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drawings/drawing3.xml" ContentType="application/vnd.openxmlformats-officedocument.drawing+xml"/>
  <Override PartName="/xl/ctrlProps/ctrlProp8.xml" ContentType="application/vnd.ms-excel.controlproperti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drawings/drawing4.xml" ContentType="application/vnd.openxmlformats-officedocument.drawing+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drawings/drawing5.xml" ContentType="application/vnd.openxmlformats-officedocument.drawing+xml"/>
  <Override PartName="/xl/comments1.xml" ContentType="application/vnd.openxmlformats-officedocument.spreadsheetml.comments+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olors1.xml" ContentType="application/vnd.ms-office.chartcolorstyle+xml"/>
  <Override PartName="/xl/charts/style1.xml" ContentType="application/vnd.ms-office.chartstyle+xml"/>
  <Override PartName="/xl/charts/colors2.xml" ContentType="application/vnd.ms-office.chartcolorstyle+xml"/>
  <Override PartName="/xl/charts/style2.xml" ContentType="application/vnd.ms-office.chartsty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7230" yWindow="1500" windowWidth="8130" windowHeight="6345" tabRatio="799"/>
  </bookViews>
  <sheets>
    <sheet name="Input" sheetId="37" r:id="rId1"/>
    <sheet name="Client Results" sheetId="15" r:id="rId2"/>
    <sheet name="Report" sheetId="66" r:id="rId3"/>
    <sheet name="TheOutput" sheetId="10" r:id="rId4"/>
    <sheet name="Funnel of doubt" sheetId="41" r:id="rId5"/>
    <sheet name="Funnel of doubt - SMSF" sheetId="67" r:id="rId6"/>
    <sheet name="SMSFMinPmt" sheetId="69" r:id="rId7"/>
    <sheet name="SMSFMinCoverage" sheetId="68" r:id="rId8"/>
    <sheet name="MortalityTest" sheetId="16" r:id="rId9"/>
    <sheet name="LifetimeSpendingMetric" sheetId="72" r:id="rId10"/>
    <sheet name="Deterministic Output" sheetId="43" r:id="rId11"/>
    <sheet name="Test Sheet" sheetId="13" r:id="rId12"/>
    <sheet name="GoalSeek" sheetId="45" r:id="rId13"/>
    <sheet name="Annuity Rates" sheetId="71" r:id="rId14"/>
    <sheet name="VersionControl" sheetId="73" r:id="rId15"/>
  </sheets>
  <functionGroups builtInGroupCount="17"/>
  <definedNames>
    <definedName name="_xlnm._FilterDatabase" localSheetId="9" hidden="1">LifetimeSpendingMetric!$A$1:$D$1</definedName>
    <definedName name="AddInc1" localSheetId="2">Report!$C$94</definedName>
    <definedName name="AddInc2" localSheetId="2">Report!$C$95</definedName>
    <definedName name="AddIncYears1" localSheetId="2">Report!$D$94</definedName>
    <definedName name="AddIncYears2" localSheetId="2">Report!$D$95</definedName>
    <definedName name="Age" localSheetId="5">'Funnel of doubt - SMSF'!$A$1</definedName>
    <definedName name="Age">'Funnel of doubt'!$A$1</definedName>
    <definedName name="AgeFD" localSheetId="5">OFFSET('Funnel of doubt - SMSF'!$B$1,0,0,1,COUNTIF('Funnel of doubt - SMSF'!$B$1:$BF$1,"&lt;=100"))</definedName>
    <definedName name="AgeFD">OFFSET('Funnel of doubt'!$B$1,0,0,1,COUNTIF('Funnel of doubt'!$B$1:$BF$1,"&lt;=100"))</definedName>
    <definedName name="AnnualSpend">'Test Sheet'!$N$26</definedName>
    <definedName name="Annuity">'Test Sheet'!$R$26</definedName>
    <definedName name="AnnuityAdviserFeeDollar11" localSheetId="0">Input!$C$148</definedName>
    <definedName name="AnnuityAdviserFeeDollar12" localSheetId="0">Input!$C$160</definedName>
    <definedName name="AnnuityAdviserFeeDollar21" localSheetId="0">Input!$D$148</definedName>
    <definedName name="AnnuityAdviserFeeDollar22" localSheetId="0">Input!$D$160</definedName>
    <definedName name="AnnuityAdviserFeePercent11" localSheetId="0">Input!$C$149</definedName>
    <definedName name="AnnuityAdviserFeePercent12" localSheetId="0">Input!$C$161</definedName>
    <definedName name="AnnuityAdviserFeePercent21" localSheetId="0">Input!$D$149</definedName>
    <definedName name="AnnuityAdviserFeePercent22" localSheetId="0">Input!$D$161</definedName>
    <definedName name="AnnuityAssetTest11">'Test Sheet'!$FP$26</definedName>
    <definedName name="AnnuityAssetTest12">'Test Sheet'!$GC$26</definedName>
    <definedName name="AnnuityAssetTest13">'Test Sheet'!$GP$26</definedName>
    <definedName name="AnnuityAssetTest14">'Test Sheet'!$HC$26</definedName>
    <definedName name="AnnuityAssetTest21">'Test Sheet'!$HP$26</definedName>
    <definedName name="AnnuityAssetTest22">'Test Sheet'!$IC$26</definedName>
    <definedName name="AnnuityAssetTest23">'Test Sheet'!$IP$26</definedName>
    <definedName name="AnnuityAssetTest24">'Test Sheet'!$JC$26</definedName>
    <definedName name="AnnuityBal">'Test Sheet'!$CH$26</definedName>
    <definedName name="AnnuityBondYield">'Test Sheet'!$FK$26</definedName>
    <definedName name="AnnuityCashflow">'Test Sheet'!$JQ$26</definedName>
    <definedName name="AnnuityCV11">'Test Sheet'!$FM$26</definedName>
    <definedName name="AnnuityCV12">'Test Sheet'!$FZ$26</definedName>
    <definedName name="AnnuityCV13">'Test Sheet'!$GM$26</definedName>
    <definedName name="AnnuityCV14">'Test Sheet'!$GZ$26</definedName>
    <definedName name="AnnuityCV21">'Test Sheet'!$HM$26</definedName>
    <definedName name="AnnuityCV22">'Test Sheet'!$HZ$26</definedName>
    <definedName name="AnnuityCV23">'Test Sheet'!$IM$26</definedName>
    <definedName name="AnnuityCV24">'Test Sheet'!$IZ$26</definedName>
    <definedName name="AnnuityDA11">'Test Sheet'!$FQ$26</definedName>
    <definedName name="AnnuityDA12">'Test Sheet'!$GD$26</definedName>
    <definedName name="AnnuityDA13">'Test Sheet'!$GQ$26</definedName>
    <definedName name="AnnuityDA14">'Test Sheet'!$HD$26</definedName>
    <definedName name="AnnuityDA21">'Test Sheet'!$HQ$26</definedName>
    <definedName name="AnnuityDA22">'Test Sheet'!$ID$26</definedName>
    <definedName name="AnnuityDA23">'Test Sheet'!$IQ$26</definedName>
    <definedName name="AnnuityDA24">'Test Sheet'!$JD$26</definedName>
    <definedName name="AnnuityDeathCV1">'Test Sheet'!$T$26</definedName>
    <definedName name="AnnuityDeathCV2">'Test Sheet'!$U$26</definedName>
    <definedName name="AnnuityDiscRate11">'Test Sheet'!$FN$26</definedName>
    <definedName name="AnnuityDiscRate12">'Test Sheet'!$GA$26</definedName>
    <definedName name="AnnuityDiscRate13">'Test Sheet'!$GN$26</definedName>
    <definedName name="AnnuityDiscRate14">'Test Sheet'!$HA$26</definedName>
    <definedName name="AnnuityDiscRate21">'Test Sheet'!$HN$26</definedName>
    <definedName name="AnnuityDiscRate22">'Test Sheet'!$IA$26</definedName>
    <definedName name="AnnuityDiscRate23">'Test Sheet'!$IN$26</definedName>
    <definedName name="AnnuityDiscRate24">'Test Sheet'!$JA$26</definedName>
    <definedName name="AnnuityFee11">'Test Sheet'!$FT$26</definedName>
    <definedName name="AnnuityFee12">'Test Sheet'!$GG$26</definedName>
    <definedName name="AnnuityFee13">'Test Sheet'!$GT$26</definedName>
    <definedName name="AnnuityFee14">'Test Sheet'!$HG$26</definedName>
    <definedName name="AnnuityFee21">'Test Sheet'!$HT$26</definedName>
    <definedName name="AnnuityFee22">'Test Sheet'!$IG$26</definedName>
    <definedName name="AnnuityFee23">'Test Sheet'!$IT$26</definedName>
    <definedName name="AnnuityFee24">'Test Sheet'!$JG$26</definedName>
    <definedName name="AnnuityIndexation11" localSheetId="0">Input!$C$145</definedName>
    <definedName name="AnnuityIndexation11">'Test Sheet'!$FO$13</definedName>
    <definedName name="AnnuityIndexation12" localSheetId="0">Input!$C$157</definedName>
    <definedName name="AnnuityIndexation12">'Test Sheet'!$GB$13</definedName>
    <definedName name="AnnuityIndexation13">'Test Sheet'!$GO$13</definedName>
    <definedName name="AnnuityIndexation14">'Test Sheet'!$HB$13</definedName>
    <definedName name="AnnuityIndexation21" localSheetId="0">Input!$D$145</definedName>
    <definedName name="AnnuityIndexation21">'Test Sheet'!$HO$13</definedName>
    <definedName name="AnnuityIndexation22" localSheetId="0">Input!$D$157</definedName>
    <definedName name="AnnuityIndexation22">'Test Sheet'!$IC$13</definedName>
    <definedName name="AnnuityIndexation23">'Test Sheet'!$IO$13</definedName>
    <definedName name="AnnuityIndexation24">'Test Sheet'!$JB$13</definedName>
    <definedName name="AnnuityIndexationPercentage11" localSheetId="0">Input!$C$146</definedName>
    <definedName name="AnnuityIndexationPercentage12" localSheetId="0">Input!$C$158</definedName>
    <definedName name="AnnuityIndexationPercentage21" localSheetId="0">Input!$D$146</definedName>
    <definedName name="AnnuityIndexationPercentage22" localSheetId="0">Input!$D$158</definedName>
    <definedName name="AnnuityIndexationType11">'Test Sheet'!$FP$13</definedName>
    <definedName name="AnnuityIndexationType12">'Test Sheet'!$GC$13</definedName>
    <definedName name="AnnuityIndexationType13">'Test Sheet'!$GP$13</definedName>
    <definedName name="AnnuityIndexationType14">'Test Sheet'!$HC$13</definedName>
    <definedName name="AnnuityIndexationType21">'Test Sheet'!$HP$13</definedName>
    <definedName name="AnnuityIndexationType22">'Test Sheet'!$ID$13</definedName>
    <definedName name="AnnuityIndexationType23">'Test Sheet'!$IP$13</definedName>
    <definedName name="AnnuityIndexationType24">'Test Sheet'!$JC$13</definedName>
    <definedName name="AnnuityIndexedDiscRate11">'Test Sheet'!$FO$26</definedName>
    <definedName name="AnnuityIndexedDiscRate12">'Test Sheet'!$GB$26</definedName>
    <definedName name="AnnuityIndexedDiscRate13">'Test Sheet'!$GO$26</definedName>
    <definedName name="AnnuityIndexedDiscRate14">'Test Sheet'!$HB:$HB</definedName>
    <definedName name="AnnuityIndexedDiscRate21">'Test Sheet'!$HO$26</definedName>
    <definedName name="AnnuityIndexedDiscRate22">'Test Sheet'!$IB$26</definedName>
    <definedName name="AnnuityIndexedDiscRate23">'Test Sheet'!$IO$26</definedName>
    <definedName name="AnnuityIndexedDiscRate24">'Test Sheet'!$JB$26</definedName>
    <definedName name="AnnuityLiqPeriod11" localSheetId="0">Input!$C$144</definedName>
    <definedName name="AnnuityLiqPeriod11">'Test Sheet'!$FP$11</definedName>
    <definedName name="AnnuityLiqPeriod12" localSheetId="0">Input!$C$156</definedName>
    <definedName name="AnnuityLiqPeriod12">'Test Sheet'!$GC$11</definedName>
    <definedName name="AnnuityLiqPeriod13">'Test Sheet'!$GP$11</definedName>
    <definedName name="AnnuityLiqPeriod14">'Test Sheet'!$HC$11</definedName>
    <definedName name="AnnuityLiqPeriod21" localSheetId="0">Input!$D$144</definedName>
    <definedName name="AnnuityLiqPeriod21">'Test Sheet'!$HP$11</definedName>
    <definedName name="AnnuityLiqPeriod22" localSheetId="0">Input!$D$156</definedName>
    <definedName name="AnnuityLiqPeriod22">'Test Sheet'!$ID$11</definedName>
    <definedName name="AnnuityLiqPeriod23">'Test Sheet'!$IP$11</definedName>
    <definedName name="AnnuityLiqPeriod24">'Test Sheet'!$JC$11</definedName>
    <definedName name="AnnuityLongTerm11">'Test Sheet'!$FP$20</definedName>
    <definedName name="AnnuityLongTerm12">'Test Sheet'!$GC$20</definedName>
    <definedName name="AnnuityLongTerm13">'Test Sheet'!$GP$20</definedName>
    <definedName name="AnnuityLongTerm14">'Test Sheet'!$HC$20</definedName>
    <definedName name="AnnuityLongTerm21">'Test Sheet'!$HP$20</definedName>
    <definedName name="AnnuityLongTerm22">'Test Sheet'!$ID$20</definedName>
    <definedName name="AnnuityLongTerm23">'Test Sheet'!$IP$20</definedName>
    <definedName name="AnnuityLongTerm24">'Test Sheet'!$JC$20</definedName>
    <definedName name="AnnuityOngoingFee11">'Test Sheet'!$FP$18</definedName>
    <definedName name="AnnuityOngoingFee12">'Test Sheet'!$GC$18</definedName>
    <definedName name="AnnuityOngoingFee13">'Test Sheet'!$GP$18</definedName>
    <definedName name="AnnuityOngoingFee14">'Test Sheet'!$HC$18</definedName>
    <definedName name="AnnuityOngoingFee21">'Test Sheet'!$HP$18</definedName>
    <definedName name="AnnuityOngoingFee22">'Test Sheet'!$ID$18</definedName>
    <definedName name="AnnuityOngoingFee23">'Test Sheet'!$IP$18</definedName>
    <definedName name="AnnuityOngoingFee24">'Test Sheet'!$JC$18</definedName>
    <definedName name="AnnuityP1">TheOutput!$B$6</definedName>
    <definedName name="AnnuityP2">TheOutput!$B$7</definedName>
    <definedName name="AnnuityPercentFee11">'Test Sheet'!$FP$19</definedName>
    <definedName name="AnnuityPercentFee12">'Test Sheet'!$GC$19</definedName>
    <definedName name="AnnuityPercentFee13">'Test Sheet'!$GP$19</definedName>
    <definedName name="AnnuityPercentFee14">'Test Sheet'!$HC$19</definedName>
    <definedName name="AnnuityPercentFee21">'Test Sheet'!$HP$19</definedName>
    <definedName name="AnnuityPercentFee22">'Test Sheet'!$ID$19</definedName>
    <definedName name="AnnuityPercentFee23">'Test Sheet'!$IP$19</definedName>
    <definedName name="AnnuityPercentFee24">'Test Sheet'!$JC$19</definedName>
    <definedName name="AnnuityPmt11" localSheetId="0">Input!$C$143</definedName>
    <definedName name="AnnuityPmt11">'Test Sheet'!$FR$26</definedName>
    <definedName name="AnnuityPmt12" localSheetId="0">Input!$C$155</definedName>
    <definedName name="AnnuityPmt12">'Test Sheet'!$GE$26</definedName>
    <definedName name="AnnuityPmt13">'Test Sheet'!$GR$26</definedName>
    <definedName name="AnnuityPmt14">'Test Sheet'!$HE$26</definedName>
    <definedName name="AnnuityPmt21" localSheetId="0">Input!$D$143</definedName>
    <definedName name="AnnuityPmt21">'Test Sheet'!$HR$26</definedName>
    <definedName name="AnnuityPmt22" localSheetId="0">Input!$D$155</definedName>
    <definedName name="AnnuityPmt22">'Test Sheet'!$IE$26</definedName>
    <definedName name="AnnuityPmt23">'Test Sheet'!$IR$26</definedName>
    <definedName name="AnnuityPmt24">'Test Sheet'!$JE$26</definedName>
    <definedName name="AnnuityPmtTaxable11">'Test Sheet'!$FS$26</definedName>
    <definedName name="AnnuityPmtTaxable12">'Test Sheet'!$GF$26</definedName>
    <definedName name="AnnuityPmtTaxable13">'Test Sheet'!$GS$26</definedName>
    <definedName name="AnnuityPmtTaxable14">'Test Sheet'!$HF$26</definedName>
    <definedName name="AnnuityPmtTaxable21">'Test Sheet'!$HS$26</definedName>
    <definedName name="AnnuityPmtTaxable22">'Test Sheet'!$IF$26</definedName>
    <definedName name="AnnuityPmtTaxable23">'Test Sheet'!$IS$26</definedName>
    <definedName name="AnnuityPmtTaxable24">'Test Sheet'!$JF$26</definedName>
    <definedName name="AnnuityPP11" localSheetId="0">Input!$C$141</definedName>
    <definedName name="AnnuityPP11">'Test Sheet'!$FP$15</definedName>
    <definedName name="AnnuityPP12" localSheetId="0">Input!$C$153</definedName>
    <definedName name="AnnuityPP12">'Test Sheet'!$GC$15</definedName>
    <definedName name="AnnuityPP13">'Test Sheet'!$GP$15</definedName>
    <definedName name="AnnuityPP14">'Test Sheet'!$HC$15</definedName>
    <definedName name="AnnuityPP21" localSheetId="0">Input!$D$141</definedName>
    <definedName name="AnnuityPP21">'Test Sheet'!$HP$15</definedName>
    <definedName name="AnnuityPP22" localSheetId="0">Input!$D$153</definedName>
    <definedName name="AnnuityPP22">'Test Sheet'!$ID$15</definedName>
    <definedName name="AnnuityPP23">'Test Sheet'!$IP$15</definedName>
    <definedName name="AnnuityPP24">'Test Sheet'!$JC$15</definedName>
    <definedName name="AnnuityRCV11">Input!$C$142</definedName>
    <definedName name="AnnuityRCV12">Input!$C$154</definedName>
    <definedName name="AnnuityRCV21">Input!$D$142</definedName>
    <definedName name="AnnuityRCV22">Input!$D$154</definedName>
    <definedName name="AnnuityResidualCapitalValue11">'Test Sheet'!$FP$17</definedName>
    <definedName name="AnnuityResidualCapitalValue12">'Test Sheet'!$GC$17</definedName>
    <definedName name="AnnuityResidualCapitalValue13">'Test Sheet'!$GP$17</definedName>
    <definedName name="AnnuityResidualCapitalValue14">'Test Sheet'!$HC$17</definedName>
    <definedName name="AnnuityResidualCapitalValue21">'Test Sheet'!$HP$17</definedName>
    <definedName name="AnnuityResidualCapitalValue22">'Test Sheet'!$ID$17</definedName>
    <definedName name="AnnuityResidualCapitalValue23">'Test Sheet'!$IP$17</definedName>
    <definedName name="AnnuityResidualCapitalValue24">'Test Sheet'!$JC$17</definedName>
    <definedName name="AnnuityReversion11" localSheetId="0">Input!$C$147</definedName>
    <definedName name="AnnuityReversion11">'Test Sheet'!$FP$12</definedName>
    <definedName name="AnnuityReversion12" localSheetId="0">Input!$C$159</definedName>
    <definedName name="AnnuityReversion12">'Test Sheet'!$GC$12</definedName>
    <definedName name="AnnuityReversion13">'Test Sheet'!$GP$12</definedName>
    <definedName name="AnnuityReversion14">'Test Sheet'!$HC$12</definedName>
    <definedName name="AnnuityReversion21" localSheetId="0">Input!$D$147</definedName>
    <definedName name="AnnuityReversion21">'Test Sheet'!$HP$12</definedName>
    <definedName name="AnnuityReversion22" localSheetId="0">Input!$D$159</definedName>
    <definedName name="AnnuityReversion22">'Test Sheet'!$ID$12</definedName>
    <definedName name="AnnuityReversion23">'Test Sheet'!$IP$12</definedName>
    <definedName name="AnnuityReversion24">'Test Sheet'!$JC$12</definedName>
    <definedName name="AnnuityRN11">'Test Sheet'!$FP$14</definedName>
    <definedName name="AnnuityRN12">'Test Sheet'!$GC$14</definedName>
    <definedName name="AnnuityRN13">'Test Sheet'!$GP$14</definedName>
    <definedName name="AnnuityRN14">'Test Sheet'!$HC$14</definedName>
    <definedName name="AnnuityRN21">'Test Sheet'!$HP$14</definedName>
    <definedName name="AnnuityRN22">'Test Sheet'!$ID$14</definedName>
    <definedName name="AnnuityRN23">'Test Sheet'!$IP$14</definedName>
    <definedName name="AnnuityRN24">'Test Sheet'!$JC$14</definedName>
    <definedName name="AnnuityStartDate11" localSheetId="0">Input!$C$150</definedName>
    <definedName name="AnnuityStartDate11">'Test Sheet'!$FP$10</definedName>
    <definedName name="AnnuityStartDate12" localSheetId="0">Input!$C$162</definedName>
    <definedName name="AnnuityStartDate12">'Test Sheet'!$GC$10</definedName>
    <definedName name="AnnuityStartDate13">'Test Sheet'!$GP$10</definedName>
    <definedName name="AnnuityStartDate14">'Test Sheet'!$HC$10</definedName>
    <definedName name="AnnuityStartDate21" localSheetId="0">Input!$D$150</definedName>
    <definedName name="AnnuityStartDate21">'Test Sheet'!$HP$10</definedName>
    <definedName name="AnnuityStartDate22" localSheetId="0">Input!$D$162</definedName>
    <definedName name="AnnuityStartDate22">'Test Sheet'!$ID$10</definedName>
    <definedName name="AnnuityStartDate23">'Test Sheet'!$IP$10</definedName>
    <definedName name="AnnuityStartDate24">'Test Sheet'!$JC$10</definedName>
    <definedName name="AnnuityTerm11">'Test Sheet'!$FP$16</definedName>
    <definedName name="AnnuityTerm12">'Test Sheet'!$GC$16</definedName>
    <definedName name="AnnuityTerm13">'Test Sheet'!$GP$16</definedName>
    <definedName name="AnnuityTerm14">'Test Sheet'!$HC$16</definedName>
    <definedName name="AnnuityTerm21">'Test Sheet'!$HP$16</definedName>
    <definedName name="AnnuityTerm22">'Test Sheet'!$ID$16</definedName>
    <definedName name="AnnuityTerm23">'Test Sheet'!$IP$16</definedName>
    <definedName name="AnnuityTerm24">'Test Sheet'!$JC$16</definedName>
    <definedName name="AnnuityType11">'Test Sheet'!$FP$9</definedName>
    <definedName name="AnnuityType12">'Test Sheet'!$GC$9</definedName>
    <definedName name="AnnuityType13">'Test Sheet'!$GP$9</definedName>
    <definedName name="AnnuityType14">'Test Sheet'!$HC$9</definedName>
    <definedName name="AnnuityType21">'Test Sheet'!$HP$9</definedName>
    <definedName name="AnnuityType22">'Test Sheet'!$ID$9</definedName>
    <definedName name="AnnuityType23">'Test Sheet'!$IP$9</definedName>
    <definedName name="AnnuityType24">'Test Sheet'!$JC$9</definedName>
    <definedName name="ApportionedEntitlement">'Test Sheet'!$AP$12</definedName>
    <definedName name="AssessableAssets">'Test Sheet'!$AN$26</definedName>
    <definedName name="AssessableIncome">'Test Sheet'!$AK$26</definedName>
    <definedName name="Assessment" localSheetId="2">'Client Results'!$C$22</definedName>
    <definedName name="AssetTest">'Test Sheet'!$AO$26</definedName>
    <definedName name="AssetTestLower">'Test Sheet'!$AM$26</definedName>
    <definedName name="AusShareFee" localSheetId="2">Report!$C$80</definedName>
    <definedName name="AusShFee" localSheetId="0">Input!$C$186</definedName>
    <definedName name="AWOTE" localSheetId="0">Input!$C$208</definedName>
    <definedName name="Balan11" localSheetId="2">Report!$C$47</definedName>
    <definedName name="Balan12" localSheetId="2">Report!$C$53</definedName>
    <definedName name="Balan21" localSheetId="2">Report!$D$47</definedName>
    <definedName name="Balan22" localSheetId="2">Report!$D$53</definedName>
    <definedName name="Balan31" localSheetId="2">Report!$E$47</definedName>
    <definedName name="Balan32" localSheetId="2">Report!$E$53</definedName>
    <definedName name="Balan41" localSheetId="2">Report!$F$47</definedName>
    <definedName name="Balan42" localSheetId="2">Report!$F$53</definedName>
    <definedName name="Balance11" localSheetId="0">Input!$C$45</definedName>
    <definedName name="Balance11">'Test Sheet'!$DB$26</definedName>
    <definedName name="Balance12" localSheetId="0">Input!$D$45</definedName>
    <definedName name="Balance12">'Test Sheet'!$DG$26</definedName>
    <definedName name="Balance13">'Test Sheet'!$DL$26</definedName>
    <definedName name="Balance14">'Test Sheet'!$DQ$26</definedName>
    <definedName name="Balance15">'Test Sheet'!$DV$26</definedName>
    <definedName name="Balance16">'Test Sheet'!$EA$26</definedName>
    <definedName name="Balance21" localSheetId="0">Input!$C$51</definedName>
    <definedName name="Balance21">'Test Sheet'!$EG$26</definedName>
    <definedName name="Balance22" localSheetId="0">Input!$D$51</definedName>
    <definedName name="Balance22">'Test Sheet'!$EL$26</definedName>
    <definedName name="Balance23">'Test Sheet'!$EQ$26</definedName>
    <definedName name="Balance24">'Test Sheet'!$EV$26</definedName>
    <definedName name="Balance25">'Test Sheet'!$FA$26</definedName>
    <definedName name="Balance26">'Test Sheet'!$FF$26</definedName>
    <definedName name="Balance31" localSheetId="0">Input!$C$57</definedName>
    <definedName name="Balance32" localSheetId="0">Input!$D$57</definedName>
    <definedName name="Balance41" localSheetId="0">Input!$C$63</definedName>
    <definedName name="Balance42" localSheetId="0">Input!$D$63</definedName>
    <definedName name="BatchReference">GoalSeek!$E$2</definedName>
    <definedName name="BlankReportFile" localSheetId="2">Report!$C$4</definedName>
    <definedName name="CashNSAllocation">'Deterministic Output'!$W$3</definedName>
    <definedName name="CentrelinkPmt">'Test Sheet'!$AB$26</definedName>
    <definedName name="ChosenSpendSuccess">'Client Results'!$D$59</definedName>
    <definedName name="Commencement11" localSheetId="0">Input!$C$43</definedName>
    <definedName name="Commencement11" localSheetId="2">Report!$C$45</definedName>
    <definedName name="Commencement12" localSheetId="0">Input!$D$43</definedName>
    <definedName name="Commencement12" localSheetId="2">Report!$C$51</definedName>
    <definedName name="Commencement21" localSheetId="0">Input!$C$49</definedName>
    <definedName name="Commencement21" localSheetId="2">Report!$D$45</definedName>
    <definedName name="Commencement22" localSheetId="0">Input!$D$49</definedName>
    <definedName name="Commencement22" localSheetId="2">Report!$D$51</definedName>
    <definedName name="Commencement31" localSheetId="0">Input!$C$55</definedName>
    <definedName name="Commencement31" localSheetId="2">Report!$E$45</definedName>
    <definedName name="Commencement32" localSheetId="0">Input!$D$55</definedName>
    <definedName name="Commencement32" localSheetId="2">Report!$E$51</definedName>
    <definedName name="Commencement41" localSheetId="0">Input!$C$61</definedName>
    <definedName name="Commencement41" localSheetId="2">Report!$F$45</definedName>
    <definedName name="Commencement42" localSheetId="0">Input!$D$61</definedName>
    <definedName name="Commencement42" localSheetId="2">Report!$F$51</definedName>
    <definedName name="CommValueEnd">'Test Sheet'!$JV$26</definedName>
    <definedName name="Company" localSheetId="2">Report!$C$11</definedName>
    <definedName name="CompanyABN" localSheetId="0">Input!$C$10</definedName>
    <definedName name="CompanyName" localSheetId="0">Input!$C$9</definedName>
    <definedName name="CompanyName" localSheetId="2">Report!$C$11</definedName>
    <definedName name="CompletedReportFile" localSheetId="2">Report!$C$5</definedName>
    <definedName name="Contact" localSheetId="2">Report!$C$12</definedName>
    <definedName name="ContactName" localSheetId="0">Input!$C$11</definedName>
    <definedName name="Couple?">'Test Sheet'!$B$11</definedName>
    <definedName name="CoupleProp">MortalityTest!$G$2</definedName>
    <definedName name="CoupleSingle" localSheetId="2">Report!$C$31</definedName>
    <definedName name="CPI">'Test Sheet'!$CE$26</definedName>
    <definedName name="CPIDeflator">'Test Sheet'!$M$26</definedName>
    <definedName name="CurrentDate">'Test Sheet'!$L$26</definedName>
    <definedName name="DateOfBirth1" localSheetId="0">Input!$C$21</definedName>
    <definedName name="DateOfBirth1" localSheetId="2">Report!$C$32</definedName>
    <definedName name="DateOfBirth2" localSheetId="0">Input!$D$21</definedName>
    <definedName name="DateOfBirth2" localSheetId="2">Report!$C$33</definedName>
    <definedName name="DateUseHybridAssetTest">'Test Sheet'!$AP$8</definedName>
    <definedName name="DAusShares" localSheetId="2">Report!$C$87</definedName>
    <definedName name="DCash" localSheetId="2">Report!$C$78</definedName>
    <definedName name="DCPI" localSheetId="2">Report!$C$93</definedName>
    <definedName name="DDefensive" localSheetId="2">Report!$C$92</definedName>
    <definedName name="DeathCV11">'Test Sheet'!$FV$26</definedName>
    <definedName name="DeathCV12">'Test Sheet'!$GI$26</definedName>
    <definedName name="DeathCV13">'Test Sheet'!$GV$26</definedName>
    <definedName name="DeathCV14">'Test Sheet'!$HI$26</definedName>
    <definedName name="DeathCV21">'Test Sheet'!$HV$26</definedName>
    <definedName name="DeathCV22">'Test Sheet'!$II$26</definedName>
    <definedName name="DeathCV23">'Test Sheet'!$IV$26</definedName>
    <definedName name="DeathCV24">'Test Sheet'!$JI$26</definedName>
    <definedName name="DeathDrop" localSheetId="2">Report!$C$99</definedName>
    <definedName name="DebtRepair1">'Test Sheet'!$AU$26</definedName>
    <definedName name="DebtRepair2">'Test Sheet'!$AZ$26</definedName>
    <definedName name="DedAmt11">'Test Sheet'!$DC$26</definedName>
    <definedName name="DedAmt12">'Test Sheet'!$DH$26</definedName>
    <definedName name="DedAmt13">'Test Sheet'!$DM$26</definedName>
    <definedName name="DedAmt14">'Test Sheet'!$DR$26</definedName>
    <definedName name="DedAmt15">'Test Sheet'!$DW$26</definedName>
    <definedName name="DedAmt16">'Test Sheet'!$EB$26</definedName>
    <definedName name="DedAmt21">'Test Sheet'!$EH$26</definedName>
    <definedName name="DedAmt22">'Test Sheet'!$EM$26</definedName>
    <definedName name="DedAmt23">'Test Sheet'!$ER$26</definedName>
    <definedName name="DedAmt24">'Test Sheet'!$EW$26</definedName>
    <definedName name="DedAmt25">'Test Sheet'!$FB$26</definedName>
    <definedName name="DedAmt26">'Test Sheet'!$FG$26</definedName>
    <definedName name="DeemableAssets">'Test Sheet'!$AC$26</definedName>
    <definedName name="DeemedIncome">'Test Sheet'!$AD$26</definedName>
    <definedName name="DeemingChange">'Test Sheet'!$AE$26</definedName>
    <definedName name="deemingRateLower">'Test Sheet'!$AG$26</definedName>
    <definedName name="deemingRateUpper">'Test Sheet'!$AF$26</definedName>
    <definedName name="DefensiveNSAllocation">'Deterministic Output'!$Z$3</definedName>
    <definedName name="DesiredSpend" localSheetId="0">Input!$C$31</definedName>
    <definedName name="DesiredSpend" localSheetId="2">Report!$C$16</definedName>
    <definedName name="DetAnnuity">'Deterministic Output'!$C$2</definedName>
    <definedName name="DetAusShares" localSheetId="0">Input!$C$202</definedName>
    <definedName name="DetAvgeRtn">'Deterministic Output'!$S$2</definedName>
    <definedName name="DetAvgeRtnNS">'Deterministic Output'!$S$3</definedName>
    <definedName name="DetAvgRtn" localSheetId="2">Report!$C$21</definedName>
    <definedName name="DetAvgRtnNS" localSheetId="2">Report!$C$22</definedName>
    <definedName name="DetCash" localSheetId="0">Input!$C$199</definedName>
    <definedName name="DetCentrelink">'Deterministic Output'!$A$2</definedName>
    <definedName name="DetCPI" localSheetId="0">Input!$C$207</definedName>
    <definedName name="DetDefensive" localSheetId="0">Input!$C$206</definedName>
    <definedName name="DeterministicOutput">'Deterministic Output'!$A$2:$H$173,'Deterministic Output'!$J$2:$K$173,'Deterministic Output'!$S$2:$S$3,'Deterministic Output'!$L$2:$P$173</definedName>
    <definedName name="DetFI" localSheetId="0">Input!$C$200</definedName>
    <definedName name="DetGrowth" localSheetId="0">Input!$C$205</definedName>
    <definedName name="DetNS">'Deterministic Output'!$D$2</definedName>
    <definedName name="DetOtherGrowth" localSheetId="0">Input!$C$204</definedName>
    <definedName name="DetOtherIncome">'Deterministic Output'!$F$2</definedName>
    <definedName name="DetOverseasShares" localSheetId="0">Input!$C$203</definedName>
    <definedName name="DetPension">'Deterministic Output'!$B$2</definedName>
    <definedName name="DetProp" localSheetId="0">Input!$C$201</definedName>
    <definedName name="DetSpend">'Deterministic Output'!$E$2</definedName>
    <definedName name="DetWealth">'Deterministic Output'!$H$2</definedName>
    <definedName name="DFixedInterest" localSheetId="2">Report!$C$86</definedName>
    <definedName name="DGrowth" localSheetId="2">Report!$C$91</definedName>
    <definedName name="Died11">'Test Sheet'!$FW$26</definedName>
    <definedName name="Died12">'Test Sheet'!$GJ$26</definedName>
    <definedName name="Died13">'Test Sheet'!$GW$26</definedName>
    <definedName name="Died14">'Test Sheet'!$HJ$26</definedName>
    <definedName name="Died21">'Test Sheet'!$HW$26</definedName>
    <definedName name="Died22">'Test Sheet'!$IJ$26</definedName>
    <definedName name="Died23">'Test Sheet'!$IW$26</definedName>
    <definedName name="Died24">'Test Sheet'!$JJ$26</definedName>
    <definedName name="DIntShares" localSheetId="2">Report!$C$88</definedName>
    <definedName name="DOther" localSheetId="2">Report!$C$90</definedName>
    <definedName name="DProperty" localSheetId="2">Report!$C$89</definedName>
    <definedName name="Drop1Death" localSheetId="0">Input!$C$171</definedName>
    <definedName name="FailYear">'Test Sheet'!$E$21</definedName>
    <definedName name="FamilyMedicare1">'Test Sheet'!$BK$26</definedName>
    <definedName name="FamilyMedicare2">'Test Sheet'!$BU$26</definedName>
    <definedName name="FamilyReduction1">'Test Sheet'!$BJ$26</definedName>
    <definedName name="FamilyReduction2">'Test Sheet'!$BT$26</definedName>
    <definedName name="FIFee" localSheetId="0">Input!$C$184</definedName>
    <definedName name="FIFee" localSheetId="2">Report!$C$79</definedName>
    <definedName name="FiveYrAvgInflation" localSheetId="2">Report!$C$27</definedName>
    <definedName name="FundName" localSheetId="0">Input!$C$15</definedName>
    <definedName name="FunnelOutput" localSheetId="5">'Funnel of doubt - SMSF'!$2:$1048576</definedName>
    <definedName name="FunnelOutput">'Funnel of doubt'!$2:$1048576</definedName>
    <definedName name="Gender1" localSheetId="0">Input!$C$23</definedName>
    <definedName name="Gender1" localSheetId="2">Report!$C$34</definedName>
    <definedName name="Gender2" localSheetId="0">Input!$D$23</definedName>
    <definedName name="Gender2" localSheetId="2">Report!$C$35</definedName>
    <definedName name="GoalProbability">GoalSeek!$C$11</definedName>
    <definedName name="GoalResult">GoalSeek!$B$11</definedName>
    <definedName name="GoalSeekAlgorithm">GoalSeek!$B$8</definedName>
    <definedName name="GoalSeekResultsLocation">GoalSeek!$A$13</definedName>
    <definedName name="GoalSeekTarget">GoalSeek!$B$2</definedName>
    <definedName name="GoalSeekTolerance">GoalSeek!$B$3</definedName>
    <definedName name="GoalSeekVariable">GoalSeek!$B$6</definedName>
    <definedName name="GrowthNSAllocation">'Deterministic Output'!$Y$3</definedName>
    <definedName name="HasTermAnnuity1">Input!$C$155</definedName>
    <definedName name="HasTermAnnuity2">Input!$D$155</definedName>
    <definedName name="Homeowner">'Test Sheet'!$B$16</definedName>
    <definedName name="Income1" localSheetId="0">Input!$C$133</definedName>
    <definedName name="Income2" localSheetId="0">Input!$D$133</definedName>
    <definedName name="IncomeTest">'Test Sheet'!$AL$26</definedName>
    <definedName name="IncomeTest11" localSheetId="2">Report!$C$44</definedName>
    <definedName name="IncomeTest12" localSheetId="2">Report!$C$50</definedName>
    <definedName name="IncomeTest21" localSheetId="2">Report!$D$44</definedName>
    <definedName name="IncomeTest22" localSheetId="2">Report!$D$50</definedName>
    <definedName name="IncomeTest31" localSheetId="2">Report!$E$44</definedName>
    <definedName name="IncomeTest32" localSheetId="2">Report!$E$50</definedName>
    <definedName name="IncomeTest41" localSheetId="2">Report!$F$44</definedName>
    <definedName name="IncomeTest42" localSheetId="2">Report!$F$50</definedName>
    <definedName name="IncTest11">'Test Sheet'!$DD$26</definedName>
    <definedName name="IncTest12">'Test Sheet'!$DI$26</definedName>
    <definedName name="IncTest13">'Test Sheet'!$DN$26</definedName>
    <definedName name="IncTest14">'Test Sheet'!$DS$26</definedName>
    <definedName name="IncTest15">'Test Sheet'!$DX$26</definedName>
    <definedName name="IncTest16">'Test Sheet'!$EC$26</definedName>
    <definedName name="IncTest21">'Test Sheet'!$EI$26</definedName>
    <definedName name="IncTest22">'Test Sheet'!$EN$26</definedName>
    <definedName name="IncTest23">'Test Sheet'!$ES$26</definedName>
    <definedName name="IncTest24">'Test Sheet'!$EX$26</definedName>
    <definedName name="IncTest25">'Test Sheet'!$FC$26</definedName>
    <definedName name="IncTest26">'Test Sheet'!$FH$26</definedName>
    <definedName name="IncThreshold1">'Test Sheet'!$BF$26</definedName>
    <definedName name="IncThreshold2">'Test Sheet'!$BP$26</definedName>
    <definedName name="IndMedicare1">'Test Sheet'!$BI$26</definedName>
    <definedName name="IndMedicare2">'Test Sheet'!$BS$26</definedName>
    <definedName name="IndOffset1">'Test Sheet'!$BH$26</definedName>
    <definedName name="IndOffset2">'Test Sheet'!$BR$26</definedName>
    <definedName name="InitialSpend">'Test Sheet'!$B$15</definedName>
    <definedName name="IntShareFee" localSheetId="2">Report!$C$81</definedName>
    <definedName name="InvestCapitalGainTaxable" localSheetId="2">Report!$C$77</definedName>
    <definedName name="InvestmentCapitalGainTaxable" localSheetId="0">Input!$C$196</definedName>
    <definedName name="InvestmentIncome">'Test Sheet'!$BW$26</definedName>
    <definedName name="InvNSFee" localSheetId="0">Input!$C$193</definedName>
    <definedName name="lastUpdateDate" localSheetId="2">Report!$C$72</definedName>
    <definedName name="LaterLifeCosts" localSheetId="0">Input!$C$169</definedName>
    <definedName name="LifeExpectancies">'Client Results'!$R$7:$Z$7</definedName>
    <definedName name="LifeInsNonSuper1" localSheetId="0">Input!$C$174</definedName>
    <definedName name="LifeInsNonSuper2" localSheetId="0">Input!$D$174</definedName>
    <definedName name="LifeInsRecNS">'Test Sheet'!$CO$26</definedName>
    <definedName name="lifespan">Report!$C$26</definedName>
    <definedName name="LifetimeSpending">LifetimeSpendingMetric!$A$2:$D$5000</definedName>
    <definedName name="LifetimeSpendMetric">LifetimeSpendingMetric!$A$1</definedName>
    <definedName name="LiquidBal">'Test Sheet'!$JN$26</definedName>
    <definedName name="LiquidBalEnd">'Test Sheet'!$JW$26</definedName>
    <definedName name="LITO1">'Test Sheet'!$BD$26</definedName>
    <definedName name="LITO2">'Test Sheet'!$BN$26</definedName>
    <definedName name="LongevityYou" localSheetId="2">Report!$C$25</definedName>
    <definedName name="LowerFD" localSheetId="5">OFFSET('Funnel of doubt - SMSF'!$B$4,0,0,1,COUNTIF('Funnel of doubt - SMSF'!$B$1:$BF$1,"&lt;=100"))</definedName>
    <definedName name="LowerFD">'Funnel of doubt'!$B$4:$AP$4</definedName>
    <definedName name="LTInfl" localSheetId="2">Report!$C$28</definedName>
    <definedName name="MaxAgePension">'Test Sheet'!$AP$26</definedName>
    <definedName name="MaxTaxOffset1">'Test Sheet'!$BC$26</definedName>
    <definedName name="MaxTaxOffset2">'Test Sheet'!$BM$26</definedName>
    <definedName name="Medicare1">'Test Sheet'!$AS$26</definedName>
    <definedName name="Medicare2">'Test Sheet'!$AX$26</definedName>
    <definedName name="MidFD" localSheetId="5">OFFSET('Funnel of doubt - SMSF'!$B$3,0,0,1,COUNTIF('Funnel of doubt - SMSF'!$B$1:$BF$1,"&lt;=100"))</definedName>
    <definedName name="MidFD">'Funnel of doubt'!$B$3:$AP$3</definedName>
    <definedName name="MinBuff" localSheetId="2">Report!$C$97</definedName>
    <definedName name="MinBuffer">'Test Sheet'!$B$18</definedName>
    <definedName name="ModelTerms?">Input!$C$69</definedName>
    <definedName name="Mortality">MortalityTest!$A$2:$G$180</definedName>
    <definedName name="Name" localSheetId="2">Report!$C$13</definedName>
    <definedName name="Name1" localSheetId="0">Input!$C$20</definedName>
    <definedName name="Name1" localSheetId="2">Report!$C$29</definedName>
    <definedName name="Name2" localSheetId="0">Input!$D$20</definedName>
    <definedName name="Name2" localSheetId="2">Report!$C$30</definedName>
    <definedName name="NetWorth" localSheetId="2">Report!$C$23</definedName>
    <definedName name="NewAssetTest">'Test Sheet'!$AP$16</definedName>
    <definedName name="NewAssetTestThreshold">'Test Sheet'!$AP$10</definedName>
    <definedName name="NewEntitlement">'Test Sheet'!$AP$17</definedName>
    <definedName name="NewIncomeTest">'Test Sheet'!$AP$15</definedName>
    <definedName name="NewTaper">'Test Sheet'!$AQ$10</definedName>
    <definedName name="NewWorkBonus">'Test Sheet'!$AP$18</definedName>
    <definedName name="NominalSMSFBalance">'Client Results'!$AX$81</definedName>
    <definedName name="NonSuper">'Test Sheet'!$B$12</definedName>
    <definedName name="NonSuper0">'Test Sheet'!$B$26</definedName>
    <definedName name="NonSuperCash" localSheetId="0">Input!$C$206</definedName>
    <definedName name="NonSuperReturn">'Test Sheet'!$AE$6</definedName>
    <definedName name="NonSuperShortfall">'Test Sheet'!$Y$26</definedName>
    <definedName name="NonSuperTotal" localSheetId="0">Input!$E$203</definedName>
    <definedName name="NonSupFee" localSheetId="2">Report!$C$75</definedName>
    <definedName name="NoPensions1" localSheetId="0">Input!$C$41</definedName>
    <definedName name="NoPensions2" localSheetId="0">Input!$D$41</definedName>
    <definedName name="NSAllocation">'Test Sheet'!$AA$5</definedName>
    <definedName name="NSAssets0">TheOutput!$B$2</definedName>
    <definedName name="NSBal">'Test Sheet'!$CF$26</definedName>
    <definedName name="NSCapitalIncome">'Test Sheet'!$CA$26</definedName>
    <definedName name="NSCash" localSheetId="0">Input!$C$122</definedName>
    <definedName name="NSCash" localSheetId="2">Report!$C$68</definedName>
    <definedName name="NSCashIncome">'Test Sheet'!$CB$26</definedName>
    <definedName name="NSFee" localSheetId="0">Input!$C$191</definedName>
    <definedName name="NSGrowth" localSheetId="0">Input!$D$127</definedName>
    <definedName name="NSInvestment" localSheetId="0">Input!$C$124</definedName>
    <definedName name="NSInvestment" localSheetId="2">Report!$C$70</definedName>
    <definedName name="NSInvFee" localSheetId="2">Report!$C$85</definedName>
    <definedName name="NSPortfolioCG">'Test Sheet'!$CD$26</definedName>
    <definedName name="NSPortfolioIncome">'Test Sheet'!$CC$26</definedName>
    <definedName name="NSProperty" localSheetId="0">Input!$C$123</definedName>
    <definedName name="NSProperty" localSheetId="2">Report!$C$69</definedName>
    <definedName name="NSPropertyFee" localSheetId="2">Report!$C$84</definedName>
    <definedName name="NSRentalIncome">'Test Sheet'!$BZ$26</definedName>
    <definedName name="NSReturn">'Test Sheet'!$BX$26</definedName>
    <definedName name="NumberAnnuities1">Input!$C$138</definedName>
    <definedName name="NumberAnnuities2">Input!$D$138</definedName>
    <definedName name="NumberExpired">'Test Sheet'!$W$26</definedName>
    <definedName name="NumberOfSimulations" localSheetId="2">Report!$C$15</definedName>
    <definedName name="numberOfTermProducts">Input!$C$79</definedName>
    <definedName name="NumberTerm1">Input!$C$158</definedName>
    <definedName name="NumberTerm2">Input!$D$158</definedName>
    <definedName name="OldAgeDrop" localSheetId="0">Input!$C$167</definedName>
    <definedName name="OldAgeDrop" localSheetId="2">Report!$C$17</definedName>
    <definedName name="OldAgeYrs" localSheetId="0">Input!$E$167</definedName>
    <definedName name="OldAgeYrs" localSheetId="2">Report!$C$18</definedName>
    <definedName name="OldAssetTest">'Test Sheet'!$AO$16</definedName>
    <definedName name="OldAssetTestThreshold">'Test Sheet'!$AP$9</definedName>
    <definedName name="OldEntitlement">'Test Sheet'!$AO$17</definedName>
    <definedName name="OldIncomeTest">'Test Sheet'!$AO$15</definedName>
    <definedName name="OldTaper">'Test Sheet'!$AQ$9</definedName>
    <definedName name="OldWorkBonus">'Test Sheet'!$AO$18</definedName>
    <definedName name="OneOf" localSheetId="2">Report!$C$24</definedName>
    <definedName name="OneOffExpense" localSheetId="0">Input!$C$168</definedName>
    <definedName name="OneOffExpense" localSheetId="2">Report!$C$19</definedName>
    <definedName name="OneOffExpenseYear" localSheetId="2">Report!$C$20</definedName>
    <definedName name="OneOffExpenseYr" localSheetId="0">Input!$E$168</definedName>
    <definedName name="OneOffInc" localSheetId="2">Report!$C$96</definedName>
    <definedName name="OneOffIncome" localSheetId="0">Input!$C$176</definedName>
    <definedName name="OneOffIncomeYear" localSheetId="0">Input!$E$176</definedName>
    <definedName name="OneOffIncYear" localSheetId="2">Report!$D$96</definedName>
    <definedName name="OtherFee" localSheetId="0">Input!$C$188</definedName>
    <definedName name="OtherFee" localSheetId="2">Report!$C$83</definedName>
    <definedName name="OtherIncome">'Test Sheet'!$P$26</definedName>
    <definedName name="Output">TheOutput!$B$2:$ZZ$500002</definedName>
    <definedName name="OverallShortfall">'Test Sheet'!$AA$26</definedName>
    <definedName name="OvsShFee" localSheetId="0">Input!$C$187</definedName>
    <definedName name="OwnHome" localSheetId="0">Input!$C$25</definedName>
    <definedName name="OwnHome" localSheetId="2">Report!$C$66</definedName>
    <definedName name="P1Age">'Test Sheet'!$CI$26</definedName>
    <definedName name="P1AgePensAvge">'Client Results'!$BE$13</definedName>
    <definedName name="P1AgeValn">'Test Sheet'!$B$8</definedName>
    <definedName name="P1Annuities">'Test Sheet'!$F$26</definedName>
    <definedName name="P1Annuity0">'Test Sheet'!$D$26</definedName>
    <definedName name="P1DOB">'Test Sheet'!$B$6</definedName>
    <definedName name="P1Gender">'Test Sheet'!$B$7</definedName>
    <definedName name="P1Health">'Test Sheet'!$B$9</definedName>
    <definedName name="P1Name">'Test Sheet'!$B$5</definedName>
    <definedName name="P1Pensions">'Test Sheet'!$J$26</definedName>
    <definedName name="P1Qx">'Test Sheet'!$CJ$26</definedName>
    <definedName name="P1Rand">'Test Sheet'!$CK$26</definedName>
    <definedName name="P1Super">'Test Sheet'!$H$26</definedName>
    <definedName name="P1TaxableIncome">'Test Sheet'!$AQ$26</definedName>
    <definedName name="P1TaxAvge">'Client Results'!$BE$14</definedName>
    <definedName name="P2Age">'Test Sheet'!$CL$26</definedName>
    <definedName name="P2AgePensAvge">'Client Results'!$BE$15</definedName>
    <definedName name="P2AgeValn">'Test Sheet'!$C$8</definedName>
    <definedName name="P2Annuities">'Test Sheet'!$G$26</definedName>
    <definedName name="P2Annuity0">'Test Sheet'!$E$26</definedName>
    <definedName name="P2DOB">'Test Sheet'!$C$6</definedName>
    <definedName name="P2Gender">'Test Sheet'!$C$7</definedName>
    <definedName name="P2Health">'Test Sheet'!$C$9</definedName>
    <definedName name="P2Name">'Test Sheet'!$C$5</definedName>
    <definedName name="P2Pensions">'Test Sheet'!$K$26</definedName>
    <definedName name="P2Qx">'Test Sheet'!$CM$26</definedName>
    <definedName name="P2Rand">'Test Sheet'!$CN$26</definedName>
    <definedName name="P2Super">'Test Sheet'!$I$26</definedName>
    <definedName name="P2TaxableIncome">'Test Sheet'!$AV$26</definedName>
    <definedName name="P2TaxAvge">'Client Results'!$BE$16</definedName>
    <definedName name="Pension1">'Test Sheet'!$AT$26</definedName>
    <definedName name="Pension2">'Test Sheet'!$AY$26</definedName>
    <definedName name="PensPmt11">'Test Sheet'!$DE$26</definedName>
    <definedName name="PensPmt12">'Test Sheet'!$DJ$26</definedName>
    <definedName name="PensPmt13">'Test Sheet'!$DO$26</definedName>
    <definedName name="PensPmt14">'Test Sheet'!$DT$26</definedName>
    <definedName name="PensPmt15">'Test Sheet'!$DY$26</definedName>
    <definedName name="PensPmt16">'Test Sheet'!$ED$26</definedName>
    <definedName name="PensPmt21">'Test Sheet'!$EJ$26</definedName>
    <definedName name="PensPmt22">'Test Sheet'!$EO$26</definedName>
    <definedName name="PensPmt23">'Test Sheet'!$ET$26</definedName>
    <definedName name="PensPmt24">'Test Sheet'!$EY$26</definedName>
    <definedName name="PensPmt25">'Test Sheet'!$FD$26</definedName>
    <definedName name="PensPmt26">'Test Sheet'!$FI$26</definedName>
    <definedName name="PensPmts">'Test Sheet'!$Q$26</definedName>
    <definedName name="PercentileName">CONCATENATE("At end of year ",'Funnel of doubt - SMSF'!$A$6-1)</definedName>
    <definedName name="Person1Age">MortalityTest!$A$2</definedName>
    <definedName name="Person1Alive">MortalityTest!$B$2</definedName>
    <definedName name="Person1Prop">MortalityTest!$C$2</definedName>
    <definedName name="Person2Age">MortalityTest!$D$2</definedName>
    <definedName name="Person2Alive">MortalityTest!$E$2</definedName>
    <definedName name="Person2Prop">MortalityTest!$F$2</definedName>
    <definedName name="Personal">'Test Sheet'!$B$14</definedName>
    <definedName name="PersonalAssets" localSheetId="0">Input!$C$121</definedName>
    <definedName name="PersonalAssets" localSheetId="2">Report!$C$67</definedName>
    <definedName name="_xlnm.Print_Area" localSheetId="11">'Test Sheet'!$A$1:$HY$75</definedName>
    <definedName name="PropCapitalGainTaxable" localSheetId="2">Report!$C$76</definedName>
    <definedName name="PropertyCapitalGainTaxable" localSheetId="0">Input!$C$195</definedName>
    <definedName name="PropertyFee" localSheetId="2">Report!$C$82</definedName>
    <definedName name="PropertyNSAllocation">'Deterministic Output'!$X$3</definedName>
    <definedName name="PropFee" localSheetId="0">Input!$C$185</definedName>
    <definedName name="PropNSFee" localSheetId="0">Input!$C$192</definedName>
    <definedName name="ProportionNewAssetTest">'Test Sheet'!$AP$11</definedName>
    <definedName name="ProportionOfAgePension">'Test Sheet'!$AD$20</definedName>
    <definedName name="Purchase11">'Test Sheet'!$DC$24</definedName>
    <definedName name="Purchase12">'Test Sheet'!$DH$24</definedName>
    <definedName name="Purchase13">'Test Sheet'!$DM$24</definedName>
    <definedName name="Purchase14">'Test Sheet'!$DR$24</definedName>
    <definedName name="Purchase15">'Test Sheet'!$DW$24</definedName>
    <definedName name="Purchase16">'Test Sheet'!$EB$24</definedName>
    <definedName name="Purchase21">'Test Sheet'!$EH$24</definedName>
    <definedName name="Purchase22">'Test Sheet'!$EM$24</definedName>
    <definedName name="Purchase23">'Test Sheet'!$ER$24</definedName>
    <definedName name="Purchase24">'Test Sheet'!$EW$24</definedName>
    <definedName name="Purchase25">'Test Sheet'!$FB$24</definedName>
    <definedName name="Purchase26">'Test Sheet'!$FG$24</definedName>
    <definedName name="PurchasePrice11" localSheetId="0">Input!$C$44</definedName>
    <definedName name="PurchasePrice11" localSheetId="2">Report!$C$46</definedName>
    <definedName name="PurchasePrice12" localSheetId="0">Input!$D$44</definedName>
    <definedName name="PurchasePrice12" localSheetId="2">Report!$C$52</definedName>
    <definedName name="PurchasePrice21" localSheetId="0">Input!$C$50</definedName>
    <definedName name="PurchasePrice21" localSheetId="2">Report!$D$46</definedName>
    <definedName name="PurchasePrice22" localSheetId="0">Input!$D$50</definedName>
    <definedName name="PurchasePrice22" localSheetId="2">Report!$D$52</definedName>
    <definedName name="PurchasePrice31" localSheetId="0">Input!$C$56</definedName>
    <definedName name="PurchasePrice31" localSheetId="2">Report!$E$46</definedName>
    <definedName name="PurchasePrice32" localSheetId="0">Input!$D$56</definedName>
    <definedName name="PurchasePrice32" localSheetId="2">Report!$E$52</definedName>
    <definedName name="PurchasePrice41" localSheetId="0">Input!$C$62</definedName>
    <definedName name="PurchasePrice41" localSheetId="2">Report!$F$46</definedName>
    <definedName name="PurchasePrice42" localSheetId="0">Input!$D$62</definedName>
    <definedName name="PurchasePrice42" localSheetId="2">Report!$F$52</definedName>
    <definedName name="QuartileAge">MortalityTest!$J$1</definedName>
    <definedName name="QuartilePoint">OFFSET(MortalityTest!$I$2,0,0,MortalityTest!$O$1,1)</definedName>
    <definedName name="QuartileYears">MortalityTest!$L$1</definedName>
    <definedName name="RCVPayment">'Test Sheet'!$V$26</definedName>
    <definedName name="RebateInc1">'Test Sheet'!$BB$26</definedName>
    <definedName name="RebateInc2">'Test Sheet'!$BL$26</definedName>
    <definedName name="ReductionRate1">'Test Sheet'!$BG$26</definedName>
    <definedName name="ReductionRate2">'Test Sheet'!$BQ$26</definedName>
    <definedName name="RelNumber11">'Test Sheet'!$DA$26</definedName>
    <definedName name="RelNumber12">'Test Sheet'!$DF$26</definedName>
    <definedName name="RelNumber13">'Test Sheet'!$DK$26</definedName>
    <definedName name="RelNumber14">'Test Sheet'!$DP$26</definedName>
    <definedName name="RelNumber15">'Test Sheet'!$DU$26</definedName>
    <definedName name="RelNumber16">'Test Sheet'!$DZ$26</definedName>
    <definedName name="RelNumber21">'Test Sheet'!$EF$26</definedName>
    <definedName name="RelNumber22">'Test Sheet'!$EK$26</definedName>
    <definedName name="RelNumber23">'Test Sheet'!$EP$26</definedName>
    <definedName name="RelNumber24">'Test Sheet'!$EU$26</definedName>
    <definedName name="RelNumber25">'Test Sheet'!$EZ$26</definedName>
    <definedName name="RelNumber26">'Test Sheet'!$FE$26</definedName>
    <definedName name="ReportDate" localSheetId="2">Report!$C$10</definedName>
    <definedName name="ResBal" localSheetId="2">Report!$C$98</definedName>
    <definedName name="ResidBal">'Test Sheet'!$B$17</definedName>
    <definedName name="ResidualBal" localSheetId="0">Input!$C$170</definedName>
    <definedName name="Reversionary11" localSheetId="0">Input!$C$47</definedName>
    <definedName name="Reversionary11" localSheetId="2">Report!$C$49</definedName>
    <definedName name="Reversionary12" localSheetId="0">Input!$D$47</definedName>
    <definedName name="Reversionary12" localSheetId="2">Report!$C$55</definedName>
    <definedName name="Reversionary21" localSheetId="0">Input!$C$53</definedName>
    <definedName name="Reversionary21" localSheetId="2">Report!$D$49</definedName>
    <definedName name="Reversionary22" localSheetId="0">Input!$D$53</definedName>
    <definedName name="Reversionary22" localSheetId="2">Report!$D$55</definedName>
    <definedName name="Reversionary31" localSheetId="0">Input!$C$59</definedName>
    <definedName name="Reversionary31" localSheetId="2">Report!$E$49</definedName>
    <definedName name="Reversionary32" localSheetId="0">Input!$D$59</definedName>
    <definedName name="Reversionary32" localSheetId="2">Report!$E$55</definedName>
    <definedName name="Reversionary41" localSheetId="0">Input!$C$65</definedName>
    <definedName name="Reversionary41" localSheetId="2">Report!$F$49</definedName>
    <definedName name="Reversionary42" localSheetId="0">Input!$D$65</definedName>
    <definedName name="Reversionary42" localSheetId="2">Report!$F$55</definedName>
    <definedName name="SAPTO1">'Test Sheet'!$AR$26</definedName>
    <definedName name="SAPTO2">'Test Sheet'!$AW$26</definedName>
    <definedName name="SavedHCFolderparent">Input!$N$16</definedName>
    <definedName name="SBal">'Test Sheet'!$CG$26</definedName>
    <definedName name="Shortfall">'Test Sheet'!$X$26</definedName>
    <definedName name="SInvestmentIncome">'Test Sheet'!$BV$26</definedName>
    <definedName name="SInvFee" localSheetId="0">Input!$C$183</definedName>
    <definedName name="SMSFAccum1" localSheetId="0">Input!$C$37</definedName>
    <definedName name="SMSFAccum1" localSheetId="2">Report!$C$36</definedName>
    <definedName name="SMSFAccum1TFC" localSheetId="0">Input!$C$38</definedName>
    <definedName name="SMSFAccum2" localSheetId="0">Input!$D$37</definedName>
    <definedName name="SMSFAccum2" localSheetId="2">Report!$C$37</definedName>
    <definedName name="SMSFAccum2TFC" localSheetId="0">Input!$D$38</definedName>
    <definedName name="SMSFAccumTF1" localSheetId="2">Report!$C$38</definedName>
    <definedName name="SMSFAccumTF2" localSheetId="2">Report!$C$39</definedName>
    <definedName name="SMSFAllocation">'Test Sheet'!$L$5</definedName>
    <definedName name="SMSFAnnuityIncome">'Deterministic Output'!$N$2</definedName>
    <definedName name="SMSFBal">'Test Sheet'!$JM$26</definedName>
    <definedName name="SMSFBalEnd">'Test Sheet'!$JX$26</definedName>
    <definedName name="SMSFCV">'Deterministic Output'!$J$2</definedName>
    <definedName name="SMSFExpense">'Test Sheet'!$S$26</definedName>
    <definedName name="SMSFExtraSpend">'Test Sheet'!$JT$26</definedName>
    <definedName name="SMSFExtraSpending">'Deterministic Output'!$P$2</definedName>
    <definedName name="SMSFFee" localSheetId="0">Input!$C$180</definedName>
    <definedName name="SMSFFees" localSheetId="2">Report!$C$73</definedName>
    <definedName name="SMSFInv1" localSheetId="0">Input!$C$72</definedName>
    <definedName name="SMSFInv1" localSheetId="2">Report!$C$56</definedName>
    <definedName name="SMSFInv2" localSheetId="0">Input!$C$73</definedName>
    <definedName name="SMSFInv2" localSheetId="2">Report!$C$57</definedName>
    <definedName name="SMSFInv3" localSheetId="0">Input!$C$74</definedName>
    <definedName name="SMSFInv3" localSheetId="2">Report!$C$60</definedName>
    <definedName name="SMSFInv4" localSheetId="0">Input!$C$75</definedName>
    <definedName name="SMSFInv4" localSheetId="2">Report!$C$58</definedName>
    <definedName name="SMSFInv5" localSheetId="0">Input!$C$76</definedName>
    <definedName name="SMSFInv5" localSheetId="2">Report!$C$59</definedName>
    <definedName name="SMSFInv6" localSheetId="0">Input!$C$77</definedName>
    <definedName name="SMSFInv6" localSheetId="2">Report!$C$61</definedName>
    <definedName name="SMSFInvFee" localSheetId="2">Report!$C$74</definedName>
    <definedName name="SMSFLiquidAssetMix">'Test Sheet'!$JP$26</definedName>
    <definedName name="SMSFMinPension">'Deterministic Output'!$O$2</definedName>
    <definedName name="SMSFMins" localSheetId="6">SMSFMinPmt!$A$8</definedName>
    <definedName name="SMSFMins">SMSFMinCoverage!$A$8</definedName>
    <definedName name="SMSFMinSheet" localSheetId="6">SMSFMinPmt!$1:$1048576</definedName>
    <definedName name="SMSFMinSheet">SMSFMinCoverage!$1:$1048576</definedName>
    <definedName name="SMSFNewPP">'Test Sheet'!$JU$26</definedName>
    <definedName name="SMSFPensMin">'Test Sheet'!$JS$26</definedName>
    <definedName name="SMSFRCVs">'Test Sheet'!$JR$26</definedName>
    <definedName name="SMSFSTInv1">Input!$C$104</definedName>
    <definedName name="SMSFSTInv2">Input!$C$105</definedName>
    <definedName name="SMSFSTInv3">Input!$C$106</definedName>
    <definedName name="SMSFSTInv4">Input!$C$107</definedName>
    <definedName name="SMSFSTInv5">Input!$C$108</definedName>
    <definedName name="SMSFSTInv6">Input!$C$109</definedName>
    <definedName name="SMSFTermIndexation1">'Test Sheet'!$JZ$14</definedName>
    <definedName name="SMSFTermIndexation2">'Test Sheet'!$KJ$14</definedName>
    <definedName name="SMSFTermIndexationRate1">'Test Sheet'!$JZ$15</definedName>
    <definedName name="SMSFTermIndexationRate2">'Test Sheet'!$KJ$15</definedName>
    <definedName name="SMSFTermOngoingFee1">'Test Sheet'!$JZ$19</definedName>
    <definedName name="SMSFTermOngoingFee2">'Test Sheet'!$KJ$19</definedName>
    <definedName name="SMSFTermPercentFee1">'Test Sheet'!$JZ$20</definedName>
    <definedName name="SMSFTermPercentFee2">'Test Sheet'!$KJ$20</definedName>
    <definedName name="SMSFTermPP1">'Test Sheet'!$JZ$16</definedName>
    <definedName name="SMSFTermPP2">'Test Sheet'!$KJ$16</definedName>
    <definedName name="SMSFTermRCV1">'Test Sheet'!$JZ$18</definedName>
    <definedName name="SMSFTermRCV2">'Test Sheet'!$KJ$18</definedName>
    <definedName name="SMSFTermRenew1">'Test Sheet'!$JZ$21</definedName>
    <definedName name="SMSFTermRenew2">'Test Sheet'!$KJ$21</definedName>
    <definedName name="SMSFTermStartDate1">'Test Sheet'!$JZ$13</definedName>
    <definedName name="SMSFTermStartDate2">'Test Sheet'!$KJ$13</definedName>
    <definedName name="SMSFTermTerm1">'Test Sheet'!$JZ$17</definedName>
    <definedName name="SMSFTermTerm2">'Test Sheet'!$KJ$17</definedName>
    <definedName name="SMSFTotal" localSheetId="0">Input!$E$202</definedName>
    <definedName name="SMSFValue">'Deterministic Output'!$K$2</definedName>
    <definedName name="SMSFValueNom">'Deterministic Output'!$L$2</definedName>
    <definedName name="SpendingLevel">'Client Results'!$C$30</definedName>
    <definedName name="SpendSuccess" localSheetId="2">Report!$C$14</definedName>
    <definedName name="SpouseUnused1">'Test Sheet'!$BE$26</definedName>
    <definedName name="SpouseUnused2">'Test Sheet'!$BO$26</definedName>
    <definedName name="SReturn">'Test Sheet'!$BY$26</definedName>
    <definedName name="StartAge" localSheetId="5">'Funnel of doubt - SMSF'!$B$1</definedName>
    <definedName name="StartAge" localSheetId="7">SMSFMinCoverage!$B$1</definedName>
    <definedName name="StartAge" localSheetId="6">SMSFMinPmt!$B$1</definedName>
    <definedName name="StartAge">'Funnel of doubt'!$B$1</definedName>
    <definedName name="StartRow">'Test Sheet'!$B$21</definedName>
    <definedName name="SumOfBalances1" localSheetId="2">Report!$C$42</definedName>
    <definedName name="sumOfBalances2" localSheetId="2">Report!$C$43</definedName>
    <definedName name="sumOfPensions1" localSheetId="2">Report!$C$40</definedName>
    <definedName name="sumOfPensions2" localSheetId="2">Report!$C$41</definedName>
    <definedName name="Super">TheOutput!$B$5</definedName>
    <definedName name="Super0">'Test Sheet'!$C$26</definedName>
    <definedName name="Super1" localSheetId="0">Input!$C$115</definedName>
    <definedName name="Super1" localSheetId="2">Report!$C$62</definedName>
    <definedName name="Super1TFC" localSheetId="0">Input!$C$116</definedName>
    <definedName name="Super1TFC" localSheetId="2">Report!$C$64</definedName>
    <definedName name="Super2" localSheetId="0">Input!$D$115</definedName>
    <definedName name="Super2" localSheetId="2">Report!$C$63</definedName>
    <definedName name="Super2TFC" localSheetId="0">Input!$D$116</definedName>
    <definedName name="Super2TFC" localSheetId="2">Report!$C$65</definedName>
    <definedName name="SuperIncome">'Test Sheet'!$AJ$26</definedName>
    <definedName name="SuperP1">TheOutput!$B$3</definedName>
    <definedName name="SuperP2">TheOutput!$B$4</definedName>
    <definedName name="SuperReturn">'Test Sheet'!$R$6</definedName>
    <definedName name="SuperShortfall">'Test Sheet'!$Z$26</definedName>
    <definedName name="SuperStart">'Test Sheet'!$B$13</definedName>
    <definedName name="TaxBill">'Test Sheet'!$O$26</definedName>
    <definedName name="TaxFreePerc11" localSheetId="0">Input!$C$46</definedName>
    <definedName name="TaxFreePerc11" localSheetId="2">Report!$C$48</definedName>
    <definedName name="TaxFreePerc12" localSheetId="0">Input!$D$46</definedName>
    <definedName name="TaxFreePerc12" localSheetId="2">Report!$C$54</definedName>
    <definedName name="TaxFreePerc21" localSheetId="0">Input!$C$52</definedName>
    <definedName name="TaxFreePerc21" localSheetId="2">Report!$D$48</definedName>
    <definedName name="TaxFreePerc22" localSheetId="0">Input!$D$52</definedName>
    <definedName name="TaxFreePerc22" localSheetId="2">Report!$D$54</definedName>
    <definedName name="TaxFreePerc31" localSheetId="0">Input!$C$58</definedName>
    <definedName name="TaxFreePerc31" localSheetId="2">Report!$E$48</definedName>
    <definedName name="TaxFreePerc32" localSheetId="0">Input!$D$58</definedName>
    <definedName name="TaxFreePerc32" localSheetId="2">Report!$E$54</definedName>
    <definedName name="TaxFreePerc41" localSheetId="0">Input!$C$64</definedName>
    <definedName name="TaxFreePerc41" localSheetId="2">Report!$F$48</definedName>
    <definedName name="TaxFreePerc42" localSheetId="0">Input!$D$64</definedName>
    <definedName name="TaxFreePerc42" localSheetId="2">Report!$F$54</definedName>
    <definedName name="TaxToPay">'Test Sheet'!$BA$26</definedName>
    <definedName name="Term11">Input!$C$140</definedName>
    <definedName name="Term12">Input!$C$152</definedName>
    <definedName name="Term21">Input!$D$140</definedName>
    <definedName name="Term22">Input!$D$152</definedName>
    <definedName name="TermAnnuityIndexation1">Input!$C$161</definedName>
    <definedName name="TermAnnuityIndexation2">Input!$D$161</definedName>
    <definedName name="TermAnnuityPmt1">Input!$C$160</definedName>
    <definedName name="TermAnnuityPmt2">Input!$D$160</definedName>
    <definedName name="TermAnnuityPurchaseDate1">Input!$C$163</definedName>
    <definedName name="TermAnnuityPurchaseDate2">Input!$D$163</definedName>
    <definedName name="TermDate1">Input!$C$90</definedName>
    <definedName name="TermDate2">Input!$C$101</definedName>
    <definedName name="TermElapsed1">'Test Sheet'!$KE$26</definedName>
    <definedName name="TermElapsed11">'Test Sheet'!$FX$26</definedName>
    <definedName name="TermElapsed12">'Test Sheet'!$GK$26</definedName>
    <definedName name="TermElapsed13">'Test Sheet'!$GX$26</definedName>
    <definedName name="TermElapsed14">'Test Sheet'!$HK$26</definedName>
    <definedName name="TermElapsed2">'Test Sheet'!$KO$26</definedName>
    <definedName name="TermElapsed21">'Test Sheet'!$HX$26</definedName>
    <definedName name="TermElapsed22">'Test Sheet'!$IK$26</definedName>
    <definedName name="TermElapsed23">'Test Sheet'!$IX$26</definedName>
    <definedName name="TermElapsed24">'Test Sheet'!$JK$26</definedName>
    <definedName name="TermExpiryDescription1">'Test Sheet'!$KG$26</definedName>
    <definedName name="TermExpiryDescription2">'Test Sheet'!$KQ$26</definedName>
    <definedName name="TermFee1">'Test Sheet'!$KC$26</definedName>
    <definedName name="TermFee2">'Test Sheet'!$KM$26</definedName>
    <definedName name="TermForcedCommutation1">'Test Sheet'!$KF$26</definedName>
    <definedName name="TermForcedCommutation2">'Test Sheet'!$KP$26</definedName>
    <definedName name="TermIndexation1">Input!$C$83</definedName>
    <definedName name="TermIndexation2">Input!$C$94</definedName>
    <definedName name="TermIndexationRate1">Input!$C$84</definedName>
    <definedName name="TermIndexationRate2">Input!$C$95</definedName>
    <definedName name="TermOngoingFeeDollar1">Input!$C$87</definedName>
    <definedName name="TermOngoingFeeDollar2">Input!$C$98</definedName>
    <definedName name="TermOngoingFeePercent1">Input!$C$88</definedName>
    <definedName name="TermOngoingFeePercent2">Input!$C$99</definedName>
    <definedName name="TermPayment1">'Test Sheet'!$KB$26</definedName>
    <definedName name="TermPayment2">'Test Sheet'!$KL$26</definedName>
    <definedName name="TermPmt1">Input!$C$82</definedName>
    <definedName name="TermPmt2">Input!$C$93</definedName>
    <definedName name="TermPP1">Input!$C$85</definedName>
    <definedName name="TermPP2">Input!$C$96</definedName>
    <definedName name="TermRCV1">Input!$C$81</definedName>
    <definedName name="TermRCV2">Input!$C$92</definedName>
    <definedName name="TermRCVPayout1">'Test Sheet'!$KD$26</definedName>
    <definedName name="TermRCVPayout2">'Test Sheet'!$KN$26</definedName>
    <definedName name="TermRenew1">Input!$C$89</definedName>
    <definedName name="TermRenew2">Input!$C$100</definedName>
    <definedName name="TermRenewalDescription1">'Test Sheet'!$KH$26</definedName>
    <definedName name="TermRenewalDescription2">'Test Sheet'!$KR$26</definedName>
    <definedName name="TermTerm1">Input!$C$86</definedName>
    <definedName name="TermTerm2">Input!$C$97</definedName>
    <definedName name="TermVolCV1">'Test Sheet'!$JY$26</definedName>
    <definedName name="TermVolCV2">'Test Sheet'!$KI$26</definedName>
    <definedName name="TermVolCVDiscRate1">'Test Sheet'!$JZ$26</definedName>
    <definedName name="TermVolCVDiscRate2">'Test Sheet'!$KJ$26</definedName>
    <definedName name="TermVolIndexedDiscRate1">'Test Sheet'!$KA$26</definedName>
    <definedName name="TermVolIndexedDiscRate2">'Test Sheet'!$KK$26</definedName>
    <definedName name="TestData">'Test Sheet'!$B$26:$CP$135,'Test Sheet'!$DA$26:$KP$135,'Test Sheet'!$B$5:$C$9,'Test Sheet'!$B$11:$B$19,'Test Sheet'!$L$5:$V$10,'Test Sheet'!$AA$5:$AE$10,'Test Sheet'!$AP$8:$AP$12,'Test Sheet'!$AQ$9:$AQ$10,'Test Sheet'!$AO$15:$AP$18,'Test Sheet'!$FO$10:$FP$15,'Test Sheet'!$GB$10:$GC$15,'Test Sheet'!$GO$10:$GP$15,'Test Sheet'!$HB$10:$HC$15,'Test Sheet'!$HO$10:$HP$15,'Test Sheet'!$IC$10:$ID$15,'Test Sheet'!$IO$10:$IP$15,'Test Sheet'!$JB$10:$JC$15,'Test Sheet'!$JB$16:$JC$17,'Test Sheet'!$IO$16:$IP$17,'Test Sheet'!$IC$16:$ID$17,'Test Sheet'!$HO$16:$HP$17,'Test Sheet'!$HB$16:$HC$17,'Test Sheet'!$GO$16:$GP$17,'Test Sheet'!$GB$16:$GC$17,'Test Sheet'!$FO$16:$FP$17,'Test Sheet'!$GC$18:$GC$20,'Test Sheet'!$GP$18:$GP$20,'Test Sheet'!$FP$18:$FP$20,'Test Sheet'!$HC$18:$HC$20,'Test Sheet'!$HP$18:$HP$20,'Test Sheet'!$ID$18:$ID$20,'Test Sheet'!$IP$18:$IP$20,'Test Sheet'!$JC$18:$JC$20,'Test Sheet'!$JZ$13:$JZ$20,'Test Sheet'!$KJ$13:$KJ$20,'Test Sheet'!$KJ$21,'Test Sheet'!$KQ$26:$KR$135,'Test Sheet'!$JZ$21,'Test Sheet'!$E$21</definedName>
    <definedName name="TestFileFolder">Input!$N$18</definedName>
    <definedName name="TestFileList">Input!$N$20</definedName>
    <definedName name="theABN" localSheetId="0">Input!$C$16</definedName>
    <definedName name="TheAssessment" localSheetId="2">Report!$C$9</definedName>
    <definedName name="theRCV11">'Test Sheet'!$FU$26</definedName>
    <definedName name="theRCV12">'Test Sheet'!$GH$26</definedName>
    <definedName name="theRCV13">'Test Sheet'!$GU$26</definedName>
    <definedName name="theRCV14">'Test Sheet'!$HH$26</definedName>
    <definedName name="theRCV21">'Test Sheet'!$HU$26</definedName>
    <definedName name="theRCV22">'Test Sheet'!$IH$26</definedName>
    <definedName name="theRCV23">'Test Sheet'!$IU$26</definedName>
    <definedName name="theRCV24">'Test Sheet'!$JH$26</definedName>
    <definedName name="TotalCommVal">'Test Sheet'!$JO$26</definedName>
    <definedName name="TotalResidualBalance" localSheetId="0">Input!$C$209</definedName>
    <definedName name="TotalStartWealth">Input!$C$111+Input!$C$124+Input!$C$123+Input!$C$122+Input!$C$141+Input!$C$153+IF(Input!$D$21="",0,Input!$D$141+Input!$D$153)</definedName>
    <definedName name="TotalSuperBalance">Input!$C$111</definedName>
    <definedName name="TotalWorth" localSheetId="2">Report!$C$71</definedName>
    <definedName name="UpperFD" localSheetId="5">OFFSET('Funnel of doubt - SMSF'!$B$2,0,0,1,COUNTIF('Funnel of doubt - SMSF'!$B$1:$BF$1,"&lt;=100"))</definedName>
    <definedName name="UpperFD">'Funnel of doubt'!$B$2:$AP$2</definedName>
    <definedName name="ValDate">'Test Sheet'!$B$19</definedName>
    <definedName name="ValuationDate" localSheetId="0">Input!$C$17</definedName>
    <definedName name="WealthOutput" localSheetId="5">'Funnel of doubt - SMSF'!$A$8</definedName>
    <definedName name="WealthOutput" localSheetId="7">SMSFMinCoverage!$A$8</definedName>
    <definedName name="WealthOutput" localSheetId="6">SMSFMinPmt!$A$8</definedName>
    <definedName name="WealthOutput">'Funnel of doubt'!$A$8</definedName>
    <definedName name="WorkBonus1">'Test Sheet'!$AH$26</definedName>
    <definedName name="WorkBonus2">'Test Sheet'!$AI$26</definedName>
    <definedName name="YearsIncome1" localSheetId="0">Input!$C$134</definedName>
    <definedName name="YearsIncome2" localSheetId="0">Input!$D$134</definedName>
    <definedName name="YearsOfMortality">OFFSET(MortalityTest!$H$2,0,0,MortalityTest!$O$1,1)</definedName>
    <definedName name="YearsUntilRetirement" localSheetId="0">Input!$C$27</definedName>
    <definedName name="YrsTo90">'Funnel of doubt'!$C$6</definedName>
  </definedNames>
  <calcPr calcId="145621"/>
  <extLst>
    <ext xmlns:x14="http://schemas.microsoft.com/office/spreadsheetml/2009/9/main" uri="{8193D73E-4604-4355-AFF4-8A2333D13BE4}">
      <x14:definedNames>
        <x14:definedName name="ageEligibleForAgePension">
          <x14:argumentDescriptions count="2">
            <x14:argumentDescription index="0">The date of birth of the individual as a Date (dd/mm/yyyy)</x14:argumentDescription>
            <x14:argumentDescription index="1">The gender of the individual as 'F' for female and 'M' for male</x14:argumentDescription>
          </x14:argumentDescriptions>
        </x14:definedName>
        <x14:definedName name="incomeFreeAreaLimit">
          <x14:argumentDescriptions count="1">
            <x14:argumentDescription index="0">The individual's family situation category 'S' for single or couple separated due to illness/respite care etc, 'C' for couple</x14:argumentDescription>
          </x14:argumentDescriptions>
        </x14:definedName>
      </x14:definedNames>
    </ext>
    <ext xmlns:x14="http://schemas.microsoft.com/office/spreadsheetml/2009/9/main" uri="{79F54976-1DA5-4618-B147-4CDE4B953A38}">
      <x14:workbookPr/>
    </ext>
  </extLst>
</workbook>
</file>

<file path=xl/calcChain.xml><?xml version="1.0" encoding="utf-8"?>
<calcChain xmlns="http://schemas.openxmlformats.org/spreadsheetml/2006/main">
  <c r="AR82" i="15" l="1"/>
  <c r="E115" i="37"/>
  <c r="D120" i="37"/>
  <c r="CC7" i="13"/>
  <c r="CD7" i="13" s="1"/>
  <c r="CC8" i="13"/>
  <c r="CD8" i="13" s="1"/>
  <c r="CC9" i="13"/>
  <c r="CD9" i="13" s="1"/>
  <c r="CC10" i="13"/>
  <c r="CD10" i="13" s="1"/>
  <c r="CC11" i="13"/>
  <c r="CD11" i="13" s="1"/>
  <c r="CC12" i="13"/>
  <c r="CD12" i="13" s="1"/>
  <c r="CC13" i="13"/>
  <c r="CD13" i="13" s="1"/>
  <c r="CC14" i="13"/>
  <c r="CD14" i="13" s="1"/>
  <c r="CC15" i="13"/>
  <c r="CD15" i="13" s="1"/>
  <c r="CC16" i="13"/>
  <c r="CD16" i="13" s="1"/>
  <c r="CC17" i="13"/>
  <c r="CD17" i="13" s="1"/>
  <c r="CC6" i="13"/>
  <c r="CD6" i="13" s="1"/>
  <c r="CB7" i="13"/>
  <c r="CB8" i="13"/>
  <c r="CB9" i="13"/>
  <c r="CB10" i="13"/>
  <c r="CB11" i="13"/>
  <c r="CB12" i="13"/>
  <c r="CB13" i="13"/>
  <c r="CB14" i="13"/>
  <c r="CB15" i="13"/>
  <c r="CB16" i="13"/>
  <c r="CB17" i="13"/>
  <c r="CB6" i="13"/>
  <c r="BZ7" i="13"/>
  <c r="CA7" i="13" s="1"/>
  <c r="BZ8" i="13"/>
  <c r="CA8" i="13" s="1"/>
  <c r="BZ9" i="13"/>
  <c r="CA9" i="13" s="1"/>
  <c r="BZ10" i="13"/>
  <c r="CA10" i="13" s="1"/>
  <c r="BZ11" i="13"/>
  <c r="CA11" i="13" s="1"/>
  <c r="BZ12" i="13"/>
  <c r="CA12" i="13" s="1"/>
  <c r="BZ13" i="13"/>
  <c r="CA13" i="13" s="1"/>
  <c r="BZ14" i="13"/>
  <c r="CA14" i="13" s="1"/>
  <c r="BZ15" i="13"/>
  <c r="CA15" i="13" s="1"/>
  <c r="BZ16" i="13"/>
  <c r="CA16" i="13" s="1"/>
  <c r="BZ17" i="13"/>
  <c r="CA17" i="13" s="1"/>
  <c r="BZ6" i="13"/>
  <c r="CA6" i="13" s="1"/>
  <c r="BY7" i="13"/>
  <c r="BY8" i="13"/>
  <c r="BY9" i="13"/>
  <c r="BY10" i="13"/>
  <c r="BY11" i="13"/>
  <c r="BY12" i="13"/>
  <c r="BY13" i="13"/>
  <c r="BY14" i="13"/>
  <c r="BY15" i="13"/>
  <c r="BY16" i="13"/>
  <c r="BY17" i="13"/>
  <c r="BY6" i="13"/>
  <c r="BW7" i="13"/>
  <c r="BW8" i="13"/>
  <c r="BW9" i="13"/>
  <c r="BW10" i="13"/>
  <c r="BW11" i="13"/>
  <c r="BW12" i="13"/>
  <c r="BW13" i="13"/>
  <c r="BW14" i="13"/>
  <c r="BW15" i="13"/>
  <c r="BW16" i="13"/>
  <c r="BW17" i="13"/>
  <c r="BW6" i="13"/>
  <c r="Z6" i="13"/>
  <c r="K6" i="13"/>
  <c r="K7" i="13"/>
  <c r="B24" i="15"/>
  <c r="AS28" i="15"/>
  <c r="D85" i="37"/>
  <c r="G2" i="72"/>
  <c r="G3" i="72"/>
  <c r="D21" i="37"/>
  <c r="C111" i="37"/>
  <c r="E27" i="37"/>
  <c r="E20" i="37"/>
  <c r="L59" i="71"/>
  <c r="F37" i="37"/>
  <c r="E37" i="37"/>
  <c r="FR11" i="13"/>
  <c r="FR10" i="13"/>
  <c r="E134" i="37"/>
  <c r="F167" i="37"/>
  <c r="F168" i="37"/>
  <c r="E177" i="37"/>
  <c r="JW17" i="13"/>
  <c r="JX17" i="13"/>
  <c r="JW18" i="13"/>
  <c r="JX18" i="13"/>
  <c r="JW19" i="13"/>
  <c r="JX19" i="13"/>
  <c r="JW6" i="13"/>
  <c r="JX6" i="13"/>
  <c r="JW7" i="13"/>
  <c r="JX7" i="13"/>
  <c r="JW8" i="13"/>
  <c r="JX8" i="13"/>
  <c r="JW9" i="13"/>
  <c r="JX9" i="13"/>
  <c r="JW10" i="13"/>
  <c r="JX10" i="13"/>
  <c r="JW11" i="13"/>
  <c r="JX11" i="13"/>
  <c r="JW12" i="13"/>
  <c r="JX12" i="13"/>
  <c r="JW13" i="13"/>
  <c r="JX13" i="13"/>
  <c r="JW14" i="13"/>
  <c r="JX14" i="13"/>
  <c r="JW15" i="13"/>
  <c r="JX15" i="13"/>
  <c r="JW16" i="13"/>
  <c r="JX16" i="13"/>
  <c r="JN16" i="13"/>
  <c r="JN7" i="13"/>
  <c r="JN8" i="13"/>
  <c r="JN9" i="13"/>
  <c r="JN10" i="13"/>
  <c r="JN11" i="13"/>
  <c r="JN12" i="13"/>
  <c r="JN13" i="13"/>
  <c r="JN14" i="13"/>
  <c r="JN15" i="13"/>
  <c r="JN18" i="13"/>
  <c r="JN19" i="13"/>
  <c r="JN17" i="13"/>
  <c r="JQ8" i="13"/>
  <c r="BV7" i="13"/>
  <c r="JQ9" i="13"/>
  <c r="BV8" i="13"/>
  <c r="JQ10" i="13"/>
  <c r="BV9" i="13"/>
  <c r="JQ11" i="13"/>
  <c r="BV10" i="13"/>
  <c r="JQ12" i="13"/>
  <c r="BV11" i="13"/>
  <c r="JQ13" i="13"/>
  <c r="BV12" i="13"/>
  <c r="JQ14" i="13"/>
  <c r="BV13" i="13"/>
  <c r="JQ15" i="13"/>
  <c r="BV14" i="13"/>
  <c r="JQ16" i="13"/>
  <c r="BV15" i="13"/>
  <c r="JQ17" i="13"/>
  <c r="BV16" i="13"/>
  <c r="JQ18" i="13"/>
  <c r="BV17" i="13"/>
  <c r="JQ19" i="13"/>
  <c r="JQ7" i="13"/>
  <c r="BV6" i="13"/>
  <c r="JM19" i="13"/>
  <c r="JM18" i="13"/>
  <c r="JM17" i="13"/>
  <c r="JM16" i="13"/>
  <c r="JM15" i="13"/>
  <c r="JM14" i="13"/>
  <c r="JM13" i="13"/>
  <c r="JM12" i="13"/>
  <c r="JM11" i="13"/>
  <c r="JM10" i="13"/>
  <c r="JM9" i="13"/>
  <c r="JM8" i="13"/>
  <c r="JM7" i="13"/>
  <c r="C17" i="37"/>
  <c r="C162" i="37" s="1"/>
  <c r="D92" i="37"/>
  <c r="Q4" i="43"/>
  <c r="Q5" i="43"/>
  <c r="Q6" i="43"/>
  <c r="Q7" i="43"/>
  <c r="Q8" i="43"/>
  <c r="Q9" i="43"/>
  <c r="Q10" i="43"/>
  <c r="Q11" i="43"/>
  <c r="Q12" i="43"/>
  <c r="Q13" i="43"/>
  <c r="Q14" i="43"/>
  <c r="Q15" i="43"/>
  <c r="Q16" i="43"/>
  <c r="Q17" i="43"/>
  <c r="Q18" i="43"/>
  <c r="Q19" i="43"/>
  <c r="Q20" i="43"/>
  <c r="Q21" i="43"/>
  <c r="Q22" i="43"/>
  <c r="Q23" i="43"/>
  <c r="Q24" i="43"/>
  <c r="Q25" i="43"/>
  <c r="Q26" i="43"/>
  <c r="Q27" i="43"/>
  <c r="Q28" i="43"/>
  <c r="Q29" i="43"/>
  <c r="Q30" i="43"/>
  <c r="Q31" i="43"/>
  <c r="Q32" i="43"/>
  <c r="Q33" i="43"/>
  <c r="Q34" i="43"/>
  <c r="Q35" i="43"/>
  <c r="Q36" i="43"/>
  <c r="Q37" i="43"/>
  <c r="Q38" i="43"/>
  <c r="Q39" i="43"/>
  <c r="Q40" i="43"/>
  <c r="Q41" i="43"/>
  <c r="Q42" i="43"/>
  <c r="Q3" i="43"/>
  <c r="Q2" i="43"/>
  <c r="C79" i="37"/>
  <c r="CW36" i="13"/>
  <c r="D27" i="37"/>
  <c r="CQ27" i="13"/>
  <c r="CW27" i="13"/>
  <c r="Z7" i="13"/>
  <c r="Z8" i="13"/>
  <c r="Z9" i="13"/>
  <c r="Z10" i="13"/>
  <c r="K8" i="13"/>
  <c r="K9" i="13"/>
  <c r="K10" i="13"/>
  <c r="CU27" i="13"/>
  <c r="CW28" i="13"/>
  <c r="CW29" i="13"/>
  <c r="CW30" i="13"/>
  <c r="CW31" i="13"/>
  <c r="CW32" i="13"/>
  <c r="CW33" i="13"/>
  <c r="CW34" i="13"/>
  <c r="CW35" i="13"/>
  <c r="CW37" i="13"/>
  <c r="CW38" i="13"/>
  <c r="CW39" i="13"/>
  <c r="CW40" i="13"/>
  <c r="CW41" i="13"/>
  <c r="CW42" i="13"/>
  <c r="CW43" i="13"/>
  <c r="CW44" i="13"/>
  <c r="CW45" i="13"/>
  <c r="CW46" i="13"/>
  <c r="CW47" i="13"/>
  <c r="CW48" i="13"/>
  <c r="CW49" i="13"/>
  <c r="CW50" i="13"/>
  <c r="CW51" i="13"/>
  <c r="CW52" i="13"/>
  <c r="CW53" i="13"/>
  <c r="CW54" i="13"/>
  <c r="CW55" i="13"/>
  <c r="CW56" i="13"/>
  <c r="CW57" i="13"/>
  <c r="CW58" i="13"/>
  <c r="CW59" i="13"/>
  <c r="CW60" i="13"/>
  <c r="CW61" i="13"/>
  <c r="CW62" i="13"/>
  <c r="CW63" i="13"/>
  <c r="CW64" i="13"/>
  <c r="CW65" i="13"/>
  <c r="CW66" i="13"/>
  <c r="CW67" i="13"/>
  <c r="CW68" i="13"/>
  <c r="CW69" i="13"/>
  <c r="CW70" i="13"/>
  <c r="CW71" i="13"/>
  <c r="CW72" i="13"/>
  <c r="CW73" i="13"/>
  <c r="CW74" i="13"/>
  <c r="CW26" i="13"/>
  <c r="BG19" i="15"/>
  <c r="BG18" i="15"/>
  <c r="AQ8" i="13"/>
  <c r="V46" i="16"/>
  <c r="V47" i="16"/>
  <c r="V48" i="16"/>
  <c r="V49" i="16"/>
  <c r="V50" i="16"/>
  <c r="V51" i="16"/>
  <c r="V52" i="16"/>
  <c r="V53" i="16"/>
  <c r="V54" i="16"/>
  <c r="V55" i="16"/>
  <c r="V56" i="16"/>
  <c r="V57" i="16"/>
  <c r="V58" i="16"/>
  <c r="V59" i="16"/>
  <c r="L1" i="16"/>
  <c r="I2" i="16"/>
  <c r="R2" i="43"/>
  <c r="V6" i="16"/>
  <c r="V7" i="16"/>
  <c r="V8" i="16"/>
  <c r="V9" i="16"/>
  <c r="V10" i="16"/>
  <c r="V11" i="16"/>
  <c r="V12" i="16"/>
  <c r="V13" i="16"/>
  <c r="V14" i="16"/>
  <c r="V15" i="16"/>
  <c r="V16" i="16"/>
  <c r="V17" i="16"/>
  <c r="V18" i="16"/>
  <c r="V19" i="16"/>
  <c r="V20" i="16"/>
  <c r="V21" i="16"/>
  <c r="V22" i="16"/>
  <c r="V23" i="16"/>
  <c r="V24" i="16"/>
  <c r="V25" i="16"/>
  <c r="V26" i="16"/>
  <c r="V27" i="16"/>
  <c r="V28" i="16"/>
  <c r="V29" i="16"/>
  <c r="V30" i="16"/>
  <c r="V31" i="16"/>
  <c r="V32" i="16"/>
  <c r="V33" i="16"/>
  <c r="V34" i="16"/>
  <c r="V35" i="16"/>
  <c r="V36" i="16"/>
  <c r="V37" i="16"/>
  <c r="V38" i="16"/>
  <c r="V39" i="16"/>
  <c r="V40" i="16"/>
  <c r="V41" i="16"/>
  <c r="V42" i="16"/>
  <c r="V43" i="16"/>
  <c r="V44" i="16"/>
  <c r="V45" i="16"/>
  <c r="V5" i="16"/>
  <c r="V4" i="16"/>
  <c r="V3" i="16"/>
  <c r="N32" i="16"/>
  <c r="C25" i="66"/>
  <c r="C99" i="66"/>
  <c r="C98" i="66"/>
  <c r="C97" i="66"/>
  <c r="C96" i="66"/>
  <c r="D96" i="66"/>
  <c r="C95" i="66"/>
  <c r="D95" i="66"/>
  <c r="C94" i="66"/>
  <c r="D94" i="66"/>
  <c r="C14" i="66"/>
  <c r="N116" i="66"/>
  <c r="I3" i="16"/>
  <c r="R3" i="43"/>
  <c r="C26" i="66"/>
  <c r="C41" i="66"/>
  <c r="C40" i="66"/>
  <c r="C55" i="66"/>
  <c r="D55" i="66"/>
  <c r="E55" i="66"/>
  <c r="F55" i="66"/>
  <c r="F54" i="66"/>
  <c r="E54" i="66"/>
  <c r="D54" i="66"/>
  <c r="C54" i="66"/>
  <c r="F53" i="66"/>
  <c r="E53" i="66"/>
  <c r="D53" i="66"/>
  <c r="C53" i="66"/>
  <c r="F52" i="66"/>
  <c r="E52" i="66"/>
  <c r="D52" i="66"/>
  <c r="C52" i="66"/>
  <c r="F51" i="66"/>
  <c r="E51" i="66"/>
  <c r="D51" i="66"/>
  <c r="C51" i="66"/>
  <c r="F50" i="66"/>
  <c r="E50" i="66"/>
  <c r="D50" i="66"/>
  <c r="C50" i="66"/>
  <c r="F49" i="66"/>
  <c r="E49" i="66"/>
  <c r="D49" i="66"/>
  <c r="C49" i="66"/>
  <c r="F48" i="66"/>
  <c r="E48" i="66"/>
  <c r="D48" i="66"/>
  <c r="C48" i="66"/>
  <c r="F47" i="66"/>
  <c r="E47" i="66"/>
  <c r="D47" i="66"/>
  <c r="C47" i="66"/>
  <c r="F46" i="66"/>
  <c r="E46" i="66"/>
  <c r="D46" i="66"/>
  <c r="C46" i="66"/>
  <c r="F45" i="66"/>
  <c r="E45" i="66"/>
  <c r="D45" i="66"/>
  <c r="C45" i="66"/>
  <c r="F44" i="66"/>
  <c r="E44" i="66"/>
  <c r="D44" i="66"/>
  <c r="C44" i="66"/>
  <c r="I4" i="16"/>
  <c r="R4" i="43"/>
  <c r="W3" i="43"/>
  <c r="I5" i="16"/>
  <c r="R5" i="43"/>
  <c r="C61" i="15"/>
  <c r="I6" i="16"/>
  <c r="R6" i="43"/>
  <c r="B60" i="15"/>
  <c r="I7" i="16"/>
  <c r="R7" i="43"/>
  <c r="Z3" i="43"/>
  <c r="Y3" i="43"/>
  <c r="X3" i="43"/>
  <c r="I8" i="16"/>
  <c r="R8" i="43"/>
  <c r="CQ28" i="13"/>
  <c r="CQ29" i="13"/>
  <c r="CQ30" i="13"/>
  <c r="CQ31" i="13"/>
  <c r="CQ32" i="13"/>
  <c r="CQ33" i="13"/>
  <c r="CQ34" i="13"/>
  <c r="CQ35" i="13"/>
  <c r="CQ36" i="13"/>
  <c r="CQ37" i="13"/>
  <c r="CQ38" i="13"/>
  <c r="CQ39" i="13"/>
  <c r="CQ40" i="13"/>
  <c r="CQ41" i="13"/>
  <c r="CQ42" i="13"/>
  <c r="CQ43" i="13"/>
  <c r="CQ44" i="13"/>
  <c r="CQ45" i="13"/>
  <c r="CQ46" i="13"/>
  <c r="CQ47" i="13"/>
  <c r="CQ48" i="13"/>
  <c r="CQ49" i="13"/>
  <c r="CQ50" i="13"/>
  <c r="CQ51" i="13"/>
  <c r="CQ52" i="13"/>
  <c r="CQ53" i="13"/>
  <c r="CQ54" i="13"/>
  <c r="CQ55" i="13"/>
  <c r="CQ56" i="13"/>
  <c r="CQ57" i="13"/>
  <c r="CQ58" i="13"/>
  <c r="CQ59" i="13"/>
  <c r="CQ60" i="13"/>
  <c r="CQ61" i="13"/>
  <c r="CQ62" i="13"/>
  <c r="CQ63" i="13"/>
  <c r="CQ64" i="13"/>
  <c r="CQ65" i="13"/>
  <c r="CQ66" i="13"/>
  <c r="CQ67" i="13"/>
  <c r="CQ68" i="13"/>
  <c r="CQ69" i="13"/>
  <c r="CQ70" i="13"/>
  <c r="CQ71" i="13"/>
  <c r="CQ72" i="13"/>
  <c r="CQ73" i="13"/>
  <c r="CQ74" i="13"/>
  <c r="CQ26" i="13"/>
  <c r="I9" i="16"/>
  <c r="R9" i="43"/>
  <c r="CT28" i="13"/>
  <c r="CT29" i="13"/>
  <c r="CT30" i="13"/>
  <c r="CT31" i="13"/>
  <c r="CT32" i="13"/>
  <c r="CT33" i="13"/>
  <c r="CT34" i="13"/>
  <c r="CT35" i="13"/>
  <c r="CT36" i="13"/>
  <c r="CT37" i="13"/>
  <c r="CT38" i="13"/>
  <c r="CT39" i="13"/>
  <c r="CT40" i="13"/>
  <c r="CT41" i="13"/>
  <c r="CT42" i="13"/>
  <c r="CT43" i="13"/>
  <c r="CT44" i="13"/>
  <c r="CT45" i="13"/>
  <c r="CT46" i="13"/>
  <c r="CT47" i="13"/>
  <c r="CT48" i="13"/>
  <c r="CT49" i="13"/>
  <c r="CT50" i="13"/>
  <c r="CT51" i="13"/>
  <c r="CT52" i="13"/>
  <c r="CT53" i="13"/>
  <c r="CT54" i="13"/>
  <c r="CT55" i="13"/>
  <c r="CT56" i="13"/>
  <c r="CT57" i="13"/>
  <c r="CT58" i="13"/>
  <c r="CT59" i="13"/>
  <c r="CT60" i="13"/>
  <c r="CT61" i="13"/>
  <c r="CT62" i="13"/>
  <c r="CT63" i="13"/>
  <c r="CT64" i="13"/>
  <c r="CT65" i="13"/>
  <c r="CT66" i="13"/>
  <c r="CT67" i="13"/>
  <c r="CT68" i="13"/>
  <c r="CT69" i="13"/>
  <c r="CT70" i="13"/>
  <c r="CT71" i="13"/>
  <c r="CT72" i="13"/>
  <c r="CT73" i="13"/>
  <c r="CT74" i="13"/>
  <c r="CT27" i="13"/>
  <c r="CS27" i="13"/>
  <c r="CS26" i="13"/>
  <c r="CT26" i="13"/>
  <c r="I10" i="16"/>
  <c r="R10" i="43"/>
  <c r="C78" i="66"/>
  <c r="C77" i="66"/>
  <c r="C76" i="66"/>
  <c r="C75" i="66"/>
  <c r="C74" i="66"/>
  <c r="C73" i="66"/>
  <c r="C11" i="66"/>
  <c r="C12" i="66"/>
  <c r="I11" i="16"/>
  <c r="R11" i="43"/>
  <c r="C93" i="66"/>
  <c r="C92" i="66"/>
  <c r="C91" i="66"/>
  <c r="C90" i="66"/>
  <c r="C89" i="66"/>
  <c r="C88" i="66"/>
  <c r="C87" i="66"/>
  <c r="C86" i="66"/>
  <c r="C85" i="66"/>
  <c r="C84" i="66"/>
  <c r="C83" i="66"/>
  <c r="C82" i="66"/>
  <c r="C81" i="66"/>
  <c r="C80" i="66"/>
  <c r="C79" i="66"/>
  <c r="C70" i="66"/>
  <c r="C69" i="66"/>
  <c r="C68" i="66"/>
  <c r="C67" i="66"/>
  <c r="C66" i="66"/>
  <c r="C63" i="66"/>
  <c r="C65" i="66"/>
  <c r="C62" i="66"/>
  <c r="C64" i="66"/>
  <c r="C61" i="66"/>
  <c r="C60" i="66"/>
  <c r="C59" i="66"/>
  <c r="C58" i="66"/>
  <c r="C57" i="66"/>
  <c r="C56" i="66"/>
  <c r="C35" i="66"/>
  <c r="C34" i="66"/>
  <c r="C33" i="66"/>
  <c r="C32" i="66"/>
  <c r="C31" i="66"/>
  <c r="C30" i="66"/>
  <c r="C29" i="66"/>
  <c r="C24" i="66"/>
  <c r="C20" i="66"/>
  <c r="C19" i="66"/>
  <c r="C18" i="66"/>
  <c r="C16" i="66"/>
  <c r="C17" i="66"/>
  <c r="C13" i="66"/>
  <c r="C22" i="66"/>
  <c r="C21" i="66"/>
  <c r="I12" i="16"/>
  <c r="R12" i="43"/>
  <c r="I13" i="16"/>
  <c r="R13" i="43"/>
  <c r="I14" i="16"/>
  <c r="R14" i="43"/>
  <c r="I71" i="16"/>
  <c r="I72" i="16"/>
  <c r="I73" i="16"/>
  <c r="I74" i="16"/>
  <c r="I75" i="16"/>
  <c r="I76" i="16"/>
  <c r="I77" i="16"/>
  <c r="I78" i="16"/>
  <c r="I79" i="16"/>
  <c r="I80" i="16"/>
  <c r="I81" i="16"/>
  <c r="I82" i="16"/>
  <c r="I83" i="16"/>
  <c r="I84" i="16"/>
  <c r="I85" i="16"/>
  <c r="I86" i="16"/>
  <c r="I87" i="16"/>
  <c r="I88" i="16"/>
  <c r="I89" i="16"/>
  <c r="I90" i="16"/>
  <c r="I91" i="16"/>
  <c r="O1" i="16"/>
  <c r="I15" i="16"/>
  <c r="R15" i="43"/>
  <c r="AF46" i="15"/>
  <c r="AE45" i="15"/>
  <c r="I16" i="16"/>
  <c r="R16" i="43"/>
  <c r="C30" i="15"/>
  <c r="C33" i="15"/>
  <c r="C36" i="15"/>
  <c r="I17" i="16"/>
  <c r="R17" i="43"/>
  <c r="CR29" i="13"/>
  <c r="CS29" i="13"/>
  <c r="CU29" i="13"/>
  <c r="CR30" i="13"/>
  <c r="CS30" i="13"/>
  <c r="CU30" i="13"/>
  <c r="CR31" i="13"/>
  <c r="CS31" i="13"/>
  <c r="CU31" i="13"/>
  <c r="CR32" i="13"/>
  <c r="CS32" i="13"/>
  <c r="CU32" i="13"/>
  <c r="CR33" i="13"/>
  <c r="CS33" i="13"/>
  <c r="CU33" i="13"/>
  <c r="CR34" i="13"/>
  <c r="CS34" i="13"/>
  <c r="CU34" i="13"/>
  <c r="CR35" i="13"/>
  <c r="CS35" i="13"/>
  <c r="CU35" i="13"/>
  <c r="CR36" i="13"/>
  <c r="CS36" i="13"/>
  <c r="CU36" i="13"/>
  <c r="CR37" i="13"/>
  <c r="CS37" i="13"/>
  <c r="CU37" i="13"/>
  <c r="CR38" i="13"/>
  <c r="CS38" i="13"/>
  <c r="CU38" i="13"/>
  <c r="CR39" i="13"/>
  <c r="CS39" i="13"/>
  <c r="CU39" i="13"/>
  <c r="CR40" i="13"/>
  <c r="CS40" i="13"/>
  <c r="CU40" i="13"/>
  <c r="CR41" i="13"/>
  <c r="CS41" i="13"/>
  <c r="CU41" i="13"/>
  <c r="CR42" i="13"/>
  <c r="CS42" i="13"/>
  <c r="CU42" i="13"/>
  <c r="CR43" i="13"/>
  <c r="CS43" i="13"/>
  <c r="CU43" i="13"/>
  <c r="CR44" i="13"/>
  <c r="CS44" i="13"/>
  <c r="CU44" i="13"/>
  <c r="CR45" i="13"/>
  <c r="CS45" i="13"/>
  <c r="CU45" i="13"/>
  <c r="CR46" i="13"/>
  <c r="CS46" i="13"/>
  <c r="CU46" i="13"/>
  <c r="CR47" i="13"/>
  <c r="CS47" i="13"/>
  <c r="CU47" i="13"/>
  <c r="CR48" i="13"/>
  <c r="CS48" i="13"/>
  <c r="CU48" i="13"/>
  <c r="CR49" i="13"/>
  <c r="CS49" i="13"/>
  <c r="CU49" i="13"/>
  <c r="CR50" i="13"/>
  <c r="CS50" i="13"/>
  <c r="CU50" i="13"/>
  <c r="CR51" i="13"/>
  <c r="CS51" i="13"/>
  <c r="CU51" i="13"/>
  <c r="CR52" i="13"/>
  <c r="CS52" i="13"/>
  <c r="CU52" i="13"/>
  <c r="CR53" i="13"/>
  <c r="CS53" i="13"/>
  <c r="CU53" i="13"/>
  <c r="CR54" i="13"/>
  <c r="CS54" i="13"/>
  <c r="CU54" i="13"/>
  <c r="CR55" i="13"/>
  <c r="CS55" i="13"/>
  <c r="CU55" i="13"/>
  <c r="CR56" i="13"/>
  <c r="CS56" i="13"/>
  <c r="CU56" i="13"/>
  <c r="CR57" i="13"/>
  <c r="CS57" i="13"/>
  <c r="CU57" i="13"/>
  <c r="CR58" i="13"/>
  <c r="CS58" i="13"/>
  <c r="CU58" i="13"/>
  <c r="CR59" i="13"/>
  <c r="CS59" i="13"/>
  <c r="CU59" i="13"/>
  <c r="CR60" i="13"/>
  <c r="CS60" i="13"/>
  <c r="CU60" i="13"/>
  <c r="CR61" i="13"/>
  <c r="CS61" i="13"/>
  <c r="CU61" i="13"/>
  <c r="CR62" i="13"/>
  <c r="CS62" i="13"/>
  <c r="CU62" i="13"/>
  <c r="CR63" i="13"/>
  <c r="CS63" i="13"/>
  <c r="CU63" i="13"/>
  <c r="CR64" i="13"/>
  <c r="CS64" i="13"/>
  <c r="CU64" i="13"/>
  <c r="CR65" i="13"/>
  <c r="CS65" i="13"/>
  <c r="CU65" i="13"/>
  <c r="CR66" i="13"/>
  <c r="CS66" i="13"/>
  <c r="CU66" i="13"/>
  <c r="CR67" i="13"/>
  <c r="CS67" i="13"/>
  <c r="CU67" i="13"/>
  <c r="CR68" i="13"/>
  <c r="CS68" i="13"/>
  <c r="CU68" i="13"/>
  <c r="CR69" i="13"/>
  <c r="CS69" i="13"/>
  <c r="CU69" i="13"/>
  <c r="CR70" i="13"/>
  <c r="CS70" i="13"/>
  <c r="CU70" i="13"/>
  <c r="CR71" i="13"/>
  <c r="CS71" i="13"/>
  <c r="CU71" i="13"/>
  <c r="CR72" i="13"/>
  <c r="CS72" i="13"/>
  <c r="CU72" i="13"/>
  <c r="CR73" i="13"/>
  <c r="CS73" i="13"/>
  <c r="CU73" i="13"/>
  <c r="CR74" i="13"/>
  <c r="CS74" i="13"/>
  <c r="CU74" i="13"/>
  <c r="CR27" i="13"/>
  <c r="CR28" i="13"/>
  <c r="CS28" i="13"/>
  <c r="CU28" i="13"/>
  <c r="I18" i="16"/>
  <c r="R18" i="43"/>
  <c r="B14" i="45"/>
  <c r="B4" i="45"/>
  <c r="I19" i="16"/>
  <c r="R19" i="43"/>
  <c r="I20" i="16"/>
  <c r="R20" i="43"/>
  <c r="D68" i="15"/>
  <c r="I21" i="16"/>
  <c r="R21" i="43"/>
  <c r="D69" i="15"/>
  <c r="C22" i="15"/>
  <c r="C9" i="66"/>
  <c r="R41" i="15"/>
  <c r="I22" i="16"/>
  <c r="R22" i="43"/>
  <c r="I23" i="16"/>
  <c r="R23" i="43"/>
  <c r="B70" i="15"/>
  <c r="D70" i="15"/>
  <c r="I24" i="16"/>
  <c r="R24" i="43"/>
  <c r="CR26" i="13"/>
  <c r="CU26" i="13"/>
  <c r="I25" i="16"/>
  <c r="R25" i="43"/>
  <c r="B62" i="15"/>
  <c r="G61" i="15"/>
  <c r="F60" i="15"/>
  <c r="F62" i="15"/>
  <c r="I26" i="16"/>
  <c r="R26" i="43"/>
  <c r="I27" i="16"/>
  <c r="R27" i="43"/>
  <c r="I28" i="16"/>
  <c r="R28" i="43"/>
  <c r="I29" i="16"/>
  <c r="R29" i="43"/>
  <c r="I30" i="16"/>
  <c r="R30" i="43"/>
  <c r="I31" i="16"/>
  <c r="R31" i="43"/>
  <c r="I32" i="16"/>
  <c r="R32" i="43"/>
  <c r="I33" i="16"/>
  <c r="R33" i="43"/>
  <c r="I34" i="16"/>
  <c r="R34" i="43"/>
  <c r="I35" i="16"/>
  <c r="R35" i="43"/>
  <c r="I36" i="16"/>
  <c r="R36" i="43"/>
  <c r="I37" i="16"/>
  <c r="R37" i="43"/>
  <c r="I38" i="16"/>
  <c r="R38" i="43"/>
  <c r="I39" i="16"/>
  <c r="R39" i="43"/>
  <c r="I40" i="16"/>
  <c r="R40" i="43"/>
  <c r="I41" i="16"/>
  <c r="R41" i="43"/>
  <c r="I42" i="16"/>
  <c r="R42" i="43"/>
  <c r="I43" i="16"/>
  <c r="R43" i="43"/>
  <c r="I44" i="16"/>
  <c r="R44" i="43"/>
  <c r="I45" i="16"/>
  <c r="R45" i="43"/>
  <c r="I46" i="16"/>
  <c r="R46" i="43"/>
  <c r="I47" i="16"/>
  <c r="R47" i="43"/>
  <c r="I48" i="16"/>
  <c r="R48" i="43"/>
  <c r="I49" i="16"/>
  <c r="R49" i="43"/>
  <c r="I50" i="16"/>
  <c r="R50" i="43"/>
  <c r="I51" i="16"/>
  <c r="R51" i="43"/>
  <c r="I52" i="16"/>
  <c r="R52" i="43"/>
  <c r="I53" i="16"/>
  <c r="R53" i="43"/>
  <c r="I54" i="16"/>
  <c r="R54" i="43"/>
  <c r="I55" i="16"/>
  <c r="R55" i="43"/>
  <c r="I56" i="16"/>
  <c r="R56" i="43"/>
  <c r="I57" i="16"/>
  <c r="R57" i="43"/>
  <c r="I58" i="16"/>
  <c r="R58" i="43"/>
  <c r="I59" i="16"/>
  <c r="R59" i="43"/>
  <c r="I60" i="16"/>
  <c r="R60" i="43"/>
  <c r="I61" i="16"/>
  <c r="R61" i="43"/>
  <c r="I62" i="16"/>
  <c r="R62" i="43"/>
  <c r="I63" i="16"/>
  <c r="R63" i="43"/>
  <c r="I64" i="16"/>
  <c r="R64" i="43"/>
  <c r="I65" i="16"/>
  <c r="R65" i="43"/>
  <c r="I66" i="16"/>
  <c r="R66" i="43"/>
  <c r="I67" i="16"/>
  <c r="R67" i="43"/>
  <c r="I68" i="16"/>
  <c r="I69" i="16"/>
  <c r="I70" i="16"/>
  <c r="C36" i="66"/>
  <c r="D79" i="37"/>
  <c r="C38" i="66"/>
  <c r="C42" i="66"/>
  <c r="C37" i="66"/>
  <c r="L52" i="71"/>
  <c r="L49" i="71"/>
  <c r="L50" i="71"/>
  <c r="L64" i="71"/>
  <c r="L56" i="71"/>
  <c r="L53" i="71"/>
  <c r="L54" i="71"/>
  <c r="L47" i="71"/>
  <c r="L63" i="71"/>
  <c r="L44" i="71"/>
  <c r="L60" i="71"/>
  <c r="L57" i="71"/>
  <c r="L58" i="71"/>
  <c r="L51" i="71"/>
  <c r="C138" i="37"/>
  <c r="L48" i="71"/>
  <c r="L45" i="71"/>
  <c r="L46" i="71"/>
  <c r="L62" i="71"/>
  <c r="L55" i="71"/>
  <c r="D138" i="37"/>
  <c r="L61" i="71"/>
  <c r="K45" i="71"/>
  <c r="K48" i="71"/>
  <c r="K49" i="71"/>
  <c r="K44" i="71"/>
  <c r="K46" i="71"/>
  <c r="K61" i="71"/>
  <c r="K53" i="71"/>
  <c r="K51" i="71"/>
  <c r="K64" i="71"/>
  <c r="K59" i="71"/>
  <c r="K63" i="71"/>
  <c r="K58" i="71"/>
  <c r="K52" i="71"/>
  <c r="K56" i="71"/>
  <c r="K57" i="71"/>
  <c r="K62" i="71"/>
  <c r="C43" i="66"/>
  <c r="C71" i="66"/>
  <c r="C39" i="66"/>
  <c r="K50" i="71"/>
  <c r="K54" i="71"/>
  <c r="K47" i="71"/>
  <c r="K55" i="71"/>
  <c r="K60" i="71"/>
  <c r="E139" i="37"/>
  <c r="C101" i="37" l="1"/>
  <c r="D162" i="37"/>
  <c r="C10" i="66"/>
  <c r="D150" i="37"/>
  <c r="C150" i="37"/>
  <c r="E19" i="13"/>
  <c r="C90" i="37"/>
</calcChain>
</file>

<file path=xl/comments1.xml><?xml version="1.0" encoding="utf-8"?>
<comments xmlns="http://schemas.openxmlformats.org/spreadsheetml/2006/main">
  <authors>
    <author>Jim Hennington</author>
  </authors>
  <commentList>
    <comment ref="JU25" authorId="0">
      <text>
        <r>
          <rPr>
            <b/>
            <sz val="9"/>
            <color indexed="81"/>
            <rFont val="Tahoma"/>
            <family val="2"/>
          </rPr>
          <t>Jim Hennington:</t>
        </r>
        <r>
          <rPr>
            <sz val="9"/>
            <color indexed="81"/>
            <rFont val="Tahoma"/>
            <family val="2"/>
          </rPr>
          <t xml:space="preserve">
Purchase price of new annuities bought</t>
        </r>
      </text>
    </comment>
  </commentList>
</comments>
</file>

<file path=xl/sharedStrings.xml><?xml version="1.0" encoding="utf-8"?>
<sst xmlns="http://schemas.openxmlformats.org/spreadsheetml/2006/main" count="8563" uniqueCount="534">
  <si>
    <t>Age</t>
  </si>
  <si>
    <t>Years Since Start</t>
  </si>
  <si>
    <t>Income</t>
  </si>
  <si>
    <t>No</t>
  </si>
  <si>
    <t>Names</t>
  </si>
  <si>
    <t>Date of birth</t>
  </si>
  <si>
    <t>Person 1</t>
  </si>
  <si>
    <t>Person 2</t>
  </si>
  <si>
    <t>Gender</t>
  </si>
  <si>
    <t>Household</t>
  </si>
  <si>
    <t>Family status</t>
  </si>
  <si>
    <t>Valuation date</t>
  </si>
  <si>
    <t>Annual spend</t>
  </si>
  <si>
    <t>Non-super assets</t>
  </si>
  <si>
    <t xml:space="preserve">Non-super </t>
  </si>
  <si>
    <t>Centrelink</t>
  </si>
  <si>
    <t>Rand (0,1)</t>
  </si>
  <si>
    <t>Mortality</t>
  </si>
  <si>
    <t>Financial snapshot</t>
  </si>
  <si>
    <t>Calculation breakdown for first simulation performed…</t>
  </si>
  <si>
    <t>HomeOwner?</t>
  </si>
  <si>
    <t>Income test</t>
  </si>
  <si>
    <t>Asset test</t>
  </si>
  <si>
    <t>Result</t>
  </si>
  <si>
    <t>Tax bill</t>
  </si>
  <si>
    <t xml:space="preserve">Tax </t>
  </si>
  <si>
    <t>New balances</t>
  </si>
  <si>
    <t>Super</t>
  </si>
  <si>
    <t>Annual</t>
  </si>
  <si>
    <t>Payment 1</t>
  </si>
  <si>
    <t>Your Results Summary</t>
  </si>
  <si>
    <t>Assets</t>
  </si>
  <si>
    <t>Test</t>
  </si>
  <si>
    <t>Pension</t>
  </si>
  <si>
    <t>Payable</t>
  </si>
  <si>
    <t>Qx</t>
  </si>
  <si>
    <t>outer</t>
  </si>
  <si>
    <t>inner</t>
  </si>
  <si>
    <t>percentage</t>
  </si>
  <si>
    <t>labels</t>
  </si>
  <si>
    <t>Low</t>
  </si>
  <si>
    <t>Medium</t>
  </si>
  <si>
    <t>High</t>
  </si>
  <si>
    <t>Speedometer Chart</t>
  </si>
  <si>
    <t>NonSuper</t>
  </si>
  <si>
    <t xml:space="preserve">Cash  </t>
  </si>
  <si>
    <t>per annum</t>
  </si>
  <si>
    <t>% Growth Assets</t>
  </si>
  <si>
    <t>Defensive                                             Growth</t>
  </si>
  <si>
    <t>Fixed Interest</t>
  </si>
  <si>
    <t>Property</t>
  </si>
  <si>
    <t>Overseas Shares</t>
  </si>
  <si>
    <t>Other Growth</t>
  </si>
  <si>
    <t>Assets ($)</t>
  </si>
  <si>
    <t>Reversionary?</t>
  </si>
  <si>
    <t>assume to spouse</t>
  </si>
  <si>
    <t xml:space="preserve"> </t>
  </si>
  <si>
    <t>Term</t>
  </si>
  <si>
    <t>Reduction Rate</t>
  </si>
  <si>
    <t>Remaining years of income</t>
  </si>
  <si>
    <t>after</t>
  </si>
  <si>
    <t>in how many years time</t>
  </si>
  <si>
    <t>net of tax</t>
  </si>
  <si>
    <t>Chosen Spend</t>
  </si>
  <si>
    <t>Optimal Spend</t>
  </si>
  <si>
    <t>Super Assets</t>
  </si>
  <si>
    <t>Start Row of Year</t>
  </si>
  <si>
    <t>Year</t>
  </si>
  <si>
    <t>P1</t>
  </si>
  <si>
    <t>P2</t>
  </si>
  <si>
    <t>Spend</t>
  </si>
  <si>
    <t>Pensions</t>
  </si>
  <si>
    <t>Pens Pmts</t>
  </si>
  <si>
    <t>Taxable Income</t>
  </si>
  <si>
    <t>Residual Balance</t>
  </si>
  <si>
    <t>Annuity</t>
  </si>
  <si>
    <t>Investment</t>
  </si>
  <si>
    <t>Date</t>
  </si>
  <si>
    <t>Current</t>
  </si>
  <si>
    <t>Life Ins</t>
  </si>
  <si>
    <t>Personal Assets</t>
  </si>
  <si>
    <t>Total</t>
  </si>
  <si>
    <t>Other</t>
  </si>
  <si>
    <t>Income - NS</t>
  </si>
  <si>
    <t>Income - S</t>
  </si>
  <si>
    <t>Tax</t>
  </si>
  <si>
    <t>Bill</t>
  </si>
  <si>
    <t>SMSF</t>
  </si>
  <si>
    <t>Fee</t>
  </si>
  <si>
    <t>Lower Threshold</t>
  </si>
  <si>
    <t>Wealth</t>
  </si>
  <si>
    <t>Indexation</t>
  </si>
  <si>
    <t>Person1</t>
  </si>
  <si>
    <t>Growth</t>
  </si>
  <si>
    <t>Defensive</t>
  </si>
  <si>
    <t>30 June Spend</t>
  </si>
  <si>
    <t>Non</t>
  </si>
  <si>
    <t>Amount</t>
  </si>
  <si>
    <t>Required</t>
  </si>
  <si>
    <t>Household details</t>
  </si>
  <si>
    <t>Spending</t>
  </si>
  <si>
    <t>Balance in accumulation phase</t>
  </si>
  <si>
    <t>Class:</t>
  </si>
  <si>
    <t>Bendzulla:</t>
  </si>
  <si>
    <t>USER TO INPUT</t>
  </si>
  <si>
    <t>Member full name</t>
  </si>
  <si>
    <t>(Note: The number of inputs expands if you have more pensions)</t>
  </si>
  <si>
    <t>(optional)</t>
  </si>
  <si>
    <t>Advanced inputs (click to expand on screen)</t>
  </si>
  <si>
    <t>Deemable</t>
  </si>
  <si>
    <t>Deemed Income</t>
  </si>
  <si>
    <t>Super Income</t>
  </si>
  <si>
    <t>Assessable</t>
  </si>
  <si>
    <t>Asset</t>
  </si>
  <si>
    <t>Max</t>
  </si>
  <si>
    <t>Incl Deemed ABP</t>
  </si>
  <si>
    <t>Excl Deemed ABP</t>
  </si>
  <si>
    <t>SMSF AssetAllocation</t>
  </si>
  <si>
    <t>NonSuperAssetAllocation</t>
  </si>
  <si>
    <t>Cash</t>
  </si>
  <si>
    <t>AusShares</t>
  </si>
  <si>
    <t>Year/Proportion</t>
  </si>
  <si>
    <t>Advanced spending shapes:</t>
  </si>
  <si>
    <t>Minimum capital buffer at all times</t>
  </si>
  <si>
    <t>Other advanced features:</t>
  </si>
  <si>
    <t>Fees and charges:</t>
  </si>
  <si>
    <t>SMSF fixed administration fee</t>
  </si>
  <si>
    <t>CPI</t>
  </si>
  <si>
    <t>Deflator</t>
  </si>
  <si>
    <t>Pensions = Person 1</t>
  </si>
  <si>
    <t>Pension1</t>
  </si>
  <si>
    <t>RN</t>
  </si>
  <si>
    <t>Balance</t>
  </si>
  <si>
    <t>DA</t>
  </si>
  <si>
    <t>Pension2</t>
  </si>
  <si>
    <t>Pension3</t>
  </si>
  <si>
    <t>Pensions = Person 2</t>
  </si>
  <si>
    <t>Pension4</t>
  </si>
  <si>
    <t>Pension5</t>
  </si>
  <si>
    <t>Pension6</t>
  </si>
  <si>
    <t>Return</t>
  </si>
  <si>
    <t>NS Rental</t>
  </si>
  <si>
    <t>NS Cash</t>
  </si>
  <si>
    <t>NS Portfolio</t>
  </si>
  <si>
    <t>Deeming</t>
  </si>
  <si>
    <t>Rate Change</t>
  </si>
  <si>
    <t>PensPmt</t>
  </si>
  <si>
    <t>Pens Pmt</t>
  </si>
  <si>
    <t>PensPmts</t>
  </si>
  <si>
    <t>Min</t>
  </si>
  <si>
    <t>SAPTO</t>
  </si>
  <si>
    <t>Medicare</t>
  </si>
  <si>
    <t>Cashflow: Real</t>
  </si>
  <si>
    <t>Cashflow:Nominal</t>
  </si>
  <si>
    <t>(payable on first death)</t>
  </si>
  <si>
    <t>Baseline nominal growth rates (for deterministic forecast):</t>
  </si>
  <si>
    <t>Upper</t>
  </si>
  <si>
    <t>Lower</t>
  </si>
  <si>
    <t>ADVANCED INPUTS</t>
  </si>
  <si>
    <t>Default to zeros</t>
  </si>
  <si>
    <t xml:space="preserve">User can over-ride </t>
  </si>
  <si>
    <t>the default settings</t>
  </si>
  <si>
    <t>Stochastic Stress Testing - allowing for risk</t>
  </si>
  <si>
    <t>Overview</t>
  </si>
  <si>
    <t>Life expectancy</t>
  </si>
  <si>
    <t>Baseline scenario</t>
  </si>
  <si>
    <t>Stress Testing</t>
  </si>
  <si>
    <t>Proportion</t>
  </si>
  <si>
    <t>CoupleProportion</t>
  </si>
  <si>
    <t>The spending plan we tested is as follows:</t>
  </si>
  <si>
    <t>is sustainable throughout your lifespan. Our assesment takes into account your age, superannuation,</t>
  </si>
  <si>
    <t>investments, investment mix, and Age Pension entitlement over time.</t>
  </si>
  <si>
    <t>One-off additional expense:</t>
  </si>
  <si>
    <t>We have tested your spending plans and financial resources against a broad range of possible outcomes for market performance, inflation, Age Pension entitlements and your future lifespan.  Your ability to meet your desired  level of spending for life, is assessed as follows:</t>
  </si>
  <si>
    <t>Client Results'!AO1</t>
  </si>
  <si>
    <t>Notes:</t>
  </si>
  <si>
    <t xml:space="preserve">The charts above show one scenario based on steady investment returns and inflation, to give </t>
  </si>
  <si>
    <t xml:space="preserve">you a sense of the analysis we have carried out.  </t>
  </si>
  <si>
    <t>All figures are in today’s dollars  (i.e. the effects of future inflation have been removed).</t>
  </si>
  <si>
    <t>Average Returns</t>
  </si>
  <si>
    <t>NS</t>
  </si>
  <si>
    <t>Pensioner</t>
  </si>
  <si>
    <t>ABN</t>
  </si>
  <si>
    <t>Initial Variable</t>
  </si>
  <si>
    <t>Goal</t>
  </si>
  <si>
    <t>Goal Probability (%)</t>
  </si>
  <si>
    <t>Goal Seek</t>
  </si>
  <si>
    <t>Target Probability (%)</t>
  </si>
  <si>
    <t>Tolerance (%)</t>
  </si>
  <si>
    <t>Target range:</t>
  </si>
  <si>
    <t>Choose Variable</t>
  </si>
  <si>
    <t>Choose algorithm</t>
  </si>
  <si>
    <t>Results</t>
  </si>
  <si>
    <t>Iteration</t>
  </si>
  <si>
    <t>Probability (%)</t>
  </si>
  <si>
    <t>S</t>
  </si>
  <si>
    <t>Drop off of spending on first death</t>
  </si>
  <si>
    <t>Goal Seek Batch</t>
  </si>
  <si>
    <t>Date Of Birth 1</t>
  </si>
  <si>
    <t>Date Of Birth 2</t>
  </si>
  <si>
    <t>Do you wish to model Term Deposits/Term Annuities?</t>
  </si>
  <si>
    <t>Purchase Price</t>
  </si>
  <si>
    <t>** must sum to 100%</t>
  </si>
  <si>
    <t>Liquid</t>
  </si>
  <si>
    <t>Commutation</t>
  </si>
  <si>
    <t>Annuity 1</t>
  </si>
  <si>
    <t>Annuity 2</t>
  </si>
  <si>
    <t>Annuity 3</t>
  </si>
  <si>
    <t>Value (start)</t>
  </si>
  <si>
    <t>Value (end)</t>
  </si>
  <si>
    <t>Total annuity</t>
  </si>
  <si>
    <t>Debt Repair</t>
  </si>
  <si>
    <t>Take into account churn, time of holding assets</t>
  </si>
  <si>
    <t>Proportion of annual property capital gains taxable:</t>
  </si>
  <si>
    <t>Proportion of annual investments capital gains taxable:</t>
  </si>
  <si>
    <t>Rebate Inc</t>
  </si>
  <si>
    <t>Max Tax</t>
  </si>
  <si>
    <t>LITO</t>
  </si>
  <si>
    <t>Spouse Unused</t>
  </si>
  <si>
    <t>Inc Thresh</t>
  </si>
  <si>
    <t>Ind Offset</t>
  </si>
  <si>
    <t>Medicare Ind</t>
  </si>
  <si>
    <t>Capital Inc</t>
  </si>
  <si>
    <t>NS Property</t>
  </si>
  <si>
    <t>Just on 'NS investment portfolio'</t>
  </si>
  <si>
    <t>Family Red</t>
  </si>
  <si>
    <t>Family Levy</t>
  </si>
  <si>
    <t>Person One: SAPTO and Medicare Testing</t>
  </si>
  <si>
    <t>Person Two: SAPTO and Medicare Testing</t>
  </si>
  <si>
    <t>Age Pension</t>
  </si>
  <si>
    <t>Company ABN</t>
  </si>
  <si>
    <t>Part time income:</t>
  </si>
  <si>
    <t>Growth Investments</t>
  </si>
  <si>
    <t>Defensive Investments</t>
  </si>
  <si>
    <t>For a couple</t>
  </si>
  <si>
    <t>Years</t>
  </si>
  <si>
    <t>MaxYears</t>
  </si>
  <si>
    <t>AWOTE</t>
  </si>
  <si>
    <t>AssessmentGraph</t>
  </si>
  <si>
    <t>SourcesOfSpend</t>
  </si>
  <si>
    <t>NetWealth</t>
  </si>
  <si>
    <t>SMSFAllocation</t>
  </si>
  <si>
    <t>NonSuperAllocation</t>
  </si>
  <si>
    <t>FutureNetWorth</t>
  </si>
  <si>
    <t>Longevity</t>
  </si>
  <si>
    <t>Series for Graph</t>
  </si>
  <si>
    <t>Work Bonus</t>
  </si>
  <si>
    <t>Blank source file:</t>
  </si>
  <si>
    <t>Destination file:</t>
  </si>
  <si>
    <t>will be the current date</t>
  </si>
  <si>
    <t>Required User Input</t>
  </si>
  <si>
    <t>Optional User Input</t>
  </si>
  <si>
    <t>Required based on number of pensions above</t>
  </si>
  <si>
    <t>shown here and below</t>
  </si>
  <si>
    <t xml:space="preserve">includes all your necessary and desired expenses, </t>
  </si>
  <si>
    <t>assumed to increase with CPI</t>
  </si>
  <si>
    <t>Required based on the number of term products entered above</t>
  </si>
  <si>
    <t>taxable income, part of income test for centrelink and no SG conts</t>
  </si>
  <si>
    <t>Input requirements</t>
  </si>
  <si>
    <t>Income per annum</t>
  </si>
  <si>
    <t>Older age spending drop</t>
  </si>
  <si>
    <t>One off additional expense</t>
  </si>
  <si>
    <t>Amount of life insurance outside super ($)</t>
  </si>
  <si>
    <t>One off additional income</t>
  </si>
  <si>
    <t>Property (excluding own home)</t>
  </si>
  <si>
    <r>
      <t xml:space="preserve">NOTE: An input in accumulation phase </t>
    </r>
    <r>
      <rPr>
        <b/>
        <sz val="12"/>
        <rFont val="Arial"/>
        <family val="2"/>
        <scheme val="minor"/>
      </rPr>
      <t>or/and</t>
    </r>
    <r>
      <rPr>
        <sz val="12"/>
        <rFont val="Arial"/>
        <family val="2"/>
        <scheme val="minor"/>
      </rPr>
      <t xml:space="preserve"> pension is required below</t>
    </r>
  </si>
  <si>
    <t>required if &gt;0 above</t>
  </si>
  <si>
    <t>Ability to pre-fill data:</t>
  </si>
  <si>
    <t>OtherIncome</t>
  </si>
  <si>
    <t>DeemingRate</t>
  </si>
  <si>
    <t xml:space="preserve">Spending level: </t>
  </si>
  <si>
    <t>For person one</t>
  </si>
  <si>
    <t>Life expectancies</t>
  </si>
  <si>
    <t>Fixed interest</t>
  </si>
  <si>
    <t>Australian shares</t>
  </si>
  <si>
    <t>Overseas shares</t>
  </si>
  <si>
    <t>Other growth</t>
  </si>
  <si>
    <t>Non-SMSF super balance</t>
  </si>
  <si>
    <t>Tax free component</t>
  </si>
  <si>
    <t>Personal assets</t>
  </si>
  <si>
    <t>Investment portfolio</t>
  </si>
  <si>
    <t xml:space="preserve">Investment portfolio strategy </t>
  </si>
  <si>
    <t>Commencement date</t>
  </si>
  <si>
    <t>Desired residual balance on death</t>
  </si>
  <si>
    <t>SMSF investment management fees:</t>
  </si>
  <si>
    <t>Non-super assets:</t>
  </si>
  <si>
    <t>Other income</t>
  </si>
  <si>
    <t>Other income sources</t>
  </si>
  <si>
    <t>Non-SMSF super</t>
  </si>
  <si>
    <t xml:space="preserve"> Long term superannuation investment strategy</t>
  </si>
  <si>
    <t>Commmencement date (if Grandfathered for Income Test)</t>
  </si>
  <si>
    <t>Purchase price (less commutations)</t>
  </si>
  <si>
    <t>Balance at valuation date</t>
  </si>
  <si>
    <t>Tax free percentage</t>
  </si>
  <si>
    <t>Commmencement date (if grandfathered for income test)</t>
  </si>
  <si>
    <t xml:space="preserve">Number of existing pensions  </t>
  </si>
  <si>
    <t>Account-based pension details</t>
  </si>
  <si>
    <t>Accumulation tax free component</t>
  </si>
  <si>
    <t>SMSF balances</t>
  </si>
  <si>
    <t>Superannuation information</t>
  </si>
  <si>
    <t xml:space="preserve">Annual desired spend in retirement  </t>
  </si>
  <si>
    <t>Own home?</t>
  </si>
  <si>
    <t>Date of birth:</t>
  </si>
  <si>
    <t>Name of fund</t>
  </si>
  <si>
    <t>Contact name</t>
  </si>
  <si>
    <t>Copmany name</t>
  </si>
  <si>
    <t>Company details</t>
  </si>
  <si>
    <t>L:\Bendzulla\SMSF\Future product development\PENSION HEALTH CHECK\HealthCheck Design documentation\Soft launch (excel based service)\Retirement health check assessment.docx</t>
  </si>
  <si>
    <t>L:\Bendzulla\SMSF\Future product development\PENSION HEALTH CHECK\HealthCheck Design documentation\Soft launch (excel based service)\Reports\Report tests\SPAA Sample.docx</t>
  </si>
  <si>
    <t>Min Buffer</t>
  </si>
  <si>
    <t>Alive (Lx)</t>
  </si>
  <si>
    <t>Quartile years:</t>
  </si>
  <si>
    <t>Account-based pension</t>
  </si>
  <si>
    <t>Non-superannuation</t>
  </si>
  <si>
    <t>X axis label</t>
  </si>
  <si>
    <t xml:space="preserve"> P1 Quartile Age:</t>
  </si>
  <si>
    <t>TEST FOLDER:</t>
  </si>
  <si>
    <t>TEST FILE LIST:</t>
  </si>
  <si>
    <t>SAVED HC FOLDER PARENT</t>
  </si>
  <si>
    <t>ABC Testing</t>
  </si>
  <si>
    <t>Anna Pearce</t>
  </si>
  <si>
    <t>Graphs to age 110 of youngest</t>
  </si>
  <si>
    <t>graphs to age 110 of youngest unless runs out then run out + 5 years</t>
  </si>
  <si>
    <t>graphs to age 110 of youngest  unless runs out then run out + 5 years</t>
  </si>
  <si>
    <t>Will only print to age 100 of youngest… I can't quite get the graph to do so here:</t>
  </si>
  <si>
    <t>Mrs McVeigh</t>
  </si>
  <si>
    <t>F</t>
  </si>
  <si>
    <t>Income test p.a.</t>
  </si>
  <si>
    <t>Asset test p.a.</t>
  </si>
  <si>
    <t>Overall entitlement p.a.</t>
  </si>
  <si>
    <t>Total work bonus</t>
  </si>
  <si>
    <t>2016/17 year Asset Test calculations</t>
  </si>
  <si>
    <t>Start date of hybrid year</t>
  </si>
  <si>
    <t>Old real threshold/taper</t>
  </si>
  <si>
    <t>New real threshold/taper</t>
  </si>
  <si>
    <t>Proportion of year under new rules</t>
  </si>
  <si>
    <t>Apportioned entitlement</t>
  </si>
  <si>
    <t>2016 portion</t>
  </si>
  <si>
    <t>2017 portion</t>
  </si>
  <si>
    <t>Item</t>
  </si>
  <si>
    <t>Average of Lifetime Totals</t>
  </si>
  <si>
    <t>P1 Age Pens</t>
  </si>
  <si>
    <t>P1 Tax</t>
  </si>
  <si>
    <t>P2 Age Pens</t>
  </si>
  <si>
    <t>P2 Tax</t>
  </si>
  <si>
    <t>Average household age pension</t>
  </si>
  <si>
    <t>Average household tax</t>
  </si>
  <si>
    <t>Tax and Age Pension outputs</t>
  </si>
  <si>
    <t>If fixed: indexation percentage</t>
  </si>
  <si>
    <t>Ongoing Adviser Fee ($)</t>
  </si>
  <si>
    <t>Ongoign Adviser Fee (%)</t>
  </si>
  <si>
    <t>Annual payment ($)</t>
  </si>
  <si>
    <t>Indexation type?</t>
  </si>
  <si>
    <t>Relevant Number</t>
  </si>
  <si>
    <t>Liquidity Period</t>
  </si>
  <si>
    <t>Reversionary</t>
  </si>
  <si>
    <t>Start Date</t>
  </si>
  <si>
    <t>Payment</t>
  </si>
  <si>
    <t>Taxable</t>
  </si>
  <si>
    <t>Annuity 4</t>
  </si>
  <si>
    <t>(assume no commutations since commencement)</t>
  </si>
  <si>
    <t>A1</t>
  </si>
  <si>
    <t>A2</t>
  </si>
  <si>
    <t>Annuities</t>
  </si>
  <si>
    <t xml:space="preserve">P2 </t>
  </si>
  <si>
    <t>DeathCV</t>
  </si>
  <si>
    <t>Death</t>
  </si>
  <si>
    <t xml:space="preserve">Annuity </t>
  </si>
  <si>
    <t>Death Benefit</t>
  </si>
  <si>
    <t>P1 Annuity</t>
  </si>
  <si>
    <t>P2 Annuity</t>
  </si>
  <si>
    <t>If a single person do not see this option - defaults to no</t>
  </si>
  <si>
    <t>Lifetime</t>
  </si>
  <si>
    <t>Original Purchase price in todays purchasing power ($)</t>
  </si>
  <si>
    <t>RCV (%)</t>
  </si>
  <si>
    <t>RCV</t>
  </si>
  <si>
    <t>Number</t>
  </si>
  <si>
    <t>Expired</t>
  </si>
  <si>
    <t>Annuity extra income</t>
  </si>
  <si>
    <t>Did</t>
  </si>
  <si>
    <t>Die</t>
  </si>
  <si>
    <t>Elapsed</t>
  </si>
  <si>
    <t xml:space="preserve">Number of years until retirement: </t>
  </si>
  <si>
    <t>Calculation Date</t>
  </si>
  <si>
    <t>NOTE: we need 'death CV' for term annuities in code as currently</t>
  </si>
  <si>
    <t>using life annuity CV function for all types</t>
  </si>
  <si>
    <t>must be 0% if lifetime</t>
  </si>
  <si>
    <t>if 'Term' then liquidity period = term</t>
  </si>
  <si>
    <t>Original term (years)</t>
  </si>
  <si>
    <t>Fixed Fee</t>
  </si>
  <si>
    <t>% Fee</t>
  </si>
  <si>
    <t>Investment Strategy of liquid portfolio</t>
  </si>
  <si>
    <t>**** will need to validate that value of annuities is not &gt; $ value of SMSF at valuation date</t>
  </si>
  <si>
    <t>Rate</t>
  </si>
  <si>
    <t>Voluntary CV</t>
  </si>
  <si>
    <t>Total Payment</t>
  </si>
  <si>
    <t>Total Fee</t>
  </si>
  <si>
    <t>RCV Payment</t>
  </si>
  <si>
    <t>Term Elapsed</t>
  </si>
  <si>
    <t>at start</t>
  </si>
  <si>
    <t>** set so that if RCV100% then no indexation allowed</t>
  </si>
  <si>
    <t>Spend + cashflow</t>
  </si>
  <si>
    <t>Total non-SMSF</t>
  </si>
  <si>
    <t>Number of non-SMSF annuities</t>
  </si>
  <si>
    <t>Existing Non-SMSF Annuities (life or term)</t>
  </si>
  <si>
    <t>SMSF Balance  (real values)</t>
  </si>
  <si>
    <t>Income (net fee)</t>
  </si>
  <si>
    <t>Annuity Type</t>
  </si>
  <si>
    <t>AnnuityType</t>
  </si>
  <si>
    <t>Is long term for Centrelink</t>
  </si>
  <si>
    <t>New PPs</t>
  </si>
  <si>
    <t xml:space="preserve">Renewal </t>
  </si>
  <si>
    <t>Description</t>
  </si>
  <si>
    <t>Commutation Value SMSF</t>
  </si>
  <si>
    <t>Total Value SMSF</t>
  </si>
  <si>
    <t>** Uses voluntary CV in SMSF</t>
  </si>
  <si>
    <t>Nominal SMSF value</t>
  </si>
  <si>
    <t>Total wealth</t>
  </si>
  <si>
    <t>Total RCV at yr</t>
  </si>
  <si>
    <t>end (incl forced)</t>
  </si>
  <si>
    <t>Year end</t>
  </si>
  <si>
    <t>Voluntary CV start</t>
  </si>
  <si>
    <t>(unused)</t>
  </si>
  <si>
    <t>b.o.y</t>
  </si>
  <si>
    <t>Pmt (e.o.y)</t>
  </si>
  <si>
    <t>Bond Yield</t>
  </si>
  <si>
    <t>Nominal DeathCV Disc Rate</t>
  </si>
  <si>
    <t>Indexed</t>
  </si>
  <si>
    <r>
      <t xml:space="preserve">Nominal </t>
    </r>
    <r>
      <rPr>
        <b/>
        <sz val="12"/>
        <color theme="1"/>
        <rFont val="Arial"/>
        <family val="2"/>
        <scheme val="minor"/>
      </rPr>
      <t xml:space="preserve">Voluntary </t>
    </r>
    <r>
      <rPr>
        <sz val="12"/>
        <color theme="1"/>
        <rFont val="Arial"/>
        <family val="2"/>
        <scheme val="minor"/>
      </rPr>
      <t>CV Disc Rate</t>
    </r>
  </si>
  <si>
    <t>Normal + margin</t>
  </si>
  <si>
    <r>
      <t>Nominal</t>
    </r>
    <r>
      <rPr>
        <b/>
        <sz val="12"/>
        <color theme="1"/>
        <rFont val="Arial"/>
        <family val="2"/>
        <scheme val="minor"/>
      </rPr>
      <t xml:space="preserve"> Voluntary</t>
    </r>
    <r>
      <rPr>
        <sz val="12"/>
        <color theme="1"/>
        <rFont val="Arial"/>
        <family val="2"/>
        <scheme val="minor"/>
      </rPr>
      <t xml:space="preserve"> CV Disc Rate</t>
    </r>
  </si>
  <si>
    <t xml:space="preserve">Pension </t>
  </si>
  <si>
    <t>Minimums</t>
  </si>
  <si>
    <t>Extra super</t>
  </si>
  <si>
    <t>spend</t>
  </si>
  <si>
    <t>e.o.y Forced</t>
  </si>
  <si>
    <t>Failure Year</t>
  </si>
  <si>
    <t>SMSF extra spend</t>
  </si>
  <si>
    <t>SMSF annuity income</t>
  </si>
  <si>
    <t>SMSF minimum pension</t>
  </si>
  <si>
    <t>Nominal SMSF balance recovered on expiry of the first annuity in</t>
  </si>
  <si>
    <t>of sims.</t>
  </si>
  <si>
    <t>= Estimated commutation value today</t>
  </si>
  <si>
    <t>Total Super Balance (based on CV after purchase)</t>
  </si>
  <si>
    <t>Total Super Balance (before purchasing annuities)</t>
  </si>
  <si>
    <t>Real b.o.y</t>
  </si>
  <si>
    <t>Overall spending</t>
  </si>
  <si>
    <t>gap (fail)</t>
  </si>
  <si>
    <t>Purchase price ($)</t>
  </si>
  <si>
    <t>Term (years)</t>
  </si>
  <si>
    <t>Ongoing Adviser Fee (%)</t>
  </si>
  <si>
    <t>Number of term annuities commencing today</t>
  </si>
  <si>
    <t>Reduction in balance due to CV</t>
  </si>
  <si>
    <t>CV as proprotion of balance</t>
  </si>
  <si>
    <t>Does the term annuity renew?</t>
  </si>
  <si>
    <t>Does Renew</t>
  </si>
  <si>
    <t>Expiry</t>
  </si>
  <si>
    <t>Total Balance</t>
  </si>
  <si>
    <t>(end)</t>
  </si>
  <si>
    <t>Balance (end)</t>
  </si>
  <si>
    <t>Asset Mix</t>
  </si>
  <si>
    <t>Liquid balance</t>
  </si>
  <si>
    <t>Total net pmnts</t>
  </si>
  <si>
    <t>Liquid e.o.y</t>
  </si>
  <si>
    <t>Total e.o.y</t>
  </si>
  <si>
    <t>Asset mix while still have term annuities in SMSF:</t>
  </si>
  <si>
    <t>Total starting wealth</t>
  </si>
  <si>
    <t>For reference:  ATO average asset mix:</t>
  </si>
  <si>
    <t>Self testing formulae:</t>
  </si>
  <si>
    <t>Self testing formulae: nominal incomes</t>
  </si>
  <si>
    <t>rent</t>
  </si>
  <si>
    <t>prop CG</t>
  </si>
  <si>
    <t>cash int</t>
  </si>
  <si>
    <t>p'folio - inc</t>
  </si>
  <si>
    <t>p'folio - gain</t>
  </si>
  <si>
    <t>Growth yield</t>
  </si>
  <si>
    <t>Defensive yield</t>
  </si>
  <si>
    <t>Annuity / Min</t>
  </si>
  <si>
    <t>Age at Start Date</t>
  </si>
  <si>
    <t>(Can only test 5 years</t>
  </si>
  <si>
    <t>from returns in L6:AH10)</t>
  </si>
  <si>
    <t>M</t>
  </si>
  <si>
    <t>Typical Couple</t>
  </si>
  <si>
    <t>Mr McVeigh</t>
  </si>
  <si>
    <t>Model Point</t>
  </si>
  <si>
    <t>Policy Size</t>
  </si>
  <si>
    <t>Payment Frequency (Months)</t>
  </si>
  <si>
    <t>Is Joint Policy</t>
  </si>
  <si>
    <t>Annuitant 1 Sex</t>
  </si>
  <si>
    <t>Annuitant 1 Date Of Birth</t>
  </si>
  <si>
    <t>Annuitant 2 Sex</t>
  </si>
  <si>
    <t>Annuitant 2 Date Of Birth</t>
  </si>
  <si>
    <t>First Year Payment</t>
  </si>
  <si>
    <t>Duration</t>
  </si>
  <si>
    <t>in annuity</t>
  </si>
  <si>
    <t>L:\Accurium\SMSF\Products\retirement healthcheck\Test cases</t>
  </si>
  <si>
    <t>L:\Accurium\SMSF\Products\retirement healthcheck\Test cases\Completed RHC 100sims v5.11</t>
  </si>
  <si>
    <t>To remove P2 and run a single case please delete DOB</t>
  </si>
  <si>
    <t>Percentile:</t>
  </si>
  <si>
    <t>NumberSims:</t>
  </si>
  <si>
    <t>LifetimeSpend:</t>
  </si>
  <si>
    <t>What is NOT in live:</t>
  </si>
  <si>
    <t>Annuity class</t>
  </si>
  <si>
    <t>Annuity service class</t>
  </si>
  <si>
    <t>Annuity logic throughout classes</t>
  </si>
  <si>
    <t>Identify by:</t>
  </si>
  <si>
    <t>ANNUITY</t>
  </si>
  <si>
    <t>LIFETIMESPEND</t>
  </si>
  <si>
    <t>Annuity outputs</t>
  </si>
  <si>
    <t>Lifetime Spending Metric - completed for Aaron</t>
  </si>
  <si>
    <t xml:space="preserve">Pension only </t>
  </si>
  <si>
    <t>Nil</t>
  </si>
  <si>
    <t>0 cash, 1 growth</t>
  </si>
  <si>
    <t>****Number of sims now in settings</t>
  </si>
  <si>
    <t>**** %range of funnel of doubt now in settings</t>
  </si>
  <si>
    <t>(UpperPercentile-LowerPercentile)*100</t>
  </si>
  <si>
    <t>NumberOfSims</t>
  </si>
  <si>
    <t>ROUND(FiveYrAvgeInflation*100,1)</t>
  </si>
  <si>
    <t>****now in settings</t>
  </si>
  <si>
    <t>ROUND(LTInflation*100,1)</t>
  </si>
  <si>
    <t>EffectiveDate</t>
  </si>
  <si>
    <t>***Now in settings</t>
  </si>
  <si>
    <t>IF(TermPmt1&gt;0,TermPmt1*((1-((1+DeterministicAnnuityBondRate+BondRateMarginVoluntary)/IF(TermIndexation1="CPI",(1+AnnuityCPI),(1+TermIndexationRate1)))^-TermTerm1)/((1+DeterministicAnnuityBondRate+BondRateMarginVoluntary)/IF(TermIndexation1="CPI",(1+AnnuityCPI),(1+TermIndexationRate1))-1))+TermRCV1*TermPP1/(1+DeterministicAnnuityBondRate+BondRateMarginVoluntary)^TermTerm1,0)</t>
  </si>
  <si>
    <t>**Assumptions now in settings tab</t>
  </si>
  <si>
    <t>(IF(TermPmt1&gt;0,D81,0)+IF(TermPmt2&gt;0,D92,0))/C111</t>
  </si>
  <si>
    <t>(IF(TermPmt1&gt;0,D81,0)+IF(TermPmt2&gt;0,D92,0))/C112</t>
  </si>
  <si>
    <t>IF(TermPmt1&gt;0,D81,0)+IF(TermPmt2&gt;0,D92,0)+(TotalSuperBalance-IF(TermPmt1&gt;0,TermPP1,0)-IF(TermPmt2&gt;0,TermPP2,0))</t>
  </si>
  <si>
    <t>TotalSuperBalance-C112</t>
  </si>
  <si>
    <t/>
  </si>
  <si>
    <t>Proportion of age pension:</t>
  </si>
  <si>
    <t>Yes - does not renew</t>
  </si>
  <si>
    <t>0.26 cash, 0.12 growth</t>
  </si>
  <si>
    <t>Bisection-slower</t>
  </si>
  <si>
    <t>SMSF Balance</t>
  </si>
</sst>
</file>

<file path=xl/styles.xml><?xml version="1.0" encoding="utf-8"?>
<styleSheet xmlns="http://schemas.openxmlformats.org/spreadsheetml/2006/main" xmlns:mc="http://schemas.openxmlformats.org/markup-compatibility/2006" xmlns:x14ac="http://schemas.microsoft.com/office/spreadsheetml/2009/9/ac" mc:Ignorable="x14ac">
  <numFmts count="18">
    <numFmt numFmtId="44" formatCode="_-&quot;$&quot;* #,##0.00_-;\-&quot;$&quot;* #,##0.00_-;_-&quot;$&quot;* &quot;-&quot;??_-;_-@_-"/>
    <numFmt numFmtId="43" formatCode="_-* #,##0.00_-;\-* #,##0.00_-;_-* &quot;-&quot;??_-;_-@_-"/>
    <numFmt numFmtId="164" formatCode="0.0"/>
    <numFmt numFmtId="165" formatCode="&quot;$&quot;#,##0.00"/>
    <numFmt numFmtId="166" formatCode="_-&quot;$&quot;* #,##0_-;\-&quot;$&quot;* #,##0_-;_-&quot;$&quot;* &quot;-&quot;??_-;_-@_-"/>
    <numFmt numFmtId="167" formatCode="&quot;$&quot;#,##0"/>
    <numFmt numFmtId="168" formatCode="0.0000"/>
    <numFmt numFmtId="169" formatCode="_-* #,##0_-;\-* #,##0_-;_-* &quot;-&quot;??_-;_-@_-"/>
    <numFmt numFmtId="170" formatCode="_-* #,##0.0000_-;\-* #,##0.0000_-;_-* &quot;-&quot;??_-;_-@_-"/>
    <numFmt numFmtId="171" formatCode="_-* #,##0.0_-;\-* #,##0.0_-;_-* &quot;-&quot;??_-;_-@_-"/>
    <numFmt numFmtId="172" formatCode="0.0%"/>
    <numFmt numFmtId="173" formatCode="_-* #,##0.00000000_-;\-* #,##0.00000000_-;_-* &quot;-&quot;??_-;_-@_-"/>
    <numFmt numFmtId="174" formatCode="0.0000%"/>
    <numFmt numFmtId="175" formatCode="_-* #,##0.00000_-;\-* #,##0.00000_-;_-* &quot;-&quot;??_-;_-@_-"/>
    <numFmt numFmtId="176" formatCode="0.000%"/>
    <numFmt numFmtId="177" formatCode="[$-C09]d\ mmmm\ yyyy;@"/>
    <numFmt numFmtId="178" formatCode="#,##0.0"/>
    <numFmt numFmtId="179" formatCode="_-&quot;$&quot;* #,##0.00000000_-;\-&quot;$&quot;* #,##0.00000000_-;_-&quot;$&quot;* &quot;-&quot;??_-;_-@_-"/>
  </numFmts>
  <fonts count="55">
    <font>
      <sz val="12"/>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u/>
      <sz val="12"/>
      <color theme="10"/>
      <name val="Arial"/>
      <family val="2"/>
      <charset val="134"/>
      <scheme val="minor"/>
    </font>
    <font>
      <u/>
      <sz val="12"/>
      <color theme="11"/>
      <name val="Arial"/>
      <family val="2"/>
      <charset val="134"/>
      <scheme val="minor"/>
    </font>
    <font>
      <b/>
      <sz val="12"/>
      <color theme="1"/>
      <name val="Arial"/>
      <family val="2"/>
      <scheme val="minor"/>
    </font>
    <font>
      <sz val="12"/>
      <color theme="1"/>
      <name val="Arial"/>
      <family val="2"/>
      <charset val="134"/>
      <scheme val="minor"/>
    </font>
    <font>
      <sz val="10"/>
      <name val="Arial"/>
      <family val="2"/>
    </font>
    <font>
      <b/>
      <sz val="10"/>
      <color theme="0"/>
      <name val="Arial"/>
      <family val="2"/>
    </font>
    <font>
      <sz val="12"/>
      <color theme="1"/>
      <name val="Arial"/>
      <family val="2"/>
      <scheme val="minor"/>
    </font>
    <font>
      <b/>
      <sz val="12"/>
      <color theme="0"/>
      <name val="Arial"/>
      <family val="2"/>
      <scheme val="minor"/>
    </font>
    <font>
      <b/>
      <sz val="16"/>
      <color theme="1"/>
      <name val="Arial"/>
      <family val="2"/>
      <scheme val="minor"/>
    </font>
    <font>
      <b/>
      <sz val="12"/>
      <color theme="1" tint="0.499984740745262"/>
      <name val="Arial"/>
      <family val="2"/>
      <charset val="134"/>
      <scheme val="minor"/>
    </font>
    <font>
      <sz val="12"/>
      <color theme="1" tint="0.499984740745262"/>
      <name val="Arial"/>
      <family val="2"/>
      <charset val="134"/>
      <scheme val="minor"/>
    </font>
    <font>
      <b/>
      <sz val="11"/>
      <color theme="1"/>
      <name val="Helvetica"/>
      <family val="2"/>
    </font>
    <font>
      <b/>
      <sz val="14"/>
      <color rgb="FF663714"/>
      <name val="Arial"/>
      <family val="2"/>
      <scheme val="minor"/>
    </font>
    <font>
      <b/>
      <sz val="12"/>
      <color theme="4" tint="-0.249977111117893"/>
      <name val="Arial"/>
      <family val="2"/>
      <scheme val="minor"/>
    </font>
    <font>
      <i/>
      <sz val="12"/>
      <color theme="1"/>
      <name val="Arial"/>
      <family val="2"/>
      <scheme val="minor"/>
    </font>
    <font>
      <sz val="12"/>
      <name val="Arial"/>
      <family val="2"/>
      <charset val="136"/>
      <scheme val="minor"/>
    </font>
    <font>
      <b/>
      <sz val="12"/>
      <name val="Arial"/>
      <family val="2"/>
      <scheme val="minor"/>
    </font>
    <font>
      <sz val="12"/>
      <name val="Arial"/>
      <family val="2"/>
      <scheme val="minor"/>
    </font>
    <font>
      <sz val="11"/>
      <color rgb="FF006100"/>
      <name val="Arial"/>
      <family val="2"/>
      <scheme val="minor"/>
    </font>
    <font>
      <b/>
      <sz val="12"/>
      <color rgb="FF7030A0"/>
      <name val="Arial"/>
      <family val="2"/>
      <scheme val="minor"/>
    </font>
    <font>
      <b/>
      <sz val="12"/>
      <color rgb="FF002060"/>
      <name val="Arial"/>
      <family val="2"/>
      <scheme val="minor"/>
    </font>
    <font>
      <sz val="12"/>
      <color theme="0"/>
      <name val="Arial"/>
      <family val="2"/>
      <scheme val="minor"/>
    </font>
    <font>
      <sz val="12"/>
      <color rgb="FF000000"/>
      <name val="Calibri"/>
      <family val="2"/>
    </font>
    <font>
      <b/>
      <i/>
      <sz val="12"/>
      <color theme="1"/>
      <name val="Arial"/>
      <family val="2"/>
      <scheme val="minor"/>
    </font>
    <font>
      <b/>
      <sz val="10"/>
      <color rgb="FFC0504D"/>
      <name val="Arial"/>
      <family val="2"/>
      <scheme val="minor"/>
    </font>
    <font>
      <b/>
      <sz val="11"/>
      <color theme="1"/>
      <name val="Arial"/>
      <family val="2"/>
    </font>
    <font>
      <b/>
      <sz val="10"/>
      <color theme="1"/>
      <name val="Arial"/>
      <family val="2"/>
    </font>
    <font>
      <b/>
      <sz val="12"/>
      <color theme="0"/>
      <name val="Arial"/>
      <family val="2"/>
    </font>
    <font>
      <b/>
      <sz val="14"/>
      <color theme="1"/>
      <name val="Arial"/>
      <family val="2"/>
      <scheme val="minor"/>
    </font>
    <font>
      <sz val="12"/>
      <color rgb="FFFF0000"/>
      <name val="Arial"/>
      <family val="2"/>
      <scheme val="minor"/>
    </font>
    <font>
      <b/>
      <sz val="12"/>
      <color rgb="FFFF0000"/>
      <name val="Arial"/>
      <family val="2"/>
      <scheme val="minor"/>
    </font>
    <font>
      <sz val="10"/>
      <color theme="1"/>
      <name val="Arial"/>
      <family val="2"/>
    </font>
    <font>
      <b/>
      <sz val="14"/>
      <color theme="1"/>
      <name val="Arial"/>
      <family val="2"/>
    </font>
    <font>
      <b/>
      <sz val="12"/>
      <color theme="1"/>
      <name val="Arial"/>
      <family val="2"/>
    </font>
    <font>
      <b/>
      <sz val="18"/>
      <color theme="1"/>
      <name val="Arial"/>
      <family val="2"/>
    </font>
    <font>
      <sz val="10"/>
      <color theme="1"/>
      <name val="Arial"/>
      <family val="2"/>
      <scheme val="minor"/>
    </font>
    <font>
      <sz val="12"/>
      <color rgb="FF231F20"/>
      <name val="Calibri"/>
      <family val="2"/>
    </font>
    <font>
      <b/>
      <sz val="10"/>
      <color rgb="FFFA7D00"/>
      <name val="Arial"/>
      <family val="2"/>
    </font>
    <font>
      <sz val="10"/>
      <color rgb="FF3F3F76"/>
      <name val="Arial"/>
      <family val="2"/>
    </font>
    <font>
      <sz val="9"/>
      <color indexed="81"/>
      <name val="Tahoma"/>
      <family val="2"/>
    </font>
    <font>
      <b/>
      <sz val="9"/>
      <color indexed="81"/>
      <name val="Tahoma"/>
      <family val="2"/>
    </font>
    <font>
      <sz val="11"/>
      <color theme="0"/>
      <name val="Arial"/>
      <family val="2"/>
      <scheme val="minor"/>
    </font>
  </fonts>
  <fills count="37">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rgb="FFFFFFCC"/>
        <bgColor indexed="64"/>
      </patternFill>
    </fill>
    <fill>
      <patternFill patternType="solid">
        <fgColor theme="0" tint="-0.249977111117893"/>
        <bgColor indexed="64"/>
      </patternFill>
    </fill>
    <fill>
      <patternFill patternType="solid">
        <fgColor theme="3" tint="0.59999389629810485"/>
        <bgColor indexed="64"/>
      </patternFill>
    </fill>
    <fill>
      <patternFill patternType="solid">
        <fgColor rgb="FFFFFF00"/>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rgb="FFC6EFCE"/>
      </patternFill>
    </fill>
    <fill>
      <patternFill patternType="solid">
        <fgColor theme="2" tint="-9.9978637043366805E-2"/>
        <bgColor indexed="64"/>
      </patternFill>
    </fill>
    <fill>
      <patternFill patternType="solid">
        <fgColor theme="4" tint="-0.499984740745262"/>
        <bgColor indexed="64"/>
      </patternFill>
    </fill>
    <fill>
      <patternFill patternType="solid">
        <fgColor rgb="FF00B050"/>
        <bgColor indexed="64"/>
      </patternFill>
    </fill>
    <fill>
      <patternFill patternType="solid">
        <fgColor rgb="FF7030A0"/>
        <bgColor indexed="64"/>
      </patternFill>
    </fill>
    <fill>
      <patternFill patternType="solid">
        <fgColor rgb="FF92D050"/>
        <bgColor indexed="64"/>
      </patternFill>
    </fill>
    <fill>
      <patternFill patternType="solid">
        <fgColor theme="7"/>
        <bgColor indexed="64"/>
      </patternFill>
    </fill>
    <fill>
      <patternFill patternType="solid">
        <fgColor theme="0"/>
        <bgColor indexed="64"/>
      </patternFill>
    </fill>
    <fill>
      <patternFill patternType="solid">
        <fgColor theme="6" tint="0.39997558519241921"/>
        <bgColor indexed="64"/>
      </patternFill>
    </fill>
    <fill>
      <patternFill patternType="solid">
        <fgColor rgb="FFFFC000"/>
        <bgColor indexed="64"/>
      </patternFill>
    </fill>
    <fill>
      <patternFill patternType="solid">
        <fgColor theme="1"/>
        <bgColor indexed="37"/>
      </patternFill>
    </fill>
    <fill>
      <patternFill patternType="solid">
        <fgColor theme="5" tint="-0.249977111117893"/>
        <bgColor indexed="64"/>
      </patternFill>
    </fill>
    <fill>
      <patternFill patternType="solid">
        <fgColor theme="9" tint="-0.499984740745262"/>
        <bgColor indexed="64"/>
      </patternFill>
    </fill>
    <fill>
      <patternFill patternType="solid">
        <fgColor theme="0" tint="-0.34998626667073579"/>
        <bgColor indexed="64"/>
      </patternFill>
    </fill>
    <fill>
      <patternFill patternType="solid">
        <fgColor rgb="FFFFCC99"/>
      </patternFill>
    </fill>
    <fill>
      <patternFill patternType="solid">
        <fgColor indexed="9"/>
      </patternFill>
    </fill>
    <fill>
      <patternFill patternType="solid">
        <fgColor theme="6" tint="0.59999389629810485"/>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7" tint="0.79998168889431442"/>
        <bgColor indexed="65"/>
      </patternFill>
    </fill>
    <fill>
      <patternFill patternType="solid">
        <fgColor theme="9"/>
      </patternFill>
    </fill>
    <fill>
      <patternFill patternType="solid">
        <fgColor theme="1" tint="0.749992370372631"/>
        <bgColor indexed="64"/>
      </patternFill>
    </fill>
  </fills>
  <borders count="14">
    <border>
      <left/>
      <right/>
      <top/>
      <bottom/>
      <diagonal/>
    </border>
    <border>
      <left/>
      <right/>
      <top/>
      <bottom style="medium">
        <color auto="1"/>
      </bottom>
      <diagonal/>
    </border>
    <border>
      <left style="thin">
        <color indexed="64"/>
      </left>
      <right/>
      <top/>
      <bottom/>
      <diagonal/>
    </border>
    <border>
      <left/>
      <right/>
      <top/>
      <bottom style="thin">
        <color indexed="64"/>
      </bottom>
      <diagonal/>
    </border>
    <border>
      <left style="thin">
        <color indexed="64"/>
      </left>
      <right style="thin">
        <color indexed="64"/>
      </right>
      <top/>
      <bottom/>
      <diagonal/>
    </border>
    <border>
      <left/>
      <right style="thin">
        <color indexed="64"/>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s>
  <cellStyleXfs count="3324">
    <xf numFmtId="0" fontId="0" fillId="0" borderId="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44" fontId="16" fillId="0" borderId="0" applyFont="0" applyFill="0" applyBorder="0" applyAlignment="0" applyProtection="0"/>
    <xf numFmtId="43" fontId="16" fillId="0" borderId="0" applyFont="0" applyFill="0" applyBorder="0" applyAlignment="0" applyProtection="0"/>
    <xf numFmtId="0" fontId="17" fillId="0" borderId="0"/>
    <xf numFmtId="0" fontId="17" fillId="0" borderId="0"/>
    <xf numFmtId="9" fontId="16" fillId="0" borderId="0" applyFon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6" fillId="0" borderId="0"/>
    <xf numFmtId="0" fontId="31" fillId="15" borderId="0" applyNumberFormat="0" applyBorder="0" applyAlignment="0" applyProtection="0"/>
    <xf numFmtId="0" fontId="12" fillId="0" borderId="0"/>
    <xf numFmtId="0" fontId="19" fillId="0" borderId="0"/>
    <xf numFmtId="43" fontId="16" fillId="0" borderId="0" applyFont="0" applyFill="0" applyBorder="0" applyAlignment="0" applyProtection="0"/>
    <xf numFmtId="44" fontId="16" fillId="0" borderId="0" applyFont="0" applyFill="0" applyBorder="0" applyAlignment="0" applyProtection="0"/>
    <xf numFmtId="9" fontId="16" fillId="0" borderId="0" applyFont="0" applyFill="0" applyBorder="0" applyAlignment="0" applyProtection="0"/>
    <xf numFmtId="0" fontId="11" fillId="0" borderId="0"/>
    <xf numFmtId="9" fontId="11" fillId="0" borderId="0" applyFont="0" applyFill="0" applyBorder="0" applyAlignment="0" applyProtection="0"/>
    <xf numFmtId="9" fontId="11" fillId="0" borderId="0" applyFont="0" applyFill="0" applyBorder="0" applyAlignment="0" applyProtection="0"/>
    <xf numFmtId="0" fontId="44" fillId="0" borderId="0"/>
    <xf numFmtId="0" fontId="47" fillId="0" borderId="0" applyNumberFormat="0" applyFill="0" applyBorder="0" applyAlignment="0" applyProtection="0"/>
    <xf numFmtId="0" fontId="45" fillId="0" borderId="0" applyNumberFormat="0" applyFill="0" applyAlignment="0" applyProtection="0"/>
    <xf numFmtId="0" fontId="46" fillId="0" borderId="0" applyNumberFormat="0" applyFill="0" applyAlignment="0" applyProtection="0"/>
    <xf numFmtId="0" fontId="39" fillId="0" borderId="0" applyNumberFormat="0" applyFill="0" applyAlignment="0" applyProtection="0"/>
    <xf numFmtId="0" fontId="39" fillId="0" borderId="0" applyNumberFormat="0" applyFill="0" applyBorder="0" applyAlignment="0" applyProtection="0"/>
    <xf numFmtId="0" fontId="19" fillId="0" borderId="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44" fontId="16" fillId="0" borderId="0" applyFont="0" applyFill="0" applyBorder="0" applyAlignment="0" applyProtection="0"/>
    <xf numFmtId="43" fontId="16" fillId="0" borderId="0" applyFont="0" applyFill="0" applyBorder="0" applyAlignment="0" applyProtection="0"/>
    <xf numFmtId="9" fontId="16" fillId="0" borderId="0" applyFon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0" fillId="0" borderId="0"/>
    <xf numFmtId="0" fontId="10" fillId="0" borderId="0"/>
    <xf numFmtId="9" fontId="10" fillId="0" borderId="0" applyFont="0" applyFill="0" applyBorder="0" applyAlignment="0" applyProtection="0"/>
    <xf numFmtId="9" fontId="10" fillId="0" borderId="0" applyFon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9" fillId="0" borderId="0"/>
    <xf numFmtId="44" fontId="16" fillId="0" borderId="0" applyFont="0" applyFill="0" applyBorder="0" applyAlignment="0" applyProtection="0"/>
    <xf numFmtId="43" fontId="16" fillId="0" borderId="0" applyFont="0" applyFill="0" applyBorder="0" applyAlignment="0" applyProtection="0"/>
    <xf numFmtId="9" fontId="16"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9" fontId="9" fillId="0" borderId="0" applyFont="0" applyFill="0" applyBorder="0" applyAlignment="0" applyProtection="0"/>
    <xf numFmtId="0" fontId="19" fillId="0" borderId="0"/>
    <xf numFmtId="44" fontId="16" fillId="0" borderId="0" applyFont="0" applyFill="0" applyBorder="0" applyAlignment="0" applyProtection="0"/>
    <xf numFmtId="43" fontId="16" fillId="0" borderId="0" applyFont="0" applyFill="0" applyBorder="0" applyAlignment="0" applyProtection="0"/>
    <xf numFmtId="9" fontId="16"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19" fillId="0" borderId="0"/>
    <xf numFmtId="44" fontId="16" fillId="0" borderId="0" applyFont="0" applyFill="0" applyBorder="0" applyAlignment="0" applyProtection="0"/>
    <xf numFmtId="43" fontId="16" fillId="0" borderId="0" applyFont="0" applyFill="0" applyBorder="0" applyAlignment="0" applyProtection="0"/>
    <xf numFmtId="9" fontId="1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43" fontId="17" fillId="0" borderId="0" applyFont="0" applyFill="0" applyBorder="0" applyAlignment="0" applyProtection="0"/>
    <xf numFmtId="0" fontId="6" fillId="0" borderId="0"/>
    <xf numFmtId="43" fontId="6" fillId="0" borderId="0" applyFont="0" applyFill="0" applyBorder="0" applyAlignment="0" applyProtection="0"/>
    <xf numFmtId="44"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43" fontId="6" fillId="0" borderId="0" applyFont="0" applyFill="0" applyBorder="0" applyAlignment="0" applyProtection="0"/>
    <xf numFmtId="44"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44" fillId="0" borderId="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43" fontId="6" fillId="0" borderId="0" applyFont="0" applyFill="0" applyBorder="0" applyAlignment="0" applyProtection="0"/>
    <xf numFmtId="44"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43" fontId="6" fillId="0" borderId="0" applyFont="0" applyFill="0" applyBorder="0" applyAlignment="0" applyProtection="0"/>
    <xf numFmtId="44" fontId="6" fillId="0" borderId="0" applyFont="0" applyFill="0" applyBorder="0" applyAlignment="0" applyProtection="0"/>
    <xf numFmtId="9" fontId="6" fillId="0" borderId="0" applyFont="0" applyFill="0" applyBorder="0" applyAlignment="0" applyProtection="0"/>
    <xf numFmtId="0" fontId="50" fillId="30" borderId="6" applyNumberFormat="0" applyAlignment="0" applyProtection="0"/>
    <xf numFmtId="0" fontId="51" fillId="29" borderId="6" applyNumberFormat="0" applyAlignment="0" applyProtection="0"/>
    <xf numFmtId="0" fontId="5" fillId="0" borderId="0"/>
    <xf numFmtId="0" fontId="5" fillId="0" borderId="0"/>
    <xf numFmtId="9" fontId="5" fillId="0" borderId="0" applyFont="0" applyFill="0" applyBorder="0" applyAlignment="0" applyProtection="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9" fontId="5"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43" fontId="4" fillId="0" borderId="0" applyFon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43" fontId="4" fillId="0" borderId="0" applyFon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43" fontId="4" fillId="0" borderId="0" applyFon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43" fontId="4" fillId="0" borderId="0" applyFon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4" fillId="0" borderId="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43" fontId="4" fillId="0" borderId="0" applyFon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43" fontId="4" fillId="0" borderId="0" applyFon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4" fillId="0" borderId="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43" fontId="4" fillId="0" borderId="0" applyFon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43" fontId="4" fillId="0" borderId="0" applyFon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44" fontId="16" fillId="0" borderId="0" applyFont="0" applyFill="0" applyBorder="0" applyAlignment="0" applyProtection="0"/>
    <xf numFmtId="43" fontId="16" fillId="0" borderId="0" applyFont="0" applyFill="0" applyBorder="0" applyAlignment="0" applyProtection="0"/>
    <xf numFmtId="0" fontId="3" fillId="0" borderId="0"/>
    <xf numFmtId="43" fontId="16" fillId="0" borderId="0" applyFont="0" applyFill="0" applyBorder="0" applyAlignment="0" applyProtection="0"/>
    <xf numFmtId="44" fontId="16" fillId="0" borderId="0" applyFont="0" applyFill="0" applyBorder="0" applyAlignment="0" applyProtection="0"/>
    <xf numFmtId="0" fontId="3" fillId="0" borderId="0"/>
    <xf numFmtId="9" fontId="3" fillId="0" borderId="0" applyFont="0" applyFill="0" applyBorder="0" applyAlignment="0" applyProtection="0"/>
    <xf numFmtId="9" fontId="3" fillId="0" borderId="0" applyFont="0" applyFill="0" applyBorder="0" applyAlignment="0" applyProtection="0"/>
    <xf numFmtId="44" fontId="16" fillId="0" borderId="0" applyFont="0" applyFill="0" applyBorder="0" applyAlignment="0" applyProtection="0"/>
    <xf numFmtId="43" fontId="16"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44" fontId="16" fillId="0" borderId="0" applyFont="0" applyFill="0" applyBorder="0" applyAlignment="0" applyProtection="0"/>
    <xf numFmtId="43" fontId="16"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44" fontId="16" fillId="0" borderId="0" applyFont="0" applyFill="0" applyBorder="0" applyAlignment="0" applyProtection="0"/>
    <xf numFmtId="43" fontId="16"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44" fontId="16" fillId="0" borderId="0" applyFont="0" applyFill="0" applyBorder="0" applyAlignment="0" applyProtection="0"/>
    <xf numFmtId="43" fontId="16"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43" fontId="17" fillId="0" borderId="0" applyFont="0" applyFill="0" applyBorder="0" applyAlignment="0" applyProtection="0"/>
    <xf numFmtId="0" fontId="3" fillId="0" borderId="0"/>
    <xf numFmtId="43" fontId="3" fillId="0" borderId="0" applyFont="0" applyFill="0" applyBorder="0" applyAlignment="0" applyProtection="0"/>
    <xf numFmtId="44"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43" fontId="3" fillId="0" borderId="0" applyFont="0" applyFill="0" applyBorder="0" applyAlignment="0" applyProtection="0"/>
    <xf numFmtId="44"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43" fontId="3" fillId="0" borderId="0" applyFont="0" applyFill="0" applyBorder="0" applyAlignment="0" applyProtection="0"/>
    <xf numFmtId="44"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43" fontId="3" fillId="0" borderId="0" applyFont="0" applyFill="0" applyBorder="0" applyAlignment="0" applyProtection="0"/>
    <xf numFmtId="44" fontId="3" fillId="0" borderId="0" applyFont="0" applyFill="0" applyBorder="0" applyAlignment="0" applyProtection="0"/>
    <xf numFmtId="9" fontId="3" fillId="0" borderId="0" applyFont="0" applyFill="0" applyBorder="0" applyAlignment="0" applyProtection="0"/>
    <xf numFmtId="0" fontId="2" fillId="34" borderId="0" applyNumberFormat="0" applyBorder="0" applyAlignment="0" applyProtection="0"/>
    <xf numFmtId="0" fontId="54" fillId="35" borderId="0" applyNumberFormat="0" applyBorder="0" applyAlignment="0" applyProtection="0"/>
    <xf numFmtId="0" fontId="2"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cellStyleXfs>
  <cellXfs count="506">
    <xf numFmtId="0" fontId="0" fillId="0" borderId="0" xfId="0"/>
    <xf numFmtId="14" fontId="0" fillId="0" borderId="0" xfId="0" applyNumberFormat="1"/>
    <xf numFmtId="0" fontId="0" fillId="0" borderId="0" xfId="0" applyAlignment="1">
      <alignment horizontal="center"/>
    </xf>
    <xf numFmtId="0" fontId="0" fillId="2" borderId="0" xfId="0" applyFill="1" applyAlignment="1">
      <alignment horizontal="center"/>
    </xf>
    <xf numFmtId="0" fontId="0" fillId="2" borderId="0" xfId="0" applyFill="1"/>
    <xf numFmtId="0" fontId="0" fillId="0" borderId="0" xfId="0" applyFill="1"/>
    <xf numFmtId="166" fontId="0" fillId="0" borderId="0" xfId="208" applyNumberFormat="1" applyFont="1" applyFill="1"/>
    <xf numFmtId="0" fontId="0" fillId="0" borderId="0" xfId="0" applyAlignment="1">
      <alignment horizontal="right"/>
    </xf>
    <xf numFmtId="0" fontId="15" fillId="0" borderId="0" xfId="0" applyFont="1"/>
    <xf numFmtId="0" fontId="0" fillId="6" borderId="0" xfId="0" applyFill="1"/>
    <xf numFmtId="0" fontId="20" fillId="7" borderId="0" xfId="0" applyFont="1" applyFill="1"/>
    <xf numFmtId="0" fontId="0" fillId="8" borderId="0" xfId="0" applyFill="1"/>
    <xf numFmtId="0" fontId="0" fillId="10" borderId="0" xfId="0" applyFill="1"/>
    <xf numFmtId="0" fontId="15" fillId="11" borderId="0" xfId="0" applyFont="1" applyFill="1"/>
    <xf numFmtId="0" fontId="0" fillId="11" borderId="0" xfId="0" applyFill="1"/>
    <xf numFmtId="0" fontId="21" fillId="10" borderId="0" xfId="0" applyFont="1" applyFill="1" applyAlignment="1">
      <alignment horizontal="left" vertical="center"/>
    </xf>
    <xf numFmtId="0" fontId="0" fillId="0" borderId="0" xfId="0" applyBorder="1"/>
    <xf numFmtId="14" fontId="0" fillId="0" borderId="0" xfId="0" applyNumberFormat="1" applyAlignment="1">
      <alignment horizontal="center"/>
    </xf>
    <xf numFmtId="1" fontId="0" fillId="0" borderId="0" xfId="0" applyNumberFormat="1"/>
    <xf numFmtId="167" fontId="0" fillId="0" borderId="0" xfId="0" applyNumberFormat="1"/>
    <xf numFmtId="168" fontId="0" fillId="0" borderId="0" xfId="0" applyNumberFormat="1"/>
    <xf numFmtId="2" fontId="0" fillId="0" borderId="0" xfId="0" applyNumberFormat="1" applyAlignment="1">
      <alignment horizontal="center"/>
    </xf>
    <xf numFmtId="0" fontId="22" fillId="0" borderId="0" xfId="0" applyFont="1"/>
    <xf numFmtId="0" fontId="23" fillId="0" borderId="0" xfId="0" applyFont="1"/>
    <xf numFmtId="0" fontId="26" fillId="0" borderId="0" xfId="0" applyFont="1"/>
    <xf numFmtId="0" fontId="0" fillId="0" borderId="0" xfId="0" applyFill="1" applyAlignment="1">
      <alignment horizontal="center"/>
    </xf>
    <xf numFmtId="0" fontId="20" fillId="0" borderId="0" xfId="0" applyFont="1" applyFill="1"/>
    <xf numFmtId="14" fontId="0" fillId="0" borderId="0" xfId="0" applyNumberFormat="1" applyFill="1"/>
    <xf numFmtId="0" fontId="15" fillId="0" borderId="0" xfId="0" applyFont="1" applyFill="1"/>
    <xf numFmtId="0" fontId="0" fillId="0" borderId="0" xfId="0" applyFill="1" applyAlignment="1"/>
    <xf numFmtId="2" fontId="0" fillId="0" borderId="0" xfId="0" applyNumberFormat="1" applyFill="1"/>
    <xf numFmtId="0" fontId="0" fillId="10" borderId="0" xfId="0" applyFill="1" applyAlignment="1">
      <alignment horizontal="center"/>
    </xf>
    <xf numFmtId="0" fontId="15" fillId="0" borderId="0" xfId="0" applyFont="1" applyAlignment="1">
      <alignment horizontal="center"/>
    </xf>
    <xf numFmtId="0" fontId="15" fillId="0" borderId="0" xfId="0" applyFont="1" applyAlignment="1">
      <alignment horizontal="left"/>
    </xf>
    <xf numFmtId="0" fontId="15" fillId="9" borderId="0" xfId="0" applyFont="1" applyFill="1"/>
    <xf numFmtId="0" fontId="15" fillId="4" borderId="0" xfId="0" applyFont="1" applyFill="1"/>
    <xf numFmtId="0" fontId="15" fillId="6" borderId="0" xfId="0" applyFont="1" applyFill="1"/>
    <xf numFmtId="0" fontId="15" fillId="12" borderId="0" xfId="0" applyFont="1" applyFill="1"/>
    <xf numFmtId="0" fontId="15" fillId="13" borderId="0" xfId="0" applyFont="1" applyFill="1"/>
    <xf numFmtId="0" fontId="15" fillId="3" borderId="0" xfId="0" applyFont="1" applyFill="1"/>
    <xf numFmtId="0" fontId="15" fillId="10" borderId="0" xfId="0" applyFont="1" applyFill="1"/>
    <xf numFmtId="0" fontId="27" fillId="0" borderId="0" xfId="0" applyFont="1" applyAlignment="1">
      <alignment horizontal="center"/>
    </xf>
    <xf numFmtId="0" fontId="27" fillId="0" borderId="1" xfId="0" applyFont="1" applyBorder="1" applyAlignment="1">
      <alignment horizontal="center"/>
    </xf>
    <xf numFmtId="0" fontId="0" fillId="0" borderId="1" xfId="0" applyBorder="1" applyAlignment="1">
      <alignment horizontal="center"/>
    </xf>
    <xf numFmtId="10" fontId="0" fillId="0" borderId="0" xfId="212" applyNumberFormat="1" applyFont="1" applyAlignment="1">
      <alignment horizontal="center"/>
    </xf>
    <xf numFmtId="167" fontId="0" fillId="0" borderId="0" xfId="0" applyNumberFormat="1" applyAlignment="1">
      <alignment horizontal="center"/>
    </xf>
    <xf numFmtId="0" fontId="15" fillId="13" borderId="0" xfId="0" applyFont="1" applyFill="1" applyAlignment="1">
      <alignment horizontal="left"/>
    </xf>
    <xf numFmtId="0" fontId="15" fillId="3" borderId="0" xfId="0" applyFont="1" applyFill="1" applyAlignment="1">
      <alignment horizontal="center"/>
    </xf>
    <xf numFmtId="1" fontId="0" fillId="0" borderId="0" xfId="0" applyNumberFormat="1" applyAlignment="1">
      <alignment horizontal="right"/>
    </xf>
    <xf numFmtId="0" fontId="0" fillId="0" borderId="0" xfId="0" applyAlignment="1">
      <alignment horizontal="left"/>
    </xf>
    <xf numFmtId="0" fontId="0" fillId="8" borderId="0" xfId="0" applyFill="1" applyAlignment="1">
      <alignment horizontal="center"/>
    </xf>
    <xf numFmtId="9" fontId="0" fillId="8" borderId="0" xfId="212" applyFont="1" applyFill="1"/>
    <xf numFmtId="168" fontId="0" fillId="0" borderId="0" xfId="0" applyNumberFormat="1" applyAlignment="1">
      <alignment horizontal="right"/>
    </xf>
    <xf numFmtId="169" fontId="0" fillId="0" borderId="0" xfId="209" applyNumberFormat="1" applyFont="1"/>
    <xf numFmtId="14" fontId="0" fillId="0" borderId="0" xfId="0" applyNumberFormat="1" applyFill="1" applyAlignment="1">
      <alignment horizontal="left"/>
    </xf>
    <xf numFmtId="0" fontId="0" fillId="5" borderId="0" xfId="0" applyFill="1" applyAlignment="1">
      <alignment horizontal="center"/>
    </xf>
    <xf numFmtId="14" fontId="0" fillId="0" borderId="0" xfId="0" applyNumberFormat="1" applyFill="1" applyAlignment="1">
      <alignment horizontal="center"/>
    </xf>
    <xf numFmtId="0" fontId="19" fillId="0" borderId="0" xfId="0" applyFont="1" applyAlignment="1">
      <alignment horizontal="right"/>
    </xf>
    <xf numFmtId="0" fontId="0" fillId="0" borderId="0" xfId="0" applyFont="1" applyAlignment="1">
      <alignment horizontal="right"/>
    </xf>
    <xf numFmtId="167" fontId="0" fillId="5" borderId="0" xfId="208" applyNumberFormat="1" applyFont="1" applyFill="1" applyBorder="1" applyAlignment="1">
      <alignment horizontal="center"/>
    </xf>
    <xf numFmtId="0" fontId="18" fillId="0" borderId="0" xfId="211" applyFont="1" applyFill="1" applyProtection="1">
      <protection hidden="1"/>
    </xf>
    <xf numFmtId="167" fontId="0" fillId="0" borderId="0" xfId="208" applyNumberFormat="1" applyFont="1" applyFill="1" applyBorder="1" applyAlignment="1">
      <alignment horizontal="center"/>
    </xf>
    <xf numFmtId="0" fontId="0" fillId="0" borderId="0" xfId="0" applyFont="1" applyFill="1" applyAlignment="1">
      <alignment horizontal="right"/>
    </xf>
    <xf numFmtId="0" fontId="19" fillId="0" borderId="0" xfId="0" applyFont="1" applyFill="1" applyAlignment="1">
      <alignment horizontal="right"/>
    </xf>
    <xf numFmtId="9" fontId="0" fillId="5" borderId="0" xfId="212" applyFont="1" applyFill="1" applyBorder="1" applyAlignment="1">
      <alignment horizontal="center"/>
    </xf>
    <xf numFmtId="0" fontId="0" fillId="5" borderId="0" xfId="209" applyNumberFormat="1" applyFont="1" applyFill="1" applyBorder="1" applyAlignment="1">
      <alignment horizontal="center"/>
    </xf>
    <xf numFmtId="0" fontId="0" fillId="0" borderId="0" xfId="209" applyNumberFormat="1" applyFont="1" applyFill="1" applyBorder="1" applyAlignment="1">
      <alignment horizontal="center"/>
    </xf>
    <xf numFmtId="0" fontId="0" fillId="0" borderId="0" xfId="0" applyFont="1" applyAlignment="1">
      <alignment horizontal="left"/>
    </xf>
    <xf numFmtId="1" fontId="0" fillId="5" borderId="0" xfId="208" applyNumberFormat="1" applyFont="1" applyFill="1" applyBorder="1" applyAlignment="1">
      <alignment horizontal="center"/>
    </xf>
    <xf numFmtId="0" fontId="0" fillId="0" borderId="0" xfId="0" applyFill="1" applyBorder="1"/>
    <xf numFmtId="169" fontId="0" fillId="0" borderId="0" xfId="209" applyNumberFormat="1" applyFont="1" applyFill="1" applyAlignment="1">
      <alignment horizontal="right"/>
    </xf>
    <xf numFmtId="9" fontId="0" fillId="0" borderId="0" xfId="212" applyFont="1" applyFill="1" applyBorder="1" applyAlignment="1">
      <alignment horizontal="center"/>
    </xf>
    <xf numFmtId="0" fontId="15" fillId="14" borderId="0" xfId="0" applyFont="1" applyFill="1"/>
    <xf numFmtId="166" fontId="0" fillId="0" borderId="0" xfId="208" applyNumberFormat="1" applyFont="1" applyAlignment="1">
      <alignment horizontal="center"/>
    </xf>
    <xf numFmtId="171" fontId="0" fillId="0" borderId="0" xfId="209" applyNumberFormat="1" applyFont="1"/>
    <xf numFmtId="44" fontId="0" fillId="0" borderId="0" xfId="208" applyFont="1"/>
    <xf numFmtId="166" fontId="28" fillId="0" borderId="0" xfId="208" applyNumberFormat="1" applyFont="1"/>
    <xf numFmtId="166" fontId="0" fillId="0" borderId="0" xfId="208" applyNumberFormat="1" applyFont="1"/>
    <xf numFmtId="166" fontId="0" fillId="0" borderId="0" xfId="208" applyNumberFormat="1" applyFont="1" applyFill="1" applyBorder="1" applyAlignment="1">
      <alignment horizontal="center"/>
    </xf>
    <xf numFmtId="14" fontId="0" fillId="0" borderId="0" xfId="208" applyNumberFormat="1" applyFont="1"/>
    <xf numFmtId="170" fontId="0" fillId="0" borderId="0" xfId="209" applyNumberFormat="1" applyFont="1"/>
    <xf numFmtId="165" fontId="0" fillId="0" borderId="0" xfId="0" applyNumberFormat="1"/>
    <xf numFmtId="44" fontId="0" fillId="0" borderId="0" xfId="0" applyNumberFormat="1"/>
    <xf numFmtId="0" fontId="29" fillId="13" borderId="0" xfId="0" applyFont="1" applyFill="1"/>
    <xf numFmtId="0" fontId="15" fillId="0" borderId="0" xfId="0" applyFont="1" applyAlignment="1">
      <alignment horizontal="right"/>
    </xf>
    <xf numFmtId="0" fontId="29" fillId="0" borderId="0" xfId="0" applyFont="1" applyFill="1"/>
    <xf numFmtId="0" fontId="15" fillId="0" borderId="0" xfId="0" applyFont="1" applyFill="1" applyAlignment="1">
      <alignment horizontal="left" vertical="center"/>
    </xf>
    <xf numFmtId="0" fontId="0" fillId="0" borderId="0" xfId="0" applyFill="1" applyAlignment="1">
      <alignment horizontal="left"/>
    </xf>
    <xf numFmtId="9" fontId="0" fillId="0" borderId="0" xfId="212" applyFont="1"/>
    <xf numFmtId="10" fontId="0" fillId="0" borderId="0" xfId="212" applyNumberFormat="1" applyFont="1"/>
    <xf numFmtId="9" fontId="0" fillId="0" borderId="0" xfId="0" applyNumberFormat="1"/>
    <xf numFmtId="169" fontId="0" fillId="0" borderId="0" xfId="209" applyNumberFormat="1" applyFont="1" applyAlignment="1">
      <alignment horizontal="right"/>
    </xf>
    <xf numFmtId="9" fontId="0" fillId="0" borderId="0" xfId="212" applyFont="1" applyAlignment="1">
      <alignment horizontal="center"/>
    </xf>
    <xf numFmtId="0" fontId="0" fillId="0" borderId="0" xfId="0" applyAlignment="1">
      <alignment horizontal="center" wrapText="1"/>
    </xf>
    <xf numFmtId="0" fontId="27" fillId="0" borderId="0" xfId="0" applyFont="1" applyAlignment="1">
      <alignment horizontal="center" wrapText="1"/>
    </xf>
    <xf numFmtId="0" fontId="0" fillId="0" borderId="0" xfId="0" applyFill="1" applyAlignment="1">
      <alignment horizontal="left"/>
    </xf>
    <xf numFmtId="0" fontId="0" fillId="21" borderId="0" xfId="0" applyFill="1"/>
    <xf numFmtId="0" fontId="0" fillId="0" borderId="0" xfId="0" applyFill="1" applyAlignment="1">
      <alignment horizontal="right"/>
    </xf>
    <xf numFmtId="0" fontId="0" fillId="0" borderId="0" xfId="0" applyAlignment="1">
      <alignment horizontal="left" vertical="center"/>
    </xf>
    <xf numFmtId="172" fontId="0" fillId="5" borderId="0" xfId="212" applyNumberFormat="1" applyFont="1" applyFill="1" applyBorder="1" applyAlignment="1">
      <alignment horizontal="center"/>
    </xf>
    <xf numFmtId="0" fontId="0" fillId="23" borderId="0" xfId="0" applyFill="1"/>
    <xf numFmtId="0" fontId="27" fillId="0" borderId="0" xfId="0" applyFont="1" applyBorder="1" applyAlignment="1">
      <alignment horizontal="center"/>
    </xf>
    <xf numFmtId="0" fontId="0" fillId="13" borderId="0" xfId="0" applyFill="1" applyAlignment="1">
      <alignment horizontal="center"/>
    </xf>
    <xf numFmtId="0" fontId="0" fillId="13" borderId="0" xfId="0" applyFill="1" applyAlignment="1">
      <alignment horizontal="right"/>
    </xf>
    <xf numFmtId="43" fontId="0" fillId="0" borderId="0" xfId="209" applyFont="1"/>
    <xf numFmtId="43" fontId="0" fillId="0" borderId="0" xfId="209" applyFont="1" applyAlignment="1">
      <alignment horizontal="right"/>
    </xf>
    <xf numFmtId="43" fontId="0" fillId="10" borderId="0" xfId="209" applyFont="1" applyFill="1"/>
    <xf numFmtId="43" fontId="0" fillId="23" borderId="0" xfId="209" applyFont="1" applyFill="1"/>
    <xf numFmtId="43" fontId="0" fillId="13" borderId="0" xfId="209" applyFont="1" applyFill="1" applyAlignment="1">
      <alignment horizontal="center"/>
    </xf>
    <xf numFmtId="43" fontId="27" fillId="0" borderId="1" xfId="209" applyFont="1" applyBorder="1" applyAlignment="1">
      <alignment horizontal="center"/>
    </xf>
    <xf numFmtId="43" fontId="0" fillId="23" borderId="0" xfId="209" applyFont="1" applyFill="1" applyAlignment="1">
      <alignment horizontal="left"/>
    </xf>
    <xf numFmtId="168" fontId="0" fillId="0" borderId="0" xfId="208" applyNumberFormat="1" applyFont="1"/>
    <xf numFmtId="173" fontId="0" fillId="0" borderId="0" xfId="209" applyNumberFormat="1" applyFont="1"/>
    <xf numFmtId="172" fontId="0" fillId="0" borderId="0" xfId="212" applyNumberFormat="1" applyFont="1"/>
    <xf numFmtId="0" fontId="30" fillId="0" borderId="0" xfId="0" applyFont="1" applyFill="1" applyAlignment="1">
      <alignment horizontal="right"/>
    </xf>
    <xf numFmtId="44" fontId="0" fillId="0" borderId="0" xfId="208" applyFont="1" applyFill="1" applyBorder="1" applyAlignment="1">
      <alignment horizontal="center"/>
    </xf>
    <xf numFmtId="0" fontId="27" fillId="0" borderId="1" xfId="0" applyFont="1" applyFill="1" applyBorder="1" applyAlignment="1">
      <alignment horizontal="center"/>
    </xf>
    <xf numFmtId="166" fontId="0" fillId="0" borderId="0" xfId="0" applyNumberFormat="1"/>
    <xf numFmtId="166" fontId="15" fillId="0" borderId="0" xfId="0" applyNumberFormat="1" applyFont="1"/>
    <xf numFmtId="166" fontId="19" fillId="0" borderId="0" xfId="208" applyNumberFormat="1" applyFont="1" applyAlignment="1">
      <alignment horizontal="center"/>
    </xf>
    <xf numFmtId="166" fontId="19" fillId="0" borderId="0" xfId="208" applyNumberFormat="1" applyFont="1"/>
    <xf numFmtId="10" fontId="19" fillId="0" borderId="0" xfId="212" applyNumberFormat="1" applyFont="1"/>
    <xf numFmtId="10" fontId="19" fillId="0" borderId="0" xfId="212" applyNumberFormat="1" applyFont="1" applyAlignment="1">
      <alignment horizontal="center"/>
    </xf>
    <xf numFmtId="43" fontId="20" fillId="21" borderId="0" xfId="209" applyFont="1" applyFill="1"/>
    <xf numFmtId="0" fontId="20" fillId="21" borderId="0" xfId="209" applyNumberFormat="1" applyFont="1" applyFill="1"/>
    <xf numFmtId="174" fontId="0" fillId="0" borderId="0" xfId="212" applyNumberFormat="1" applyFont="1"/>
    <xf numFmtId="0" fontId="17" fillId="25" borderId="0" xfId="211" applyFont="1" applyFill="1" applyProtection="1">
      <protection hidden="1"/>
    </xf>
    <xf numFmtId="0" fontId="18" fillId="25" borderId="0" xfId="211" applyFont="1" applyFill="1" applyProtection="1">
      <protection hidden="1"/>
    </xf>
    <xf numFmtId="0" fontId="36" fillId="0" borderId="0" xfId="0" applyFont="1"/>
    <xf numFmtId="175" fontId="0" fillId="0" borderId="0" xfId="209" applyNumberFormat="1" applyFont="1"/>
    <xf numFmtId="0" fontId="38" fillId="0" borderId="0" xfId="0" applyFont="1" applyAlignment="1">
      <alignment vertical="center"/>
    </xf>
    <xf numFmtId="0" fontId="39" fillId="0" borderId="0" xfId="0" applyFont="1" applyAlignment="1">
      <alignment vertical="center"/>
    </xf>
    <xf numFmtId="0" fontId="13" fillId="0" borderId="0" xfId="207"/>
    <xf numFmtId="0" fontId="37" fillId="0" borderId="0" xfId="0" applyFont="1" applyAlignment="1">
      <alignment vertical="center"/>
    </xf>
    <xf numFmtId="0" fontId="29" fillId="22" borderId="0" xfId="0" applyFont="1" applyFill="1"/>
    <xf numFmtId="172" fontId="0" fillId="0" borderId="0" xfId="212" applyNumberFormat="1" applyFont="1" applyFill="1" applyBorder="1" applyAlignment="1">
      <alignment horizontal="center"/>
    </xf>
    <xf numFmtId="0" fontId="29" fillId="0" borderId="0" xfId="0" applyFont="1"/>
    <xf numFmtId="0" fontId="30" fillId="0" borderId="0" xfId="0" applyFont="1" applyAlignment="1">
      <alignment horizontal="right"/>
    </xf>
    <xf numFmtId="0" fontId="30" fillId="0" borderId="0" xfId="0" applyFont="1" applyAlignment="1">
      <alignment horizontal="center"/>
    </xf>
    <xf numFmtId="0" fontId="40" fillId="25" borderId="0" xfId="211" applyFont="1" applyFill="1" applyProtection="1">
      <protection hidden="1"/>
    </xf>
    <xf numFmtId="0" fontId="25" fillId="0" borderId="0" xfId="0" applyFont="1" applyFill="1" applyBorder="1"/>
    <xf numFmtId="0" fontId="15" fillId="0" borderId="0" xfId="0" applyFont="1" applyFill="1" applyBorder="1" applyAlignment="1">
      <alignment horizontal="center" wrapText="1"/>
    </xf>
    <xf numFmtId="0" fontId="15" fillId="0" borderId="0" xfId="0" applyFont="1" applyFill="1" applyBorder="1"/>
    <xf numFmtId="0" fontId="0" fillId="0" borderId="0" xfId="0" applyFont="1"/>
    <xf numFmtId="0" fontId="13" fillId="0" borderId="0" xfId="207" quotePrefix="1"/>
    <xf numFmtId="0" fontId="0" fillId="0" borderId="0" xfId="0" applyFont="1" applyAlignment="1">
      <alignment vertical="center"/>
    </xf>
    <xf numFmtId="0" fontId="0" fillId="0" borderId="0" xfId="0" applyFont="1" applyAlignment="1">
      <alignment horizontal="left" vertical="center" indent="4"/>
    </xf>
    <xf numFmtId="176" fontId="0" fillId="0" borderId="0" xfId="212" applyNumberFormat="1" applyFont="1"/>
    <xf numFmtId="1" fontId="0" fillId="5" borderId="0" xfId="209" applyNumberFormat="1" applyFont="1" applyFill="1" applyAlignment="1">
      <alignment horizontal="left"/>
    </xf>
    <xf numFmtId="0" fontId="15" fillId="0" borderId="0" xfId="0" applyFont="1" applyAlignment="1">
      <alignment horizontal="center" vertical="center"/>
    </xf>
    <xf numFmtId="0" fontId="0" fillId="0" borderId="0" xfId="0" applyAlignment="1">
      <alignment horizontal="center" vertical="center"/>
    </xf>
    <xf numFmtId="0" fontId="15" fillId="0" borderId="0" xfId="0" applyFont="1" applyAlignment="1">
      <alignment horizontal="left" vertical="center"/>
    </xf>
    <xf numFmtId="172" fontId="0" fillId="2" borderId="0" xfId="0" applyNumberFormat="1" applyFill="1" applyAlignment="1">
      <alignment horizontal="center" vertical="center"/>
    </xf>
    <xf numFmtId="0" fontId="0" fillId="0" borderId="0" xfId="0" applyFill="1" applyAlignment="1">
      <alignment horizontal="center" vertical="center"/>
    </xf>
    <xf numFmtId="0" fontId="27" fillId="0" borderId="0" xfId="0" applyFont="1" applyAlignment="1">
      <alignment horizontal="left" vertical="center"/>
    </xf>
    <xf numFmtId="0" fontId="0" fillId="2" borderId="0" xfId="0" applyFill="1" applyAlignment="1">
      <alignment horizontal="center" vertical="center"/>
    </xf>
    <xf numFmtId="0" fontId="0" fillId="2" borderId="0" xfId="0" applyFill="1" applyAlignment="1">
      <alignment horizontal="left" vertical="center"/>
    </xf>
    <xf numFmtId="0" fontId="27" fillId="0" borderId="0" xfId="0" applyFont="1" applyAlignment="1">
      <alignment horizontal="center" vertical="center"/>
    </xf>
    <xf numFmtId="0" fontId="0" fillId="0" borderId="3" xfId="0" applyBorder="1"/>
    <xf numFmtId="172" fontId="0" fillId="8" borderId="0" xfId="212" applyNumberFormat="1" applyFont="1" applyFill="1"/>
    <xf numFmtId="14" fontId="0" fillId="0" borderId="0" xfId="0" applyNumberFormat="1" applyAlignment="1">
      <alignment horizontal="center" vertical="center"/>
    </xf>
    <xf numFmtId="10" fontId="0" fillId="0" borderId="0" xfId="0" applyNumberFormat="1" applyAlignment="1">
      <alignment horizontal="center" vertical="center"/>
    </xf>
    <xf numFmtId="0" fontId="0" fillId="0" borderId="0" xfId="0" applyFill="1" applyAlignment="1">
      <alignment horizontal="left"/>
    </xf>
    <xf numFmtId="0" fontId="0" fillId="0" borderId="0" xfId="0" applyFill="1" applyAlignment="1">
      <alignment horizontal="left"/>
    </xf>
    <xf numFmtId="167" fontId="0" fillId="0" borderId="0" xfId="208" applyNumberFormat="1" applyFont="1" applyFill="1" applyAlignment="1">
      <alignment horizontal="center"/>
    </xf>
    <xf numFmtId="0" fontId="0" fillId="0" borderId="0" xfId="0" applyNumberFormat="1" applyFill="1" applyAlignment="1">
      <alignment horizontal="center"/>
    </xf>
    <xf numFmtId="0" fontId="0" fillId="0" borderId="0" xfId="0" applyFill="1" applyAlignment="1">
      <alignment horizontal="left"/>
    </xf>
    <xf numFmtId="167" fontId="0" fillId="5" borderId="0" xfId="208" applyNumberFormat="1" applyFont="1" applyFill="1" applyAlignment="1">
      <alignment horizontal="center"/>
    </xf>
    <xf numFmtId="0" fontId="0" fillId="5" borderId="0" xfId="0" applyNumberFormat="1" applyFill="1" applyAlignment="1">
      <alignment horizontal="center"/>
    </xf>
    <xf numFmtId="0" fontId="30" fillId="0" borderId="0" xfId="0" applyFont="1" applyFill="1" applyAlignment="1">
      <alignment horizontal="center"/>
    </xf>
    <xf numFmtId="9" fontId="0" fillId="5" borderId="0" xfId="212" applyFont="1" applyFill="1" applyAlignment="1">
      <alignment horizontal="center"/>
    </xf>
    <xf numFmtId="0" fontId="0" fillId="26" borderId="0" xfId="0" applyFill="1"/>
    <xf numFmtId="0" fontId="20" fillId="26" borderId="0" xfId="0" applyFont="1" applyFill="1"/>
    <xf numFmtId="166" fontId="0" fillId="0" borderId="0" xfId="0" applyNumberFormat="1" applyAlignment="1">
      <alignment horizontal="right"/>
    </xf>
    <xf numFmtId="166" fontId="0" fillId="10" borderId="0" xfId="0" applyNumberFormat="1" applyFill="1"/>
    <xf numFmtId="166" fontId="0" fillId="26" borderId="0" xfId="0" applyNumberFormat="1" applyFill="1"/>
    <xf numFmtId="166" fontId="0" fillId="0" borderId="0" xfId="0" applyNumberFormat="1" applyFill="1" applyAlignment="1">
      <alignment horizontal="center"/>
    </xf>
    <xf numFmtId="166" fontId="0" fillId="0" borderId="1" xfId="0" applyNumberFormat="1" applyBorder="1" applyAlignment="1">
      <alignment horizontal="center"/>
    </xf>
    <xf numFmtId="0" fontId="34" fillId="27" borderId="0" xfId="0" applyFont="1" applyFill="1" applyAlignment="1">
      <alignment horizontal="center"/>
    </xf>
    <xf numFmtId="0" fontId="0" fillId="5" borderId="0" xfId="0" applyFill="1"/>
    <xf numFmtId="167" fontId="0" fillId="5" borderId="0" xfId="208" applyNumberFormat="1" applyFont="1" applyFill="1" applyBorder="1" applyAlignment="1">
      <alignment horizontal="center"/>
    </xf>
    <xf numFmtId="0" fontId="0" fillId="5" borderId="0" xfId="208" applyNumberFormat="1" applyFont="1" applyFill="1" applyBorder="1" applyAlignment="1">
      <alignment horizontal="center"/>
    </xf>
    <xf numFmtId="167" fontId="0" fillId="5" borderId="0" xfId="208" applyNumberFormat="1" applyFont="1" applyFill="1" applyBorder="1" applyAlignment="1">
      <alignment horizontal="center"/>
    </xf>
    <xf numFmtId="9" fontId="0" fillId="5" borderId="0" xfId="212" applyFont="1" applyFill="1" applyBorder="1" applyAlignment="1">
      <alignment horizontal="center"/>
    </xf>
    <xf numFmtId="1" fontId="0" fillId="5" borderId="0" xfId="208" applyNumberFormat="1" applyFont="1" applyFill="1" applyBorder="1" applyAlignment="1">
      <alignment horizontal="center"/>
    </xf>
    <xf numFmtId="0" fontId="0" fillId="0" borderId="0" xfId="0" applyFill="1" applyAlignment="1">
      <alignment horizontal="left"/>
    </xf>
    <xf numFmtId="167" fontId="0" fillId="0" borderId="0" xfId="208" applyNumberFormat="1" applyFont="1" applyAlignment="1">
      <alignment horizontal="left"/>
    </xf>
    <xf numFmtId="167" fontId="0" fillId="0" borderId="0" xfId="0" applyNumberFormat="1" applyAlignment="1">
      <alignment horizontal="left"/>
    </xf>
    <xf numFmtId="0" fontId="44" fillId="0" borderId="0" xfId="0" applyFont="1"/>
    <xf numFmtId="0" fontId="48" fillId="0" borderId="0" xfId="0" applyFont="1" applyAlignment="1">
      <alignment vertical="center"/>
    </xf>
    <xf numFmtId="49" fontId="0" fillId="0" borderId="0" xfId="0" applyNumberFormat="1"/>
    <xf numFmtId="0" fontId="39" fillId="0" borderId="0" xfId="0" applyFont="1"/>
    <xf numFmtId="177" fontId="0" fillId="0" borderId="0" xfId="0" applyNumberFormat="1" applyAlignment="1">
      <alignment horizontal="left"/>
    </xf>
    <xf numFmtId="164" fontId="0" fillId="0" borderId="0" xfId="0" applyNumberFormat="1" applyAlignment="1">
      <alignment horizontal="left"/>
    </xf>
    <xf numFmtId="1" fontId="0" fillId="0" borderId="0" xfId="0" applyNumberFormat="1" applyAlignment="1">
      <alignment horizontal="left"/>
    </xf>
    <xf numFmtId="3" fontId="0" fillId="0" borderId="0" xfId="0" applyNumberFormat="1" applyAlignment="1">
      <alignment horizontal="left"/>
    </xf>
    <xf numFmtId="178" fontId="0" fillId="0" borderId="0" xfId="0" applyNumberFormat="1" applyAlignment="1">
      <alignment horizontal="left"/>
    </xf>
    <xf numFmtId="10" fontId="30" fillId="0" borderId="0" xfId="212" applyNumberFormat="1" applyFont="1"/>
    <xf numFmtId="0" fontId="0" fillId="0" borderId="0" xfId="209" applyNumberFormat="1" applyFont="1" applyAlignment="1">
      <alignment horizontal="left"/>
    </xf>
    <xf numFmtId="0" fontId="15" fillId="0" borderId="0" xfId="0" applyFont="1" applyAlignment="1">
      <alignment horizontal="right" vertical="center"/>
    </xf>
    <xf numFmtId="0" fontId="0" fillId="0" borderId="0" xfId="0" applyFill="1" applyAlignment="1">
      <alignment horizontal="left"/>
    </xf>
    <xf numFmtId="0" fontId="31" fillId="0" borderId="0" xfId="217" applyFill="1"/>
    <xf numFmtId="0" fontId="19" fillId="0" borderId="0" xfId="0" applyFont="1" applyFill="1"/>
    <xf numFmtId="0" fontId="0" fillId="0" borderId="2" xfId="0" applyBorder="1"/>
    <xf numFmtId="0" fontId="0" fillId="0" borderId="2" xfId="0" applyFill="1" applyBorder="1"/>
    <xf numFmtId="0" fontId="20" fillId="18" borderId="2" xfId="0" applyFont="1" applyFill="1" applyBorder="1" applyAlignment="1">
      <alignment horizontal="center"/>
    </xf>
    <xf numFmtId="0" fontId="20" fillId="18" borderId="0" xfId="0" applyFont="1" applyFill="1" applyBorder="1" applyAlignment="1">
      <alignment horizontal="center"/>
    </xf>
    <xf numFmtId="0" fontId="20" fillId="0" borderId="2" xfId="0" applyFont="1" applyFill="1" applyBorder="1" applyAlignment="1">
      <alignment horizontal="center"/>
    </xf>
    <xf numFmtId="0" fontId="20" fillId="0" borderId="0" xfId="0" applyFont="1" applyFill="1" applyBorder="1" applyAlignment="1">
      <alignment horizontal="center"/>
    </xf>
    <xf numFmtId="0" fontId="0" fillId="18" borderId="2" xfId="0" applyFill="1" applyBorder="1"/>
    <xf numFmtId="0" fontId="0" fillId="18" borderId="0" xfId="0" applyFill="1" applyBorder="1"/>
    <xf numFmtId="0" fontId="20" fillId="0" borderId="2" xfId="0" applyFont="1" applyFill="1" applyBorder="1" applyAlignment="1">
      <alignment wrapText="1"/>
    </xf>
    <xf numFmtId="0" fontId="20" fillId="0" borderId="0" xfId="0" applyFont="1" applyFill="1" applyBorder="1" applyAlignment="1">
      <alignment wrapText="1"/>
    </xf>
    <xf numFmtId="0" fontId="20" fillId="0" borderId="2" xfId="0" applyFont="1" applyFill="1" applyBorder="1" applyAlignment="1">
      <alignment horizontal="center" wrapText="1"/>
    </xf>
    <xf numFmtId="0" fontId="20" fillId="0" borderId="0" xfId="0" applyFont="1" applyFill="1" applyBorder="1" applyAlignment="1">
      <alignment horizontal="center" wrapText="1"/>
    </xf>
    <xf numFmtId="0" fontId="0" fillId="24" borderId="2" xfId="0" applyFill="1" applyBorder="1"/>
    <xf numFmtId="0" fontId="0" fillId="24" borderId="0" xfId="0" applyFill="1" applyBorder="1"/>
    <xf numFmtId="0" fontId="34" fillId="0" borderId="0" xfId="0" applyFont="1" applyFill="1" applyBorder="1" applyAlignment="1">
      <alignment horizontal="center"/>
    </xf>
    <xf numFmtId="0" fontId="29" fillId="0" borderId="2" xfId="0" applyFont="1" applyFill="1" applyBorder="1" applyAlignment="1">
      <alignment vertical="center"/>
    </xf>
    <xf numFmtId="0" fontId="29" fillId="0" borderId="0" xfId="0" applyFont="1" applyFill="1" applyBorder="1" applyAlignment="1">
      <alignment vertical="center"/>
    </xf>
    <xf numFmtId="0" fontId="0" fillId="0" borderId="3" xfId="0" applyFill="1" applyBorder="1"/>
    <xf numFmtId="167" fontId="0" fillId="0" borderId="3" xfId="0" applyNumberFormat="1" applyBorder="1"/>
    <xf numFmtId="0" fontId="32" fillId="0" borderId="2" xfId="0" applyFont="1" applyBorder="1" applyAlignment="1">
      <alignment horizontal="center"/>
    </xf>
    <xf numFmtId="0" fontId="0" fillId="19" borderId="2" xfId="0" applyFill="1" applyBorder="1"/>
    <xf numFmtId="0" fontId="20" fillId="28" borderId="2" xfId="0" applyFont="1" applyFill="1" applyBorder="1" applyAlignment="1"/>
    <xf numFmtId="0" fontId="20" fillId="0" borderId="2" xfId="0" applyFont="1" applyFill="1" applyBorder="1" applyAlignment="1"/>
    <xf numFmtId="0" fontId="0" fillId="17" borderId="4" xfId="0" applyFill="1" applyBorder="1"/>
    <xf numFmtId="0" fontId="0" fillId="0" borderId="4" xfId="0" applyFill="1" applyBorder="1"/>
    <xf numFmtId="0" fontId="0" fillId="0" borderId="4" xfId="0" applyBorder="1"/>
    <xf numFmtId="0" fontId="20" fillId="28" borderId="4" xfId="0" applyFont="1" applyFill="1" applyBorder="1" applyAlignment="1"/>
    <xf numFmtId="0" fontId="33" fillId="0" borderId="4" xfId="0" applyFont="1" applyBorder="1" applyAlignment="1">
      <alignment horizontal="center"/>
    </xf>
    <xf numFmtId="177" fontId="0" fillId="0" borderId="0" xfId="0" applyNumberFormat="1" applyFill="1" applyAlignment="1">
      <alignment horizontal="left"/>
    </xf>
    <xf numFmtId="3" fontId="0" fillId="0" borderId="0" xfId="0" applyNumberFormat="1" applyFill="1" applyAlignment="1">
      <alignment horizontal="left"/>
    </xf>
    <xf numFmtId="164" fontId="0" fillId="0" borderId="0" xfId="0" applyNumberFormat="1" applyFill="1" applyAlignment="1">
      <alignment horizontal="left"/>
    </xf>
    <xf numFmtId="0" fontId="8" fillId="0" borderId="0" xfId="0" applyFont="1"/>
    <xf numFmtId="174" fontId="0" fillId="0" borderId="0" xfId="0" applyNumberFormat="1"/>
    <xf numFmtId="172" fontId="0" fillId="0" borderId="0" xfId="0" applyNumberFormat="1"/>
    <xf numFmtId="10" fontId="0" fillId="0" borderId="0" xfId="0" applyNumberFormat="1"/>
    <xf numFmtId="174" fontId="0" fillId="0" borderId="0" xfId="0" applyNumberFormat="1" applyFont="1" applyAlignment="1">
      <alignment horizontal="right"/>
    </xf>
    <xf numFmtId="14" fontId="19" fillId="5" borderId="0" xfId="669" applyNumberFormat="1" applyFill="1" applyAlignment="1">
      <alignment horizontal="left"/>
    </xf>
    <xf numFmtId="0" fontId="19" fillId="0" borderId="0" xfId="219" applyFill="1" applyAlignment="1">
      <alignment horizontal="center"/>
    </xf>
    <xf numFmtId="0" fontId="19" fillId="5" borderId="0" xfId="219" applyFill="1" applyAlignment="1">
      <alignment horizontal="center"/>
    </xf>
    <xf numFmtId="14" fontId="19" fillId="5" borderId="0" xfId="219" applyNumberFormat="1" applyFill="1" applyAlignment="1">
      <alignment horizontal="center"/>
    </xf>
    <xf numFmtId="167" fontId="19" fillId="5" borderId="0" xfId="221" applyNumberFormat="1" applyFont="1" applyFill="1" applyBorder="1" applyAlignment="1">
      <alignment horizontal="center"/>
    </xf>
    <xf numFmtId="167" fontId="19" fillId="0" borderId="0" xfId="221" applyNumberFormat="1" applyFont="1" applyFill="1" applyBorder="1" applyAlignment="1">
      <alignment horizontal="center"/>
    </xf>
    <xf numFmtId="167" fontId="19" fillId="0" borderId="0" xfId="219" applyNumberFormat="1" applyFill="1" applyAlignment="1">
      <alignment horizontal="center"/>
    </xf>
    <xf numFmtId="9" fontId="19" fillId="5" borderId="0" xfId="222" applyFont="1" applyFill="1" applyBorder="1" applyAlignment="1">
      <alignment horizontal="center"/>
    </xf>
    <xf numFmtId="0" fontId="27" fillId="0" borderId="0" xfId="0" applyFont="1" applyAlignment="1">
      <alignment horizontal="right"/>
    </xf>
    <xf numFmtId="1" fontId="19" fillId="5" borderId="0" xfId="220" applyNumberFormat="1" applyFont="1" applyFill="1" applyAlignment="1">
      <alignment horizontal="left"/>
    </xf>
    <xf numFmtId="14" fontId="19" fillId="0" borderId="0" xfId="219" applyNumberFormat="1" applyFill="1" applyAlignment="1">
      <alignment horizontal="left"/>
    </xf>
    <xf numFmtId="15" fontId="19" fillId="5" borderId="0" xfId="219" applyNumberFormat="1" applyFill="1" applyAlignment="1">
      <alignment horizontal="left" vertical="center"/>
    </xf>
    <xf numFmtId="1" fontId="0" fillId="0" borderId="0" xfId="0" applyNumberFormat="1" applyFill="1"/>
    <xf numFmtId="164" fontId="0" fillId="0" borderId="0" xfId="0" applyNumberFormat="1" applyFill="1"/>
    <xf numFmtId="167" fontId="0" fillId="5" borderId="0" xfId="670" applyNumberFormat="1" applyFont="1" applyFill="1" applyBorder="1" applyAlignment="1">
      <alignment horizontal="center"/>
    </xf>
    <xf numFmtId="169" fontId="0" fillId="0" borderId="0" xfId="209" applyNumberFormat="1" applyFont="1" applyFill="1"/>
    <xf numFmtId="0" fontId="42" fillId="0" borderId="0" xfId="0" applyFont="1"/>
    <xf numFmtId="0" fontId="0" fillId="5" borderId="0" xfId="669" applyFont="1" applyFill="1"/>
    <xf numFmtId="166" fontId="0" fillId="8" borderId="0" xfId="208" applyNumberFormat="1" applyFont="1" applyFill="1"/>
    <xf numFmtId="0" fontId="0" fillId="0" borderId="0" xfId="0"/>
    <xf numFmtId="0" fontId="0" fillId="0" borderId="0" xfId="0" applyFont="1" applyAlignment="1">
      <alignment horizontal="right"/>
    </xf>
    <xf numFmtId="0" fontId="0" fillId="0" borderId="0" xfId="0"/>
    <xf numFmtId="0" fontId="15" fillId="0" borderId="0" xfId="0" applyFont="1"/>
    <xf numFmtId="0" fontId="0" fillId="0" borderId="0" xfId="0" applyFont="1" applyAlignment="1">
      <alignment horizontal="right"/>
    </xf>
    <xf numFmtId="0" fontId="0" fillId="0" borderId="0" xfId="0" applyFont="1" applyAlignment="1">
      <alignment horizontal="center"/>
    </xf>
    <xf numFmtId="0" fontId="0" fillId="0" borderId="0" xfId="0" applyFont="1" applyAlignment="1">
      <alignment horizontal="center"/>
    </xf>
    <xf numFmtId="14" fontId="0" fillId="0" borderId="0" xfId="0" applyNumberFormat="1"/>
    <xf numFmtId="0" fontId="0" fillId="0" borderId="0" xfId="0"/>
    <xf numFmtId="0" fontId="15" fillId="0" borderId="0" xfId="0" applyFont="1"/>
    <xf numFmtId="167" fontId="0" fillId="0" borderId="0" xfId="0" applyNumberFormat="1"/>
    <xf numFmtId="0" fontId="27" fillId="0" borderId="0" xfId="0" applyFont="1"/>
    <xf numFmtId="167" fontId="27" fillId="0" borderId="0" xfId="0" applyNumberFormat="1" applyFont="1"/>
    <xf numFmtId="0" fontId="0" fillId="0" borderId="0" xfId="0"/>
    <xf numFmtId="0" fontId="15" fillId="0" borderId="0" xfId="0" applyFont="1"/>
    <xf numFmtId="167" fontId="0" fillId="0" borderId="0" xfId="0" applyNumberFormat="1"/>
    <xf numFmtId="0" fontId="22" fillId="0" borderId="0" xfId="0" applyFont="1"/>
    <xf numFmtId="0" fontId="23" fillId="0" borderId="0" xfId="0" applyFont="1"/>
    <xf numFmtId="0" fontId="17" fillId="25" borderId="0" xfId="211" applyFont="1" applyFill="1" applyProtection="1">
      <protection hidden="1"/>
    </xf>
    <xf numFmtId="0" fontId="18" fillId="25" borderId="0" xfId="211" applyFont="1" applyFill="1" applyProtection="1">
      <protection hidden="1"/>
    </xf>
    <xf numFmtId="0" fontId="20" fillId="18" borderId="2" xfId="0" applyFont="1" applyFill="1" applyBorder="1" applyAlignment="1">
      <alignment horizontal="center"/>
    </xf>
    <xf numFmtId="0" fontId="20" fillId="18" borderId="0" xfId="0" applyFont="1" applyFill="1" applyBorder="1" applyAlignment="1">
      <alignment horizontal="center"/>
    </xf>
    <xf numFmtId="0" fontId="20" fillId="0" borderId="2" xfId="0" applyFont="1" applyFill="1" applyBorder="1" applyAlignment="1">
      <alignment horizontal="center"/>
    </xf>
    <xf numFmtId="0" fontId="20" fillId="0" borderId="0" xfId="0" applyFont="1" applyFill="1" applyBorder="1" applyAlignment="1">
      <alignment horizontal="center"/>
    </xf>
    <xf numFmtId="0" fontId="0" fillId="0" borderId="0" xfId="0" applyFill="1" applyAlignment="1">
      <alignment horizontal="left"/>
    </xf>
    <xf numFmtId="0" fontId="0" fillId="0" borderId="0" xfId="0" applyFill="1" applyAlignment="1">
      <alignment horizontal="left"/>
    </xf>
    <xf numFmtId="10" fontId="0" fillId="5" borderId="0" xfId="212" applyNumberFormat="1" applyFont="1" applyFill="1" applyBorder="1" applyAlignment="1">
      <alignment horizontal="center"/>
    </xf>
    <xf numFmtId="43" fontId="0" fillId="31" borderId="0" xfId="209" applyFont="1" applyFill="1" applyBorder="1" applyAlignment="1">
      <alignment horizontal="left"/>
    </xf>
    <xf numFmtId="43" fontId="0" fillId="31" borderId="0" xfId="209" applyFont="1" applyFill="1" applyBorder="1"/>
    <xf numFmtId="43" fontId="0" fillId="31" borderId="13" xfId="209" applyFont="1" applyFill="1" applyBorder="1"/>
    <xf numFmtId="43" fontId="0" fillId="31" borderId="7" xfId="209" applyFont="1" applyFill="1" applyBorder="1"/>
    <xf numFmtId="43" fontId="0" fillId="31" borderId="9" xfId="209" applyFont="1" applyFill="1" applyBorder="1"/>
    <xf numFmtId="43" fontId="0" fillId="31" borderId="9" xfId="209" applyFont="1" applyFill="1" applyBorder="1" applyAlignment="1">
      <alignment horizontal="left"/>
    </xf>
    <xf numFmtId="0" fontId="0" fillId="0" borderId="0" xfId="0" applyNumberFormat="1"/>
    <xf numFmtId="43" fontId="0" fillId="31" borderId="11" xfId="209" applyFont="1" applyFill="1" applyBorder="1"/>
    <xf numFmtId="43" fontId="0" fillId="31" borderId="1" xfId="209" applyFont="1" applyFill="1" applyBorder="1"/>
    <xf numFmtId="0" fontId="0" fillId="0" borderId="0" xfId="209" applyNumberFormat="1" applyFont="1" applyFill="1" applyBorder="1"/>
    <xf numFmtId="0" fontId="0" fillId="0" borderId="0" xfId="209" applyNumberFormat="1" applyFont="1" applyFill="1" applyBorder="1" applyAlignment="1">
      <alignment horizontal="left"/>
    </xf>
    <xf numFmtId="0" fontId="19" fillId="0" borderId="0" xfId="209" applyNumberFormat="1" applyFont="1" applyFill="1" applyBorder="1" applyAlignment="1">
      <alignment horizontal="left"/>
    </xf>
    <xf numFmtId="0" fontId="0" fillId="0" borderId="0" xfId="0" applyNumberFormat="1" applyFill="1"/>
    <xf numFmtId="43" fontId="0" fillId="0" borderId="0" xfId="209" applyFont="1" applyFill="1" applyAlignment="1">
      <alignment horizontal="left"/>
    </xf>
    <xf numFmtId="43" fontId="15" fillId="14" borderId="0" xfId="209" applyFont="1" applyFill="1" applyAlignment="1">
      <alignment horizontal="left"/>
    </xf>
    <xf numFmtId="165" fontId="0" fillId="5" borderId="0" xfId="212" applyNumberFormat="1" applyFont="1" applyFill="1" applyBorder="1" applyAlignment="1">
      <alignment horizontal="center"/>
    </xf>
    <xf numFmtId="169" fontId="27" fillId="0" borderId="1" xfId="209" applyNumberFormat="1" applyFont="1" applyBorder="1" applyAlignment="1">
      <alignment horizontal="center"/>
    </xf>
    <xf numFmtId="167" fontId="0" fillId="0" borderId="0" xfId="208" applyNumberFormat="1" applyFont="1"/>
    <xf numFmtId="167" fontId="0" fillId="0" borderId="0" xfId="208" applyNumberFormat="1" applyFont="1" applyFill="1"/>
    <xf numFmtId="167" fontId="0" fillId="0" borderId="0" xfId="209" applyNumberFormat="1" applyFont="1"/>
    <xf numFmtId="167" fontId="0" fillId="0" borderId="0" xfId="0" applyNumberFormat="1" applyFill="1"/>
    <xf numFmtId="14" fontId="0" fillId="31" borderId="8" xfId="209" applyNumberFormat="1" applyFont="1" applyFill="1" applyBorder="1" applyAlignment="1">
      <alignment horizontal="center"/>
    </xf>
    <xf numFmtId="0" fontId="0" fillId="31" borderId="10" xfId="209" applyNumberFormat="1" applyFont="1" applyFill="1" applyBorder="1" applyAlignment="1">
      <alignment horizontal="center"/>
    </xf>
    <xf numFmtId="0" fontId="19" fillId="31" borderId="10" xfId="209" applyNumberFormat="1" applyFont="1" applyFill="1" applyBorder="1" applyAlignment="1">
      <alignment horizontal="center"/>
    </xf>
    <xf numFmtId="0" fontId="0" fillId="31" borderId="8" xfId="209" applyNumberFormat="1" applyFont="1" applyFill="1" applyBorder="1" applyAlignment="1">
      <alignment horizontal="center"/>
    </xf>
    <xf numFmtId="0" fontId="0" fillId="0" borderId="0" xfId="0" applyFill="1" applyAlignment="1">
      <alignment horizontal="left"/>
    </xf>
    <xf numFmtId="0" fontId="20" fillId="0" borderId="2" xfId="0" applyFont="1" applyFill="1" applyBorder="1" applyAlignment="1">
      <alignment horizontal="center"/>
    </xf>
    <xf numFmtId="0" fontId="20" fillId="0" borderId="0" xfId="0" applyFont="1" applyFill="1" applyBorder="1" applyAlignment="1">
      <alignment horizontal="center"/>
    </xf>
    <xf numFmtId="169" fontId="0" fillId="10" borderId="0" xfId="209" applyNumberFormat="1" applyFont="1" applyFill="1"/>
    <xf numFmtId="169" fontId="0" fillId="0" borderId="0" xfId="209" applyNumberFormat="1" applyFont="1" applyFill="1" applyBorder="1"/>
    <xf numFmtId="169" fontId="0" fillId="0" borderId="0" xfId="209" applyNumberFormat="1" applyFont="1" applyFill="1" applyBorder="1" applyAlignment="1">
      <alignment horizontal="left"/>
    </xf>
    <xf numFmtId="169" fontId="19" fillId="0" borderId="0" xfId="209" applyNumberFormat="1" applyFont="1" applyFill="1" applyBorder="1" applyAlignment="1">
      <alignment horizontal="left"/>
    </xf>
    <xf numFmtId="169" fontId="0" fillId="21" borderId="0" xfId="209" applyNumberFormat="1" applyFont="1" applyFill="1"/>
    <xf numFmtId="169" fontId="0" fillId="0" borderId="0" xfId="209" applyNumberFormat="1" applyFont="1" applyFill="1" applyAlignment="1">
      <alignment horizontal="center"/>
    </xf>
    <xf numFmtId="44" fontId="0" fillId="0" borderId="0" xfId="208" applyNumberFormat="1" applyFont="1"/>
    <xf numFmtId="0" fontId="0" fillId="0" borderId="0" xfId="0" applyFill="1" applyAlignment="1">
      <alignment horizontal="left"/>
    </xf>
    <xf numFmtId="14" fontId="0" fillId="10" borderId="0" xfId="0" applyNumberFormat="1" applyFill="1"/>
    <xf numFmtId="14" fontId="0" fillId="0" borderId="0" xfId="212" applyNumberFormat="1" applyFont="1" applyAlignment="1">
      <alignment horizontal="center"/>
    </xf>
    <xf numFmtId="0" fontId="0" fillId="0" borderId="0" xfId="0" applyFill="1" applyAlignment="1">
      <alignment horizontal="left"/>
    </xf>
    <xf numFmtId="0" fontId="20" fillId="27" borderId="0" xfId="0" applyFont="1" applyFill="1" applyAlignment="1">
      <alignment horizontal="center" vertical="center"/>
    </xf>
    <xf numFmtId="0" fontId="15" fillId="0" borderId="0" xfId="0" applyFont="1" applyAlignment="1">
      <alignment horizontal="center"/>
    </xf>
    <xf numFmtId="0" fontId="0" fillId="0" borderId="0" xfId="0" applyFill="1" applyAlignment="1">
      <alignment horizontal="left"/>
    </xf>
    <xf numFmtId="9" fontId="0" fillId="0" borderId="0" xfId="212" applyFont="1" applyFill="1" applyAlignment="1">
      <alignment horizontal="center"/>
    </xf>
    <xf numFmtId="9" fontId="0" fillId="5" borderId="0" xfId="212" applyNumberFormat="1" applyFont="1" applyFill="1" applyAlignment="1">
      <alignment horizontal="center"/>
    </xf>
    <xf numFmtId="2" fontId="0" fillId="0" borderId="0" xfId="0" applyNumberFormat="1" applyFill="1"/>
    <xf numFmtId="0" fontId="0" fillId="0" borderId="0" xfId="0" applyFill="1" applyAlignment="1">
      <alignment horizontal="right"/>
    </xf>
    <xf numFmtId="1" fontId="0" fillId="0" borderId="0" xfId="0" applyNumberFormat="1" applyFill="1"/>
    <xf numFmtId="0" fontId="0" fillId="0" borderId="0" xfId="0" applyFill="1" applyAlignment="1">
      <alignment horizontal="left"/>
    </xf>
    <xf numFmtId="0" fontId="0" fillId="0" borderId="0" xfId="0" applyFill="1" applyBorder="1" applyAlignment="1">
      <alignment horizontal="center"/>
    </xf>
    <xf numFmtId="9" fontId="0" fillId="31" borderId="10" xfId="212" applyFont="1" applyFill="1" applyBorder="1" applyAlignment="1">
      <alignment horizontal="center"/>
    </xf>
    <xf numFmtId="167" fontId="0" fillId="31" borderId="10" xfId="208" applyNumberFormat="1" applyFont="1" applyFill="1" applyBorder="1" applyAlignment="1">
      <alignment horizontal="center"/>
    </xf>
    <xf numFmtId="172" fontId="0" fillId="31" borderId="12" xfId="212" applyNumberFormat="1" applyFont="1" applyFill="1" applyBorder="1" applyAlignment="1">
      <alignment horizontal="center"/>
    </xf>
    <xf numFmtId="167" fontId="0" fillId="31" borderId="10" xfId="209" applyNumberFormat="1" applyFont="1" applyFill="1" applyBorder="1" applyAlignment="1"/>
    <xf numFmtId="172" fontId="0" fillId="5" borderId="0" xfId="212" applyNumberFormat="1" applyFont="1" applyFill="1" applyAlignment="1">
      <alignment horizontal="center"/>
    </xf>
    <xf numFmtId="1" fontId="43" fillId="0" borderId="0" xfId="0" applyNumberFormat="1" applyFont="1" applyAlignment="1">
      <alignment horizontal="left"/>
    </xf>
    <xf numFmtId="167" fontId="0" fillId="32" borderId="0" xfId="0" applyNumberFormat="1" applyFill="1" applyAlignment="1">
      <alignment horizontal="center"/>
    </xf>
    <xf numFmtId="14" fontId="0" fillId="0" borderId="0" xfId="0" applyNumberFormat="1" applyFill="1" applyAlignment="1">
      <alignment horizontal="right"/>
    </xf>
    <xf numFmtId="167" fontId="0" fillId="31" borderId="10" xfId="209" applyNumberFormat="1" applyFont="1" applyFill="1" applyBorder="1" applyAlignment="1">
      <alignment horizontal="center"/>
    </xf>
    <xf numFmtId="172" fontId="0" fillId="31" borderId="10" xfId="212" applyNumberFormat="1" applyFont="1" applyFill="1" applyBorder="1" applyAlignment="1">
      <alignment horizontal="center"/>
    </xf>
    <xf numFmtId="169" fontId="34" fillId="27" borderId="0" xfId="209" applyNumberFormat="1" applyFont="1" applyFill="1" applyAlignment="1">
      <alignment horizontal="center"/>
    </xf>
    <xf numFmtId="169" fontId="0" fillId="0" borderId="0" xfId="209" applyNumberFormat="1" applyFont="1" applyFill="1" applyBorder="1" applyAlignment="1">
      <alignment horizontal="center"/>
    </xf>
    <xf numFmtId="169" fontId="0" fillId="0" borderId="1" xfId="209" applyNumberFormat="1" applyFont="1" applyBorder="1" applyAlignment="1">
      <alignment horizontal="center"/>
    </xf>
    <xf numFmtId="169" fontId="0" fillId="0" borderId="0" xfId="209" applyNumberFormat="1" applyFont="1" applyAlignment="1">
      <alignment horizontal="center"/>
    </xf>
    <xf numFmtId="169" fontId="0" fillId="10" borderId="0" xfId="209" applyNumberFormat="1" applyFont="1" applyFill="1" applyAlignment="1">
      <alignment horizontal="center"/>
    </xf>
    <xf numFmtId="0" fontId="0" fillId="0" borderId="0" xfId="0" applyFill="1" applyAlignment="1">
      <alignment horizontal="left"/>
    </xf>
    <xf numFmtId="0" fontId="42" fillId="0" borderId="0" xfId="0" quotePrefix="1" applyFont="1" applyFill="1" applyAlignment="1">
      <alignment horizontal="left"/>
    </xf>
    <xf numFmtId="0" fontId="20" fillId="0" borderId="0" xfId="0" applyFont="1" applyFill="1" applyBorder="1" applyAlignment="1">
      <alignment horizontal="center"/>
    </xf>
    <xf numFmtId="14" fontId="0" fillId="32" borderId="0" xfId="0" applyNumberFormat="1" applyFill="1" applyAlignment="1">
      <alignment horizontal="center"/>
    </xf>
    <xf numFmtId="14" fontId="0" fillId="32" borderId="0" xfId="208" applyNumberFormat="1" applyFont="1" applyFill="1" applyBorder="1" applyAlignment="1">
      <alignment horizontal="center"/>
    </xf>
    <xf numFmtId="14" fontId="0" fillId="32" borderId="0" xfId="0" applyNumberFormat="1" applyFill="1" applyAlignment="1">
      <alignment horizontal="left" vertical="center"/>
    </xf>
    <xf numFmtId="0" fontId="30" fillId="0" borderId="0" xfId="0" applyFont="1" applyFill="1" applyBorder="1"/>
    <xf numFmtId="14" fontId="0" fillId="0" borderId="0" xfId="0" applyNumberFormat="1" applyFill="1" applyBorder="1"/>
    <xf numFmtId="0" fontId="0" fillId="0" borderId="0" xfId="0" applyFill="1" applyBorder="1" applyAlignment="1">
      <alignment horizontal="right"/>
    </xf>
    <xf numFmtId="0" fontId="0" fillId="0" borderId="1" xfId="0" applyFont="1" applyBorder="1" applyAlignment="1">
      <alignment horizontal="center"/>
    </xf>
    <xf numFmtId="172" fontId="0" fillId="31" borderId="0" xfId="212" applyNumberFormat="1" applyFont="1" applyFill="1" applyBorder="1" applyAlignment="1">
      <alignment horizontal="left"/>
    </xf>
    <xf numFmtId="169" fontId="15" fillId="0" borderId="0" xfId="209" applyNumberFormat="1" applyFont="1"/>
    <xf numFmtId="0" fontId="0" fillId="0" borderId="0" xfId="0" applyFill="1" applyBorder="1" applyAlignment="1">
      <alignment horizontal="center"/>
    </xf>
    <xf numFmtId="0" fontId="20" fillId="27" borderId="0" xfId="0" applyFont="1" applyFill="1" applyAlignment="1">
      <alignment horizontal="center" vertical="center"/>
    </xf>
    <xf numFmtId="0" fontId="30" fillId="0" borderId="0" xfId="0" applyFont="1" applyFill="1" applyAlignment="1">
      <alignment horizontal="center"/>
    </xf>
    <xf numFmtId="0" fontId="0" fillId="0" borderId="0" xfId="0" applyAlignment="1">
      <alignment wrapText="1"/>
    </xf>
    <xf numFmtId="1" fontId="0" fillId="32" borderId="0" xfId="0" applyNumberFormat="1" applyFill="1" applyAlignment="1">
      <alignment horizontal="center"/>
    </xf>
    <xf numFmtId="0" fontId="0" fillId="32" borderId="0" xfId="209" applyNumberFormat="1" applyFont="1" applyFill="1" applyBorder="1" applyAlignment="1">
      <alignment horizontal="center"/>
    </xf>
    <xf numFmtId="10" fontId="0" fillId="0" borderId="0" xfId="212" applyNumberFormat="1" applyFont="1" applyAlignment="1">
      <alignment horizontal="right"/>
    </xf>
    <xf numFmtId="10" fontId="0" fillId="10" borderId="0" xfId="212" applyNumberFormat="1" applyFont="1" applyFill="1"/>
    <xf numFmtId="10" fontId="0" fillId="31" borderId="0" xfId="212" applyNumberFormat="1" applyFont="1" applyFill="1" applyBorder="1" applyAlignment="1">
      <alignment horizontal="left"/>
    </xf>
    <xf numFmtId="9" fontId="0" fillId="0" borderId="0" xfId="212" applyFont="1" applyFill="1"/>
    <xf numFmtId="169" fontId="27" fillId="0" borderId="0" xfId="209" applyNumberFormat="1" applyFont="1" applyBorder="1" applyAlignment="1"/>
    <xf numFmtId="9" fontId="0" fillId="0" borderId="0" xfId="212" applyFont="1" applyFill="1" applyBorder="1" applyAlignment="1">
      <alignment horizontal="center"/>
    </xf>
    <xf numFmtId="10" fontId="20" fillId="27" borderId="0" xfId="212" applyNumberFormat="1" applyFont="1" applyFill="1" applyAlignment="1">
      <alignment horizontal="center" vertical="center"/>
    </xf>
    <xf numFmtId="10" fontId="0" fillId="0" borderId="1" xfId="212" applyNumberFormat="1" applyFont="1" applyBorder="1" applyAlignment="1">
      <alignment horizontal="center"/>
    </xf>
    <xf numFmtId="9" fontId="0" fillId="0" borderId="0" xfId="212" applyFont="1" applyFill="1" applyBorder="1" applyAlignment="1">
      <alignment horizontal="center"/>
    </xf>
    <xf numFmtId="176" fontId="0" fillId="0" borderId="0" xfId="212" applyNumberFormat="1" applyFont="1" applyAlignment="1">
      <alignment horizontal="right"/>
    </xf>
    <xf numFmtId="176" fontId="0" fillId="10" borderId="0" xfId="212" applyNumberFormat="1" applyFont="1" applyFill="1"/>
    <xf numFmtId="176" fontId="15" fillId="0" borderId="0" xfId="212" applyNumberFormat="1" applyFont="1"/>
    <xf numFmtId="176" fontId="15" fillId="0" borderId="0" xfId="209" applyNumberFormat="1" applyFont="1"/>
    <xf numFmtId="176" fontId="0" fillId="31" borderId="13" xfId="212" applyNumberFormat="1" applyFont="1" applyFill="1" applyBorder="1"/>
    <xf numFmtId="176" fontId="0" fillId="31" borderId="13" xfId="209" applyNumberFormat="1" applyFont="1" applyFill="1" applyBorder="1"/>
    <xf numFmtId="176" fontId="0" fillId="31" borderId="0" xfId="212" applyNumberFormat="1" applyFont="1" applyFill="1" applyBorder="1"/>
    <xf numFmtId="176" fontId="0" fillId="31" borderId="0" xfId="209" applyNumberFormat="1" applyFont="1" applyFill="1" applyBorder="1"/>
    <xf numFmtId="176" fontId="0" fillId="31" borderId="0" xfId="212" applyNumberFormat="1" applyFont="1" applyFill="1" applyBorder="1" applyAlignment="1">
      <alignment horizontal="left"/>
    </xf>
    <xf numFmtId="176" fontId="0" fillId="31" borderId="0" xfId="209" applyNumberFormat="1" applyFont="1" applyFill="1" applyBorder="1" applyAlignment="1">
      <alignment horizontal="left"/>
    </xf>
    <xf numFmtId="176" fontId="0" fillId="31" borderId="1" xfId="212" applyNumberFormat="1" applyFont="1" applyFill="1" applyBorder="1"/>
    <xf numFmtId="176" fontId="0" fillId="31" borderId="1" xfId="209" applyNumberFormat="1" applyFont="1" applyFill="1" applyBorder="1"/>
    <xf numFmtId="176" fontId="15" fillId="0" borderId="0" xfId="212" applyNumberFormat="1" applyFont="1" applyFill="1" applyAlignment="1">
      <alignment horizontal="left"/>
    </xf>
    <xf numFmtId="176" fontId="20" fillId="21" borderId="0" xfId="212" applyNumberFormat="1" applyFont="1" applyFill="1"/>
    <xf numFmtId="176" fontId="27" fillId="0" borderId="1" xfId="212" applyNumberFormat="1" applyFont="1" applyBorder="1" applyAlignment="1">
      <alignment horizontal="center"/>
    </xf>
    <xf numFmtId="176" fontId="20" fillId="21" borderId="0" xfId="212" applyNumberFormat="1" applyFont="1" applyFill="1" applyAlignment="1">
      <alignment horizontal="center"/>
    </xf>
    <xf numFmtId="176" fontId="15" fillId="0" borderId="0" xfId="0" applyNumberFormat="1" applyFont="1"/>
    <xf numFmtId="176" fontId="0" fillId="0" borderId="0" xfId="212" applyNumberFormat="1" applyFont="1" applyFill="1" applyAlignment="1">
      <alignment horizontal="right"/>
    </xf>
    <xf numFmtId="176" fontId="0" fillId="0" borderId="0" xfId="212" applyNumberFormat="1" applyFont="1" applyFill="1"/>
    <xf numFmtId="176" fontId="15" fillId="14" borderId="0" xfId="212" applyNumberFormat="1" applyFont="1" applyFill="1" applyAlignment="1">
      <alignment horizontal="left"/>
    </xf>
    <xf numFmtId="176" fontId="0" fillId="0" borderId="0" xfId="0" applyNumberFormat="1"/>
    <xf numFmtId="9" fontId="0" fillId="0" borderId="0" xfId="212" applyNumberFormat="1" applyFont="1"/>
    <xf numFmtId="9" fontId="15" fillId="0" borderId="0" xfId="212" applyFont="1" applyAlignment="1">
      <alignment horizontal="center"/>
    </xf>
    <xf numFmtId="0" fontId="0" fillId="0" borderId="0" xfId="0" quotePrefix="1"/>
    <xf numFmtId="167" fontId="0" fillId="0" borderId="0" xfId="208" applyNumberFormat="1" applyFont="1" applyFill="1" applyAlignment="1">
      <alignment horizontal="right"/>
    </xf>
    <xf numFmtId="10" fontId="15" fillId="3" borderId="0" xfId="212" applyNumberFormat="1" applyFont="1" applyFill="1"/>
    <xf numFmtId="10" fontId="27" fillId="0" borderId="0" xfId="212" applyNumberFormat="1" applyFont="1" applyAlignment="1">
      <alignment horizontal="center"/>
    </xf>
    <xf numFmtId="10" fontId="27" fillId="0" borderId="1" xfId="212" applyNumberFormat="1" applyFont="1" applyBorder="1" applyAlignment="1">
      <alignment horizontal="center"/>
    </xf>
    <xf numFmtId="167" fontId="0" fillId="5" borderId="0" xfId="221" applyNumberFormat="1" applyFont="1" applyFill="1" applyBorder="1" applyAlignment="1">
      <alignment horizontal="center"/>
    </xf>
    <xf numFmtId="167" fontId="0" fillId="0" borderId="0" xfId="0" applyNumberFormat="1" applyFont="1" applyAlignment="1">
      <alignment horizontal="center"/>
    </xf>
    <xf numFmtId="0" fontId="0" fillId="0" borderId="5" xfId="0" applyBorder="1"/>
    <xf numFmtId="0" fontId="0" fillId="31" borderId="12" xfId="209" applyNumberFormat="1" applyFont="1" applyFill="1" applyBorder="1" applyAlignment="1">
      <alignment horizontal="center"/>
    </xf>
    <xf numFmtId="0" fontId="0" fillId="31" borderId="12" xfId="212" applyNumberFormat="1" applyFont="1" applyFill="1" applyBorder="1" applyAlignment="1">
      <alignment horizontal="center"/>
    </xf>
    <xf numFmtId="0" fontId="0" fillId="0" borderId="0" xfId="0" applyFill="1" applyBorder="1" applyAlignment="1">
      <alignment horizontal="center"/>
    </xf>
    <xf numFmtId="167" fontId="0" fillId="0" borderId="0" xfId="219" applyNumberFormat="1" applyFont="1" applyFill="1" applyAlignment="1">
      <alignment horizontal="center"/>
    </xf>
    <xf numFmtId="166" fontId="0" fillId="8" borderId="0" xfId="0" applyNumberFormat="1" applyFill="1"/>
    <xf numFmtId="166" fontId="0" fillId="22" borderId="0" xfId="0" applyNumberFormat="1" applyFill="1"/>
    <xf numFmtId="179" fontId="0" fillId="0" borderId="0" xfId="208" applyNumberFormat="1" applyFont="1"/>
    <xf numFmtId="172" fontId="0" fillId="0" borderId="0" xfId="0" applyNumberFormat="1" applyFill="1" applyBorder="1"/>
    <xf numFmtId="10" fontId="0" fillId="0" borderId="2" xfId="0" applyNumberFormat="1" applyBorder="1"/>
    <xf numFmtId="0" fontId="0" fillId="0" borderId="0" xfId="0" applyFill="1" applyAlignment="1">
      <alignment horizontal="left"/>
    </xf>
    <xf numFmtId="0" fontId="0" fillId="0" borderId="0" xfId="0" applyFill="1" applyAlignment="1">
      <alignment horizontal="left"/>
    </xf>
    <xf numFmtId="0" fontId="20" fillId="18" borderId="2" xfId="0" applyFont="1" applyFill="1" applyBorder="1" applyAlignment="1">
      <alignment horizontal="center"/>
    </xf>
    <xf numFmtId="0" fontId="20" fillId="18" borderId="0" xfId="0" applyFont="1" applyFill="1" applyBorder="1" applyAlignment="1">
      <alignment horizontal="center"/>
    </xf>
    <xf numFmtId="0" fontId="20" fillId="0" borderId="2" xfId="0" applyFont="1" applyFill="1" applyBorder="1" applyAlignment="1">
      <alignment horizontal="center"/>
    </xf>
    <xf numFmtId="0" fontId="20" fillId="0" borderId="0" xfId="0" applyFont="1" applyFill="1" applyBorder="1" applyAlignment="1">
      <alignment horizontal="center"/>
    </xf>
    <xf numFmtId="14" fontId="0" fillId="0" borderId="0" xfId="208" applyNumberFormat="1" applyFont="1" applyFill="1" applyBorder="1" applyAlignment="1">
      <alignment horizontal="center"/>
    </xf>
    <xf numFmtId="0" fontId="0" fillId="0" borderId="0" xfId="0" applyFill="1" applyAlignment="1">
      <alignment horizontal="left"/>
    </xf>
    <xf numFmtId="167" fontId="0" fillId="33" borderId="0" xfId="208" applyNumberFormat="1" applyFont="1" applyFill="1" applyAlignment="1">
      <alignment horizontal="center"/>
    </xf>
    <xf numFmtId="172" fontId="0" fillId="0" borderId="0" xfId="212" applyNumberFormat="1" applyFont="1" applyFill="1"/>
    <xf numFmtId="0" fontId="15" fillId="0" borderId="2" xfId="0" applyFont="1" applyBorder="1"/>
    <xf numFmtId="165" fontId="0" fillId="0" borderId="0" xfId="0" applyNumberFormat="1" applyAlignment="1">
      <alignment horizontal="center"/>
    </xf>
    <xf numFmtId="0" fontId="43" fillId="0" borderId="0" xfId="0" applyFont="1"/>
    <xf numFmtId="2" fontId="19" fillId="31" borderId="10" xfId="209" applyNumberFormat="1" applyFont="1" applyFill="1" applyBorder="1" applyAlignment="1">
      <alignment horizontal="center"/>
    </xf>
    <xf numFmtId="43" fontId="0" fillId="0" borderId="0" xfId="0" applyNumberFormat="1" applyFill="1"/>
    <xf numFmtId="165" fontId="0" fillId="5" borderId="0" xfId="208" applyNumberFormat="1" applyFont="1" applyFill="1" applyBorder="1" applyAlignment="1">
      <alignment horizontal="center"/>
    </xf>
    <xf numFmtId="167" fontId="0" fillId="8" borderId="0" xfId="208" applyNumberFormat="1" applyFont="1" applyFill="1"/>
    <xf numFmtId="176" fontId="0" fillId="8" borderId="0" xfId="212" applyNumberFormat="1" applyFont="1" applyFill="1"/>
    <xf numFmtId="169" fontId="0" fillId="8" borderId="0" xfId="209" applyNumberFormat="1" applyFont="1" applyFill="1"/>
    <xf numFmtId="0" fontId="2" fillId="34" borderId="0" xfId="1832" applyAlignment="1">
      <alignment horizontal="center" wrapText="1"/>
    </xf>
    <xf numFmtId="0" fontId="54" fillId="28" borderId="0" xfId="1833" applyFill="1" applyAlignment="1">
      <alignment wrapText="1"/>
    </xf>
    <xf numFmtId="0" fontId="2" fillId="0" borderId="0" xfId="1834"/>
    <xf numFmtId="4" fontId="2" fillId="0" borderId="0" xfId="1834" applyNumberFormat="1"/>
    <xf numFmtId="14" fontId="2" fillId="0" borderId="0" xfId="1834" applyNumberFormat="1"/>
    <xf numFmtId="9" fontId="0" fillId="32" borderId="0" xfId="0" applyNumberFormat="1" applyFont="1" applyFill="1" applyAlignment="1">
      <alignment horizontal="left"/>
    </xf>
    <xf numFmtId="166" fontId="0" fillId="0" borderId="0" xfId="208" applyNumberFormat="1" applyFont="1" applyFill="1"/>
    <xf numFmtId="2" fontId="0" fillId="0" borderId="0" xfId="0" applyNumberFormat="1" applyFill="1"/>
    <xf numFmtId="172" fontId="0" fillId="5" borderId="0" xfId="212" applyNumberFormat="1" applyFont="1" applyFill="1" applyBorder="1" applyAlignment="1">
      <alignment horizontal="center"/>
    </xf>
    <xf numFmtId="1" fontId="0" fillId="0" borderId="0" xfId="0" applyNumberFormat="1" applyFill="1"/>
    <xf numFmtId="164" fontId="0" fillId="0" borderId="0" xfId="0" applyNumberFormat="1" applyFill="1"/>
    <xf numFmtId="169" fontId="0" fillId="0" borderId="0" xfId="209" applyNumberFormat="1" applyFont="1" applyFill="1"/>
    <xf numFmtId="0" fontId="0" fillId="0" borderId="0" xfId="0" applyFill="1" applyAlignment="1">
      <alignment horizontal="left"/>
    </xf>
    <xf numFmtId="9" fontId="0" fillId="36" borderId="0" xfId="0" applyNumberFormat="1" applyFill="1"/>
    <xf numFmtId="49" fontId="0" fillId="0" borderId="0" xfId="0" quotePrefix="1" applyNumberFormat="1"/>
    <xf numFmtId="165" fontId="0" fillId="0" borderId="0" xfId="0" applyNumberFormat="1" applyFont="1"/>
    <xf numFmtId="0" fontId="0" fillId="0" borderId="0" xfId="0" quotePrefix="1" applyAlignment="1">
      <alignment horizontal="left"/>
    </xf>
    <xf numFmtId="172" fontId="19" fillId="5" borderId="0" xfId="222" applyNumberFormat="1" applyFont="1" applyFill="1" applyBorder="1" applyAlignment="1">
      <alignment horizontal="center"/>
    </xf>
    <xf numFmtId="172" fontId="0" fillId="5" borderId="0" xfId="222" applyNumberFormat="1" applyFont="1" applyFill="1" applyBorder="1" applyAlignment="1">
      <alignment horizontal="center"/>
    </xf>
    <xf numFmtId="0" fontId="0" fillId="5" borderId="0" xfId="0" applyFill="1" applyBorder="1"/>
    <xf numFmtId="167" fontId="30" fillId="0" borderId="0" xfId="0" applyNumberFormat="1" applyFont="1" applyAlignment="1">
      <alignment horizontal="center" vertical="center"/>
    </xf>
    <xf numFmtId="164" fontId="0" fillId="0" borderId="0" xfId="209" applyNumberFormat="1" applyFont="1" applyAlignment="1">
      <alignment horizontal="center" vertical="center"/>
    </xf>
    <xf numFmtId="2" fontId="0" fillId="0" borderId="0" xfId="0" applyNumberFormat="1" applyFont="1" applyAlignment="1">
      <alignment horizontal="center" vertical="center"/>
    </xf>
    <xf numFmtId="2" fontId="0" fillId="0" borderId="0" xfId="0" applyNumberFormat="1" applyAlignment="1">
      <alignment horizontal="center" vertical="center"/>
    </xf>
    <xf numFmtId="167" fontId="0" fillId="0" borderId="0" xfId="0" applyNumberFormat="1" applyFont="1" applyAlignment="1">
      <alignment horizontal="center" vertical="center"/>
    </xf>
    <xf numFmtId="0" fontId="0" fillId="0" borderId="0" xfId="0" applyNumberFormat="1" applyFont="1" applyAlignment="1">
      <alignment horizontal="center" vertical="center"/>
    </xf>
    <xf numFmtId="0" fontId="0" fillId="0" borderId="0" xfId="0" applyNumberFormat="1" applyAlignment="1">
      <alignment horizontal="center" vertical="center"/>
    </xf>
    <xf numFmtId="0" fontId="0" fillId="0" borderId="0" xfId="0" applyNumberFormat="1" applyAlignment="1">
      <alignment horizontal="center"/>
    </xf>
    <xf numFmtId="167" fontId="15" fillId="0" borderId="0" xfId="0" applyNumberFormat="1" applyFont="1" applyAlignment="1">
      <alignment horizontal="center" vertical="center"/>
    </xf>
    <xf numFmtId="167" fontId="0" fillId="0" borderId="0" xfId="209" applyNumberFormat="1" applyFont="1" applyAlignment="1">
      <alignment horizontal="center" vertical="center"/>
    </xf>
    <xf numFmtId="167" fontId="0" fillId="0" borderId="0" xfId="209" applyNumberFormat="1" applyFont="1" applyAlignment="1">
      <alignment horizontal="center"/>
    </xf>
    <xf numFmtId="10" fontId="0" fillId="0" borderId="0" xfId="0" applyNumberFormat="1" applyAlignment="1">
      <alignment horizontal="center"/>
    </xf>
    <xf numFmtId="0" fontId="34" fillId="0" borderId="2" xfId="0" applyFont="1" applyFill="1" applyBorder="1" applyAlignment="1">
      <alignment horizontal="center"/>
    </xf>
    <xf numFmtId="0" fontId="34" fillId="0" borderId="5" xfId="0" applyFont="1" applyFill="1" applyBorder="1" applyAlignment="1">
      <alignment horizontal="center"/>
    </xf>
    <xf numFmtId="0" fontId="0" fillId="5" borderId="0" xfId="0" applyFill="1" applyAlignment="1">
      <alignment horizontal="left"/>
    </xf>
    <xf numFmtId="0" fontId="19" fillId="5" borderId="0" xfId="219" applyFill="1" applyAlignment="1">
      <alignment horizontal="left"/>
    </xf>
    <xf numFmtId="0" fontId="20" fillId="24" borderId="2" xfId="0" applyFont="1" applyFill="1" applyBorder="1" applyAlignment="1">
      <alignment horizontal="center"/>
    </xf>
    <xf numFmtId="0" fontId="20" fillId="24" borderId="5" xfId="0" applyFont="1" applyFill="1" applyBorder="1" applyAlignment="1">
      <alignment horizontal="center"/>
    </xf>
    <xf numFmtId="0" fontId="34" fillId="24" borderId="2" xfId="0" applyFont="1" applyFill="1" applyBorder="1" applyAlignment="1">
      <alignment horizontal="center"/>
    </xf>
    <xf numFmtId="0" fontId="34" fillId="24" borderId="5" xfId="0" applyFont="1" applyFill="1" applyBorder="1" applyAlignment="1">
      <alignment horizontal="center"/>
    </xf>
    <xf numFmtId="0" fontId="34" fillId="18" borderId="2" xfId="0" applyFont="1" applyFill="1" applyBorder="1" applyAlignment="1">
      <alignment horizontal="center"/>
    </xf>
    <xf numFmtId="0" fontId="34" fillId="18" borderId="0" xfId="0" applyFont="1" applyFill="1" applyBorder="1" applyAlignment="1">
      <alignment horizontal="center"/>
    </xf>
    <xf numFmtId="0" fontId="0" fillId="0" borderId="0" xfId="0" applyFill="1" applyAlignment="1">
      <alignment horizontal="left"/>
    </xf>
    <xf numFmtId="0" fontId="20" fillId="18" borderId="2" xfId="0" applyFont="1" applyFill="1" applyBorder="1" applyAlignment="1">
      <alignment horizontal="center"/>
    </xf>
    <xf numFmtId="0" fontId="20" fillId="18" borderId="0" xfId="0" applyFont="1" applyFill="1" applyBorder="1" applyAlignment="1">
      <alignment horizontal="center"/>
    </xf>
    <xf numFmtId="0" fontId="20" fillId="20" borderId="2" xfId="0" applyFont="1" applyFill="1" applyBorder="1" applyAlignment="1">
      <alignment horizontal="center"/>
    </xf>
    <xf numFmtId="0" fontId="20" fillId="20" borderId="0" xfId="0" applyFont="1" applyFill="1" applyBorder="1" applyAlignment="1">
      <alignment horizontal="center"/>
    </xf>
    <xf numFmtId="0" fontId="20" fillId="0" borderId="2" xfId="0" applyFont="1" applyFill="1" applyBorder="1" applyAlignment="1">
      <alignment horizontal="center"/>
    </xf>
    <xf numFmtId="0" fontId="20" fillId="0" borderId="0" xfId="0" applyFont="1" applyFill="1" applyBorder="1" applyAlignment="1">
      <alignment horizontal="center"/>
    </xf>
    <xf numFmtId="0" fontId="34" fillId="18" borderId="2" xfId="0" applyFont="1" applyFill="1" applyBorder="1" applyAlignment="1">
      <alignment horizontal="center" wrapText="1"/>
    </xf>
    <xf numFmtId="0" fontId="34" fillId="18" borderId="0" xfId="0" applyFont="1" applyFill="1" applyBorder="1" applyAlignment="1">
      <alignment horizontal="center" wrapText="1"/>
    </xf>
    <xf numFmtId="0" fontId="29" fillId="16" borderId="2" xfId="0" applyFont="1" applyFill="1" applyBorder="1" applyAlignment="1">
      <alignment horizontal="center" vertical="center"/>
    </xf>
    <xf numFmtId="0" fontId="29" fillId="16" borderId="0" xfId="0" applyFont="1" applyFill="1" applyBorder="1" applyAlignment="1">
      <alignment horizontal="center" vertical="center"/>
    </xf>
    <xf numFmtId="0" fontId="20" fillId="17" borderId="2" xfId="0" applyFont="1" applyFill="1" applyBorder="1" applyAlignment="1">
      <alignment horizontal="center" vertical="center"/>
    </xf>
    <xf numFmtId="0" fontId="20" fillId="17" borderId="0" xfId="0" applyFont="1" applyFill="1" applyBorder="1" applyAlignment="1">
      <alignment horizontal="center" vertical="center"/>
    </xf>
    <xf numFmtId="0" fontId="30" fillId="0" borderId="2" xfId="0" applyFont="1" applyFill="1" applyBorder="1" applyAlignment="1">
      <alignment horizontal="center" vertical="top" wrapText="1"/>
    </xf>
    <xf numFmtId="0" fontId="30" fillId="0" borderId="5" xfId="0" applyFont="1" applyFill="1" applyBorder="1" applyAlignment="1">
      <alignment horizontal="center" vertical="top" wrapText="1"/>
    </xf>
    <xf numFmtId="0" fontId="34" fillId="18" borderId="2" xfId="0" applyFont="1" applyFill="1" applyBorder="1" applyAlignment="1">
      <alignment horizontal="center" vertical="center" wrapText="1"/>
    </xf>
    <xf numFmtId="0" fontId="34" fillId="18" borderId="0" xfId="0" applyFont="1" applyFill="1" applyBorder="1" applyAlignment="1">
      <alignment horizontal="center" vertical="center" wrapText="1"/>
    </xf>
    <xf numFmtId="0" fontId="20" fillId="28" borderId="2" xfId="0" applyFont="1" applyFill="1" applyBorder="1" applyAlignment="1">
      <alignment horizontal="center"/>
    </xf>
    <xf numFmtId="0" fontId="20" fillId="28" borderId="0" xfId="0" applyFont="1" applyFill="1" applyBorder="1" applyAlignment="1">
      <alignment horizontal="center"/>
    </xf>
    <xf numFmtId="0" fontId="20" fillId="18" borderId="2" xfId="0" applyFont="1" applyFill="1" applyBorder="1" applyAlignment="1">
      <alignment horizontal="center" wrapText="1"/>
    </xf>
    <xf numFmtId="0" fontId="20" fillId="18" borderId="0" xfId="0" applyFont="1" applyFill="1" applyBorder="1" applyAlignment="1">
      <alignment horizontal="center" wrapText="1"/>
    </xf>
    <xf numFmtId="0" fontId="37" fillId="0" borderId="0" xfId="0" applyFont="1" applyAlignment="1">
      <alignment horizontal="center" vertical="center" wrapText="1"/>
    </xf>
    <xf numFmtId="0" fontId="24" fillId="0" borderId="0" xfId="0" applyFont="1" applyAlignment="1">
      <alignment horizontal="left" vertical="top" wrapText="1"/>
    </xf>
    <xf numFmtId="0" fontId="0" fillId="0" borderId="0" xfId="0" applyFill="1" applyBorder="1" applyAlignment="1">
      <alignment horizontal="center"/>
    </xf>
    <xf numFmtId="0" fontId="0" fillId="0" borderId="0" xfId="0" applyFont="1" applyAlignment="1">
      <alignment horizontal="left" vertical="center" wrapText="1"/>
    </xf>
    <xf numFmtId="0" fontId="41" fillId="0" borderId="0" xfId="0" applyFont="1" applyFill="1" applyBorder="1" applyAlignment="1">
      <alignment horizontal="center"/>
    </xf>
    <xf numFmtId="9" fontId="0" fillId="0" borderId="0" xfId="212" applyFont="1" applyFill="1" applyBorder="1" applyAlignment="1">
      <alignment horizontal="center"/>
    </xf>
    <xf numFmtId="0" fontId="20" fillId="27" borderId="0" xfId="0" applyFont="1" applyFill="1" applyAlignment="1">
      <alignment horizontal="center" vertical="center"/>
    </xf>
    <xf numFmtId="176" fontId="27" fillId="0" borderId="0" xfId="209" applyNumberFormat="1" applyFont="1" applyBorder="1" applyAlignment="1">
      <alignment horizontal="center"/>
    </xf>
  </cellXfs>
  <cellStyles count="3324">
    <cellStyle name="20% - Accent4" xfId="1832" builtinId="42"/>
    <cellStyle name="Accent6" xfId="1833" builtinId="49"/>
    <cellStyle name="Calculation 2" xfId="967"/>
    <cellStyle name="Comma" xfId="209" builtinId="3"/>
    <cellStyle name="Comma 2" xfId="220"/>
    <cellStyle name="Comma 2 2" xfId="757"/>
    <cellStyle name="Comma 2 2 2" xfId="1623"/>
    <cellStyle name="Comma 2 3" xfId="1550"/>
    <cellStyle name="Comma 3" xfId="440"/>
    <cellStyle name="Comma 3 2" xfId="1556"/>
    <cellStyle name="Comma 4" xfId="659"/>
    <cellStyle name="Comma 4 2" xfId="1562"/>
    <cellStyle name="Comma 5" xfId="671"/>
    <cellStyle name="Comma 5 2" xfId="1572"/>
    <cellStyle name="Comma 6" xfId="723"/>
    <cellStyle name="Comma 6 2" xfId="1590"/>
    <cellStyle name="Comma 7" xfId="759"/>
    <cellStyle name="Comma 7 2" xfId="827"/>
    <cellStyle name="Comma 7 2 2" xfId="964"/>
    <cellStyle name="Comma 7 2 2 2" xfId="1544"/>
    <cellStyle name="Comma 7 2 2 2 2" xfId="3048"/>
    <cellStyle name="Comma 7 2 2 3" xfId="1270"/>
    <cellStyle name="Comma 7 2 2 3 2" xfId="2776"/>
    <cellStyle name="Comma 7 2 2 4" xfId="1829"/>
    <cellStyle name="Comma 7 2 2 4 2" xfId="3320"/>
    <cellStyle name="Comma 7 2 2 5" xfId="2472"/>
    <cellStyle name="Comma 7 2 2 6" xfId="2136"/>
    <cellStyle name="Comma 7 2 3" xfId="1407"/>
    <cellStyle name="Comma 7 2 3 2" xfId="2912"/>
    <cellStyle name="Comma 7 2 4" xfId="1134"/>
    <cellStyle name="Comma 7 2 4 2" xfId="2640"/>
    <cellStyle name="Comma 7 2 5" xfId="1693"/>
    <cellStyle name="Comma 7 2 5 2" xfId="3184"/>
    <cellStyle name="Comma 7 2 6" xfId="2336"/>
    <cellStyle name="Comma 7 2 7" xfId="2000"/>
    <cellStyle name="Comma 7 3" xfId="896"/>
    <cellStyle name="Comma 7 3 2" xfId="1476"/>
    <cellStyle name="Comma 7 3 2 2" xfId="2980"/>
    <cellStyle name="Comma 7 3 3" xfId="1202"/>
    <cellStyle name="Comma 7 3 3 2" xfId="2708"/>
    <cellStyle name="Comma 7 3 4" xfId="1761"/>
    <cellStyle name="Comma 7 3 4 2" xfId="3252"/>
    <cellStyle name="Comma 7 3 5" xfId="2404"/>
    <cellStyle name="Comma 7 3 6" xfId="2068"/>
    <cellStyle name="Comma 7 4" xfId="1339"/>
    <cellStyle name="Comma 7 4 2" xfId="2844"/>
    <cellStyle name="Comma 7 5" xfId="1066"/>
    <cellStyle name="Comma 7 5 2" xfId="2572"/>
    <cellStyle name="Comma 7 6" xfId="1625"/>
    <cellStyle name="Comma 7 6 2" xfId="3116"/>
    <cellStyle name="Comma 7 7" xfId="2268"/>
    <cellStyle name="Comma 7 8" xfId="1932"/>
    <cellStyle name="Comma 8" xfId="1548"/>
    <cellStyle name="Currency" xfId="208" builtinId="4"/>
    <cellStyle name="Currency 2" xfId="221"/>
    <cellStyle name="Currency 2 2" xfId="1551"/>
    <cellStyle name="Currency 3" xfId="439"/>
    <cellStyle name="Currency 3 2" xfId="1555"/>
    <cellStyle name="Currency 4" xfId="658"/>
    <cellStyle name="Currency 4 2" xfId="1561"/>
    <cellStyle name="Currency 5" xfId="670"/>
    <cellStyle name="Currency 5 2" xfId="1571"/>
    <cellStyle name="Currency 6" xfId="722"/>
    <cellStyle name="Currency 6 2" xfId="1589"/>
    <cellStyle name="Currency 7" xfId="760"/>
    <cellStyle name="Currency 7 2" xfId="828"/>
    <cellStyle name="Currency 7 2 2" xfId="965"/>
    <cellStyle name="Currency 7 2 2 2" xfId="1545"/>
    <cellStyle name="Currency 7 2 2 2 2" xfId="3049"/>
    <cellStyle name="Currency 7 2 2 3" xfId="1271"/>
    <cellStyle name="Currency 7 2 2 3 2" xfId="2777"/>
    <cellStyle name="Currency 7 2 2 4" xfId="1830"/>
    <cellStyle name="Currency 7 2 2 4 2" xfId="3321"/>
    <cellStyle name="Currency 7 2 2 5" xfId="2473"/>
    <cellStyle name="Currency 7 2 2 6" xfId="2137"/>
    <cellStyle name="Currency 7 2 3" xfId="1408"/>
    <cellStyle name="Currency 7 2 3 2" xfId="2913"/>
    <cellStyle name="Currency 7 2 4" xfId="1135"/>
    <cellStyle name="Currency 7 2 4 2" xfId="2641"/>
    <cellStyle name="Currency 7 2 5" xfId="1694"/>
    <cellStyle name="Currency 7 2 5 2" xfId="3185"/>
    <cellStyle name="Currency 7 2 6" xfId="2337"/>
    <cellStyle name="Currency 7 2 7" xfId="2001"/>
    <cellStyle name="Currency 7 3" xfId="897"/>
    <cellStyle name="Currency 7 3 2" xfId="1477"/>
    <cellStyle name="Currency 7 3 2 2" xfId="2981"/>
    <cellStyle name="Currency 7 3 3" xfId="1203"/>
    <cellStyle name="Currency 7 3 3 2" xfId="2709"/>
    <cellStyle name="Currency 7 3 4" xfId="1762"/>
    <cellStyle name="Currency 7 3 4 2" xfId="3253"/>
    <cellStyle name="Currency 7 3 5" xfId="2405"/>
    <cellStyle name="Currency 7 3 6" xfId="2069"/>
    <cellStyle name="Currency 7 4" xfId="1340"/>
    <cellStyle name="Currency 7 4 2" xfId="2845"/>
    <cellStyle name="Currency 7 5" xfId="1067"/>
    <cellStyle name="Currency 7 5 2" xfId="2573"/>
    <cellStyle name="Currency 7 6" xfId="1626"/>
    <cellStyle name="Currency 7 6 2" xfId="3117"/>
    <cellStyle name="Currency 7 7" xfId="2269"/>
    <cellStyle name="Currency 7 8" xfId="1933"/>
    <cellStyle name="Currency 8" xfId="1547"/>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13" builtinId="9" hidden="1"/>
    <cellStyle name="Followed Hyperlink" xfId="214" builtinId="9" hidden="1"/>
    <cellStyle name="Followed Hyperlink" xfId="215" builtinId="9" hidden="1"/>
    <cellStyle name="Followed Hyperlink 10" xfId="249"/>
    <cellStyle name="Followed Hyperlink 100" xfId="429"/>
    <cellStyle name="Followed Hyperlink 101" xfId="431"/>
    <cellStyle name="Followed Hyperlink 102" xfId="433"/>
    <cellStyle name="Followed Hyperlink 103" xfId="435"/>
    <cellStyle name="Followed Hyperlink 104" xfId="437"/>
    <cellStyle name="Followed Hyperlink 105" xfId="442"/>
    <cellStyle name="Followed Hyperlink 106" xfId="443"/>
    <cellStyle name="Followed Hyperlink 107" xfId="444"/>
    <cellStyle name="Followed Hyperlink 108" xfId="449"/>
    <cellStyle name="Followed Hyperlink 109" xfId="451"/>
    <cellStyle name="Followed Hyperlink 11" xfId="251"/>
    <cellStyle name="Followed Hyperlink 110" xfId="453"/>
    <cellStyle name="Followed Hyperlink 111" xfId="455"/>
    <cellStyle name="Followed Hyperlink 112" xfId="457"/>
    <cellStyle name="Followed Hyperlink 113" xfId="459"/>
    <cellStyle name="Followed Hyperlink 114" xfId="461"/>
    <cellStyle name="Followed Hyperlink 115" xfId="463"/>
    <cellStyle name="Followed Hyperlink 116" xfId="465"/>
    <cellStyle name="Followed Hyperlink 117" xfId="467"/>
    <cellStyle name="Followed Hyperlink 118" xfId="469"/>
    <cellStyle name="Followed Hyperlink 119" xfId="471"/>
    <cellStyle name="Followed Hyperlink 12" xfId="253"/>
    <cellStyle name="Followed Hyperlink 120" xfId="473"/>
    <cellStyle name="Followed Hyperlink 121" xfId="475"/>
    <cellStyle name="Followed Hyperlink 122" xfId="477"/>
    <cellStyle name="Followed Hyperlink 123" xfId="479"/>
    <cellStyle name="Followed Hyperlink 124" xfId="481"/>
    <cellStyle name="Followed Hyperlink 125" xfId="483"/>
    <cellStyle name="Followed Hyperlink 126" xfId="485"/>
    <cellStyle name="Followed Hyperlink 127" xfId="487"/>
    <cellStyle name="Followed Hyperlink 128" xfId="489"/>
    <cellStyle name="Followed Hyperlink 129" xfId="491"/>
    <cellStyle name="Followed Hyperlink 13" xfId="255"/>
    <cellStyle name="Followed Hyperlink 130" xfId="493"/>
    <cellStyle name="Followed Hyperlink 131" xfId="495"/>
    <cellStyle name="Followed Hyperlink 132" xfId="497"/>
    <cellStyle name="Followed Hyperlink 133" xfId="499"/>
    <cellStyle name="Followed Hyperlink 134" xfId="501"/>
    <cellStyle name="Followed Hyperlink 135" xfId="503"/>
    <cellStyle name="Followed Hyperlink 136" xfId="505"/>
    <cellStyle name="Followed Hyperlink 137" xfId="507"/>
    <cellStyle name="Followed Hyperlink 138" xfId="509"/>
    <cellStyle name="Followed Hyperlink 139" xfId="511"/>
    <cellStyle name="Followed Hyperlink 14" xfId="257"/>
    <cellStyle name="Followed Hyperlink 140" xfId="513"/>
    <cellStyle name="Followed Hyperlink 141" xfId="515"/>
    <cellStyle name="Followed Hyperlink 142" xfId="517"/>
    <cellStyle name="Followed Hyperlink 143" xfId="519"/>
    <cellStyle name="Followed Hyperlink 144" xfId="521"/>
    <cellStyle name="Followed Hyperlink 145" xfId="523"/>
    <cellStyle name="Followed Hyperlink 146" xfId="525"/>
    <cellStyle name="Followed Hyperlink 147" xfId="527"/>
    <cellStyle name="Followed Hyperlink 148" xfId="529"/>
    <cellStyle name="Followed Hyperlink 149" xfId="531"/>
    <cellStyle name="Followed Hyperlink 15" xfId="259"/>
    <cellStyle name="Followed Hyperlink 150" xfId="533"/>
    <cellStyle name="Followed Hyperlink 151" xfId="535"/>
    <cellStyle name="Followed Hyperlink 152" xfId="537"/>
    <cellStyle name="Followed Hyperlink 153" xfId="539"/>
    <cellStyle name="Followed Hyperlink 154" xfId="541"/>
    <cellStyle name="Followed Hyperlink 155" xfId="543"/>
    <cellStyle name="Followed Hyperlink 156" xfId="545"/>
    <cellStyle name="Followed Hyperlink 157" xfId="547"/>
    <cellStyle name="Followed Hyperlink 158" xfId="549"/>
    <cellStyle name="Followed Hyperlink 159" xfId="551"/>
    <cellStyle name="Followed Hyperlink 16" xfId="261"/>
    <cellStyle name="Followed Hyperlink 160" xfId="553"/>
    <cellStyle name="Followed Hyperlink 161" xfId="555"/>
    <cellStyle name="Followed Hyperlink 162" xfId="557"/>
    <cellStyle name="Followed Hyperlink 163" xfId="559"/>
    <cellStyle name="Followed Hyperlink 164" xfId="561"/>
    <cellStyle name="Followed Hyperlink 165" xfId="563"/>
    <cellStyle name="Followed Hyperlink 166" xfId="565"/>
    <cellStyle name="Followed Hyperlink 167" xfId="567"/>
    <cellStyle name="Followed Hyperlink 168" xfId="569"/>
    <cellStyle name="Followed Hyperlink 169" xfId="571"/>
    <cellStyle name="Followed Hyperlink 17" xfId="263"/>
    <cellStyle name="Followed Hyperlink 170" xfId="573"/>
    <cellStyle name="Followed Hyperlink 171" xfId="575"/>
    <cellStyle name="Followed Hyperlink 172" xfId="577"/>
    <cellStyle name="Followed Hyperlink 173" xfId="579"/>
    <cellStyle name="Followed Hyperlink 174" xfId="581"/>
    <cellStyle name="Followed Hyperlink 175" xfId="583"/>
    <cellStyle name="Followed Hyperlink 176" xfId="585"/>
    <cellStyle name="Followed Hyperlink 177" xfId="587"/>
    <cellStyle name="Followed Hyperlink 178" xfId="589"/>
    <cellStyle name="Followed Hyperlink 179" xfId="591"/>
    <cellStyle name="Followed Hyperlink 18" xfId="265"/>
    <cellStyle name="Followed Hyperlink 180" xfId="593"/>
    <cellStyle name="Followed Hyperlink 181" xfId="595"/>
    <cellStyle name="Followed Hyperlink 182" xfId="597"/>
    <cellStyle name="Followed Hyperlink 183" xfId="599"/>
    <cellStyle name="Followed Hyperlink 184" xfId="601"/>
    <cellStyle name="Followed Hyperlink 185" xfId="603"/>
    <cellStyle name="Followed Hyperlink 186" xfId="605"/>
    <cellStyle name="Followed Hyperlink 187" xfId="607"/>
    <cellStyle name="Followed Hyperlink 188" xfId="609"/>
    <cellStyle name="Followed Hyperlink 189" xfId="611"/>
    <cellStyle name="Followed Hyperlink 19" xfId="267"/>
    <cellStyle name="Followed Hyperlink 190" xfId="613"/>
    <cellStyle name="Followed Hyperlink 191" xfId="615"/>
    <cellStyle name="Followed Hyperlink 192" xfId="617"/>
    <cellStyle name="Followed Hyperlink 193" xfId="619"/>
    <cellStyle name="Followed Hyperlink 194" xfId="621"/>
    <cellStyle name="Followed Hyperlink 195" xfId="623"/>
    <cellStyle name="Followed Hyperlink 196" xfId="625"/>
    <cellStyle name="Followed Hyperlink 197" xfId="627"/>
    <cellStyle name="Followed Hyperlink 198" xfId="629"/>
    <cellStyle name="Followed Hyperlink 199" xfId="631"/>
    <cellStyle name="Followed Hyperlink 2" xfId="233"/>
    <cellStyle name="Followed Hyperlink 20" xfId="269"/>
    <cellStyle name="Followed Hyperlink 200" xfId="633"/>
    <cellStyle name="Followed Hyperlink 201" xfId="635"/>
    <cellStyle name="Followed Hyperlink 202" xfId="637"/>
    <cellStyle name="Followed Hyperlink 203" xfId="639"/>
    <cellStyle name="Followed Hyperlink 204" xfId="641"/>
    <cellStyle name="Followed Hyperlink 205" xfId="643"/>
    <cellStyle name="Followed Hyperlink 206" xfId="645"/>
    <cellStyle name="Followed Hyperlink 207" xfId="647"/>
    <cellStyle name="Followed Hyperlink 208" xfId="649"/>
    <cellStyle name="Followed Hyperlink 209" xfId="651"/>
    <cellStyle name="Followed Hyperlink 21" xfId="271"/>
    <cellStyle name="Followed Hyperlink 210" xfId="653"/>
    <cellStyle name="Followed Hyperlink 211" xfId="654"/>
    <cellStyle name="Followed Hyperlink 212" xfId="655"/>
    <cellStyle name="Followed Hyperlink 213" xfId="656"/>
    <cellStyle name="Followed Hyperlink 22" xfId="273"/>
    <cellStyle name="Followed Hyperlink 23" xfId="275"/>
    <cellStyle name="Followed Hyperlink 24" xfId="277"/>
    <cellStyle name="Followed Hyperlink 25" xfId="279"/>
    <cellStyle name="Followed Hyperlink 26" xfId="281"/>
    <cellStyle name="Followed Hyperlink 27" xfId="283"/>
    <cellStyle name="Followed Hyperlink 28" xfId="285"/>
    <cellStyle name="Followed Hyperlink 29" xfId="287"/>
    <cellStyle name="Followed Hyperlink 3" xfId="235"/>
    <cellStyle name="Followed Hyperlink 30" xfId="289"/>
    <cellStyle name="Followed Hyperlink 31" xfId="291"/>
    <cellStyle name="Followed Hyperlink 32" xfId="293"/>
    <cellStyle name="Followed Hyperlink 33" xfId="295"/>
    <cellStyle name="Followed Hyperlink 34" xfId="297"/>
    <cellStyle name="Followed Hyperlink 35" xfId="299"/>
    <cellStyle name="Followed Hyperlink 36" xfId="301"/>
    <cellStyle name="Followed Hyperlink 37" xfId="303"/>
    <cellStyle name="Followed Hyperlink 38" xfId="305"/>
    <cellStyle name="Followed Hyperlink 39" xfId="307"/>
    <cellStyle name="Followed Hyperlink 4" xfId="237"/>
    <cellStyle name="Followed Hyperlink 40" xfId="309"/>
    <cellStyle name="Followed Hyperlink 41" xfId="311"/>
    <cellStyle name="Followed Hyperlink 42" xfId="313"/>
    <cellStyle name="Followed Hyperlink 43" xfId="315"/>
    <cellStyle name="Followed Hyperlink 44" xfId="317"/>
    <cellStyle name="Followed Hyperlink 45" xfId="319"/>
    <cellStyle name="Followed Hyperlink 46" xfId="321"/>
    <cellStyle name="Followed Hyperlink 47" xfId="323"/>
    <cellStyle name="Followed Hyperlink 48" xfId="325"/>
    <cellStyle name="Followed Hyperlink 49" xfId="327"/>
    <cellStyle name="Followed Hyperlink 5" xfId="239"/>
    <cellStyle name="Followed Hyperlink 50" xfId="329"/>
    <cellStyle name="Followed Hyperlink 51" xfId="331"/>
    <cellStyle name="Followed Hyperlink 52" xfId="333"/>
    <cellStyle name="Followed Hyperlink 53" xfId="335"/>
    <cellStyle name="Followed Hyperlink 54" xfId="337"/>
    <cellStyle name="Followed Hyperlink 55" xfId="339"/>
    <cellStyle name="Followed Hyperlink 56" xfId="341"/>
    <cellStyle name="Followed Hyperlink 57" xfId="343"/>
    <cellStyle name="Followed Hyperlink 58" xfId="345"/>
    <cellStyle name="Followed Hyperlink 59" xfId="347"/>
    <cellStyle name="Followed Hyperlink 6" xfId="241"/>
    <cellStyle name="Followed Hyperlink 60" xfId="349"/>
    <cellStyle name="Followed Hyperlink 61" xfId="351"/>
    <cellStyle name="Followed Hyperlink 62" xfId="353"/>
    <cellStyle name="Followed Hyperlink 63" xfId="355"/>
    <cellStyle name="Followed Hyperlink 64" xfId="357"/>
    <cellStyle name="Followed Hyperlink 65" xfId="359"/>
    <cellStyle name="Followed Hyperlink 66" xfId="361"/>
    <cellStyle name="Followed Hyperlink 67" xfId="363"/>
    <cellStyle name="Followed Hyperlink 68" xfId="365"/>
    <cellStyle name="Followed Hyperlink 69" xfId="367"/>
    <cellStyle name="Followed Hyperlink 7" xfId="243"/>
    <cellStyle name="Followed Hyperlink 70" xfId="369"/>
    <cellStyle name="Followed Hyperlink 71" xfId="371"/>
    <cellStyle name="Followed Hyperlink 72" xfId="373"/>
    <cellStyle name="Followed Hyperlink 73" xfId="375"/>
    <cellStyle name="Followed Hyperlink 74" xfId="377"/>
    <cellStyle name="Followed Hyperlink 75" xfId="379"/>
    <cellStyle name="Followed Hyperlink 76" xfId="381"/>
    <cellStyle name="Followed Hyperlink 77" xfId="383"/>
    <cellStyle name="Followed Hyperlink 78" xfId="385"/>
    <cellStyle name="Followed Hyperlink 79" xfId="387"/>
    <cellStyle name="Followed Hyperlink 8" xfId="245"/>
    <cellStyle name="Followed Hyperlink 80" xfId="389"/>
    <cellStyle name="Followed Hyperlink 81" xfId="391"/>
    <cellStyle name="Followed Hyperlink 82" xfId="393"/>
    <cellStyle name="Followed Hyperlink 83" xfId="395"/>
    <cellStyle name="Followed Hyperlink 84" xfId="397"/>
    <cellStyle name="Followed Hyperlink 85" xfId="399"/>
    <cellStyle name="Followed Hyperlink 86" xfId="401"/>
    <cellStyle name="Followed Hyperlink 87" xfId="403"/>
    <cellStyle name="Followed Hyperlink 88" xfId="405"/>
    <cellStyle name="Followed Hyperlink 89" xfId="407"/>
    <cellStyle name="Followed Hyperlink 9" xfId="247"/>
    <cellStyle name="Followed Hyperlink 90" xfId="409"/>
    <cellStyle name="Followed Hyperlink 91" xfId="411"/>
    <cellStyle name="Followed Hyperlink 92" xfId="413"/>
    <cellStyle name="Followed Hyperlink 93" xfId="415"/>
    <cellStyle name="Followed Hyperlink 94" xfId="417"/>
    <cellStyle name="Followed Hyperlink 95" xfId="419"/>
    <cellStyle name="Followed Hyperlink 96" xfId="421"/>
    <cellStyle name="Followed Hyperlink 97" xfId="423"/>
    <cellStyle name="Followed Hyperlink 98" xfId="425"/>
    <cellStyle name="Followed Hyperlink 99" xfId="427"/>
    <cellStyle name="Good" xfId="217" builtinId="26"/>
    <cellStyle name="Heading 1 2" xfId="228"/>
    <cellStyle name="Heading 2 2" xfId="229"/>
    <cellStyle name="Heading 3 2" xfId="230"/>
    <cellStyle name="Heading 4 2" xfId="23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34" builtinId="8" hidden="1"/>
    <cellStyle name="Hyperlink" xfId="236" builtinId="8" hidden="1"/>
    <cellStyle name="Hyperlink" xfId="238" builtinId="8" hidden="1"/>
    <cellStyle name="Hyperlink" xfId="240" builtinId="8" hidden="1"/>
    <cellStyle name="Hyperlink" xfId="242" builtinId="8" hidden="1"/>
    <cellStyle name="Hyperlink" xfId="244" builtinId="8" hidden="1"/>
    <cellStyle name="Hyperlink" xfId="246" builtinId="8" hidden="1"/>
    <cellStyle name="Hyperlink" xfId="248" builtinId="8" hidden="1"/>
    <cellStyle name="Hyperlink" xfId="250" builtinId="8" hidden="1"/>
    <cellStyle name="Hyperlink" xfId="252" builtinId="8" hidden="1"/>
    <cellStyle name="Hyperlink" xfId="254" builtinId="8" hidden="1"/>
    <cellStyle name="Hyperlink" xfId="256" builtinId="8" hidden="1"/>
    <cellStyle name="Hyperlink" xfId="258" builtinId="8" hidden="1"/>
    <cellStyle name="Hyperlink" xfId="260" builtinId="8" hidden="1"/>
    <cellStyle name="Hyperlink" xfId="262" builtinId="8" hidden="1"/>
    <cellStyle name="Hyperlink" xfId="264" builtinId="8" hidden="1"/>
    <cellStyle name="Hyperlink" xfId="266" builtinId="8" hidden="1"/>
    <cellStyle name="Hyperlink" xfId="268" builtinId="8" hidden="1"/>
    <cellStyle name="Hyperlink" xfId="270" builtinId="8" hidden="1"/>
    <cellStyle name="Hyperlink" xfId="272" builtinId="8" hidden="1"/>
    <cellStyle name="Hyperlink" xfId="274" builtinId="8" hidden="1"/>
    <cellStyle name="Hyperlink" xfId="276" builtinId="8" hidden="1"/>
    <cellStyle name="Hyperlink" xfId="278" builtinId="8" hidden="1"/>
    <cellStyle name="Hyperlink" xfId="280" builtinId="8" hidden="1"/>
    <cellStyle name="Hyperlink" xfId="282" builtinId="8" hidden="1"/>
    <cellStyle name="Hyperlink" xfId="284" builtinId="8" hidden="1"/>
    <cellStyle name="Hyperlink" xfId="286" builtinId="8" hidden="1"/>
    <cellStyle name="Hyperlink" xfId="288" builtinId="8" hidden="1"/>
    <cellStyle name="Hyperlink" xfId="290" builtinId="8" hidden="1"/>
    <cellStyle name="Hyperlink" xfId="292" builtinId="8" hidden="1"/>
    <cellStyle name="Hyperlink" xfId="294" builtinId="8" hidden="1"/>
    <cellStyle name="Hyperlink" xfId="296" builtinId="8" hidden="1"/>
    <cellStyle name="Hyperlink" xfId="298" builtinId="8" hidden="1"/>
    <cellStyle name="Hyperlink" xfId="300" builtinId="8" hidden="1"/>
    <cellStyle name="Hyperlink" xfId="302" builtinId="8" hidden="1"/>
    <cellStyle name="Hyperlink" xfId="304" builtinId="8" hidden="1"/>
    <cellStyle name="Hyperlink" xfId="306" builtinId="8" hidden="1"/>
    <cellStyle name="Hyperlink" xfId="308" builtinId="8" hidden="1"/>
    <cellStyle name="Hyperlink" xfId="310" builtinId="8" hidden="1"/>
    <cellStyle name="Hyperlink" xfId="312" builtinId="8" hidden="1"/>
    <cellStyle name="Hyperlink" xfId="314" builtinId="8" hidden="1"/>
    <cellStyle name="Hyperlink" xfId="316" builtinId="8" hidden="1"/>
    <cellStyle name="Hyperlink" xfId="318" builtinId="8" hidden="1"/>
    <cellStyle name="Hyperlink" xfId="320" builtinId="8" hidden="1"/>
    <cellStyle name="Hyperlink" xfId="322" builtinId="8" hidden="1"/>
    <cellStyle name="Hyperlink" xfId="324" builtinId="8" hidden="1"/>
    <cellStyle name="Hyperlink" xfId="326" builtinId="8" hidden="1"/>
    <cellStyle name="Hyperlink" xfId="328" builtinId="8" hidden="1"/>
    <cellStyle name="Hyperlink" xfId="330" builtinId="8" hidden="1"/>
    <cellStyle name="Hyperlink" xfId="332" builtinId="8" hidden="1"/>
    <cellStyle name="Hyperlink" xfId="334" builtinId="8" hidden="1"/>
    <cellStyle name="Hyperlink" xfId="336" builtinId="8" hidden="1"/>
    <cellStyle name="Hyperlink" xfId="338" builtinId="8" hidden="1"/>
    <cellStyle name="Hyperlink" xfId="340" builtinId="8" hidden="1"/>
    <cellStyle name="Hyperlink" xfId="342" builtinId="8" hidden="1"/>
    <cellStyle name="Hyperlink" xfId="344" builtinId="8" hidden="1"/>
    <cellStyle name="Hyperlink" xfId="346" builtinId="8" hidden="1"/>
    <cellStyle name="Hyperlink" xfId="348" builtinId="8" hidden="1"/>
    <cellStyle name="Hyperlink" xfId="350" builtinId="8" hidden="1"/>
    <cellStyle name="Hyperlink" xfId="352" builtinId="8" hidden="1"/>
    <cellStyle name="Hyperlink" xfId="354" builtinId="8" hidden="1"/>
    <cellStyle name="Hyperlink" xfId="356" builtinId="8" hidden="1"/>
    <cellStyle name="Hyperlink" xfId="358" builtinId="8" hidden="1"/>
    <cellStyle name="Hyperlink" xfId="360" builtinId="8" hidden="1"/>
    <cellStyle name="Hyperlink" xfId="362" builtinId="8" hidden="1"/>
    <cellStyle name="Hyperlink" xfId="364" builtinId="8" hidden="1"/>
    <cellStyle name="Hyperlink" xfId="366" builtinId="8" hidden="1"/>
    <cellStyle name="Hyperlink" xfId="368" builtinId="8" hidden="1"/>
    <cellStyle name="Hyperlink" xfId="370" builtinId="8" hidden="1"/>
    <cellStyle name="Hyperlink" xfId="372" builtinId="8" hidden="1"/>
    <cellStyle name="Hyperlink" xfId="374" builtinId="8" hidden="1"/>
    <cellStyle name="Hyperlink" xfId="376" builtinId="8" hidden="1"/>
    <cellStyle name="Hyperlink" xfId="378" builtinId="8" hidden="1"/>
    <cellStyle name="Hyperlink" xfId="380" builtinId="8" hidden="1"/>
    <cellStyle name="Hyperlink" xfId="382" builtinId="8" hidden="1"/>
    <cellStyle name="Hyperlink" xfId="384" builtinId="8" hidden="1"/>
    <cellStyle name="Hyperlink" xfId="386" builtinId="8" hidden="1"/>
    <cellStyle name="Hyperlink" xfId="388" builtinId="8" hidden="1"/>
    <cellStyle name="Hyperlink" xfId="390" builtinId="8" hidden="1"/>
    <cellStyle name="Hyperlink" xfId="392" builtinId="8" hidden="1"/>
    <cellStyle name="Hyperlink" xfId="394" builtinId="8" hidden="1"/>
    <cellStyle name="Hyperlink" xfId="396" builtinId="8" hidden="1"/>
    <cellStyle name="Hyperlink" xfId="398" builtinId="8" hidden="1"/>
    <cellStyle name="Hyperlink" xfId="400" builtinId="8" hidden="1"/>
    <cellStyle name="Hyperlink" xfId="402" builtinId="8" hidden="1"/>
    <cellStyle name="Hyperlink" xfId="404" builtinId="8" hidden="1"/>
    <cellStyle name="Hyperlink" xfId="406" builtinId="8" hidden="1"/>
    <cellStyle name="Hyperlink" xfId="408" builtinId="8" hidden="1"/>
    <cellStyle name="Hyperlink" xfId="410" builtinId="8" hidden="1"/>
    <cellStyle name="Hyperlink" xfId="412" builtinId="8" hidden="1"/>
    <cellStyle name="Hyperlink" xfId="414" builtinId="8" hidden="1"/>
    <cellStyle name="Hyperlink" xfId="416" builtinId="8" hidden="1"/>
    <cellStyle name="Hyperlink" xfId="418" builtinId="8" hidden="1"/>
    <cellStyle name="Hyperlink" xfId="420" builtinId="8" hidden="1"/>
    <cellStyle name="Hyperlink" xfId="422" builtinId="8" hidden="1"/>
    <cellStyle name="Hyperlink" xfId="424" builtinId="8" hidden="1"/>
    <cellStyle name="Hyperlink" xfId="426" builtinId="8" hidden="1"/>
    <cellStyle name="Hyperlink" xfId="428" builtinId="8" hidden="1"/>
    <cellStyle name="Hyperlink" xfId="430" builtinId="8" hidden="1"/>
    <cellStyle name="Hyperlink" xfId="432" builtinId="8" hidden="1"/>
    <cellStyle name="Hyperlink" xfId="434" builtinId="8" hidden="1"/>
    <cellStyle name="Hyperlink" xfId="436" builtinId="8" hidden="1"/>
    <cellStyle name="Hyperlink" xfId="438" builtinId="8" hidden="1"/>
    <cellStyle name="Hyperlink" xfId="450" builtinId="8" hidden="1"/>
    <cellStyle name="Hyperlink" xfId="452" builtinId="8" hidden="1"/>
    <cellStyle name="Hyperlink" xfId="454" builtinId="8" hidden="1"/>
    <cellStyle name="Hyperlink" xfId="456" builtinId="8" hidden="1"/>
    <cellStyle name="Hyperlink" xfId="458" builtinId="8" hidden="1"/>
    <cellStyle name="Hyperlink" xfId="460" builtinId="8" hidden="1"/>
    <cellStyle name="Hyperlink" xfId="462" builtinId="8" hidden="1"/>
    <cellStyle name="Hyperlink" xfId="464" builtinId="8" hidden="1"/>
    <cellStyle name="Hyperlink" xfId="466" builtinId="8" hidden="1"/>
    <cellStyle name="Hyperlink" xfId="468" builtinId="8" hidden="1"/>
    <cellStyle name="Hyperlink" xfId="470" builtinId="8" hidden="1"/>
    <cellStyle name="Hyperlink" xfId="472" builtinId="8" hidden="1"/>
    <cellStyle name="Hyperlink" xfId="474" builtinId="8" hidden="1"/>
    <cellStyle name="Hyperlink" xfId="476" builtinId="8" hidden="1"/>
    <cellStyle name="Hyperlink" xfId="478" builtinId="8" hidden="1"/>
    <cellStyle name="Hyperlink" xfId="480" builtinId="8" hidden="1"/>
    <cellStyle name="Hyperlink" xfId="482" builtinId="8" hidden="1"/>
    <cellStyle name="Hyperlink" xfId="484" builtinId="8" hidden="1"/>
    <cellStyle name="Hyperlink" xfId="486" builtinId="8" hidden="1"/>
    <cellStyle name="Hyperlink" xfId="488" builtinId="8" hidden="1"/>
    <cellStyle name="Hyperlink" xfId="490" builtinId="8" hidden="1"/>
    <cellStyle name="Hyperlink" xfId="492" builtinId="8" hidden="1"/>
    <cellStyle name="Hyperlink" xfId="494" builtinId="8" hidden="1"/>
    <cellStyle name="Hyperlink" xfId="496" builtinId="8" hidden="1"/>
    <cellStyle name="Hyperlink" xfId="498" builtinId="8" hidden="1"/>
    <cellStyle name="Hyperlink" xfId="500" builtinId="8" hidden="1"/>
    <cellStyle name="Hyperlink" xfId="502" builtinId="8" hidden="1"/>
    <cellStyle name="Hyperlink" xfId="504" builtinId="8" hidden="1"/>
    <cellStyle name="Hyperlink" xfId="506" builtinId="8" hidden="1"/>
    <cellStyle name="Hyperlink" xfId="508" builtinId="8" hidden="1"/>
    <cellStyle name="Hyperlink" xfId="510" builtinId="8" hidden="1"/>
    <cellStyle name="Hyperlink" xfId="512" builtinId="8" hidden="1"/>
    <cellStyle name="Hyperlink" xfId="514" builtinId="8" hidden="1"/>
    <cellStyle name="Hyperlink" xfId="516" builtinId="8" hidden="1"/>
    <cellStyle name="Hyperlink" xfId="518" builtinId="8" hidden="1"/>
    <cellStyle name="Hyperlink" xfId="520" builtinId="8" hidden="1"/>
    <cellStyle name="Hyperlink" xfId="522" builtinId="8" hidden="1"/>
    <cellStyle name="Hyperlink" xfId="524" builtinId="8" hidden="1"/>
    <cellStyle name="Hyperlink" xfId="526" builtinId="8" hidden="1"/>
    <cellStyle name="Hyperlink" xfId="528" builtinId="8" hidden="1"/>
    <cellStyle name="Hyperlink" xfId="530" builtinId="8" hidden="1"/>
    <cellStyle name="Hyperlink" xfId="532" builtinId="8" hidden="1"/>
    <cellStyle name="Hyperlink" xfId="534" builtinId="8" hidden="1"/>
    <cellStyle name="Hyperlink" xfId="536" builtinId="8" hidden="1"/>
    <cellStyle name="Hyperlink" xfId="538" builtinId="8" hidden="1"/>
    <cellStyle name="Hyperlink" xfId="540" builtinId="8" hidden="1"/>
    <cellStyle name="Hyperlink" xfId="542" builtinId="8" hidden="1"/>
    <cellStyle name="Hyperlink" xfId="544" builtinId="8" hidden="1"/>
    <cellStyle name="Hyperlink" xfId="546" builtinId="8" hidden="1"/>
    <cellStyle name="Hyperlink" xfId="548" builtinId="8" hidden="1"/>
    <cellStyle name="Hyperlink" xfId="550" builtinId="8" hidden="1"/>
    <cellStyle name="Hyperlink" xfId="552" builtinId="8" hidden="1"/>
    <cellStyle name="Hyperlink" xfId="554" builtinId="8" hidden="1"/>
    <cellStyle name="Hyperlink" xfId="556" builtinId="8" hidden="1"/>
    <cellStyle name="Hyperlink" xfId="558" builtinId="8" hidden="1"/>
    <cellStyle name="Hyperlink" xfId="560" builtinId="8" hidden="1"/>
    <cellStyle name="Hyperlink" xfId="562" builtinId="8" hidden="1"/>
    <cellStyle name="Hyperlink" xfId="564" builtinId="8" hidden="1"/>
    <cellStyle name="Hyperlink" xfId="566" builtinId="8" hidden="1"/>
    <cellStyle name="Hyperlink" xfId="568" builtinId="8" hidden="1"/>
    <cellStyle name="Hyperlink" xfId="570" builtinId="8" hidden="1"/>
    <cellStyle name="Hyperlink" xfId="572" builtinId="8" hidden="1"/>
    <cellStyle name="Hyperlink" xfId="574" builtinId="8" hidden="1"/>
    <cellStyle name="Hyperlink" xfId="576" builtinId="8" hidden="1"/>
    <cellStyle name="Hyperlink" xfId="578" builtinId="8" hidden="1"/>
    <cellStyle name="Hyperlink" xfId="580" builtinId="8" hidden="1"/>
    <cellStyle name="Hyperlink" xfId="582" builtinId="8" hidden="1"/>
    <cellStyle name="Hyperlink" xfId="584" builtinId="8" hidden="1"/>
    <cellStyle name="Hyperlink" xfId="586" builtinId="8" hidden="1"/>
    <cellStyle name="Hyperlink" xfId="588" builtinId="8" hidden="1"/>
    <cellStyle name="Hyperlink" xfId="590" builtinId="8" hidden="1"/>
    <cellStyle name="Hyperlink" xfId="592" builtinId="8" hidden="1"/>
    <cellStyle name="Hyperlink" xfId="594" builtinId="8" hidden="1"/>
    <cellStyle name="Hyperlink" xfId="596" builtinId="8" hidden="1"/>
    <cellStyle name="Hyperlink" xfId="598" builtinId="8" hidden="1"/>
    <cellStyle name="Hyperlink" xfId="600" builtinId="8" hidden="1"/>
    <cellStyle name="Hyperlink" xfId="602" builtinId="8" hidden="1"/>
    <cellStyle name="Hyperlink" xfId="604" builtinId="8" hidden="1"/>
    <cellStyle name="Hyperlink" xfId="606" builtinId="8" hidden="1"/>
    <cellStyle name="Hyperlink" xfId="608" builtinId="8" hidden="1"/>
    <cellStyle name="Hyperlink" xfId="610" builtinId="8" hidden="1"/>
    <cellStyle name="Hyperlink" xfId="612" builtinId="8" hidden="1"/>
    <cellStyle name="Hyperlink" xfId="614" builtinId="8" hidden="1"/>
    <cellStyle name="Hyperlink" xfId="616" builtinId="8" hidden="1"/>
    <cellStyle name="Hyperlink" xfId="618" builtinId="8" hidden="1"/>
    <cellStyle name="Hyperlink" xfId="620" builtinId="8" hidden="1"/>
    <cellStyle name="Hyperlink" xfId="622" builtinId="8" hidden="1"/>
    <cellStyle name="Hyperlink" xfId="624" builtinId="8" hidden="1"/>
    <cellStyle name="Hyperlink" xfId="626" builtinId="8" hidden="1"/>
    <cellStyle name="Hyperlink" xfId="628" builtinId="8" hidden="1"/>
    <cellStyle name="Hyperlink" xfId="630" builtinId="8" hidden="1"/>
    <cellStyle name="Hyperlink" xfId="632" builtinId="8" hidden="1"/>
    <cellStyle name="Hyperlink" xfId="634" builtinId="8" hidden="1"/>
    <cellStyle name="Hyperlink" xfId="636" builtinId="8" hidden="1"/>
    <cellStyle name="Hyperlink" xfId="638" builtinId="8" hidden="1"/>
    <cellStyle name="Hyperlink" xfId="640" builtinId="8" hidden="1"/>
    <cellStyle name="Hyperlink" xfId="642" builtinId="8" hidden="1"/>
    <cellStyle name="Hyperlink" xfId="644" builtinId="8" hidden="1"/>
    <cellStyle name="Hyperlink" xfId="646" builtinId="8" hidden="1"/>
    <cellStyle name="Hyperlink" xfId="648" builtinId="8" hidden="1"/>
    <cellStyle name="Hyperlink" xfId="650" builtinId="8" hidden="1"/>
    <cellStyle name="Hyperlink" xfId="652" builtinId="8" hidden="1"/>
    <cellStyle name="Input 2" xfId="968"/>
    <cellStyle name="Normal" xfId="0" builtinId="0"/>
    <cellStyle name="Normal 10" xfId="721"/>
    <cellStyle name="Normal 11" xfId="758"/>
    <cellStyle name="Normal 11 2" xfId="826"/>
    <cellStyle name="Normal 11 2 2" xfId="963"/>
    <cellStyle name="Normal 11 2 2 2" xfId="1543"/>
    <cellStyle name="Normal 11 2 2 2 2" xfId="3047"/>
    <cellStyle name="Normal 11 2 2 3" xfId="1269"/>
    <cellStyle name="Normal 11 2 2 3 2" xfId="2775"/>
    <cellStyle name="Normal 11 2 2 4" xfId="1828"/>
    <cellStyle name="Normal 11 2 2 4 2" xfId="3319"/>
    <cellStyle name="Normal 11 2 2 5" xfId="2471"/>
    <cellStyle name="Normal 11 2 2 6" xfId="2135"/>
    <cellStyle name="Normal 11 2 3" xfId="1406"/>
    <cellStyle name="Normal 11 2 3 2" xfId="2911"/>
    <cellStyle name="Normal 11 2 4" xfId="1133"/>
    <cellStyle name="Normal 11 2 4 2" xfId="2639"/>
    <cellStyle name="Normal 11 2 5" xfId="1692"/>
    <cellStyle name="Normal 11 2 5 2" xfId="3183"/>
    <cellStyle name="Normal 11 2 6" xfId="2335"/>
    <cellStyle name="Normal 11 2 7" xfId="1999"/>
    <cellStyle name="Normal 11 3" xfId="895"/>
    <cellStyle name="Normal 11 3 2" xfId="1475"/>
    <cellStyle name="Normal 11 3 2 2" xfId="2979"/>
    <cellStyle name="Normal 11 3 3" xfId="1201"/>
    <cellStyle name="Normal 11 3 3 2" xfId="2707"/>
    <cellStyle name="Normal 11 3 4" xfId="1760"/>
    <cellStyle name="Normal 11 3 4 2" xfId="3251"/>
    <cellStyle name="Normal 11 3 5" xfId="2403"/>
    <cellStyle name="Normal 11 3 6" xfId="2067"/>
    <cellStyle name="Normal 11 4" xfId="1338"/>
    <cellStyle name="Normal 11 4 2" xfId="2843"/>
    <cellStyle name="Normal 11 5" xfId="1065"/>
    <cellStyle name="Normal 11 5 2" xfId="2571"/>
    <cellStyle name="Normal 11 6" xfId="1624"/>
    <cellStyle name="Normal 11 6 2" xfId="3115"/>
    <cellStyle name="Normal 11 7" xfId="2267"/>
    <cellStyle name="Normal 11 8" xfId="1931"/>
    <cellStyle name="Normal 12" xfId="1834"/>
    <cellStyle name="Normal 12 2" xfId="3323"/>
    <cellStyle name="Normal 2" xfId="211"/>
    <cellStyle name="Normal 3" xfId="210"/>
    <cellStyle name="Normal 4" xfId="216"/>
    <cellStyle name="Normal 5" xfId="218"/>
    <cellStyle name="Normal 5 10" xfId="689"/>
    <cellStyle name="Normal 5 10 2" xfId="1273"/>
    <cellStyle name="Normal 5 10 2 2" xfId="2779"/>
    <cellStyle name="Normal 5 10 3" xfId="2203"/>
    <cellStyle name="Normal 5 10 4" xfId="1867"/>
    <cellStyle name="Normal 5 11" xfId="969"/>
    <cellStyle name="Normal 5 11 2" xfId="2475"/>
    <cellStyle name="Normal 5 11 3" xfId="2139"/>
    <cellStyle name="Normal 5 12" xfId="1001"/>
    <cellStyle name="Normal 5 12 2" xfId="2507"/>
    <cellStyle name="Normal 5 13" xfId="1549"/>
    <cellStyle name="Normal 5 13 2" xfId="3051"/>
    <cellStyle name="Normal 5 14" xfId="2171"/>
    <cellStyle name="Normal 5 15" xfId="1835"/>
    <cellStyle name="Normal 5 2" xfId="219"/>
    <cellStyle name="Normal 5 3" xfId="223"/>
    <cellStyle name="Normal 5 3 10" xfId="1002"/>
    <cellStyle name="Normal 5 3 10 2" xfId="2508"/>
    <cellStyle name="Normal 5 3 11" xfId="1552"/>
    <cellStyle name="Normal 5 3 11 2" xfId="3052"/>
    <cellStyle name="Normal 5 3 12" xfId="2172"/>
    <cellStyle name="Normal 5 3 13" xfId="1836"/>
    <cellStyle name="Normal 5 3 2" xfId="446"/>
    <cellStyle name="Normal 5 3 2 10" xfId="1558"/>
    <cellStyle name="Normal 5 3 2 10 2" xfId="3056"/>
    <cellStyle name="Normal 5 3 2 11" xfId="2176"/>
    <cellStyle name="Normal 5 3 2 12" xfId="1840"/>
    <cellStyle name="Normal 5 3 2 2" xfId="666"/>
    <cellStyle name="Normal 5 3 2 2 10" xfId="2184"/>
    <cellStyle name="Normal 5 3 2 2 11" xfId="1848"/>
    <cellStyle name="Normal 5 3 2 2 2" xfId="686"/>
    <cellStyle name="Normal 5 3 2 2 2 10" xfId="1864"/>
    <cellStyle name="Normal 5 3 2 2 2 2" xfId="754"/>
    <cellStyle name="Normal 5 3 2 2 2 2 2" xfId="823"/>
    <cellStyle name="Normal 5 3 2 2 2 2 2 2" xfId="960"/>
    <cellStyle name="Normal 5 3 2 2 2 2 2 2 2" xfId="1540"/>
    <cellStyle name="Normal 5 3 2 2 2 2 2 2 2 2" xfId="3044"/>
    <cellStyle name="Normal 5 3 2 2 2 2 2 2 3" xfId="1266"/>
    <cellStyle name="Normal 5 3 2 2 2 2 2 2 3 2" xfId="2772"/>
    <cellStyle name="Normal 5 3 2 2 2 2 2 2 4" xfId="1825"/>
    <cellStyle name="Normal 5 3 2 2 2 2 2 2 4 2" xfId="3316"/>
    <cellStyle name="Normal 5 3 2 2 2 2 2 2 5" xfId="2468"/>
    <cellStyle name="Normal 5 3 2 2 2 2 2 2 6" xfId="2132"/>
    <cellStyle name="Normal 5 3 2 2 2 2 2 3" xfId="1403"/>
    <cellStyle name="Normal 5 3 2 2 2 2 2 3 2" xfId="2908"/>
    <cellStyle name="Normal 5 3 2 2 2 2 2 4" xfId="1130"/>
    <cellStyle name="Normal 5 3 2 2 2 2 2 4 2" xfId="2636"/>
    <cellStyle name="Normal 5 3 2 2 2 2 2 5" xfId="1689"/>
    <cellStyle name="Normal 5 3 2 2 2 2 2 5 2" xfId="3180"/>
    <cellStyle name="Normal 5 3 2 2 2 2 2 6" xfId="2332"/>
    <cellStyle name="Normal 5 3 2 2 2 2 2 7" xfId="1996"/>
    <cellStyle name="Normal 5 3 2 2 2 2 3" xfId="892"/>
    <cellStyle name="Normal 5 3 2 2 2 2 3 2" xfId="1472"/>
    <cellStyle name="Normal 5 3 2 2 2 2 3 2 2" xfId="2976"/>
    <cellStyle name="Normal 5 3 2 2 2 2 3 3" xfId="1198"/>
    <cellStyle name="Normal 5 3 2 2 2 2 3 3 2" xfId="2704"/>
    <cellStyle name="Normal 5 3 2 2 2 2 3 4" xfId="1757"/>
    <cellStyle name="Normal 5 3 2 2 2 2 3 4 2" xfId="3248"/>
    <cellStyle name="Normal 5 3 2 2 2 2 3 5" xfId="2400"/>
    <cellStyle name="Normal 5 3 2 2 2 2 3 6" xfId="2064"/>
    <cellStyle name="Normal 5 3 2 2 2 2 4" xfId="1335"/>
    <cellStyle name="Normal 5 3 2 2 2 2 4 2" xfId="2840"/>
    <cellStyle name="Normal 5 3 2 2 2 2 5" xfId="1062"/>
    <cellStyle name="Normal 5 3 2 2 2 2 5 2" xfId="2568"/>
    <cellStyle name="Normal 5 3 2 2 2 2 6" xfId="1620"/>
    <cellStyle name="Normal 5 3 2 2 2 2 6 2" xfId="3112"/>
    <cellStyle name="Normal 5 3 2 2 2 2 7" xfId="2264"/>
    <cellStyle name="Normal 5 3 2 2 2 2 8" xfId="1928"/>
    <cellStyle name="Normal 5 3 2 2 2 3" xfId="791"/>
    <cellStyle name="Normal 5 3 2 2 2 3 2" xfId="928"/>
    <cellStyle name="Normal 5 3 2 2 2 3 2 2" xfId="1508"/>
    <cellStyle name="Normal 5 3 2 2 2 3 2 2 2" xfId="3012"/>
    <cellStyle name="Normal 5 3 2 2 2 3 2 3" xfId="1234"/>
    <cellStyle name="Normal 5 3 2 2 2 3 2 3 2" xfId="2740"/>
    <cellStyle name="Normal 5 3 2 2 2 3 2 4" xfId="1793"/>
    <cellStyle name="Normal 5 3 2 2 2 3 2 4 2" xfId="3284"/>
    <cellStyle name="Normal 5 3 2 2 2 3 2 5" xfId="2436"/>
    <cellStyle name="Normal 5 3 2 2 2 3 2 6" xfId="2100"/>
    <cellStyle name="Normal 5 3 2 2 2 3 3" xfId="1371"/>
    <cellStyle name="Normal 5 3 2 2 2 3 3 2" xfId="2876"/>
    <cellStyle name="Normal 5 3 2 2 2 3 4" xfId="1098"/>
    <cellStyle name="Normal 5 3 2 2 2 3 4 2" xfId="2604"/>
    <cellStyle name="Normal 5 3 2 2 2 3 5" xfId="1657"/>
    <cellStyle name="Normal 5 3 2 2 2 3 5 2" xfId="3148"/>
    <cellStyle name="Normal 5 3 2 2 2 3 6" xfId="2300"/>
    <cellStyle name="Normal 5 3 2 2 2 3 7" xfId="1964"/>
    <cellStyle name="Normal 5 3 2 2 2 4" xfId="860"/>
    <cellStyle name="Normal 5 3 2 2 2 4 2" xfId="1440"/>
    <cellStyle name="Normal 5 3 2 2 2 4 2 2" xfId="2944"/>
    <cellStyle name="Normal 5 3 2 2 2 4 3" xfId="1166"/>
    <cellStyle name="Normal 5 3 2 2 2 4 3 2" xfId="2672"/>
    <cellStyle name="Normal 5 3 2 2 2 4 4" xfId="1725"/>
    <cellStyle name="Normal 5 3 2 2 2 4 4 2" xfId="3216"/>
    <cellStyle name="Normal 5 3 2 2 2 4 5" xfId="2368"/>
    <cellStyle name="Normal 5 3 2 2 2 4 6" xfId="2032"/>
    <cellStyle name="Normal 5 3 2 2 2 5" xfId="718"/>
    <cellStyle name="Normal 5 3 2 2 2 5 2" xfId="1303"/>
    <cellStyle name="Normal 5 3 2 2 2 5 2 2" xfId="2808"/>
    <cellStyle name="Normal 5 3 2 2 2 5 3" xfId="2232"/>
    <cellStyle name="Normal 5 3 2 2 2 5 4" xfId="1896"/>
    <cellStyle name="Normal 5 3 2 2 2 6" xfId="998"/>
    <cellStyle name="Normal 5 3 2 2 2 6 2" xfId="2504"/>
    <cellStyle name="Normal 5 3 2 2 2 6 3" xfId="2168"/>
    <cellStyle name="Normal 5 3 2 2 2 7" xfId="1030"/>
    <cellStyle name="Normal 5 3 2 2 2 7 2" xfId="2536"/>
    <cellStyle name="Normal 5 3 2 2 2 8" xfId="1586"/>
    <cellStyle name="Normal 5 3 2 2 2 8 2" xfId="3080"/>
    <cellStyle name="Normal 5 3 2 2 2 9" xfId="2200"/>
    <cellStyle name="Normal 5 3 2 2 3" xfId="738"/>
    <cellStyle name="Normal 5 3 2 2 3 2" xfId="807"/>
    <cellStyle name="Normal 5 3 2 2 3 2 2" xfId="944"/>
    <cellStyle name="Normal 5 3 2 2 3 2 2 2" xfId="1524"/>
    <cellStyle name="Normal 5 3 2 2 3 2 2 2 2" xfId="3028"/>
    <cellStyle name="Normal 5 3 2 2 3 2 2 3" xfId="1250"/>
    <cellStyle name="Normal 5 3 2 2 3 2 2 3 2" xfId="2756"/>
    <cellStyle name="Normal 5 3 2 2 3 2 2 4" xfId="1809"/>
    <cellStyle name="Normal 5 3 2 2 3 2 2 4 2" xfId="3300"/>
    <cellStyle name="Normal 5 3 2 2 3 2 2 5" xfId="2452"/>
    <cellStyle name="Normal 5 3 2 2 3 2 2 6" xfId="2116"/>
    <cellStyle name="Normal 5 3 2 2 3 2 3" xfId="1387"/>
    <cellStyle name="Normal 5 3 2 2 3 2 3 2" xfId="2892"/>
    <cellStyle name="Normal 5 3 2 2 3 2 4" xfId="1114"/>
    <cellStyle name="Normal 5 3 2 2 3 2 4 2" xfId="2620"/>
    <cellStyle name="Normal 5 3 2 2 3 2 5" xfId="1673"/>
    <cellStyle name="Normal 5 3 2 2 3 2 5 2" xfId="3164"/>
    <cellStyle name="Normal 5 3 2 2 3 2 6" xfId="2316"/>
    <cellStyle name="Normal 5 3 2 2 3 2 7" xfId="1980"/>
    <cellStyle name="Normal 5 3 2 2 3 3" xfId="876"/>
    <cellStyle name="Normal 5 3 2 2 3 3 2" xfId="1456"/>
    <cellStyle name="Normal 5 3 2 2 3 3 2 2" xfId="2960"/>
    <cellStyle name="Normal 5 3 2 2 3 3 3" xfId="1182"/>
    <cellStyle name="Normal 5 3 2 2 3 3 3 2" xfId="2688"/>
    <cellStyle name="Normal 5 3 2 2 3 3 4" xfId="1741"/>
    <cellStyle name="Normal 5 3 2 2 3 3 4 2" xfId="3232"/>
    <cellStyle name="Normal 5 3 2 2 3 3 5" xfId="2384"/>
    <cellStyle name="Normal 5 3 2 2 3 3 6" xfId="2048"/>
    <cellStyle name="Normal 5 3 2 2 3 4" xfId="1319"/>
    <cellStyle name="Normal 5 3 2 2 3 4 2" xfId="2824"/>
    <cellStyle name="Normal 5 3 2 2 3 5" xfId="1046"/>
    <cellStyle name="Normal 5 3 2 2 3 5 2" xfId="2552"/>
    <cellStyle name="Normal 5 3 2 2 3 6" xfId="1604"/>
    <cellStyle name="Normal 5 3 2 2 3 6 2" xfId="3096"/>
    <cellStyle name="Normal 5 3 2 2 3 7" xfId="2248"/>
    <cellStyle name="Normal 5 3 2 2 3 8" xfId="1912"/>
    <cellStyle name="Normal 5 3 2 2 4" xfId="775"/>
    <cellStyle name="Normal 5 3 2 2 4 2" xfId="912"/>
    <cellStyle name="Normal 5 3 2 2 4 2 2" xfId="1492"/>
    <cellStyle name="Normal 5 3 2 2 4 2 2 2" xfId="2996"/>
    <cellStyle name="Normal 5 3 2 2 4 2 3" xfId="1218"/>
    <cellStyle name="Normal 5 3 2 2 4 2 3 2" xfId="2724"/>
    <cellStyle name="Normal 5 3 2 2 4 2 4" xfId="1777"/>
    <cellStyle name="Normal 5 3 2 2 4 2 4 2" xfId="3268"/>
    <cellStyle name="Normal 5 3 2 2 4 2 5" xfId="2420"/>
    <cellStyle name="Normal 5 3 2 2 4 2 6" xfId="2084"/>
    <cellStyle name="Normal 5 3 2 2 4 3" xfId="1355"/>
    <cellStyle name="Normal 5 3 2 2 4 3 2" xfId="2860"/>
    <cellStyle name="Normal 5 3 2 2 4 4" xfId="1082"/>
    <cellStyle name="Normal 5 3 2 2 4 4 2" xfId="2588"/>
    <cellStyle name="Normal 5 3 2 2 4 5" xfId="1641"/>
    <cellStyle name="Normal 5 3 2 2 4 5 2" xfId="3132"/>
    <cellStyle name="Normal 5 3 2 2 4 6" xfId="2284"/>
    <cellStyle name="Normal 5 3 2 2 4 7" xfId="1948"/>
    <cellStyle name="Normal 5 3 2 2 5" xfId="844"/>
    <cellStyle name="Normal 5 3 2 2 5 2" xfId="1424"/>
    <cellStyle name="Normal 5 3 2 2 5 2 2" xfId="2928"/>
    <cellStyle name="Normal 5 3 2 2 5 3" xfId="1150"/>
    <cellStyle name="Normal 5 3 2 2 5 3 2" xfId="2656"/>
    <cellStyle name="Normal 5 3 2 2 5 4" xfId="1709"/>
    <cellStyle name="Normal 5 3 2 2 5 4 2" xfId="3200"/>
    <cellStyle name="Normal 5 3 2 2 5 5" xfId="2352"/>
    <cellStyle name="Normal 5 3 2 2 5 6" xfId="2016"/>
    <cellStyle name="Normal 5 3 2 2 6" xfId="702"/>
    <cellStyle name="Normal 5 3 2 2 6 2" xfId="1287"/>
    <cellStyle name="Normal 5 3 2 2 6 2 2" xfId="2792"/>
    <cellStyle name="Normal 5 3 2 2 6 3" xfId="2216"/>
    <cellStyle name="Normal 5 3 2 2 6 4" xfId="1880"/>
    <cellStyle name="Normal 5 3 2 2 7" xfId="982"/>
    <cellStyle name="Normal 5 3 2 2 7 2" xfId="2488"/>
    <cellStyle name="Normal 5 3 2 2 7 3" xfId="2152"/>
    <cellStyle name="Normal 5 3 2 2 8" xfId="1014"/>
    <cellStyle name="Normal 5 3 2 2 8 2" xfId="2520"/>
    <cellStyle name="Normal 5 3 2 2 9" xfId="1568"/>
    <cellStyle name="Normal 5 3 2 2 9 2" xfId="3064"/>
    <cellStyle name="Normal 5 3 2 3" xfId="678"/>
    <cellStyle name="Normal 5 3 2 3 10" xfId="1856"/>
    <cellStyle name="Normal 5 3 2 3 2" xfId="746"/>
    <cellStyle name="Normal 5 3 2 3 2 2" xfId="815"/>
    <cellStyle name="Normal 5 3 2 3 2 2 2" xfId="952"/>
    <cellStyle name="Normal 5 3 2 3 2 2 2 2" xfId="1532"/>
    <cellStyle name="Normal 5 3 2 3 2 2 2 2 2" xfId="3036"/>
    <cellStyle name="Normal 5 3 2 3 2 2 2 3" xfId="1258"/>
    <cellStyle name="Normal 5 3 2 3 2 2 2 3 2" xfId="2764"/>
    <cellStyle name="Normal 5 3 2 3 2 2 2 4" xfId="1817"/>
    <cellStyle name="Normal 5 3 2 3 2 2 2 4 2" xfId="3308"/>
    <cellStyle name="Normal 5 3 2 3 2 2 2 5" xfId="2460"/>
    <cellStyle name="Normal 5 3 2 3 2 2 2 6" xfId="2124"/>
    <cellStyle name="Normal 5 3 2 3 2 2 3" xfId="1395"/>
    <cellStyle name="Normal 5 3 2 3 2 2 3 2" xfId="2900"/>
    <cellStyle name="Normal 5 3 2 3 2 2 4" xfId="1122"/>
    <cellStyle name="Normal 5 3 2 3 2 2 4 2" xfId="2628"/>
    <cellStyle name="Normal 5 3 2 3 2 2 5" xfId="1681"/>
    <cellStyle name="Normal 5 3 2 3 2 2 5 2" xfId="3172"/>
    <cellStyle name="Normal 5 3 2 3 2 2 6" xfId="2324"/>
    <cellStyle name="Normal 5 3 2 3 2 2 7" xfId="1988"/>
    <cellStyle name="Normal 5 3 2 3 2 3" xfId="884"/>
    <cellStyle name="Normal 5 3 2 3 2 3 2" xfId="1464"/>
    <cellStyle name="Normal 5 3 2 3 2 3 2 2" xfId="2968"/>
    <cellStyle name="Normal 5 3 2 3 2 3 3" xfId="1190"/>
    <cellStyle name="Normal 5 3 2 3 2 3 3 2" xfId="2696"/>
    <cellStyle name="Normal 5 3 2 3 2 3 4" xfId="1749"/>
    <cellStyle name="Normal 5 3 2 3 2 3 4 2" xfId="3240"/>
    <cellStyle name="Normal 5 3 2 3 2 3 5" xfId="2392"/>
    <cellStyle name="Normal 5 3 2 3 2 3 6" xfId="2056"/>
    <cellStyle name="Normal 5 3 2 3 2 4" xfId="1327"/>
    <cellStyle name="Normal 5 3 2 3 2 4 2" xfId="2832"/>
    <cellStyle name="Normal 5 3 2 3 2 5" xfId="1054"/>
    <cellStyle name="Normal 5 3 2 3 2 5 2" xfId="2560"/>
    <cellStyle name="Normal 5 3 2 3 2 6" xfId="1612"/>
    <cellStyle name="Normal 5 3 2 3 2 6 2" xfId="3104"/>
    <cellStyle name="Normal 5 3 2 3 2 7" xfId="2256"/>
    <cellStyle name="Normal 5 3 2 3 2 8" xfId="1920"/>
    <cellStyle name="Normal 5 3 2 3 3" xfId="783"/>
    <cellStyle name="Normal 5 3 2 3 3 2" xfId="920"/>
    <cellStyle name="Normal 5 3 2 3 3 2 2" xfId="1500"/>
    <cellStyle name="Normal 5 3 2 3 3 2 2 2" xfId="3004"/>
    <cellStyle name="Normal 5 3 2 3 3 2 3" xfId="1226"/>
    <cellStyle name="Normal 5 3 2 3 3 2 3 2" xfId="2732"/>
    <cellStyle name="Normal 5 3 2 3 3 2 4" xfId="1785"/>
    <cellStyle name="Normal 5 3 2 3 3 2 4 2" xfId="3276"/>
    <cellStyle name="Normal 5 3 2 3 3 2 5" xfId="2428"/>
    <cellStyle name="Normal 5 3 2 3 3 2 6" xfId="2092"/>
    <cellStyle name="Normal 5 3 2 3 3 3" xfId="1363"/>
    <cellStyle name="Normal 5 3 2 3 3 3 2" xfId="2868"/>
    <cellStyle name="Normal 5 3 2 3 3 4" xfId="1090"/>
    <cellStyle name="Normal 5 3 2 3 3 4 2" xfId="2596"/>
    <cellStyle name="Normal 5 3 2 3 3 5" xfId="1649"/>
    <cellStyle name="Normal 5 3 2 3 3 5 2" xfId="3140"/>
    <cellStyle name="Normal 5 3 2 3 3 6" xfId="2292"/>
    <cellStyle name="Normal 5 3 2 3 3 7" xfId="1956"/>
    <cellStyle name="Normal 5 3 2 3 4" xfId="852"/>
    <cellStyle name="Normal 5 3 2 3 4 2" xfId="1432"/>
    <cellStyle name="Normal 5 3 2 3 4 2 2" xfId="2936"/>
    <cellStyle name="Normal 5 3 2 3 4 3" xfId="1158"/>
    <cellStyle name="Normal 5 3 2 3 4 3 2" xfId="2664"/>
    <cellStyle name="Normal 5 3 2 3 4 4" xfId="1717"/>
    <cellStyle name="Normal 5 3 2 3 4 4 2" xfId="3208"/>
    <cellStyle name="Normal 5 3 2 3 4 5" xfId="2360"/>
    <cellStyle name="Normal 5 3 2 3 4 6" xfId="2024"/>
    <cellStyle name="Normal 5 3 2 3 5" xfId="710"/>
    <cellStyle name="Normal 5 3 2 3 5 2" xfId="1295"/>
    <cellStyle name="Normal 5 3 2 3 5 2 2" xfId="2800"/>
    <cellStyle name="Normal 5 3 2 3 5 3" xfId="2224"/>
    <cellStyle name="Normal 5 3 2 3 5 4" xfId="1888"/>
    <cellStyle name="Normal 5 3 2 3 6" xfId="990"/>
    <cellStyle name="Normal 5 3 2 3 6 2" xfId="2496"/>
    <cellStyle name="Normal 5 3 2 3 6 3" xfId="2160"/>
    <cellStyle name="Normal 5 3 2 3 7" xfId="1022"/>
    <cellStyle name="Normal 5 3 2 3 7 2" xfId="2528"/>
    <cellStyle name="Normal 5 3 2 3 8" xfId="1578"/>
    <cellStyle name="Normal 5 3 2 3 8 2" xfId="3072"/>
    <cellStyle name="Normal 5 3 2 3 9" xfId="2192"/>
    <cellStyle name="Normal 5 3 2 4" xfId="730"/>
    <cellStyle name="Normal 5 3 2 4 2" xfId="799"/>
    <cellStyle name="Normal 5 3 2 4 2 2" xfId="936"/>
    <cellStyle name="Normal 5 3 2 4 2 2 2" xfId="1516"/>
    <cellStyle name="Normal 5 3 2 4 2 2 2 2" xfId="3020"/>
    <cellStyle name="Normal 5 3 2 4 2 2 3" xfId="1242"/>
    <cellStyle name="Normal 5 3 2 4 2 2 3 2" xfId="2748"/>
    <cellStyle name="Normal 5 3 2 4 2 2 4" xfId="1801"/>
    <cellStyle name="Normal 5 3 2 4 2 2 4 2" xfId="3292"/>
    <cellStyle name="Normal 5 3 2 4 2 2 5" xfId="2444"/>
    <cellStyle name="Normal 5 3 2 4 2 2 6" xfId="2108"/>
    <cellStyle name="Normal 5 3 2 4 2 3" xfId="1379"/>
    <cellStyle name="Normal 5 3 2 4 2 3 2" xfId="2884"/>
    <cellStyle name="Normal 5 3 2 4 2 4" xfId="1106"/>
    <cellStyle name="Normal 5 3 2 4 2 4 2" xfId="2612"/>
    <cellStyle name="Normal 5 3 2 4 2 5" xfId="1665"/>
    <cellStyle name="Normal 5 3 2 4 2 5 2" xfId="3156"/>
    <cellStyle name="Normal 5 3 2 4 2 6" xfId="2308"/>
    <cellStyle name="Normal 5 3 2 4 2 7" xfId="1972"/>
    <cellStyle name="Normal 5 3 2 4 3" xfId="868"/>
    <cellStyle name="Normal 5 3 2 4 3 2" xfId="1448"/>
    <cellStyle name="Normal 5 3 2 4 3 2 2" xfId="2952"/>
    <cellStyle name="Normal 5 3 2 4 3 3" xfId="1174"/>
    <cellStyle name="Normal 5 3 2 4 3 3 2" xfId="2680"/>
    <cellStyle name="Normal 5 3 2 4 3 4" xfId="1733"/>
    <cellStyle name="Normal 5 3 2 4 3 4 2" xfId="3224"/>
    <cellStyle name="Normal 5 3 2 4 3 5" xfId="2376"/>
    <cellStyle name="Normal 5 3 2 4 3 6" xfId="2040"/>
    <cellStyle name="Normal 5 3 2 4 4" xfId="1311"/>
    <cellStyle name="Normal 5 3 2 4 4 2" xfId="2816"/>
    <cellStyle name="Normal 5 3 2 4 5" xfId="1038"/>
    <cellStyle name="Normal 5 3 2 4 5 2" xfId="2544"/>
    <cellStyle name="Normal 5 3 2 4 6" xfId="1596"/>
    <cellStyle name="Normal 5 3 2 4 6 2" xfId="3088"/>
    <cellStyle name="Normal 5 3 2 4 7" xfId="2240"/>
    <cellStyle name="Normal 5 3 2 4 8" xfId="1904"/>
    <cellStyle name="Normal 5 3 2 5" xfId="767"/>
    <cellStyle name="Normal 5 3 2 5 2" xfId="904"/>
    <cellStyle name="Normal 5 3 2 5 2 2" xfId="1484"/>
    <cellStyle name="Normal 5 3 2 5 2 2 2" xfId="2988"/>
    <cellStyle name="Normal 5 3 2 5 2 3" xfId="1210"/>
    <cellStyle name="Normal 5 3 2 5 2 3 2" xfId="2716"/>
    <cellStyle name="Normal 5 3 2 5 2 4" xfId="1769"/>
    <cellStyle name="Normal 5 3 2 5 2 4 2" xfId="3260"/>
    <cellStyle name="Normal 5 3 2 5 2 5" xfId="2412"/>
    <cellStyle name="Normal 5 3 2 5 2 6" xfId="2076"/>
    <cellStyle name="Normal 5 3 2 5 3" xfId="1347"/>
    <cellStyle name="Normal 5 3 2 5 3 2" xfId="2852"/>
    <cellStyle name="Normal 5 3 2 5 4" xfId="1074"/>
    <cellStyle name="Normal 5 3 2 5 4 2" xfId="2580"/>
    <cellStyle name="Normal 5 3 2 5 5" xfId="1633"/>
    <cellStyle name="Normal 5 3 2 5 5 2" xfId="3124"/>
    <cellStyle name="Normal 5 3 2 5 6" xfId="2276"/>
    <cellStyle name="Normal 5 3 2 5 7" xfId="1940"/>
    <cellStyle name="Normal 5 3 2 6" xfId="836"/>
    <cellStyle name="Normal 5 3 2 6 2" xfId="1416"/>
    <cellStyle name="Normal 5 3 2 6 2 2" xfId="2920"/>
    <cellStyle name="Normal 5 3 2 6 3" xfId="1142"/>
    <cellStyle name="Normal 5 3 2 6 3 2" xfId="2648"/>
    <cellStyle name="Normal 5 3 2 6 4" xfId="1701"/>
    <cellStyle name="Normal 5 3 2 6 4 2" xfId="3192"/>
    <cellStyle name="Normal 5 3 2 6 5" xfId="2344"/>
    <cellStyle name="Normal 5 3 2 6 6" xfId="2008"/>
    <cellStyle name="Normal 5 3 2 7" xfId="694"/>
    <cellStyle name="Normal 5 3 2 7 2" xfId="1279"/>
    <cellStyle name="Normal 5 3 2 7 2 2" xfId="2784"/>
    <cellStyle name="Normal 5 3 2 7 3" xfId="2208"/>
    <cellStyle name="Normal 5 3 2 7 4" xfId="1872"/>
    <cellStyle name="Normal 5 3 2 8" xfId="974"/>
    <cellStyle name="Normal 5 3 2 8 2" xfId="2480"/>
    <cellStyle name="Normal 5 3 2 8 3" xfId="2144"/>
    <cellStyle name="Normal 5 3 2 9" xfId="1006"/>
    <cellStyle name="Normal 5 3 2 9 2" xfId="2512"/>
    <cellStyle name="Normal 5 3 3" xfId="662"/>
    <cellStyle name="Normal 5 3 3 10" xfId="2180"/>
    <cellStyle name="Normal 5 3 3 11" xfId="1844"/>
    <cellStyle name="Normal 5 3 3 2" xfId="682"/>
    <cellStyle name="Normal 5 3 3 2 10" xfId="1860"/>
    <cellStyle name="Normal 5 3 3 2 2" xfId="750"/>
    <cellStyle name="Normal 5 3 3 2 2 2" xfId="819"/>
    <cellStyle name="Normal 5 3 3 2 2 2 2" xfId="956"/>
    <cellStyle name="Normal 5 3 3 2 2 2 2 2" xfId="1536"/>
    <cellStyle name="Normal 5 3 3 2 2 2 2 2 2" xfId="3040"/>
    <cellStyle name="Normal 5 3 3 2 2 2 2 3" xfId="1262"/>
    <cellStyle name="Normal 5 3 3 2 2 2 2 3 2" xfId="2768"/>
    <cellStyle name="Normal 5 3 3 2 2 2 2 4" xfId="1821"/>
    <cellStyle name="Normal 5 3 3 2 2 2 2 4 2" xfId="3312"/>
    <cellStyle name="Normal 5 3 3 2 2 2 2 5" xfId="2464"/>
    <cellStyle name="Normal 5 3 3 2 2 2 2 6" xfId="2128"/>
    <cellStyle name="Normal 5 3 3 2 2 2 3" xfId="1399"/>
    <cellStyle name="Normal 5 3 3 2 2 2 3 2" xfId="2904"/>
    <cellStyle name="Normal 5 3 3 2 2 2 4" xfId="1126"/>
    <cellStyle name="Normal 5 3 3 2 2 2 4 2" xfId="2632"/>
    <cellStyle name="Normal 5 3 3 2 2 2 5" xfId="1685"/>
    <cellStyle name="Normal 5 3 3 2 2 2 5 2" xfId="3176"/>
    <cellStyle name="Normal 5 3 3 2 2 2 6" xfId="2328"/>
    <cellStyle name="Normal 5 3 3 2 2 2 7" xfId="1992"/>
    <cellStyle name="Normal 5 3 3 2 2 3" xfId="888"/>
    <cellStyle name="Normal 5 3 3 2 2 3 2" xfId="1468"/>
    <cellStyle name="Normal 5 3 3 2 2 3 2 2" xfId="2972"/>
    <cellStyle name="Normal 5 3 3 2 2 3 3" xfId="1194"/>
    <cellStyle name="Normal 5 3 3 2 2 3 3 2" xfId="2700"/>
    <cellStyle name="Normal 5 3 3 2 2 3 4" xfId="1753"/>
    <cellStyle name="Normal 5 3 3 2 2 3 4 2" xfId="3244"/>
    <cellStyle name="Normal 5 3 3 2 2 3 5" xfId="2396"/>
    <cellStyle name="Normal 5 3 3 2 2 3 6" xfId="2060"/>
    <cellStyle name="Normal 5 3 3 2 2 4" xfId="1331"/>
    <cellStyle name="Normal 5 3 3 2 2 4 2" xfId="2836"/>
    <cellStyle name="Normal 5 3 3 2 2 5" xfId="1058"/>
    <cellStyle name="Normal 5 3 3 2 2 5 2" xfId="2564"/>
    <cellStyle name="Normal 5 3 3 2 2 6" xfId="1616"/>
    <cellStyle name="Normal 5 3 3 2 2 6 2" xfId="3108"/>
    <cellStyle name="Normal 5 3 3 2 2 7" xfId="2260"/>
    <cellStyle name="Normal 5 3 3 2 2 8" xfId="1924"/>
    <cellStyle name="Normal 5 3 3 2 3" xfId="787"/>
    <cellStyle name="Normal 5 3 3 2 3 2" xfId="924"/>
    <cellStyle name="Normal 5 3 3 2 3 2 2" xfId="1504"/>
    <cellStyle name="Normal 5 3 3 2 3 2 2 2" xfId="3008"/>
    <cellStyle name="Normal 5 3 3 2 3 2 3" xfId="1230"/>
    <cellStyle name="Normal 5 3 3 2 3 2 3 2" xfId="2736"/>
    <cellStyle name="Normal 5 3 3 2 3 2 4" xfId="1789"/>
    <cellStyle name="Normal 5 3 3 2 3 2 4 2" xfId="3280"/>
    <cellStyle name="Normal 5 3 3 2 3 2 5" xfId="2432"/>
    <cellStyle name="Normal 5 3 3 2 3 2 6" xfId="2096"/>
    <cellStyle name="Normal 5 3 3 2 3 3" xfId="1367"/>
    <cellStyle name="Normal 5 3 3 2 3 3 2" xfId="2872"/>
    <cellStyle name="Normal 5 3 3 2 3 4" xfId="1094"/>
    <cellStyle name="Normal 5 3 3 2 3 4 2" xfId="2600"/>
    <cellStyle name="Normal 5 3 3 2 3 5" xfId="1653"/>
    <cellStyle name="Normal 5 3 3 2 3 5 2" xfId="3144"/>
    <cellStyle name="Normal 5 3 3 2 3 6" xfId="2296"/>
    <cellStyle name="Normal 5 3 3 2 3 7" xfId="1960"/>
    <cellStyle name="Normal 5 3 3 2 4" xfId="856"/>
    <cellStyle name="Normal 5 3 3 2 4 2" xfId="1436"/>
    <cellStyle name="Normal 5 3 3 2 4 2 2" xfId="2940"/>
    <cellStyle name="Normal 5 3 3 2 4 3" xfId="1162"/>
    <cellStyle name="Normal 5 3 3 2 4 3 2" xfId="2668"/>
    <cellStyle name="Normal 5 3 3 2 4 4" xfId="1721"/>
    <cellStyle name="Normal 5 3 3 2 4 4 2" xfId="3212"/>
    <cellStyle name="Normal 5 3 3 2 4 5" xfId="2364"/>
    <cellStyle name="Normal 5 3 3 2 4 6" xfId="2028"/>
    <cellStyle name="Normal 5 3 3 2 5" xfId="714"/>
    <cellStyle name="Normal 5 3 3 2 5 2" xfId="1299"/>
    <cellStyle name="Normal 5 3 3 2 5 2 2" xfId="2804"/>
    <cellStyle name="Normal 5 3 3 2 5 3" xfId="2228"/>
    <cellStyle name="Normal 5 3 3 2 5 4" xfId="1892"/>
    <cellStyle name="Normal 5 3 3 2 6" xfId="994"/>
    <cellStyle name="Normal 5 3 3 2 6 2" xfId="2500"/>
    <cellStyle name="Normal 5 3 3 2 6 3" xfId="2164"/>
    <cellStyle name="Normal 5 3 3 2 7" xfId="1026"/>
    <cellStyle name="Normal 5 3 3 2 7 2" xfId="2532"/>
    <cellStyle name="Normal 5 3 3 2 8" xfId="1582"/>
    <cellStyle name="Normal 5 3 3 2 8 2" xfId="3076"/>
    <cellStyle name="Normal 5 3 3 2 9" xfId="2196"/>
    <cellStyle name="Normal 5 3 3 3" xfId="734"/>
    <cellStyle name="Normal 5 3 3 3 2" xfId="803"/>
    <cellStyle name="Normal 5 3 3 3 2 2" xfId="940"/>
    <cellStyle name="Normal 5 3 3 3 2 2 2" xfId="1520"/>
    <cellStyle name="Normal 5 3 3 3 2 2 2 2" xfId="3024"/>
    <cellStyle name="Normal 5 3 3 3 2 2 3" xfId="1246"/>
    <cellStyle name="Normal 5 3 3 3 2 2 3 2" xfId="2752"/>
    <cellStyle name="Normal 5 3 3 3 2 2 4" xfId="1805"/>
    <cellStyle name="Normal 5 3 3 3 2 2 4 2" xfId="3296"/>
    <cellStyle name="Normal 5 3 3 3 2 2 5" xfId="2448"/>
    <cellStyle name="Normal 5 3 3 3 2 2 6" xfId="2112"/>
    <cellStyle name="Normal 5 3 3 3 2 3" xfId="1383"/>
    <cellStyle name="Normal 5 3 3 3 2 3 2" xfId="2888"/>
    <cellStyle name="Normal 5 3 3 3 2 4" xfId="1110"/>
    <cellStyle name="Normal 5 3 3 3 2 4 2" xfId="2616"/>
    <cellStyle name="Normal 5 3 3 3 2 5" xfId="1669"/>
    <cellStyle name="Normal 5 3 3 3 2 5 2" xfId="3160"/>
    <cellStyle name="Normal 5 3 3 3 2 6" xfId="2312"/>
    <cellStyle name="Normal 5 3 3 3 2 7" xfId="1976"/>
    <cellStyle name="Normal 5 3 3 3 3" xfId="872"/>
    <cellStyle name="Normal 5 3 3 3 3 2" xfId="1452"/>
    <cellStyle name="Normal 5 3 3 3 3 2 2" xfId="2956"/>
    <cellStyle name="Normal 5 3 3 3 3 3" xfId="1178"/>
    <cellStyle name="Normal 5 3 3 3 3 3 2" xfId="2684"/>
    <cellStyle name="Normal 5 3 3 3 3 4" xfId="1737"/>
    <cellStyle name="Normal 5 3 3 3 3 4 2" xfId="3228"/>
    <cellStyle name="Normal 5 3 3 3 3 5" xfId="2380"/>
    <cellStyle name="Normal 5 3 3 3 3 6" xfId="2044"/>
    <cellStyle name="Normal 5 3 3 3 4" xfId="1315"/>
    <cellStyle name="Normal 5 3 3 3 4 2" xfId="2820"/>
    <cellStyle name="Normal 5 3 3 3 5" xfId="1042"/>
    <cellStyle name="Normal 5 3 3 3 5 2" xfId="2548"/>
    <cellStyle name="Normal 5 3 3 3 6" xfId="1600"/>
    <cellStyle name="Normal 5 3 3 3 6 2" xfId="3092"/>
    <cellStyle name="Normal 5 3 3 3 7" xfId="2244"/>
    <cellStyle name="Normal 5 3 3 3 8" xfId="1908"/>
    <cellStyle name="Normal 5 3 3 4" xfId="771"/>
    <cellStyle name="Normal 5 3 3 4 2" xfId="908"/>
    <cellStyle name="Normal 5 3 3 4 2 2" xfId="1488"/>
    <cellStyle name="Normal 5 3 3 4 2 2 2" xfId="2992"/>
    <cellStyle name="Normal 5 3 3 4 2 3" xfId="1214"/>
    <cellStyle name="Normal 5 3 3 4 2 3 2" xfId="2720"/>
    <cellStyle name="Normal 5 3 3 4 2 4" xfId="1773"/>
    <cellStyle name="Normal 5 3 3 4 2 4 2" xfId="3264"/>
    <cellStyle name="Normal 5 3 3 4 2 5" xfId="2416"/>
    <cellStyle name="Normal 5 3 3 4 2 6" xfId="2080"/>
    <cellStyle name="Normal 5 3 3 4 3" xfId="1351"/>
    <cellStyle name="Normal 5 3 3 4 3 2" xfId="2856"/>
    <cellStyle name="Normal 5 3 3 4 4" xfId="1078"/>
    <cellStyle name="Normal 5 3 3 4 4 2" xfId="2584"/>
    <cellStyle name="Normal 5 3 3 4 5" xfId="1637"/>
    <cellStyle name="Normal 5 3 3 4 5 2" xfId="3128"/>
    <cellStyle name="Normal 5 3 3 4 6" xfId="2280"/>
    <cellStyle name="Normal 5 3 3 4 7" xfId="1944"/>
    <cellStyle name="Normal 5 3 3 5" xfId="840"/>
    <cellStyle name="Normal 5 3 3 5 2" xfId="1420"/>
    <cellStyle name="Normal 5 3 3 5 2 2" xfId="2924"/>
    <cellStyle name="Normal 5 3 3 5 3" xfId="1146"/>
    <cellStyle name="Normal 5 3 3 5 3 2" xfId="2652"/>
    <cellStyle name="Normal 5 3 3 5 4" xfId="1705"/>
    <cellStyle name="Normal 5 3 3 5 4 2" xfId="3196"/>
    <cellStyle name="Normal 5 3 3 5 5" xfId="2348"/>
    <cellStyle name="Normal 5 3 3 5 6" xfId="2012"/>
    <cellStyle name="Normal 5 3 3 6" xfId="698"/>
    <cellStyle name="Normal 5 3 3 6 2" xfId="1283"/>
    <cellStyle name="Normal 5 3 3 6 2 2" xfId="2788"/>
    <cellStyle name="Normal 5 3 3 6 3" xfId="2212"/>
    <cellStyle name="Normal 5 3 3 6 4" xfId="1876"/>
    <cellStyle name="Normal 5 3 3 7" xfId="978"/>
    <cellStyle name="Normal 5 3 3 7 2" xfId="2484"/>
    <cellStyle name="Normal 5 3 3 7 3" xfId="2148"/>
    <cellStyle name="Normal 5 3 3 8" xfId="1010"/>
    <cellStyle name="Normal 5 3 3 8 2" xfId="2516"/>
    <cellStyle name="Normal 5 3 3 9" xfId="1564"/>
    <cellStyle name="Normal 5 3 3 9 2" xfId="3060"/>
    <cellStyle name="Normal 5 3 4" xfId="674"/>
    <cellStyle name="Normal 5 3 4 10" xfId="1852"/>
    <cellStyle name="Normal 5 3 4 2" xfId="742"/>
    <cellStyle name="Normal 5 3 4 2 2" xfId="811"/>
    <cellStyle name="Normal 5 3 4 2 2 2" xfId="948"/>
    <cellStyle name="Normal 5 3 4 2 2 2 2" xfId="1528"/>
    <cellStyle name="Normal 5 3 4 2 2 2 2 2" xfId="3032"/>
    <cellStyle name="Normal 5 3 4 2 2 2 3" xfId="1254"/>
    <cellStyle name="Normal 5 3 4 2 2 2 3 2" xfId="2760"/>
    <cellStyle name="Normal 5 3 4 2 2 2 4" xfId="1813"/>
    <cellStyle name="Normal 5 3 4 2 2 2 4 2" xfId="3304"/>
    <cellStyle name="Normal 5 3 4 2 2 2 5" xfId="2456"/>
    <cellStyle name="Normal 5 3 4 2 2 2 6" xfId="2120"/>
    <cellStyle name="Normal 5 3 4 2 2 3" xfId="1391"/>
    <cellStyle name="Normal 5 3 4 2 2 3 2" xfId="2896"/>
    <cellStyle name="Normal 5 3 4 2 2 4" xfId="1118"/>
    <cellStyle name="Normal 5 3 4 2 2 4 2" xfId="2624"/>
    <cellStyle name="Normal 5 3 4 2 2 5" xfId="1677"/>
    <cellStyle name="Normal 5 3 4 2 2 5 2" xfId="3168"/>
    <cellStyle name="Normal 5 3 4 2 2 6" xfId="2320"/>
    <cellStyle name="Normal 5 3 4 2 2 7" xfId="1984"/>
    <cellStyle name="Normal 5 3 4 2 3" xfId="880"/>
    <cellStyle name="Normal 5 3 4 2 3 2" xfId="1460"/>
    <cellStyle name="Normal 5 3 4 2 3 2 2" xfId="2964"/>
    <cellStyle name="Normal 5 3 4 2 3 3" xfId="1186"/>
    <cellStyle name="Normal 5 3 4 2 3 3 2" xfId="2692"/>
    <cellStyle name="Normal 5 3 4 2 3 4" xfId="1745"/>
    <cellStyle name="Normal 5 3 4 2 3 4 2" xfId="3236"/>
    <cellStyle name="Normal 5 3 4 2 3 5" xfId="2388"/>
    <cellStyle name="Normal 5 3 4 2 3 6" xfId="2052"/>
    <cellStyle name="Normal 5 3 4 2 4" xfId="1323"/>
    <cellStyle name="Normal 5 3 4 2 4 2" xfId="2828"/>
    <cellStyle name="Normal 5 3 4 2 5" xfId="1050"/>
    <cellStyle name="Normal 5 3 4 2 5 2" xfId="2556"/>
    <cellStyle name="Normal 5 3 4 2 6" xfId="1608"/>
    <cellStyle name="Normal 5 3 4 2 6 2" xfId="3100"/>
    <cellStyle name="Normal 5 3 4 2 7" xfId="2252"/>
    <cellStyle name="Normal 5 3 4 2 8" xfId="1916"/>
    <cellStyle name="Normal 5 3 4 3" xfId="779"/>
    <cellStyle name="Normal 5 3 4 3 2" xfId="916"/>
    <cellStyle name="Normal 5 3 4 3 2 2" xfId="1496"/>
    <cellStyle name="Normal 5 3 4 3 2 2 2" xfId="3000"/>
    <cellStyle name="Normal 5 3 4 3 2 3" xfId="1222"/>
    <cellStyle name="Normal 5 3 4 3 2 3 2" xfId="2728"/>
    <cellStyle name="Normal 5 3 4 3 2 4" xfId="1781"/>
    <cellStyle name="Normal 5 3 4 3 2 4 2" xfId="3272"/>
    <cellStyle name="Normal 5 3 4 3 2 5" xfId="2424"/>
    <cellStyle name="Normal 5 3 4 3 2 6" xfId="2088"/>
    <cellStyle name="Normal 5 3 4 3 3" xfId="1359"/>
    <cellStyle name="Normal 5 3 4 3 3 2" xfId="2864"/>
    <cellStyle name="Normal 5 3 4 3 4" xfId="1086"/>
    <cellStyle name="Normal 5 3 4 3 4 2" xfId="2592"/>
    <cellStyle name="Normal 5 3 4 3 5" xfId="1645"/>
    <cellStyle name="Normal 5 3 4 3 5 2" xfId="3136"/>
    <cellStyle name="Normal 5 3 4 3 6" xfId="2288"/>
    <cellStyle name="Normal 5 3 4 3 7" xfId="1952"/>
    <cellStyle name="Normal 5 3 4 4" xfId="848"/>
    <cellStyle name="Normal 5 3 4 4 2" xfId="1428"/>
    <cellStyle name="Normal 5 3 4 4 2 2" xfId="2932"/>
    <cellStyle name="Normal 5 3 4 4 3" xfId="1154"/>
    <cellStyle name="Normal 5 3 4 4 3 2" xfId="2660"/>
    <cellStyle name="Normal 5 3 4 4 4" xfId="1713"/>
    <cellStyle name="Normal 5 3 4 4 4 2" xfId="3204"/>
    <cellStyle name="Normal 5 3 4 4 5" xfId="2356"/>
    <cellStyle name="Normal 5 3 4 4 6" xfId="2020"/>
    <cellStyle name="Normal 5 3 4 5" xfId="706"/>
    <cellStyle name="Normal 5 3 4 5 2" xfId="1291"/>
    <cellStyle name="Normal 5 3 4 5 2 2" xfId="2796"/>
    <cellStyle name="Normal 5 3 4 5 3" xfId="2220"/>
    <cellStyle name="Normal 5 3 4 5 4" xfId="1884"/>
    <cellStyle name="Normal 5 3 4 6" xfId="986"/>
    <cellStyle name="Normal 5 3 4 6 2" xfId="2492"/>
    <cellStyle name="Normal 5 3 4 6 3" xfId="2156"/>
    <cellStyle name="Normal 5 3 4 7" xfId="1018"/>
    <cellStyle name="Normal 5 3 4 7 2" xfId="2524"/>
    <cellStyle name="Normal 5 3 4 8" xfId="1574"/>
    <cellStyle name="Normal 5 3 4 8 2" xfId="3068"/>
    <cellStyle name="Normal 5 3 4 9" xfId="2188"/>
    <cellStyle name="Normal 5 3 5" xfId="726"/>
    <cellStyle name="Normal 5 3 5 2" xfId="795"/>
    <cellStyle name="Normal 5 3 5 2 2" xfId="932"/>
    <cellStyle name="Normal 5 3 5 2 2 2" xfId="1512"/>
    <cellStyle name="Normal 5 3 5 2 2 2 2" xfId="3016"/>
    <cellStyle name="Normal 5 3 5 2 2 3" xfId="1238"/>
    <cellStyle name="Normal 5 3 5 2 2 3 2" xfId="2744"/>
    <cellStyle name="Normal 5 3 5 2 2 4" xfId="1797"/>
    <cellStyle name="Normal 5 3 5 2 2 4 2" xfId="3288"/>
    <cellStyle name="Normal 5 3 5 2 2 5" xfId="2440"/>
    <cellStyle name="Normal 5 3 5 2 2 6" xfId="2104"/>
    <cellStyle name="Normal 5 3 5 2 3" xfId="1375"/>
    <cellStyle name="Normal 5 3 5 2 3 2" xfId="2880"/>
    <cellStyle name="Normal 5 3 5 2 4" xfId="1102"/>
    <cellStyle name="Normal 5 3 5 2 4 2" xfId="2608"/>
    <cellStyle name="Normal 5 3 5 2 5" xfId="1661"/>
    <cellStyle name="Normal 5 3 5 2 5 2" xfId="3152"/>
    <cellStyle name="Normal 5 3 5 2 6" xfId="2304"/>
    <cellStyle name="Normal 5 3 5 2 7" xfId="1968"/>
    <cellStyle name="Normal 5 3 5 3" xfId="864"/>
    <cellStyle name="Normal 5 3 5 3 2" xfId="1444"/>
    <cellStyle name="Normal 5 3 5 3 2 2" xfId="2948"/>
    <cellStyle name="Normal 5 3 5 3 3" xfId="1170"/>
    <cellStyle name="Normal 5 3 5 3 3 2" xfId="2676"/>
    <cellStyle name="Normal 5 3 5 3 4" xfId="1729"/>
    <cellStyle name="Normal 5 3 5 3 4 2" xfId="3220"/>
    <cellStyle name="Normal 5 3 5 3 5" xfId="2372"/>
    <cellStyle name="Normal 5 3 5 3 6" xfId="2036"/>
    <cellStyle name="Normal 5 3 5 4" xfId="1307"/>
    <cellStyle name="Normal 5 3 5 4 2" xfId="2812"/>
    <cellStyle name="Normal 5 3 5 5" xfId="1034"/>
    <cellStyle name="Normal 5 3 5 5 2" xfId="2540"/>
    <cellStyle name="Normal 5 3 5 6" xfId="1592"/>
    <cellStyle name="Normal 5 3 5 6 2" xfId="3084"/>
    <cellStyle name="Normal 5 3 5 7" xfId="2236"/>
    <cellStyle name="Normal 5 3 5 8" xfId="1900"/>
    <cellStyle name="Normal 5 3 6" xfId="763"/>
    <cellStyle name="Normal 5 3 6 2" xfId="900"/>
    <cellStyle name="Normal 5 3 6 2 2" xfId="1480"/>
    <cellStyle name="Normal 5 3 6 2 2 2" xfId="2984"/>
    <cellStyle name="Normal 5 3 6 2 3" xfId="1206"/>
    <cellStyle name="Normal 5 3 6 2 3 2" xfId="2712"/>
    <cellStyle name="Normal 5 3 6 2 4" xfId="1765"/>
    <cellStyle name="Normal 5 3 6 2 4 2" xfId="3256"/>
    <cellStyle name="Normal 5 3 6 2 5" xfId="2408"/>
    <cellStyle name="Normal 5 3 6 2 6" xfId="2072"/>
    <cellStyle name="Normal 5 3 6 3" xfId="1343"/>
    <cellStyle name="Normal 5 3 6 3 2" xfId="2848"/>
    <cellStyle name="Normal 5 3 6 4" xfId="1070"/>
    <cellStyle name="Normal 5 3 6 4 2" xfId="2576"/>
    <cellStyle name="Normal 5 3 6 5" xfId="1629"/>
    <cellStyle name="Normal 5 3 6 5 2" xfId="3120"/>
    <cellStyle name="Normal 5 3 6 6" xfId="2272"/>
    <cellStyle name="Normal 5 3 6 7" xfId="1936"/>
    <cellStyle name="Normal 5 3 7" xfId="831"/>
    <cellStyle name="Normal 5 3 7 2" xfId="1411"/>
    <cellStyle name="Normal 5 3 7 2 2" xfId="2916"/>
    <cellStyle name="Normal 5 3 7 3" xfId="1138"/>
    <cellStyle name="Normal 5 3 7 3 2" xfId="2644"/>
    <cellStyle name="Normal 5 3 7 4" xfId="1697"/>
    <cellStyle name="Normal 5 3 7 4 2" xfId="3188"/>
    <cellStyle name="Normal 5 3 7 5" xfId="2340"/>
    <cellStyle name="Normal 5 3 7 6" xfId="2004"/>
    <cellStyle name="Normal 5 3 8" xfId="690"/>
    <cellStyle name="Normal 5 3 8 2" xfId="1274"/>
    <cellStyle name="Normal 5 3 8 2 2" xfId="2780"/>
    <cellStyle name="Normal 5 3 8 3" xfId="2204"/>
    <cellStyle name="Normal 5 3 8 4" xfId="1868"/>
    <cellStyle name="Normal 5 3 9" xfId="970"/>
    <cellStyle name="Normal 5 3 9 2" xfId="2476"/>
    <cellStyle name="Normal 5 3 9 3" xfId="2140"/>
    <cellStyle name="Normal 5 4" xfId="445"/>
    <cellStyle name="Normal 5 4 10" xfId="1557"/>
    <cellStyle name="Normal 5 4 10 2" xfId="3055"/>
    <cellStyle name="Normal 5 4 11" xfId="2175"/>
    <cellStyle name="Normal 5 4 12" xfId="1839"/>
    <cellStyle name="Normal 5 4 2" xfId="665"/>
    <cellStyle name="Normal 5 4 2 10" xfId="2183"/>
    <cellStyle name="Normal 5 4 2 11" xfId="1847"/>
    <cellStyle name="Normal 5 4 2 2" xfId="685"/>
    <cellStyle name="Normal 5 4 2 2 10" xfId="1863"/>
    <cellStyle name="Normal 5 4 2 2 2" xfId="753"/>
    <cellStyle name="Normal 5 4 2 2 2 2" xfId="822"/>
    <cellStyle name="Normal 5 4 2 2 2 2 2" xfId="959"/>
    <cellStyle name="Normal 5 4 2 2 2 2 2 2" xfId="1539"/>
    <cellStyle name="Normal 5 4 2 2 2 2 2 2 2" xfId="3043"/>
    <cellStyle name="Normal 5 4 2 2 2 2 2 3" xfId="1265"/>
    <cellStyle name="Normal 5 4 2 2 2 2 2 3 2" xfId="2771"/>
    <cellStyle name="Normal 5 4 2 2 2 2 2 4" xfId="1824"/>
    <cellStyle name="Normal 5 4 2 2 2 2 2 4 2" xfId="3315"/>
    <cellStyle name="Normal 5 4 2 2 2 2 2 5" xfId="2467"/>
    <cellStyle name="Normal 5 4 2 2 2 2 2 6" xfId="2131"/>
    <cellStyle name="Normal 5 4 2 2 2 2 3" xfId="1402"/>
    <cellStyle name="Normal 5 4 2 2 2 2 3 2" xfId="2907"/>
    <cellStyle name="Normal 5 4 2 2 2 2 4" xfId="1129"/>
    <cellStyle name="Normal 5 4 2 2 2 2 4 2" xfId="2635"/>
    <cellStyle name="Normal 5 4 2 2 2 2 5" xfId="1688"/>
    <cellStyle name="Normal 5 4 2 2 2 2 5 2" xfId="3179"/>
    <cellStyle name="Normal 5 4 2 2 2 2 6" xfId="2331"/>
    <cellStyle name="Normal 5 4 2 2 2 2 7" xfId="1995"/>
    <cellStyle name="Normal 5 4 2 2 2 3" xfId="891"/>
    <cellStyle name="Normal 5 4 2 2 2 3 2" xfId="1471"/>
    <cellStyle name="Normal 5 4 2 2 2 3 2 2" xfId="2975"/>
    <cellStyle name="Normal 5 4 2 2 2 3 3" xfId="1197"/>
    <cellStyle name="Normal 5 4 2 2 2 3 3 2" xfId="2703"/>
    <cellStyle name="Normal 5 4 2 2 2 3 4" xfId="1756"/>
    <cellStyle name="Normal 5 4 2 2 2 3 4 2" xfId="3247"/>
    <cellStyle name="Normal 5 4 2 2 2 3 5" xfId="2399"/>
    <cellStyle name="Normal 5 4 2 2 2 3 6" xfId="2063"/>
    <cellStyle name="Normal 5 4 2 2 2 4" xfId="1334"/>
    <cellStyle name="Normal 5 4 2 2 2 4 2" xfId="2839"/>
    <cellStyle name="Normal 5 4 2 2 2 5" xfId="1061"/>
    <cellStyle name="Normal 5 4 2 2 2 5 2" xfId="2567"/>
    <cellStyle name="Normal 5 4 2 2 2 6" xfId="1619"/>
    <cellStyle name="Normal 5 4 2 2 2 6 2" xfId="3111"/>
    <cellStyle name="Normal 5 4 2 2 2 7" xfId="2263"/>
    <cellStyle name="Normal 5 4 2 2 2 8" xfId="1927"/>
    <cellStyle name="Normal 5 4 2 2 3" xfId="790"/>
    <cellStyle name="Normal 5 4 2 2 3 2" xfId="927"/>
    <cellStyle name="Normal 5 4 2 2 3 2 2" xfId="1507"/>
    <cellStyle name="Normal 5 4 2 2 3 2 2 2" xfId="3011"/>
    <cellStyle name="Normal 5 4 2 2 3 2 3" xfId="1233"/>
    <cellStyle name="Normal 5 4 2 2 3 2 3 2" xfId="2739"/>
    <cellStyle name="Normal 5 4 2 2 3 2 4" xfId="1792"/>
    <cellStyle name="Normal 5 4 2 2 3 2 4 2" xfId="3283"/>
    <cellStyle name="Normal 5 4 2 2 3 2 5" xfId="2435"/>
    <cellStyle name="Normal 5 4 2 2 3 2 6" xfId="2099"/>
    <cellStyle name="Normal 5 4 2 2 3 3" xfId="1370"/>
    <cellStyle name="Normal 5 4 2 2 3 3 2" xfId="2875"/>
    <cellStyle name="Normal 5 4 2 2 3 4" xfId="1097"/>
    <cellStyle name="Normal 5 4 2 2 3 4 2" xfId="2603"/>
    <cellStyle name="Normal 5 4 2 2 3 5" xfId="1656"/>
    <cellStyle name="Normal 5 4 2 2 3 5 2" xfId="3147"/>
    <cellStyle name="Normal 5 4 2 2 3 6" xfId="2299"/>
    <cellStyle name="Normal 5 4 2 2 3 7" xfId="1963"/>
    <cellStyle name="Normal 5 4 2 2 4" xfId="859"/>
    <cellStyle name="Normal 5 4 2 2 4 2" xfId="1439"/>
    <cellStyle name="Normal 5 4 2 2 4 2 2" xfId="2943"/>
    <cellStyle name="Normal 5 4 2 2 4 3" xfId="1165"/>
    <cellStyle name="Normal 5 4 2 2 4 3 2" xfId="2671"/>
    <cellStyle name="Normal 5 4 2 2 4 4" xfId="1724"/>
    <cellStyle name="Normal 5 4 2 2 4 4 2" xfId="3215"/>
    <cellStyle name="Normal 5 4 2 2 4 5" xfId="2367"/>
    <cellStyle name="Normal 5 4 2 2 4 6" xfId="2031"/>
    <cellStyle name="Normal 5 4 2 2 5" xfId="717"/>
    <cellStyle name="Normal 5 4 2 2 5 2" xfId="1302"/>
    <cellStyle name="Normal 5 4 2 2 5 2 2" xfId="2807"/>
    <cellStyle name="Normal 5 4 2 2 5 3" xfId="2231"/>
    <cellStyle name="Normal 5 4 2 2 5 4" xfId="1895"/>
    <cellStyle name="Normal 5 4 2 2 6" xfId="997"/>
    <cellStyle name="Normal 5 4 2 2 6 2" xfId="2503"/>
    <cellStyle name="Normal 5 4 2 2 6 3" xfId="2167"/>
    <cellStyle name="Normal 5 4 2 2 7" xfId="1029"/>
    <cellStyle name="Normal 5 4 2 2 7 2" xfId="2535"/>
    <cellStyle name="Normal 5 4 2 2 8" xfId="1585"/>
    <cellStyle name="Normal 5 4 2 2 8 2" xfId="3079"/>
    <cellStyle name="Normal 5 4 2 2 9" xfId="2199"/>
    <cellStyle name="Normal 5 4 2 3" xfId="737"/>
    <cellStyle name="Normal 5 4 2 3 2" xfId="806"/>
    <cellStyle name="Normal 5 4 2 3 2 2" xfId="943"/>
    <cellStyle name="Normal 5 4 2 3 2 2 2" xfId="1523"/>
    <cellStyle name="Normal 5 4 2 3 2 2 2 2" xfId="3027"/>
    <cellStyle name="Normal 5 4 2 3 2 2 3" xfId="1249"/>
    <cellStyle name="Normal 5 4 2 3 2 2 3 2" xfId="2755"/>
    <cellStyle name="Normal 5 4 2 3 2 2 4" xfId="1808"/>
    <cellStyle name="Normal 5 4 2 3 2 2 4 2" xfId="3299"/>
    <cellStyle name="Normal 5 4 2 3 2 2 5" xfId="2451"/>
    <cellStyle name="Normal 5 4 2 3 2 2 6" xfId="2115"/>
    <cellStyle name="Normal 5 4 2 3 2 3" xfId="1386"/>
    <cellStyle name="Normal 5 4 2 3 2 3 2" xfId="2891"/>
    <cellStyle name="Normal 5 4 2 3 2 4" xfId="1113"/>
    <cellStyle name="Normal 5 4 2 3 2 4 2" xfId="2619"/>
    <cellStyle name="Normal 5 4 2 3 2 5" xfId="1672"/>
    <cellStyle name="Normal 5 4 2 3 2 5 2" xfId="3163"/>
    <cellStyle name="Normal 5 4 2 3 2 6" xfId="2315"/>
    <cellStyle name="Normal 5 4 2 3 2 7" xfId="1979"/>
    <cellStyle name="Normal 5 4 2 3 3" xfId="875"/>
    <cellStyle name="Normal 5 4 2 3 3 2" xfId="1455"/>
    <cellStyle name="Normal 5 4 2 3 3 2 2" xfId="2959"/>
    <cellStyle name="Normal 5 4 2 3 3 3" xfId="1181"/>
    <cellStyle name="Normal 5 4 2 3 3 3 2" xfId="2687"/>
    <cellStyle name="Normal 5 4 2 3 3 4" xfId="1740"/>
    <cellStyle name="Normal 5 4 2 3 3 4 2" xfId="3231"/>
    <cellStyle name="Normal 5 4 2 3 3 5" xfId="2383"/>
    <cellStyle name="Normal 5 4 2 3 3 6" xfId="2047"/>
    <cellStyle name="Normal 5 4 2 3 4" xfId="1318"/>
    <cellStyle name="Normal 5 4 2 3 4 2" xfId="2823"/>
    <cellStyle name="Normal 5 4 2 3 5" xfId="1045"/>
    <cellStyle name="Normal 5 4 2 3 5 2" xfId="2551"/>
    <cellStyle name="Normal 5 4 2 3 6" xfId="1603"/>
    <cellStyle name="Normal 5 4 2 3 6 2" xfId="3095"/>
    <cellStyle name="Normal 5 4 2 3 7" xfId="2247"/>
    <cellStyle name="Normal 5 4 2 3 8" xfId="1911"/>
    <cellStyle name="Normal 5 4 2 4" xfId="774"/>
    <cellStyle name="Normal 5 4 2 4 2" xfId="911"/>
    <cellStyle name="Normal 5 4 2 4 2 2" xfId="1491"/>
    <cellStyle name="Normal 5 4 2 4 2 2 2" xfId="2995"/>
    <cellStyle name="Normal 5 4 2 4 2 3" xfId="1217"/>
    <cellStyle name="Normal 5 4 2 4 2 3 2" xfId="2723"/>
    <cellStyle name="Normal 5 4 2 4 2 4" xfId="1776"/>
    <cellStyle name="Normal 5 4 2 4 2 4 2" xfId="3267"/>
    <cellStyle name="Normal 5 4 2 4 2 5" xfId="2419"/>
    <cellStyle name="Normal 5 4 2 4 2 6" xfId="2083"/>
    <cellStyle name="Normal 5 4 2 4 3" xfId="1354"/>
    <cellStyle name="Normal 5 4 2 4 3 2" xfId="2859"/>
    <cellStyle name="Normal 5 4 2 4 4" xfId="1081"/>
    <cellStyle name="Normal 5 4 2 4 4 2" xfId="2587"/>
    <cellStyle name="Normal 5 4 2 4 5" xfId="1640"/>
    <cellStyle name="Normal 5 4 2 4 5 2" xfId="3131"/>
    <cellStyle name="Normal 5 4 2 4 6" xfId="2283"/>
    <cellStyle name="Normal 5 4 2 4 7" xfId="1947"/>
    <cellStyle name="Normal 5 4 2 5" xfId="843"/>
    <cellStyle name="Normal 5 4 2 5 2" xfId="1423"/>
    <cellStyle name="Normal 5 4 2 5 2 2" xfId="2927"/>
    <cellStyle name="Normal 5 4 2 5 3" xfId="1149"/>
    <cellStyle name="Normal 5 4 2 5 3 2" xfId="2655"/>
    <cellStyle name="Normal 5 4 2 5 4" xfId="1708"/>
    <cellStyle name="Normal 5 4 2 5 4 2" xfId="3199"/>
    <cellStyle name="Normal 5 4 2 5 5" xfId="2351"/>
    <cellStyle name="Normal 5 4 2 5 6" xfId="2015"/>
    <cellStyle name="Normal 5 4 2 6" xfId="701"/>
    <cellStyle name="Normal 5 4 2 6 2" xfId="1286"/>
    <cellStyle name="Normal 5 4 2 6 2 2" xfId="2791"/>
    <cellStyle name="Normal 5 4 2 6 3" xfId="2215"/>
    <cellStyle name="Normal 5 4 2 6 4" xfId="1879"/>
    <cellStyle name="Normal 5 4 2 7" xfId="981"/>
    <cellStyle name="Normal 5 4 2 7 2" xfId="2487"/>
    <cellStyle name="Normal 5 4 2 7 3" xfId="2151"/>
    <cellStyle name="Normal 5 4 2 8" xfId="1013"/>
    <cellStyle name="Normal 5 4 2 8 2" xfId="2519"/>
    <cellStyle name="Normal 5 4 2 9" xfId="1567"/>
    <cellStyle name="Normal 5 4 2 9 2" xfId="3063"/>
    <cellStyle name="Normal 5 4 3" xfId="677"/>
    <cellStyle name="Normal 5 4 3 10" xfId="1855"/>
    <cellStyle name="Normal 5 4 3 2" xfId="745"/>
    <cellStyle name="Normal 5 4 3 2 2" xfId="814"/>
    <cellStyle name="Normal 5 4 3 2 2 2" xfId="951"/>
    <cellStyle name="Normal 5 4 3 2 2 2 2" xfId="1531"/>
    <cellStyle name="Normal 5 4 3 2 2 2 2 2" xfId="3035"/>
    <cellStyle name="Normal 5 4 3 2 2 2 3" xfId="1257"/>
    <cellStyle name="Normal 5 4 3 2 2 2 3 2" xfId="2763"/>
    <cellStyle name="Normal 5 4 3 2 2 2 4" xfId="1816"/>
    <cellStyle name="Normal 5 4 3 2 2 2 4 2" xfId="3307"/>
    <cellStyle name="Normal 5 4 3 2 2 2 5" xfId="2459"/>
    <cellStyle name="Normal 5 4 3 2 2 2 6" xfId="2123"/>
    <cellStyle name="Normal 5 4 3 2 2 3" xfId="1394"/>
    <cellStyle name="Normal 5 4 3 2 2 3 2" xfId="2899"/>
    <cellStyle name="Normal 5 4 3 2 2 4" xfId="1121"/>
    <cellStyle name="Normal 5 4 3 2 2 4 2" xfId="2627"/>
    <cellStyle name="Normal 5 4 3 2 2 5" xfId="1680"/>
    <cellStyle name="Normal 5 4 3 2 2 5 2" xfId="3171"/>
    <cellStyle name="Normal 5 4 3 2 2 6" xfId="2323"/>
    <cellStyle name="Normal 5 4 3 2 2 7" xfId="1987"/>
    <cellStyle name="Normal 5 4 3 2 3" xfId="883"/>
    <cellStyle name="Normal 5 4 3 2 3 2" xfId="1463"/>
    <cellStyle name="Normal 5 4 3 2 3 2 2" xfId="2967"/>
    <cellStyle name="Normal 5 4 3 2 3 3" xfId="1189"/>
    <cellStyle name="Normal 5 4 3 2 3 3 2" xfId="2695"/>
    <cellStyle name="Normal 5 4 3 2 3 4" xfId="1748"/>
    <cellStyle name="Normal 5 4 3 2 3 4 2" xfId="3239"/>
    <cellStyle name="Normal 5 4 3 2 3 5" xfId="2391"/>
    <cellStyle name="Normal 5 4 3 2 3 6" xfId="2055"/>
    <cellStyle name="Normal 5 4 3 2 4" xfId="1326"/>
    <cellStyle name="Normal 5 4 3 2 4 2" xfId="2831"/>
    <cellStyle name="Normal 5 4 3 2 5" xfId="1053"/>
    <cellStyle name="Normal 5 4 3 2 5 2" xfId="2559"/>
    <cellStyle name="Normal 5 4 3 2 6" xfId="1611"/>
    <cellStyle name="Normal 5 4 3 2 6 2" xfId="3103"/>
    <cellStyle name="Normal 5 4 3 2 7" xfId="2255"/>
    <cellStyle name="Normal 5 4 3 2 8" xfId="1919"/>
    <cellStyle name="Normal 5 4 3 3" xfId="782"/>
    <cellStyle name="Normal 5 4 3 3 2" xfId="919"/>
    <cellStyle name="Normal 5 4 3 3 2 2" xfId="1499"/>
    <cellStyle name="Normal 5 4 3 3 2 2 2" xfId="3003"/>
    <cellStyle name="Normal 5 4 3 3 2 3" xfId="1225"/>
    <cellStyle name="Normal 5 4 3 3 2 3 2" xfId="2731"/>
    <cellStyle name="Normal 5 4 3 3 2 4" xfId="1784"/>
    <cellStyle name="Normal 5 4 3 3 2 4 2" xfId="3275"/>
    <cellStyle name="Normal 5 4 3 3 2 5" xfId="2427"/>
    <cellStyle name="Normal 5 4 3 3 2 6" xfId="2091"/>
    <cellStyle name="Normal 5 4 3 3 3" xfId="1362"/>
    <cellStyle name="Normal 5 4 3 3 3 2" xfId="2867"/>
    <cellStyle name="Normal 5 4 3 3 4" xfId="1089"/>
    <cellStyle name="Normal 5 4 3 3 4 2" xfId="2595"/>
    <cellStyle name="Normal 5 4 3 3 5" xfId="1648"/>
    <cellStyle name="Normal 5 4 3 3 5 2" xfId="3139"/>
    <cellStyle name="Normal 5 4 3 3 6" xfId="2291"/>
    <cellStyle name="Normal 5 4 3 3 7" xfId="1955"/>
    <cellStyle name="Normal 5 4 3 4" xfId="851"/>
    <cellStyle name="Normal 5 4 3 4 2" xfId="1431"/>
    <cellStyle name="Normal 5 4 3 4 2 2" xfId="2935"/>
    <cellStyle name="Normal 5 4 3 4 3" xfId="1157"/>
    <cellStyle name="Normal 5 4 3 4 3 2" xfId="2663"/>
    <cellStyle name="Normal 5 4 3 4 4" xfId="1716"/>
    <cellStyle name="Normal 5 4 3 4 4 2" xfId="3207"/>
    <cellStyle name="Normal 5 4 3 4 5" xfId="2359"/>
    <cellStyle name="Normal 5 4 3 4 6" xfId="2023"/>
    <cellStyle name="Normal 5 4 3 5" xfId="709"/>
    <cellStyle name="Normal 5 4 3 5 2" xfId="1294"/>
    <cellStyle name="Normal 5 4 3 5 2 2" xfId="2799"/>
    <cellStyle name="Normal 5 4 3 5 3" xfId="2223"/>
    <cellStyle name="Normal 5 4 3 5 4" xfId="1887"/>
    <cellStyle name="Normal 5 4 3 6" xfId="989"/>
    <cellStyle name="Normal 5 4 3 6 2" xfId="2495"/>
    <cellStyle name="Normal 5 4 3 6 3" xfId="2159"/>
    <cellStyle name="Normal 5 4 3 7" xfId="1021"/>
    <cellStyle name="Normal 5 4 3 7 2" xfId="2527"/>
    <cellStyle name="Normal 5 4 3 8" xfId="1577"/>
    <cellStyle name="Normal 5 4 3 8 2" xfId="3071"/>
    <cellStyle name="Normal 5 4 3 9" xfId="2191"/>
    <cellStyle name="Normal 5 4 4" xfId="729"/>
    <cellStyle name="Normal 5 4 4 2" xfId="798"/>
    <cellStyle name="Normal 5 4 4 2 2" xfId="935"/>
    <cellStyle name="Normal 5 4 4 2 2 2" xfId="1515"/>
    <cellStyle name="Normal 5 4 4 2 2 2 2" xfId="3019"/>
    <cellStyle name="Normal 5 4 4 2 2 3" xfId="1241"/>
    <cellStyle name="Normal 5 4 4 2 2 3 2" xfId="2747"/>
    <cellStyle name="Normal 5 4 4 2 2 4" xfId="1800"/>
    <cellStyle name="Normal 5 4 4 2 2 4 2" xfId="3291"/>
    <cellStyle name="Normal 5 4 4 2 2 5" xfId="2443"/>
    <cellStyle name="Normal 5 4 4 2 2 6" xfId="2107"/>
    <cellStyle name="Normal 5 4 4 2 3" xfId="1378"/>
    <cellStyle name="Normal 5 4 4 2 3 2" xfId="2883"/>
    <cellStyle name="Normal 5 4 4 2 4" xfId="1105"/>
    <cellStyle name="Normal 5 4 4 2 4 2" xfId="2611"/>
    <cellStyle name="Normal 5 4 4 2 5" xfId="1664"/>
    <cellStyle name="Normal 5 4 4 2 5 2" xfId="3155"/>
    <cellStyle name="Normal 5 4 4 2 6" xfId="2307"/>
    <cellStyle name="Normal 5 4 4 2 7" xfId="1971"/>
    <cellStyle name="Normal 5 4 4 3" xfId="867"/>
    <cellStyle name="Normal 5 4 4 3 2" xfId="1447"/>
    <cellStyle name="Normal 5 4 4 3 2 2" xfId="2951"/>
    <cellStyle name="Normal 5 4 4 3 3" xfId="1173"/>
    <cellStyle name="Normal 5 4 4 3 3 2" xfId="2679"/>
    <cellStyle name="Normal 5 4 4 3 4" xfId="1732"/>
    <cellStyle name="Normal 5 4 4 3 4 2" xfId="3223"/>
    <cellStyle name="Normal 5 4 4 3 5" xfId="2375"/>
    <cellStyle name="Normal 5 4 4 3 6" xfId="2039"/>
    <cellStyle name="Normal 5 4 4 4" xfId="1310"/>
    <cellStyle name="Normal 5 4 4 4 2" xfId="2815"/>
    <cellStyle name="Normal 5 4 4 5" xfId="1037"/>
    <cellStyle name="Normal 5 4 4 5 2" xfId="2543"/>
    <cellStyle name="Normal 5 4 4 6" xfId="1595"/>
    <cellStyle name="Normal 5 4 4 6 2" xfId="3087"/>
    <cellStyle name="Normal 5 4 4 7" xfId="2239"/>
    <cellStyle name="Normal 5 4 4 8" xfId="1903"/>
    <cellStyle name="Normal 5 4 5" xfId="766"/>
    <cellStyle name="Normal 5 4 5 2" xfId="903"/>
    <cellStyle name="Normal 5 4 5 2 2" xfId="1483"/>
    <cellStyle name="Normal 5 4 5 2 2 2" xfId="2987"/>
    <cellStyle name="Normal 5 4 5 2 3" xfId="1209"/>
    <cellStyle name="Normal 5 4 5 2 3 2" xfId="2715"/>
    <cellStyle name="Normal 5 4 5 2 4" xfId="1768"/>
    <cellStyle name="Normal 5 4 5 2 4 2" xfId="3259"/>
    <cellStyle name="Normal 5 4 5 2 5" xfId="2411"/>
    <cellStyle name="Normal 5 4 5 2 6" xfId="2075"/>
    <cellStyle name="Normal 5 4 5 3" xfId="1346"/>
    <cellStyle name="Normal 5 4 5 3 2" xfId="2851"/>
    <cellStyle name="Normal 5 4 5 4" xfId="1073"/>
    <cellStyle name="Normal 5 4 5 4 2" xfId="2579"/>
    <cellStyle name="Normal 5 4 5 5" xfId="1632"/>
    <cellStyle name="Normal 5 4 5 5 2" xfId="3123"/>
    <cellStyle name="Normal 5 4 5 6" xfId="2275"/>
    <cellStyle name="Normal 5 4 5 7" xfId="1939"/>
    <cellStyle name="Normal 5 4 6" xfId="835"/>
    <cellStyle name="Normal 5 4 6 2" xfId="1415"/>
    <cellStyle name="Normal 5 4 6 2 2" xfId="2919"/>
    <cellStyle name="Normal 5 4 6 3" xfId="1141"/>
    <cellStyle name="Normal 5 4 6 3 2" xfId="2647"/>
    <cellStyle name="Normal 5 4 6 4" xfId="1700"/>
    <cellStyle name="Normal 5 4 6 4 2" xfId="3191"/>
    <cellStyle name="Normal 5 4 6 5" xfId="2343"/>
    <cellStyle name="Normal 5 4 6 6" xfId="2007"/>
    <cellStyle name="Normal 5 4 7" xfId="693"/>
    <cellStyle name="Normal 5 4 7 2" xfId="1278"/>
    <cellStyle name="Normal 5 4 7 2 2" xfId="2783"/>
    <cellStyle name="Normal 5 4 7 3" xfId="2207"/>
    <cellStyle name="Normal 5 4 7 4" xfId="1871"/>
    <cellStyle name="Normal 5 4 8" xfId="973"/>
    <cellStyle name="Normal 5 4 8 2" xfId="2479"/>
    <cellStyle name="Normal 5 4 8 3" xfId="2143"/>
    <cellStyle name="Normal 5 4 9" xfId="1005"/>
    <cellStyle name="Normal 5 4 9 2" xfId="2511"/>
    <cellStyle name="Normal 5 5" xfId="661"/>
    <cellStyle name="Normal 5 5 10" xfId="2179"/>
    <cellStyle name="Normal 5 5 11" xfId="1843"/>
    <cellStyle name="Normal 5 5 2" xfId="681"/>
    <cellStyle name="Normal 5 5 2 10" xfId="1859"/>
    <cellStyle name="Normal 5 5 2 2" xfId="749"/>
    <cellStyle name="Normal 5 5 2 2 2" xfId="818"/>
    <cellStyle name="Normal 5 5 2 2 2 2" xfId="955"/>
    <cellStyle name="Normal 5 5 2 2 2 2 2" xfId="1535"/>
    <cellStyle name="Normal 5 5 2 2 2 2 2 2" xfId="3039"/>
    <cellStyle name="Normal 5 5 2 2 2 2 3" xfId="1261"/>
    <cellStyle name="Normal 5 5 2 2 2 2 3 2" xfId="2767"/>
    <cellStyle name="Normal 5 5 2 2 2 2 4" xfId="1820"/>
    <cellStyle name="Normal 5 5 2 2 2 2 4 2" xfId="3311"/>
    <cellStyle name="Normal 5 5 2 2 2 2 5" xfId="2463"/>
    <cellStyle name="Normal 5 5 2 2 2 2 6" xfId="2127"/>
    <cellStyle name="Normal 5 5 2 2 2 3" xfId="1398"/>
    <cellStyle name="Normal 5 5 2 2 2 3 2" xfId="2903"/>
    <cellStyle name="Normal 5 5 2 2 2 4" xfId="1125"/>
    <cellStyle name="Normal 5 5 2 2 2 4 2" xfId="2631"/>
    <cellStyle name="Normal 5 5 2 2 2 5" xfId="1684"/>
    <cellStyle name="Normal 5 5 2 2 2 5 2" xfId="3175"/>
    <cellStyle name="Normal 5 5 2 2 2 6" xfId="2327"/>
    <cellStyle name="Normal 5 5 2 2 2 7" xfId="1991"/>
    <cellStyle name="Normal 5 5 2 2 3" xfId="887"/>
    <cellStyle name="Normal 5 5 2 2 3 2" xfId="1467"/>
    <cellStyle name="Normal 5 5 2 2 3 2 2" xfId="2971"/>
    <cellStyle name="Normal 5 5 2 2 3 3" xfId="1193"/>
    <cellStyle name="Normal 5 5 2 2 3 3 2" xfId="2699"/>
    <cellStyle name="Normal 5 5 2 2 3 4" xfId="1752"/>
    <cellStyle name="Normal 5 5 2 2 3 4 2" xfId="3243"/>
    <cellStyle name="Normal 5 5 2 2 3 5" xfId="2395"/>
    <cellStyle name="Normal 5 5 2 2 3 6" xfId="2059"/>
    <cellStyle name="Normal 5 5 2 2 4" xfId="1330"/>
    <cellStyle name="Normal 5 5 2 2 4 2" xfId="2835"/>
    <cellStyle name="Normal 5 5 2 2 5" xfId="1057"/>
    <cellStyle name="Normal 5 5 2 2 5 2" xfId="2563"/>
    <cellStyle name="Normal 5 5 2 2 6" xfId="1615"/>
    <cellStyle name="Normal 5 5 2 2 6 2" xfId="3107"/>
    <cellStyle name="Normal 5 5 2 2 7" xfId="2259"/>
    <cellStyle name="Normal 5 5 2 2 8" xfId="1923"/>
    <cellStyle name="Normal 5 5 2 3" xfId="786"/>
    <cellStyle name="Normal 5 5 2 3 2" xfId="923"/>
    <cellStyle name="Normal 5 5 2 3 2 2" xfId="1503"/>
    <cellStyle name="Normal 5 5 2 3 2 2 2" xfId="3007"/>
    <cellStyle name="Normal 5 5 2 3 2 3" xfId="1229"/>
    <cellStyle name="Normal 5 5 2 3 2 3 2" xfId="2735"/>
    <cellStyle name="Normal 5 5 2 3 2 4" xfId="1788"/>
    <cellStyle name="Normal 5 5 2 3 2 4 2" xfId="3279"/>
    <cellStyle name="Normal 5 5 2 3 2 5" xfId="2431"/>
    <cellStyle name="Normal 5 5 2 3 2 6" xfId="2095"/>
    <cellStyle name="Normal 5 5 2 3 3" xfId="1366"/>
    <cellStyle name="Normal 5 5 2 3 3 2" xfId="2871"/>
    <cellStyle name="Normal 5 5 2 3 4" xfId="1093"/>
    <cellStyle name="Normal 5 5 2 3 4 2" xfId="2599"/>
    <cellStyle name="Normal 5 5 2 3 5" xfId="1652"/>
    <cellStyle name="Normal 5 5 2 3 5 2" xfId="3143"/>
    <cellStyle name="Normal 5 5 2 3 6" xfId="2295"/>
    <cellStyle name="Normal 5 5 2 3 7" xfId="1959"/>
    <cellStyle name="Normal 5 5 2 4" xfId="855"/>
    <cellStyle name="Normal 5 5 2 4 2" xfId="1435"/>
    <cellStyle name="Normal 5 5 2 4 2 2" xfId="2939"/>
    <cellStyle name="Normal 5 5 2 4 3" xfId="1161"/>
    <cellStyle name="Normal 5 5 2 4 3 2" xfId="2667"/>
    <cellStyle name="Normal 5 5 2 4 4" xfId="1720"/>
    <cellStyle name="Normal 5 5 2 4 4 2" xfId="3211"/>
    <cellStyle name="Normal 5 5 2 4 5" xfId="2363"/>
    <cellStyle name="Normal 5 5 2 4 6" xfId="2027"/>
    <cellStyle name="Normal 5 5 2 5" xfId="713"/>
    <cellStyle name="Normal 5 5 2 5 2" xfId="1298"/>
    <cellStyle name="Normal 5 5 2 5 2 2" xfId="2803"/>
    <cellStyle name="Normal 5 5 2 5 3" xfId="2227"/>
    <cellStyle name="Normal 5 5 2 5 4" xfId="1891"/>
    <cellStyle name="Normal 5 5 2 6" xfId="993"/>
    <cellStyle name="Normal 5 5 2 6 2" xfId="2499"/>
    <cellStyle name="Normal 5 5 2 6 3" xfId="2163"/>
    <cellStyle name="Normal 5 5 2 7" xfId="1025"/>
    <cellStyle name="Normal 5 5 2 7 2" xfId="2531"/>
    <cellStyle name="Normal 5 5 2 8" xfId="1581"/>
    <cellStyle name="Normal 5 5 2 8 2" xfId="3075"/>
    <cellStyle name="Normal 5 5 2 9" xfId="2195"/>
    <cellStyle name="Normal 5 5 3" xfId="733"/>
    <cellStyle name="Normal 5 5 3 2" xfId="802"/>
    <cellStyle name="Normal 5 5 3 2 2" xfId="939"/>
    <cellStyle name="Normal 5 5 3 2 2 2" xfId="1519"/>
    <cellStyle name="Normal 5 5 3 2 2 2 2" xfId="3023"/>
    <cellStyle name="Normal 5 5 3 2 2 3" xfId="1245"/>
    <cellStyle name="Normal 5 5 3 2 2 3 2" xfId="2751"/>
    <cellStyle name="Normal 5 5 3 2 2 4" xfId="1804"/>
    <cellStyle name="Normal 5 5 3 2 2 4 2" xfId="3295"/>
    <cellStyle name="Normal 5 5 3 2 2 5" xfId="2447"/>
    <cellStyle name="Normal 5 5 3 2 2 6" xfId="2111"/>
    <cellStyle name="Normal 5 5 3 2 3" xfId="1382"/>
    <cellStyle name="Normal 5 5 3 2 3 2" xfId="2887"/>
    <cellStyle name="Normal 5 5 3 2 4" xfId="1109"/>
    <cellStyle name="Normal 5 5 3 2 4 2" xfId="2615"/>
    <cellStyle name="Normal 5 5 3 2 5" xfId="1668"/>
    <cellStyle name="Normal 5 5 3 2 5 2" xfId="3159"/>
    <cellStyle name="Normal 5 5 3 2 6" xfId="2311"/>
    <cellStyle name="Normal 5 5 3 2 7" xfId="1975"/>
    <cellStyle name="Normal 5 5 3 3" xfId="871"/>
    <cellStyle name="Normal 5 5 3 3 2" xfId="1451"/>
    <cellStyle name="Normal 5 5 3 3 2 2" xfId="2955"/>
    <cellStyle name="Normal 5 5 3 3 3" xfId="1177"/>
    <cellStyle name="Normal 5 5 3 3 3 2" xfId="2683"/>
    <cellStyle name="Normal 5 5 3 3 4" xfId="1736"/>
    <cellStyle name="Normal 5 5 3 3 4 2" xfId="3227"/>
    <cellStyle name="Normal 5 5 3 3 5" xfId="2379"/>
    <cellStyle name="Normal 5 5 3 3 6" xfId="2043"/>
    <cellStyle name="Normal 5 5 3 4" xfId="1314"/>
    <cellStyle name="Normal 5 5 3 4 2" xfId="2819"/>
    <cellStyle name="Normal 5 5 3 5" xfId="1041"/>
    <cellStyle name="Normal 5 5 3 5 2" xfId="2547"/>
    <cellStyle name="Normal 5 5 3 6" xfId="1599"/>
    <cellStyle name="Normal 5 5 3 6 2" xfId="3091"/>
    <cellStyle name="Normal 5 5 3 7" xfId="2243"/>
    <cellStyle name="Normal 5 5 3 8" xfId="1907"/>
    <cellStyle name="Normal 5 5 4" xfId="770"/>
    <cellStyle name="Normal 5 5 4 2" xfId="907"/>
    <cellStyle name="Normal 5 5 4 2 2" xfId="1487"/>
    <cellStyle name="Normal 5 5 4 2 2 2" xfId="2991"/>
    <cellStyle name="Normal 5 5 4 2 3" xfId="1213"/>
    <cellStyle name="Normal 5 5 4 2 3 2" xfId="2719"/>
    <cellStyle name="Normal 5 5 4 2 4" xfId="1772"/>
    <cellStyle name="Normal 5 5 4 2 4 2" xfId="3263"/>
    <cellStyle name="Normal 5 5 4 2 5" xfId="2415"/>
    <cellStyle name="Normal 5 5 4 2 6" xfId="2079"/>
    <cellStyle name="Normal 5 5 4 3" xfId="1350"/>
    <cellStyle name="Normal 5 5 4 3 2" xfId="2855"/>
    <cellStyle name="Normal 5 5 4 4" xfId="1077"/>
    <cellStyle name="Normal 5 5 4 4 2" xfId="2583"/>
    <cellStyle name="Normal 5 5 4 5" xfId="1636"/>
    <cellStyle name="Normal 5 5 4 5 2" xfId="3127"/>
    <cellStyle name="Normal 5 5 4 6" xfId="2279"/>
    <cellStyle name="Normal 5 5 4 7" xfId="1943"/>
    <cellStyle name="Normal 5 5 5" xfId="839"/>
    <cellStyle name="Normal 5 5 5 2" xfId="1419"/>
    <cellStyle name="Normal 5 5 5 2 2" xfId="2923"/>
    <cellStyle name="Normal 5 5 5 3" xfId="1145"/>
    <cellStyle name="Normal 5 5 5 3 2" xfId="2651"/>
    <cellStyle name="Normal 5 5 5 4" xfId="1704"/>
    <cellStyle name="Normal 5 5 5 4 2" xfId="3195"/>
    <cellStyle name="Normal 5 5 5 5" xfId="2347"/>
    <cellStyle name="Normal 5 5 5 6" xfId="2011"/>
    <cellStyle name="Normal 5 5 6" xfId="697"/>
    <cellStyle name="Normal 5 5 6 2" xfId="1282"/>
    <cellStyle name="Normal 5 5 6 2 2" xfId="2787"/>
    <cellStyle name="Normal 5 5 6 3" xfId="2211"/>
    <cellStyle name="Normal 5 5 6 4" xfId="1875"/>
    <cellStyle name="Normal 5 5 7" xfId="977"/>
    <cellStyle name="Normal 5 5 7 2" xfId="2483"/>
    <cellStyle name="Normal 5 5 7 3" xfId="2147"/>
    <cellStyle name="Normal 5 5 8" xfId="1009"/>
    <cellStyle name="Normal 5 5 8 2" xfId="2515"/>
    <cellStyle name="Normal 5 5 9" xfId="1563"/>
    <cellStyle name="Normal 5 5 9 2" xfId="3059"/>
    <cellStyle name="Normal 5 6" xfId="673"/>
    <cellStyle name="Normal 5 6 10" xfId="1851"/>
    <cellStyle name="Normal 5 6 2" xfId="741"/>
    <cellStyle name="Normal 5 6 2 2" xfId="810"/>
    <cellStyle name="Normal 5 6 2 2 2" xfId="947"/>
    <cellStyle name="Normal 5 6 2 2 2 2" xfId="1527"/>
    <cellStyle name="Normal 5 6 2 2 2 2 2" xfId="3031"/>
    <cellStyle name="Normal 5 6 2 2 2 3" xfId="1253"/>
    <cellStyle name="Normal 5 6 2 2 2 3 2" xfId="2759"/>
    <cellStyle name="Normal 5 6 2 2 2 4" xfId="1812"/>
    <cellStyle name="Normal 5 6 2 2 2 4 2" xfId="3303"/>
    <cellStyle name="Normal 5 6 2 2 2 5" xfId="2455"/>
    <cellStyle name="Normal 5 6 2 2 2 6" xfId="2119"/>
    <cellStyle name="Normal 5 6 2 2 3" xfId="1390"/>
    <cellStyle name="Normal 5 6 2 2 3 2" xfId="2895"/>
    <cellStyle name="Normal 5 6 2 2 4" xfId="1117"/>
    <cellStyle name="Normal 5 6 2 2 4 2" xfId="2623"/>
    <cellStyle name="Normal 5 6 2 2 5" xfId="1676"/>
    <cellStyle name="Normal 5 6 2 2 5 2" xfId="3167"/>
    <cellStyle name="Normal 5 6 2 2 6" xfId="2319"/>
    <cellStyle name="Normal 5 6 2 2 7" xfId="1983"/>
    <cellStyle name="Normal 5 6 2 3" xfId="879"/>
    <cellStyle name="Normal 5 6 2 3 2" xfId="1459"/>
    <cellStyle name="Normal 5 6 2 3 2 2" xfId="2963"/>
    <cellStyle name="Normal 5 6 2 3 3" xfId="1185"/>
    <cellStyle name="Normal 5 6 2 3 3 2" xfId="2691"/>
    <cellStyle name="Normal 5 6 2 3 4" xfId="1744"/>
    <cellStyle name="Normal 5 6 2 3 4 2" xfId="3235"/>
    <cellStyle name="Normal 5 6 2 3 5" xfId="2387"/>
    <cellStyle name="Normal 5 6 2 3 6" xfId="2051"/>
    <cellStyle name="Normal 5 6 2 4" xfId="1322"/>
    <cellStyle name="Normal 5 6 2 4 2" xfId="2827"/>
    <cellStyle name="Normal 5 6 2 5" xfId="1049"/>
    <cellStyle name="Normal 5 6 2 5 2" xfId="2555"/>
    <cellStyle name="Normal 5 6 2 6" xfId="1607"/>
    <cellStyle name="Normal 5 6 2 6 2" xfId="3099"/>
    <cellStyle name="Normal 5 6 2 7" xfId="2251"/>
    <cellStyle name="Normal 5 6 2 8" xfId="1915"/>
    <cellStyle name="Normal 5 6 3" xfId="778"/>
    <cellStyle name="Normal 5 6 3 2" xfId="915"/>
    <cellStyle name="Normal 5 6 3 2 2" xfId="1495"/>
    <cellStyle name="Normal 5 6 3 2 2 2" xfId="2999"/>
    <cellStyle name="Normal 5 6 3 2 3" xfId="1221"/>
    <cellStyle name="Normal 5 6 3 2 3 2" xfId="2727"/>
    <cellStyle name="Normal 5 6 3 2 4" xfId="1780"/>
    <cellStyle name="Normal 5 6 3 2 4 2" xfId="3271"/>
    <cellStyle name="Normal 5 6 3 2 5" xfId="2423"/>
    <cellStyle name="Normal 5 6 3 2 6" xfId="2087"/>
    <cellStyle name="Normal 5 6 3 3" xfId="1358"/>
    <cellStyle name="Normal 5 6 3 3 2" xfId="2863"/>
    <cellStyle name="Normal 5 6 3 4" xfId="1085"/>
    <cellStyle name="Normal 5 6 3 4 2" xfId="2591"/>
    <cellStyle name="Normal 5 6 3 5" xfId="1644"/>
    <cellStyle name="Normal 5 6 3 5 2" xfId="3135"/>
    <cellStyle name="Normal 5 6 3 6" xfId="2287"/>
    <cellStyle name="Normal 5 6 3 7" xfId="1951"/>
    <cellStyle name="Normal 5 6 4" xfId="847"/>
    <cellStyle name="Normal 5 6 4 2" xfId="1427"/>
    <cellStyle name="Normal 5 6 4 2 2" xfId="2931"/>
    <cellStyle name="Normal 5 6 4 3" xfId="1153"/>
    <cellStyle name="Normal 5 6 4 3 2" xfId="2659"/>
    <cellStyle name="Normal 5 6 4 4" xfId="1712"/>
    <cellStyle name="Normal 5 6 4 4 2" xfId="3203"/>
    <cellStyle name="Normal 5 6 4 5" xfId="2355"/>
    <cellStyle name="Normal 5 6 4 6" xfId="2019"/>
    <cellStyle name="Normal 5 6 5" xfId="705"/>
    <cellStyle name="Normal 5 6 5 2" xfId="1290"/>
    <cellStyle name="Normal 5 6 5 2 2" xfId="2795"/>
    <cellStyle name="Normal 5 6 5 3" xfId="2219"/>
    <cellStyle name="Normal 5 6 5 4" xfId="1883"/>
    <cellStyle name="Normal 5 6 6" xfId="985"/>
    <cellStyle name="Normal 5 6 6 2" xfId="2491"/>
    <cellStyle name="Normal 5 6 6 3" xfId="2155"/>
    <cellStyle name="Normal 5 6 7" xfId="1017"/>
    <cellStyle name="Normal 5 6 7 2" xfId="2523"/>
    <cellStyle name="Normal 5 6 8" xfId="1573"/>
    <cellStyle name="Normal 5 6 8 2" xfId="3067"/>
    <cellStyle name="Normal 5 6 9" xfId="2187"/>
    <cellStyle name="Normal 5 7" xfId="725"/>
    <cellStyle name="Normal 5 7 2" xfId="794"/>
    <cellStyle name="Normal 5 7 2 2" xfId="931"/>
    <cellStyle name="Normal 5 7 2 2 2" xfId="1511"/>
    <cellStyle name="Normal 5 7 2 2 2 2" xfId="3015"/>
    <cellStyle name="Normal 5 7 2 2 3" xfId="1237"/>
    <cellStyle name="Normal 5 7 2 2 3 2" xfId="2743"/>
    <cellStyle name="Normal 5 7 2 2 4" xfId="1796"/>
    <cellStyle name="Normal 5 7 2 2 4 2" xfId="3287"/>
    <cellStyle name="Normal 5 7 2 2 5" xfId="2439"/>
    <cellStyle name="Normal 5 7 2 2 6" xfId="2103"/>
    <cellStyle name="Normal 5 7 2 3" xfId="1374"/>
    <cellStyle name="Normal 5 7 2 3 2" xfId="2879"/>
    <cellStyle name="Normal 5 7 2 4" xfId="1101"/>
    <cellStyle name="Normal 5 7 2 4 2" xfId="2607"/>
    <cellStyle name="Normal 5 7 2 5" xfId="1660"/>
    <cellStyle name="Normal 5 7 2 5 2" xfId="3151"/>
    <cellStyle name="Normal 5 7 2 6" xfId="2303"/>
    <cellStyle name="Normal 5 7 2 7" xfId="1967"/>
    <cellStyle name="Normal 5 7 3" xfId="863"/>
    <cellStyle name="Normal 5 7 3 2" xfId="1443"/>
    <cellStyle name="Normal 5 7 3 2 2" xfId="2947"/>
    <cellStyle name="Normal 5 7 3 3" xfId="1169"/>
    <cellStyle name="Normal 5 7 3 3 2" xfId="2675"/>
    <cellStyle name="Normal 5 7 3 4" xfId="1728"/>
    <cellStyle name="Normal 5 7 3 4 2" xfId="3219"/>
    <cellStyle name="Normal 5 7 3 5" xfId="2371"/>
    <cellStyle name="Normal 5 7 3 6" xfId="2035"/>
    <cellStyle name="Normal 5 7 4" xfId="1306"/>
    <cellStyle name="Normal 5 7 4 2" xfId="2811"/>
    <cellStyle name="Normal 5 7 5" xfId="1033"/>
    <cellStyle name="Normal 5 7 5 2" xfId="2539"/>
    <cellStyle name="Normal 5 7 6" xfId="1591"/>
    <cellStyle name="Normal 5 7 6 2" xfId="3083"/>
    <cellStyle name="Normal 5 7 7" xfId="2235"/>
    <cellStyle name="Normal 5 7 8" xfId="1899"/>
    <cellStyle name="Normal 5 8" xfId="762"/>
    <cellStyle name="Normal 5 8 2" xfId="899"/>
    <cellStyle name="Normal 5 8 2 2" xfId="1479"/>
    <cellStyle name="Normal 5 8 2 2 2" xfId="2983"/>
    <cellStyle name="Normal 5 8 2 3" xfId="1205"/>
    <cellStyle name="Normal 5 8 2 3 2" xfId="2711"/>
    <cellStyle name="Normal 5 8 2 4" xfId="1764"/>
    <cellStyle name="Normal 5 8 2 4 2" xfId="3255"/>
    <cellStyle name="Normal 5 8 2 5" xfId="2407"/>
    <cellStyle name="Normal 5 8 2 6" xfId="2071"/>
    <cellStyle name="Normal 5 8 3" xfId="1342"/>
    <cellStyle name="Normal 5 8 3 2" xfId="2847"/>
    <cellStyle name="Normal 5 8 4" xfId="1069"/>
    <cellStyle name="Normal 5 8 4 2" xfId="2575"/>
    <cellStyle name="Normal 5 8 5" xfId="1628"/>
    <cellStyle name="Normal 5 8 5 2" xfId="3119"/>
    <cellStyle name="Normal 5 8 6" xfId="2271"/>
    <cellStyle name="Normal 5 8 7" xfId="1935"/>
    <cellStyle name="Normal 5 9" xfId="830"/>
    <cellStyle name="Normal 5 9 2" xfId="1410"/>
    <cellStyle name="Normal 5 9 2 2" xfId="2915"/>
    <cellStyle name="Normal 5 9 3" xfId="1137"/>
    <cellStyle name="Normal 5 9 3 2" xfId="2643"/>
    <cellStyle name="Normal 5 9 4" xfId="1696"/>
    <cellStyle name="Normal 5 9 4 2" xfId="3187"/>
    <cellStyle name="Normal 5 9 5" xfId="2339"/>
    <cellStyle name="Normal 5 9 6" xfId="2003"/>
    <cellStyle name="Normal 6" xfId="226"/>
    <cellStyle name="Normal 6 2" xfId="834"/>
    <cellStyle name="Normal 6 2 2" xfId="1414"/>
    <cellStyle name="Normal 6 3" xfId="1277"/>
    <cellStyle name="Normal 7" xfId="232"/>
    <cellStyle name="Normal 8" xfId="657"/>
    <cellStyle name="Normal 9" xfId="669"/>
    <cellStyle name="Percent" xfId="212" builtinId="5"/>
    <cellStyle name="Percent 2" xfId="222"/>
    <cellStyle name="Percent 3" xfId="224"/>
    <cellStyle name="Percent 3 10" xfId="971"/>
    <cellStyle name="Percent 3 10 2" xfId="2477"/>
    <cellStyle name="Percent 3 10 3" xfId="2141"/>
    <cellStyle name="Percent 3 11" xfId="1003"/>
    <cellStyle name="Percent 3 11 2" xfId="2509"/>
    <cellStyle name="Percent 3 12" xfId="1553"/>
    <cellStyle name="Percent 3 12 2" xfId="3053"/>
    <cellStyle name="Percent 3 13" xfId="2173"/>
    <cellStyle name="Percent 3 14" xfId="1837"/>
    <cellStyle name="Percent 3 2" xfId="225"/>
    <cellStyle name="Percent 3 2 10" xfId="1004"/>
    <cellStyle name="Percent 3 2 10 2" xfId="2510"/>
    <cellStyle name="Percent 3 2 11" xfId="1554"/>
    <cellStyle name="Percent 3 2 11 2" xfId="3054"/>
    <cellStyle name="Percent 3 2 12" xfId="2174"/>
    <cellStyle name="Percent 3 2 13" xfId="1838"/>
    <cellStyle name="Percent 3 2 2" xfId="448"/>
    <cellStyle name="Percent 3 2 2 10" xfId="1560"/>
    <cellStyle name="Percent 3 2 2 10 2" xfId="3058"/>
    <cellStyle name="Percent 3 2 2 11" xfId="2178"/>
    <cellStyle name="Percent 3 2 2 12" xfId="1842"/>
    <cellStyle name="Percent 3 2 2 2" xfId="668"/>
    <cellStyle name="Percent 3 2 2 2 10" xfId="2186"/>
    <cellStyle name="Percent 3 2 2 2 11" xfId="1850"/>
    <cellStyle name="Percent 3 2 2 2 2" xfId="688"/>
    <cellStyle name="Percent 3 2 2 2 2 10" xfId="1866"/>
    <cellStyle name="Percent 3 2 2 2 2 2" xfId="756"/>
    <cellStyle name="Percent 3 2 2 2 2 2 2" xfId="825"/>
    <cellStyle name="Percent 3 2 2 2 2 2 2 2" xfId="962"/>
    <cellStyle name="Percent 3 2 2 2 2 2 2 2 2" xfId="1542"/>
    <cellStyle name="Percent 3 2 2 2 2 2 2 2 2 2" xfId="3046"/>
    <cellStyle name="Percent 3 2 2 2 2 2 2 2 3" xfId="1268"/>
    <cellStyle name="Percent 3 2 2 2 2 2 2 2 3 2" xfId="2774"/>
    <cellStyle name="Percent 3 2 2 2 2 2 2 2 4" xfId="1827"/>
    <cellStyle name="Percent 3 2 2 2 2 2 2 2 4 2" xfId="3318"/>
    <cellStyle name="Percent 3 2 2 2 2 2 2 2 5" xfId="2470"/>
    <cellStyle name="Percent 3 2 2 2 2 2 2 2 6" xfId="2134"/>
    <cellStyle name="Percent 3 2 2 2 2 2 2 3" xfId="1405"/>
    <cellStyle name="Percent 3 2 2 2 2 2 2 3 2" xfId="2910"/>
    <cellStyle name="Percent 3 2 2 2 2 2 2 4" xfId="1132"/>
    <cellStyle name="Percent 3 2 2 2 2 2 2 4 2" xfId="2638"/>
    <cellStyle name="Percent 3 2 2 2 2 2 2 5" xfId="1691"/>
    <cellStyle name="Percent 3 2 2 2 2 2 2 5 2" xfId="3182"/>
    <cellStyle name="Percent 3 2 2 2 2 2 2 6" xfId="2334"/>
    <cellStyle name="Percent 3 2 2 2 2 2 2 7" xfId="1998"/>
    <cellStyle name="Percent 3 2 2 2 2 2 3" xfId="894"/>
    <cellStyle name="Percent 3 2 2 2 2 2 3 2" xfId="1474"/>
    <cellStyle name="Percent 3 2 2 2 2 2 3 2 2" xfId="2978"/>
    <cellStyle name="Percent 3 2 2 2 2 2 3 3" xfId="1200"/>
    <cellStyle name="Percent 3 2 2 2 2 2 3 3 2" xfId="2706"/>
    <cellStyle name="Percent 3 2 2 2 2 2 3 4" xfId="1759"/>
    <cellStyle name="Percent 3 2 2 2 2 2 3 4 2" xfId="3250"/>
    <cellStyle name="Percent 3 2 2 2 2 2 3 5" xfId="2402"/>
    <cellStyle name="Percent 3 2 2 2 2 2 3 6" xfId="2066"/>
    <cellStyle name="Percent 3 2 2 2 2 2 4" xfId="1337"/>
    <cellStyle name="Percent 3 2 2 2 2 2 4 2" xfId="2842"/>
    <cellStyle name="Percent 3 2 2 2 2 2 5" xfId="1064"/>
    <cellStyle name="Percent 3 2 2 2 2 2 5 2" xfId="2570"/>
    <cellStyle name="Percent 3 2 2 2 2 2 6" xfId="1622"/>
    <cellStyle name="Percent 3 2 2 2 2 2 6 2" xfId="3114"/>
    <cellStyle name="Percent 3 2 2 2 2 2 7" xfId="2266"/>
    <cellStyle name="Percent 3 2 2 2 2 2 8" xfId="1930"/>
    <cellStyle name="Percent 3 2 2 2 2 3" xfId="793"/>
    <cellStyle name="Percent 3 2 2 2 2 3 2" xfId="930"/>
    <cellStyle name="Percent 3 2 2 2 2 3 2 2" xfId="1510"/>
    <cellStyle name="Percent 3 2 2 2 2 3 2 2 2" xfId="3014"/>
    <cellStyle name="Percent 3 2 2 2 2 3 2 3" xfId="1236"/>
    <cellStyle name="Percent 3 2 2 2 2 3 2 3 2" xfId="2742"/>
    <cellStyle name="Percent 3 2 2 2 2 3 2 4" xfId="1795"/>
    <cellStyle name="Percent 3 2 2 2 2 3 2 4 2" xfId="3286"/>
    <cellStyle name="Percent 3 2 2 2 2 3 2 5" xfId="2438"/>
    <cellStyle name="Percent 3 2 2 2 2 3 2 6" xfId="2102"/>
    <cellStyle name="Percent 3 2 2 2 2 3 3" xfId="1373"/>
    <cellStyle name="Percent 3 2 2 2 2 3 3 2" xfId="2878"/>
    <cellStyle name="Percent 3 2 2 2 2 3 4" xfId="1100"/>
    <cellStyle name="Percent 3 2 2 2 2 3 4 2" xfId="2606"/>
    <cellStyle name="Percent 3 2 2 2 2 3 5" xfId="1659"/>
    <cellStyle name="Percent 3 2 2 2 2 3 5 2" xfId="3150"/>
    <cellStyle name="Percent 3 2 2 2 2 3 6" xfId="2302"/>
    <cellStyle name="Percent 3 2 2 2 2 3 7" xfId="1966"/>
    <cellStyle name="Percent 3 2 2 2 2 4" xfId="862"/>
    <cellStyle name="Percent 3 2 2 2 2 4 2" xfId="1442"/>
    <cellStyle name="Percent 3 2 2 2 2 4 2 2" xfId="2946"/>
    <cellStyle name="Percent 3 2 2 2 2 4 3" xfId="1168"/>
    <cellStyle name="Percent 3 2 2 2 2 4 3 2" xfId="2674"/>
    <cellStyle name="Percent 3 2 2 2 2 4 4" xfId="1727"/>
    <cellStyle name="Percent 3 2 2 2 2 4 4 2" xfId="3218"/>
    <cellStyle name="Percent 3 2 2 2 2 4 5" xfId="2370"/>
    <cellStyle name="Percent 3 2 2 2 2 4 6" xfId="2034"/>
    <cellStyle name="Percent 3 2 2 2 2 5" xfId="720"/>
    <cellStyle name="Percent 3 2 2 2 2 5 2" xfId="1305"/>
    <cellStyle name="Percent 3 2 2 2 2 5 2 2" xfId="2810"/>
    <cellStyle name="Percent 3 2 2 2 2 5 3" xfId="2234"/>
    <cellStyle name="Percent 3 2 2 2 2 5 4" xfId="1898"/>
    <cellStyle name="Percent 3 2 2 2 2 6" xfId="1000"/>
    <cellStyle name="Percent 3 2 2 2 2 6 2" xfId="2506"/>
    <cellStyle name="Percent 3 2 2 2 2 6 3" xfId="2170"/>
    <cellStyle name="Percent 3 2 2 2 2 7" xfId="1032"/>
    <cellStyle name="Percent 3 2 2 2 2 7 2" xfId="2538"/>
    <cellStyle name="Percent 3 2 2 2 2 8" xfId="1588"/>
    <cellStyle name="Percent 3 2 2 2 2 8 2" xfId="3082"/>
    <cellStyle name="Percent 3 2 2 2 2 9" xfId="2202"/>
    <cellStyle name="Percent 3 2 2 2 3" xfId="740"/>
    <cellStyle name="Percent 3 2 2 2 3 2" xfId="809"/>
    <cellStyle name="Percent 3 2 2 2 3 2 2" xfId="946"/>
    <cellStyle name="Percent 3 2 2 2 3 2 2 2" xfId="1526"/>
    <cellStyle name="Percent 3 2 2 2 3 2 2 2 2" xfId="3030"/>
    <cellStyle name="Percent 3 2 2 2 3 2 2 3" xfId="1252"/>
    <cellStyle name="Percent 3 2 2 2 3 2 2 3 2" xfId="2758"/>
    <cellStyle name="Percent 3 2 2 2 3 2 2 4" xfId="1811"/>
    <cellStyle name="Percent 3 2 2 2 3 2 2 4 2" xfId="3302"/>
    <cellStyle name="Percent 3 2 2 2 3 2 2 5" xfId="2454"/>
    <cellStyle name="Percent 3 2 2 2 3 2 2 6" xfId="2118"/>
    <cellStyle name="Percent 3 2 2 2 3 2 3" xfId="1389"/>
    <cellStyle name="Percent 3 2 2 2 3 2 3 2" xfId="2894"/>
    <cellStyle name="Percent 3 2 2 2 3 2 4" xfId="1116"/>
    <cellStyle name="Percent 3 2 2 2 3 2 4 2" xfId="2622"/>
    <cellStyle name="Percent 3 2 2 2 3 2 5" xfId="1675"/>
    <cellStyle name="Percent 3 2 2 2 3 2 5 2" xfId="3166"/>
    <cellStyle name="Percent 3 2 2 2 3 2 6" xfId="2318"/>
    <cellStyle name="Percent 3 2 2 2 3 2 7" xfId="1982"/>
    <cellStyle name="Percent 3 2 2 2 3 3" xfId="878"/>
    <cellStyle name="Percent 3 2 2 2 3 3 2" xfId="1458"/>
    <cellStyle name="Percent 3 2 2 2 3 3 2 2" xfId="2962"/>
    <cellStyle name="Percent 3 2 2 2 3 3 3" xfId="1184"/>
    <cellStyle name="Percent 3 2 2 2 3 3 3 2" xfId="2690"/>
    <cellStyle name="Percent 3 2 2 2 3 3 4" xfId="1743"/>
    <cellStyle name="Percent 3 2 2 2 3 3 4 2" xfId="3234"/>
    <cellStyle name="Percent 3 2 2 2 3 3 5" xfId="2386"/>
    <cellStyle name="Percent 3 2 2 2 3 3 6" xfId="2050"/>
    <cellStyle name="Percent 3 2 2 2 3 4" xfId="1321"/>
    <cellStyle name="Percent 3 2 2 2 3 4 2" xfId="2826"/>
    <cellStyle name="Percent 3 2 2 2 3 5" xfId="1048"/>
    <cellStyle name="Percent 3 2 2 2 3 5 2" xfId="2554"/>
    <cellStyle name="Percent 3 2 2 2 3 6" xfId="1606"/>
    <cellStyle name="Percent 3 2 2 2 3 6 2" xfId="3098"/>
    <cellStyle name="Percent 3 2 2 2 3 7" xfId="2250"/>
    <cellStyle name="Percent 3 2 2 2 3 8" xfId="1914"/>
    <cellStyle name="Percent 3 2 2 2 4" xfId="777"/>
    <cellStyle name="Percent 3 2 2 2 4 2" xfId="914"/>
    <cellStyle name="Percent 3 2 2 2 4 2 2" xfId="1494"/>
    <cellStyle name="Percent 3 2 2 2 4 2 2 2" xfId="2998"/>
    <cellStyle name="Percent 3 2 2 2 4 2 3" xfId="1220"/>
    <cellStyle name="Percent 3 2 2 2 4 2 3 2" xfId="2726"/>
    <cellStyle name="Percent 3 2 2 2 4 2 4" xfId="1779"/>
    <cellStyle name="Percent 3 2 2 2 4 2 4 2" xfId="3270"/>
    <cellStyle name="Percent 3 2 2 2 4 2 5" xfId="2422"/>
    <cellStyle name="Percent 3 2 2 2 4 2 6" xfId="2086"/>
    <cellStyle name="Percent 3 2 2 2 4 3" xfId="1357"/>
    <cellStyle name="Percent 3 2 2 2 4 3 2" xfId="2862"/>
    <cellStyle name="Percent 3 2 2 2 4 4" xfId="1084"/>
    <cellStyle name="Percent 3 2 2 2 4 4 2" xfId="2590"/>
    <cellStyle name="Percent 3 2 2 2 4 5" xfId="1643"/>
    <cellStyle name="Percent 3 2 2 2 4 5 2" xfId="3134"/>
    <cellStyle name="Percent 3 2 2 2 4 6" xfId="2286"/>
    <cellStyle name="Percent 3 2 2 2 4 7" xfId="1950"/>
    <cellStyle name="Percent 3 2 2 2 5" xfId="846"/>
    <cellStyle name="Percent 3 2 2 2 5 2" xfId="1426"/>
    <cellStyle name="Percent 3 2 2 2 5 2 2" xfId="2930"/>
    <cellStyle name="Percent 3 2 2 2 5 3" xfId="1152"/>
    <cellStyle name="Percent 3 2 2 2 5 3 2" xfId="2658"/>
    <cellStyle name="Percent 3 2 2 2 5 4" xfId="1711"/>
    <cellStyle name="Percent 3 2 2 2 5 4 2" xfId="3202"/>
    <cellStyle name="Percent 3 2 2 2 5 5" xfId="2354"/>
    <cellStyle name="Percent 3 2 2 2 5 6" xfId="2018"/>
    <cellStyle name="Percent 3 2 2 2 6" xfId="704"/>
    <cellStyle name="Percent 3 2 2 2 6 2" xfId="1289"/>
    <cellStyle name="Percent 3 2 2 2 6 2 2" xfId="2794"/>
    <cellStyle name="Percent 3 2 2 2 6 3" xfId="2218"/>
    <cellStyle name="Percent 3 2 2 2 6 4" xfId="1882"/>
    <cellStyle name="Percent 3 2 2 2 7" xfId="984"/>
    <cellStyle name="Percent 3 2 2 2 7 2" xfId="2490"/>
    <cellStyle name="Percent 3 2 2 2 7 3" xfId="2154"/>
    <cellStyle name="Percent 3 2 2 2 8" xfId="1016"/>
    <cellStyle name="Percent 3 2 2 2 8 2" xfId="2522"/>
    <cellStyle name="Percent 3 2 2 2 9" xfId="1570"/>
    <cellStyle name="Percent 3 2 2 2 9 2" xfId="3066"/>
    <cellStyle name="Percent 3 2 2 3" xfId="680"/>
    <cellStyle name="Percent 3 2 2 3 10" xfId="1858"/>
    <cellStyle name="Percent 3 2 2 3 2" xfId="748"/>
    <cellStyle name="Percent 3 2 2 3 2 2" xfId="817"/>
    <cellStyle name="Percent 3 2 2 3 2 2 2" xfId="954"/>
    <cellStyle name="Percent 3 2 2 3 2 2 2 2" xfId="1534"/>
    <cellStyle name="Percent 3 2 2 3 2 2 2 2 2" xfId="3038"/>
    <cellStyle name="Percent 3 2 2 3 2 2 2 3" xfId="1260"/>
    <cellStyle name="Percent 3 2 2 3 2 2 2 3 2" xfId="2766"/>
    <cellStyle name="Percent 3 2 2 3 2 2 2 4" xfId="1819"/>
    <cellStyle name="Percent 3 2 2 3 2 2 2 4 2" xfId="3310"/>
    <cellStyle name="Percent 3 2 2 3 2 2 2 5" xfId="2462"/>
    <cellStyle name="Percent 3 2 2 3 2 2 2 6" xfId="2126"/>
    <cellStyle name="Percent 3 2 2 3 2 2 3" xfId="1397"/>
    <cellStyle name="Percent 3 2 2 3 2 2 3 2" xfId="2902"/>
    <cellStyle name="Percent 3 2 2 3 2 2 4" xfId="1124"/>
    <cellStyle name="Percent 3 2 2 3 2 2 4 2" xfId="2630"/>
    <cellStyle name="Percent 3 2 2 3 2 2 5" xfId="1683"/>
    <cellStyle name="Percent 3 2 2 3 2 2 5 2" xfId="3174"/>
    <cellStyle name="Percent 3 2 2 3 2 2 6" xfId="2326"/>
    <cellStyle name="Percent 3 2 2 3 2 2 7" xfId="1990"/>
    <cellStyle name="Percent 3 2 2 3 2 3" xfId="886"/>
    <cellStyle name="Percent 3 2 2 3 2 3 2" xfId="1466"/>
    <cellStyle name="Percent 3 2 2 3 2 3 2 2" xfId="2970"/>
    <cellStyle name="Percent 3 2 2 3 2 3 3" xfId="1192"/>
    <cellStyle name="Percent 3 2 2 3 2 3 3 2" xfId="2698"/>
    <cellStyle name="Percent 3 2 2 3 2 3 4" xfId="1751"/>
    <cellStyle name="Percent 3 2 2 3 2 3 4 2" xfId="3242"/>
    <cellStyle name="Percent 3 2 2 3 2 3 5" xfId="2394"/>
    <cellStyle name="Percent 3 2 2 3 2 3 6" xfId="2058"/>
    <cellStyle name="Percent 3 2 2 3 2 4" xfId="1329"/>
    <cellStyle name="Percent 3 2 2 3 2 4 2" xfId="2834"/>
    <cellStyle name="Percent 3 2 2 3 2 5" xfId="1056"/>
    <cellStyle name="Percent 3 2 2 3 2 5 2" xfId="2562"/>
    <cellStyle name="Percent 3 2 2 3 2 6" xfId="1614"/>
    <cellStyle name="Percent 3 2 2 3 2 6 2" xfId="3106"/>
    <cellStyle name="Percent 3 2 2 3 2 7" xfId="2258"/>
    <cellStyle name="Percent 3 2 2 3 2 8" xfId="1922"/>
    <cellStyle name="Percent 3 2 2 3 3" xfId="785"/>
    <cellStyle name="Percent 3 2 2 3 3 2" xfId="922"/>
    <cellStyle name="Percent 3 2 2 3 3 2 2" xfId="1502"/>
    <cellStyle name="Percent 3 2 2 3 3 2 2 2" xfId="3006"/>
    <cellStyle name="Percent 3 2 2 3 3 2 3" xfId="1228"/>
    <cellStyle name="Percent 3 2 2 3 3 2 3 2" xfId="2734"/>
    <cellStyle name="Percent 3 2 2 3 3 2 4" xfId="1787"/>
    <cellStyle name="Percent 3 2 2 3 3 2 4 2" xfId="3278"/>
    <cellStyle name="Percent 3 2 2 3 3 2 5" xfId="2430"/>
    <cellStyle name="Percent 3 2 2 3 3 2 6" xfId="2094"/>
    <cellStyle name="Percent 3 2 2 3 3 3" xfId="1365"/>
    <cellStyle name="Percent 3 2 2 3 3 3 2" xfId="2870"/>
    <cellStyle name="Percent 3 2 2 3 3 4" xfId="1092"/>
    <cellStyle name="Percent 3 2 2 3 3 4 2" xfId="2598"/>
    <cellStyle name="Percent 3 2 2 3 3 5" xfId="1651"/>
    <cellStyle name="Percent 3 2 2 3 3 5 2" xfId="3142"/>
    <cellStyle name="Percent 3 2 2 3 3 6" xfId="2294"/>
    <cellStyle name="Percent 3 2 2 3 3 7" xfId="1958"/>
    <cellStyle name="Percent 3 2 2 3 4" xfId="854"/>
    <cellStyle name="Percent 3 2 2 3 4 2" xfId="1434"/>
    <cellStyle name="Percent 3 2 2 3 4 2 2" xfId="2938"/>
    <cellStyle name="Percent 3 2 2 3 4 3" xfId="1160"/>
    <cellStyle name="Percent 3 2 2 3 4 3 2" xfId="2666"/>
    <cellStyle name="Percent 3 2 2 3 4 4" xfId="1719"/>
    <cellStyle name="Percent 3 2 2 3 4 4 2" xfId="3210"/>
    <cellStyle name="Percent 3 2 2 3 4 5" xfId="2362"/>
    <cellStyle name="Percent 3 2 2 3 4 6" xfId="2026"/>
    <cellStyle name="Percent 3 2 2 3 5" xfId="712"/>
    <cellStyle name="Percent 3 2 2 3 5 2" xfId="1297"/>
    <cellStyle name="Percent 3 2 2 3 5 2 2" xfId="2802"/>
    <cellStyle name="Percent 3 2 2 3 5 3" xfId="2226"/>
    <cellStyle name="Percent 3 2 2 3 5 4" xfId="1890"/>
    <cellStyle name="Percent 3 2 2 3 6" xfId="992"/>
    <cellStyle name="Percent 3 2 2 3 6 2" xfId="2498"/>
    <cellStyle name="Percent 3 2 2 3 6 3" xfId="2162"/>
    <cellStyle name="Percent 3 2 2 3 7" xfId="1024"/>
    <cellStyle name="Percent 3 2 2 3 7 2" xfId="2530"/>
    <cellStyle name="Percent 3 2 2 3 8" xfId="1580"/>
    <cellStyle name="Percent 3 2 2 3 8 2" xfId="3074"/>
    <cellStyle name="Percent 3 2 2 3 9" xfId="2194"/>
    <cellStyle name="Percent 3 2 2 4" xfId="732"/>
    <cellStyle name="Percent 3 2 2 4 2" xfId="801"/>
    <cellStyle name="Percent 3 2 2 4 2 2" xfId="938"/>
    <cellStyle name="Percent 3 2 2 4 2 2 2" xfId="1518"/>
    <cellStyle name="Percent 3 2 2 4 2 2 2 2" xfId="3022"/>
    <cellStyle name="Percent 3 2 2 4 2 2 3" xfId="1244"/>
    <cellStyle name="Percent 3 2 2 4 2 2 3 2" xfId="2750"/>
    <cellStyle name="Percent 3 2 2 4 2 2 4" xfId="1803"/>
    <cellStyle name="Percent 3 2 2 4 2 2 4 2" xfId="3294"/>
    <cellStyle name="Percent 3 2 2 4 2 2 5" xfId="2446"/>
    <cellStyle name="Percent 3 2 2 4 2 2 6" xfId="2110"/>
    <cellStyle name="Percent 3 2 2 4 2 3" xfId="1381"/>
    <cellStyle name="Percent 3 2 2 4 2 3 2" xfId="2886"/>
    <cellStyle name="Percent 3 2 2 4 2 4" xfId="1108"/>
    <cellStyle name="Percent 3 2 2 4 2 4 2" xfId="2614"/>
    <cellStyle name="Percent 3 2 2 4 2 5" xfId="1667"/>
    <cellStyle name="Percent 3 2 2 4 2 5 2" xfId="3158"/>
    <cellStyle name="Percent 3 2 2 4 2 6" xfId="2310"/>
    <cellStyle name="Percent 3 2 2 4 2 7" xfId="1974"/>
    <cellStyle name="Percent 3 2 2 4 3" xfId="870"/>
    <cellStyle name="Percent 3 2 2 4 3 2" xfId="1450"/>
    <cellStyle name="Percent 3 2 2 4 3 2 2" xfId="2954"/>
    <cellStyle name="Percent 3 2 2 4 3 3" xfId="1176"/>
    <cellStyle name="Percent 3 2 2 4 3 3 2" xfId="2682"/>
    <cellStyle name="Percent 3 2 2 4 3 4" xfId="1735"/>
    <cellStyle name="Percent 3 2 2 4 3 4 2" xfId="3226"/>
    <cellStyle name="Percent 3 2 2 4 3 5" xfId="2378"/>
    <cellStyle name="Percent 3 2 2 4 3 6" xfId="2042"/>
    <cellStyle name="Percent 3 2 2 4 4" xfId="1313"/>
    <cellStyle name="Percent 3 2 2 4 4 2" xfId="2818"/>
    <cellStyle name="Percent 3 2 2 4 5" xfId="1040"/>
    <cellStyle name="Percent 3 2 2 4 5 2" xfId="2546"/>
    <cellStyle name="Percent 3 2 2 4 6" xfId="1598"/>
    <cellStyle name="Percent 3 2 2 4 6 2" xfId="3090"/>
    <cellStyle name="Percent 3 2 2 4 7" xfId="2242"/>
    <cellStyle name="Percent 3 2 2 4 8" xfId="1906"/>
    <cellStyle name="Percent 3 2 2 5" xfId="769"/>
    <cellStyle name="Percent 3 2 2 5 2" xfId="906"/>
    <cellStyle name="Percent 3 2 2 5 2 2" xfId="1486"/>
    <cellStyle name="Percent 3 2 2 5 2 2 2" xfId="2990"/>
    <cellStyle name="Percent 3 2 2 5 2 3" xfId="1212"/>
    <cellStyle name="Percent 3 2 2 5 2 3 2" xfId="2718"/>
    <cellStyle name="Percent 3 2 2 5 2 4" xfId="1771"/>
    <cellStyle name="Percent 3 2 2 5 2 4 2" xfId="3262"/>
    <cellStyle name="Percent 3 2 2 5 2 5" xfId="2414"/>
    <cellStyle name="Percent 3 2 2 5 2 6" xfId="2078"/>
    <cellStyle name="Percent 3 2 2 5 3" xfId="1349"/>
    <cellStyle name="Percent 3 2 2 5 3 2" xfId="2854"/>
    <cellStyle name="Percent 3 2 2 5 4" xfId="1076"/>
    <cellStyle name="Percent 3 2 2 5 4 2" xfId="2582"/>
    <cellStyle name="Percent 3 2 2 5 5" xfId="1635"/>
    <cellStyle name="Percent 3 2 2 5 5 2" xfId="3126"/>
    <cellStyle name="Percent 3 2 2 5 6" xfId="2278"/>
    <cellStyle name="Percent 3 2 2 5 7" xfId="1942"/>
    <cellStyle name="Percent 3 2 2 6" xfId="838"/>
    <cellStyle name="Percent 3 2 2 6 2" xfId="1418"/>
    <cellStyle name="Percent 3 2 2 6 2 2" xfId="2922"/>
    <cellStyle name="Percent 3 2 2 6 3" xfId="1144"/>
    <cellStyle name="Percent 3 2 2 6 3 2" xfId="2650"/>
    <cellStyle name="Percent 3 2 2 6 4" xfId="1703"/>
    <cellStyle name="Percent 3 2 2 6 4 2" xfId="3194"/>
    <cellStyle name="Percent 3 2 2 6 5" xfId="2346"/>
    <cellStyle name="Percent 3 2 2 6 6" xfId="2010"/>
    <cellStyle name="Percent 3 2 2 7" xfId="696"/>
    <cellStyle name="Percent 3 2 2 7 2" xfId="1281"/>
    <cellStyle name="Percent 3 2 2 7 2 2" xfId="2786"/>
    <cellStyle name="Percent 3 2 2 7 3" xfId="2210"/>
    <cellStyle name="Percent 3 2 2 7 4" xfId="1874"/>
    <cellStyle name="Percent 3 2 2 8" xfId="976"/>
    <cellStyle name="Percent 3 2 2 8 2" xfId="2482"/>
    <cellStyle name="Percent 3 2 2 8 3" xfId="2146"/>
    <cellStyle name="Percent 3 2 2 9" xfId="1008"/>
    <cellStyle name="Percent 3 2 2 9 2" xfId="2514"/>
    <cellStyle name="Percent 3 2 3" xfId="664"/>
    <cellStyle name="Percent 3 2 3 10" xfId="2182"/>
    <cellStyle name="Percent 3 2 3 11" xfId="1846"/>
    <cellStyle name="Percent 3 2 3 2" xfId="684"/>
    <cellStyle name="Percent 3 2 3 2 10" xfId="1862"/>
    <cellStyle name="Percent 3 2 3 2 2" xfId="752"/>
    <cellStyle name="Percent 3 2 3 2 2 2" xfId="821"/>
    <cellStyle name="Percent 3 2 3 2 2 2 2" xfId="958"/>
    <cellStyle name="Percent 3 2 3 2 2 2 2 2" xfId="1538"/>
    <cellStyle name="Percent 3 2 3 2 2 2 2 2 2" xfId="3042"/>
    <cellStyle name="Percent 3 2 3 2 2 2 2 3" xfId="1264"/>
    <cellStyle name="Percent 3 2 3 2 2 2 2 3 2" xfId="2770"/>
    <cellStyle name="Percent 3 2 3 2 2 2 2 4" xfId="1823"/>
    <cellStyle name="Percent 3 2 3 2 2 2 2 4 2" xfId="3314"/>
    <cellStyle name="Percent 3 2 3 2 2 2 2 5" xfId="2466"/>
    <cellStyle name="Percent 3 2 3 2 2 2 2 6" xfId="2130"/>
    <cellStyle name="Percent 3 2 3 2 2 2 3" xfId="1401"/>
    <cellStyle name="Percent 3 2 3 2 2 2 3 2" xfId="2906"/>
    <cellStyle name="Percent 3 2 3 2 2 2 4" xfId="1128"/>
    <cellStyle name="Percent 3 2 3 2 2 2 4 2" xfId="2634"/>
    <cellStyle name="Percent 3 2 3 2 2 2 5" xfId="1687"/>
    <cellStyle name="Percent 3 2 3 2 2 2 5 2" xfId="3178"/>
    <cellStyle name="Percent 3 2 3 2 2 2 6" xfId="2330"/>
    <cellStyle name="Percent 3 2 3 2 2 2 7" xfId="1994"/>
    <cellStyle name="Percent 3 2 3 2 2 3" xfId="890"/>
    <cellStyle name="Percent 3 2 3 2 2 3 2" xfId="1470"/>
    <cellStyle name="Percent 3 2 3 2 2 3 2 2" xfId="2974"/>
    <cellStyle name="Percent 3 2 3 2 2 3 3" xfId="1196"/>
    <cellStyle name="Percent 3 2 3 2 2 3 3 2" xfId="2702"/>
    <cellStyle name="Percent 3 2 3 2 2 3 4" xfId="1755"/>
    <cellStyle name="Percent 3 2 3 2 2 3 4 2" xfId="3246"/>
    <cellStyle name="Percent 3 2 3 2 2 3 5" xfId="2398"/>
    <cellStyle name="Percent 3 2 3 2 2 3 6" xfId="2062"/>
    <cellStyle name="Percent 3 2 3 2 2 4" xfId="1333"/>
    <cellStyle name="Percent 3 2 3 2 2 4 2" xfId="2838"/>
    <cellStyle name="Percent 3 2 3 2 2 5" xfId="1060"/>
    <cellStyle name="Percent 3 2 3 2 2 5 2" xfId="2566"/>
    <cellStyle name="Percent 3 2 3 2 2 6" xfId="1618"/>
    <cellStyle name="Percent 3 2 3 2 2 6 2" xfId="3110"/>
    <cellStyle name="Percent 3 2 3 2 2 7" xfId="2262"/>
    <cellStyle name="Percent 3 2 3 2 2 8" xfId="1926"/>
    <cellStyle name="Percent 3 2 3 2 3" xfId="789"/>
    <cellStyle name="Percent 3 2 3 2 3 2" xfId="926"/>
    <cellStyle name="Percent 3 2 3 2 3 2 2" xfId="1506"/>
    <cellStyle name="Percent 3 2 3 2 3 2 2 2" xfId="3010"/>
    <cellStyle name="Percent 3 2 3 2 3 2 3" xfId="1232"/>
    <cellStyle name="Percent 3 2 3 2 3 2 3 2" xfId="2738"/>
    <cellStyle name="Percent 3 2 3 2 3 2 4" xfId="1791"/>
    <cellStyle name="Percent 3 2 3 2 3 2 4 2" xfId="3282"/>
    <cellStyle name="Percent 3 2 3 2 3 2 5" xfId="2434"/>
    <cellStyle name="Percent 3 2 3 2 3 2 6" xfId="2098"/>
    <cellStyle name="Percent 3 2 3 2 3 3" xfId="1369"/>
    <cellStyle name="Percent 3 2 3 2 3 3 2" xfId="2874"/>
    <cellStyle name="Percent 3 2 3 2 3 4" xfId="1096"/>
    <cellStyle name="Percent 3 2 3 2 3 4 2" xfId="2602"/>
    <cellStyle name="Percent 3 2 3 2 3 5" xfId="1655"/>
    <cellStyle name="Percent 3 2 3 2 3 5 2" xfId="3146"/>
    <cellStyle name="Percent 3 2 3 2 3 6" xfId="2298"/>
    <cellStyle name="Percent 3 2 3 2 3 7" xfId="1962"/>
    <cellStyle name="Percent 3 2 3 2 4" xfId="858"/>
    <cellStyle name="Percent 3 2 3 2 4 2" xfId="1438"/>
    <cellStyle name="Percent 3 2 3 2 4 2 2" xfId="2942"/>
    <cellStyle name="Percent 3 2 3 2 4 3" xfId="1164"/>
    <cellStyle name="Percent 3 2 3 2 4 3 2" xfId="2670"/>
    <cellStyle name="Percent 3 2 3 2 4 4" xfId="1723"/>
    <cellStyle name="Percent 3 2 3 2 4 4 2" xfId="3214"/>
    <cellStyle name="Percent 3 2 3 2 4 5" xfId="2366"/>
    <cellStyle name="Percent 3 2 3 2 4 6" xfId="2030"/>
    <cellStyle name="Percent 3 2 3 2 5" xfId="716"/>
    <cellStyle name="Percent 3 2 3 2 5 2" xfId="1301"/>
    <cellStyle name="Percent 3 2 3 2 5 2 2" xfId="2806"/>
    <cellStyle name="Percent 3 2 3 2 5 3" xfId="2230"/>
    <cellStyle name="Percent 3 2 3 2 5 4" xfId="1894"/>
    <cellStyle name="Percent 3 2 3 2 6" xfId="996"/>
    <cellStyle name="Percent 3 2 3 2 6 2" xfId="2502"/>
    <cellStyle name="Percent 3 2 3 2 6 3" xfId="2166"/>
    <cellStyle name="Percent 3 2 3 2 7" xfId="1028"/>
    <cellStyle name="Percent 3 2 3 2 7 2" xfId="2534"/>
    <cellStyle name="Percent 3 2 3 2 8" xfId="1584"/>
    <cellStyle name="Percent 3 2 3 2 8 2" xfId="3078"/>
    <cellStyle name="Percent 3 2 3 2 9" xfId="2198"/>
    <cellStyle name="Percent 3 2 3 3" xfId="736"/>
    <cellStyle name="Percent 3 2 3 3 2" xfId="805"/>
    <cellStyle name="Percent 3 2 3 3 2 2" xfId="942"/>
    <cellStyle name="Percent 3 2 3 3 2 2 2" xfId="1522"/>
    <cellStyle name="Percent 3 2 3 3 2 2 2 2" xfId="3026"/>
    <cellStyle name="Percent 3 2 3 3 2 2 3" xfId="1248"/>
    <cellStyle name="Percent 3 2 3 3 2 2 3 2" xfId="2754"/>
    <cellStyle name="Percent 3 2 3 3 2 2 4" xfId="1807"/>
    <cellStyle name="Percent 3 2 3 3 2 2 4 2" xfId="3298"/>
    <cellStyle name="Percent 3 2 3 3 2 2 5" xfId="2450"/>
    <cellStyle name="Percent 3 2 3 3 2 2 6" xfId="2114"/>
    <cellStyle name="Percent 3 2 3 3 2 3" xfId="1385"/>
    <cellStyle name="Percent 3 2 3 3 2 3 2" xfId="2890"/>
    <cellStyle name="Percent 3 2 3 3 2 4" xfId="1112"/>
    <cellStyle name="Percent 3 2 3 3 2 4 2" xfId="2618"/>
    <cellStyle name="Percent 3 2 3 3 2 5" xfId="1671"/>
    <cellStyle name="Percent 3 2 3 3 2 5 2" xfId="3162"/>
    <cellStyle name="Percent 3 2 3 3 2 6" xfId="2314"/>
    <cellStyle name="Percent 3 2 3 3 2 7" xfId="1978"/>
    <cellStyle name="Percent 3 2 3 3 3" xfId="874"/>
    <cellStyle name="Percent 3 2 3 3 3 2" xfId="1454"/>
    <cellStyle name="Percent 3 2 3 3 3 2 2" xfId="2958"/>
    <cellStyle name="Percent 3 2 3 3 3 3" xfId="1180"/>
    <cellStyle name="Percent 3 2 3 3 3 3 2" xfId="2686"/>
    <cellStyle name="Percent 3 2 3 3 3 4" xfId="1739"/>
    <cellStyle name="Percent 3 2 3 3 3 4 2" xfId="3230"/>
    <cellStyle name="Percent 3 2 3 3 3 5" xfId="2382"/>
    <cellStyle name="Percent 3 2 3 3 3 6" xfId="2046"/>
    <cellStyle name="Percent 3 2 3 3 4" xfId="1317"/>
    <cellStyle name="Percent 3 2 3 3 4 2" xfId="2822"/>
    <cellStyle name="Percent 3 2 3 3 5" xfId="1044"/>
    <cellStyle name="Percent 3 2 3 3 5 2" xfId="2550"/>
    <cellStyle name="Percent 3 2 3 3 6" xfId="1602"/>
    <cellStyle name="Percent 3 2 3 3 6 2" xfId="3094"/>
    <cellStyle name="Percent 3 2 3 3 7" xfId="2246"/>
    <cellStyle name="Percent 3 2 3 3 8" xfId="1910"/>
    <cellStyle name="Percent 3 2 3 4" xfId="773"/>
    <cellStyle name="Percent 3 2 3 4 2" xfId="910"/>
    <cellStyle name="Percent 3 2 3 4 2 2" xfId="1490"/>
    <cellStyle name="Percent 3 2 3 4 2 2 2" xfId="2994"/>
    <cellStyle name="Percent 3 2 3 4 2 3" xfId="1216"/>
    <cellStyle name="Percent 3 2 3 4 2 3 2" xfId="2722"/>
    <cellStyle name="Percent 3 2 3 4 2 4" xfId="1775"/>
    <cellStyle name="Percent 3 2 3 4 2 4 2" xfId="3266"/>
    <cellStyle name="Percent 3 2 3 4 2 5" xfId="2418"/>
    <cellStyle name="Percent 3 2 3 4 2 6" xfId="2082"/>
    <cellStyle name="Percent 3 2 3 4 3" xfId="1353"/>
    <cellStyle name="Percent 3 2 3 4 3 2" xfId="2858"/>
    <cellStyle name="Percent 3 2 3 4 4" xfId="1080"/>
    <cellStyle name="Percent 3 2 3 4 4 2" xfId="2586"/>
    <cellStyle name="Percent 3 2 3 4 5" xfId="1639"/>
    <cellStyle name="Percent 3 2 3 4 5 2" xfId="3130"/>
    <cellStyle name="Percent 3 2 3 4 6" xfId="2282"/>
    <cellStyle name="Percent 3 2 3 4 7" xfId="1946"/>
    <cellStyle name="Percent 3 2 3 5" xfId="842"/>
    <cellStyle name="Percent 3 2 3 5 2" xfId="1422"/>
    <cellStyle name="Percent 3 2 3 5 2 2" xfId="2926"/>
    <cellStyle name="Percent 3 2 3 5 3" xfId="1148"/>
    <cellStyle name="Percent 3 2 3 5 3 2" xfId="2654"/>
    <cellStyle name="Percent 3 2 3 5 4" xfId="1707"/>
    <cellStyle name="Percent 3 2 3 5 4 2" xfId="3198"/>
    <cellStyle name="Percent 3 2 3 5 5" xfId="2350"/>
    <cellStyle name="Percent 3 2 3 5 6" xfId="2014"/>
    <cellStyle name="Percent 3 2 3 6" xfId="700"/>
    <cellStyle name="Percent 3 2 3 6 2" xfId="1285"/>
    <cellStyle name="Percent 3 2 3 6 2 2" xfId="2790"/>
    <cellStyle name="Percent 3 2 3 6 3" xfId="2214"/>
    <cellStyle name="Percent 3 2 3 6 4" xfId="1878"/>
    <cellStyle name="Percent 3 2 3 7" xfId="980"/>
    <cellStyle name="Percent 3 2 3 7 2" xfId="2486"/>
    <cellStyle name="Percent 3 2 3 7 3" xfId="2150"/>
    <cellStyle name="Percent 3 2 3 8" xfId="1012"/>
    <cellStyle name="Percent 3 2 3 8 2" xfId="2518"/>
    <cellStyle name="Percent 3 2 3 9" xfId="1566"/>
    <cellStyle name="Percent 3 2 3 9 2" xfId="3062"/>
    <cellStyle name="Percent 3 2 4" xfId="676"/>
    <cellStyle name="Percent 3 2 4 10" xfId="1854"/>
    <cellStyle name="Percent 3 2 4 2" xfId="744"/>
    <cellStyle name="Percent 3 2 4 2 2" xfId="813"/>
    <cellStyle name="Percent 3 2 4 2 2 2" xfId="950"/>
    <cellStyle name="Percent 3 2 4 2 2 2 2" xfId="1530"/>
    <cellStyle name="Percent 3 2 4 2 2 2 2 2" xfId="3034"/>
    <cellStyle name="Percent 3 2 4 2 2 2 3" xfId="1256"/>
    <cellStyle name="Percent 3 2 4 2 2 2 3 2" xfId="2762"/>
    <cellStyle name="Percent 3 2 4 2 2 2 4" xfId="1815"/>
    <cellStyle name="Percent 3 2 4 2 2 2 4 2" xfId="3306"/>
    <cellStyle name="Percent 3 2 4 2 2 2 5" xfId="2458"/>
    <cellStyle name="Percent 3 2 4 2 2 2 6" xfId="2122"/>
    <cellStyle name="Percent 3 2 4 2 2 3" xfId="1393"/>
    <cellStyle name="Percent 3 2 4 2 2 3 2" xfId="2898"/>
    <cellStyle name="Percent 3 2 4 2 2 4" xfId="1120"/>
    <cellStyle name="Percent 3 2 4 2 2 4 2" xfId="2626"/>
    <cellStyle name="Percent 3 2 4 2 2 5" xfId="1679"/>
    <cellStyle name="Percent 3 2 4 2 2 5 2" xfId="3170"/>
    <cellStyle name="Percent 3 2 4 2 2 6" xfId="2322"/>
    <cellStyle name="Percent 3 2 4 2 2 7" xfId="1986"/>
    <cellStyle name="Percent 3 2 4 2 3" xfId="882"/>
    <cellStyle name="Percent 3 2 4 2 3 2" xfId="1462"/>
    <cellStyle name="Percent 3 2 4 2 3 2 2" xfId="2966"/>
    <cellStyle name="Percent 3 2 4 2 3 3" xfId="1188"/>
    <cellStyle name="Percent 3 2 4 2 3 3 2" xfId="2694"/>
    <cellStyle name="Percent 3 2 4 2 3 4" xfId="1747"/>
    <cellStyle name="Percent 3 2 4 2 3 4 2" xfId="3238"/>
    <cellStyle name="Percent 3 2 4 2 3 5" xfId="2390"/>
    <cellStyle name="Percent 3 2 4 2 3 6" xfId="2054"/>
    <cellStyle name="Percent 3 2 4 2 4" xfId="1325"/>
    <cellStyle name="Percent 3 2 4 2 4 2" xfId="2830"/>
    <cellStyle name="Percent 3 2 4 2 5" xfId="1052"/>
    <cellStyle name="Percent 3 2 4 2 5 2" xfId="2558"/>
    <cellStyle name="Percent 3 2 4 2 6" xfId="1610"/>
    <cellStyle name="Percent 3 2 4 2 6 2" xfId="3102"/>
    <cellStyle name="Percent 3 2 4 2 7" xfId="2254"/>
    <cellStyle name="Percent 3 2 4 2 8" xfId="1918"/>
    <cellStyle name="Percent 3 2 4 3" xfId="781"/>
    <cellStyle name="Percent 3 2 4 3 2" xfId="918"/>
    <cellStyle name="Percent 3 2 4 3 2 2" xfId="1498"/>
    <cellStyle name="Percent 3 2 4 3 2 2 2" xfId="3002"/>
    <cellStyle name="Percent 3 2 4 3 2 3" xfId="1224"/>
    <cellStyle name="Percent 3 2 4 3 2 3 2" xfId="2730"/>
    <cellStyle name="Percent 3 2 4 3 2 4" xfId="1783"/>
    <cellStyle name="Percent 3 2 4 3 2 4 2" xfId="3274"/>
    <cellStyle name="Percent 3 2 4 3 2 5" xfId="2426"/>
    <cellStyle name="Percent 3 2 4 3 2 6" xfId="2090"/>
    <cellStyle name="Percent 3 2 4 3 3" xfId="1361"/>
    <cellStyle name="Percent 3 2 4 3 3 2" xfId="2866"/>
    <cellStyle name="Percent 3 2 4 3 4" xfId="1088"/>
    <cellStyle name="Percent 3 2 4 3 4 2" xfId="2594"/>
    <cellStyle name="Percent 3 2 4 3 5" xfId="1647"/>
    <cellStyle name="Percent 3 2 4 3 5 2" xfId="3138"/>
    <cellStyle name="Percent 3 2 4 3 6" xfId="2290"/>
    <cellStyle name="Percent 3 2 4 3 7" xfId="1954"/>
    <cellStyle name="Percent 3 2 4 4" xfId="850"/>
    <cellStyle name="Percent 3 2 4 4 2" xfId="1430"/>
    <cellStyle name="Percent 3 2 4 4 2 2" xfId="2934"/>
    <cellStyle name="Percent 3 2 4 4 3" xfId="1156"/>
    <cellStyle name="Percent 3 2 4 4 3 2" xfId="2662"/>
    <cellStyle name="Percent 3 2 4 4 4" xfId="1715"/>
    <cellStyle name="Percent 3 2 4 4 4 2" xfId="3206"/>
    <cellStyle name="Percent 3 2 4 4 5" xfId="2358"/>
    <cellStyle name="Percent 3 2 4 4 6" xfId="2022"/>
    <cellStyle name="Percent 3 2 4 5" xfId="708"/>
    <cellStyle name="Percent 3 2 4 5 2" xfId="1293"/>
    <cellStyle name="Percent 3 2 4 5 2 2" xfId="2798"/>
    <cellStyle name="Percent 3 2 4 5 3" xfId="2222"/>
    <cellStyle name="Percent 3 2 4 5 4" xfId="1886"/>
    <cellStyle name="Percent 3 2 4 6" xfId="988"/>
    <cellStyle name="Percent 3 2 4 6 2" xfId="2494"/>
    <cellStyle name="Percent 3 2 4 6 3" xfId="2158"/>
    <cellStyle name="Percent 3 2 4 7" xfId="1020"/>
    <cellStyle name="Percent 3 2 4 7 2" xfId="2526"/>
    <cellStyle name="Percent 3 2 4 8" xfId="1576"/>
    <cellStyle name="Percent 3 2 4 8 2" xfId="3070"/>
    <cellStyle name="Percent 3 2 4 9" xfId="2190"/>
    <cellStyle name="Percent 3 2 5" xfId="728"/>
    <cellStyle name="Percent 3 2 5 2" xfId="797"/>
    <cellStyle name="Percent 3 2 5 2 2" xfId="934"/>
    <cellStyle name="Percent 3 2 5 2 2 2" xfId="1514"/>
    <cellStyle name="Percent 3 2 5 2 2 2 2" xfId="3018"/>
    <cellStyle name="Percent 3 2 5 2 2 3" xfId="1240"/>
    <cellStyle name="Percent 3 2 5 2 2 3 2" xfId="2746"/>
    <cellStyle name="Percent 3 2 5 2 2 4" xfId="1799"/>
    <cellStyle name="Percent 3 2 5 2 2 4 2" xfId="3290"/>
    <cellStyle name="Percent 3 2 5 2 2 5" xfId="2442"/>
    <cellStyle name="Percent 3 2 5 2 2 6" xfId="2106"/>
    <cellStyle name="Percent 3 2 5 2 3" xfId="1377"/>
    <cellStyle name="Percent 3 2 5 2 3 2" xfId="2882"/>
    <cellStyle name="Percent 3 2 5 2 4" xfId="1104"/>
    <cellStyle name="Percent 3 2 5 2 4 2" xfId="2610"/>
    <cellStyle name="Percent 3 2 5 2 5" xfId="1663"/>
    <cellStyle name="Percent 3 2 5 2 5 2" xfId="3154"/>
    <cellStyle name="Percent 3 2 5 2 6" xfId="2306"/>
    <cellStyle name="Percent 3 2 5 2 7" xfId="1970"/>
    <cellStyle name="Percent 3 2 5 3" xfId="866"/>
    <cellStyle name="Percent 3 2 5 3 2" xfId="1446"/>
    <cellStyle name="Percent 3 2 5 3 2 2" xfId="2950"/>
    <cellStyle name="Percent 3 2 5 3 3" xfId="1172"/>
    <cellStyle name="Percent 3 2 5 3 3 2" xfId="2678"/>
    <cellStyle name="Percent 3 2 5 3 4" xfId="1731"/>
    <cellStyle name="Percent 3 2 5 3 4 2" xfId="3222"/>
    <cellStyle name="Percent 3 2 5 3 5" xfId="2374"/>
    <cellStyle name="Percent 3 2 5 3 6" xfId="2038"/>
    <cellStyle name="Percent 3 2 5 4" xfId="1309"/>
    <cellStyle name="Percent 3 2 5 4 2" xfId="2814"/>
    <cellStyle name="Percent 3 2 5 5" xfId="1036"/>
    <cellStyle name="Percent 3 2 5 5 2" xfId="2542"/>
    <cellStyle name="Percent 3 2 5 6" xfId="1594"/>
    <cellStyle name="Percent 3 2 5 6 2" xfId="3086"/>
    <cellStyle name="Percent 3 2 5 7" xfId="2238"/>
    <cellStyle name="Percent 3 2 5 8" xfId="1902"/>
    <cellStyle name="Percent 3 2 6" xfId="765"/>
    <cellStyle name="Percent 3 2 6 2" xfId="902"/>
    <cellStyle name="Percent 3 2 6 2 2" xfId="1482"/>
    <cellStyle name="Percent 3 2 6 2 2 2" xfId="2986"/>
    <cellStyle name="Percent 3 2 6 2 3" xfId="1208"/>
    <cellStyle name="Percent 3 2 6 2 3 2" xfId="2714"/>
    <cellStyle name="Percent 3 2 6 2 4" xfId="1767"/>
    <cellStyle name="Percent 3 2 6 2 4 2" xfId="3258"/>
    <cellStyle name="Percent 3 2 6 2 5" xfId="2410"/>
    <cellStyle name="Percent 3 2 6 2 6" xfId="2074"/>
    <cellStyle name="Percent 3 2 6 3" xfId="1345"/>
    <cellStyle name="Percent 3 2 6 3 2" xfId="2850"/>
    <cellStyle name="Percent 3 2 6 4" xfId="1072"/>
    <cellStyle name="Percent 3 2 6 4 2" xfId="2578"/>
    <cellStyle name="Percent 3 2 6 5" xfId="1631"/>
    <cellStyle name="Percent 3 2 6 5 2" xfId="3122"/>
    <cellStyle name="Percent 3 2 6 6" xfId="2274"/>
    <cellStyle name="Percent 3 2 6 7" xfId="1938"/>
    <cellStyle name="Percent 3 2 7" xfId="833"/>
    <cellStyle name="Percent 3 2 7 2" xfId="1413"/>
    <cellStyle name="Percent 3 2 7 2 2" xfId="2918"/>
    <cellStyle name="Percent 3 2 7 3" xfId="1140"/>
    <cellStyle name="Percent 3 2 7 3 2" xfId="2646"/>
    <cellStyle name="Percent 3 2 7 4" xfId="1699"/>
    <cellStyle name="Percent 3 2 7 4 2" xfId="3190"/>
    <cellStyle name="Percent 3 2 7 5" xfId="2342"/>
    <cellStyle name="Percent 3 2 7 6" xfId="2006"/>
    <cellStyle name="Percent 3 2 8" xfId="692"/>
    <cellStyle name="Percent 3 2 8 2" xfId="1276"/>
    <cellStyle name="Percent 3 2 8 2 2" xfId="2782"/>
    <cellStyle name="Percent 3 2 8 3" xfId="2206"/>
    <cellStyle name="Percent 3 2 8 4" xfId="1870"/>
    <cellStyle name="Percent 3 2 9" xfId="972"/>
    <cellStyle name="Percent 3 2 9 2" xfId="2478"/>
    <cellStyle name="Percent 3 2 9 3" xfId="2142"/>
    <cellStyle name="Percent 3 3" xfId="447"/>
    <cellStyle name="Percent 3 3 10" xfId="1559"/>
    <cellStyle name="Percent 3 3 10 2" xfId="3057"/>
    <cellStyle name="Percent 3 3 11" xfId="2177"/>
    <cellStyle name="Percent 3 3 12" xfId="1841"/>
    <cellStyle name="Percent 3 3 2" xfId="667"/>
    <cellStyle name="Percent 3 3 2 10" xfId="2185"/>
    <cellStyle name="Percent 3 3 2 11" xfId="1849"/>
    <cellStyle name="Percent 3 3 2 2" xfId="687"/>
    <cellStyle name="Percent 3 3 2 2 10" xfId="1865"/>
    <cellStyle name="Percent 3 3 2 2 2" xfId="755"/>
    <cellStyle name="Percent 3 3 2 2 2 2" xfId="824"/>
    <cellStyle name="Percent 3 3 2 2 2 2 2" xfId="961"/>
    <cellStyle name="Percent 3 3 2 2 2 2 2 2" xfId="1541"/>
    <cellStyle name="Percent 3 3 2 2 2 2 2 2 2" xfId="3045"/>
    <cellStyle name="Percent 3 3 2 2 2 2 2 3" xfId="1267"/>
    <cellStyle name="Percent 3 3 2 2 2 2 2 3 2" xfId="2773"/>
    <cellStyle name="Percent 3 3 2 2 2 2 2 4" xfId="1826"/>
    <cellStyle name="Percent 3 3 2 2 2 2 2 4 2" xfId="3317"/>
    <cellStyle name="Percent 3 3 2 2 2 2 2 5" xfId="2469"/>
    <cellStyle name="Percent 3 3 2 2 2 2 2 6" xfId="2133"/>
    <cellStyle name="Percent 3 3 2 2 2 2 3" xfId="1404"/>
    <cellStyle name="Percent 3 3 2 2 2 2 3 2" xfId="2909"/>
    <cellStyle name="Percent 3 3 2 2 2 2 4" xfId="1131"/>
    <cellStyle name="Percent 3 3 2 2 2 2 4 2" xfId="2637"/>
    <cellStyle name="Percent 3 3 2 2 2 2 5" xfId="1690"/>
    <cellStyle name="Percent 3 3 2 2 2 2 5 2" xfId="3181"/>
    <cellStyle name="Percent 3 3 2 2 2 2 6" xfId="2333"/>
    <cellStyle name="Percent 3 3 2 2 2 2 7" xfId="1997"/>
    <cellStyle name="Percent 3 3 2 2 2 3" xfId="893"/>
    <cellStyle name="Percent 3 3 2 2 2 3 2" xfId="1473"/>
    <cellStyle name="Percent 3 3 2 2 2 3 2 2" xfId="2977"/>
    <cellStyle name="Percent 3 3 2 2 2 3 3" xfId="1199"/>
    <cellStyle name="Percent 3 3 2 2 2 3 3 2" xfId="2705"/>
    <cellStyle name="Percent 3 3 2 2 2 3 4" xfId="1758"/>
    <cellStyle name="Percent 3 3 2 2 2 3 4 2" xfId="3249"/>
    <cellStyle name="Percent 3 3 2 2 2 3 5" xfId="2401"/>
    <cellStyle name="Percent 3 3 2 2 2 3 6" xfId="2065"/>
    <cellStyle name="Percent 3 3 2 2 2 4" xfId="1336"/>
    <cellStyle name="Percent 3 3 2 2 2 4 2" xfId="2841"/>
    <cellStyle name="Percent 3 3 2 2 2 5" xfId="1063"/>
    <cellStyle name="Percent 3 3 2 2 2 5 2" xfId="2569"/>
    <cellStyle name="Percent 3 3 2 2 2 6" xfId="1621"/>
    <cellStyle name="Percent 3 3 2 2 2 6 2" xfId="3113"/>
    <cellStyle name="Percent 3 3 2 2 2 7" xfId="2265"/>
    <cellStyle name="Percent 3 3 2 2 2 8" xfId="1929"/>
    <cellStyle name="Percent 3 3 2 2 3" xfId="792"/>
    <cellStyle name="Percent 3 3 2 2 3 2" xfId="929"/>
    <cellStyle name="Percent 3 3 2 2 3 2 2" xfId="1509"/>
    <cellStyle name="Percent 3 3 2 2 3 2 2 2" xfId="3013"/>
    <cellStyle name="Percent 3 3 2 2 3 2 3" xfId="1235"/>
    <cellStyle name="Percent 3 3 2 2 3 2 3 2" xfId="2741"/>
    <cellStyle name="Percent 3 3 2 2 3 2 4" xfId="1794"/>
    <cellStyle name="Percent 3 3 2 2 3 2 4 2" xfId="3285"/>
    <cellStyle name="Percent 3 3 2 2 3 2 5" xfId="2437"/>
    <cellStyle name="Percent 3 3 2 2 3 2 6" xfId="2101"/>
    <cellStyle name="Percent 3 3 2 2 3 3" xfId="1372"/>
    <cellStyle name="Percent 3 3 2 2 3 3 2" xfId="2877"/>
    <cellStyle name="Percent 3 3 2 2 3 4" xfId="1099"/>
    <cellStyle name="Percent 3 3 2 2 3 4 2" xfId="2605"/>
    <cellStyle name="Percent 3 3 2 2 3 5" xfId="1658"/>
    <cellStyle name="Percent 3 3 2 2 3 5 2" xfId="3149"/>
    <cellStyle name="Percent 3 3 2 2 3 6" xfId="2301"/>
    <cellStyle name="Percent 3 3 2 2 3 7" xfId="1965"/>
    <cellStyle name="Percent 3 3 2 2 4" xfId="861"/>
    <cellStyle name="Percent 3 3 2 2 4 2" xfId="1441"/>
    <cellStyle name="Percent 3 3 2 2 4 2 2" xfId="2945"/>
    <cellStyle name="Percent 3 3 2 2 4 3" xfId="1167"/>
    <cellStyle name="Percent 3 3 2 2 4 3 2" xfId="2673"/>
    <cellStyle name="Percent 3 3 2 2 4 4" xfId="1726"/>
    <cellStyle name="Percent 3 3 2 2 4 4 2" xfId="3217"/>
    <cellStyle name="Percent 3 3 2 2 4 5" xfId="2369"/>
    <cellStyle name="Percent 3 3 2 2 4 6" xfId="2033"/>
    <cellStyle name="Percent 3 3 2 2 5" xfId="719"/>
    <cellStyle name="Percent 3 3 2 2 5 2" xfId="1304"/>
    <cellStyle name="Percent 3 3 2 2 5 2 2" xfId="2809"/>
    <cellStyle name="Percent 3 3 2 2 5 3" xfId="2233"/>
    <cellStyle name="Percent 3 3 2 2 5 4" xfId="1897"/>
    <cellStyle name="Percent 3 3 2 2 6" xfId="999"/>
    <cellStyle name="Percent 3 3 2 2 6 2" xfId="2505"/>
    <cellStyle name="Percent 3 3 2 2 6 3" xfId="2169"/>
    <cellStyle name="Percent 3 3 2 2 7" xfId="1031"/>
    <cellStyle name="Percent 3 3 2 2 7 2" xfId="2537"/>
    <cellStyle name="Percent 3 3 2 2 8" xfId="1587"/>
    <cellStyle name="Percent 3 3 2 2 8 2" xfId="3081"/>
    <cellStyle name="Percent 3 3 2 2 9" xfId="2201"/>
    <cellStyle name="Percent 3 3 2 3" xfId="739"/>
    <cellStyle name="Percent 3 3 2 3 2" xfId="808"/>
    <cellStyle name="Percent 3 3 2 3 2 2" xfId="945"/>
    <cellStyle name="Percent 3 3 2 3 2 2 2" xfId="1525"/>
    <cellStyle name="Percent 3 3 2 3 2 2 2 2" xfId="3029"/>
    <cellStyle name="Percent 3 3 2 3 2 2 3" xfId="1251"/>
    <cellStyle name="Percent 3 3 2 3 2 2 3 2" xfId="2757"/>
    <cellStyle name="Percent 3 3 2 3 2 2 4" xfId="1810"/>
    <cellStyle name="Percent 3 3 2 3 2 2 4 2" xfId="3301"/>
    <cellStyle name="Percent 3 3 2 3 2 2 5" xfId="2453"/>
    <cellStyle name="Percent 3 3 2 3 2 2 6" xfId="2117"/>
    <cellStyle name="Percent 3 3 2 3 2 3" xfId="1388"/>
    <cellStyle name="Percent 3 3 2 3 2 3 2" xfId="2893"/>
    <cellStyle name="Percent 3 3 2 3 2 4" xfId="1115"/>
    <cellStyle name="Percent 3 3 2 3 2 4 2" xfId="2621"/>
    <cellStyle name="Percent 3 3 2 3 2 5" xfId="1674"/>
    <cellStyle name="Percent 3 3 2 3 2 5 2" xfId="3165"/>
    <cellStyle name="Percent 3 3 2 3 2 6" xfId="2317"/>
    <cellStyle name="Percent 3 3 2 3 2 7" xfId="1981"/>
    <cellStyle name="Percent 3 3 2 3 3" xfId="877"/>
    <cellStyle name="Percent 3 3 2 3 3 2" xfId="1457"/>
    <cellStyle name="Percent 3 3 2 3 3 2 2" xfId="2961"/>
    <cellStyle name="Percent 3 3 2 3 3 3" xfId="1183"/>
    <cellStyle name="Percent 3 3 2 3 3 3 2" xfId="2689"/>
    <cellStyle name="Percent 3 3 2 3 3 4" xfId="1742"/>
    <cellStyle name="Percent 3 3 2 3 3 4 2" xfId="3233"/>
    <cellStyle name="Percent 3 3 2 3 3 5" xfId="2385"/>
    <cellStyle name="Percent 3 3 2 3 3 6" xfId="2049"/>
    <cellStyle name="Percent 3 3 2 3 4" xfId="1320"/>
    <cellStyle name="Percent 3 3 2 3 4 2" xfId="2825"/>
    <cellStyle name="Percent 3 3 2 3 5" xfId="1047"/>
    <cellStyle name="Percent 3 3 2 3 5 2" xfId="2553"/>
    <cellStyle name="Percent 3 3 2 3 6" xfId="1605"/>
    <cellStyle name="Percent 3 3 2 3 6 2" xfId="3097"/>
    <cellStyle name="Percent 3 3 2 3 7" xfId="2249"/>
    <cellStyle name="Percent 3 3 2 3 8" xfId="1913"/>
    <cellStyle name="Percent 3 3 2 4" xfId="776"/>
    <cellStyle name="Percent 3 3 2 4 2" xfId="913"/>
    <cellStyle name="Percent 3 3 2 4 2 2" xfId="1493"/>
    <cellStyle name="Percent 3 3 2 4 2 2 2" xfId="2997"/>
    <cellStyle name="Percent 3 3 2 4 2 3" xfId="1219"/>
    <cellStyle name="Percent 3 3 2 4 2 3 2" xfId="2725"/>
    <cellStyle name="Percent 3 3 2 4 2 4" xfId="1778"/>
    <cellStyle name="Percent 3 3 2 4 2 4 2" xfId="3269"/>
    <cellStyle name="Percent 3 3 2 4 2 5" xfId="2421"/>
    <cellStyle name="Percent 3 3 2 4 2 6" xfId="2085"/>
    <cellStyle name="Percent 3 3 2 4 3" xfId="1356"/>
    <cellStyle name="Percent 3 3 2 4 3 2" xfId="2861"/>
    <cellStyle name="Percent 3 3 2 4 4" xfId="1083"/>
    <cellStyle name="Percent 3 3 2 4 4 2" xfId="2589"/>
    <cellStyle name="Percent 3 3 2 4 5" xfId="1642"/>
    <cellStyle name="Percent 3 3 2 4 5 2" xfId="3133"/>
    <cellStyle name="Percent 3 3 2 4 6" xfId="2285"/>
    <cellStyle name="Percent 3 3 2 4 7" xfId="1949"/>
    <cellStyle name="Percent 3 3 2 5" xfId="845"/>
    <cellStyle name="Percent 3 3 2 5 2" xfId="1425"/>
    <cellStyle name="Percent 3 3 2 5 2 2" xfId="2929"/>
    <cellStyle name="Percent 3 3 2 5 3" xfId="1151"/>
    <cellStyle name="Percent 3 3 2 5 3 2" xfId="2657"/>
    <cellStyle name="Percent 3 3 2 5 4" xfId="1710"/>
    <cellStyle name="Percent 3 3 2 5 4 2" xfId="3201"/>
    <cellStyle name="Percent 3 3 2 5 5" xfId="2353"/>
    <cellStyle name="Percent 3 3 2 5 6" xfId="2017"/>
    <cellStyle name="Percent 3 3 2 6" xfId="703"/>
    <cellStyle name="Percent 3 3 2 6 2" xfId="1288"/>
    <cellStyle name="Percent 3 3 2 6 2 2" xfId="2793"/>
    <cellStyle name="Percent 3 3 2 6 3" xfId="2217"/>
    <cellStyle name="Percent 3 3 2 6 4" xfId="1881"/>
    <cellStyle name="Percent 3 3 2 7" xfId="983"/>
    <cellStyle name="Percent 3 3 2 7 2" xfId="2489"/>
    <cellStyle name="Percent 3 3 2 7 3" xfId="2153"/>
    <cellStyle name="Percent 3 3 2 8" xfId="1015"/>
    <cellStyle name="Percent 3 3 2 8 2" xfId="2521"/>
    <cellStyle name="Percent 3 3 2 9" xfId="1569"/>
    <cellStyle name="Percent 3 3 2 9 2" xfId="3065"/>
    <cellStyle name="Percent 3 3 3" xfId="679"/>
    <cellStyle name="Percent 3 3 3 10" xfId="1857"/>
    <cellStyle name="Percent 3 3 3 2" xfId="747"/>
    <cellStyle name="Percent 3 3 3 2 2" xfId="816"/>
    <cellStyle name="Percent 3 3 3 2 2 2" xfId="953"/>
    <cellStyle name="Percent 3 3 3 2 2 2 2" xfId="1533"/>
    <cellStyle name="Percent 3 3 3 2 2 2 2 2" xfId="3037"/>
    <cellStyle name="Percent 3 3 3 2 2 2 3" xfId="1259"/>
    <cellStyle name="Percent 3 3 3 2 2 2 3 2" xfId="2765"/>
    <cellStyle name="Percent 3 3 3 2 2 2 4" xfId="1818"/>
    <cellStyle name="Percent 3 3 3 2 2 2 4 2" xfId="3309"/>
    <cellStyle name="Percent 3 3 3 2 2 2 5" xfId="2461"/>
    <cellStyle name="Percent 3 3 3 2 2 2 6" xfId="2125"/>
    <cellStyle name="Percent 3 3 3 2 2 3" xfId="1396"/>
    <cellStyle name="Percent 3 3 3 2 2 3 2" xfId="2901"/>
    <cellStyle name="Percent 3 3 3 2 2 4" xfId="1123"/>
    <cellStyle name="Percent 3 3 3 2 2 4 2" xfId="2629"/>
    <cellStyle name="Percent 3 3 3 2 2 5" xfId="1682"/>
    <cellStyle name="Percent 3 3 3 2 2 5 2" xfId="3173"/>
    <cellStyle name="Percent 3 3 3 2 2 6" xfId="2325"/>
    <cellStyle name="Percent 3 3 3 2 2 7" xfId="1989"/>
    <cellStyle name="Percent 3 3 3 2 3" xfId="885"/>
    <cellStyle name="Percent 3 3 3 2 3 2" xfId="1465"/>
    <cellStyle name="Percent 3 3 3 2 3 2 2" xfId="2969"/>
    <cellStyle name="Percent 3 3 3 2 3 3" xfId="1191"/>
    <cellStyle name="Percent 3 3 3 2 3 3 2" xfId="2697"/>
    <cellStyle name="Percent 3 3 3 2 3 4" xfId="1750"/>
    <cellStyle name="Percent 3 3 3 2 3 4 2" xfId="3241"/>
    <cellStyle name="Percent 3 3 3 2 3 5" xfId="2393"/>
    <cellStyle name="Percent 3 3 3 2 3 6" xfId="2057"/>
    <cellStyle name="Percent 3 3 3 2 4" xfId="1328"/>
    <cellStyle name="Percent 3 3 3 2 4 2" xfId="2833"/>
    <cellStyle name="Percent 3 3 3 2 5" xfId="1055"/>
    <cellStyle name="Percent 3 3 3 2 5 2" xfId="2561"/>
    <cellStyle name="Percent 3 3 3 2 6" xfId="1613"/>
    <cellStyle name="Percent 3 3 3 2 6 2" xfId="3105"/>
    <cellStyle name="Percent 3 3 3 2 7" xfId="2257"/>
    <cellStyle name="Percent 3 3 3 2 8" xfId="1921"/>
    <cellStyle name="Percent 3 3 3 3" xfId="784"/>
    <cellStyle name="Percent 3 3 3 3 2" xfId="921"/>
    <cellStyle name="Percent 3 3 3 3 2 2" xfId="1501"/>
    <cellStyle name="Percent 3 3 3 3 2 2 2" xfId="3005"/>
    <cellStyle name="Percent 3 3 3 3 2 3" xfId="1227"/>
    <cellStyle name="Percent 3 3 3 3 2 3 2" xfId="2733"/>
    <cellStyle name="Percent 3 3 3 3 2 4" xfId="1786"/>
    <cellStyle name="Percent 3 3 3 3 2 4 2" xfId="3277"/>
    <cellStyle name="Percent 3 3 3 3 2 5" xfId="2429"/>
    <cellStyle name="Percent 3 3 3 3 2 6" xfId="2093"/>
    <cellStyle name="Percent 3 3 3 3 3" xfId="1364"/>
    <cellStyle name="Percent 3 3 3 3 3 2" xfId="2869"/>
    <cellStyle name="Percent 3 3 3 3 4" xfId="1091"/>
    <cellStyle name="Percent 3 3 3 3 4 2" xfId="2597"/>
    <cellStyle name="Percent 3 3 3 3 5" xfId="1650"/>
    <cellStyle name="Percent 3 3 3 3 5 2" xfId="3141"/>
    <cellStyle name="Percent 3 3 3 3 6" xfId="2293"/>
    <cellStyle name="Percent 3 3 3 3 7" xfId="1957"/>
    <cellStyle name="Percent 3 3 3 4" xfId="853"/>
    <cellStyle name="Percent 3 3 3 4 2" xfId="1433"/>
    <cellStyle name="Percent 3 3 3 4 2 2" xfId="2937"/>
    <cellStyle name="Percent 3 3 3 4 3" xfId="1159"/>
    <cellStyle name="Percent 3 3 3 4 3 2" xfId="2665"/>
    <cellStyle name="Percent 3 3 3 4 4" xfId="1718"/>
    <cellStyle name="Percent 3 3 3 4 4 2" xfId="3209"/>
    <cellStyle name="Percent 3 3 3 4 5" xfId="2361"/>
    <cellStyle name="Percent 3 3 3 4 6" xfId="2025"/>
    <cellStyle name="Percent 3 3 3 5" xfId="711"/>
    <cellStyle name="Percent 3 3 3 5 2" xfId="1296"/>
    <cellStyle name="Percent 3 3 3 5 2 2" xfId="2801"/>
    <cellStyle name="Percent 3 3 3 5 3" xfId="2225"/>
    <cellStyle name="Percent 3 3 3 5 4" xfId="1889"/>
    <cellStyle name="Percent 3 3 3 6" xfId="991"/>
    <cellStyle name="Percent 3 3 3 6 2" xfId="2497"/>
    <cellStyle name="Percent 3 3 3 6 3" xfId="2161"/>
    <cellStyle name="Percent 3 3 3 7" xfId="1023"/>
    <cellStyle name="Percent 3 3 3 7 2" xfId="2529"/>
    <cellStyle name="Percent 3 3 3 8" xfId="1579"/>
    <cellStyle name="Percent 3 3 3 8 2" xfId="3073"/>
    <cellStyle name="Percent 3 3 3 9" xfId="2193"/>
    <cellStyle name="Percent 3 3 4" xfId="731"/>
    <cellStyle name="Percent 3 3 4 2" xfId="800"/>
    <cellStyle name="Percent 3 3 4 2 2" xfId="937"/>
    <cellStyle name="Percent 3 3 4 2 2 2" xfId="1517"/>
    <cellStyle name="Percent 3 3 4 2 2 2 2" xfId="3021"/>
    <cellStyle name="Percent 3 3 4 2 2 3" xfId="1243"/>
    <cellStyle name="Percent 3 3 4 2 2 3 2" xfId="2749"/>
    <cellStyle name="Percent 3 3 4 2 2 4" xfId="1802"/>
    <cellStyle name="Percent 3 3 4 2 2 4 2" xfId="3293"/>
    <cellStyle name="Percent 3 3 4 2 2 5" xfId="2445"/>
    <cellStyle name="Percent 3 3 4 2 2 6" xfId="2109"/>
    <cellStyle name="Percent 3 3 4 2 3" xfId="1380"/>
    <cellStyle name="Percent 3 3 4 2 3 2" xfId="2885"/>
    <cellStyle name="Percent 3 3 4 2 4" xfId="1107"/>
    <cellStyle name="Percent 3 3 4 2 4 2" xfId="2613"/>
    <cellStyle name="Percent 3 3 4 2 5" xfId="1666"/>
    <cellStyle name="Percent 3 3 4 2 5 2" xfId="3157"/>
    <cellStyle name="Percent 3 3 4 2 6" xfId="2309"/>
    <cellStyle name="Percent 3 3 4 2 7" xfId="1973"/>
    <cellStyle name="Percent 3 3 4 3" xfId="869"/>
    <cellStyle name="Percent 3 3 4 3 2" xfId="1449"/>
    <cellStyle name="Percent 3 3 4 3 2 2" xfId="2953"/>
    <cellStyle name="Percent 3 3 4 3 3" xfId="1175"/>
    <cellStyle name="Percent 3 3 4 3 3 2" xfId="2681"/>
    <cellStyle name="Percent 3 3 4 3 4" xfId="1734"/>
    <cellStyle name="Percent 3 3 4 3 4 2" xfId="3225"/>
    <cellStyle name="Percent 3 3 4 3 5" xfId="2377"/>
    <cellStyle name="Percent 3 3 4 3 6" xfId="2041"/>
    <cellStyle name="Percent 3 3 4 4" xfId="1312"/>
    <cellStyle name="Percent 3 3 4 4 2" xfId="2817"/>
    <cellStyle name="Percent 3 3 4 5" xfId="1039"/>
    <cellStyle name="Percent 3 3 4 5 2" xfId="2545"/>
    <cellStyle name="Percent 3 3 4 6" xfId="1597"/>
    <cellStyle name="Percent 3 3 4 6 2" xfId="3089"/>
    <cellStyle name="Percent 3 3 4 7" xfId="2241"/>
    <cellStyle name="Percent 3 3 4 8" xfId="1905"/>
    <cellStyle name="Percent 3 3 5" xfId="768"/>
    <cellStyle name="Percent 3 3 5 2" xfId="905"/>
    <cellStyle name="Percent 3 3 5 2 2" xfId="1485"/>
    <cellStyle name="Percent 3 3 5 2 2 2" xfId="2989"/>
    <cellStyle name="Percent 3 3 5 2 3" xfId="1211"/>
    <cellStyle name="Percent 3 3 5 2 3 2" xfId="2717"/>
    <cellStyle name="Percent 3 3 5 2 4" xfId="1770"/>
    <cellStyle name="Percent 3 3 5 2 4 2" xfId="3261"/>
    <cellStyle name="Percent 3 3 5 2 5" xfId="2413"/>
    <cellStyle name="Percent 3 3 5 2 6" xfId="2077"/>
    <cellStyle name="Percent 3 3 5 3" xfId="1348"/>
    <cellStyle name="Percent 3 3 5 3 2" xfId="2853"/>
    <cellStyle name="Percent 3 3 5 4" xfId="1075"/>
    <cellStyle name="Percent 3 3 5 4 2" xfId="2581"/>
    <cellStyle name="Percent 3 3 5 5" xfId="1634"/>
    <cellStyle name="Percent 3 3 5 5 2" xfId="3125"/>
    <cellStyle name="Percent 3 3 5 6" xfId="2277"/>
    <cellStyle name="Percent 3 3 5 7" xfId="1941"/>
    <cellStyle name="Percent 3 3 6" xfId="837"/>
    <cellStyle name="Percent 3 3 6 2" xfId="1417"/>
    <cellStyle name="Percent 3 3 6 2 2" xfId="2921"/>
    <cellStyle name="Percent 3 3 6 3" xfId="1143"/>
    <cellStyle name="Percent 3 3 6 3 2" xfId="2649"/>
    <cellStyle name="Percent 3 3 6 4" xfId="1702"/>
    <cellStyle name="Percent 3 3 6 4 2" xfId="3193"/>
    <cellStyle name="Percent 3 3 6 5" xfId="2345"/>
    <cellStyle name="Percent 3 3 6 6" xfId="2009"/>
    <cellStyle name="Percent 3 3 7" xfId="695"/>
    <cellStyle name="Percent 3 3 7 2" xfId="1280"/>
    <cellStyle name="Percent 3 3 7 2 2" xfId="2785"/>
    <cellStyle name="Percent 3 3 7 3" xfId="2209"/>
    <cellStyle name="Percent 3 3 7 4" xfId="1873"/>
    <cellStyle name="Percent 3 3 8" xfId="975"/>
    <cellStyle name="Percent 3 3 8 2" xfId="2481"/>
    <cellStyle name="Percent 3 3 8 3" xfId="2145"/>
    <cellStyle name="Percent 3 3 9" xfId="1007"/>
    <cellStyle name="Percent 3 3 9 2" xfId="2513"/>
    <cellStyle name="Percent 3 4" xfId="663"/>
    <cellStyle name="Percent 3 4 10" xfId="2181"/>
    <cellStyle name="Percent 3 4 11" xfId="1845"/>
    <cellStyle name="Percent 3 4 2" xfId="683"/>
    <cellStyle name="Percent 3 4 2 10" xfId="1861"/>
    <cellStyle name="Percent 3 4 2 2" xfId="751"/>
    <cellStyle name="Percent 3 4 2 2 2" xfId="820"/>
    <cellStyle name="Percent 3 4 2 2 2 2" xfId="957"/>
    <cellStyle name="Percent 3 4 2 2 2 2 2" xfId="1537"/>
    <cellStyle name="Percent 3 4 2 2 2 2 2 2" xfId="3041"/>
    <cellStyle name="Percent 3 4 2 2 2 2 3" xfId="1263"/>
    <cellStyle name="Percent 3 4 2 2 2 2 3 2" xfId="2769"/>
    <cellStyle name="Percent 3 4 2 2 2 2 4" xfId="1822"/>
    <cellStyle name="Percent 3 4 2 2 2 2 4 2" xfId="3313"/>
    <cellStyle name="Percent 3 4 2 2 2 2 5" xfId="2465"/>
    <cellStyle name="Percent 3 4 2 2 2 2 6" xfId="2129"/>
    <cellStyle name="Percent 3 4 2 2 2 3" xfId="1400"/>
    <cellStyle name="Percent 3 4 2 2 2 3 2" xfId="2905"/>
    <cellStyle name="Percent 3 4 2 2 2 4" xfId="1127"/>
    <cellStyle name="Percent 3 4 2 2 2 4 2" xfId="2633"/>
    <cellStyle name="Percent 3 4 2 2 2 5" xfId="1686"/>
    <cellStyle name="Percent 3 4 2 2 2 5 2" xfId="3177"/>
    <cellStyle name="Percent 3 4 2 2 2 6" xfId="2329"/>
    <cellStyle name="Percent 3 4 2 2 2 7" xfId="1993"/>
    <cellStyle name="Percent 3 4 2 2 3" xfId="889"/>
    <cellStyle name="Percent 3 4 2 2 3 2" xfId="1469"/>
    <cellStyle name="Percent 3 4 2 2 3 2 2" xfId="2973"/>
    <cellStyle name="Percent 3 4 2 2 3 3" xfId="1195"/>
    <cellStyle name="Percent 3 4 2 2 3 3 2" xfId="2701"/>
    <cellStyle name="Percent 3 4 2 2 3 4" xfId="1754"/>
    <cellStyle name="Percent 3 4 2 2 3 4 2" xfId="3245"/>
    <cellStyle name="Percent 3 4 2 2 3 5" xfId="2397"/>
    <cellStyle name="Percent 3 4 2 2 3 6" xfId="2061"/>
    <cellStyle name="Percent 3 4 2 2 4" xfId="1332"/>
    <cellStyle name="Percent 3 4 2 2 4 2" xfId="2837"/>
    <cellStyle name="Percent 3 4 2 2 5" xfId="1059"/>
    <cellStyle name="Percent 3 4 2 2 5 2" xfId="2565"/>
    <cellStyle name="Percent 3 4 2 2 6" xfId="1617"/>
    <cellStyle name="Percent 3 4 2 2 6 2" xfId="3109"/>
    <cellStyle name="Percent 3 4 2 2 7" xfId="2261"/>
    <cellStyle name="Percent 3 4 2 2 8" xfId="1925"/>
    <cellStyle name="Percent 3 4 2 3" xfId="788"/>
    <cellStyle name="Percent 3 4 2 3 2" xfId="925"/>
    <cellStyle name="Percent 3 4 2 3 2 2" xfId="1505"/>
    <cellStyle name="Percent 3 4 2 3 2 2 2" xfId="3009"/>
    <cellStyle name="Percent 3 4 2 3 2 3" xfId="1231"/>
    <cellStyle name="Percent 3 4 2 3 2 3 2" xfId="2737"/>
    <cellStyle name="Percent 3 4 2 3 2 4" xfId="1790"/>
    <cellStyle name="Percent 3 4 2 3 2 4 2" xfId="3281"/>
    <cellStyle name="Percent 3 4 2 3 2 5" xfId="2433"/>
    <cellStyle name="Percent 3 4 2 3 2 6" xfId="2097"/>
    <cellStyle name="Percent 3 4 2 3 3" xfId="1368"/>
    <cellStyle name="Percent 3 4 2 3 3 2" xfId="2873"/>
    <cellStyle name="Percent 3 4 2 3 4" xfId="1095"/>
    <cellStyle name="Percent 3 4 2 3 4 2" xfId="2601"/>
    <cellStyle name="Percent 3 4 2 3 5" xfId="1654"/>
    <cellStyle name="Percent 3 4 2 3 5 2" xfId="3145"/>
    <cellStyle name="Percent 3 4 2 3 6" xfId="2297"/>
    <cellStyle name="Percent 3 4 2 3 7" xfId="1961"/>
    <cellStyle name="Percent 3 4 2 4" xfId="857"/>
    <cellStyle name="Percent 3 4 2 4 2" xfId="1437"/>
    <cellStyle name="Percent 3 4 2 4 2 2" xfId="2941"/>
    <cellStyle name="Percent 3 4 2 4 3" xfId="1163"/>
    <cellStyle name="Percent 3 4 2 4 3 2" xfId="2669"/>
    <cellStyle name="Percent 3 4 2 4 4" xfId="1722"/>
    <cellStyle name="Percent 3 4 2 4 4 2" xfId="3213"/>
    <cellStyle name="Percent 3 4 2 4 5" xfId="2365"/>
    <cellStyle name="Percent 3 4 2 4 6" xfId="2029"/>
    <cellStyle name="Percent 3 4 2 5" xfId="715"/>
    <cellStyle name="Percent 3 4 2 5 2" xfId="1300"/>
    <cellStyle name="Percent 3 4 2 5 2 2" xfId="2805"/>
    <cellStyle name="Percent 3 4 2 5 3" xfId="2229"/>
    <cellStyle name="Percent 3 4 2 5 4" xfId="1893"/>
    <cellStyle name="Percent 3 4 2 6" xfId="995"/>
    <cellStyle name="Percent 3 4 2 6 2" xfId="2501"/>
    <cellStyle name="Percent 3 4 2 6 3" xfId="2165"/>
    <cellStyle name="Percent 3 4 2 7" xfId="1027"/>
    <cellStyle name="Percent 3 4 2 7 2" xfId="2533"/>
    <cellStyle name="Percent 3 4 2 8" xfId="1583"/>
    <cellStyle name="Percent 3 4 2 8 2" xfId="3077"/>
    <cellStyle name="Percent 3 4 2 9" xfId="2197"/>
    <cellStyle name="Percent 3 4 3" xfId="735"/>
    <cellStyle name="Percent 3 4 3 2" xfId="804"/>
    <cellStyle name="Percent 3 4 3 2 2" xfId="941"/>
    <cellStyle name="Percent 3 4 3 2 2 2" xfId="1521"/>
    <cellStyle name="Percent 3 4 3 2 2 2 2" xfId="3025"/>
    <cellStyle name="Percent 3 4 3 2 2 3" xfId="1247"/>
    <cellStyle name="Percent 3 4 3 2 2 3 2" xfId="2753"/>
    <cellStyle name="Percent 3 4 3 2 2 4" xfId="1806"/>
    <cellStyle name="Percent 3 4 3 2 2 4 2" xfId="3297"/>
    <cellStyle name="Percent 3 4 3 2 2 5" xfId="2449"/>
    <cellStyle name="Percent 3 4 3 2 2 6" xfId="2113"/>
    <cellStyle name="Percent 3 4 3 2 3" xfId="1384"/>
    <cellStyle name="Percent 3 4 3 2 3 2" xfId="2889"/>
    <cellStyle name="Percent 3 4 3 2 4" xfId="1111"/>
    <cellStyle name="Percent 3 4 3 2 4 2" xfId="2617"/>
    <cellStyle name="Percent 3 4 3 2 5" xfId="1670"/>
    <cellStyle name="Percent 3 4 3 2 5 2" xfId="3161"/>
    <cellStyle name="Percent 3 4 3 2 6" xfId="2313"/>
    <cellStyle name="Percent 3 4 3 2 7" xfId="1977"/>
    <cellStyle name="Percent 3 4 3 3" xfId="873"/>
    <cellStyle name="Percent 3 4 3 3 2" xfId="1453"/>
    <cellStyle name="Percent 3 4 3 3 2 2" xfId="2957"/>
    <cellStyle name="Percent 3 4 3 3 3" xfId="1179"/>
    <cellStyle name="Percent 3 4 3 3 3 2" xfId="2685"/>
    <cellStyle name="Percent 3 4 3 3 4" xfId="1738"/>
    <cellStyle name="Percent 3 4 3 3 4 2" xfId="3229"/>
    <cellStyle name="Percent 3 4 3 3 5" xfId="2381"/>
    <cellStyle name="Percent 3 4 3 3 6" xfId="2045"/>
    <cellStyle name="Percent 3 4 3 4" xfId="1316"/>
    <cellStyle name="Percent 3 4 3 4 2" xfId="2821"/>
    <cellStyle name="Percent 3 4 3 5" xfId="1043"/>
    <cellStyle name="Percent 3 4 3 5 2" xfId="2549"/>
    <cellStyle name="Percent 3 4 3 6" xfId="1601"/>
    <cellStyle name="Percent 3 4 3 6 2" xfId="3093"/>
    <cellStyle name="Percent 3 4 3 7" xfId="2245"/>
    <cellStyle name="Percent 3 4 3 8" xfId="1909"/>
    <cellStyle name="Percent 3 4 4" xfId="772"/>
    <cellStyle name="Percent 3 4 4 2" xfId="909"/>
    <cellStyle name="Percent 3 4 4 2 2" xfId="1489"/>
    <cellStyle name="Percent 3 4 4 2 2 2" xfId="2993"/>
    <cellStyle name="Percent 3 4 4 2 3" xfId="1215"/>
    <cellStyle name="Percent 3 4 4 2 3 2" xfId="2721"/>
    <cellStyle name="Percent 3 4 4 2 4" xfId="1774"/>
    <cellStyle name="Percent 3 4 4 2 4 2" xfId="3265"/>
    <cellStyle name="Percent 3 4 4 2 5" xfId="2417"/>
    <cellStyle name="Percent 3 4 4 2 6" xfId="2081"/>
    <cellStyle name="Percent 3 4 4 3" xfId="1352"/>
    <cellStyle name="Percent 3 4 4 3 2" xfId="2857"/>
    <cellStyle name="Percent 3 4 4 4" xfId="1079"/>
    <cellStyle name="Percent 3 4 4 4 2" xfId="2585"/>
    <cellStyle name="Percent 3 4 4 5" xfId="1638"/>
    <cellStyle name="Percent 3 4 4 5 2" xfId="3129"/>
    <cellStyle name="Percent 3 4 4 6" xfId="2281"/>
    <cellStyle name="Percent 3 4 4 7" xfId="1945"/>
    <cellStyle name="Percent 3 4 5" xfId="841"/>
    <cellStyle name="Percent 3 4 5 2" xfId="1421"/>
    <cellStyle name="Percent 3 4 5 2 2" xfId="2925"/>
    <cellStyle name="Percent 3 4 5 3" xfId="1147"/>
    <cellStyle name="Percent 3 4 5 3 2" xfId="2653"/>
    <cellStyle name="Percent 3 4 5 4" xfId="1706"/>
    <cellStyle name="Percent 3 4 5 4 2" xfId="3197"/>
    <cellStyle name="Percent 3 4 5 5" xfId="2349"/>
    <cellStyle name="Percent 3 4 5 6" xfId="2013"/>
    <cellStyle name="Percent 3 4 6" xfId="699"/>
    <cellStyle name="Percent 3 4 6 2" xfId="1284"/>
    <cellStyle name="Percent 3 4 6 2 2" xfId="2789"/>
    <cellStyle name="Percent 3 4 6 3" xfId="2213"/>
    <cellStyle name="Percent 3 4 6 4" xfId="1877"/>
    <cellStyle name="Percent 3 4 7" xfId="979"/>
    <cellStyle name="Percent 3 4 7 2" xfId="2485"/>
    <cellStyle name="Percent 3 4 7 3" xfId="2149"/>
    <cellStyle name="Percent 3 4 8" xfId="1011"/>
    <cellStyle name="Percent 3 4 8 2" xfId="2517"/>
    <cellStyle name="Percent 3 4 9" xfId="1565"/>
    <cellStyle name="Percent 3 4 9 2" xfId="3061"/>
    <cellStyle name="Percent 3 5" xfId="675"/>
    <cellStyle name="Percent 3 5 10" xfId="1853"/>
    <cellStyle name="Percent 3 5 2" xfId="743"/>
    <cellStyle name="Percent 3 5 2 2" xfId="812"/>
    <cellStyle name="Percent 3 5 2 2 2" xfId="949"/>
    <cellStyle name="Percent 3 5 2 2 2 2" xfId="1529"/>
    <cellStyle name="Percent 3 5 2 2 2 2 2" xfId="3033"/>
    <cellStyle name="Percent 3 5 2 2 2 3" xfId="1255"/>
    <cellStyle name="Percent 3 5 2 2 2 3 2" xfId="2761"/>
    <cellStyle name="Percent 3 5 2 2 2 4" xfId="1814"/>
    <cellStyle name="Percent 3 5 2 2 2 4 2" xfId="3305"/>
    <cellStyle name="Percent 3 5 2 2 2 5" xfId="2457"/>
    <cellStyle name="Percent 3 5 2 2 2 6" xfId="2121"/>
    <cellStyle name="Percent 3 5 2 2 3" xfId="1392"/>
    <cellStyle name="Percent 3 5 2 2 3 2" xfId="2897"/>
    <cellStyle name="Percent 3 5 2 2 4" xfId="1119"/>
    <cellStyle name="Percent 3 5 2 2 4 2" xfId="2625"/>
    <cellStyle name="Percent 3 5 2 2 5" xfId="1678"/>
    <cellStyle name="Percent 3 5 2 2 5 2" xfId="3169"/>
    <cellStyle name="Percent 3 5 2 2 6" xfId="2321"/>
    <cellStyle name="Percent 3 5 2 2 7" xfId="1985"/>
    <cellStyle name="Percent 3 5 2 3" xfId="881"/>
    <cellStyle name="Percent 3 5 2 3 2" xfId="1461"/>
    <cellStyle name="Percent 3 5 2 3 2 2" xfId="2965"/>
    <cellStyle name="Percent 3 5 2 3 3" xfId="1187"/>
    <cellStyle name="Percent 3 5 2 3 3 2" xfId="2693"/>
    <cellStyle name="Percent 3 5 2 3 4" xfId="1746"/>
    <cellStyle name="Percent 3 5 2 3 4 2" xfId="3237"/>
    <cellStyle name="Percent 3 5 2 3 5" xfId="2389"/>
    <cellStyle name="Percent 3 5 2 3 6" xfId="2053"/>
    <cellStyle name="Percent 3 5 2 4" xfId="1324"/>
    <cellStyle name="Percent 3 5 2 4 2" xfId="2829"/>
    <cellStyle name="Percent 3 5 2 5" xfId="1051"/>
    <cellStyle name="Percent 3 5 2 5 2" xfId="2557"/>
    <cellStyle name="Percent 3 5 2 6" xfId="1609"/>
    <cellStyle name="Percent 3 5 2 6 2" xfId="3101"/>
    <cellStyle name="Percent 3 5 2 7" xfId="2253"/>
    <cellStyle name="Percent 3 5 2 8" xfId="1917"/>
    <cellStyle name="Percent 3 5 3" xfId="780"/>
    <cellStyle name="Percent 3 5 3 2" xfId="917"/>
    <cellStyle name="Percent 3 5 3 2 2" xfId="1497"/>
    <cellStyle name="Percent 3 5 3 2 2 2" xfId="3001"/>
    <cellStyle name="Percent 3 5 3 2 3" xfId="1223"/>
    <cellStyle name="Percent 3 5 3 2 3 2" xfId="2729"/>
    <cellStyle name="Percent 3 5 3 2 4" xfId="1782"/>
    <cellStyle name="Percent 3 5 3 2 4 2" xfId="3273"/>
    <cellStyle name="Percent 3 5 3 2 5" xfId="2425"/>
    <cellStyle name="Percent 3 5 3 2 6" xfId="2089"/>
    <cellStyle name="Percent 3 5 3 3" xfId="1360"/>
    <cellStyle name="Percent 3 5 3 3 2" xfId="2865"/>
    <cellStyle name="Percent 3 5 3 4" xfId="1087"/>
    <cellStyle name="Percent 3 5 3 4 2" xfId="2593"/>
    <cellStyle name="Percent 3 5 3 5" xfId="1646"/>
    <cellStyle name="Percent 3 5 3 5 2" xfId="3137"/>
    <cellStyle name="Percent 3 5 3 6" xfId="2289"/>
    <cellStyle name="Percent 3 5 3 7" xfId="1953"/>
    <cellStyle name="Percent 3 5 4" xfId="849"/>
    <cellStyle name="Percent 3 5 4 2" xfId="1429"/>
    <cellStyle name="Percent 3 5 4 2 2" xfId="2933"/>
    <cellStyle name="Percent 3 5 4 3" xfId="1155"/>
    <cellStyle name="Percent 3 5 4 3 2" xfId="2661"/>
    <cellStyle name="Percent 3 5 4 4" xfId="1714"/>
    <cellStyle name="Percent 3 5 4 4 2" xfId="3205"/>
    <cellStyle name="Percent 3 5 4 5" xfId="2357"/>
    <cellStyle name="Percent 3 5 4 6" xfId="2021"/>
    <cellStyle name="Percent 3 5 5" xfId="707"/>
    <cellStyle name="Percent 3 5 5 2" xfId="1292"/>
    <cellStyle name="Percent 3 5 5 2 2" xfId="2797"/>
    <cellStyle name="Percent 3 5 5 3" xfId="2221"/>
    <cellStyle name="Percent 3 5 5 4" xfId="1885"/>
    <cellStyle name="Percent 3 5 6" xfId="987"/>
    <cellStyle name="Percent 3 5 6 2" xfId="2493"/>
    <cellStyle name="Percent 3 5 6 3" xfId="2157"/>
    <cellStyle name="Percent 3 5 7" xfId="1019"/>
    <cellStyle name="Percent 3 5 7 2" xfId="2525"/>
    <cellStyle name="Percent 3 5 8" xfId="1575"/>
    <cellStyle name="Percent 3 5 8 2" xfId="3069"/>
    <cellStyle name="Percent 3 5 9" xfId="2189"/>
    <cellStyle name="Percent 3 6" xfId="727"/>
    <cellStyle name="Percent 3 6 2" xfId="796"/>
    <cellStyle name="Percent 3 6 2 2" xfId="933"/>
    <cellStyle name="Percent 3 6 2 2 2" xfId="1513"/>
    <cellStyle name="Percent 3 6 2 2 2 2" xfId="3017"/>
    <cellStyle name="Percent 3 6 2 2 3" xfId="1239"/>
    <cellStyle name="Percent 3 6 2 2 3 2" xfId="2745"/>
    <cellStyle name="Percent 3 6 2 2 4" xfId="1798"/>
    <cellStyle name="Percent 3 6 2 2 4 2" xfId="3289"/>
    <cellStyle name="Percent 3 6 2 2 5" xfId="2441"/>
    <cellStyle name="Percent 3 6 2 2 6" xfId="2105"/>
    <cellStyle name="Percent 3 6 2 3" xfId="1376"/>
    <cellStyle name="Percent 3 6 2 3 2" xfId="2881"/>
    <cellStyle name="Percent 3 6 2 4" xfId="1103"/>
    <cellStyle name="Percent 3 6 2 4 2" xfId="2609"/>
    <cellStyle name="Percent 3 6 2 5" xfId="1662"/>
    <cellStyle name="Percent 3 6 2 5 2" xfId="3153"/>
    <cellStyle name="Percent 3 6 2 6" xfId="2305"/>
    <cellStyle name="Percent 3 6 2 7" xfId="1969"/>
    <cellStyle name="Percent 3 6 3" xfId="865"/>
    <cellStyle name="Percent 3 6 3 2" xfId="1445"/>
    <cellStyle name="Percent 3 6 3 2 2" xfId="2949"/>
    <cellStyle name="Percent 3 6 3 3" xfId="1171"/>
    <cellStyle name="Percent 3 6 3 3 2" xfId="2677"/>
    <cellStyle name="Percent 3 6 3 4" xfId="1730"/>
    <cellStyle name="Percent 3 6 3 4 2" xfId="3221"/>
    <cellStyle name="Percent 3 6 3 5" xfId="2373"/>
    <cellStyle name="Percent 3 6 3 6" xfId="2037"/>
    <cellStyle name="Percent 3 6 4" xfId="1308"/>
    <cellStyle name="Percent 3 6 4 2" xfId="2813"/>
    <cellStyle name="Percent 3 6 5" xfId="1035"/>
    <cellStyle name="Percent 3 6 5 2" xfId="2541"/>
    <cellStyle name="Percent 3 6 6" xfId="1593"/>
    <cellStyle name="Percent 3 6 6 2" xfId="3085"/>
    <cellStyle name="Percent 3 6 7" xfId="2237"/>
    <cellStyle name="Percent 3 6 8" xfId="1901"/>
    <cellStyle name="Percent 3 7" xfId="764"/>
    <cellStyle name="Percent 3 7 2" xfId="901"/>
    <cellStyle name="Percent 3 7 2 2" xfId="1481"/>
    <cellStyle name="Percent 3 7 2 2 2" xfId="2985"/>
    <cellStyle name="Percent 3 7 2 3" xfId="1207"/>
    <cellStyle name="Percent 3 7 2 3 2" xfId="2713"/>
    <cellStyle name="Percent 3 7 2 4" xfId="1766"/>
    <cellStyle name="Percent 3 7 2 4 2" xfId="3257"/>
    <cellStyle name="Percent 3 7 2 5" xfId="2409"/>
    <cellStyle name="Percent 3 7 2 6" xfId="2073"/>
    <cellStyle name="Percent 3 7 3" xfId="1344"/>
    <cellStyle name="Percent 3 7 3 2" xfId="2849"/>
    <cellStyle name="Percent 3 7 4" xfId="1071"/>
    <cellStyle name="Percent 3 7 4 2" xfId="2577"/>
    <cellStyle name="Percent 3 7 5" xfId="1630"/>
    <cellStyle name="Percent 3 7 5 2" xfId="3121"/>
    <cellStyle name="Percent 3 7 6" xfId="2273"/>
    <cellStyle name="Percent 3 7 7" xfId="1937"/>
    <cellStyle name="Percent 3 8" xfId="832"/>
    <cellStyle name="Percent 3 8 2" xfId="1412"/>
    <cellStyle name="Percent 3 8 2 2" xfId="2917"/>
    <cellStyle name="Percent 3 8 3" xfId="1139"/>
    <cellStyle name="Percent 3 8 3 2" xfId="2645"/>
    <cellStyle name="Percent 3 8 4" xfId="1698"/>
    <cellStyle name="Percent 3 8 4 2" xfId="3189"/>
    <cellStyle name="Percent 3 8 5" xfId="2341"/>
    <cellStyle name="Percent 3 8 6" xfId="2005"/>
    <cellStyle name="Percent 3 9" xfId="691"/>
    <cellStyle name="Percent 3 9 2" xfId="1275"/>
    <cellStyle name="Percent 3 9 2 2" xfId="2781"/>
    <cellStyle name="Percent 3 9 3" xfId="2205"/>
    <cellStyle name="Percent 3 9 4" xfId="1869"/>
    <cellStyle name="Percent 4" xfId="441"/>
    <cellStyle name="Percent 5" xfId="660"/>
    <cellStyle name="Percent 6" xfId="672"/>
    <cellStyle name="Percent 7" xfId="724"/>
    <cellStyle name="Percent 8" xfId="761"/>
    <cellStyle name="Percent 8 2" xfId="829"/>
    <cellStyle name="Percent 8 2 2" xfId="966"/>
    <cellStyle name="Percent 8 2 2 2" xfId="1546"/>
    <cellStyle name="Percent 8 2 2 2 2" xfId="3050"/>
    <cellStyle name="Percent 8 2 2 3" xfId="1272"/>
    <cellStyle name="Percent 8 2 2 3 2" xfId="2778"/>
    <cellStyle name="Percent 8 2 2 4" xfId="1831"/>
    <cellStyle name="Percent 8 2 2 4 2" xfId="3322"/>
    <cellStyle name="Percent 8 2 2 5" xfId="2474"/>
    <cellStyle name="Percent 8 2 2 6" xfId="2138"/>
    <cellStyle name="Percent 8 2 3" xfId="1409"/>
    <cellStyle name="Percent 8 2 3 2" xfId="2914"/>
    <cellStyle name="Percent 8 2 4" xfId="1136"/>
    <cellStyle name="Percent 8 2 4 2" xfId="2642"/>
    <cellStyle name="Percent 8 2 5" xfId="1695"/>
    <cellStyle name="Percent 8 2 5 2" xfId="3186"/>
    <cellStyle name="Percent 8 2 6" xfId="2338"/>
    <cellStyle name="Percent 8 2 7" xfId="2002"/>
    <cellStyle name="Percent 8 3" xfId="898"/>
    <cellStyle name="Percent 8 3 2" xfId="1478"/>
    <cellStyle name="Percent 8 3 2 2" xfId="2982"/>
    <cellStyle name="Percent 8 3 3" xfId="1204"/>
    <cellStyle name="Percent 8 3 3 2" xfId="2710"/>
    <cellStyle name="Percent 8 3 4" xfId="1763"/>
    <cellStyle name="Percent 8 3 4 2" xfId="3254"/>
    <cellStyle name="Percent 8 3 5" xfId="2406"/>
    <cellStyle name="Percent 8 3 6" xfId="2070"/>
    <cellStyle name="Percent 8 4" xfId="1341"/>
    <cellStyle name="Percent 8 4 2" xfId="2846"/>
    <cellStyle name="Percent 8 5" xfId="1068"/>
    <cellStyle name="Percent 8 5 2" xfId="2574"/>
    <cellStyle name="Percent 8 6" xfId="1627"/>
    <cellStyle name="Percent 8 6 2" xfId="3118"/>
    <cellStyle name="Percent 8 7" xfId="2270"/>
    <cellStyle name="Percent 8 8" xfId="1934"/>
    <cellStyle name="Title 2" xfId="227"/>
  </cellStyles>
  <dxfs count="0"/>
  <tableStyles count="0" defaultTableStyle="TableStyleMedium9" defaultPivotStyle="PivotStyleMedium4"/>
  <colors>
    <mruColors>
      <color rgb="FFFFFFCC"/>
      <color rgb="FFFFA400"/>
      <color rgb="FF3FAE2A"/>
      <color rgb="FFE84B37"/>
      <color rgb="FF007078"/>
      <color rgb="FF7C98AB"/>
      <color rgb="FFF2A4F4"/>
      <color rgb="FFF17FD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7.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8.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A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74182505781662"/>
          <c:y val="1.8547571262562401E-2"/>
          <c:w val="0.68748004511253202"/>
          <c:h val="0.94810672680480201"/>
        </c:manualLayout>
      </c:layout>
      <c:pieChart>
        <c:varyColors val="1"/>
        <c:ser>
          <c:idx val="1"/>
          <c:order val="0"/>
          <c:tx>
            <c:strRef>
              <c:f>'Client Results'!$B$59</c:f>
              <c:strCache>
                <c:ptCount val="1"/>
                <c:pt idx="0">
                  <c:v>inner</c:v>
                </c:pt>
              </c:strCache>
            </c:strRef>
          </c:tx>
          <c:spPr>
            <a:noFill/>
            <a:ln>
              <a:noFill/>
            </a:ln>
          </c:spPr>
          <c:dPt>
            <c:idx val="1"/>
            <c:bubble3D val="0"/>
            <c:spPr>
              <a:solidFill>
                <a:schemeClr val="tx1"/>
              </a:solidFill>
              <a:ln>
                <a:noFill/>
              </a:ln>
            </c:spPr>
          </c:dPt>
          <c:dLbls>
            <c:dLbl>
              <c:idx val="1"/>
              <c:delete val="1"/>
              <c:extLst>
                <c:ext xmlns:c15="http://schemas.microsoft.com/office/drawing/2012/chart" uri="{CE6537A1-D6FC-4f65-9D91-7224C49458BB}"/>
              </c:extLst>
            </c:dLbl>
            <c:spPr>
              <a:noFill/>
              <a:ln>
                <a:noFill/>
              </a:ln>
              <a:effectLst/>
            </c:spPr>
            <c:dLblPos val="ctr"/>
            <c:showLegendKey val="0"/>
            <c:showVal val="0"/>
            <c:showCatName val="1"/>
            <c:showSerName val="0"/>
            <c:showPercent val="0"/>
            <c:showBubbleSize val="0"/>
            <c:showLeaderLines val="0"/>
            <c:extLst>
              <c:ext xmlns:c15="http://schemas.microsoft.com/office/drawing/2012/chart" uri="{CE6537A1-D6FC-4f65-9D91-7224C49458BB}"/>
            </c:extLst>
          </c:dLbls>
          <c:cat>
            <c:strRef>
              <c:f>'Client Results'!$C$60:$C$63</c:f>
              <c:strCache>
                <c:ptCount val="2"/>
                <c:pt idx="1">
                  <c:v>100% success</c:v>
                </c:pt>
              </c:strCache>
            </c:strRef>
          </c:cat>
          <c:val>
            <c:numRef>
              <c:f>'Client Results'!$B$60:$B$63</c:f>
              <c:numCache>
                <c:formatCode>General</c:formatCode>
                <c:ptCount val="4"/>
                <c:pt idx="0">
                  <c:v>170</c:v>
                </c:pt>
                <c:pt idx="1">
                  <c:v>5</c:v>
                </c:pt>
                <c:pt idx="2">
                  <c:v>5</c:v>
                </c:pt>
                <c:pt idx="3">
                  <c:v>180</c:v>
                </c:pt>
              </c:numCache>
            </c:numRef>
          </c:val>
        </c:ser>
        <c:dLbls>
          <c:showLegendKey val="0"/>
          <c:showVal val="0"/>
          <c:showCatName val="0"/>
          <c:showSerName val="0"/>
          <c:showPercent val="0"/>
          <c:showBubbleSize val="0"/>
          <c:showLeaderLines val="0"/>
        </c:dLbls>
        <c:firstSliceAng val="270"/>
      </c:pieChart>
      <c:doughnutChart>
        <c:varyColors val="1"/>
        <c:ser>
          <c:idx val="0"/>
          <c:order val="1"/>
          <c:spPr>
            <a:gradFill flip="none" rotWithShape="1">
              <a:gsLst>
                <a:gs pos="0">
                  <a:srgbClr val="C00000"/>
                </a:gs>
                <a:gs pos="50000">
                  <a:srgbClr val="FFC000"/>
                </a:gs>
                <a:gs pos="100000">
                  <a:srgbClr val="00B050"/>
                </a:gs>
              </a:gsLst>
              <a:lin ang="0" scaled="1"/>
              <a:tileRect/>
            </a:gradFill>
          </c:spPr>
          <c:dPt>
            <c:idx val="0"/>
            <c:bubble3D val="0"/>
            <c:spPr>
              <a:solidFill>
                <a:srgbClr val="E84B37"/>
              </a:solidFill>
            </c:spPr>
          </c:dPt>
          <c:dPt>
            <c:idx val="1"/>
            <c:bubble3D val="0"/>
            <c:spPr>
              <a:solidFill>
                <a:srgbClr val="FFA400"/>
              </a:solidFill>
              <a:ln>
                <a:solidFill>
                  <a:srgbClr val="FFC000"/>
                </a:solidFill>
              </a:ln>
            </c:spPr>
          </c:dPt>
          <c:dPt>
            <c:idx val="2"/>
            <c:bubble3D val="0"/>
            <c:spPr>
              <a:solidFill>
                <a:srgbClr val="3FAE2A"/>
              </a:solidFill>
            </c:spPr>
          </c:dPt>
          <c:dPt>
            <c:idx val="3"/>
            <c:bubble3D val="0"/>
            <c:spPr>
              <a:noFill/>
            </c:spPr>
          </c:dPt>
          <c:dLbls>
            <c:dLbl>
              <c:idx val="0"/>
              <c:layout>
                <c:manualLayout>
                  <c:x val="3.4144743703991057E-3"/>
                  <c:y val="-2.2242064283230223E-2"/>
                </c:manualLayout>
              </c:layout>
              <c:showLegendKey val="0"/>
              <c:showVal val="0"/>
              <c:showCatName val="1"/>
              <c:showSerName val="0"/>
              <c:showPercent val="0"/>
              <c:showBubbleSize val="0"/>
              <c:extLst>
                <c:ext xmlns:c15="http://schemas.microsoft.com/office/drawing/2012/chart" uri="{CE6537A1-D6FC-4f65-9D91-7224C49458BB}"/>
              </c:extLst>
            </c:dLbl>
            <c:dLbl>
              <c:idx val="2"/>
              <c:layout>
                <c:manualLayout>
                  <c:x val="0"/>
                  <c:y val="2.796283668340567E-3"/>
                </c:manualLayout>
              </c:layout>
              <c:showLegendKey val="0"/>
              <c:showVal val="0"/>
              <c:showCatName val="1"/>
              <c:showSerName val="0"/>
              <c:showPercent val="0"/>
              <c:showBubbleSize val="0"/>
              <c:extLst>
                <c:ext xmlns:c15="http://schemas.microsoft.com/office/drawing/2012/chart" uri="{CE6537A1-D6FC-4f65-9D91-7224C49458BB}"/>
              </c:extLst>
            </c:dLbl>
            <c:dLbl>
              <c:idx val="3"/>
              <c:delete val="1"/>
              <c:extLst>
                <c:ext xmlns:c15="http://schemas.microsoft.com/office/drawing/2012/chart" uri="{CE6537A1-D6FC-4f65-9D91-7224C49458BB}"/>
              </c:extLst>
            </c:dLbl>
            <c:spPr>
              <a:noFill/>
              <a:ln>
                <a:noFill/>
              </a:ln>
              <a:effectLst/>
            </c:spPr>
            <c:txPr>
              <a:bodyPr/>
              <a:lstStyle/>
              <a:p>
                <a:pPr>
                  <a:defRPr sz="1200" b="1"/>
                </a:pPr>
                <a:endParaRPr lang="en-US"/>
              </a:p>
            </c:txPr>
            <c:showLegendKey val="0"/>
            <c:showVal val="0"/>
            <c:showCatName val="1"/>
            <c:showSerName val="0"/>
            <c:showPercent val="0"/>
            <c:showBubbleSize val="0"/>
            <c:showLeaderLines val="1"/>
            <c:extLst>
              <c:ext xmlns:c15="http://schemas.microsoft.com/office/drawing/2012/chart" uri="{CE6537A1-D6FC-4f65-9D91-7224C49458BB}"/>
            </c:extLst>
          </c:dLbls>
          <c:cat>
            <c:strRef>
              <c:f>'Client Results'!$C$68:$C$71</c:f>
              <c:strCache>
                <c:ptCount val="3"/>
                <c:pt idx="0">
                  <c:v>Low</c:v>
                </c:pt>
                <c:pt idx="1">
                  <c:v>Medium</c:v>
                </c:pt>
                <c:pt idx="2">
                  <c:v>High</c:v>
                </c:pt>
              </c:strCache>
            </c:strRef>
          </c:cat>
          <c:val>
            <c:numRef>
              <c:f>'Client Results'!$B$68:$B$71</c:f>
              <c:numCache>
                <c:formatCode>General</c:formatCode>
                <c:ptCount val="4"/>
                <c:pt idx="0">
                  <c:v>90</c:v>
                </c:pt>
                <c:pt idx="1">
                  <c:v>54</c:v>
                </c:pt>
                <c:pt idx="2">
                  <c:v>36</c:v>
                </c:pt>
                <c:pt idx="3">
                  <c:v>180</c:v>
                </c:pt>
              </c:numCache>
            </c:numRef>
          </c:val>
        </c:ser>
        <c:dLbls>
          <c:showLegendKey val="0"/>
          <c:showVal val="1"/>
          <c:showCatName val="0"/>
          <c:showSerName val="0"/>
          <c:showPercent val="0"/>
          <c:showBubbleSize val="0"/>
          <c:showLeaderLines val="1"/>
        </c:dLbls>
        <c:firstSliceAng val="270"/>
        <c:holeSize val="55"/>
      </c:doughnutChart>
    </c:plotArea>
    <c:plotVisOnly val="1"/>
    <c:dispBlanksAs val="gap"/>
    <c:showDLblsOverMax val="0"/>
  </c:chart>
  <c:spPr>
    <a:noFill/>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A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a:t>Chance that you are still alive</a:t>
            </a:r>
          </a:p>
        </c:rich>
      </c:tx>
      <c:layout>
        <c:manualLayout>
          <c:xMode val="edge"/>
          <c:yMode val="edge"/>
          <c:x val="0.28683264177040113"/>
          <c:y val="4.3165467625899283E-2"/>
        </c:manualLayout>
      </c:layout>
      <c:overlay val="0"/>
      <c:spPr>
        <a:noFill/>
        <a:ln>
          <a:noFill/>
        </a:ln>
        <a:effectLst/>
      </c:spPr>
    </c:title>
    <c:autoTitleDeleted val="0"/>
    <c:plotArea>
      <c:layout>
        <c:manualLayout>
          <c:layoutTarget val="inner"/>
          <c:xMode val="edge"/>
          <c:yMode val="edge"/>
          <c:x val="0.10864404698959042"/>
          <c:y val="0.17406223293366638"/>
          <c:w val="0.85698275637078591"/>
          <c:h val="0.66957143719511014"/>
        </c:manualLayout>
      </c:layout>
      <c:lineChart>
        <c:grouping val="standard"/>
        <c:varyColors val="0"/>
        <c:ser>
          <c:idx val="0"/>
          <c:order val="0"/>
          <c:spPr>
            <a:ln w="28575" cap="rnd">
              <a:solidFill>
                <a:schemeClr val="accent1"/>
              </a:solidFill>
              <a:round/>
            </a:ln>
            <a:effectLst/>
          </c:spPr>
          <c:marker>
            <c:symbol val="none"/>
          </c:marker>
          <c:cat>
            <c:numRef>
              <c:f>[0]!YearsOfMortality</c:f>
              <c:numCache>
                <c:formatCode>General</c:formatCode>
                <c:ptCount val="5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numCache>
            </c:numRef>
          </c:cat>
          <c:val>
            <c:numRef>
              <c:f>MortalityTest!$C$2:$C$37</c:f>
              <c:numCache>
                <c:formatCode>General</c:formatCode>
                <c:ptCount val="36"/>
                <c:pt idx="0">
                  <c:v>1</c:v>
                </c:pt>
                <c:pt idx="1">
                  <c:v>1</c:v>
                </c:pt>
                <c:pt idx="2">
                  <c:v>0.99</c:v>
                </c:pt>
                <c:pt idx="3">
                  <c:v>0.97</c:v>
                </c:pt>
                <c:pt idx="4">
                  <c:v>0.97</c:v>
                </c:pt>
                <c:pt idx="5">
                  <c:v>0.97</c:v>
                </c:pt>
                <c:pt idx="6">
                  <c:v>0.97</c:v>
                </c:pt>
                <c:pt idx="7">
                  <c:v>0.97</c:v>
                </c:pt>
                <c:pt idx="8">
                  <c:v>0.93</c:v>
                </c:pt>
                <c:pt idx="9">
                  <c:v>0.92</c:v>
                </c:pt>
                <c:pt idx="10">
                  <c:v>0.92</c:v>
                </c:pt>
                <c:pt idx="11">
                  <c:v>0.91</c:v>
                </c:pt>
                <c:pt idx="12">
                  <c:v>0.9</c:v>
                </c:pt>
                <c:pt idx="13">
                  <c:v>0.89</c:v>
                </c:pt>
                <c:pt idx="14">
                  <c:v>0.89</c:v>
                </c:pt>
                <c:pt idx="15">
                  <c:v>0.89</c:v>
                </c:pt>
                <c:pt idx="16">
                  <c:v>0.88</c:v>
                </c:pt>
                <c:pt idx="17">
                  <c:v>0.85</c:v>
                </c:pt>
                <c:pt idx="18">
                  <c:v>0.84</c:v>
                </c:pt>
                <c:pt idx="19">
                  <c:v>0.8</c:v>
                </c:pt>
                <c:pt idx="20">
                  <c:v>0.77</c:v>
                </c:pt>
                <c:pt idx="21">
                  <c:v>0.75</c:v>
                </c:pt>
                <c:pt idx="22">
                  <c:v>0.74</c:v>
                </c:pt>
                <c:pt idx="23">
                  <c:v>0.74</c:v>
                </c:pt>
                <c:pt idx="24">
                  <c:v>0.69</c:v>
                </c:pt>
                <c:pt idx="25">
                  <c:v>0.66</c:v>
                </c:pt>
                <c:pt idx="26">
                  <c:v>0.61</c:v>
                </c:pt>
                <c:pt idx="27">
                  <c:v>0.59</c:v>
                </c:pt>
                <c:pt idx="28">
                  <c:v>0.55000000000000004</c:v>
                </c:pt>
                <c:pt idx="29">
                  <c:v>0.49</c:v>
                </c:pt>
                <c:pt idx="30">
                  <c:v>0.42</c:v>
                </c:pt>
                <c:pt idx="31">
                  <c:v>0.39</c:v>
                </c:pt>
                <c:pt idx="32">
                  <c:v>0.31</c:v>
                </c:pt>
                <c:pt idx="33">
                  <c:v>0.22</c:v>
                </c:pt>
                <c:pt idx="34">
                  <c:v>0.15</c:v>
                </c:pt>
                <c:pt idx="35">
                  <c:v>0.1</c:v>
                </c:pt>
              </c:numCache>
            </c:numRef>
          </c:val>
          <c:smooth val="0"/>
        </c:ser>
        <c:dLbls>
          <c:showLegendKey val="0"/>
          <c:showVal val="0"/>
          <c:showCatName val="0"/>
          <c:showSerName val="0"/>
          <c:showPercent val="0"/>
          <c:showBubbleSize val="0"/>
        </c:dLbls>
        <c:marker val="1"/>
        <c:smooth val="0"/>
        <c:axId val="98497664"/>
        <c:axId val="98499584"/>
      </c:lineChart>
      <c:catAx>
        <c:axId val="98497664"/>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AU" b="1">
                    <a:solidFill>
                      <a:sysClr val="windowText" lastClr="000000"/>
                    </a:solidFill>
                  </a:rPr>
                  <a:t>Years from valuation date</a:t>
                </a:r>
              </a:p>
            </c:rich>
          </c:tx>
          <c:layout>
            <c:manualLayout>
              <c:xMode val="edge"/>
              <c:yMode val="edge"/>
              <c:x val="0.41359057296261204"/>
              <c:y val="0.88390868407636092"/>
            </c:manualLayout>
          </c:layout>
          <c:overlay val="0"/>
          <c:spPr>
            <a:noFill/>
            <a:ln>
              <a:noFill/>
            </a:ln>
            <a:effectLst/>
          </c:sp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499584"/>
        <c:crosses val="autoZero"/>
        <c:auto val="1"/>
        <c:lblAlgn val="ctr"/>
        <c:lblOffset val="100"/>
        <c:noMultiLvlLbl val="0"/>
      </c:catAx>
      <c:valAx>
        <c:axId val="98499584"/>
        <c:scaling>
          <c:orientation val="minMax"/>
          <c:max val="1"/>
          <c:min val="0"/>
        </c:scaling>
        <c:delete val="0"/>
        <c:axPos val="l"/>
        <c:title>
          <c:tx>
            <c:rich>
              <a:bodyPr rot="-5400000" vert="horz"/>
              <a:lstStyle/>
              <a:p>
                <a:pPr>
                  <a:defRPr/>
                </a:pPr>
                <a:r>
                  <a:rPr lang="en-AU"/>
                  <a:t>Probability</a:t>
                </a:r>
              </a:p>
            </c:rich>
          </c:tx>
          <c:layout>
            <c:manualLayout>
              <c:xMode val="edge"/>
              <c:yMode val="edge"/>
              <c:x val="2.2130013831258646E-2"/>
              <c:y val="0.3590086670820824"/>
            </c:manualLayout>
          </c:layout>
          <c:overlay val="0"/>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4976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A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a:t>Chance that one person is still alive</a:t>
            </a:r>
          </a:p>
        </c:rich>
      </c:tx>
      <c:layout>
        <c:manualLayout>
          <c:xMode val="edge"/>
          <c:yMode val="edge"/>
          <c:x val="0.23113888888888889"/>
          <c:y val="4.1666666666666664E-2"/>
        </c:manualLayout>
      </c:layout>
      <c:overlay val="0"/>
      <c:spPr>
        <a:noFill/>
        <a:ln>
          <a:noFill/>
        </a:ln>
        <a:effectLst/>
      </c:spPr>
    </c:title>
    <c:autoTitleDeleted val="0"/>
    <c:plotArea>
      <c:layout/>
      <c:lineChart>
        <c:grouping val="standard"/>
        <c:varyColors val="0"/>
        <c:ser>
          <c:idx val="0"/>
          <c:order val="0"/>
          <c:spPr>
            <a:ln w="28575" cap="rnd">
              <a:solidFill>
                <a:schemeClr val="accent1"/>
              </a:solidFill>
              <a:round/>
            </a:ln>
            <a:effectLst/>
          </c:spPr>
          <c:marker>
            <c:symbol val="none"/>
          </c:marker>
          <c:cat>
            <c:numRef>
              <c:f>[0]!YearsOfMortality</c:f>
              <c:numCache>
                <c:formatCode>General</c:formatCode>
                <c:ptCount val="5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numCache>
            </c:numRef>
          </c:cat>
          <c:val>
            <c:numRef>
              <c:f>MortalityTest!$G$2:$G$37</c:f>
              <c:numCache>
                <c:formatCode>General</c:formatCode>
                <c:ptCount val="36"/>
                <c:pt idx="0">
                  <c:v>1</c:v>
                </c:pt>
                <c:pt idx="1">
                  <c:v>1</c:v>
                </c:pt>
                <c:pt idx="2">
                  <c:v>0.99990000000000001</c:v>
                </c:pt>
                <c:pt idx="3">
                  <c:v>0.99909999999999999</c:v>
                </c:pt>
                <c:pt idx="4">
                  <c:v>0.99880000000000002</c:v>
                </c:pt>
                <c:pt idx="5">
                  <c:v>0.99849999999999994</c:v>
                </c:pt>
                <c:pt idx="6">
                  <c:v>0.99849999999999994</c:v>
                </c:pt>
                <c:pt idx="7">
                  <c:v>0.99849999999999994</c:v>
                </c:pt>
                <c:pt idx="8">
                  <c:v>0.99580000000000013</c:v>
                </c:pt>
                <c:pt idx="9">
                  <c:v>0.99519999999999986</c:v>
                </c:pt>
                <c:pt idx="10">
                  <c:v>0.99440000000000006</c:v>
                </c:pt>
                <c:pt idx="11">
                  <c:v>0.9919</c:v>
                </c:pt>
                <c:pt idx="12">
                  <c:v>0.99</c:v>
                </c:pt>
                <c:pt idx="13">
                  <c:v>0.9879</c:v>
                </c:pt>
                <c:pt idx="14">
                  <c:v>0.98680000000000001</c:v>
                </c:pt>
                <c:pt idx="15">
                  <c:v>0.98570000000000002</c:v>
                </c:pt>
                <c:pt idx="16">
                  <c:v>0.98199999999999998</c:v>
                </c:pt>
                <c:pt idx="17">
                  <c:v>0.97750000000000004</c:v>
                </c:pt>
                <c:pt idx="18">
                  <c:v>0.9728</c:v>
                </c:pt>
                <c:pt idx="19">
                  <c:v>0.95599999999999996</c:v>
                </c:pt>
                <c:pt idx="20">
                  <c:v>0.94940000000000002</c:v>
                </c:pt>
                <c:pt idx="21">
                  <c:v>0.9425</c:v>
                </c:pt>
                <c:pt idx="22">
                  <c:v>0.93759999999999999</c:v>
                </c:pt>
                <c:pt idx="23">
                  <c:v>0.92979999999999996</c:v>
                </c:pt>
                <c:pt idx="24">
                  <c:v>0.91320000000000001</c:v>
                </c:pt>
                <c:pt idx="25">
                  <c:v>0.90140000000000009</c:v>
                </c:pt>
                <c:pt idx="26">
                  <c:v>0.87129999999999996</c:v>
                </c:pt>
                <c:pt idx="27">
                  <c:v>0.82779999999999998</c:v>
                </c:pt>
                <c:pt idx="28">
                  <c:v>0.78849999999999998</c:v>
                </c:pt>
                <c:pt idx="29">
                  <c:v>0.745</c:v>
                </c:pt>
                <c:pt idx="30">
                  <c:v>0.68100000000000005</c:v>
                </c:pt>
                <c:pt idx="31">
                  <c:v>0.60960000000000003</c:v>
                </c:pt>
                <c:pt idx="32">
                  <c:v>0.49630000000000007</c:v>
                </c:pt>
                <c:pt idx="33">
                  <c:v>0.37600000000000006</c:v>
                </c:pt>
                <c:pt idx="34">
                  <c:v>0.28599999999999998</c:v>
                </c:pt>
                <c:pt idx="35">
                  <c:v>0.217</c:v>
                </c:pt>
              </c:numCache>
            </c:numRef>
          </c:val>
          <c:smooth val="0"/>
        </c:ser>
        <c:dLbls>
          <c:showLegendKey val="0"/>
          <c:showVal val="0"/>
          <c:showCatName val="0"/>
          <c:showSerName val="0"/>
          <c:showPercent val="0"/>
          <c:showBubbleSize val="0"/>
        </c:dLbls>
        <c:marker val="1"/>
        <c:smooth val="0"/>
        <c:axId val="100310016"/>
        <c:axId val="100598912"/>
      </c:lineChart>
      <c:catAx>
        <c:axId val="100310016"/>
        <c:scaling>
          <c:orientation val="minMax"/>
        </c:scaling>
        <c:delete val="0"/>
        <c:axPos val="b"/>
        <c:title>
          <c:tx>
            <c:rich>
              <a:bodyPr rot="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r>
                  <a:rPr lang="en-AU" b="1">
                    <a:solidFill>
                      <a:sysClr val="windowText" lastClr="000000"/>
                    </a:solidFill>
                  </a:rPr>
                  <a:t>Years</a:t>
                </a:r>
                <a:r>
                  <a:rPr lang="en-AU" b="1" baseline="0">
                    <a:solidFill>
                      <a:sysClr val="windowText" lastClr="000000"/>
                    </a:solidFill>
                  </a:rPr>
                  <a:t> from valuation date</a:t>
                </a:r>
                <a:endParaRPr lang="en-AU" b="1">
                  <a:solidFill>
                    <a:sysClr val="windowText" lastClr="000000"/>
                  </a:solidFill>
                </a:endParaRPr>
              </a:p>
            </c:rich>
          </c:tx>
          <c:layout>
            <c:manualLayout>
              <c:xMode val="edge"/>
              <c:yMode val="edge"/>
              <c:x val="0.36516010498687662"/>
              <c:y val="0.89256926217556143"/>
            </c:manualLayout>
          </c:layout>
          <c:overlay val="0"/>
          <c:spPr>
            <a:noFill/>
            <a:ln>
              <a:noFill/>
            </a:ln>
            <a:effectLst/>
          </c:sp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598912"/>
        <c:crosses val="autoZero"/>
        <c:auto val="1"/>
        <c:lblAlgn val="ctr"/>
        <c:lblOffset val="100"/>
        <c:noMultiLvlLbl val="0"/>
      </c:catAx>
      <c:valAx>
        <c:axId val="100598912"/>
        <c:scaling>
          <c:orientation val="minMax"/>
          <c:max val="1"/>
        </c:scaling>
        <c:delete val="0"/>
        <c:axPos val="l"/>
        <c:majorGridlines>
          <c:spPr>
            <a:ln>
              <a:noFill/>
            </a:ln>
          </c:spPr>
        </c:majorGridlines>
        <c:minorGridlines>
          <c:spPr>
            <a:ln>
              <a:noFill/>
            </a:ln>
          </c:spPr>
        </c:minorGridlines>
        <c:title>
          <c:tx>
            <c:rich>
              <a:bodyPr rot="-5400000" vert="horz"/>
              <a:lstStyle/>
              <a:p>
                <a:pPr>
                  <a:defRPr/>
                </a:pPr>
                <a:r>
                  <a:rPr lang="en-AU"/>
                  <a:t>Probability</a:t>
                </a:r>
              </a:p>
            </c:rich>
          </c:tx>
          <c:layout>
            <c:manualLayout>
              <c:xMode val="edge"/>
              <c:yMode val="edge"/>
              <c:x val="1.9444444444444445E-2"/>
              <c:y val="0.37316345873432494"/>
            </c:manualLayout>
          </c:layout>
          <c:overlay val="0"/>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3100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A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AU"/>
              <a:t>Range of future net</a:t>
            </a:r>
            <a:r>
              <a:rPr lang="en-AU" baseline="0"/>
              <a:t> worth</a:t>
            </a:r>
            <a:endParaRPr lang="en-AU"/>
          </a:p>
        </c:rich>
      </c:tx>
      <c:layout>
        <c:manualLayout>
          <c:xMode val="edge"/>
          <c:yMode val="edge"/>
          <c:x val="0.32014327030777201"/>
          <c:y val="2.1276595744680851E-2"/>
        </c:manualLayout>
      </c:layout>
      <c:overlay val="0"/>
    </c:title>
    <c:autoTitleDeleted val="0"/>
    <c:plotArea>
      <c:layout>
        <c:manualLayout>
          <c:layoutTarget val="inner"/>
          <c:xMode val="edge"/>
          <c:yMode val="edge"/>
          <c:x val="0.16540531955798518"/>
          <c:y val="0.1539188481569832"/>
          <c:w val="0.81109149572863903"/>
          <c:h val="0.69015412966996148"/>
        </c:manualLayout>
      </c:layout>
      <c:areaChart>
        <c:grouping val="standard"/>
        <c:varyColors val="0"/>
        <c:ser>
          <c:idx val="0"/>
          <c:order val="0"/>
          <c:tx>
            <c:v>Upper</c:v>
          </c:tx>
          <c:spPr>
            <a:solidFill>
              <a:schemeClr val="accent2"/>
            </a:solidFill>
          </c:spPr>
          <c:cat>
            <c:numRef>
              <c:f>'Deterministic Output'!$R$2:$R$42</c:f>
              <c:numCache>
                <c:formatCode>General</c:formatCode>
                <c:ptCount val="41"/>
                <c:pt idx="0">
                  <c:v>60</c:v>
                </c:pt>
                <c:pt idx="1">
                  <c:v>61</c:v>
                </c:pt>
                <c:pt idx="2">
                  <c:v>62</c:v>
                </c:pt>
                <c:pt idx="3">
                  <c:v>63</c:v>
                </c:pt>
                <c:pt idx="4">
                  <c:v>64</c:v>
                </c:pt>
                <c:pt idx="5">
                  <c:v>65</c:v>
                </c:pt>
                <c:pt idx="6">
                  <c:v>66</c:v>
                </c:pt>
                <c:pt idx="7">
                  <c:v>67</c:v>
                </c:pt>
                <c:pt idx="8">
                  <c:v>68</c:v>
                </c:pt>
                <c:pt idx="9">
                  <c:v>69</c:v>
                </c:pt>
                <c:pt idx="10">
                  <c:v>70</c:v>
                </c:pt>
                <c:pt idx="11">
                  <c:v>71</c:v>
                </c:pt>
                <c:pt idx="12">
                  <c:v>72</c:v>
                </c:pt>
                <c:pt idx="13">
                  <c:v>73</c:v>
                </c:pt>
                <c:pt idx="14">
                  <c:v>74</c:v>
                </c:pt>
                <c:pt idx="15">
                  <c:v>75</c:v>
                </c:pt>
                <c:pt idx="16">
                  <c:v>76</c:v>
                </c:pt>
                <c:pt idx="17">
                  <c:v>77</c:v>
                </c:pt>
                <c:pt idx="18">
                  <c:v>78</c:v>
                </c:pt>
                <c:pt idx="19">
                  <c:v>79</c:v>
                </c:pt>
                <c:pt idx="20">
                  <c:v>80</c:v>
                </c:pt>
                <c:pt idx="21">
                  <c:v>81</c:v>
                </c:pt>
                <c:pt idx="22">
                  <c:v>82</c:v>
                </c:pt>
                <c:pt idx="23">
                  <c:v>83</c:v>
                </c:pt>
                <c:pt idx="24">
                  <c:v>84</c:v>
                </c:pt>
                <c:pt idx="25">
                  <c:v>85</c:v>
                </c:pt>
                <c:pt idx="26">
                  <c:v>86</c:v>
                </c:pt>
                <c:pt idx="27">
                  <c:v>87</c:v>
                </c:pt>
                <c:pt idx="28">
                  <c:v>88</c:v>
                </c:pt>
                <c:pt idx="29">
                  <c:v>89</c:v>
                </c:pt>
                <c:pt idx="30">
                  <c:v>90</c:v>
                </c:pt>
                <c:pt idx="31">
                  <c:v>91</c:v>
                </c:pt>
                <c:pt idx="32">
                  <c:v>92</c:v>
                </c:pt>
                <c:pt idx="33">
                  <c:v>93</c:v>
                </c:pt>
                <c:pt idx="34">
                  <c:v>94</c:v>
                </c:pt>
                <c:pt idx="35">
                  <c:v>95</c:v>
                </c:pt>
                <c:pt idx="36">
                  <c:v>96</c:v>
                </c:pt>
                <c:pt idx="37">
                  <c:v>97</c:v>
                </c:pt>
                <c:pt idx="38">
                  <c:v>98</c:v>
                </c:pt>
                <c:pt idx="39">
                  <c:v>99</c:v>
                </c:pt>
                <c:pt idx="40">
                  <c:v>100</c:v>
                </c:pt>
              </c:numCache>
            </c:numRef>
          </c:cat>
          <c:val>
            <c:numRef>
              <c:f>[0]!UpperFD</c:f>
              <c:numCache>
                <c:formatCode>0</c:formatCode>
                <c:ptCount val="41"/>
                <c:pt idx="0">
                  <c:v>628178.26786452695</c:v>
                </c:pt>
                <c:pt idx="1">
                  <c:v>673037.3518613521</c:v>
                </c:pt>
                <c:pt idx="2">
                  <c:v>701075.75959399191</c:v>
                </c:pt>
                <c:pt idx="3">
                  <c:v>736360.60852814885</c:v>
                </c:pt>
                <c:pt idx="4">
                  <c:v>756754.8359245382</c:v>
                </c:pt>
                <c:pt idx="5">
                  <c:v>778024.43360000022</c:v>
                </c:pt>
                <c:pt idx="6">
                  <c:v>823238.16158946487</c:v>
                </c:pt>
                <c:pt idx="7">
                  <c:v>895445.18822020001</c:v>
                </c:pt>
                <c:pt idx="8">
                  <c:v>922716.37373341131</c:v>
                </c:pt>
                <c:pt idx="9">
                  <c:v>955488.36936540529</c:v>
                </c:pt>
                <c:pt idx="10">
                  <c:v>1052003.2508076793</c:v>
                </c:pt>
                <c:pt idx="11">
                  <c:v>1040222.7371582731</c:v>
                </c:pt>
                <c:pt idx="12">
                  <c:v>1100406.4035225899</c:v>
                </c:pt>
                <c:pt idx="13">
                  <c:v>1162757.4860939209</c:v>
                </c:pt>
                <c:pt idx="14">
                  <c:v>1189107.4103285195</c:v>
                </c:pt>
                <c:pt idx="15">
                  <c:v>1214036.8764469135</c:v>
                </c:pt>
                <c:pt idx="16">
                  <c:v>1264363.5526508198</c:v>
                </c:pt>
                <c:pt idx="17">
                  <c:v>1308881.7306156168</c:v>
                </c:pt>
                <c:pt idx="18">
                  <c:v>1348602.6863276735</c:v>
                </c:pt>
                <c:pt idx="19">
                  <c:v>1358422.4957465571</c:v>
                </c:pt>
                <c:pt idx="20">
                  <c:v>1413070.0886162822</c:v>
                </c:pt>
                <c:pt idx="21">
                  <c:v>1438537.3343394233</c:v>
                </c:pt>
                <c:pt idx="22">
                  <c:v>1493373.3937161057</c:v>
                </c:pt>
                <c:pt idx="23">
                  <c:v>1598846.0331220233</c:v>
                </c:pt>
                <c:pt idx="24">
                  <c:v>1609896.0931028042</c:v>
                </c:pt>
                <c:pt idx="25">
                  <c:v>1747653.00730445</c:v>
                </c:pt>
                <c:pt idx="26">
                  <c:v>1786327.2366471586</c:v>
                </c:pt>
                <c:pt idx="27">
                  <c:v>1813002.8800575519</c:v>
                </c:pt>
                <c:pt idx="28">
                  <c:v>1922432.9462587149</c:v>
                </c:pt>
                <c:pt idx="29">
                  <c:v>1989332.5808630921</c:v>
                </c:pt>
                <c:pt idx="30">
                  <c:v>2017614.1820329027</c:v>
                </c:pt>
                <c:pt idx="31">
                  <c:v>2124437.1445399537</c:v>
                </c:pt>
                <c:pt idx="32">
                  <c:v>2192882.082438265</c:v>
                </c:pt>
                <c:pt idx="33">
                  <c:v>1772839.3178408486</c:v>
                </c:pt>
                <c:pt idx="34">
                  <c:v>1820270.6657896389</c:v>
                </c:pt>
                <c:pt idx="35">
                  <c:v>1711521.1705055081</c:v>
                </c:pt>
                <c:pt idx="36">
                  <c:v>1703407.5714757126</c:v>
                </c:pt>
                <c:pt idx="37">
                  <c:v>1601419.1478084275</c:v>
                </c:pt>
                <c:pt idx="38">
                  <c:v>1629825.0444825767</c:v>
                </c:pt>
                <c:pt idx="39">
                  <c:v>1668954.708078474</c:v>
                </c:pt>
                <c:pt idx="40">
                  <c:v>1475164.8030295505</c:v>
                </c:pt>
              </c:numCache>
            </c:numRef>
          </c:val>
        </c:ser>
        <c:ser>
          <c:idx val="2"/>
          <c:order val="2"/>
          <c:tx>
            <c:v>Lower</c:v>
          </c:tx>
          <c:spPr>
            <a:solidFill>
              <a:schemeClr val="bg1"/>
            </a:solidFill>
            <a:ln>
              <a:noFill/>
            </a:ln>
          </c:spPr>
          <c:cat>
            <c:numRef>
              <c:f>'Deterministic Output'!$R$2:$R$42</c:f>
              <c:numCache>
                <c:formatCode>General</c:formatCode>
                <c:ptCount val="41"/>
                <c:pt idx="0">
                  <c:v>60</c:v>
                </c:pt>
                <c:pt idx="1">
                  <c:v>61</c:v>
                </c:pt>
                <c:pt idx="2">
                  <c:v>62</c:v>
                </c:pt>
                <c:pt idx="3">
                  <c:v>63</c:v>
                </c:pt>
                <c:pt idx="4">
                  <c:v>64</c:v>
                </c:pt>
                <c:pt idx="5">
                  <c:v>65</c:v>
                </c:pt>
                <c:pt idx="6">
                  <c:v>66</c:v>
                </c:pt>
                <c:pt idx="7">
                  <c:v>67</c:v>
                </c:pt>
                <c:pt idx="8">
                  <c:v>68</c:v>
                </c:pt>
                <c:pt idx="9">
                  <c:v>69</c:v>
                </c:pt>
                <c:pt idx="10">
                  <c:v>70</c:v>
                </c:pt>
                <c:pt idx="11">
                  <c:v>71</c:v>
                </c:pt>
                <c:pt idx="12">
                  <c:v>72</c:v>
                </c:pt>
                <c:pt idx="13">
                  <c:v>73</c:v>
                </c:pt>
                <c:pt idx="14">
                  <c:v>74</c:v>
                </c:pt>
                <c:pt idx="15">
                  <c:v>75</c:v>
                </c:pt>
                <c:pt idx="16">
                  <c:v>76</c:v>
                </c:pt>
                <c:pt idx="17">
                  <c:v>77</c:v>
                </c:pt>
                <c:pt idx="18">
                  <c:v>78</c:v>
                </c:pt>
                <c:pt idx="19">
                  <c:v>79</c:v>
                </c:pt>
                <c:pt idx="20">
                  <c:v>80</c:v>
                </c:pt>
                <c:pt idx="21">
                  <c:v>81</c:v>
                </c:pt>
                <c:pt idx="22">
                  <c:v>82</c:v>
                </c:pt>
                <c:pt idx="23">
                  <c:v>83</c:v>
                </c:pt>
                <c:pt idx="24">
                  <c:v>84</c:v>
                </c:pt>
                <c:pt idx="25">
                  <c:v>85</c:v>
                </c:pt>
                <c:pt idx="26">
                  <c:v>86</c:v>
                </c:pt>
                <c:pt idx="27">
                  <c:v>87</c:v>
                </c:pt>
                <c:pt idx="28">
                  <c:v>88</c:v>
                </c:pt>
                <c:pt idx="29">
                  <c:v>89</c:v>
                </c:pt>
                <c:pt idx="30">
                  <c:v>90</c:v>
                </c:pt>
                <c:pt idx="31">
                  <c:v>91</c:v>
                </c:pt>
                <c:pt idx="32">
                  <c:v>92</c:v>
                </c:pt>
                <c:pt idx="33">
                  <c:v>93</c:v>
                </c:pt>
                <c:pt idx="34">
                  <c:v>94</c:v>
                </c:pt>
                <c:pt idx="35">
                  <c:v>95</c:v>
                </c:pt>
                <c:pt idx="36">
                  <c:v>96</c:v>
                </c:pt>
                <c:pt idx="37">
                  <c:v>97</c:v>
                </c:pt>
                <c:pt idx="38">
                  <c:v>98</c:v>
                </c:pt>
                <c:pt idx="39">
                  <c:v>99</c:v>
                </c:pt>
                <c:pt idx="40">
                  <c:v>100</c:v>
                </c:pt>
              </c:numCache>
            </c:numRef>
          </c:cat>
          <c:val>
            <c:numRef>
              <c:f>[0]!LowerFD</c:f>
              <c:numCache>
                <c:formatCode>0</c:formatCode>
                <c:ptCount val="41"/>
                <c:pt idx="0">
                  <c:v>628178.26786452695</c:v>
                </c:pt>
                <c:pt idx="1">
                  <c:v>611711.93388086092</c:v>
                </c:pt>
                <c:pt idx="2">
                  <c:v>612312.15467418125</c:v>
                </c:pt>
                <c:pt idx="3">
                  <c:v>602374.02557849069</c:v>
                </c:pt>
                <c:pt idx="4">
                  <c:v>587235.73457082338</c:v>
                </c:pt>
                <c:pt idx="5">
                  <c:v>580413.76176615548</c:v>
                </c:pt>
                <c:pt idx="6">
                  <c:v>575339.73143263708</c:v>
                </c:pt>
                <c:pt idx="7">
                  <c:v>591586.59149928682</c:v>
                </c:pt>
                <c:pt idx="8">
                  <c:v>574074.91974701686</c:v>
                </c:pt>
                <c:pt idx="9">
                  <c:v>563699.83654871583</c:v>
                </c:pt>
                <c:pt idx="10">
                  <c:v>591315.1611994555</c:v>
                </c:pt>
                <c:pt idx="11">
                  <c:v>595549.10187414102</c:v>
                </c:pt>
                <c:pt idx="12">
                  <c:v>607197.71852320351</c:v>
                </c:pt>
                <c:pt idx="13">
                  <c:v>621167.06251563644</c:v>
                </c:pt>
                <c:pt idx="14">
                  <c:v>600945.02932959551</c:v>
                </c:pt>
                <c:pt idx="15">
                  <c:v>648462.51102365833</c:v>
                </c:pt>
                <c:pt idx="16">
                  <c:v>647461.81994293374</c:v>
                </c:pt>
                <c:pt idx="17">
                  <c:v>658247.50542079168</c:v>
                </c:pt>
                <c:pt idx="18">
                  <c:v>674296.37239099503</c:v>
                </c:pt>
                <c:pt idx="19">
                  <c:v>677465.30945760105</c:v>
                </c:pt>
                <c:pt idx="20">
                  <c:v>695424.58093807474</c:v>
                </c:pt>
                <c:pt idx="21">
                  <c:v>746894.27800400683</c:v>
                </c:pt>
                <c:pt idx="22">
                  <c:v>752395.23717621376</c:v>
                </c:pt>
                <c:pt idx="23">
                  <c:v>779550.02755189745</c:v>
                </c:pt>
                <c:pt idx="24">
                  <c:v>791295.74533025094</c:v>
                </c:pt>
                <c:pt idx="25">
                  <c:v>805271.48129423114</c:v>
                </c:pt>
                <c:pt idx="26">
                  <c:v>847394.22514861939</c:v>
                </c:pt>
                <c:pt idx="27">
                  <c:v>890668.63162309723</c:v>
                </c:pt>
                <c:pt idx="28">
                  <c:v>912031.44403602881</c:v>
                </c:pt>
                <c:pt idx="29">
                  <c:v>938719.71224563825</c:v>
                </c:pt>
                <c:pt idx="30">
                  <c:v>981337.17958662787</c:v>
                </c:pt>
                <c:pt idx="31">
                  <c:v>989047.90778848052</c:v>
                </c:pt>
                <c:pt idx="32">
                  <c:v>1027074.0347371148</c:v>
                </c:pt>
                <c:pt idx="33">
                  <c:v>1021959.1211383061</c:v>
                </c:pt>
                <c:pt idx="34">
                  <c:v>1011050.7736373839</c:v>
                </c:pt>
                <c:pt idx="35">
                  <c:v>1012879.1414438576</c:v>
                </c:pt>
                <c:pt idx="36">
                  <c:v>1002633.1920363745</c:v>
                </c:pt>
                <c:pt idx="37">
                  <c:v>1010771.9502188449</c:v>
                </c:pt>
                <c:pt idx="38">
                  <c:v>1007585.188598045</c:v>
                </c:pt>
                <c:pt idx="39">
                  <c:v>1436154.5620940092</c:v>
                </c:pt>
                <c:pt idx="40">
                  <c:v>1475164.8030295505</c:v>
                </c:pt>
              </c:numCache>
            </c:numRef>
          </c:val>
        </c:ser>
        <c:dLbls>
          <c:showLegendKey val="0"/>
          <c:showVal val="0"/>
          <c:showCatName val="0"/>
          <c:showSerName val="0"/>
          <c:showPercent val="0"/>
          <c:showBubbleSize val="0"/>
        </c:dLbls>
        <c:axId val="100635776"/>
        <c:axId val="100637696"/>
      </c:areaChart>
      <c:lineChart>
        <c:grouping val="standard"/>
        <c:varyColors val="0"/>
        <c:ser>
          <c:idx val="1"/>
          <c:order val="1"/>
          <c:tx>
            <c:v>Median Outcome</c:v>
          </c:tx>
          <c:spPr>
            <a:ln>
              <a:solidFill>
                <a:schemeClr val="accent1"/>
              </a:solidFill>
            </a:ln>
          </c:spPr>
          <c:marker>
            <c:symbol val="none"/>
          </c:marker>
          <c:val>
            <c:numRef>
              <c:f>[0]!MidFD</c:f>
              <c:numCache>
                <c:formatCode>0</c:formatCode>
                <c:ptCount val="41"/>
                <c:pt idx="0">
                  <c:v>628178.26786452695</c:v>
                </c:pt>
                <c:pt idx="1">
                  <c:v>642353.59188367636</c:v>
                </c:pt>
                <c:pt idx="2">
                  <c:v>642556.7138697214</c:v>
                </c:pt>
                <c:pt idx="3">
                  <c:v>656979.42680461786</c:v>
                </c:pt>
                <c:pt idx="4">
                  <c:v>665918.14430050144</c:v>
                </c:pt>
                <c:pt idx="5">
                  <c:v>675733.92909450782</c:v>
                </c:pt>
                <c:pt idx="6">
                  <c:v>693672.26920665847</c:v>
                </c:pt>
                <c:pt idx="7">
                  <c:v>705314.91312787717</c:v>
                </c:pt>
                <c:pt idx="8">
                  <c:v>728286.42210419988</c:v>
                </c:pt>
                <c:pt idx="9">
                  <c:v>742032.09628483525</c:v>
                </c:pt>
                <c:pt idx="10">
                  <c:v>765699.53163548734</c:v>
                </c:pt>
                <c:pt idx="11">
                  <c:v>777728.59206593537</c:v>
                </c:pt>
                <c:pt idx="12">
                  <c:v>806254.56775772269</c:v>
                </c:pt>
                <c:pt idx="13">
                  <c:v>826271.66632152372</c:v>
                </c:pt>
                <c:pt idx="14">
                  <c:v>845529.94378690817</c:v>
                </c:pt>
                <c:pt idx="15">
                  <c:v>865618.43760283221</c:v>
                </c:pt>
                <c:pt idx="16">
                  <c:v>876231.72143628332</c:v>
                </c:pt>
                <c:pt idx="17">
                  <c:v>931550.53535581171</c:v>
                </c:pt>
                <c:pt idx="18">
                  <c:v>960636.42150427727</c:v>
                </c:pt>
                <c:pt idx="19">
                  <c:v>979201.84127277695</c:v>
                </c:pt>
                <c:pt idx="20">
                  <c:v>1015606.808818441</c:v>
                </c:pt>
                <c:pt idx="21">
                  <c:v>1040134.561947413</c:v>
                </c:pt>
                <c:pt idx="22">
                  <c:v>1065886.8175598844</c:v>
                </c:pt>
                <c:pt idx="23">
                  <c:v>1092020.5763558564</c:v>
                </c:pt>
                <c:pt idx="24">
                  <c:v>1092931.4138898493</c:v>
                </c:pt>
                <c:pt idx="25">
                  <c:v>1134068.8365877431</c:v>
                </c:pt>
                <c:pt idx="26">
                  <c:v>1158770.8734610574</c:v>
                </c:pt>
                <c:pt idx="27">
                  <c:v>1211378.9698222727</c:v>
                </c:pt>
                <c:pt idx="28">
                  <c:v>1227053.9481927599</c:v>
                </c:pt>
                <c:pt idx="29">
                  <c:v>1285277.8538530488</c:v>
                </c:pt>
                <c:pt idx="30">
                  <c:v>1280548.8469766797</c:v>
                </c:pt>
                <c:pt idx="31">
                  <c:v>1297881.1231454078</c:v>
                </c:pt>
                <c:pt idx="32">
                  <c:v>1281787.0378127922</c:v>
                </c:pt>
                <c:pt idx="33">
                  <c:v>1302778.0401528706</c:v>
                </c:pt>
                <c:pt idx="34">
                  <c:v>1277610.0226800118</c:v>
                </c:pt>
                <c:pt idx="35">
                  <c:v>1293685.7286525189</c:v>
                </c:pt>
                <c:pt idx="36">
                  <c:v>1296743.7029725718</c:v>
                </c:pt>
                <c:pt idx="37">
                  <c:v>1289136.7377942768</c:v>
                </c:pt>
                <c:pt idx="38">
                  <c:v>1395468.8230574552</c:v>
                </c:pt>
                <c:pt idx="39">
                  <c:v>1488733.5266035313</c:v>
                </c:pt>
                <c:pt idx="40">
                  <c:v>1475164.8030295505</c:v>
                </c:pt>
              </c:numCache>
            </c:numRef>
          </c:val>
          <c:smooth val="0"/>
        </c:ser>
        <c:dLbls>
          <c:showLegendKey val="0"/>
          <c:showVal val="0"/>
          <c:showCatName val="0"/>
          <c:showSerName val="0"/>
          <c:showPercent val="0"/>
          <c:showBubbleSize val="0"/>
        </c:dLbls>
        <c:marker val="1"/>
        <c:smooth val="0"/>
        <c:axId val="100635776"/>
        <c:axId val="100637696"/>
      </c:lineChart>
      <c:catAx>
        <c:axId val="100635776"/>
        <c:scaling>
          <c:orientation val="minMax"/>
        </c:scaling>
        <c:delete val="0"/>
        <c:axPos val="b"/>
        <c:title>
          <c:tx>
            <c:strRef>
              <c:f>Report!$N$116</c:f>
              <c:strCache>
                <c:ptCount val="1"/>
                <c:pt idx="0">
                  <c:v>Mr McVeigh's age</c:v>
                </c:pt>
              </c:strCache>
            </c:strRef>
          </c:tx>
          <c:layout>
            <c:manualLayout>
              <c:xMode val="edge"/>
              <c:yMode val="edge"/>
              <c:x val="0.43982680508885436"/>
              <c:y val="0.92462690108941858"/>
            </c:manualLayout>
          </c:layout>
          <c:overlay val="0"/>
          <c:txPr>
            <a:bodyPr/>
            <a:lstStyle/>
            <a:p>
              <a:pPr>
                <a:defRPr/>
              </a:pPr>
              <a:endParaRPr lang="en-US"/>
            </a:p>
          </c:txPr>
        </c:title>
        <c:numFmt formatCode="General" sourceLinked="1"/>
        <c:majorTickMark val="out"/>
        <c:minorTickMark val="none"/>
        <c:tickLblPos val="nextTo"/>
        <c:crossAx val="100637696"/>
        <c:crosses val="autoZero"/>
        <c:auto val="1"/>
        <c:lblAlgn val="ctr"/>
        <c:lblOffset val="100"/>
        <c:tickLblSkip val="2"/>
        <c:noMultiLvlLbl val="0"/>
      </c:catAx>
      <c:valAx>
        <c:axId val="100637696"/>
        <c:scaling>
          <c:orientation val="minMax"/>
          <c:min val="0"/>
        </c:scaling>
        <c:delete val="0"/>
        <c:axPos val="l"/>
        <c:majorGridlines>
          <c:spPr>
            <a:ln>
              <a:noFill/>
            </a:ln>
          </c:spPr>
        </c:majorGridlines>
        <c:title>
          <c:tx>
            <c:rich>
              <a:bodyPr rot="-5400000" vert="horz"/>
              <a:lstStyle/>
              <a:p>
                <a:pPr>
                  <a:defRPr/>
                </a:pPr>
                <a:r>
                  <a:rPr lang="en-AU"/>
                  <a:t>Total net worth </a:t>
                </a:r>
              </a:p>
            </c:rich>
          </c:tx>
          <c:layout>
            <c:manualLayout>
              <c:xMode val="edge"/>
              <c:yMode val="edge"/>
              <c:x val="1.38121269873113E-2"/>
              <c:y val="0.34993650451227842"/>
            </c:manualLayout>
          </c:layout>
          <c:overlay val="0"/>
        </c:title>
        <c:numFmt formatCode="&quot;$&quot;#,##0" sourceLinked="0"/>
        <c:majorTickMark val="out"/>
        <c:minorTickMark val="none"/>
        <c:tickLblPos val="nextTo"/>
        <c:crossAx val="100635776"/>
        <c:crosses val="autoZero"/>
        <c:crossBetween val="midCat"/>
      </c:valAx>
      <c:spPr>
        <a:noFill/>
      </c:spPr>
    </c:plotArea>
    <c:legend>
      <c:legendPos val="b"/>
      <c:legendEntry>
        <c:idx val="0"/>
        <c:delete val="1"/>
      </c:legendEntry>
      <c:legendEntry>
        <c:idx val="1"/>
        <c:delete val="1"/>
      </c:legendEntry>
      <c:layout>
        <c:manualLayout>
          <c:xMode val="edge"/>
          <c:yMode val="edge"/>
          <c:x val="0.73040540314626279"/>
          <c:y val="0.14009325961914337"/>
          <c:w val="0.25228797833391847"/>
          <c:h val="6.0427446569178853E-2"/>
        </c:manualLayout>
      </c:layout>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A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pPr>
            <a:r>
              <a:rPr lang="en-AU"/>
              <a:t>SMSF asset allocation</a:t>
            </a:r>
          </a:p>
        </c:rich>
      </c:tx>
      <c:layout>
        <c:manualLayout>
          <c:xMode val="edge"/>
          <c:yMode val="edge"/>
          <c:x val="0.1603683104529072"/>
          <c:y val="4.2911887751383292E-2"/>
        </c:manualLayout>
      </c:layout>
      <c:overlay val="0"/>
    </c:title>
    <c:autoTitleDeleted val="0"/>
    <c:plotArea>
      <c:layout/>
      <c:pieChart>
        <c:varyColors val="1"/>
        <c:ser>
          <c:idx val="0"/>
          <c:order val="0"/>
          <c:tx>
            <c:v>SMSF Asset Allocation</c:v>
          </c:tx>
          <c:explosion val="5"/>
          <c:dPt>
            <c:idx val="2"/>
            <c:bubble3D val="0"/>
            <c:spPr>
              <a:solidFill>
                <a:schemeClr val="accent3"/>
              </a:solidFill>
            </c:spPr>
          </c:dPt>
          <c:dPt>
            <c:idx val="3"/>
            <c:bubble3D val="0"/>
            <c:spPr>
              <a:solidFill>
                <a:srgbClr val="FFA400"/>
              </a:solidFill>
            </c:spPr>
          </c:dPt>
          <c:dPt>
            <c:idx val="4"/>
            <c:bubble3D val="0"/>
            <c:spPr>
              <a:solidFill>
                <a:srgbClr val="007078"/>
              </a:solidFill>
            </c:spPr>
          </c:dPt>
          <c:dPt>
            <c:idx val="5"/>
            <c:bubble3D val="0"/>
            <c:spPr>
              <a:solidFill>
                <a:srgbClr val="E84B37"/>
              </a:solidFill>
            </c:spPr>
          </c:dPt>
          <c:cat>
            <c:strRef>
              <c:f>Input!$B$72:$B$77</c:f>
              <c:strCache>
                <c:ptCount val="6"/>
                <c:pt idx="0">
                  <c:v>Cash  </c:v>
                </c:pt>
                <c:pt idx="1">
                  <c:v>Fixed interest</c:v>
                </c:pt>
                <c:pt idx="2">
                  <c:v>Property</c:v>
                </c:pt>
                <c:pt idx="3">
                  <c:v>Australian shares</c:v>
                </c:pt>
                <c:pt idx="4">
                  <c:v>Overseas shares</c:v>
                </c:pt>
                <c:pt idx="5">
                  <c:v>Other growth</c:v>
                </c:pt>
              </c:strCache>
            </c:strRef>
          </c:cat>
          <c:val>
            <c:numRef>
              <c:f>Input!$C$72:$C$77</c:f>
              <c:numCache>
                <c:formatCode>0.0%</c:formatCode>
                <c:ptCount val="6"/>
                <c:pt idx="0">
                  <c:v>0.26200000000000001</c:v>
                </c:pt>
                <c:pt idx="1">
                  <c:v>4.9000000000000002E-2</c:v>
                </c:pt>
                <c:pt idx="2">
                  <c:v>0.16500000000000001</c:v>
                </c:pt>
                <c:pt idx="3">
                  <c:v>0.39700000000000002</c:v>
                </c:pt>
                <c:pt idx="4">
                  <c:v>4.0000000000000001E-3</c:v>
                </c:pt>
                <c:pt idx="5">
                  <c:v>0.123</c:v>
                </c:pt>
              </c:numCache>
            </c:numRef>
          </c:val>
        </c:ser>
        <c:dLbls>
          <c:showLegendKey val="0"/>
          <c:showVal val="0"/>
          <c:showCatName val="0"/>
          <c:showSerName val="0"/>
          <c:showPercent val="0"/>
          <c:showBubbleSize val="0"/>
          <c:showLeaderLines val="0"/>
        </c:dLbls>
        <c:firstSliceAng val="0"/>
      </c:pieChart>
    </c:plotArea>
    <c:legend>
      <c:legendPos val="r"/>
      <c:layout>
        <c:manualLayout>
          <c:xMode val="edge"/>
          <c:yMode val="edge"/>
          <c:x val="0.64175443978593583"/>
          <c:y val="0.19615152632494623"/>
          <c:w val="0.33227153424003814"/>
          <c:h val="0.77751406709101367"/>
        </c:manualLayout>
      </c:layout>
      <c:overlay val="0"/>
      <c:txPr>
        <a:bodyPr/>
        <a:lstStyle/>
        <a:p>
          <a:pPr>
            <a:defRPr sz="900"/>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A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pPr>
            <a:r>
              <a:rPr lang="en-AU"/>
              <a:t>Non superannuation     asset allocation</a:t>
            </a:r>
          </a:p>
        </c:rich>
      </c:tx>
      <c:layout>
        <c:manualLayout>
          <c:xMode val="edge"/>
          <c:yMode val="edge"/>
          <c:x val="0.19867948324641238"/>
          <c:y val="3.5164843278784753E-2"/>
        </c:manualLayout>
      </c:layout>
      <c:overlay val="0"/>
    </c:title>
    <c:autoTitleDeleted val="0"/>
    <c:plotArea>
      <c:layout>
        <c:manualLayout>
          <c:layoutTarget val="inner"/>
          <c:xMode val="edge"/>
          <c:yMode val="edge"/>
          <c:x val="8.7100248832532312E-2"/>
          <c:y val="0.2810257058696215"/>
          <c:w val="0.48344138800831715"/>
          <c:h val="0.65450541478593982"/>
        </c:manualLayout>
      </c:layout>
      <c:pieChart>
        <c:varyColors val="1"/>
        <c:ser>
          <c:idx val="0"/>
          <c:order val="0"/>
          <c:tx>
            <c:v>Non Superannuation     Asset Allocation</c:v>
          </c:tx>
          <c:explosion val="5"/>
          <c:dPt>
            <c:idx val="1"/>
            <c:bubble3D val="0"/>
            <c:spPr>
              <a:solidFill>
                <a:schemeClr val="accent3"/>
              </a:solidFill>
            </c:spPr>
          </c:dPt>
          <c:dPt>
            <c:idx val="2"/>
            <c:bubble3D val="0"/>
            <c:spPr>
              <a:solidFill>
                <a:schemeClr val="bg2"/>
              </a:solidFill>
            </c:spPr>
          </c:dPt>
          <c:dPt>
            <c:idx val="3"/>
            <c:bubble3D val="0"/>
            <c:spPr>
              <a:solidFill>
                <a:srgbClr val="7C98AB"/>
              </a:solidFill>
            </c:spPr>
          </c:dPt>
          <c:cat>
            <c:strRef>
              <c:f>'Deterministic Output'!$W$2:$Z$2</c:f>
              <c:strCache>
                <c:ptCount val="4"/>
                <c:pt idx="0">
                  <c:v>Cash</c:v>
                </c:pt>
                <c:pt idx="1">
                  <c:v>Property</c:v>
                </c:pt>
                <c:pt idx="2">
                  <c:v>Growth Investments</c:v>
                </c:pt>
                <c:pt idx="3">
                  <c:v>Defensive Investments</c:v>
                </c:pt>
              </c:strCache>
            </c:strRef>
          </c:cat>
          <c:val>
            <c:numRef>
              <c:f>'Deterministic Output'!$W$3:$Z$3</c:f>
              <c:numCache>
                <c:formatCode>0.0%</c:formatCode>
                <c:ptCount val="4"/>
                <c:pt idx="0">
                  <c:v>1</c:v>
                </c:pt>
                <c:pt idx="1">
                  <c:v>0</c:v>
                </c:pt>
                <c:pt idx="2">
                  <c:v>0</c:v>
                </c:pt>
                <c:pt idx="3">
                  <c:v>0</c:v>
                </c:pt>
              </c:numCache>
            </c:numRef>
          </c:val>
        </c:ser>
        <c:dLbls>
          <c:showLegendKey val="0"/>
          <c:showVal val="0"/>
          <c:showCatName val="0"/>
          <c:showSerName val="0"/>
          <c:showPercent val="0"/>
          <c:showBubbleSize val="0"/>
          <c:showLeaderLines val="1"/>
        </c:dLbls>
        <c:firstSliceAng val="0"/>
      </c:pieChart>
    </c:plotArea>
    <c:legend>
      <c:legendPos val="r"/>
      <c:layout>
        <c:manualLayout>
          <c:xMode val="edge"/>
          <c:yMode val="edge"/>
          <c:x val="0.63166785969935579"/>
          <c:y val="0.2966837522272221"/>
          <c:w val="0.34235811432661828"/>
          <c:h val="0.65249335813639253"/>
        </c:manualLayout>
      </c:layout>
      <c:overlay val="0"/>
      <c:txPr>
        <a:bodyPr/>
        <a:lstStyle/>
        <a:p>
          <a:pPr>
            <a:defRPr sz="900"/>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A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a:t>How your retirement spending is funded</a:t>
            </a:r>
          </a:p>
        </c:rich>
      </c:tx>
      <c:overlay val="0"/>
      <c:spPr>
        <a:noFill/>
        <a:ln>
          <a:noFill/>
        </a:ln>
        <a:effectLst/>
      </c:spPr>
    </c:title>
    <c:autoTitleDeleted val="0"/>
    <c:plotArea>
      <c:layout/>
      <c:barChart>
        <c:barDir val="col"/>
        <c:grouping val="stacked"/>
        <c:varyColors val="0"/>
        <c:ser>
          <c:idx val="0"/>
          <c:order val="0"/>
          <c:tx>
            <c:strRef>
              <c:f>'Deterministic Output'!$A$1</c:f>
              <c:strCache>
                <c:ptCount val="1"/>
                <c:pt idx="0">
                  <c:v>Age Pension</c:v>
                </c:pt>
              </c:strCache>
            </c:strRef>
          </c:tx>
          <c:spPr>
            <a:solidFill>
              <a:schemeClr val="accent1"/>
            </a:solidFill>
            <a:ln>
              <a:noFill/>
            </a:ln>
            <a:effectLst/>
          </c:spPr>
          <c:invertIfNegative val="0"/>
          <c:cat>
            <c:numRef>
              <c:f>'Deterministic Output'!$R$2:$R$62</c:f>
              <c:numCache>
                <c:formatCode>General</c:formatCode>
                <c:ptCount val="61"/>
                <c:pt idx="0">
                  <c:v>60</c:v>
                </c:pt>
                <c:pt idx="1">
                  <c:v>61</c:v>
                </c:pt>
                <c:pt idx="2">
                  <c:v>62</c:v>
                </c:pt>
                <c:pt idx="3">
                  <c:v>63</c:v>
                </c:pt>
                <c:pt idx="4">
                  <c:v>64</c:v>
                </c:pt>
                <c:pt idx="5">
                  <c:v>65</c:v>
                </c:pt>
                <c:pt idx="6">
                  <c:v>66</c:v>
                </c:pt>
                <c:pt idx="7">
                  <c:v>67</c:v>
                </c:pt>
                <c:pt idx="8">
                  <c:v>68</c:v>
                </c:pt>
                <c:pt idx="9">
                  <c:v>69</c:v>
                </c:pt>
                <c:pt idx="10">
                  <c:v>70</c:v>
                </c:pt>
                <c:pt idx="11">
                  <c:v>71</c:v>
                </c:pt>
                <c:pt idx="12">
                  <c:v>72</c:v>
                </c:pt>
                <c:pt idx="13">
                  <c:v>73</c:v>
                </c:pt>
                <c:pt idx="14">
                  <c:v>74</c:v>
                </c:pt>
                <c:pt idx="15">
                  <c:v>75</c:v>
                </c:pt>
                <c:pt idx="16">
                  <c:v>76</c:v>
                </c:pt>
                <c:pt idx="17">
                  <c:v>77</c:v>
                </c:pt>
                <c:pt idx="18">
                  <c:v>78</c:v>
                </c:pt>
                <c:pt idx="19">
                  <c:v>79</c:v>
                </c:pt>
                <c:pt idx="20">
                  <c:v>80</c:v>
                </c:pt>
                <c:pt idx="21">
                  <c:v>81</c:v>
                </c:pt>
                <c:pt idx="22">
                  <c:v>82</c:v>
                </c:pt>
                <c:pt idx="23">
                  <c:v>83</c:v>
                </c:pt>
                <c:pt idx="24">
                  <c:v>84</c:v>
                </c:pt>
                <c:pt idx="25">
                  <c:v>85</c:v>
                </c:pt>
                <c:pt idx="26">
                  <c:v>86</c:v>
                </c:pt>
                <c:pt idx="27">
                  <c:v>87</c:v>
                </c:pt>
                <c:pt idx="28">
                  <c:v>88</c:v>
                </c:pt>
                <c:pt idx="29">
                  <c:v>89</c:v>
                </c:pt>
                <c:pt idx="30">
                  <c:v>90</c:v>
                </c:pt>
                <c:pt idx="31">
                  <c:v>91</c:v>
                </c:pt>
                <c:pt idx="32">
                  <c:v>92</c:v>
                </c:pt>
                <c:pt idx="33">
                  <c:v>93</c:v>
                </c:pt>
                <c:pt idx="34">
                  <c:v>94</c:v>
                </c:pt>
                <c:pt idx="35">
                  <c:v>95</c:v>
                </c:pt>
                <c:pt idx="36">
                  <c:v>96</c:v>
                </c:pt>
                <c:pt idx="37">
                  <c:v>97</c:v>
                </c:pt>
                <c:pt idx="38">
                  <c:v>98</c:v>
                </c:pt>
                <c:pt idx="39">
                  <c:v>99</c:v>
                </c:pt>
                <c:pt idx="40">
                  <c:v>100</c:v>
                </c:pt>
                <c:pt idx="41">
                  <c:v>101</c:v>
                </c:pt>
                <c:pt idx="42">
                  <c:v>102</c:v>
                </c:pt>
                <c:pt idx="43">
                  <c:v>103</c:v>
                </c:pt>
                <c:pt idx="44">
                  <c:v>104</c:v>
                </c:pt>
                <c:pt idx="45">
                  <c:v>105</c:v>
                </c:pt>
                <c:pt idx="46">
                  <c:v>106</c:v>
                </c:pt>
                <c:pt idx="47">
                  <c:v>107</c:v>
                </c:pt>
                <c:pt idx="48">
                  <c:v>108</c:v>
                </c:pt>
                <c:pt idx="49">
                  <c:v>109</c:v>
                </c:pt>
                <c:pt idx="50">
                  <c:v>110</c:v>
                </c:pt>
                <c:pt idx="51">
                  <c:v>111</c:v>
                </c:pt>
                <c:pt idx="52">
                  <c:v>112</c:v>
                </c:pt>
                <c:pt idx="53">
                  <c:v>113</c:v>
                </c:pt>
                <c:pt idx="54">
                  <c:v>114</c:v>
                </c:pt>
                <c:pt idx="55">
                  <c:v>115</c:v>
                </c:pt>
                <c:pt idx="56">
                  <c:v>116</c:v>
                </c:pt>
                <c:pt idx="57">
                  <c:v>117</c:v>
                </c:pt>
                <c:pt idx="58">
                  <c:v>118</c:v>
                </c:pt>
                <c:pt idx="59">
                  <c:v>119</c:v>
                </c:pt>
                <c:pt idx="60">
                  <c:v>120</c:v>
                </c:pt>
              </c:numCache>
            </c:numRef>
          </c:cat>
          <c:val>
            <c:numRef>
              <c:f>'Deterministic Output'!$A$2:$A$47</c:f>
              <c:numCache>
                <c:formatCode>0</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ser>
        <c:ser>
          <c:idx val="1"/>
          <c:order val="1"/>
          <c:tx>
            <c:strRef>
              <c:f>'Deterministic Output'!$B$1</c:f>
              <c:strCache>
                <c:ptCount val="1"/>
                <c:pt idx="0">
                  <c:v>Account-based pension</c:v>
                </c:pt>
              </c:strCache>
            </c:strRef>
          </c:tx>
          <c:spPr>
            <a:solidFill>
              <a:schemeClr val="accent2"/>
            </a:solidFill>
            <a:ln>
              <a:noFill/>
            </a:ln>
            <a:effectLst/>
          </c:spPr>
          <c:invertIfNegative val="0"/>
          <c:cat>
            <c:numRef>
              <c:f>'Deterministic Output'!$R$2:$R$62</c:f>
              <c:numCache>
                <c:formatCode>General</c:formatCode>
                <c:ptCount val="61"/>
                <c:pt idx="0">
                  <c:v>60</c:v>
                </c:pt>
                <c:pt idx="1">
                  <c:v>61</c:v>
                </c:pt>
                <c:pt idx="2">
                  <c:v>62</c:v>
                </c:pt>
                <c:pt idx="3">
                  <c:v>63</c:v>
                </c:pt>
                <c:pt idx="4">
                  <c:v>64</c:v>
                </c:pt>
                <c:pt idx="5">
                  <c:v>65</c:v>
                </c:pt>
                <c:pt idx="6">
                  <c:v>66</c:v>
                </c:pt>
                <c:pt idx="7">
                  <c:v>67</c:v>
                </c:pt>
                <c:pt idx="8">
                  <c:v>68</c:v>
                </c:pt>
                <c:pt idx="9">
                  <c:v>69</c:v>
                </c:pt>
                <c:pt idx="10">
                  <c:v>70</c:v>
                </c:pt>
                <c:pt idx="11">
                  <c:v>71</c:v>
                </c:pt>
                <c:pt idx="12">
                  <c:v>72</c:v>
                </c:pt>
                <c:pt idx="13">
                  <c:v>73</c:v>
                </c:pt>
                <c:pt idx="14">
                  <c:v>74</c:v>
                </c:pt>
                <c:pt idx="15">
                  <c:v>75</c:v>
                </c:pt>
                <c:pt idx="16">
                  <c:v>76</c:v>
                </c:pt>
                <c:pt idx="17">
                  <c:v>77</c:v>
                </c:pt>
                <c:pt idx="18">
                  <c:v>78</c:v>
                </c:pt>
                <c:pt idx="19">
                  <c:v>79</c:v>
                </c:pt>
                <c:pt idx="20">
                  <c:v>80</c:v>
                </c:pt>
                <c:pt idx="21">
                  <c:v>81</c:v>
                </c:pt>
                <c:pt idx="22">
                  <c:v>82</c:v>
                </c:pt>
                <c:pt idx="23">
                  <c:v>83</c:v>
                </c:pt>
                <c:pt idx="24">
                  <c:v>84</c:v>
                </c:pt>
                <c:pt idx="25">
                  <c:v>85</c:v>
                </c:pt>
                <c:pt idx="26">
                  <c:v>86</c:v>
                </c:pt>
                <c:pt idx="27">
                  <c:v>87</c:v>
                </c:pt>
                <c:pt idx="28">
                  <c:v>88</c:v>
                </c:pt>
                <c:pt idx="29">
                  <c:v>89</c:v>
                </c:pt>
                <c:pt idx="30">
                  <c:v>90</c:v>
                </c:pt>
                <c:pt idx="31">
                  <c:v>91</c:v>
                </c:pt>
                <c:pt idx="32">
                  <c:v>92</c:v>
                </c:pt>
                <c:pt idx="33">
                  <c:v>93</c:v>
                </c:pt>
                <c:pt idx="34">
                  <c:v>94</c:v>
                </c:pt>
                <c:pt idx="35">
                  <c:v>95</c:v>
                </c:pt>
                <c:pt idx="36">
                  <c:v>96</c:v>
                </c:pt>
                <c:pt idx="37">
                  <c:v>97</c:v>
                </c:pt>
                <c:pt idx="38">
                  <c:v>98</c:v>
                </c:pt>
                <c:pt idx="39">
                  <c:v>99</c:v>
                </c:pt>
                <c:pt idx="40">
                  <c:v>100</c:v>
                </c:pt>
                <c:pt idx="41">
                  <c:v>101</c:v>
                </c:pt>
                <c:pt idx="42">
                  <c:v>102</c:v>
                </c:pt>
                <c:pt idx="43">
                  <c:v>103</c:v>
                </c:pt>
                <c:pt idx="44">
                  <c:v>104</c:v>
                </c:pt>
                <c:pt idx="45">
                  <c:v>105</c:v>
                </c:pt>
                <c:pt idx="46">
                  <c:v>106</c:v>
                </c:pt>
                <c:pt idx="47">
                  <c:v>107</c:v>
                </c:pt>
                <c:pt idx="48">
                  <c:v>108</c:v>
                </c:pt>
                <c:pt idx="49">
                  <c:v>109</c:v>
                </c:pt>
                <c:pt idx="50">
                  <c:v>110</c:v>
                </c:pt>
                <c:pt idx="51">
                  <c:v>111</c:v>
                </c:pt>
                <c:pt idx="52">
                  <c:v>112</c:v>
                </c:pt>
                <c:pt idx="53">
                  <c:v>113</c:v>
                </c:pt>
                <c:pt idx="54">
                  <c:v>114</c:v>
                </c:pt>
                <c:pt idx="55">
                  <c:v>115</c:v>
                </c:pt>
                <c:pt idx="56">
                  <c:v>116</c:v>
                </c:pt>
                <c:pt idx="57">
                  <c:v>117</c:v>
                </c:pt>
                <c:pt idx="58">
                  <c:v>118</c:v>
                </c:pt>
                <c:pt idx="59">
                  <c:v>119</c:v>
                </c:pt>
                <c:pt idx="60">
                  <c:v>120</c:v>
                </c:pt>
              </c:numCache>
            </c:numRef>
          </c:cat>
          <c:val>
            <c:numRef>
              <c:f>'Deterministic Output'!$B$2:$B$47</c:f>
              <c:numCache>
                <c:formatCode>0</c:formatCode>
                <c:ptCount val="46"/>
                <c:pt idx="0">
                  <c:v>22045.339077671182</c:v>
                </c:pt>
                <c:pt idx="1">
                  <c:v>22176.315737012905</c:v>
                </c:pt>
                <c:pt idx="2">
                  <c:v>22285.935723709856</c:v>
                </c:pt>
                <c:pt idx="3">
                  <c:v>22373.971156693075</c:v>
                </c:pt>
                <c:pt idx="4">
                  <c:v>22440.159138282695</c:v>
                </c:pt>
                <c:pt idx="5">
                  <c:v>28105.250539712142</c:v>
                </c:pt>
                <c:pt idx="6">
                  <c:v>27845.661111357622</c:v>
                </c:pt>
                <c:pt idx="7">
                  <c:v>27560.646545910124</c:v>
                </c:pt>
                <c:pt idx="8">
                  <c:v>27249.939205876468</c:v>
                </c:pt>
                <c:pt idx="9">
                  <c:v>26913.220590282115</c:v>
                </c:pt>
                <c:pt idx="10">
                  <c:v>26550.119612300972</c:v>
                </c:pt>
                <c:pt idx="11">
                  <c:v>25970.047324326668</c:v>
                </c:pt>
                <c:pt idx="12">
                  <c:v>25399.917546108773</c:v>
                </c:pt>
                <c:pt idx="13">
                  <c:v>24839.55986181755</c:v>
                </c:pt>
                <c:pt idx="14">
                  <c:v>24288.806776571379</c:v>
                </c:pt>
                <c:pt idx="15">
                  <c:v>28496.992399645605</c:v>
                </c:pt>
                <c:pt idx="16">
                  <c:v>27568.778459932611</c:v>
                </c:pt>
                <c:pt idx="17">
                  <c:v>26665.912775108776</c:v>
                </c:pt>
                <c:pt idx="18">
                  <c:v>25787.703118955087</c:v>
                </c:pt>
                <c:pt idx="19">
                  <c:v>24933.476169005076</c:v>
                </c:pt>
                <c:pt idx="20">
                  <c:v>28119.673155360728</c:v>
                </c:pt>
                <c:pt idx="21">
                  <c:v>26890.828049443156</c:v>
                </c:pt>
                <c:pt idx="22">
                  <c:v>25708.036551391051</c:v>
                </c:pt>
                <c:pt idx="23">
                  <c:v>24569.572703402879</c:v>
                </c:pt>
                <c:pt idx="24">
                  <c:v>23473.775231650223</c:v>
                </c:pt>
                <c:pt idx="25">
                  <c:v>28824.486585566206</c:v>
                </c:pt>
                <c:pt idx="26">
                  <c:v>26933.022796854479</c:v>
                </c:pt>
                <c:pt idx="27">
                  <c:v>25150.912418556163</c:v>
                </c:pt>
                <c:pt idx="28">
                  <c:v>23471.833273931545</c:v>
                </c:pt>
                <c:pt idx="29">
                  <c:v>21889.828697646299</c:v>
                </c:pt>
                <c:pt idx="30">
                  <c:v>24932.461160484476</c:v>
                </c:pt>
                <c:pt idx="31">
                  <c:v>22708.959523460984</c:v>
                </c:pt>
                <c:pt idx="32">
                  <c:v>20659.227196726497</c:v>
                </c:pt>
                <c:pt idx="33">
                  <c:v>18769.683901006407</c:v>
                </c:pt>
                <c:pt idx="34">
                  <c:v>17027.810672081509</c:v>
                </c:pt>
                <c:pt idx="35">
                  <c:v>19628.08516804294</c:v>
                </c:pt>
                <c:pt idx="36">
                  <c:v>17145.361584010527</c:v>
                </c:pt>
                <c:pt idx="37">
                  <c:v>14932.402630351757</c:v>
                </c:pt>
                <c:pt idx="38">
                  <c:v>12959.896563999991</c:v>
                </c:pt>
                <c:pt idx="39">
                  <c:v>11201.716560090863</c:v>
                </c:pt>
                <c:pt idx="40">
                  <c:v>9634.5746491596601</c:v>
                </c:pt>
                <c:pt idx="41">
                  <c:v>8237.7132563918021</c:v>
                </c:pt>
                <c:pt idx="42">
                  <c:v>6992.6302572102295</c:v>
                </c:pt>
                <c:pt idx="43">
                  <c:v>5798.4985512608437</c:v>
                </c:pt>
                <c:pt idx="44">
                  <c:v>4611.7398777745902</c:v>
                </c:pt>
                <c:pt idx="45">
                  <c:v>3538.5554907718852</c:v>
                </c:pt>
              </c:numCache>
            </c:numRef>
          </c:val>
        </c:ser>
        <c:ser>
          <c:idx val="2"/>
          <c:order val="2"/>
          <c:tx>
            <c:strRef>
              <c:f>'Deterministic Output'!$C$1</c:f>
              <c:strCache>
                <c:ptCount val="1"/>
                <c:pt idx="0">
                  <c:v>Annuity</c:v>
                </c:pt>
              </c:strCache>
            </c:strRef>
          </c:tx>
          <c:spPr>
            <a:solidFill>
              <a:schemeClr val="accent3"/>
            </a:solidFill>
            <a:ln>
              <a:noFill/>
            </a:ln>
            <a:effectLst/>
          </c:spPr>
          <c:invertIfNegative val="0"/>
          <c:cat>
            <c:numRef>
              <c:f>'Deterministic Output'!$R$2:$R$62</c:f>
              <c:numCache>
                <c:formatCode>General</c:formatCode>
                <c:ptCount val="61"/>
                <c:pt idx="0">
                  <c:v>60</c:v>
                </c:pt>
                <c:pt idx="1">
                  <c:v>61</c:v>
                </c:pt>
                <c:pt idx="2">
                  <c:v>62</c:v>
                </c:pt>
                <c:pt idx="3">
                  <c:v>63</c:v>
                </c:pt>
                <c:pt idx="4">
                  <c:v>64</c:v>
                </c:pt>
                <c:pt idx="5">
                  <c:v>65</c:v>
                </c:pt>
                <c:pt idx="6">
                  <c:v>66</c:v>
                </c:pt>
                <c:pt idx="7">
                  <c:v>67</c:v>
                </c:pt>
                <c:pt idx="8">
                  <c:v>68</c:v>
                </c:pt>
                <c:pt idx="9">
                  <c:v>69</c:v>
                </c:pt>
                <c:pt idx="10">
                  <c:v>70</c:v>
                </c:pt>
                <c:pt idx="11">
                  <c:v>71</c:v>
                </c:pt>
                <c:pt idx="12">
                  <c:v>72</c:v>
                </c:pt>
                <c:pt idx="13">
                  <c:v>73</c:v>
                </c:pt>
                <c:pt idx="14">
                  <c:v>74</c:v>
                </c:pt>
                <c:pt idx="15">
                  <c:v>75</c:v>
                </c:pt>
                <c:pt idx="16">
                  <c:v>76</c:v>
                </c:pt>
                <c:pt idx="17">
                  <c:v>77</c:v>
                </c:pt>
                <c:pt idx="18">
                  <c:v>78</c:v>
                </c:pt>
                <c:pt idx="19">
                  <c:v>79</c:v>
                </c:pt>
                <c:pt idx="20">
                  <c:v>80</c:v>
                </c:pt>
                <c:pt idx="21">
                  <c:v>81</c:v>
                </c:pt>
                <c:pt idx="22">
                  <c:v>82</c:v>
                </c:pt>
                <c:pt idx="23">
                  <c:v>83</c:v>
                </c:pt>
                <c:pt idx="24">
                  <c:v>84</c:v>
                </c:pt>
                <c:pt idx="25">
                  <c:v>85</c:v>
                </c:pt>
                <c:pt idx="26">
                  <c:v>86</c:v>
                </c:pt>
                <c:pt idx="27">
                  <c:v>87</c:v>
                </c:pt>
                <c:pt idx="28">
                  <c:v>88</c:v>
                </c:pt>
                <c:pt idx="29">
                  <c:v>89</c:v>
                </c:pt>
                <c:pt idx="30">
                  <c:v>90</c:v>
                </c:pt>
                <c:pt idx="31">
                  <c:v>91</c:v>
                </c:pt>
                <c:pt idx="32">
                  <c:v>92</c:v>
                </c:pt>
                <c:pt idx="33">
                  <c:v>93</c:v>
                </c:pt>
                <c:pt idx="34">
                  <c:v>94</c:v>
                </c:pt>
                <c:pt idx="35">
                  <c:v>95</c:v>
                </c:pt>
                <c:pt idx="36">
                  <c:v>96</c:v>
                </c:pt>
                <c:pt idx="37">
                  <c:v>97</c:v>
                </c:pt>
                <c:pt idx="38">
                  <c:v>98</c:v>
                </c:pt>
                <c:pt idx="39">
                  <c:v>99</c:v>
                </c:pt>
                <c:pt idx="40">
                  <c:v>100</c:v>
                </c:pt>
                <c:pt idx="41">
                  <c:v>101</c:v>
                </c:pt>
                <c:pt idx="42">
                  <c:v>102</c:v>
                </c:pt>
                <c:pt idx="43">
                  <c:v>103</c:v>
                </c:pt>
                <c:pt idx="44">
                  <c:v>104</c:v>
                </c:pt>
                <c:pt idx="45">
                  <c:v>105</c:v>
                </c:pt>
                <c:pt idx="46">
                  <c:v>106</c:v>
                </c:pt>
                <c:pt idx="47">
                  <c:v>107</c:v>
                </c:pt>
                <c:pt idx="48">
                  <c:v>108</c:v>
                </c:pt>
                <c:pt idx="49">
                  <c:v>109</c:v>
                </c:pt>
                <c:pt idx="50">
                  <c:v>110</c:v>
                </c:pt>
                <c:pt idx="51">
                  <c:v>111</c:v>
                </c:pt>
                <c:pt idx="52">
                  <c:v>112</c:v>
                </c:pt>
                <c:pt idx="53">
                  <c:v>113</c:v>
                </c:pt>
                <c:pt idx="54">
                  <c:v>114</c:v>
                </c:pt>
                <c:pt idx="55">
                  <c:v>115</c:v>
                </c:pt>
                <c:pt idx="56">
                  <c:v>116</c:v>
                </c:pt>
                <c:pt idx="57">
                  <c:v>117</c:v>
                </c:pt>
                <c:pt idx="58">
                  <c:v>118</c:v>
                </c:pt>
                <c:pt idx="59">
                  <c:v>119</c:v>
                </c:pt>
                <c:pt idx="60">
                  <c:v>120</c:v>
                </c:pt>
              </c:numCache>
            </c:numRef>
          </c:cat>
          <c:val>
            <c:numRef>
              <c:f>'Deterministic Output'!$C$2:$C$47</c:f>
              <c:numCache>
                <c:formatCode>0</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ser>
        <c:ser>
          <c:idx val="3"/>
          <c:order val="3"/>
          <c:tx>
            <c:strRef>
              <c:f>'Deterministic Output'!$D$1</c:f>
              <c:strCache>
                <c:ptCount val="1"/>
                <c:pt idx="0">
                  <c:v>Non-superannuation</c:v>
                </c:pt>
              </c:strCache>
            </c:strRef>
          </c:tx>
          <c:spPr>
            <a:solidFill>
              <a:srgbClr val="E84B37"/>
            </a:solidFill>
            <a:ln>
              <a:noFill/>
            </a:ln>
            <a:effectLst/>
          </c:spPr>
          <c:invertIfNegative val="0"/>
          <c:cat>
            <c:numRef>
              <c:f>'Deterministic Output'!$R$2:$R$62</c:f>
              <c:numCache>
                <c:formatCode>General</c:formatCode>
                <c:ptCount val="61"/>
                <c:pt idx="0">
                  <c:v>60</c:v>
                </c:pt>
                <c:pt idx="1">
                  <c:v>61</c:v>
                </c:pt>
                <c:pt idx="2">
                  <c:v>62</c:v>
                </c:pt>
                <c:pt idx="3">
                  <c:v>63</c:v>
                </c:pt>
                <c:pt idx="4">
                  <c:v>64</c:v>
                </c:pt>
                <c:pt idx="5">
                  <c:v>65</c:v>
                </c:pt>
                <c:pt idx="6">
                  <c:v>66</c:v>
                </c:pt>
                <c:pt idx="7">
                  <c:v>67</c:v>
                </c:pt>
                <c:pt idx="8">
                  <c:v>68</c:v>
                </c:pt>
                <c:pt idx="9">
                  <c:v>69</c:v>
                </c:pt>
                <c:pt idx="10">
                  <c:v>70</c:v>
                </c:pt>
                <c:pt idx="11">
                  <c:v>71</c:v>
                </c:pt>
                <c:pt idx="12">
                  <c:v>72</c:v>
                </c:pt>
                <c:pt idx="13">
                  <c:v>73</c:v>
                </c:pt>
                <c:pt idx="14">
                  <c:v>74</c:v>
                </c:pt>
                <c:pt idx="15">
                  <c:v>75</c:v>
                </c:pt>
                <c:pt idx="16">
                  <c:v>76</c:v>
                </c:pt>
                <c:pt idx="17">
                  <c:v>77</c:v>
                </c:pt>
                <c:pt idx="18">
                  <c:v>78</c:v>
                </c:pt>
                <c:pt idx="19">
                  <c:v>79</c:v>
                </c:pt>
                <c:pt idx="20">
                  <c:v>80</c:v>
                </c:pt>
                <c:pt idx="21">
                  <c:v>81</c:v>
                </c:pt>
                <c:pt idx="22">
                  <c:v>82</c:v>
                </c:pt>
                <c:pt idx="23">
                  <c:v>83</c:v>
                </c:pt>
                <c:pt idx="24">
                  <c:v>84</c:v>
                </c:pt>
                <c:pt idx="25">
                  <c:v>85</c:v>
                </c:pt>
                <c:pt idx="26">
                  <c:v>86</c:v>
                </c:pt>
                <c:pt idx="27">
                  <c:v>87</c:v>
                </c:pt>
                <c:pt idx="28">
                  <c:v>88</c:v>
                </c:pt>
                <c:pt idx="29">
                  <c:v>89</c:v>
                </c:pt>
                <c:pt idx="30">
                  <c:v>90</c:v>
                </c:pt>
                <c:pt idx="31">
                  <c:v>91</c:v>
                </c:pt>
                <c:pt idx="32">
                  <c:v>92</c:v>
                </c:pt>
                <c:pt idx="33">
                  <c:v>93</c:v>
                </c:pt>
                <c:pt idx="34">
                  <c:v>94</c:v>
                </c:pt>
                <c:pt idx="35">
                  <c:v>95</c:v>
                </c:pt>
                <c:pt idx="36">
                  <c:v>96</c:v>
                </c:pt>
                <c:pt idx="37">
                  <c:v>97</c:v>
                </c:pt>
                <c:pt idx="38">
                  <c:v>98</c:v>
                </c:pt>
                <c:pt idx="39">
                  <c:v>99</c:v>
                </c:pt>
                <c:pt idx="40">
                  <c:v>100</c:v>
                </c:pt>
                <c:pt idx="41">
                  <c:v>101</c:v>
                </c:pt>
                <c:pt idx="42">
                  <c:v>102</c:v>
                </c:pt>
                <c:pt idx="43">
                  <c:v>103</c:v>
                </c:pt>
                <c:pt idx="44">
                  <c:v>104</c:v>
                </c:pt>
                <c:pt idx="45">
                  <c:v>105</c:v>
                </c:pt>
                <c:pt idx="46">
                  <c:v>106</c:v>
                </c:pt>
                <c:pt idx="47">
                  <c:v>107</c:v>
                </c:pt>
                <c:pt idx="48">
                  <c:v>108</c:v>
                </c:pt>
                <c:pt idx="49">
                  <c:v>109</c:v>
                </c:pt>
                <c:pt idx="50">
                  <c:v>110</c:v>
                </c:pt>
                <c:pt idx="51">
                  <c:v>111</c:v>
                </c:pt>
                <c:pt idx="52">
                  <c:v>112</c:v>
                </c:pt>
                <c:pt idx="53">
                  <c:v>113</c:v>
                </c:pt>
                <c:pt idx="54">
                  <c:v>114</c:v>
                </c:pt>
                <c:pt idx="55">
                  <c:v>115</c:v>
                </c:pt>
                <c:pt idx="56">
                  <c:v>116</c:v>
                </c:pt>
                <c:pt idx="57">
                  <c:v>117</c:v>
                </c:pt>
                <c:pt idx="58">
                  <c:v>118</c:v>
                </c:pt>
                <c:pt idx="59">
                  <c:v>119</c:v>
                </c:pt>
                <c:pt idx="60">
                  <c:v>120</c:v>
                </c:pt>
              </c:numCache>
            </c:numRef>
          </c:cat>
          <c:val>
            <c:numRef>
              <c:f>'Deterministic Output'!$D$2:$D$47</c:f>
              <c:numCache>
                <c:formatCode>0</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ser>
        <c:ser>
          <c:idx val="5"/>
          <c:order val="5"/>
          <c:tx>
            <c:strRef>
              <c:f>'Deterministic Output'!$F$1</c:f>
              <c:strCache>
                <c:ptCount val="1"/>
                <c:pt idx="0">
                  <c:v>Other income</c:v>
                </c:pt>
              </c:strCache>
            </c:strRef>
          </c:tx>
          <c:spPr>
            <a:solidFill>
              <a:srgbClr val="FFA400"/>
            </a:solidFill>
            <a:ln w="28575">
              <a:noFill/>
            </a:ln>
          </c:spPr>
          <c:invertIfNegative val="0"/>
          <c:cat>
            <c:numRef>
              <c:f>'Deterministic Output'!$R$2:$R$62</c:f>
              <c:numCache>
                <c:formatCode>General</c:formatCode>
                <c:ptCount val="61"/>
                <c:pt idx="0">
                  <c:v>60</c:v>
                </c:pt>
                <c:pt idx="1">
                  <c:v>61</c:v>
                </c:pt>
                <c:pt idx="2">
                  <c:v>62</c:v>
                </c:pt>
                <c:pt idx="3">
                  <c:v>63</c:v>
                </c:pt>
                <c:pt idx="4">
                  <c:v>64</c:v>
                </c:pt>
                <c:pt idx="5">
                  <c:v>65</c:v>
                </c:pt>
                <c:pt idx="6">
                  <c:v>66</c:v>
                </c:pt>
                <c:pt idx="7">
                  <c:v>67</c:v>
                </c:pt>
                <c:pt idx="8">
                  <c:v>68</c:v>
                </c:pt>
                <c:pt idx="9">
                  <c:v>69</c:v>
                </c:pt>
                <c:pt idx="10">
                  <c:v>70</c:v>
                </c:pt>
                <c:pt idx="11">
                  <c:v>71</c:v>
                </c:pt>
                <c:pt idx="12">
                  <c:v>72</c:v>
                </c:pt>
                <c:pt idx="13">
                  <c:v>73</c:v>
                </c:pt>
                <c:pt idx="14">
                  <c:v>74</c:v>
                </c:pt>
                <c:pt idx="15">
                  <c:v>75</c:v>
                </c:pt>
                <c:pt idx="16">
                  <c:v>76</c:v>
                </c:pt>
                <c:pt idx="17">
                  <c:v>77</c:v>
                </c:pt>
                <c:pt idx="18">
                  <c:v>78</c:v>
                </c:pt>
                <c:pt idx="19">
                  <c:v>79</c:v>
                </c:pt>
                <c:pt idx="20">
                  <c:v>80</c:v>
                </c:pt>
                <c:pt idx="21">
                  <c:v>81</c:v>
                </c:pt>
                <c:pt idx="22">
                  <c:v>82</c:v>
                </c:pt>
                <c:pt idx="23">
                  <c:v>83</c:v>
                </c:pt>
                <c:pt idx="24">
                  <c:v>84</c:v>
                </c:pt>
                <c:pt idx="25">
                  <c:v>85</c:v>
                </c:pt>
                <c:pt idx="26">
                  <c:v>86</c:v>
                </c:pt>
                <c:pt idx="27">
                  <c:v>87</c:v>
                </c:pt>
                <c:pt idx="28">
                  <c:v>88</c:v>
                </c:pt>
                <c:pt idx="29">
                  <c:v>89</c:v>
                </c:pt>
                <c:pt idx="30">
                  <c:v>90</c:v>
                </c:pt>
                <c:pt idx="31">
                  <c:v>91</c:v>
                </c:pt>
                <c:pt idx="32">
                  <c:v>92</c:v>
                </c:pt>
                <c:pt idx="33">
                  <c:v>93</c:v>
                </c:pt>
                <c:pt idx="34">
                  <c:v>94</c:v>
                </c:pt>
                <c:pt idx="35">
                  <c:v>95</c:v>
                </c:pt>
                <c:pt idx="36">
                  <c:v>96</c:v>
                </c:pt>
                <c:pt idx="37">
                  <c:v>97</c:v>
                </c:pt>
                <c:pt idx="38">
                  <c:v>98</c:v>
                </c:pt>
                <c:pt idx="39">
                  <c:v>99</c:v>
                </c:pt>
                <c:pt idx="40">
                  <c:v>100</c:v>
                </c:pt>
                <c:pt idx="41">
                  <c:v>101</c:v>
                </c:pt>
                <c:pt idx="42">
                  <c:v>102</c:v>
                </c:pt>
                <c:pt idx="43">
                  <c:v>103</c:v>
                </c:pt>
                <c:pt idx="44">
                  <c:v>104</c:v>
                </c:pt>
                <c:pt idx="45">
                  <c:v>105</c:v>
                </c:pt>
                <c:pt idx="46">
                  <c:v>106</c:v>
                </c:pt>
                <c:pt idx="47">
                  <c:v>107</c:v>
                </c:pt>
                <c:pt idx="48">
                  <c:v>108</c:v>
                </c:pt>
                <c:pt idx="49">
                  <c:v>109</c:v>
                </c:pt>
                <c:pt idx="50">
                  <c:v>110</c:v>
                </c:pt>
                <c:pt idx="51">
                  <c:v>111</c:v>
                </c:pt>
                <c:pt idx="52">
                  <c:v>112</c:v>
                </c:pt>
                <c:pt idx="53">
                  <c:v>113</c:v>
                </c:pt>
                <c:pt idx="54">
                  <c:v>114</c:v>
                </c:pt>
                <c:pt idx="55">
                  <c:v>115</c:v>
                </c:pt>
                <c:pt idx="56">
                  <c:v>116</c:v>
                </c:pt>
                <c:pt idx="57">
                  <c:v>117</c:v>
                </c:pt>
                <c:pt idx="58">
                  <c:v>118</c:v>
                </c:pt>
                <c:pt idx="59">
                  <c:v>119</c:v>
                </c:pt>
                <c:pt idx="60">
                  <c:v>120</c:v>
                </c:pt>
              </c:numCache>
            </c:numRef>
          </c:cat>
          <c:val>
            <c:numRef>
              <c:f>'Deterministic Output'!$F$2:$F$46</c:f>
              <c:numCache>
                <c:formatCode>0</c:formatCode>
                <c:ptCount val="4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numCache>
            </c:numRef>
          </c:val>
        </c:ser>
        <c:dLbls>
          <c:showLegendKey val="0"/>
          <c:showVal val="0"/>
          <c:showCatName val="0"/>
          <c:showSerName val="0"/>
          <c:showPercent val="0"/>
          <c:showBubbleSize val="0"/>
        </c:dLbls>
        <c:gapWidth val="150"/>
        <c:overlap val="100"/>
        <c:axId val="109285376"/>
        <c:axId val="109288064"/>
      </c:barChart>
      <c:lineChart>
        <c:grouping val="stacked"/>
        <c:varyColors val="0"/>
        <c:ser>
          <c:idx val="4"/>
          <c:order val="4"/>
          <c:tx>
            <c:v>Spend</c:v>
          </c:tx>
          <c:spPr>
            <a:ln w="28575" cap="rnd">
              <a:noFill/>
              <a:round/>
            </a:ln>
            <a:effectLst/>
          </c:spPr>
          <c:marker>
            <c:symbol val="circle"/>
            <c:size val="4"/>
            <c:spPr>
              <a:solidFill>
                <a:schemeClr val="tx1"/>
              </a:solidFill>
              <a:ln w="9525">
                <a:noFill/>
              </a:ln>
              <a:effectLst/>
            </c:spPr>
          </c:marker>
          <c:val>
            <c:numRef>
              <c:f>'Deterministic Output'!$E$2:$E$47</c:f>
              <c:numCache>
                <c:formatCode>0</c:formatCode>
                <c:ptCount val="46"/>
                <c:pt idx="0">
                  <c:v>0</c:v>
                </c:pt>
                <c:pt idx="1">
                  <c:v>0</c:v>
                </c:pt>
                <c:pt idx="2">
                  <c:v>0</c:v>
                </c:pt>
                <c:pt idx="3">
                  <c:v>5000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smooth val="0"/>
        </c:ser>
        <c:dLbls>
          <c:showLegendKey val="0"/>
          <c:showVal val="0"/>
          <c:showCatName val="0"/>
          <c:showSerName val="0"/>
          <c:showPercent val="0"/>
          <c:showBubbleSize val="0"/>
        </c:dLbls>
        <c:marker val="1"/>
        <c:smooth val="0"/>
        <c:axId val="109285376"/>
        <c:axId val="109288064"/>
      </c:lineChart>
      <c:catAx>
        <c:axId val="109285376"/>
        <c:scaling>
          <c:orientation val="minMax"/>
        </c:scaling>
        <c:delete val="0"/>
        <c:axPos val="b"/>
        <c:title>
          <c:tx>
            <c:strRef>
              <c:f>'Client Results'!$C$74</c:f>
              <c:strCache>
                <c:ptCount val="1"/>
              </c:strCache>
            </c:strRef>
          </c:tx>
          <c:layout>
            <c:manualLayout>
              <c:xMode val="edge"/>
              <c:yMode val="edge"/>
              <c:x val="0.44110289889430793"/>
              <c:y val="0.80171437922957633"/>
            </c:manualLayout>
          </c:layout>
          <c:overlay val="0"/>
          <c:txPr>
            <a:bodyPr/>
            <a:lstStyle/>
            <a:p>
              <a:pPr>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288064"/>
        <c:crosses val="autoZero"/>
        <c:auto val="1"/>
        <c:lblAlgn val="ctr"/>
        <c:lblOffset val="100"/>
        <c:noMultiLvlLbl val="0"/>
      </c:catAx>
      <c:valAx>
        <c:axId val="109288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a:pPr>
                <a:r>
                  <a:rPr lang="en-AU"/>
                  <a:t>Amount</a:t>
                </a:r>
                <a:r>
                  <a:rPr lang="en-AU" baseline="0"/>
                  <a:t> per year</a:t>
                </a:r>
                <a:endParaRPr lang="en-AU"/>
              </a:p>
            </c:rich>
          </c:tx>
          <c:layout>
            <c:manualLayout>
              <c:xMode val="edge"/>
              <c:yMode val="edge"/>
              <c:x val="1.4727982122317134E-2"/>
              <c:y val="0.27045672393574688"/>
            </c:manualLayout>
          </c:layout>
          <c:overlay val="0"/>
        </c:title>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2853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A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a:t>
            </a:r>
            <a:r>
              <a:rPr lang="en-US" baseline="0"/>
              <a:t> n</a:t>
            </a:r>
            <a:r>
              <a:rPr lang="en-US"/>
              <a:t>et worth at each age</a:t>
            </a:r>
          </a:p>
        </c:rich>
      </c:tx>
      <c:overlay val="0"/>
      <c:spPr>
        <a:noFill/>
        <a:ln>
          <a:noFill/>
        </a:ln>
        <a:effectLst/>
      </c:spPr>
    </c:title>
    <c:autoTitleDeleted val="0"/>
    <c:plotArea>
      <c:layout/>
      <c:lineChart>
        <c:grouping val="standard"/>
        <c:varyColors val="0"/>
        <c:ser>
          <c:idx val="0"/>
          <c:order val="0"/>
          <c:tx>
            <c:strRef>
              <c:f>'Deterministic Output'!$H$1</c:f>
              <c:strCache>
                <c:ptCount val="1"/>
                <c:pt idx="0">
                  <c:v>Total wealth</c:v>
                </c:pt>
              </c:strCache>
            </c:strRef>
          </c:tx>
          <c:spPr>
            <a:ln w="34925" cap="rnd">
              <a:solidFill>
                <a:schemeClr val="accent1"/>
              </a:solidFill>
              <a:round/>
            </a:ln>
            <a:effectLst/>
          </c:spPr>
          <c:marker>
            <c:symbol val="none"/>
          </c:marker>
          <c:cat>
            <c:numRef>
              <c:f>'Deterministic Output'!$R$2:$R$62</c:f>
              <c:numCache>
                <c:formatCode>General</c:formatCode>
                <c:ptCount val="61"/>
                <c:pt idx="0">
                  <c:v>60</c:v>
                </c:pt>
                <c:pt idx="1">
                  <c:v>61</c:v>
                </c:pt>
                <c:pt idx="2">
                  <c:v>62</c:v>
                </c:pt>
                <c:pt idx="3">
                  <c:v>63</c:v>
                </c:pt>
                <c:pt idx="4">
                  <c:v>64</c:v>
                </c:pt>
                <c:pt idx="5">
                  <c:v>65</c:v>
                </c:pt>
                <c:pt idx="6">
                  <c:v>66</c:v>
                </c:pt>
                <c:pt idx="7">
                  <c:v>67</c:v>
                </c:pt>
                <c:pt idx="8">
                  <c:v>68</c:v>
                </c:pt>
                <c:pt idx="9">
                  <c:v>69</c:v>
                </c:pt>
                <c:pt idx="10">
                  <c:v>70</c:v>
                </c:pt>
                <c:pt idx="11">
                  <c:v>71</c:v>
                </c:pt>
                <c:pt idx="12">
                  <c:v>72</c:v>
                </c:pt>
                <c:pt idx="13">
                  <c:v>73</c:v>
                </c:pt>
                <c:pt idx="14">
                  <c:v>74</c:v>
                </c:pt>
                <c:pt idx="15">
                  <c:v>75</c:v>
                </c:pt>
                <c:pt idx="16">
                  <c:v>76</c:v>
                </c:pt>
                <c:pt idx="17">
                  <c:v>77</c:v>
                </c:pt>
                <c:pt idx="18">
                  <c:v>78</c:v>
                </c:pt>
                <c:pt idx="19">
                  <c:v>79</c:v>
                </c:pt>
                <c:pt idx="20">
                  <c:v>80</c:v>
                </c:pt>
                <c:pt idx="21">
                  <c:v>81</c:v>
                </c:pt>
                <c:pt idx="22">
                  <c:v>82</c:v>
                </c:pt>
                <c:pt idx="23">
                  <c:v>83</c:v>
                </c:pt>
                <c:pt idx="24">
                  <c:v>84</c:v>
                </c:pt>
                <c:pt idx="25">
                  <c:v>85</c:v>
                </c:pt>
                <c:pt idx="26">
                  <c:v>86</c:v>
                </c:pt>
                <c:pt idx="27">
                  <c:v>87</c:v>
                </c:pt>
                <c:pt idx="28">
                  <c:v>88</c:v>
                </c:pt>
                <c:pt idx="29">
                  <c:v>89</c:v>
                </c:pt>
                <c:pt idx="30">
                  <c:v>90</c:v>
                </c:pt>
                <c:pt idx="31">
                  <c:v>91</c:v>
                </c:pt>
                <c:pt idx="32">
                  <c:v>92</c:v>
                </c:pt>
                <c:pt idx="33">
                  <c:v>93</c:v>
                </c:pt>
                <c:pt idx="34">
                  <c:v>94</c:v>
                </c:pt>
                <c:pt idx="35">
                  <c:v>95</c:v>
                </c:pt>
                <c:pt idx="36">
                  <c:v>96</c:v>
                </c:pt>
                <c:pt idx="37">
                  <c:v>97</c:v>
                </c:pt>
                <c:pt idx="38">
                  <c:v>98</c:v>
                </c:pt>
                <c:pt idx="39">
                  <c:v>99</c:v>
                </c:pt>
                <c:pt idx="40">
                  <c:v>100</c:v>
                </c:pt>
                <c:pt idx="41">
                  <c:v>101</c:v>
                </c:pt>
                <c:pt idx="42">
                  <c:v>102</c:v>
                </c:pt>
                <c:pt idx="43">
                  <c:v>103</c:v>
                </c:pt>
                <c:pt idx="44">
                  <c:v>104</c:v>
                </c:pt>
                <c:pt idx="45">
                  <c:v>105</c:v>
                </c:pt>
                <c:pt idx="46">
                  <c:v>106</c:v>
                </c:pt>
                <c:pt idx="47">
                  <c:v>107</c:v>
                </c:pt>
                <c:pt idx="48">
                  <c:v>108</c:v>
                </c:pt>
                <c:pt idx="49">
                  <c:v>109</c:v>
                </c:pt>
                <c:pt idx="50">
                  <c:v>110</c:v>
                </c:pt>
                <c:pt idx="51">
                  <c:v>111</c:v>
                </c:pt>
                <c:pt idx="52">
                  <c:v>112</c:v>
                </c:pt>
                <c:pt idx="53">
                  <c:v>113</c:v>
                </c:pt>
                <c:pt idx="54">
                  <c:v>114</c:v>
                </c:pt>
                <c:pt idx="55">
                  <c:v>115</c:v>
                </c:pt>
                <c:pt idx="56">
                  <c:v>116</c:v>
                </c:pt>
                <c:pt idx="57">
                  <c:v>117</c:v>
                </c:pt>
                <c:pt idx="58">
                  <c:v>118</c:v>
                </c:pt>
                <c:pt idx="59">
                  <c:v>119</c:v>
                </c:pt>
                <c:pt idx="60">
                  <c:v>120</c:v>
                </c:pt>
              </c:numCache>
            </c:numRef>
          </c:cat>
          <c:val>
            <c:numRef>
              <c:f>'Deterministic Output'!$H$2:$H$47</c:f>
              <c:numCache>
                <c:formatCode>0</c:formatCode>
                <c:ptCount val="46"/>
                <c:pt idx="0">
                  <c:v>551133.47694177961</c:v>
                </c:pt>
                <c:pt idx="1">
                  <c:v>576453.23250299378</c:v>
                </c:pt>
                <c:pt idx="2">
                  <c:v>601692.66262564028</c:v>
                </c:pt>
                <c:pt idx="3">
                  <c:v>626831.35153294855</c:v>
                </c:pt>
                <c:pt idx="4">
                  <c:v>646847.56475546444</c:v>
                </c:pt>
                <c:pt idx="5">
                  <c:v>671645.00383528939</c:v>
                </c:pt>
                <c:pt idx="6">
                  <c:v>696161.49009631667</c:v>
                </c:pt>
                <c:pt idx="7">
                  <c:v>720344.63942851685</c:v>
                </c:pt>
                <c:pt idx="8">
                  <c:v>744166.2373470756</c:v>
                </c:pt>
                <c:pt idx="9">
                  <c:v>767596.44989808288</c:v>
                </c:pt>
                <c:pt idx="10">
                  <c:v>790603.72953497292</c:v>
                </c:pt>
                <c:pt idx="11">
                  <c:v>809351.4473481141</c:v>
                </c:pt>
                <c:pt idx="12">
                  <c:v>828162.07716947165</c:v>
                </c:pt>
                <c:pt idx="13">
                  <c:v>847040.16385288723</c:v>
                </c:pt>
                <c:pt idx="14">
                  <c:v>865990.25664319412</c:v>
                </c:pt>
                <c:pt idx="15">
                  <c:v>885016.91030520527</c:v>
                </c:pt>
                <c:pt idx="16">
                  <c:v>904044.65140524402</c:v>
                </c:pt>
                <c:pt idx="17">
                  <c:v>923071.4978720271</c:v>
                </c:pt>
                <c:pt idx="18">
                  <c:v>942105.06526340661</c:v>
                </c:pt>
                <c:pt idx="19">
                  <c:v>961152.87225641019</c:v>
                </c:pt>
                <c:pt idx="20">
                  <c:v>980222.34491862531</c:v>
                </c:pt>
                <c:pt idx="21">
                  <c:v>999253.12791745132</c:v>
                </c:pt>
                <c:pt idx="22">
                  <c:v>1018248.3751734209</c:v>
                </c:pt>
                <c:pt idx="23">
                  <c:v>1037219.3357871583</c:v>
                </c:pt>
                <c:pt idx="24">
                  <c:v>1056176.9824066448</c:v>
                </c:pt>
                <c:pt idx="25">
                  <c:v>1075132.0237117512</c:v>
                </c:pt>
                <c:pt idx="26">
                  <c:v>1093986.9769617927</c:v>
                </c:pt>
                <c:pt idx="27">
                  <c:v>1112748.985549323</c:v>
                </c:pt>
                <c:pt idx="28">
                  <c:v>1131438.0152683994</c:v>
                </c:pt>
                <c:pt idx="29">
                  <c:v>1150073.0911527483</c:v>
                </c:pt>
                <c:pt idx="30">
                  <c:v>1168672.3549900979</c:v>
                </c:pt>
                <c:pt idx="31">
                  <c:v>1187176.7300341949</c:v>
                </c:pt>
                <c:pt idx="32">
                  <c:v>1205603.9297066727</c:v>
                </c:pt>
                <c:pt idx="33">
                  <c:v>1223980.0189694925</c:v>
                </c:pt>
                <c:pt idx="34">
                  <c:v>1242329.3189515327</c:v>
                </c:pt>
                <c:pt idx="35">
                  <c:v>1260674.5475215921</c:v>
                </c:pt>
                <c:pt idx="36">
                  <c:v>1278966.0724014221</c:v>
                </c:pt>
                <c:pt idx="37">
                  <c:v>1297228.9629107469</c:v>
                </c:pt>
                <c:pt idx="38">
                  <c:v>1315494.9966536195</c:v>
                </c:pt>
                <c:pt idx="39">
                  <c:v>1333792.9178901333</c:v>
                </c:pt>
                <c:pt idx="40">
                  <c:v>1352148.7732687846</c:v>
                </c:pt>
                <c:pt idx="41">
                  <c:v>1370586.2111690941</c:v>
                </c:pt>
                <c:pt idx="42">
                  <c:v>1389126.7486097934</c:v>
                </c:pt>
                <c:pt idx="43">
                  <c:v>1407790.0092481296</c:v>
                </c:pt>
                <c:pt idx="44">
                  <c:v>1426509.6002566246</c:v>
                </c:pt>
                <c:pt idx="45">
                  <c:v>1445187.5243152925</c:v>
                </c:pt>
              </c:numCache>
            </c:numRef>
          </c:val>
          <c:smooth val="0"/>
        </c:ser>
        <c:dLbls>
          <c:showLegendKey val="0"/>
          <c:showVal val="0"/>
          <c:showCatName val="0"/>
          <c:showSerName val="0"/>
          <c:showPercent val="0"/>
          <c:showBubbleSize val="0"/>
        </c:dLbls>
        <c:marker val="1"/>
        <c:smooth val="0"/>
        <c:axId val="109323776"/>
        <c:axId val="109325696"/>
      </c:lineChart>
      <c:catAx>
        <c:axId val="109323776"/>
        <c:scaling>
          <c:orientation val="minMax"/>
        </c:scaling>
        <c:delete val="0"/>
        <c:axPos val="b"/>
        <c:title>
          <c:tx>
            <c:strRef>
              <c:f>'Client Results'!$C$74</c:f>
              <c:strCache>
                <c:ptCount val="1"/>
              </c:strCache>
            </c:strRef>
          </c:tx>
          <c:layout>
            <c:manualLayout>
              <c:xMode val="edge"/>
              <c:yMode val="edge"/>
              <c:x val="0.44180772136951219"/>
              <c:y val="0.89256926217556143"/>
            </c:manualLayout>
          </c:layout>
          <c:overlay val="0"/>
          <c:txPr>
            <a:bodyPr/>
            <a:lstStyle/>
            <a:p>
              <a:pPr>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325696"/>
        <c:crosses val="autoZero"/>
        <c:auto val="1"/>
        <c:lblAlgn val="ctr"/>
        <c:lblOffset val="100"/>
        <c:noMultiLvlLbl val="0"/>
      </c:catAx>
      <c:valAx>
        <c:axId val="109325696"/>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a:pPr>
                <a:r>
                  <a:rPr lang="en-AU"/>
                  <a:t>Total net worth</a:t>
                </a:r>
              </a:p>
            </c:rich>
          </c:tx>
          <c:layout>
            <c:manualLayout>
              <c:xMode val="edge"/>
              <c:yMode val="edge"/>
              <c:x val="1.8927441660673529E-2"/>
              <c:y val="0.31923993875765533"/>
            </c:manualLayout>
          </c:layout>
          <c:overlay val="0"/>
        </c:title>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3237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A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solidFill>
                  <a:schemeClr val="tx1">
                    <a:lumMod val="75000"/>
                    <a:lumOff val="25000"/>
                  </a:schemeClr>
                </a:solidFill>
              </a:defRPr>
            </a:pPr>
            <a:r>
              <a:rPr lang="en-AU" sz="1400" b="0">
                <a:solidFill>
                  <a:schemeClr val="tx1">
                    <a:lumMod val="75000"/>
                    <a:lumOff val="25000"/>
                  </a:schemeClr>
                </a:solidFill>
              </a:rPr>
              <a:t>SMSF balance</a:t>
            </a:r>
          </a:p>
        </c:rich>
      </c:tx>
      <c:overlay val="0"/>
    </c:title>
    <c:autoTitleDeleted val="0"/>
    <c:plotArea>
      <c:layout/>
      <c:lineChart>
        <c:grouping val="standard"/>
        <c:varyColors val="0"/>
        <c:ser>
          <c:idx val="0"/>
          <c:order val="0"/>
          <c:tx>
            <c:strRef>
              <c:f>'Deterministic Output'!$J$1</c:f>
              <c:strCache>
                <c:ptCount val="1"/>
                <c:pt idx="0">
                  <c:v>Commutation Value SMSF</c:v>
                </c:pt>
              </c:strCache>
            </c:strRef>
          </c:tx>
          <c:marker>
            <c:symbol val="none"/>
          </c:marker>
          <c:cat>
            <c:numRef>
              <c:f>'Deterministic Output'!$R$2:$R$62</c:f>
              <c:numCache>
                <c:formatCode>General</c:formatCode>
                <c:ptCount val="61"/>
                <c:pt idx="0">
                  <c:v>60</c:v>
                </c:pt>
                <c:pt idx="1">
                  <c:v>61</c:v>
                </c:pt>
                <c:pt idx="2">
                  <c:v>62</c:v>
                </c:pt>
                <c:pt idx="3">
                  <c:v>63</c:v>
                </c:pt>
                <c:pt idx="4">
                  <c:v>64</c:v>
                </c:pt>
                <c:pt idx="5">
                  <c:v>65</c:v>
                </c:pt>
                <c:pt idx="6">
                  <c:v>66</c:v>
                </c:pt>
                <c:pt idx="7">
                  <c:v>67</c:v>
                </c:pt>
                <c:pt idx="8">
                  <c:v>68</c:v>
                </c:pt>
                <c:pt idx="9">
                  <c:v>69</c:v>
                </c:pt>
                <c:pt idx="10">
                  <c:v>70</c:v>
                </c:pt>
                <c:pt idx="11">
                  <c:v>71</c:v>
                </c:pt>
                <c:pt idx="12">
                  <c:v>72</c:v>
                </c:pt>
                <c:pt idx="13">
                  <c:v>73</c:v>
                </c:pt>
                <c:pt idx="14">
                  <c:v>74</c:v>
                </c:pt>
                <c:pt idx="15">
                  <c:v>75</c:v>
                </c:pt>
                <c:pt idx="16">
                  <c:v>76</c:v>
                </c:pt>
                <c:pt idx="17">
                  <c:v>77</c:v>
                </c:pt>
                <c:pt idx="18">
                  <c:v>78</c:v>
                </c:pt>
                <c:pt idx="19">
                  <c:v>79</c:v>
                </c:pt>
                <c:pt idx="20">
                  <c:v>80</c:v>
                </c:pt>
                <c:pt idx="21">
                  <c:v>81</c:v>
                </c:pt>
                <c:pt idx="22">
                  <c:v>82</c:v>
                </c:pt>
                <c:pt idx="23">
                  <c:v>83</c:v>
                </c:pt>
                <c:pt idx="24">
                  <c:v>84</c:v>
                </c:pt>
                <c:pt idx="25">
                  <c:v>85</c:v>
                </c:pt>
                <c:pt idx="26">
                  <c:v>86</c:v>
                </c:pt>
                <c:pt idx="27">
                  <c:v>87</c:v>
                </c:pt>
                <c:pt idx="28">
                  <c:v>88</c:v>
                </c:pt>
                <c:pt idx="29">
                  <c:v>89</c:v>
                </c:pt>
                <c:pt idx="30">
                  <c:v>90</c:v>
                </c:pt>
                <c:pt idx="31">
                  <c:v>91</c:v>
                </c:pt>
                <c:pt idx="32">
                  <c:v>92</c:v>
                </c:pt>
                <c:pt idx="33">
                  <c:v>93</c:v>
                </c:pt>
                <c:pt idx="34">
                  <c:v>94</c:v>
                </c:pt>
                <c:pt idx="35">
                  <c:v>95</c:v>
                </c:pt>
                <c:pt idx="36">
                  <c:v>96</c:v>
                </c:pt>
                <c:pt idx="37">
                  <c:v>97</c:v>
                </c:pt>
                <c:pt idx="38">
                  <c:v>98</c:v>
                </c:pt>
                <c:pt idx="39">
                  <c:v>99</c:v>
                </c:pt>
                <c:pt idx="40">
                  <c:v>100</c:v>
                </c:pt>
                <c:pt idx="41">
                  <c:v>101</c:v>
                </c:pt>
                <c:pt idx="42">
                  <c:v>102</c:v>
                </c:pt>
                <c:pt idx="43">
                  <c:v>103</c:v>
                </c:pt>
                <c:pt idx="44">
                  <c:v>104</c:v>
                </c:pt>
                <c:pt idx="45">
                  <c:v>105</c:v>
                </c:pt>
                <c:pt idx="46">
                  <c:v>106</c:v>
                </c:pt>
                <c:pt idx="47">
                  <c:v>107</c:v>
                </c:pt>
                <c:pt idx="48">
                  <c:v>108</c:v>
                </c:pt>
                <c:pt idx="49">
                  <c:v>109</c:v>
                </c:pt>
                <c:pt idx="50">
                  <c:v>110</c:v>
                </c:pt>
                <c:pt idx="51">
                  <c:v>111</c:v>
                </c:pt>
                <c:pt idx="52">
                  <c:v>112</c:v>
                </c:pt>
                <c:pt idx="53">
                  <c:v>113</c:v>
                </c:pt>
                <c:pt idx="54">
                  <c:v>114</c:v>
                </c:pt>
                <c:pt idx="55">
                  <c:v>115</c:v>
                </c:pt>
                <c:pt idx="56">
                  <c:v>116</c:v>
                </c:pt>
                <c:pt idx="57">
                  <c:v>117</c:v>
                </c:pt>
                <c:pt idx="58">
                  <c:v>118</c:v>
                </c:pt>
                <c:pt idx="59">
                  <c:v>119</c:v>
                </c:pt>
                <c:pt idx="60">
                  <c:v>120</c:v>
                </c:pt>
              </c:numCache>
            </c:numRef>
          </c:cat>
          <c:val>
            <c:numRef>
              <c:f>'Deterministic Output'!$J$2:$J$38</c:f>
              <c:numCache>
                <c:formatCode>0</c:formatCode>
                <c:ptCount val="37"/>
                <c:pt idx="0">
                  <c:v>369054.47694177961</c:v>
                </c:pt>
                <c:pt idx="1">
                  <c:v>335198.8635093873</c:v>
                </c:pt>
                <c:pt idx="2">
                  <c:v>300835.35219977796</c:v>
                </c:pt>
                <c:pt idx="3">
                  <c:v>265904.769351375</c:v>
                </c:pt>
                <c:pt idx="4">
                  <c:v>230345.54468185248</c:v>
                </c:pt>
                <c:pt idx="5">
                  <c:v>194093.56369991627</c:v>
                </c:pt>
                <c:pt idx="6">
                  <c:v>157082.01266086445</c:v>
                </c:pt>
                <c:pt idx="7">
                  <c:v>119241.21565454228</c:v>
                </c:pt>
                <c:pt idx="8">
                  <c:v>80498.463392505</c:v>
                </c:pt>
                <c:pt idx="9">
                  <c:v>40777.83323822957</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ser>
        <c:ser>
          <c:idx val="1"/>
          <c:order val="1"/>
          <c:tx>
            <c:strRef>
              <c:f>'Deterministic Output'!$K$1</c:f>
              <c:strCache>
                <c:ptCount val="1"/>
                <c:pt idx="0">
                  <c:v>Total Value SMSF</c:v>
                </c:pt>
              </c:strCache>
            </c:strRef>
          </c:tx>
          <c:marker>
            <c:symbol val="none"/>
          </c:marker>
          <c:cat>
            <c:numRef>
              <c:f>'Deterministic Output'!$R$2:$R$62</c:f>
              <c:numCache>
                <c:formatCode>General</c:formatCode>
                <c:ptCount val="61"/>
                <c:pt idx="0">
                  <c:v>60</c:v>
                </c:pt>
                <c:pt idx="1">
                  <c:v>61</c:v>
                </c:pt>
                <c:pt idx="2">
                  <c:v>62</c:v>
                </c:pt>
                <c:pt idx="3">
                  <c:v>63</c:v>
                </c:pt>
                <c:pt idx="4">
                  <c:v>64</c:v>
                </c:pt>
                <c:pt idx="5">
                  <c:v>65</c:v>
                </c:pt>
                <c:pt idx="6">
                  <c:v>66</c:v>
                </c:pt>
                <c:pt idx="7">
                  <c:v>67</c:v>
                </c:pt>
                <c:pt idx="8">
                  <c:v>68</c:v>
                </c:pt>
                <c:pt idx="9">
                  <c:v>69</c:v>
                </c:pt>
                <c:pt idx="10">
                  <c:v>70</c:v>
                </c:pt>
                <c:pt idx="11">
                  <c:v>71</c:v>
                </c:pt>
                <c:pt idx="12">
                  <c:v>72</c:v>
                </c:pt>
                <c:pt idx="13">
                  <c:v>73</c:v>
                </c:pt>
                <c:pt idx="14">
                  <c:v>74</c:v>
                </c:pt>
                <c:pt idx="15">
                  <c:v>75</c:v>
                </c:pt>
                <c:pt idx="16">
                  <c:v>76</c:v>
                </c:pt>
                <c:pt idx="17">
                  <c:v>77</c:v>
                </c:pt>
                <c:pt idx="18">
                  <c:v>78</c:v>
                </c:pt>
                <c:pt idx="19">
                  <c:v>79</c:v>
                </c:pt>
                <c:pt idx="20">
                  <c:v>80</c:v>
                </c:pt>
                <c:pt idx="21">
                  <c:v>81</c:v>
                </c:pt>
                <c:pt idx="22">
                  <c:v>82</c:v>
                </c:pt>
                <c:pt idx="23">
                  <c:v>83</c:v>
                </c:pt>
                <c:pt idx="24">
                  <c:v>84</c:v>
                </c:pt>
                <c:pt idx="25">
                  <c:v>85</c:v>
                </c:pt>
                <c:pt idx="26">
                  <c:v>86</c:v>
                </c:pt>
                <c:pt idx="27">
                  <c:v>87</c:v>
                </c:pt>
                <c:pt idx="28">
                  <c:v>88</c:v>
                </c:pt>
                <c:pt idx="29">
                  <c:v>89</c:v>
                </c:pt>
                <c:pt idx="30">
                  <c:v>90</c:v>
                </c:pt>
                <c:pt idx="31">
                  <c:v>91</c:v>
                </c:pt>
                <c:pt idx="32">
                  <c:v>92</c:v>
                </c:pt>
                <c:pt idx="33">
                  <c:v>93</c:v>
                </c:pt>
                <c:pt idx="34">
                  <c:v>94</c:v>
                </c:pt>
                <c:pt idx="35">
                  <c:v>95</c:v>
                </c:pt>
                <c:pt idx="36">
                  <c:v>96</c:v>
                </c:pt>
                <c:pt idx="37">
                  <c:v>97</c:v>
                </c:pt>
                <c:pt idx="38">
                  <c:v>98</c:v>
                </c:pt>
                <c:pt idx="39">
                  <c:v>99</c:v>
                </c:pt>
                <c:pt idx="40">
                  <c:v>100</c:v>
                </c:pt>
                <c:pt idx="41">
                  <c:v>101</c:v>
                </c:pt>
                <c:pt idx="42">
                  <c:v>102</c:v>
                </c:pt>
                <c:pt idx="43">
                  <c:v>103</c:v>
                </c:pt>
                <c:pt idx="44">
                  <c:v>104</c:v>
                </c:pt>
                <c:pt idx="45">
                  <c:v>105</c:v>
                </c:pt>
                <c:pt idx="46">
                  <c:v>106</c:v>
                </c:pt>
                <c:pt idx="47">
                  <c:v>107</c:v>
                </c:pt>
                <c:pt idx="48">
                  <c:v>108</c:v>
                </c:pt>
                <c:pt idx="49">
                  <c:v>109</c:v>
                </c:pt>
                <c:pt idx="50">
                  <c:v>110</c:v>
                </c:pt>
                <c:pt idx="51">
                  <c:v>111</c:v>
                </c:pt>
                <c:pt idx="52">
                  <c:v>112</c:v>
                </c:pt>
                <c:pt idx="53">
                  <c:v>113</c:v>
                </c:pt>
                <c:pt idx="54">
                  <c:v>114</c:v>
                </c:pt>
                <c:pt idx="55">
                  <c:v>115</c:v>
                </c:pt>
                <c:pt idx="56">
                  <c:v>116</c:v>
                </c:pt>
                <c:pt idx="57">
                  <c:v>117</c:v>
                </c:pt>
                <c:pt idx="58">
                  <c:v>118</c:v>
                </c:pt>
                <c:pt idx="59">
                  <c:v>119</c:v>
                </c:pt>
                <c:pt idx="60">
                  <c:v>120</c:v>
                </c:pt>
              </c:numCache>
            </c:numRef>
          </c:cat>
          <c:val>
            <c:numRef>
              <c:f>'Deterministic Output'!$K$2:$K$38</c:f>
              <c:numCache>
                <c:formatCode>0</c:formatCode>
                <c:ptCount val="37"/>
                <c:pt idx="0">
                  <c:v>551133.47694177961</c:v>
                </c:pt>
                <c:pt idx="1">
                  <c:v>554407.8934253226</c:v>
                </c:pt>
                <c:pt idx="2">
                  <c:v>557148.39309274638</c:v>
                </c:pt>
                <c:pt idx="3">
                  <c:v>559349.27891732682</c:v>
                </c:pt>
                <c:pt idx="4">
                  <c:v>561003.97845706739</c:v>
                </c:pt>
                <c:pt idx="5">
                  <c:v>562105.01079424284</c:v>
                </c:pt>
                <c:pt idx="6">
                  <c:v>556913.22222715244</c:v>
                </c:pt>
                <c:pt idx="7">
                  <c:v>551212.93091820239</c:v>
                </c:pt>
                <c:pt idx="8">
                  <c:v>544998.78411752929</c:v>
                </c:pt>
                <c:pt idx="9">
                  <c:v>538264.4118056423</c:v>
                </c:pt>
                <c:pt idx="10">
                  <c:v>531002.39224601944</c:v>
                </c:pt>
                <c:pt idx="11">
                  <c:v>519400.94648653339</c:v>
                </c:pt>
                <c:pt idx="12">
                  <c:v>507998.35092217539</c:v>
                </c:pt>
                <c:pt idx="13">
                  <c:v>496791.19723635097</c:v>
                </c:pt>
                <c:pt idx="14">
                  <c:v>485776.13553142757</c:v>
                </c:pt>
                <c:pt idx="15">
                  <c:v>474949.87332742679</c:v>
                </c:pt>
                <c:pt idx="16">
                  <c:v>459479.64099887689</c:v>
                </c:pt>
                <c:pt idx="17">
                  <c:v>444431.87958514632</c:v>
                </c:pt>
                <c:pt idx="18">
                  <c:v>429795.05198258476</c:v>
                </c:pt>
                <c:pt idx="19">
                  <c:v>415557.9361500846</c:v>
                </c:pt>
                <c:pt idx="20">
                  <c:v>401709.61650515324</c:v>
                </c:pt>
                <c:pt idx="21">
                  <c:v>384154.68642061652</c:v>
                </c:pt>
                <c:pt idx="22">
                  <c:v>367257.66501987213</c:v>
                </c:pt>
                <c:pt idx="23">
                  <c:v>350993.89576289826</c:v>
                </c:pt>
                <c:pt idx="24">
                  <c:v>335339.64616643178</c:v>
                </c:pt>
                <c:pt idx="25">
                  <c:v>320272.07317295787</c:v>
                </c:pt>
                <c:pt idx="26">
                  <c:v>299255.80885393865</c:v>
                </c:pt>
                <c:pt idx="27">
                  <c:v>279454.58242840186</c:v>
                </c:pt>
                <c:pt idx="28">
                  <c:v>260798.14748812828</c:v>
                </c:pt>
                <c:pt idx="29">
                  <c:v>243220.31886273666</c:v>
                </c:pt>
                <c:pt idx="30">
                  <c:v>226658.73782258615</c:v>
                </c:pt>
                <c:pt idx="31">
                  <c:v>206445.08657691805</c:v>
                </c:pt>
                <c:pt idx="32">
                  <c:v>187811.15633387724</c:v>
                </c:pt>
                <c:pt idx="33">
                  <c:v>170633.49000914913</c:v>
                </c:pt>
                <c:pt idx="34">
                  <c:v>154798.27883710462</c:v>
                </c:pt>
                <c:pt idx="35">
                  <c:v>140200.60834316385</c:v>
                </c:pt>
                <c:pt idx="36">
                  <c:v>122466.86845721805</c:v>
                </c:pt>
              </c:numCache>
            </c:numRef>
          </c:val>
          <c:smooth val="0"/>
        </c:ser>
        <c:ser>
          <c:idx val="2"/>
          <c:order val="2"/>
          <c:tx>
            <c:strRef>
              <c:f>'Deterministic Output'!$L$1</c:f>
              <c:strCache>
                <c:ptCount val="1"/>
                <c:pt idx="0">
                  <c:v>Nominal SMSF value</c:v>
                </c:pt>
              </c:strCache>
            </c:strRef>
          </c:tx>
          <c:spPr>
            <a:ln>
              <a:prstDash val="dash"/>
            </a:ln>
          </c:spPr>
          <c:marker>
            <c:symbol val="none"/>
          </c:marker>
          <c:cat>
            <c:numRef>
              <c:f>'Deterministic Output'!$R$2:$R$62</c:f>
              <c:numCache>
                <c:formatCode>General</c:formatCode>
                <c:ptCount val="61"/>
                <c:pt idx="0">
                  <c:v>60</c:v>
                </c:pt>
                <c:pt idx="1">
                  <c:v>61</c:v>
                </c:pt>
                <c:pt idx="2">
                  <c:v>62</c:v>
                </c:pt>
                <c:pt idx="3">
                  <c:v>63</c:v>
                </c:pt>
                <c:pt idx="4">
                  <c:v>64</c:v>
                </c:pt>
                <c:pt idx="5">
                  <c:v>65</c:v>
                </c:pt>
                <c:pt idx="6">
                  <c:v>66</c:v>
                </c:pt>
                <c:pt idx="7">
                  <c:v>67</c:v>
                </c:pt>
                <c:pt idx="8">
                  <c:v>68</c:v>
                </c:pt>
                <c:pt idx="9">
                  <c:v>69</c:v>
                </c:pt>
                <c:pt idx="10">
                  <c:v>70</c:v>
                </c:pt>
                <c:pt idx="11">
                  <c:v>71</c:v>
                </c:pt>
                <c:pt idx="12">
                  <c:v>72</c:v>
                </c:pt>
                <c:pt idx="13">
                  <c:v>73</c:v>
                </c:pt>
                <c:pt idx="14">
                  <c:v>74</c:v>
                </c:pt>
                <c:pt idx="15">
                  <c:v>75</c:v>
                </c:pt>
                <c:pt idx="16">
                  <c:v>76</c:v>
                </c:pt>
                <c:pt idx="17">
                  <c:v>77</c:v>
                </c:pt>
                <c:pt idx="18">
                  <c:v>78</c:v>
                </c:pt>
                <c:pt idx="19">
                  <c:v>79</c:v>
                </c:pt>
                <c:pt idx="20">
                  <c:v>80</c:v>
                </c:pt>
                <c:pt idx="21">
                  <c:v>81</c:v>
                </c:pt>
                <c:pt idx="22">
                  <c:v>82</c:v>
                </c:pt>
                <c:pt idx="23">
                  <c:v>83</c:v>
                </c:pt>
                <c:pt idx="24">
                  <c:v>84</c:v>
                </c:pt>
                <c:pt idx="25">
                  <c:v>85</c:v>
                </c:pt>
                <c:pt idx="26">
                  <c:v>86</c:v>
                </c:pt>
                <c:pt idx="27">
                  <c:v>87</c:v>
                </c:pt>
                <c:pt idx="28">
                  <c:v>88</c:v>
                </c:pt>
                <c:pt idx="29">
                  <c:v>89</c:v>
                </c:pt>
                <c:pt idx="30">
                  <c:v>90</c:v>
                </c:pt>
                <c:pt idx="31">
                  <c:v>91</c:v>
                </c:pt>
                <c:pt idx="32">
                  <c:v>92</c:v>
                </c:pt>
                <c:pt idx="33">
                  <c:v>93</c:v>
                </c:pt>
                <c:pt idx="34">
                  <c:v>94</c:v>
                </c:pt>
                <c:pt idx="35">
                  <c:v>95</c:v>
                </c:pt>
                <c:pt idx="36">
                  <c:v>96</c:v>
                </c:pt>
                <c:pt idx="37">
                  <c:v>97</c:v>
                </c:pt>
                <c:pt idx="38">
                  <c:v>98</c:v>
                </c:pt>
                <c:pt idx="39">
                  <c:v>99</c:v>
                </c:pt>
                <c:pt idx="40">
                  <c:v>100</c:v>
                </c:pt>
                <c:pt idx="41">
                  <c:v>101</c:v>
                </c:pt>
                <c:pt idx="42">
                  <c:v>102</c:v>
                </c:pt>
                <c:pt idx="43">
                  <c:v>103</c:v>
                </c:pt>
                <c:pt idx="44">
                  <c:v>104</c:v>
                </c:pt>
                <c:pt idx="45">
                  <c:v>105</c:v>
                </c:pt>
                <c:pt idx="46">
                  <c:v>106</c:v>
                </c:pt>
                <c:pt idx="47">
                  <c:v>107</c:v>
                </c:pt>
                <c:pt idx="48">
                  <c:v>108</c:v>
                </c:pt>
                <c:pt idx="49">
                  <c:v>109</c:v>
                </c:pt>
                <c:pt idx="50">
                  <c:v>110</c:v>
                </c:pt>
                <c:pt idx="51">
                  <c:v>111</c:v>
                </c:pt>
                <c:pt idx="52">
                  <c:v>112</c:v>
                </c:pt>
                <c:pt idx="53">
                  <c:v>113</c:v>
                </c:pt>
                <c:pt idx="54">
                  <c:v>114</c:v>
                </c:pt>
                <c:pt idx="55">
                  <c:v>115</c:v>
                </c:pt>
                <c:pt idx="56">
                  <c:v>116</c:v>
                </c:pt>
                <c:pt idx="57">
                  <c:v>117</c:v>
                </c:pt>
                <c:pt idx="58">
                  <c:v>118</c:v>
                </c:pt>
                <c:pt idx="59">
                  <c:v>119</c:v>
                </c:pt>
                <c:pt idx="60">
                  <c:v>120</c:v>
                </c:pt>
              </c:numCache>
            </c:numRef>
          </c:cat>
          <c:val>
            <c:numRef>
              <c:f>'Deterministic Output'!$L$2:$L$38</c:f>
              <c:numCache>
                <c:formatCode>0</c:formatCode>
                <c:ptCount val="37"/>
                <c:pt idx="0">
                  <c:v>551133.47694177961</c:v>
                </c:pt>
                <c:pt idx="1">
                  <c:v>568268.09076095559</c:v>
                </c:pt>
                <c:pt idx="2">
                  <c:v>585354.03049306665</c:v>
                </c:pt>
                <c:pt idx="3">
                  <c:v>602357.99456657935</c:v>
                </c:pt>
                <c:pt idx="4">
                  <c:v>619243.4231128206</c:v>
                </c:pt>
                <c:pt idx="5">
                  <c:v>635970.22571957961</c:v>
                </c:pt>
                <c:pt idx="6">
                  <c:v>645848.59833256132</c:v>
                </c:pt>
                <c:pt idx="7">
                  <c:v>655218.95822016767</c:v>
                </c:pt>
                <c:pt idx="8">
                  <c:v>664028.09770817973</c:v>
                </c:pt>
                <c:pt idx="9">
                  <c:v>672218.4919447276</c:v>
                </c:pt>
                <c:pt idx="10">
                  <c:v>679727.9552454208</c:v>
                </c:pt>
                <c:pt idx="11">
                  <c:v>681499.05193432956</c:v>
                </c:pt>
                <c:pt idx="12">
                  <c:v>683201.30489078234</c:v>
                </c:pt>
                <c:pt idx="13">
                  <c:v>684832.152375784</c:v>
                </c:pt>
                <c:pt idx="14">
                  <c:v>686388.96235971106</c:v>
                </c:pt>
                <c:pt idx="15">
                  <c:v>687869.03071862168</c:v>
                </c:pt>
                <c:pt idx="16">
                  <c:v>682100.10964193009</c:v>
                </c:pt>
                <c:pt idx="17">
                  <c:v>676255.66382600996</c:v>
                </c:pt>
                <c:pt idx="18">
                  <c:v>670333.59965175786</c:v>
                </c:pt>
                <c:pt idx="19">
                  <c:v>664331.77177431667</c:v>
                </c:pt>
                <c:pt idx="20">
                  <c:v>658247.98182809365</c:v>
                </c:pt>
                <c:pt idx="21">
                  <c:v>645219.23940300883</c:v>
                </c:pt>
                <c:pt idx="22">
                  <c:v>632260.29164026363</c:v>
                </c:pt>
                <c:pt idx="23">
                  <c:v>619367.57796238025</c:v>
                </c:pt>
                <c:pt idx="24">
                  <c:v>606537.51994506805</c:v>
                </c:pt>
                <c:pt idx="25">
                  <c:v>593766.51991640555</c:v>
                </c:pt>
                <c:pt idx="26">
                  <c:v>568673.62923121592</c:v>
                </c:pt>
                <c:pt idx="27">
                  <c:v>544321.64076797897</c:v>
                </c:pt>
                <c:pt idx="28">
                  <c:v>520682.20236115443</c:v>
                </c:pt>
                <c:pt idx="29">
                  <c:v>497727.85894674197</c:v>
                </c:pt>
                <c:pt idx="30">
                  <c:v>475432.01997225522</c:v>
                </c:pt>
                <c:pt idx="31">
                  <c:v>443858.33347608754</c:v>
                </c:pt>
                <c:pt idx="32">
                  <c:v>413890.13876191404</c:v>
                </c:pt>
                <c:pt idx="33">
                  <c:v>385435.60585964943</c:v>
                </c:pt>
                <c:pt idx="34">
                  <c:v>358407.8811027747</c:v>
                </c:pt>
                <c:pt idx="35">
                  <c:v>332724.81080963777</c:v>
                </c:pt>
                <c:pt idx="36">
                  <c:v>297904.9825275605</c:v>
                </c:pt>
              </c:numCache>
            </c:numRef>
          </c:val>
          <c:smooth val="0"/>
        </c:ser>
        <c:dLbls>
          <c:showLegendKey val="0"/>
          <c:showVal val="0"/>
          <c:showCatName val="0"/>
          <c:showSerName val="0"/>
          <c:showPercent val="0"/>
          <c:showBubbleSize val="0"/>
        </c:dLbls>
        <c:marker val="1"/>
        <c:smooth val="0"/>
        <c:axId val="109372544"/>
        <c:axId val="109374080"/>
      </c:lineChart>
      <c:catAx>
        <c:axId val="109372544"/>
        <c:scaling>
          <c:orientation val="minMax"/>
        </c:scaling>
        <c:delete val="0"/>
        <c:axPos val="b"/>
        <c:numFmt formatCode="General" sourceLinked="1"/>
        <c:majorTickMark val="out"/>
        <c:minorTickMark val="none"/>
        <c:tickLblPos val="nextTo"/>
        <c:spPr>
          <a:ln>
            <a:noFill/>
          </a:ln>
        </c:spPr>
        <c:txPr>
          <a:bodyPr/>
          <a:lstStyle/>
          <a:p>
            <a:pPr>
              <a:defRPr>
                <a:solidFill>
                  <a:schemeClr val="tx1">
                    <a:lumMod val="50000"/>
                    <a:lumOff val="50000"/>
                  </a:schemeClr>
                </a:solidFill>
              </a:defRPr>
            </a:pPr>
            <a:endParaRPr lang="en-US"/>
          </a:p>
        </c:txPr>
        <c:crossAx val="109374080"/>
        <c:crosses val="autoZero"/>
        <c:auto val="1"/>
        <c:lblAlgn val="ctr"/>
        <c:lblOffset val="100"/>
        <c:noMultiLvlLbl val="0"/>
      </c:catAx>
      <c:valAx>
        <c:axId val="109374080"/>
        <c:scaling>
          <c:orientation val="minMax"/>
        </c:scaling>
        <c:delete val="0"/>
        <c:axPos val="l"/>
        <c:majorGridlines>
          <c:spPr>
            <a:ln>
              <a:solidFill>
                <a:schemeClr val="tx1">
                  <a:lumMod val="25000"/>
                  <a:lumOff val="75000"/>
                </a:schemeClr>
              </a:solidFill>
            </a:ln>
          </c:spPr>
        </c:majorGridlines>
        <c:title>
          <c:tx>
            <c:rich>
              <a:bodyPr rot="-5400000" vert="horz"/>
              <a:lstStyle/>
              <a:p>
                <a:pPr>
                  <a:defRPr/>
                </a:pPr>
                <a:r>
                  <a:rPr lang="en-AU"/>
                  <a:t>Total net worth</a:t>
                </a:r>
              </a:p>
            </c:rich>
          </c:tx>
          <c:overlay val="0"/>
        </c:title>
        <c:numFmt formatCode="&quot;$&quot;#,##0" sourceLinked="0"/>
        <c:majorTickMark val="out"/>
        <c:minorTickMark val="none"/>
        <c:tickLblPos val="nextTo"/>
        <c:spPr>
          <a:ln>
            <a:noFill/>
          </a:ln>
        </c:spPr>
        <c:txPr>
          <a:bodyPr/>
          <a:lstStyle/>
          <a:p>
            <a:pPr>
              <a:defRPr>
                <a:solidFill>
                  <a:schemeClr val="tx1">
                    <a:lumMod val="50000"/>
                    <a:lumOff val="50000"/>
                  </a:schemeClr>
                </a:solidFill>
              </a:defRPr>
            </a:pPr>
            <a:endParaRPr lang="en-US"/>
          </a:p>
        </c:txPr>
        <c:crossAx val="109372544"/>
        <c:crosses val="autoZero"/>
        <c:crossBetween val="midCat"/>
      </c:valAx>
      <c:spPr>
        <a:ln>
          <a:noFill/>
        </a:ln>
      </c:spPr>
    </c:plotArea>
    <c:legend>
      <c:legendPos val="b"/>
      <c:overlay val="0"/>
    </c:legend>
    <c:plotVisOnly val="1"/>
    <c:dispBlanksAs val="gap"/>
    <c:showDLblsOverMax val="0"/>
  </c:chart>
  <c:spPr>
    <a:ln>
      <a:solidFill>
        <a:schemeClr val="tx1">
          <a:lumMod val="25000"/>
          <a:lumOff val="75000"/>
        </a:schemeClr>
      </a:solid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A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AU"/>
              <a:t>Range of SMSF net</a:t>
            </a:r>
            <a:r>
              <a:rPr lang="en-AU" baseline="0"/>
              <a:t> worth</a:t>
            </a:r>
            <a:endParaRPr lang="en-AU"/>
          </a:p>
        </c:rich>
      </c:tx>
      <c:layout>
        <c:manualLayout>
          <c:xMode val="edge"/>
          <c:yMode val="edge"/>
          <c:x val="0.32014327030777201"/>
          <c:y val="2.1276595744680851E-2"/>
        </c:manualLayout>
      </c:layout>
      <c:overlay val="0"/>
    </c:title>
    <c:autoTitleDeleted val="0"/>
    <c:plotArea>
      <c:layout>
        <c:manualLayout>
          <c:layoutTarget val="inner"/>
          <c:xMode val="edge"/>
          <c:yMode val="edge"/>
          <c:x val="0.16540530451997359"/>
          <c:y val="0.17233813586116276"/>
          <c:w val="0.81109149572863903"/>
          <c:h val="0.69015412966996148"/>
        </c:manualLayout>
      </c:layout>
      <c:areaChart>
        <c:grouping val="standard"/>
        <c:varyColors val="0"/>
        <c:ser>
          <c:idx val="0"/>
          <c:order val="0"/>
          <c:tx>
            <c:v>Upper</c:v>
          </c:tx>
          <c:spPr>
            <a:solidFill>
              <a:schemeClr val="accent2"/>
            </a:solidFill>
          </c:spPr>
          <c:cat>
            <c:numRef>
              <c:f>'Deterministic Output'!$R$2:$R$62</c:f>
              <c:numCache>
                <c:formatCode>General</c:formatCode>
                <c:ptCount val="61"/>
                <c:pt idx="0">
                  <c:v>60</c:v>
                </c:pt>
                <c:pt idx="1">
                  <c:v>61</c:v>
                </c:pt>
                <c:pt idx="2">
                  <c:v>62</c:v>
                </c:pt>
                <c:pt idx="3">
                  <c:v>63</c:v>
                </c:pt>
                <c:pt idx="4">
                  <c:v>64</c:v>
                </c:pt>
                <c:pt idx="5">
                  <c:v>65</c:v>
                </c:pt>
                <c:pt idx="6">
                  <c:v>66</c:v>
                </c:pt>
                <c:pt idx="7">
                  <c:v>67</c:v>
                </c:pt>
                <c:pt idx="8">
                  <c:v>68</c:v>
                </c:pt>
                <c:pt idx="9">
                  <c:v>69</c:v>
                </c:pt>
                <c:pt idx="10">
                  <c:v>70</c:v>
                </c:pt>
                <c:pt idx="11">
                  <c:v>71</c:v>
                </c:pt>
                <c:pt idx="12">
                  <c:v>72</c:v>
                </c:pt>
                <c:pt idx="13">
                  <c:v>73</c:v>
                </c:pt>
                <c:pt idx="14">
                  <c:v>74</c:v>
                </c:pt>
                <c:pt idx="15">
                  <c:v>75</c:v>
                </c:pt>
                <c:pt idx="16">
                  <c:v>76</c:v>
                </c:pt>
                <c:pt idx="17">
                  <c:v>77</c:v>
                </c:pt>
                <c:pt idx="18">
                  <c:v>78</c:v>
                </c:pt>
                <c:pt idx="19">
                  <c:v>79</c:v>
                </c:pt>
                <c:pt idx="20">
                  <c:v>80</c:v>
                </c:pt>
                <c:pt idx="21">
                  <c:v>81</c:v>
                </c:pt>
                <c:pt idx="22">
                  <c:v>82</c:v>
                </c:pt>
                <c:pt idx="23">
                  <c:v>83</c:v>
                </c:pt>
                <c:pt idx="24">
                  <c:v>84</c:v>
                </c:pt>
                <c:pt idx="25">
                  <c:v>85</c:v>
                </c:pt>
                <c:pt idx="26">
                  <c:v>86</c:v>
                </c:pt>
                <c:pt idx="27">
                  <c:v>87</c:v>
                </c:pt>
                <c:pt idx="28">
                  <c:v>88</c:v>
                </c:pt>
                <c:pt idx="29">
                  <c:v>89</c:v>
                </c:pt>
                <c:pt idx="30">
                  <c:v>90</c:v>
                </c:pt>
                <c:pt idx="31">
                  <c:v>91</c:v>
                </c:pt>
                <c:pt idx="32">
                  <c:v>92</c:v>
                </c:pt>
                <c:pt idx="33">
                  <c:v>93</c:v>
                </c:pt>
                <c:pt idx="34">
                  <c:v>94</c:v>
                </c:pt>
                <c:pt idx="35">
                  <c:v>95</c:v>
                </c:pt>
                <c:pt idx="36">
                  <c:v>96</c:v>
                </c:pt>
                <c:pt idx="37">
                  <c:v>97</c:v>
                </c:pt>
                <c:pt idx="38">
                  <c:v>98</c:v>
                </c:pt>
                <c:pt idx="39">
                  <c:v>99</c:v>
                </c:pt>
                <c:pt idx="40">
                  <c:v>100</c:v>
                </c:pt>
                <c:pt idx="41">
                  <c:v>101</c:v>
                </c:pt>
                <c:pt idx="42">
                  <c:v>102</c:v>
                </c:pt>
                <c:pt idx="43">
                  <c:v>103</c:v>
                </c:pt>
                <c:pt idx="44">
                  <c:v>104</c:v>
                </c:pt>
                <c:pt idx="45">
                  <c:v>105</c:v>
                </c:pt>
                <c:pt idx="46">
                  <c:v>106</c:v>
                </c:pt>
                <c:pt idx="47">
                  <c:v>107</c:v>
                </c:pt>
                <c:pt idx="48">
                  <c:v>108</c:v>
                </c:pt>
                <c:pt idx="49">
                  <c:v>109</c:v>
                </c:pt>
                <c:pt idx="50">
                  <c:v>110</c:v>
                </c:pt>
                <c:pt idx="51">
                  <c:v>111</c:v>
                </c:pt>
                <c:pt idx="52">
                  <c:v>112</c:v>
                </c:pt>
                <c:pt idx="53">
                  <c:v>113</c:v>
                </c:pt>
                <c:pt idx="54">
                  <c:v>114</c:v>
                </c:pt>
                <c:pt idx="55">
                  <c:v>115</c:v>
                </c:pt>
                <c:pt idx="56">
                  <c:v>116</c:v>
                </c:pt>
                <c:pt idx="57">
                  <c:v>117</c:v>
                </c:pt>
                <c:pt idx="58">
                  <c:v>118</c:v>
                </c:pt>
                <c:pt idx="59">
                  <c:v>119</c:v>
                </c:pt>
                <c:pt idx="60">
                  <c:v>120</c:v>
                </c:pt>
              </c:numCache>
            </c:numRef>
          </c:cat>
          <c:val>
            <c:numRef>
              <c:f>'Funnel of doubt - SMSF'!$B$2:$AA$2</c:f>
              <c:numCache>
                <c:formatCode>0</c:formatCode>
                <c:ptCount val="26"/>
              </c:numCache>
            </c:numRef>
          </c:val>
        </c:ser>
        <c:ser>
          <c:idx val="2"/>
          <c:order val="2"/>
          <c:tx>
            <c:v>Lower</c:v>
          </c:tx>
          <c:spPr>
            <a:solidFill>
              <a:schemeClr val="bg1"/>
            </a:solidFill>
            <a:ln>
              <a:noFill/>
            </a:ln>
          </c:spPr>
          <c:cat>
            <c:numRef>
              <c:f>'Deterministic Output'!$R$2:$R$62</c:f>
              <c:numCache>
                <c:formatCode>General</c:formatCode>
                <c:ptCount val="61"/>
                <c:pt idx="0">
                  <c:v>60</c:v>
                </c:pt>
                <c:pt idx="1">
                  <c:v>61</c:v>
                </c:pt>
                <c:pt idx="2">
                  <c:v>62</c:v>
                </c:pt>
                <c:pt idx="3">
                  <c:v>63</c:v>
                </c:pt>
                <c:pt idx="4">
                  <c:v>64</c:v>
                </c:pt>
                <c:pt idx="5">
                  <c:v>65</c:v>
                </c:pt>
                <c:pt idx="6">
                  <c:v>66</c:v>
                </c:pt>
                <c:pt idx="7">
                  <c:v>67</c:v>
                </c:pt>
                <c:pt idx="8">
                  <c:v>68</c:v>
                </c:pt>
                <c:pt idx="9">
                  <c:v>69</c:v>
                </c:pt>
                <c:pt idx="10">
                  <c:v>70</c:v>
                </c:pt>
                <c:pt idx="11">
                  <c:v>71</c:v>
                </c:pt>
                <c:pt idx="12">
                  <c:v>72</c:v>
                </c:pt>
                <c:pt idx="13">
                  <c:v>73</c:v>
                </c:pt>
                <c:pt idx="14">
                  <c:v>74</c:v>
                </c:pt>
                <c:pt idx="15">
                  <c:v>75</c:v>
                </c:pt>
                <c:pt idx="16">
                  <c:v>76</c:v>
                </c:pt>
                <c:pt idx="17">
                  <c:v>77</c:v>
                </c:pt>
                <c:pt idx="18">
                  <c:v>78</c:v>
                </c:pt>
                <c:pt idx="19">
                  <c:v>79</c:v>
                </c:pt>
                <c:pt idx="20">
                  <c:v>80</c:v>
                </c:pt>
                <c:pt idx="21">
                  <c:v>81</c:v>
                </c:pt>
                <c:pt idx="22">
                  <c:v>82</c:v>
                </c:pt>
                <c:pt idx="23">
                  <c:v>83</c:v>
                </c:pt>
                <c:pt idx="24">
                  <c:v>84</c:v>
                </c:pt>
                <c:pt idx="25">
                  <c:v>85</c:v>
                </c:pt>
                <c:pt idx="26">
                  <c:v>86</c:v>
                </c:pt>
                <c:pt idx="27">
                  <c:v>87</c:v>
                </c:pt>
                <c:pt idx="28">
                  <c:v>88</c:v>
                </c:pt>
                <c:pt idx="29">
                  <c:v>89</c:v>
                </c:pt>
                <c:pt idx="30">
                  <c:v>90</c:v>
                </c:pt>
                <c:pt idx="31">
                  <c:v>91</c:v>
                </c:pt>
                <c:pt idx="32">
                  <c:v>92</c:v>
                </c:pt>
                <c:pt idx="33">
                  <c:v>93</c:v>
                </c:pt>
                <c:pt idx="34">
                  <c:v>94</c:v>
                </c:pt>
                <c:pt idx="35">
                  <c:v>95</c:v>
                </c:pt>
                <c:pt idx="36">
                  <c:v>96</c:v>
                </c:pt>
                <c:pt idx="37">
                  <c:v>97</c:v>
                </c:pt>
                <c:pt idx="38">
                  <c:v>98</c:v>
                </c:pt>
                <c:pt idx="39">
                  <c:v>99</c:v>
                </c:pt>
                <c:pt idx="40">
                  <c:v>100</c:v>
                </c:pt>
                <c:pt idx="41">
                  <c:v>101</c:v>
                </c:pt>
                <c:pt idx="42">
                  <c:v>102</c:v>
                </c:pt>
                <c:pt idx="43">
                  <c:v>103</c:v>
                </c:pt>
                <c:pt idx="44">
                  <c:v>104</c:v>
                </c:pt>
                <c:pt idx="45">
                  <c:v>105</c:v>
                </c:pt>
                <c:pt idx="46">
                  <c:v>106</c:v>
                </c:pt>
                <c:pt idx="47">
                  <c:v>107</c:v>
                </c:pt>
                <c:pt idx="48">
                  <c:v>108</c:v>
                </c:pt>
                <c:pt idx="49">
                  <c:v>109</c:v>
                </c:pt>
                <c:pt idx="50">
                  <c:v>110</c:v>
                </c:pt>
                <c:pt idx="51">
                  <c:v>111</c:v>
                </c:pt>
                <c:pt idx="52">
                  <c:v>112</c:v>
                </c:pt>
                <c:pt idx="53">
                  <c:v>113</c:v>
                </c:pt>
                <c:pt idx="54">
                  <c:v>114</c:v>
                </c:pt>
                <c:pt idx="55">
                  <c:v>115</c:v>
                </c:pt>
                <c:pt idx="56">
                  <c:v>116</c:v>
                </c:pt>
                <c:pt idx="57">
                  <c:v>117</c:v>
                </c:pt>
                <c:pt idx="58">
                  <c:v>118</c:v>
                </c:pt>
                <c:pt idx="59">
                  <c:v>119</c:v>
                </c:pt>
                <c:pt idx="60">
                  <c:v>120</c:v>
                </c:pt>
              </c:numCache>
            </c:numRef>
          </c:cat>
          <c:val>
            <c:numRef>
              <c:f>'Funnel of doubt - SMSF'!$B$4:$AA$4</c:f>
              <c:numCache>
                <c:formatCode>0</c:formatCode>
                <c:ptCount val="26"/>
              </c:numCache>
            </c:numRef>
          </c:val>
        </c:ser>
        <c:dLbls>
          <c:showLegendKey val="0"/>
          <c:showVal val="0"/>
          <c:showCatName val="0"/>
          <c:showSerName val="0"/>
          <c:showPercent val="0"/>
          <c:showBubbleSize val="0"/>
        </c:dLbls>
        <c:axId val="99787520"/>
        <c:axId val="99789440"/>
      </c:areaChart>
      <c:lineChart>
        <c:grouping val="standard"/>
        <c:varyColors val="0"/>
        <c:ser>
          <c:idx val="1"/>
          <c:order val="1"/>
          <c:tx>
            <c:v>Median Outcome</c:v>
          </c:tx>
          <c:spPr>
            <a:ln>
              <a:solidFill>
                <a:schemeClr val="accent1"/>
              </a:solidFill>
            </a:ln>
          </c:spPr>
          <c:marker>
            <c:symbol val="none"/>
          </c:marker>
          <c:val>
            <c:numRef>
              <c:f>'Funnel of doubt - SMSF'!$B$3:$AA$3</c:f>
              <c:numCache>
                <c:formatCode>0</c:formatCode>
                <c:ptCount val="26"/>
              </c:numCache>
            </c:numRef>
          </c:val>
          <c:smooth val="0"/>
        </c:ser>
        <c:dLbls>
          <c:showLegendKey val="0"/>
          <c:showVal val="0"/>
          <c:showCatName val="0"/>
          <c:showSerName val="0"/>
          <c:showPercent val="0"/>
          <c:showBubbleSize val="0"/>
        </c:dLbls>
        <c:marker val="1"/>
        <c:smooth val="0"/>
        <c:axId val="99787520"/>
        <c:axId val="99789440"/>
      </c:lineChart>
      <c:catAx>
        <c:axId val="99787520"/>
        <c:scaling>
          <c:orientation val="minMax"/>
        </c:scaling>
        <c:delete val="0"/>
        <c:axPos val="b"/>
        <c:title>
          <c:tx>
            <c:strRef>
              <c:f>Report!$N$116</c:f>
              <c:strCache>
                <c:ptCount val="1"/>
                <c:pt idx="0">
                  <c:v>Mr McVeigh's age</c:v>
                </c:pt>
              </c:strCache>
            </c:strRef>
          </c:tx>
          <c:layout>
            <c:manualLayout>
              <c:xMode val="edge"/>
              <c:yMode val="edge"/>
              <c:x val="0.43982680508885436"/>
              <c:y val="0.92462690108941858"/>
            </c:manualLayout>
          </c:layout>
          <c:overlay val="0"/>
          <c:txPr>
            <a:bodyPr/>
            <a:lstStyle/>
            <a:p>
              <a:pPr>
                <a:defRPr/>
              </a:pPr>
              <a:endParaRPr lang="en-US"/>
            </a:p>
          </c:txPr>
        </c:title>
        <c:numFmt formatCode="General" sourceLinked="1"/>
        <c:majorTickMark val="out"/>
        <c:minorTickMark val="none"/>
        <c:tickLblPos val="nextTo"/>
        <c:crossAx val="99789440"/>
        <c:crosses val="autoZero"/>
        <c:auto val="1"/>
        <c:lblAlgn val="ctr"/>
        <c:lblOffset val="100"/>
        <c:tickLblSkip val="2"/>
        <c:noMultiLvlLbl val="0"/>
      </c:catAx>
      <c:valAx>
        <c:axId val="99789440"/>
        <c:scaling>
          <c:orientation val="minMax"/>
          <c:min val="0"/>
        </c:scaling>
        <c:delete val="0"/>
        <c:axPos val="l"/>
        <c:majorGridlines>
          <c:spPr>
            <a:ln>
              <a:noFill/>
            </a:ln>
          </c:spPr>
        </c:majorGridlines>
        <c:title>
          <c:tx>
            <c:rich>
              <a:bodyPr rot="-5400000" vert="horz"/>
              <a:lstStyle/>
              <a:p>
                <a:pPr>
                  <a:defRPr/>
                </a:pPr>
                <a:r>
                  <a:rPr lang="en-AU"/>
                  <a:t>Total net worth </a:t>
                </a:r>
              </a:p>
            </c:rich>
          </c:tx>
          <c:layout>
            <c:manualLayout>
              <c:xMode val="edge"/>
              <c:yMode val="edge"/>
              <c:x val="1.38121269873113E-2"/>
              <c:y val="0.34993650451227842"/>
            </c:manualLayout>
          </c:layout>
          <c:overlay val="0"/>
        </c:title>
        <c:numFmt formatCode="&quot;$&quot;#,##0" sourceLinked="0"/>
        <c:majorTickMark val="out"/>
        <c:minorTickMark val="none"/>
        <c:tickLblPos val="nextTo"/>
        <c:crossAx val="99787520"/>
        <c:crosses val="autoZero"/>
        <c:crossBetween val="midCat"/>
      </c:valAx>
      <c:spPr>
        <a:noFill/>
      </c:spPr>
    </c:plotArea>
    <c:legend>
      <c:legendPos val="b"/>
      <c:legendEntry>
        <c:idx val="0"/>
        <c:delete val="1"/>
      </c:legendEntry>
      <c:legendEntry>
        <c:idx val="1"/>
        <c:delete val="1"/>
      </c:legendEntry>
      <c:layout>
        <c:manualLayout>
          <c:xMode val="edge"/>
          <c:yMode val="edge"/>
          <c:x val="0.73040540314626279"/>
          <c:y val="0.14009325961914337"/>
          <c:w val="0.25228797833391847"/>
          <c:h val="6.0427446569178853E-2"/>
        </c:manualLayout>
      </c:layout>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A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AU"/>
              <a:t>SMSF real balance</a:t>
            </a:r>
            <a:r>
              <a:rPr lang="en-AU" baseline="0"/>
              <a:t> percentiles</a:t>
            </a:r>
            <a:endParaRPr lang="en-AU"/>
          </a:p>
        </c:rich>
      </c:tx>
      <c:overlay val="0"/>
    </c:title>
    <c:autoTitleDeleted val="0"/>
    <c:plotArea>
      <c:layout/>
      <c:barChart>
        <c:barDir val="col"/>
        <c:grouping val="stacked"/>
        <c:varyColors val="0"/>
        <c:ser>
          <c:idx val="0"/>
          <c:order val="0"/>
          <c:tx>
            <c:strRef>
              <c:f>'Funnel of doubt - SMSF'!$B$5</c:f>
              <c:strCache>
                <c:ptCount val="1"/>
              </c:strCache>
            </c:strRef>
          </c:tx>
          <c:spPr>
            <a:noFill/>
          </c:spPr>
          <c:invertIfNegative val="0"/>
          <c:cat>
            <c:strRef>
              <c:f>'Client Results'!$AR$82</c:f>
              <c:strCache>
                <c:ptCount val="1"/>
                <c:pt idx="0">
                  <c:v>At end of year -1</c:v>
                </c:pt>
              </c:strCache>
            </c:strRef>
          </c:cat>
          <c:val>
            <c:numRef>
              <c:f>'Funnel of doubt - SMSF'!$B$6</c:f>
              <c:numCache>
                <c:formatCode>_-* #,##0_-;\-* #,##0_-;_-* "-"??_-;_-@_-</c:formatCode>
                <c:ptCount val="1"/>
              </c:numCache>
            </c:numRef>
          </c:val>
        </c:ser>
        <c:ser>
          <c:idx val="1"/>
          <c:order val="1"/>
          <c:tx>
            <c:strRef>
              <c:f>'Funnel of doubt - SMSF'!$C$5</c:f>
              <c:strCache>
                <c:ptCount val="1"/>
              </c:strCache>
            </c:strRef>
          </c:tx>
          <c:spPr>
            <a:noFill/>
          </c:spPr>
          <c:invertIfNegative val="0"/>
          <c:errBars>
            <c:errBarType val="minus"/>
            <c:errValType val="cust"/>
            <c:noEndCap val="0"/>
            <c:plus>
              <c:numLit>
                <c:formatCode>General</c:formatCode>
                <c:ptCount val="1"/>
                <c:pt idx="0">
                  <c:v>0</c:v>
                </c:pt>
              </c:numLit>
            </c:plus>
            <c:minus>
              <c:numRef>
                <c:f>'Funnel of doubt - SMSF'!$C$6</c:f>
                <c:numCache>
                  <c:formatCode>General</c:formatCode>
                  <c:ptCount val="1"/>
                </c:numCache>
              </c:numRef>
            </c:minus>
          </c:errBars>
          <c:cat>
            <c:strRef>
              <c:f>'Client Results'!$AR$82</c:f>
              <c:strCache>
                <c:ptCount val="1"/>
                <c:pt idx="0">
                  <c:v>At end of year -1</c:v>
                </c:pt>
              </c:strCache>
            </c:strRef>
          </c:cat>
          <c:val>
            <c:numRef>
              <c:f>'Funnel of doubt - SMSF'!$C$6</c:f>
              <c:numCache>
                <c:formatCode>_-* #,##0_-;\-* #,##0_-;_-* "-"??_-;_-@_-</c:formatCode>
                <c:ptCount val="1"/>
              </c:numCache>
            </c:numRef>
          </c:val>
        </c:ser>
        <c:ser>
          <c:idx val="2"/>
          <c:order val="2"/>
          <c:tx>
            <c:v>Percetiles of wealth at end of term annuity</c:v>
          </c:tx>
          <c:spPr>
            <a:solidFill>
              <a:schemeClr val="accent1"/>
            </a:solidFill>
            <a:ln>
              <a:solidFill>
                <a:sysClr val="windowText" lastClr="000000"/>
              </a:solidFill>
            </a:ln>
          </c:spPr>
          <c:invertIfNegative val="0"/>
          <c:cat>
            <c:strRef>
              <c:f>'Client Results'!$AR$82</c:f>
              <c:strCache>
                <c:ptCount val="1"/>
                <c:pt idx="0">
                  <c:v>At end of year -1</c:v>
                </c:pt>
              </c:strCache>
            </c:strRef>
          </c:cat>
          <c:val>
            <c:numRef>
              <c:f>'Funnel of doubt - SMSF'!$D$6</c:f>
              <c:numCache>
                <c:formatCode>_-* #,##0_-;\-* #,##0_-;_-* "-"??_-;_-@_-</c:formatCode>
                <c:ptCount val="1"/>
              </c:numCache>
            </c:numRef>
          </c:val>
        </c:ser>
        <c:ser>
          <c:idx val="3"/>
          <c:order val="3"/>
          <c:tx>
            <c:strRef>
              <c:f>'Funnel of doubt - SMSF'!$E$5</c:f>
              <c:strCache>
                <c:ptCount val="1"/>
              </c:strCache>
            </c:strRef>
          </c:tx>
          <c:spPr>
            <a:solidFill>
              <a:schemeClr val="accent1"/>
            </a:solidFill>
            <a:ln>
              <a:solidFill>
                <a:sysClr val="windowText" lastClr="000000"/>
              </a:solidFill>
            </a:ln>
          </c:spPr>
          <c:invertIfNegative val="0"/>
          <c:errBars>
            <c:errBarType val="plus"/>
            <c:errValType val="cust"/>
            <c:noEndCap val="0"/>
            <c:plus>
              <c:numRef>
                <c:f>'Funnel of doubt - SMSF'!$F$6</c:f>
                <c:numCache>
                  <c:formatCode>General</c:formatCode>
                  <c:ptCount val="1"/>
                </c:numCache>
              </c:numRef>
            </c:plus>
            <c:minus>
              <c:numLit>
                <c:formatCode>General</c:formatCode>
                <c:ptCount val="1"/>
                <c:pt idx="0">
                  <c:v>0</c:v>
                </c:pt>
              </c:numLit>
            </c:minus>
          </c:errBars>
          <c:cat>
            <c:strRef>
              <c:f>'Client Results'!$AR$82</c:f>
              <c:strCache>
                <c:ptCount val="1"/>
                <c:pt idx="0">
                  <c:v>At end of year -1</c:v>
                </c:pt>
              </c:strCache>
            </c:strRef>
          </c:cat>
          <c:val>
            <c:numRef>
              <c:f>'Funnel of doubt - SMSF'!$E$6</c:f>
              <c:numCache>
                <c:formatCode>_-* #,##0_-;\-* #,##0_-;_-* "-"??_-;_-@_-</c:formatCode>
                <c:ptCount val="1"/>
              </c:numCache>
            </c:numRef>
          </c:val>
        </c:ser>
        <c:ser>
          <c:idx val="4"/>
          <c:order val="4"/>
          <c:tx>
            <c:strRef>
              <c:f>'Funnel of doubt - SMSF'!$F$5</c:f>
              <c:strCache>
                <c:ptCount val="1"/>
              </c:strCache>
            </c:strRef>
          </c:tx>
          <c:spPr>
            <a:noFill/>
          </c:spPr>
          <c:invertIfNegative val="0"/>
          <c:cat>
            <c:strRef>
              <c:f>'Client Results'!$AR$82</c:f>
              <c:strCache>
                <c:ptCount val="1"/>
                <c:pt idx="0">
                  <c:v>At end of year -1</c:v>
                </c:pt>
              </c:strCache>
            </c:strRef>
          </c:cat>
          <c:val>
            <c:numRef>
              <c:f>'Funnel of doubt - SMSF'!$F$6</c:f>
              <c:numCache>
                <c:formatCode>_-* #,##0_-;\-* #,##0_-;_-* "-"??_-;_-@_-</c:formatCode>
                <c:ptCount val="1"/>
              </c:numCache>
            </c:numRef>
          </c:val>
        </c:ser>
        <c:dLbls>
          <c:showLegendKey val="0"/>
          <c:showVal val="0"/>
          <c:showCatName val="0"/>
          <c:showSerName val="0"/>
          <c:showPercent val="0"/>
          <c:showBubbleSize val="0"/>
        </c:dLbls>
        <c:gapWidth val="150"/>
        <c:overlap val="100"/>
        <c:axId val="99857920"/>
        <c:axId val="99859456"/>
      </c:barChart>
      <c:lineChart>
        <c:grouping val="standard"/>
        <c:varyColors val="0"/>
        <c:ser>
          <c:idx val="5"/>
          <c:order val="5"/>
          <c:tx>
            <c:v>Value of SMSF at start</c:v>
          </c:tx>
          <c:val>
            <c:numRef>
              <c:f>Input!$C$111</c:f>
              <c:numCache>
                <c:formatCode>"$"#,##0</c:formatCode>
                <c:ptCount val="1"/>
                <c:pt idx="0">
                  <c:v>650000</c:v>
                </c:pt>
              </c:numCache>
            </c:numRef>
          </c:val>
          <c:smooth val="0"/>
        </c:ser>
        <c:dLbls>
          <c:showLegendKey val="0"/>
          <c:showVal val="0"/>
          <c:showCatName val="0"/>
          <c:showSerName val="0"/>
          <c:showPercent val="0"/>
          <c:showBubbleSize val="0"/>
        </c:dLbls>
        <c:marker val="1"/>
        <c:smooth val="0"/>
        <c:axId val="99857920"/>
        <c:axId val="99859456"/>
      </c:lineChart>
      <c:catAx>
        <c:axId val="99857920"/>
        <c:scaling>
          <c:orientation val="minMax"/>
        </c:scaling>
        <c:delete val="0"/>
        <c:axPos val="b"/>
        <c:numFmt formatCode="General" sourceLinked="1"/>
        <c:majorTickMark val="out"/>
        <c:minorTickMark val="none"/>
        <c:tickLblPos val="nextTo"/>
        <c:crossAx val="99859456"/>
        <c:crosses val="autoZero"/>
        <c:auto val="1"/>
        <c:lblAlgn val="ctr"/>
        <c:lblOffset val="100"/>
        <c:noMultiLvlLbl val="0"/>
      </c:catAx>
      <c:valAx>
        <c:axId val="99859456"/>
        <c:scaling>
          <c:orientation val="minMax"/>
        </c:scaling>
        <c:delete val="0"/>
        <c:axPos val="l"/>
        <c:majorGridlines/>
        <c:numFmt formatCode="&quot;$&quot;#,##0" sourceLinked="0"/>
        <c:majorTickMark val="out"/>
        <c:minorTickMark val="none"/>
        <c:tickLblPos val="nextTo"/>
        <c:crossAx val="99857920"/>
        <c:crosses val="autoZero"/>
        <c:crossBetween val="between"/>
      </c:valAx>
    </c:plotArea>
    <c:legend>
      <c:legendPos val="b"/>
      <c:legendEntry>
        <c:idx val="0"/>
        <c:delete val="1"/>
      </c:legendEntry>
      <c:legendEntry>
        <c:idx val="1"/>
        <c:delete val="1"/>
      </c:legendEntry>
      <c:legendEntry>
        <c:idx val="3"/>
        <c:delete val="1"/>
      </c:legendEntry>
      <c:legendEntry>
        <c:idx val="4"/>
        <c:delete val="1"/>
      </c:legendEntry>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A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solidFill>
                  <a:schemeClr val="accent6">
                    <a:lumMod val="65000"/>
                    <a:lumOff val="35000"/>
                  </a:schemeClr>
                </a:solidFill>
              </a:defRPr>
            </a:pPr>
            <a:r>
              <a:rPr lang="en-AU" sz="1400" b="0">
                <a:solidFill>
                  <a:schemeClr val="accent6">
                    <a:lumMod val="65000"/>
                    <a:lumOff val="35000"/>
                  </a:schemeClr>
                </a:solidFill>
              </a:rPr>
              <a:t>SMSF</a:t>
            </a:r>
            <a:r>
              <a:rPr lang="en-AU" sz="1400" b="0" baseline="0">
                <a:solidFill>
                  <a:schemeClr val="accent6">
                    <a:lumMod val="65000"/>
                    <a:lumOff val="35000"/>
                  </a:schemeClr>
                </a:solidFill>
              </a:rPr>
              <a:t> annuity income vs SMSF spending</a:t>
            </a:r>
            <a:endParaRPr lang="en-AU" sz="1400" b="0">
              <a:solidFill>
                <a:schemeClr val="accent6">
                  <a:lumMod val="65000"/>
                  <a:lumOff val="35000"/>
                </a:schemeClr>
              </a:solidFill>
            </a:endParaRPr>
          </a:p>
        </c:rich>
      </c:tx>
      <c:overlay val="0"/>
    </c:title>
    <c:autoTitleDeleted val="0"/>
    <c:plotArea>
      <c:layout/>
      <c:barChart>
        <c:barDir val="col"/>
        <c:grouping val="stacked"/>
        <c:varyColors val="0"/>
        <c:ser>
          <c:idx val="1"/>
          <c:order val="1"/>
          <c:tx>
            <c:strRef>
              <c:f>'Deterministic Output'!$O$1</c:f>
              <c:strCache>
                <c:ptCount val="1"/>
                <c:pt idx="0">
                  <c:v>SMSF minimum pension</c:v>
                </c:pt>
              </c:strCache>
            </c:strRef>
          </c:tx>
          <c:invertIfNegative val="0"/>
          <c:val>
            <c:numRef>
              <c:f>'Deterministic Output'!$O$2:$O$31</c:f>
              <c:numCache>
                <c:formatCode>0</c:formatCode>
                <c:ptCount val="30"/>
                <c:pt idx="0">
                  <c:v>22045.339077671182</c:v>
                </c:pt>
                <c:pt idx="1">
                  <c:v>22176.315737012905</c:v>
                </c:pt>
                <c:pt idx="2">
                  <c:v>22285.935723709856</c:v>
                </c:pt>
                <c:pt idx="3">
                  <c:v>22373.971156693075</c:v>
                </c:pt>
                <c:pt idx="4">
                  <c:v>22440.159138282695</c:v>
                </c:pt>
                <c:pt idx="5">
                  <c:v>28105.250539712142</c:v>
                </c:pt>
                <c:pt idx="6">
                  <c:v>27845.661111357622</c:v>
                </c:pt>
                <c:pt idx="7">
                  <c:v>27560.646545910124</c:v>
                </c:pt>
                <c:pt idx="8">
                  <c:v>27249.939205876468</c:v>
                </c:pt>
                <c:pt idx="9">
                  <c:v>26913.220590282115</c:v>
                </c:pt>
                <c:pt idx="10">
                  <c:v>26550.119612300972</c:v>
                </c:pt>
                <c:pt idx="11">
                  <c:v>25970.047324326668</c:v>
                </c:pt>
                <c:pt idx="12">
                  <c:v>25399.917546108773</c:v>
                </c:pt>
                <c:pt idx="13">
                  <c:v>24839.55986181755</c:v>
                </c:pt>
                <c:pt idx="14">
                  <c:v>24288.806776571379</c:v>
                </c:pt>
                <c:pt idx="15">
                  <c:v>28496.992399645605</c:v>
                </c:pt>
                <c:pt idx="16">
                  <c:v>27568.778459932611</c:v>
                </c:pt>
                <c:pt idx="17">
                  <c:v>26665.912775108776</c:v>
                </c:pt>
                <c:pt idx="18">
                  <c:v>25787.703118955087</c:v>
                </c:pt>
                <c:pt idx="19">
                  <c:v>24933.476169005076</c:v>
                </c:pt>
                <c:pt idx="20">
                  <c:v>28119.673155360728</c:v>
                </c:pt>
                <c:pt idx="21">
                  <c:v>26890.828049443156</c:v>
                </c:pt>
                <c:pt idx="22">
                  <c:v>25708.036551391051</c:v>
                </c:pt>
                <c:pt idx="23">
                  <c:v>24569.572703402879</c:v>
                </c:pt>
                <c:pt idx="24">
                  <c:v>23473.775231650223</c:v>
                </c:pt>
                <c:pt idx="25">
                  <c:v>28824.486585566206</c:v>
                </c:pt>
                <c:pt idx="26">
                  <c:v>26933.022796854479</c:v>
                </c:pt>
                <c:pt idx="27">
                  <c:v>25150.912418556163</c:v>
                </c:pt>
                <c:pt idx="28">
                  <c:v>23471.833273931545</c:v>
                </c:pt>
                <c:pt idx="29">
                  <c:v>21889.828697646299</c:v>
                </c:pt>
              </c:numCache>
            </c:numRef>
          </c:val>
        </c:ser>
        <c:ser>
          <c:idx val="2"/>
          <c:order val="2"/>
          <c:tx>
            <c:strRef>
              <c:f>'Deterministic Output'!$P$1</c:f>
              <c:strCache>
                <c:ptCount val="1"/>
                <c:pt idx="0">
                  <c:v>SMSF extra spend</c:v>
                </c:pt>
              </c:strCache>
            </c:strRef>
          </c:tx>
          <c:invertIfNegative val="0"/>
          <c:val>
            <c:numRef>
              <c:f>'Deterministic Output'!$P$2:$P$31</c:f>
              <c:numCache>
                <c:formatCode>0</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er>
        <c:dLbls>
          <c:showLegendKey val="0"/>
          <c:showVal val="0"/>
          <c:showCatName val="0"/>
          <c:showSerName val="0"/>
          <c:showPercent val="0"/>
          <c:showBubbleSize val="0"/>
        </c:dLbls>
        <c:gapWidth val="150"/>
        <c:overlap val="100"/>
        <c:axId val="99895936"/>
        <c:axId val="99901824"/>
      </c:barChart>
      <c:lineChart>
        <c:grouping val="standard"/>
        <c:varyColors val="0"/>
        <c:ser>
          <c:idx val="0"/>
          <c:order val="0"/>
          <c:tx>
            <c:strRef>
              <c:f>'Deterministic Output'!$N$1</c:f>
              <c:strCache>
                <c:ptCount val="1"/>
                <c:pt idx="0">
                  <c:v>SMSF annuity income</c:v>
                </c:pt>
              </c:strCache>
            </c:strRef>
          </c:tx>
          <c:spPr>
            <a:ln w="38100">
              <a:solidFill>
                <a:schemeClr val="tx2">
                  <a:lumMod val="50000"/>
                </a:schemeClr>
              </a:solidFill>
            </a:ln>
          </c:spPr>
          <c:marker>
            <c:symbol val="none"/>
          </c:marker>
          <c:cat>
            <c:numRef>
              <c:f>'Deterministic Output'!$R$2:$R$62</c:f>
              <c:numCache>
                <c:formatCode>General</c:formatCode>
                <c:ptCount val="61"/>
                <c:pt idx="0">
                  <c:v>60</c:v>
                </c:pt>
                <c:pt idx="1">
                  <c:v>61</c:v>
                </c:pt>
                <c:pt idx="2">
                  <c:v>62</c:v>
                </c:pt>
                <c:pt idx="3">
                  <c:v>63</c:v>
                </c:pt>
                <c:pt idx="4">
                  <c:v>64</c:v>
                </c:pt>
                <c:pt idx="5">
                  <c:v>65</c:v>
                </c:pt>
                <c:pt idx="6">
                  <c:v>66</c:v>
                </c:pt>
                <c:pt idx="7">
                  <c:v>67</c:v>
                </c:pt>
                <c:pt idx="8">
                  <c:v>68</c:v>
                </c:pt>
                <c:pt idx="9">
                  <c:v>69</c:v>
                </c:pt>
                <c:pt idx="10">
                  <c:v>70</c:v>
                </c:pt>
                <c:pt idx="11">
                  <c:v>71</c:v>
                </c:pt>
                <c:pt idx="12">
                  <c:v>72</c:v>
                </c:pt>
                <c:pt idx="13">
                  <c:v>73</c:v>
                </c:pt>
                <c:pt idx="14">
                  <c:v>74</c:v>
                </c:pt>
                <c:pt idx="15">
                  <c:v>75</c:v>
                </c:pt>
                <c:pt idx="16">
                  <c:v>76</c:v>
                </c:pt>
                <c:pt idx="17">
                  <c:v>77</c:v>
                </c:pt>
                <c:pt idx="18">
                  <c:v>78</c:v>
                </c:pt>
                <c:pt idx="19">
                  <c:v>79</c:v>
                </c:pt>
                <c:pt idx="20">
                  <c:v>80</c:v>
                </c:pt>
                <c:pt idx="21">
                  <c:v>81</c:v>
                </c:pt>
                <c:pt idx="22">
                  <c:v>82</c:v>
                </c:pt>
                <c:pt idx="23">
                  <c:v>83</c:v>
                </c:pt>
                <c:pt idx="24">
                  <c:v>84</c:v>
                </c:pt>
                <c:pt idx="25">
                  <c:v>85</c:v>
                </c:pt>
                <c:pt idx="26">
                  <c:v>86</c:v>
                </c:pt>
                <c:pt idx="27">
                  <c:v>87</c:v>
                </c:pt>
                <c:pt idx="28">
                  <c:v>88</c:v>
                </c:pt>
                <c:pt idx="29">
                  <c:v>89</c:v>
                </c:pt>
                <c:pt idx="30">
                  <c:v>90</c:v>
                </c:pt>
                <c:pt idx="31">
                  <c:v>91</c:v>
                </c:pt>
                <c:pt idx="32">
                  <c:v>92</c:v>
                </c:pt>
                <c:pt idx="33">
                  <c:v>93</c:v>
                </c:pt>
                <c:pt idx="34">
                  <c:v>94</c:v>
                </c:pt>
                <c:pt idx="35">
                  <c:v>95</c:v>
                </c:pt>
                <c:pt idx="36">
                  <c:v>96</c:v>
                </c:pt>
                <c:pt idx="37">
                  <c:v>97</c:v>
                </c:pt>
                <c:pt idx="38">
                  <c:v>98</c:v>
                </c:pt>
                <c:pt idx="39">
                  <c:v>99</c:v>
                </c:pt>
                <c:pt idx="40">
                  <c:v>100</c:v>
                </c:pt>
                <c:pt idx="41">
                  <c:v>101</c:v>
                </c:pt>
                <c:pt idx="42">
                  <c:v>102</c:v>
                </c:pt>
                <c:pt idx="43">
                  <c:v>103</c:v>
                </c:pt>
                <c:pt idx="44">
                  <c:v>104</c:v>
                </c:pt>
                <c:pt idx="45">
                  <c:v>105</c:v>
                </c:pt>
                <c:pt idx="46">
                  <c:v>106</c:v>
                </c:pt>
                <c:pt idx="47">
                  <c:v>107</c:v>
                </c:pt>
                <c:pt idx="48">
                  <c:v>108</c:v>
                </c:pt>
                <c:pt idx="49">
                  <c:v>109</c:v>
                </c:pt>
                <c:pt idx="50">
                  <c:v>110</c:v>
                </c:pt>
                <c:pt idx="51">
                  <c:v>111</c:v>
                </c:pt>
                <c:pt idx="52">
                  <c:v>112</c:v>
                </c:pt>
                <c:pt idx="53">
                  <c:v>113</c:v>
                </c:pt>
                <c:pt idx="54">
                  <c:v>114</c:v>
                </c:pt>
                <c:pt idx="55">
                  <c:v>115</c:v>
                </c:pt>
                <c:pt idx="56">
                  <c:v>116</c:v>
                </c:pt>
                <c:pt idx="57">
                  <c:v>117</c:v>
                </c:pt>
                <c:pt idx="58">
                  <c:v>118</c:v>
                </c:pt>
                <c:pt idx="59">
                  <c:v>119</c:v>
                </c:pt>
                <c:pt idx="60">
                  <c:v>120</c:v>
                </c:pt>
              </c:numCache>
            </c:numRef>
          </c:cat>
          <c:val>
            <c:numRef>
              <c:f>'Deterministic Output'!$N$2:$N$31</c:f>
              <c:numCache>
                <c:formatCode>General</c:formatCode>
                <c:ptCount val="30"/>
                <c:pt idx="0">
                  <c:v>55000</c:v>
                </c:pt>
                <c:pt idx="1">
                  <c:v>53658.536585365859</c:v>
                </c:pt>
                <c:pt idx="2">
                  <c:v>52349.791790600837</c:v>
                </c:pt>
                <c:pt idx="3">
                  <c:v>51072.967600586184</c:v>
                </c:pt>
                <c:pt idx="4">
                  <c:v>49827.285463986525</c:v>
                </c:pt>
                <c:pt idx="5">
                  <c:v>48611.985818523448</c:v>
                </c:pt>
                <c:pt idx="6">
                  <c:v>47426.327627827755</c:v>
                </c:pt>
                <c:pt idx="7">
                  <c:v>46269.587929588059</c:v>
                </c:pt>
                <c:pt idx="8">
                  <c:v>45141.061394720062</c:v>
                </c:pt>
                <c:pt idx="9">
                  <c:v>44040.059897287872</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ser>
        <c:dLbls>
          <c:showLegendKey val="0"/>
          <c:showVal val="0"/>
          <c:showCatName val="0"/>
          <c:showSerName val="0"/>
          <c:showPercent val="0"/>
          <c:showBubbleSize val="0"/>
        </c:dLbls>
        <c:marker val="1"/>
        <c:smooth val="0"/>
        <c:axId val="99895936"/>
        <c:axId val="99901824"/>
      </c:lineChart>
      <c:catAx>
        <c:axId val="99895936"/>
        <c:scaling>
          <c:orientation val="minMax"/>
        </c:scaling>
        <c:delete val="0"/>
        <c:axPos val="b"/>
        <c:majorTickMark val="out"/>
        <c:minorTickMark val="none"/>
        <c:tickLblPos val="nextTo"/>
        <c:txPr>
          <a:bodyPr/>
          <a:lstStyle/>
          <a:p>
            <a:pPr>
              <a:defRPr>
                <a:solidFill>
                  <a:schemeClr val="bg1">
                    <a:lumMod val="50000"/>
                  </a:schemeClr>
                </a:solidFill>
              </a:defRPr>
            </a:pPr>
            <a:endParaRPr lang="en-US"/>
          </a:p>
        </c:txPr>
        <c:crossAx val="99901824"/>
        <c:crosses val="autoZero"/>
        <c:auto val="1"/>
        <c:lblAlgn val="ctr"/>
        <c:lblOffset val="100"/>
        <c:noMultiLvlLbl val="0"/>
      </c:catAx>
      <c:valAx>
        <c:axId val="99901824"/>
        <c:scaling>
          <c:orientation val="minMax"/>
        </c:scaling>
        <c:delete val="0"/>
        <c:axPos val="l"/>
        <c:majorGridlines>
          <c:spPr>
            <a:ln w="9525" cap="flat" cmpd="sng" algn="ctr">
              <a:solidFill>
                <a:schemeClr val="bg1">
                  <a:lumMod val="65000"/>
                </a:schemeClr>
              </a:solidFill>
              <a:prstDash val="solid"/>
            </a:ln>
            <a:effectLst/>
          </c:spPr>
        </c:majorGridlines>
        <c:numFmt formatCode="&quot;$&quot;#,##0" sourceLinked="0"/>
        <c:majorTickMark val="out"/>
        <c:minorTickMark val="none"/>
        <c:tickLblPos val="nextTo"/>
        <c:txPr>
          <a:bodyPr/>
          <a:lstStyle/>
          <a:p>
            <a:pPr>
              <a:defRPr>
                <a:solidFill>
                  <a:schemeClr val="bg1">
                    <a:lumMod val="50000"/>
                  </a:schemeClr>
                </a:solidFill>
              </a:defRPr>
            </a:pPr>
            <a:endParaRPr lang="en-US"/>
          </a:p>
        </c:txPr>
        <c:crossAx val="99895936"/>
        <c:crosses val="autoZero"/>
        <c:crossBetween val="between"/>
      </c:valAx>
      <c:spPr>
        <a:ln>
          <a:noFill/>
        </a:ln>
      </c:spPr>
    </c:plotArea>
    <c:legend>
      <c:legendPos val="b"/>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A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AU"/>
              <a:t>Annuity</a:t>
            </a:r>
            <a:r>
              <a:rPr lang="en-AU" baseline="0"/>
              <a:t> income coverage of SMSF minimums</a:t>
            </a:r>
            <a:endParaRPr lang="en-AU"/>
          </a:p>
        </c:rich>
      </c:tx>
      <c:layout>
        <c:manualLayout>
          <c:xMode val="edge"/>
          <c:yMode val="edge"/>
          <c:x val="0.13448556028315617"/>
          <c:y val="3.3552624047104011E-2"/>
        </c:manualLayout>
      </c:layout>
      <c:overlay val="0"/>
    </c:title>
    <c:autoTitleDeleted val="0"/>
    <c:plotArea>
      <c:layout/>
      <c:areaChart>
        <c:grouping val="standard"/>
        <c:varyColors val="0"/>
        <c:ser>
          <c:idx val="0"/>
          <c:order val="0"/>
          <c:tx>
            <c:strRef>
              <c:f>SMSFMinCoverage!$A$2</c:f>
              <c:strCache>
                <c:ptCount val="1"/>
              </c:strCache>
            </c:strRef>
          </c:tx>
          <c:spPr>
            <a:solidFill>
              <a:schemeClr val="accent2"/>
            </a:solidFill>
            <a:ln>
              <a:solidFill>
                <a:schemeClr val="accent2"/>
              </a:solidFill>
            </a:ln>
          </c:spPr>
          <c:cat>
            <c:numRef>
              <c:f>'Deterministic Output'!$R$2:$R$62</c:f>
              <c:numCache>
                <c:formatCode>General</c:formatCode>
                <c:ptCount val="61"/>
                <c:pt idx="0">
                  <c:v>60</c:v>
                </c:pt>
                <c:pt idx="1">
                  <c:v>61</c:v>
                </c:pt>
                <c:pt idx="2">
                  <c:v>62</c:v>
                </c:pt>
                <c:pt idx="3">
                  <c:v>63</c:v>
                </c:pt>
                <c:pt idx="4">
                  <c:v>64</c:v>
                </c:pt>
                <c:pt idx="5">
                  <c:v>65</c:v>
                </c:pt>
                <c:pt idx="6">
                  <c:v>66</c:v>
                </c:pt>
                <c:pt idx="7">
                  <c:v>67</c:v>
                </c:pt>
                <c:pt idx="8">
                  <c:v>68</c:v>
                </c:pt>
                <c:pt idx="9">
                  <c:v>69</c:v>
                </c:pt>
                <c:pt idx="10">
                  <c:v>70</c:v>
                </c:pt>
                <c:pt idx="11">
                  <c:v>71</c:v>
                </c:pt>
                <c:pt idx="12">
                  <c:v>72</c:v>
                </c:pt>
                <c:pt idx="13">
                  <c:v>73</c:v>
                </c:pt>
                <c:pt idx="14">
                  <c:v>74</c:v>
                </c:pt>
                <c:pt idx="15">
                  <c:v>75</c:v>
                </c:pt>
                <c:pt idx="16">
                  <c:v>76</c:v>
                </c:pt>
                <c:pt idx="17">
                  <c:v>77</c:v>
                </c:pt>
                <c:pt idx="18">
                  <c:v>78</c:v>
                </c:pt>
                <c:pt idx="19">
                  <c:v>79</c:v>
                </c:pt>
                <c:pt idx="20">
                  <c:v>80</c:v>
                </c:pt>
                <c:pt idx="21">
                  <c:v>81</c:v>
                </c:pt>
                <c:pt idx="22">
                  <c:v>82</c:v>
                </c:pt>
                <c:pt idx="23">
                  <c:v>83</c:v>
                </c:pt>
                <c:pt idx="24">
                  <c:v>84</c:v>
                </c:pt>
                <c:pt idx="25">
                  <c:v>85</c:v>
                </c:pt>
                <c:pt idx="26">
                  <c:v>86</c:v>
                </c:pt>
                <c:pt idx="27">
                  <c:v>87</c:v>
                </c:pt>
                <c:pt idx="28">
                  <c:v>88</c:v>
                </c:pt>
                <c:pt idx="29">
                  <c:v>89</c:v>
                </c:pt>
                <c:pt idx="30">
                  <c:v>90</c:v>
                </c:pt>
                <c:pt idx="31">
                  <c:v>91</c:v>
                </c:pt>
                <c:pt idx="32">
                  <c:v>92</c:v>
                </c:pt>
                <c:pt idx="33">
                  <c:v>93</c:v>
                </c:pt>
                <c:pt idx="34">
                  <c:v>94</c:v>
                </c:pt>
                <c:pt idx="35">
                  <c:v>95</c:v>
                </c:pt>
                <c:pt idx="36">
                  <c:v>96</c:v>
                </c:pt>
                <c:pt idx="37">
                  <c:v>97</c:v>
                </c:pt>
                <c:pt idx="38">
                  <c:v>98</c:v>
                </c:pt>
                <c:pt idx="39">
                  <c:v>99</c:v>
                </c:pt>
                <c:pt idx="40">
                  <c:v>100</c:v>
                </c:pt>
                <c:pt idx="41">
                  <c:v>101</c:v>
                </c:pt>
                <c:pt idx="42">
                  <c:v>102</c:v>
                </c:pt>
                <c:pt idx="43">
                  <c:v>103</c:v>
                </c:pt>
                <c:pt idx="44">
                  <c:v>104</c:v>
                </c:pt>
                <c:pt idx="45">
                  <c:v>105</c:v>
                </c:pt>
                <c:pt idx="46">
                  <c:v>106</c:v>
                </c:pt>
                <c:pt idx="47">
                  <c:v>107</c:v>
                </c:pt>
                <c:pt idx="48">
                  <c:v>108</c:v>
                </c:pt>
                <c:pt idx="49">
                  <c:v>109</c:v>
                </c:pt>
                <c:pt idx="50">
                  <c:v>110</c:v>
                </c:pt>
                <c:pt idx="51">
                  <c:v>111</c:v>
                </c:pt>
                <c:pt idx="52">
                  <c:v>112</c:v>
                </c:pt>
                <c:pt idx="53">
                  <c:v>113</c:v>
                </c:pt>
                <c:pt idx="54">
                  <c:v>114</c:v>
                </c:pt>
                <c:pt idx="55">
                  <c:v>115</c:v>
                </c:pt>
                <c:pt idx="56">
                  <c:v>116</c:v>
                </c:pt>
                <c:pt idx="57">
                  <c:v>117</c:v>
                </c:pt>
                <c:pt idx="58">
                  <c:v>118</c:v>
                </c:pt>
                <c:pt idx="59">
                  <c:v>119</c:v>
                </c:pt>
                <c:pt idx="60">
                  <c:v>120</c:v>
                </c:pt>
              </c:numCache>
            </c:numRef>
          </c:cat>
          <c:val>
            <c:numRef>
              <c:f>SMSFMinCoverage!$B$2:$Q$2</c:f>
              <c:numCache>
                <c:formatCode>0%</c:formatCode>
                <c:ptCount val="16"/>
              </c:numCache>
            </c:numRef>
          </c:val>
        </c:ser>
        <c:ser>
          <c:idx val="1"/>
          <c:order val="1"/>
          <c:tx>
            <c:strRef>
              <c:f>SMSFMinCoverage!$A$3</c:f>
              <c:strCache>
                <c:ptCount val="1"/>
              </c:strCache>
            </c:strRef>
          </c:tx>
          <c:spPr>
            <a:noFill/>
            <a:ln w="28575">
              <a:solidFill>
                <a:schemeClr val="accent1"/>
              </a:solidFill>
            </a:ln>
          </c:spPr>
          <c:cat>
            <c:numRef>
              <c:f>'Deterministic Output'!$R$2:$R$62</c:f>
              <c:numCache>
                <c:formatCode>General</c:formatCode>
                <c:ptCount val="61"/>
                <c:pt idx="0">
                  <c:v>60</c:v>
                </c:pt>
                <c:pt idx="1">
                  <c:v>61</c:v>
                </c:pt>
                <c:pt idx="2">
                  <c:v>62</c:v>
                </c:pt>
                <c:pt idx="3">
                  <c:v>63</c:v>
                </c:pt>
                <c:pt idx="4">
                  <c:v>64</c:v>
                </c:pt>
                <c:pt idx="5">
                  <c:v>65</c:v>
                </c:pt>
                <c:pt idx="6">
                  <c:v>66</c:v>
                </c:pt>
                <c:pt idx="7">
                  <c:v>67</c:v>
                </c:pt>
                <c:pt idx="8">
                  <c:v>68</c:v>
                </c:pt>
                <c:pt idx="9">
                  <c:v>69</c:v>
                </c:pt>
                <c:pt idx="10">
                  <c:v>70</c:v>
                </c:pt>
                <c:pt idx="11">
                  <c:v>71</c:v>
                </c:pt>
                <c:pt idx="12">
                  <c:v>72</c:v>
                </c:pt>
                <c:pt idx="13">
                  <c:v>73</c:v>
                </c:pt>
                <c:pt idx="14">
                  <c:v>74</c:v>
                </c:pt>
                <c:pt idx="15">
                  <c:v>75</c:v>
                </c:pt>
                <c:pt idx="16">
                  <c:v>76</c:v>
                </c:pt>
                <c:pt idx="17">
                  <c:v>77</c:v>
                </c:pt>
                <c:pt idx="18">
                  <c:v>78</c:v>
                </c:pt>
                <c:pt idx="19">
                  <c:v>79</c:v>
                </c:pt>
                <c:pt idx="20">
                  <c:v>80</c:v>
                </c:pt>
                <c:pt idx="21">
                  <c:v>81</c:v>
                </c:pt>
                <c:pt idx="22">
                  <c:v>82</c:v>
                </c:pt>
                <c:pt idx="23">
                  <c:v>83</c:v>
                </c:pt>
                <c:pt idx="24">
                  <c:v>84</c:v>
                </c:pt>
                <c:pt idx="25">
                  <c:v>85</c:v>
                </c:pt>
                <c:pt idx="26">
                  <c:v>86</c:v>
                </c:pt>
                <c:pt idx="27">
                  <c:v>87</c:v>
                </c:pt>
                <c:pt idx="28">
                  <c:v>88</c:v>
                </c:pt>
                <c:pt idx="29">
                  <c:v>89</c:v>
                </c:pt>
                <c:pt idx="30">
                  <c:v>90</c:v>
                </c:pt>
                <c:pt idx="31">
                  <c:v>91</c:v>
                </c:pt>
                <c:pt idx="32">
                  <c:v>92</c:v>
                </c:pt>
                <c:pt idx="33">
                  <c:v>93</c:v>
                </c:pt>
                <c:pt idx="34">
                  <c:v>94</c:v>
                </c:pt>
                <c:pt idx="35">
                  <c:v>95</c:v>
                </c:pt>
                <c:pt idx="36">
                  <c:v>96</c:v>
                </c:pt>
                <c:pt idx="37">
                  <c:v>97</c:v>
                </c:pt>
                <c:pt idx="38">
                  <c:v>98</c:v>
                </c:pt>
                <c:pt idx="39">
                  <c:v>99</c:v>
                </c:pt>
                <c:pt idx="40">
                  <c:v>100</c:v>
                </c:pt>
                <c:pt idx="41">
                  <c:v>101</c:v>
                </c:pt>
                <c:pt idx="42">
                  <c:v>102</c:v>
                </c:pt>
                <c:pt idx="43">
                  <c:v>103</c:v>
                </c:pt>
                <c:pt idx="44">
                  <c:v>104</c:v>
                </c:pt>
                <c:pt idx="45">
                  <c:v>105</c:v>
                </c:pt>
                <c:pt idx="46">
                  <c:v>106</c:v>
                </c:pt>
                <c:pt idx="47">
                  <c:v>107</c:v>
                </c:pt>
                <c:pt idx="48">
                  <c:v>108</c:v>
                </c:pt>
                <c:pt idx="49">
                  <c:v>109</c:v>
                </c:pt>
                <c:pt idx="50">
                  <c:v>110</c:v>
                </c:pt>
                <c:pt idx="51">
                  <c:v>111</c:v>
                </c:pt>
                <c:pt idx="52">
                  <c:v>112</c:v>
                </c:pt>
                <c:pt idx="53">
                  <c:v>113</c:v>
                </c:pt>
                <c:pt idx="54">
                  <c:v>114</c:v>
                </c:pt>
                <c:pt idx="55">
                  <c:v>115</c:v>
                </c:pt>
                <c:pt idx="56">
                  <c:v>116</c:v>
                </c:pt>
                <c:pt idx="57">
                  <c:v>117</c:v>
                </c:pt>
                <c:pt idx="58">
                  <c:v>118</c:v>
                </c:pt>
                <c:pt idx="59">
                  <c:v>119</c:v>
                </c:pt>
                <c:pt idx="60">
                  <c:v>120</c:v>
                </c:pt>
              </c:numCache>
            </c:numRef>
          </c:cat>
          <c:val>
            <c:numRef>
              <c:f>SMSFMinCoverage!$B$3:$Q$3</c:f>
              <c:numCache>
                <c:formatCode>0%</c:formatCode>
                <c:ptCount val="16"/>
              </c:numCache>
            </c:numRef>
          </c:val>
        </c:ser>
        <c:ser>
          <c:idx val="2"/>
          <c:order val="2"/>
          <c:tx>
            <c:strRef>
              <c:f>SMSFMinCoverage!$A$4</c:f>
              <c:strCache>
                <c:ptCount val="1"/>
              </c:strCache>
            </c:strRef>
          </c:tx>
          <c:spPr>
            <a:solidFill>
              <a:sysClr val="window" lastClr="FFFFFF"/>
            </a:solidFill>
          </c:spPr>
          <c:cat>
            <c:numRef>
              <c:f>'Deterministic Output'!$R$2:$R$62</c:f>
              <c:numCache>
                <c:formatCode>General</c:formatCode>
                <c:ptCount val="61"/>
                <c:pt idx="0">
                  <c:v>60</c:v>
                </c:pt>
                <c:pt idx="1">
                  <c:v>61</c:v>
                </c:pt>
                <c:pt idx="2">
                  <c:v>62</c:v>
                </c:pt>
                <c:pt idx="3">
                  <c:v>63</c:v>
                </c:pt>
                <c:pt idx="4">
                  <c:v>64</c:v>
                </c:pt>
                <c:pt idx="5">
                  <c:v>65</c:v>
                </c:pt>
                <c:pt idx="6">
                  <c:v>66</c:v>
                </c:pt>
                <c:pt idx="7">
                  <c:v>67</c:v>
                </c:pt>
                <c:pt idx="8">
                  <c:v>68</c:v>
                </c:pt>
                <c:pt idx="9">
                  <c:v>69</c:v>
                </c:pt>
                <c:pt idx="10">
                  <c:v>70</c:v>
                </c:pt>
                <c:pt idx="11">
                  <c:v>71</c:v>
                </c:pt>
                <c:pt idx="12">
                  <c:v>72</c:v>
                </c:pt>
                <c:pt idx="13">
                  <c:v>73</c:v>
                </c:pt>
                <c:pt idx="14">
                  <c:v>74</c:v>
                </c:pt>
                <c:pt idx="15">
                  <c:v>75</c:v>
                </c:pt>
                <c:pt idx="16">
                  <c:v>76</c:v>
                </c:pt>
                <c:pt idx="17">
                  <c:v>77</c:v>
                </c:pt>
                <c:pt idx="18">
                  <c:v>78</c:v>
                </c:pt>
                <c:pt idx="19">
                  <c:v>79</c:v>
                </c:pt>
                <c:pt idx="20">
                  <c:v>80</c:v>
                </c:pt>
                <c:pt idx="21">
                  <c:v>81</c:v>
                </c:pt>
                <c:pt idx="22">
                  <c:v>82</c:v>
                </c:pt>
                <c:pt idx="23">
                  <c:v>83</c:v>
                </c:pt>
                <c:pt idx="24">
                  <c:v>84</c:v>
                </c:pt>
                <c:pt idx="25">
                  <c:v>85</c:v>
                </c:pt>
                <c:pt idx="26">
                  <c:v>86</c:v>
                </c:pt>
                <c:pt idx="27">
                  <c:v>87</c:v>
                </c:pt>
                <c:pt idx="28">
                  <c:v>88</c:v>
                </c:pt>
                <c:pt idx="29">
                  <c:v>89</c:v>
                </c:pt>
                <c:pt idx="30">
                  <c:v>90</c:v>
                </c:pt>
                <c:pt idx="31">
                  <c:v>91</c:v>
                </c:pt>
                <c:pt idx="32">
                  <c:v>92</c:v>
                </c:pt>
                <c:pt idx="33">
                  <c:v>93</c:v>
                </c:pt>
                <c:pt idx="34">
                  <c:v>94</c:v>
                </c:pt>
                <c:pt idx="35">
                  <c:v>95</c:v>
                </c:pt>
                <c:pt idx="36">
                  <c:v>96</c:v>
                </c:pt>
                <c:pt idx="37">
                  <c:v>97</c:v>
                </c:pt>
                <c:pt idx="38">
                  <c:v>98</c:v>
                </c:pt>
                <c:pt idx="39">
                  <c:v>99</c:v>
                </c:pt>
                <c:pt idx="40">
                  <c:v>100</c:v>
                </c:pt>
                <c:pt idx="41">
                  <c:v>101</c:v>
                </c:pt>
                <c:pt idx="42">
                  <c:v>102</c:v>
                </c:pt>
                <c:pt idx="43">
                  <c:v>103</c:v>
                </c:pt>
                <c:pt idx="44">
                  <c:v>104</c:v>
                </c:pt>
                <c:pt idx="45">
                  <c:v>105</c:v>
                </c:pt>
                <c:pt idx="46">
                  <c:v>106</c:v>
                </c:pt>
                <c:pt idx="47">
                  <c:v>107</c:v>
                </c:pt>
                <c:pt idx="48">
                  <c:v>108</c:v>
                </c:pt>
                <c:pt idx="49">
                  <c:v>109</c:v>
                </c:pt>
                <c:pt idx="50">
                  <c:v>110</c:v>
                </c:pt>
                <c:pt idx="51">
                  <c:v>111</c:v>
                </c:pt>
                <c:pt idx="52">
                  <c:v>112</c:v>
                </c:pt>
                <c:pt idx="53">
                  <c:v>113</c:v>
                </c:pt>
                <c:pt idx="54">
                  <c:v>114</c:v>
                </c:pt>
                <c:pt idx="55">
                  <c:v>115</c:v>
                </c:pt>
                <c:pt idx="56">
                  <c:v>116</c:v>
                </c:pt>
                <c:pt idx="57">
                  <c:v>117</c:v>
                </c:pt>
                <c:pt idx="58">
                  <c:v>118</c:v>
                </c:pt>
                <c:pt idx="59">
                  <c:v>119</c:v>
                </c:pt>
                <c:pt idx="60">
                  <c:v>120</c:v>
                </c:pt>
              </c:numCache>
            </c:numRef>
          </c:cat>
          <c:val>
            <c:numRef>
              <c:f>SMSFMinCoverage!$B$4:$Q$4</c:f>
              <c:numCache>
                <c:formatCode>0%</c:formatCode>
                <c:ptCount val="16"/>
              </c:numCache>
            </c:numRef>
          </c:val>
        </c:ser>
        <c:dLbls>
          <c:showLegendKey val="0"/>
          <c:showVal val="0"/>
          <c:showCatName val="0"/>
          <c:showSerName val="0"/>
          <c:showPercent val="0"/>
          <c:showBubbleSize val="0"/>
        </c:dLbls>
        <c:axId val="110761856"/>
        <c:axId val="110763392"/>
      </c:areaChart>
      <c:catAx>
        <c:axId val="110761856"/>
        <c:scaling>
          <c:orientation val="minMax"/>
        </c:scaling>
        <c:delete val="0"/>
        <c:axPos val="b"/>
        <c:numFmt formatCode="General" sourceLinked="1"/>
        <c:majorTickMark val="out"/>
        <c:minorTickMark val="none"/>
        <c:tickLblPos val="nextTo"/>
        <c:crossAx val="110763392"/>
        <c:crosses val="autoZero"/>
        <c:auto val="1"/>
        <c:lblAlgn val="ctr"/>
        <c:lblOffset val="100"/>
        <c:noMultiLvlLbl val="0"/>
      </c:catAx>
      <c:valAx>
        <c:axId val="110763392"/>
        <c:scaling>
          <c:orientation val="minMax"/>
        </c:scaling>
        <c:delete val="0"/>
        <c:axPos val="l"/>
        <c:numFmt formatCode="0%" sourceLinked="1"/>
        <c:majorTickMark val="out"/>
        <c:minorTickMark val="none"/>
        <c:tickLblPos val="nextTo"/>
        <c:crossAx val="110761856"/>
        <c:crosses val="autoZero"/>
        <c:crossBetween val="midCat"/>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A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AU"/>
              <a:t>Range</a:t>
            </a:r>
            <a:r>
              <a:rPr lang="en-AU" baseline="0"/>
              <a:t> of SMSF minimums</a:t>
            </a:r>
            <a:endParaRPr lang="en-AU"/>
          </a:p>
        </c:rich>
      </c:tx>
      <c:overlay val="0"/>
    </c:title>
    <c:autoTitleDeleted val="0"/>
    <c:plotArea>
      <c:layout/>
      <c:areaChart>
        <c:grouping val="standard"/>
        <c:varyColors val="0"/>
        <c:ser>
          <c:idx val="0"/>
          <c:order val="0"/>
          <c:tx>
            <c:strRef>
              <c:f>SMSFMinPmt!$A$2</c:f>
              <c:strCache>
                <c:ptCount val="1"/>
              </c:strCache>
            </c:strRef>
          </c:tx>
          <c:spPr>
            <a:solidFill>
              <a:schemeClr val="accent2"/>
            </a:solidFill>
          </c:spPr>
          <c:cat>
            <c:numRef>
              <c:f>'Deterministic Output'!$R$2:$R$62</c:f>
              <c:numCache>
                <c:formatCode>General</c:formatCode>
                <c:ptCount val="61"/>
                <c:pt idx="0">
                  <c:v>60</c:v>
                </c:pt>
                <c:pt idx="1">
                  <c:v>61</c:v>
                </c:pt>
                <c:pt idx="2">
                  <c:v>62</c:v>
                </c:pt>
                <c:pt idx="3">
                  <c:v>63</c:v>
                </c:pt>
                <c:pt idx="4">
                  <c:v>64</c:v>
                </c:pt>
                <c:pt idx="5">
                  <c:v>65</c:v>
                </c:pt>
                <c:pt idx="6">
                  <c:v>66</c:v>
                </c:pt>
                <c:pt idx="7">
                  <c:v>67</c:v>
                </c:pt>
                <c:pt idx="8">
                  <c:v>68</c:v>
                </c:pt>
                <c:pt idx="9">
                  <c:v>69</c:v>
                </c:pt>
                <c:pt idx="10">
                  <c:v>70</c:v>
                </c:pt>
                <c:pt idx="11">
                  <c:v>71</c:v>
                </c:pt>
                <c:pt idx="12">
                  <c:v>72</c:v>
                </c:pt>
                <c:pt idx="13">
                  <c:v>73</c:v>
                </c:pt>
                <c:pt idx="14">
                  <c:v>74</c:v>
                </c:pt>
                <c:pt idx="15">
                  <c:v>75</c:v>
                </c:pt>
                <c:pt idx="16">
                  <c:v>76</c:v>
                </c:pt>
                <c:pt idx="17">
                  <c:v>77</c:v>
                </c:pt>
                <c:pt idx="18">
                  <c:v>78</c:v>
                </c:pt>
                <c:pt idx="19">
                  <c:v>79</c:v>
                </c:pt>
                <c:pt idx="20">
                  <c:v>80</c:v>
                </c:pt>
                <c:pt idx="21">
                  <c:v>81</c:v>
                </c:pt>
                <c:pt idx="22">
                  <c:v>82</c:v>
                </c:pt>
                <c:pt idx="23">
                  <c:v>83</c:v>
                </c:pt>
                <c:pt idx="24">
                  <c:v>84</c:v>
                </c:pt>
                <c:pt idx="25">
                  <c:v>85</c:v>
                </c:pt>
                <c:pt idx="26">
                  <c:v>86</c:v>
                </c:pt>
                <c:pt idx="27">
                  <c:v>87</c:v>
                </c:pt>
                <c:pt idx="28">
                  <c:v>88</c:v>
                </c:pt>
                <c:pt idx="29">
                  <c:v>89</c:v>
                </c:pt>
                <c:pt idx="30">
                  <c:v>90</c:v>
                </c:pt>
                <c:pt idx="31">
                  <c:v>91</c:v>
                </c:pt>
                <c:pt idx="32">
                  <c:v>92</c:v>
                </c:pt>
                <c:pt idx="33">
                  <c:v>93</c:v>
                </c:pt>
                <c:pt idx="34">
                  <c:v>94</c:v>
                </c:pt>
                <c:pt idx="35">
                  <c:v>95</c:v>
                </c:pt>
                <c:pt idx="36">
                  <c:v>96</c:v>
                </c:pt>
                <c:pt idx="37">
                  <c:v>97</c:v>
                </c:pt>
                <c:pt idx="38">
                  <c:v>98</c:v>
                </c:pt>
                <c:pt idx="39">
                  <c:v>99</c:v>
                </c:pt>
                <c:pt idx="40">
                  <c:v>100</c:v>
                </c:pt>
                <c:pt idx="41">
                  <c:v>101</c:v>
                </c:pt>
                <c:pt idx="42">
                  <c:v>102</c:v>
                </c:pt>
                <c:pt idx="43">
                  <c:v>103</c:v>
                </c:pt>
                <c:pt idx="44">
                  <c:v>104</c:v>
                </c:pt>
                <c:pt idx="45">
                  <c:v>105</c:v>
                </c:pt>
                <c:pt idx="46">
                  <c:v>106</c:v>
                </c:pt>
                <c:pt idx="47">
                  <c:v>107</c:v>
                </c:pt>
                <c:pt idx="48">
                  <c:v>108</c:v>
                </c:pt>
                <c:pt idx="49">
                  <c:v>109</c:v>
                </c:pt>
                <c:pt idx="50">
                  <c:v>110</c:v>
                </c:pt>
                <c:pt idx="51">
                  <c:v>111</c:v>
                </c:pt>
                <c:pt idx="52">
                  <c:v>112</c:v>
                </c:pt>
                <c:pt idx="53">
                  <c:v>113</c:v>
                </c:pt>
                <c:pt idx="54">
                  <c:v>114</c:v>
                </c:pt>
                <c:pt idx="55">
                  <c:v>115</c:v>
                </c:pt>
                <c:pt idx="56">
                  <c:v>116</c:v>
                </c:pt>
                <c:pt idx="57">
                  <c:v>117</c:v>
                </c:pt>
                <c:pt idx="58">
                  <c:v>118</c:v>
                </c:pt>
                <c:pt idx="59">
                  <c:v>119</c:v>
                </c:pt>
                <c:pt idx="60">
                  <c:v>120</c:v>
                </c:pt>
              </c:numCache>
            </c:numRef>
          </c:cat>
          <c:val>
            <c:numRef>
              <c:f>SMSFMinPmt!$B$2:$Q$2</c:f>
              <c:numCache>
                <c:formatCode>_-* #,##0_-;\-* #,##0_-;_-* "-"??_-;_-@_-</c:formatCode>
                <c:ptCount val="16"/>
              </c:numCache>
            </c:numRef>
          </c:val>
        </c:ser>
        <c:ser>
          <c:idx val="1"/>
          <c:order val="1"/>
          <c:tx>
            <c:strRef>
              <c:f>SMSFMinPmt!$A$3</c:f>
              <c:strCache>
                <c:ptCount val="1"/>
              </c:strCache>
            </c:strRef>
          </c:tx>
          <c:spPr>
            <a:ln w="28575">
              <a:solidFill>
                <a:schemeClr val="accent1"/>
              </a:solidFill>
            </a:ln>
          </c:spPr>
          <c:cat>
            <c:numRef>
              <c:f>'Deterministic Output'!$R$2:$R$62</c:f>
              <c:numCache>
                <c:formatCode>General</c:formatCode>
                <c:ptCount val="61"/>
                <c:pt idx="0">
                  <c:v>60</c:v>
                </c:pt>
                <c:pt idx="1">
                  <c:v>61</c:v>
                </c:pt>
                <c:pt idx="2">
                  <c:v>62</c:v>
                </c:pt>
                <c:pt idx="3">
                  <c:v>63</c:v>
                </c:pt>
                <c:pt idx="4">
                  <c:v>64</c:v>
                </c:pt>
                <c:pt idx="5">
                  <c:v>65</c:v>
                </c:pt>
                <c:pt idx="6">
                  <c:v>66</c:v>
                </c:pt>
                <c:pt idx="7">
                  <c:v>67</c:v>
                </c:pt>
                <c:pt idx="8">
                  <c:v>68</c:v>
                </c:pt>
                <c:pt idx="9">
                  <c:v>69</c:v>
                </c:pt>
                <c:pt idx="10">
                  <c:v>70</c:v>
                </c:pt>
                <c:pt idx="11">
                  <c:v>71</c:v>
                </c:pt>
                <c:pt idx="12">
                  <c:v>72</c:v>
                </c:pt>
                <c:pt idx="13">
                  <c:v>73</c:v>
                </c:pt>
                <c:pt idx="14">
                  <c:v>74</c:v>
                </c:pt>
                <c:pt idx="15">
                  <c:v>75</c:v>
                </c:pt>
                <c:pt idx="16">
                  <c:v>76</c:v>
                </c:pt>
                <c:pt idx="17">
                  <c:v>77</c:v>
                </c:pt>
                <c:pt idx="18">
                  <c:v>78</c:v>
                </c:pt>
                <c:pt idx="19">
                  <c:v>79</c:v>
                </c:pt>
                <c:pt idx="20">
                  <c:v>80</c:v>
                </c:pt>
                <c:pt idx="21">
                  <c:v>81</c:v>
                </c:pt>
                <c:pt idx="22">
                  <c:v>82</c:v>
                </c:pt>
                <c:pt idx="23">
                  <c:v>83</c:v>
                </c:pt>
                <c:pt idx="24">
                  <c:v>84</c:v>
                </c:pt>
                <c:pt idx="25">
                  <c:v>85</c:v>
                </c:pt>
                <c:pt idx="26">
                  <c:v>86</c:v>
                </c:pt>
                <c:pt idx="27">
                  <c:v>87</c:v>
                </c:pt>
                <c:pt idx="28">
                  <c:v>88</c:v>
                </c:pt>
                <c:pt idx="29">
                  <c:v>89</c:v>
                </c:pt>
                <c:pt idx="30">
                  <c:v>90</c:v>
                </c:pt>
                <c:pt idx="31">
                  <c:v>91</c:v>
                </c:pt>
                <c:pt idx="32">
                  <c:v>92</c:v>
                </c:pt>
                <c:pt idx="33">
                  <c:v>93</c:v>
                </c:pt>
                <c:pt idx="34">
                  <c:v>94</c:v>
                </c:pt>
                <c:pt idx="35">
                  <c:v>95</c:v>
                </c:pt>
                <c:pt idx="36">
                  <c:v>96</c:v>
                </c:pt>
                <c:pt idx="37">
                  <c:v>97</c:v>
                </c:pt>
                <c:pt idx="38">
                  <c:v>98</c:v>
                </c:pt>
                <c:pt idx="39">
                  <c:v>99</c:v>
                </c:pt>
                <c:pt idx="40">
                  <c:v>100</c:v>
                </c:pt>
                <c:pt idx="41">
                  <c:v>101</c:v>
                </c:pt>
                <c:pt idx="42">
                  <c:v>102</c:v>
                </c:pt>
                <c:pt idx="43">
                  <c:v>103</c:v>
                </c:pt>
                <c:pt idx="44">
                  <c:v>104</c:v>
                </c:pt>
                <c:pt idx="45">
                  <c:v>105</c:v>
                </c:pt>
                <c:pt idx="46">
                  <c:v>106</c:v>
                </c:pt>
                <c:pt idx="47">
                  <c:v>107</c:v>
                </c:pt>
                <c:pt idx="48">
                  <c:v>108</c:v>
                </c:pt>
                <c:pt idx="49">
                  <c:v>109</c:v>
                </c:pt>
                <c:pt idx="50">
                  <c:v>110</c:v>
                </c:pt>
                <c:pt idx="51">
                  <c:v>111</c:v>
                </c:pt>
                <c:pt idx="52">
                  <c:v>112</c:v>
                </c:pt>
                <c:pt idx="53">
                  <c:v>113</c:v>
                </c:pt>
                <c:pt idx="54">
                  <c:v>114</c:v>
                </c:pt>
                <c:pt idx="55">
                  <c:v>115</c:v>
                </c:pt>
                <c:pt idx="56">
                  <c:v>116</c:v>
                </c:pt>
                <c:pt idx="57">
                  <c:v>117</c:v>
                </c:pt>
                <c:pt idx="58">
                  <c:v>118</c:v>
                </c:pt>
                <c:pt idx="59">
                  <c:v>119</c:v>
                </c:pt>
                <c:pt idx="60">
                  <c:v>120</c:v>
                </c:pt>
              </c:numCache>
            </c:numRef>
          </c:cat>
          <c:val>
            <c:numRef>
              <c:f>SMSFMinPmt!$B$3:$Q$3</c:f>
              <c:numCache>
                <c:formatCode>_-* #,##0_-;\-* #,##0_-;_-* "-"??_-;_-@_-</c:formatCode>
                <c:ptCount val="16"/>
              </c:numCache>
            </c:numRef>
          </c:val>
        </c:ser>
        <c:ser>
          <c:idx val="2"/>
          <c:order val="2"/>
          <c:tx>
            <c:strRef>
              <c:f>SMSFMinPmt!$A$4</c:f>
              <c:strCache>
                <c:ptCount val="1"/>
              </c:strCache>
            </c:strRef>
          </c:tx>
          <c:spPr>
            <a:solidFill>
              <a:sysClr val="window" lastClr="FFFFFF"/>
            </a:solidFill>
          </c:spPr>
          <c:cat>
            <c:numRef>
              <c:f>'Deterministic Output'!$R$2:$R$62</c:f>
              <c:numCache>
                <c:formatCode>General</c:formatCode>
                <c:ptCount val="61"/>
                <c:pt idx="0">
                  <c:v>60</c:v>
                </c:pt>
                <c:pt idx="1">
                  <c:v>61</c:v>
                </c:pt>
                <c:pt idx="2">
                  <c:v>62</c:v>
                </c:pt>
                <c:pt idx="3">
                  <c:v>63</c:v>
                </c:pt>
                <c:pt idx="4">
                  <c:v>64</c:v>
                </c:pt>
                <c:pt idx="5">
                  <c:v>65</c:v>
                </c:pt>
                <c:pt idx="6">
                  <c:v>66</c:v>
                </c:pt>
                <c:pt idx="7">
                  <c:v>67</c:v>
                </c:pt>
                <c:pt idx="8">
                  <c:v>68</c:v>
                </c:pt>
                <c:pt idx="9">
                  <c:v>69</c:v>
                </c:pt>
                <c:pt idx="10">
                  <c:v>70</c:v>
                </c:pt>
                <c:pt idx="11">
                  <c:v>71</c:v>
                </c:pt>
                <c:pt idx="12">
                  <c:v>72</c:v>
                </c:pt>
                <c:pt idx="13">
                  <c:v>73</c:v>
                </c:pt>
                <c:pt idx="14">
                  <c:v>74</c:v>
                </c:pt>
                <c:pt idx="15">
                  <c:v>75</c:v>
                </c:pt>
                <c:pt idx="16">
                  <c:v>76</c:v>
                </c:pt>
                <c:pt idx="17">
                  <c:v>77</c:v>
                </c:pt>
                <c:pt idx="18">
                  <c:v>78</c:v>
                </c:pt>
                <c:pt idx="19">
                  <c:v>79</c:v>
                </c:pt>
                <c:pt idx="20">
                  <c:v>80</c:v>
                </c:pt>
                <c:pt idx="21">
                  <c:v>81</c:v>
                </c:pt>
                <c:pt idx="22">
                  <c:v>82</c:v>
                </c:pt>
                <c:pt idx="23">
                  <c:v>83</c:v>
                </c:pt>
                <c:pt idx="24">
                  <c:v>84</c:v>
                </c:pt>
                <c:pt idx="25">
                  <c:v>85</c:v>
                </c:pt>
                <c:pt idx="26">
                  <c:v>86</c:v>
                </c:pt>
                <c:pt idx="27">
                  <c:v>87</c:v>
                </c:pt>
                <c:pt idx="28">
                  <c:v>88</c:v>
                </c:pt>
                <c:pt idx="29">
                  <c:v>89</c:v>
                </c:pt>
                <c:pt idx="30">
                  <c:v>90</c:v>
                </c:pt>
                <c:pt idx="31">
                  <c:v>91</c:v>
                </c:pt>
                <c:pt idx="32">
                  <c:v>92</c:v>
                </c:pt>
                <c:pt idx="33">
                  <c:v>93</c:v>
                </c:pt>
                <c:pt idx="34">
                  <c:v>94</c:v>
                </c:pt>
                <c:pt idx="35">
                  <c:v>95</c:v>
                </c:pt>
                <c:pt idx="36">
                  <c:v>96</c:v>
                </c:pt>
                <c:pt idx="37">
                  <c:v>97</c:v>
                </c:pt>
                <c:pt idx="38">
                  <c:v>98</c:v>
                </c:pt>
                <c:pt idx="39">
                  <c:v>99</c:v>
                </c:pt>
                <c:pt idx="40">
                  <c:v>100</c:v>
                </c:pt>
                <c:pt idx="41">
                  <c:v>101</c:v>
                </c:pt>
                <c:pt idx="42">
                  <c:v>102</c:v>
                </c:pt>
                <c:pt idx="43">
                  <c:v>103</c:v>
                </c:pt>
                <c:pt idx="44">
                  <c:v>104</c:v>
                </c:pt>
                <c:pt idx="45">
                  <c:v>105</c:v>
                </c:pt>
                <c:pt idx="46">
                  <c:v>106</c:v>
                </c:pt>
                <c:pt idx="47">
                  <c:v>107</c:v>
                </c:pt>
                <c:pt idx="48">
                  <c:v>108</c:v>
                </c:pt>
                <c:pt idx="49">
                  <c:v>109</c:v>
                </c:pt>
                <c:pt idx="50">
                  <c:v>110</c:v>
                </c:pt>
                <c:pt idx="51">
                  <c:v>111</c:v>
                </c:pt>
                <c:pt idx="52">
                  <c:v>112</c:v>
                </c:pt>
                <c:pt idx="53">
                  <c:v>113</c:v>
                </c:pt>
                <c:pt idx="54">
                  <c:v>114</c:v>
                </c:pt>
                <c:pt idx="55">
                  <c:v>115</c:v>
                </c:pt>
                <c:pt idx="56">
                  <c:v>116</c:v>
                </c:pt>
                <c:pt idx="57">
                  <c:v>117</c:v>
                </c:pt>
                <c:pt idx="58">
                  <c:v>118</c:v>
                </c:pt>
                <c:pt idx="59">
                  <c:v>119</c:v>
                </c:pt>
                <c:pt idx="60">
                  <c:v>120</c:v>
                </c:pt>
              </c:numCache>
            </c:numRef>
          </c:cat>
          <c:val>
            <c:numRef>
              <c:f>SMSFMinPmt!$B$4:$Q$4</c:f>
              <c:numCache>
                <c:formatCode>_-* #,##0_-;\-* #,##0_-;_-* "-"??_-;_-@_-</c:formatCode>
                <c:ptCount val="16"/>
              </c:numCache>
            </c:numRef>
          </c:val>
        </c:ser>
        <c:dLbls>
          <c:showLegendKey val="0"/>
          <c:showVal val="0"/>
          <c:showCatName val="0"/>
          <c:showSerName val="0"/>
          <c:showPercent val="0"/>
          <c:showBubbleSize val="0"/>
        </c:dLbls>
        <c:axId val="110789760"/>
        <c:axId val="110791296"/>
      </c:areaChart>
      <c:catAx>
        <c:axId val="110789760"/>
        <c:scaling>
          <c:orientation val="minMax"/>
        </c:scaling>
        <c:delete val="0"/>
        <c:axPos val="b"/>
        <c:numFmt formatCode="General" sourceLinked="1"/>
        <c:majorTickMark val="out"/>
        <c:minorTickMark val="none"/>
        <c:tickLblPos val="nextTo"/>
        <c:crossAx val="110791296"/>
        <c:crosses val="autoZero"/>
        <c:auto val="1"/>
        <c:lblAlgn val="ctr"/>
        <c:lblOffset val="100"/>
        <c:noMultiLvlLbl val="0"/>
      </c:catAx>
      <c:valAx>
        <c:axId val="110791296"/>
        <c:scaling>
          <c:orientation val="minMax"/>
        </c:scaling>
        <c:delete val="0"/>
        <c:axPos val="l"/>
        <c:numFmt formatCode="&quot;$&quot;#,##0" sourceLinked="0"/>
        <c:majorTickMark val="out"/>
        <c:minorTickMark val="none"/>
        <c:tickLblPos val="nextTo"/>
        <c:crossAx val="110789760"/>
        <c:crosses val="autoZero"/>
        <c:crossBetween val="midCat"/>
      </c:valAx>
    </c:plotArea>
    <c:plotVisOnly val="1"/>
    <c:dispBlanksAs val="zero"/>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A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AU"/>
              <a:t>Total wealth real balance</a:t>
            </a:r>
            <a:r>
              <a:rPr lang="en-AU" baseline="0"/>
              <a:t> percentiles</a:t>
            </a:r>
            <a:endParaRPr lang="en-AU"/>
          </a:p>
        </c:rich>
      </c:tx>
      <c:overlay val="0"/>
    </c:title>
    <c:autoTitleDeleted val="0"/>
    <c:plotArea>
      <c:layout/>
      <c:barChart>
        <c:barDir val="col"/>
        <c:grouping val="stacked"/>
        <c:varyColors val="0"/>
        <c:ser>
          <c:idx val="0"/>
          <c:order val="0"/>
          <c:tx>
            <c:strRef>
              <c:f>'Funnel of doubt'!$B$5</c:f>
              <c:strCache>
                <c:ptCount val="1"/>
              </c:strCache>
            </c:strRef>
          </c:tx>
          <c:spPr>
            <a:noFill/>
          </c:spPr>
          <c:invertIfNegative val="0"/>
          <c:cat>
            <c:strRef>
              <c:f>'Client Results'!$AR$82</c:f>
              <c:strCache>
                <c:ptCount val="1"/>
                <c:pt idx="0">
                  <c:v>At end of year -1</c:v>
                </c:pt>
              </c:strCache>
            </c:strRef>
          </c:cat>
          <c:val>
            <c:numRef>
              <c:f>'Funnel of doubt'!$B$6</c:f>
              <c:numCache>
                <c:formatCode>0</c:formatCode>
                <c:ptCount val="1"/>
              </c:numCache>
            </c:numRef>
          </c:val>
        </c:ser>
        <c:ser>
          <c:idx val="1"/>
          <c:order val="1"/>
          <c:tx>
            <c:strRef>
              <c:f>'Funnel of doubt'!$C$5</c:f>
              <c:strCache>
                <c:ptCount val="1"/>
              </c:strCache>
            </c:strRef>
          </c:tx>
          <c:spPr>
            <a:noFill/>
          </c:spPr>
          <c:invertIfNegative val="0"/>
          <c:errBars>
            <c:errBarType val="minus"/>
            <c:errValType val="cust"/>
            <c:noEndCap val="0"/>
            <c:plus>
              <c:numLit>
                <c:formatCode>General</c:formatCode>
                <c:ptCount val="1"/>
                <c:pt idx="0">
                  <c:v>0</c:v>
                </c:pt>
              </c:numLit>
            </c:plus>
            <c:minus>
              <c:numRef>
                <c:f>'Funnel of doubt - SMSF'!$C$6</c:f>
                <c:numCache>
                  <c:formatCode>General</c:formatCode>
                  <c:ptCount val="1"/>
                </c:numCache>
              </c:numRef>
            </c:minus>
          </c:errBars>
          <c:cat>
            <c:strRef>
              <c:f>'Client Results'!$AR$82</c:f>
              <c:strCache>
                <c:ptCount val="1"/>
                <c:pt idx="0">
                  <c:v>At end of year -1</c:v>
                </c:pt>
              </c:strCache>
            </c:strRef>
          </c:cat>
          <c:val>
            <c:numRef>
              <c:f>'Funnel of doubt'!$C$6</c:f>
              <c:numCache>
                <c:formatCode>0</c:formatCode>
                <c:ptCount val="1"/>
              </c:numCache>
            </c:numRef>
          </c:val>
        </c:ser>
        <c:ser>
          <c:idx val="2"/>
          <c:order val="2"/>
          <c:tx>
            <c:v>Percetiles of wealth at end of term annuity</c:v>
          </c:tx>
          <c:spPr>
            <a:solidFill>
              <a:schemeClr val="accent1"/>
            </a:solidFill>
            <a:ln>
              <a:solidFill>
                <a:sysClr val="windowText" lastClr="000000"/>
              </a:solidFill>
            </a:ln>
          </c:spPr>
          <c:invertIfNegative val="0"/>
          <c:cat>
            <c:strRef>
              <c:f>'Client Results'!$AR$82</c:f>
              <c:strCache>
                <c:ptCount val="1"/>
                <c:pt idx="0">
                  <c:v>At end of year -1</c:v>
                </c:pt>
              </c:strCache>
            </c:strRef>
          </c:cat>
          <c:val>
            <c:numRef>
              <c:f>'Funnel of doubt'!$D$6</c:f>
              <c:numCache>
                <c:formatCode>0</c:formatCode>
                <c:ptCount val="1"/>
              </c:numCache>
            </c:numRef>
          </c:val>
        </c:ser>
        <c:ser>
          <c:idx val="3"/>
          <c:order val="3"/>
          <c:tx>
            <c:strRef>
              <c:f>'Funnel of doubt'!$E$5</c:f>
              <c:strCache>
                <c:ptCount val="1"/>
              </c:strCache>
            </c:strRef>
          </c:tx>
          <c:spPr>
            <a:solidFill>
              <a:schemeClr val="accent1"/>
            </a:solidFill>
            <a:ln>
              <a:solidFill>
                <a:sysClr val="windowText" lastClr="000000"/>
              </a:solidFill>
            </a:ln>
          </c:spPr>
          <c:invertIfNegative val="0"/>
          <c:errBars>
            <c:errBarType val="plus"/>
            <c:errValType val="cust"/>
            <c:noEndCap val="0"/>
            <c:plus>
              <c:numRef>
                <c:f>'Funnel of doubt - SMSF'!$F$6</c:f>
                <c:numCache>
                  <c:formatCode>General</c:formatCode>
                  <c:ptCount val="1"/>
                </c:numCache>
              </c:numRef>
            </c:plus>
            <c:minus>
              <c:numLit>
                <c:formatCode>General</c:formatCode>
                <c:ptCount val="1"/>
                <c:pt idx="0">
                  <c:v>0</c:v>
                </c:pt>
              </c:numLit>
            </c:minus>
          </c:errBars>
          <c:cat>
            <c:strRef>
              <c:f>'Client Results'!$AR$82</c:f>
              <c:strCache>
                <c:ptCount val="1"/>
                <c:pt idx="0">
                  <c:v>At end of year -1</c:v>
                </c:pt>
              </c:strCache>
            </c:strRef>
          </c:cat>
          <c:val>
            <c:numRef>
              <c:f>'Funnel of doubt'!$E$6</c:f>
              <c:numCache>
                <c:formatCode>0</c:formatCode>
                <c:ptCount val="1"/>
              </c:numCache>
            </c:numRef>
          </c:val>
        </c:ser>
        <c:ser>
          <c:idx val="4"/>
          <c:order val="4"/>
          <c:tx>
            <c:strRef>
              <c:f>'Funnel of doubt'!$F$5</c:f>
              <c:strCache>
                <c:ptCount val="1"/>
              </c:strCache>
            </c:strRef>
          </c:tx>
          <c:spPr>
            <a:noFill/>
          </c:spPr>
          <c:invertIfNegative val="0"/>
          <c:cat>
            <c:strRef>
              <c:f>'Client Results'!$AR$82</c:f>
              <c:strCache>
                <c:ptCount val="1"/>
                <c:pt idx="0">
                  <c:v>At end of year -1</c:v>
                </c:pt>
              </c:strCache>
            </c:strRef>
          </c:cat>
          <c:val>
            <c:numRef>
              <c:f>'Funnel of doubt'!$F$6</c:f>
              <c:numCache>
                <c:formatCode>0</c:formatCode>
                <c:ptCount val="1"/>
              </c:numCache>
            </c:numRef>
          </c:val>
        </c:ser>
        <c:dLbls>
          <c:showLegendKey val="0"/>
          <c:showVal val="0"/>
          <c:showCatName val="0"/>
          <c:showSerName val="0"/>
          <c:showPercent val="0"/>
          <c:showBubbleSize val="0"/>
        </c:dLbls>
        <c:gapWidth val="150"/>
        <c:overlap val="100"/>
        <c:axId val="114064768"/>
        <c:axId val="114078848"/>
      </c:barChart>
      <c:lineChart>
        <c:grouping val="standard"/>
        <c:varyColors val="0"/>
        <c:ser>
          <c:idx val="5"/>
          <c:order val="5"/>
          <c:tx>
            <c:v>Value of wealth at start</c:v>
          </c:tx>
          <c:val>
            <c:numRef>
              <c:f>Input!$E$27</c:f>
              <c:numCache>
                <c:formatCode>"$"#,##0</c:formatCode>
                <c:ptCount val="1"/>
                <c:pt idx="0">
                  <c:v>650000</c:v>
                </c:pt>
              </c:numCache>
            </c:numRef>
          </c:val>
          <c:smooth val="0"/>
        </c:ser>
        <c:dLbls>
          <c:showLegendKey val="0"/>
          <c:showVal val="0"/>
          <c:showCatName val="0"/>
          <c:showSerName val="0"/>
          <c:showPercent val="0"/>
          <c:showBubbleSize val="0"/>
        </c:dLbls>
        <c:marker val="1"/>
        <c:smooth val="0"/>
        <c:axId val="114064768"/>
        <c:axId val="114078848"/>
      </c:lineChart>
      <c:catAx>
        <c:axId val="114064768"/>
        <c:scaling>
          <c:orientation val="minMax"/>
        </c:scaling>
        <c:delete val="0"/>
        <c:axPos val="b"/>
        <c:numFmt formatCode="General" sourceLinked="1"/>
        <c:majorTickMark val="out"/>
        <c:minorTickMark val="none"/>
        <c:tickLblPos val="nextTo"/>
        <c:crossAx val="114078848"/>
        <c:crosses val="autoZero"/>
        <c:auto val="1"/>
        <c:lblAlgn val="ctr"/>
        <c:lblOffset val="100"/>
        <c:noMultiLvlLbl val="0"/>
      </c:catAx>
      <c:valAx>
        <c:axId val="114078848"/>
        <c:scaling>
          <c:orientation val="minMax"/>
        </c:scaling>
        <c:delete val="0"/>
        <c:axPos val="l"/>
        <c:majorGridlines/>
        <c:numFmt formatCode="&quot;$&quot;#,##0" sourceLinked="0"/>
        <c:majorTickMark val="out"/>
        <c:minorTickMark val="none"/>
        <c:tickLblPos val="nextTo"/>
        <c:crossAx val="114064768"/>
        <c:crosses val="autoZero"/>
        <c:crossBetween val="between"/>
      </c:valAx>
    </c:plotArea>
    <c:legend>
      <c:legendPos val="b"/>
      <c:legendEntry>
        <c:idx val="0"/>
        <c:delete val="1"/>
      </c:legendEntry>
      <c:legendEntry>
        <c:idx val="1"/>
        <c:delete val="1"/>
      </c:legendEntry>
      <c:legendEntry>
        <c:idx val="3"/>
        <c:delete val="1"/>
      </c:legendEntry>
      <c:legendEntry>
        <c:idx val="4"/>
        <c:delete val="1"/>
      </c:legendEntry>
      <c:overlay val="0"/>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A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a:t>How your retirement spending is funded</a:t>
            </a:r>
          </a:p>
        </c:rich>
      </c:tx>
      <c:overlay val="0"/>
      <c:spPr>
        <a:noFill/>
        <a:ln>
          <a:noFill/>
        </a:ln>
        <a:effectLst/>
      </c:spPr>
    </c:title>
    <c:autoTitleDeleted val="0"/>
    <c:plotArea>
      <c:layout>
        <c:manualLayout>
          <c:layoutTarget val="inner"/>
          <c:xMode val="edge"/>
          <c:yMode val="edge"/>
          <c:x val="0.17146678622132555"/>
          <c:y val="0.1685195225274069"/>
          <c:w val="0.79618882163939331"/>
          <c:h val="0.53480826663481063"/>
        </c:manualLayout>
      </c:layout>
      <c:barChart>
        <c:barDir val="col"/>
        <c:grouping val="stacked"/>
        <c:varyColors val="0"/>
        <c:ser>
          <c:idx val="0"/>
          <c:order val="0"/>
          <c:tx>
            <c:strRef>
              <c:f>'Deterministic Output'!$A$1</c:f>
              <c:strCache>
                <c:ptCount val="1"/>
                <c:pt idx="0">
                  <c:v>Age Pension</c:v>
                </c:pt>
              </c:strCache>
            </c:strRef>
          </c:tx>
          <c:spPr>
            <a:solidFill>
              <a:schemeClr val="accent1"/>
            </a:solidFill>
            <a:ln>
              <a:noFill/>
            </a:ln>
            <a:effectLst/>
          </c:spPr>
          <c:invertIfNegative val="0"/>
          <c:cat>
            <c:numRef>
              <c:f>MortalityTest!$I$2:$I$57</c:f>
              <c:numCache>
                <c:formatCode>General</c:formatCode>
                <c:ptCount val="56"/>
                <c:pt idx="0">
                  <c:v>60</c:v>
                </c:pt>
                <c:pt idx="1">
                  <c:v>61</c:v>
                </c:pt>
                <c:pt idx="2">
                  <c:v>62</c:v>
                </c:pt>
                <c:pt idx="3">
                  <c:v>63</c:v>
                </c:pt>
                <c:pt idx="4">
                  <c:v>64</c:v>
                </c:pt>
                <c:pt idx="5">
                  <c:v>65</c:v>
                </c:pt>
                <c:pt idx="6">
                  <c:v>66</c:v>
                </c:pt>
                <c:pt idx="7">
                  <c:v>67</c:v>
                </c:pt>
                <c:pt idx="8">
                  <c:v>68</c:v>
                </c:pt>
                <c:pt idx="9">
                  <c:v>69</c:v>
                </c:pt>
                <c:pt idx="10">
                  <c:v>70</c:v>
                </c:pt>
                <c:pt idx="11">
                  <c:v>71</c:v>
                </c:pt>
                <c:pt idx="12">
                  <c:v>72</c:v>
                </c:pt>
                <c:pt idx="13">
                  <c:v>73</c:v>
                </c:pt>
                <c:pt idx="14">
                  <c:v>74</c:v>
                </c:pt>
                <c:pt idx="15">
                  <c:v>75</c:v>
                </c:pt>
                <c:pt idx="16">
                  <c:v>76</c:v>
                </c:pt>
                <c:pt idx="17">
                  <c:v>77</c:v>
                </c:pt>
                <c:pt idx="18">
                  <c:v>78</c:v>
                </c:pt>
                <c:pt idx="19">
                  <c:v>79</c:v>
                </c:pt>
                <c:pt idx="20">
                  <c:v>80</c:v>
                </c:pt>
                <c:pt idx="21">
                  <c:v>81</c:v>
                </c:pt>
                <c:pt idx="22">
                  <c:v>82</c:v>
                </c:pt>
                <c:pt idx="23">
                  <c:v>83</c:v>
                </c:pt>
                <c:pt idx="24">
                  <c:v>84</c:v>
                </c:pt>
                <c:pt idx="25">
                  <c:v>85</c:v>
                </c:pt>
                <c:pt idx="26">
                  <c:v>86</c:v>
                </c:pt>
                <c:pt idx="27">
                  <c:v>87</c:v>
                </c:pt>
                <c:pt idx="28">
                  <c:v>88</c:v>
                </c:pt>
                <c:pt idx="29">
                  <c:v>89</c:v>
                </c:pt>
                <c:pt idx="30">
                  <c:v>90</c:v>
                </c:pt>
                <c:pt idx="31">
                  <c:v>91</c:v>
                </c:pt>
                <c:pt idx="32">
                  <c:v>92</c:v>
                </c:pt>
                <c:pt idx="33">
                  <c:v>93</c:v>
                </c:pt>
                <c:pt idx="34">
                  <c:v>94</c:v>
                </c:pt>
                <c:pt idx="35">
                  <c:v>95</c:v>
                </c:pt>
                <c:pt idx="36">
                  <c:v>96</c:v>
                </c:pt>
                <c:pt idx="37">
                  <c:v>97</c:v>
                </c:pt>
                <c:pt idx="38">
                  <c:v>98</c:v>
                </c:pt>
                <c:pt idx="39">
                  <c:v>99</c:v>
                </c:pt>
                <c:pt idx="40">
                  <c:v>100</c:v>
                </c:pt>
                <c:pt idx="41">
                  <c:v>101</c:v>
                </c:pt>
                <c:pt idx="42">
                  <c:v>102</c:v>
                </c:pt>
                <c:pt idx="43">
                  <c:v>103</c:v>
                </c:pt>
                <c:pt idx="44">
                  <c:v>104</c:v>
                </c:pt>
                <c:pt idx="45">
                  <c:v>105</c:v>
                </c:pt>
                <c:pt idx="46">
                  <c:v>106</c:v>
                </c:pt>
                <c:pt idx="47">
                  <c:v>107</c:v>
                </c:pt>
                <c:pt idx="48">
                  <c:v>108</c:v>
                </c:pt>
                <c:pt idx="49">
                  <c:v>109</c:v>
                </c:pt>
                <c:pt idx="50">
                  <c:v>110</c:v>
                </c:pt>
                <c:pt idx="51">
                  <c:v>111</c:v>
                </c:pt>
                <c:pt idx="52">
                  <c:v>112</c:v>
                </c:pt>
                <c:pt idx="53">
                  <c:v>113</c:v>
                </c:pt>
                <c:pt idx="54">
                  <c:v>114</c:v>
                </c:pt>
                <c:pt idx="55">
                  <c:v>115</c:v>
                </c:pt>
              </c:numCache>
            </c:numRef>
          </c:cat>
          <c:val>
            <c:numRef>
              <c:f>'Deterministic Output'!$A$2:$A$56</c:f>
              <c:numCache>
                <c:formatCode>0</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formatCode="General">
                  <c:v>0</c:v>
                </c:pt>
              </c:numCache>
            </c:numRef>
          </c:val>
        </c:ser>
        <c:ser>
          <c:idx val="1"/>
          <c:order val="1"/>
          <c:tx>
            <c:strRef>
              <c:f>'Deterministic Output'!$B$1</c:f>
              <c:strCache>
                <c:ptCount val="1"/>
                <c:pt idx="0">
                  <c:v>Account-based pension</c:v>
                </c:pt>
              </c:strCache>
            </c:strRef>
          </c:tx>
          <c:spPr>
            <a:solidFill>
              <a:schemeClr val="accent2"/>
            </a:solidFill>
            <a:ln>
              <a:noFill/>
            </a:ln>
            <a:effectLst/>
          </c:spPr>
          <c:invertIfNegative val="0"/>
          <c:cat>
            <c:numRef>
              <c:f>MortalityTest!$I$2:$I$57</c:f>
              <c:numCache>
                <c:formatCode>General</c:formatCode>
                <c:ptCount val="56"/>
                <c:pt idx="0">
                  <c:v>60</c:v>
                </c:pt>
                <c:pt idx="1">
                  <c:v>61</c:v>
                </c:pt>
                <c:pt idx="2">
                  <c:v>62</c:v>
                </c:pt>
                <c:pt idx="3">
                  <c:v>63</c:v>
                </c:pt>
                <c:pt idx="4">
                  <c:v>64</c:v>
                </c:pt>
                <c:pt idx="5">
                  <c:v>65</c:v>
                </c:pt>
                <c:pt idx="6">
                  <c:v>66</c:v>
                </c:pt>
                <c:pt idx="7">
                  <c:v>67</c:v>
                </c:pt>
                <c:pt idx="8">
                  <c:v>68</c:v>
                </c:pt>
                <c:pt idx="9">
                  <c:v>69</c:v>
                </c:pt>
                <c:pt idx="10">
                  <c:v>70</c:v>
                </c:pt>
                <c:pt idx="11">
                  <c:v>71</c:v>
                </c:pt>
                <c:pt idx="12">
                  <c:v>72</c:v>
                </c:pt>
                <c:pt idx="13">
                  <c:v>73</c:v>
                </c:pt>
                <c:pt idx="14">
                  <c:v>74</c:v>
                </c:pt>
                <c:pt idx="15">
                  <c:v>75</c:v>
                </c:pt>
                <c:pt idx="16">
                  <c:v>76</c:v>
                </c:pt>
                <c:pt idx="17">
                  <c:v>77</c:v>
                </c:pt>
                <c:pt idx="18">
                  <c:v>78</c:v>
                </c:pt>
                <c:pt idx="19">
                  <c:v>79</c:v>
                </c:pt>
                <c:pt idx="20">
                  <c:v>80</c:v>
                </c:pt>
                <c:pt idx="21">
                  <c:v>81</c:v>
                </c:pt>
                <c:pt idx="22">
                  <c:v>82</c:v>
                </c:pt>
                <c:pt idx="23">
                  <c:v>83</c:v>
                </c:pt>
                <c:pt idx="24">
                  <c:v>84</c:v>
                </c:pt>
                <c:pt idx="25">
                  <c:v>85</c:v>
                </c:pt>
                <c:pt idx="26">
                  <c:v>86</c:v>
                </c:pt>
                <c:pt idx="27">
                  <c:v>87</c:v>
                </c:pt>
                <c:pt idx="28">
                  <c:v>88</c:v>
                </c:pt>
                <c:pt idx="29">
                  <c:v>89</c:v>
                </c:pt>
                <c:pt idx="30">
                  <c:v>90</c:v>
                </c:pt>
                <c:pt idx="31">
                  <c:v>91</c:v>
                </c:pt>
                <c:pt idx="32">
                  <c:v>92</c:v>
                </c:pt>
                <c:pt idx="33">
                  <c:v>93</c:v>
                </c:pt>
                <c:pt idx="34">
                  <c:v>94</c:v>
                </c:pt>
                <c:pt idx="35">
                  <c:v>95</c:v>
                </c:pt>
                <c:pt idx="36">
                  <c:v>96</c:v>
                </c:pt>
                <c:pt idx="37">
                  <c:v>97</c:v>
                </c:pt>
                <c:pt idx="38">
                  <c:v>98</c:v>
                </c:pt>
                <c:pt idx="39">
                  <c:v>99</c:v>
                </c:pt>
                <c:pt idx="40">
                  <c:v>100</c:v>
                </c:pt>
                <c:pt idx="41">
                  <c:v>101</c:v>
                </c:pt>
                <c:pt idx="42">
                  <c:v>102</c:v>
                </c:pt>
                <c:pt idx="43">
                  <c:v>103</c:v>
                </c:pt>
                <c:pt idx="44">
                  <c:v>104</c:v>
                </c:pt>
                <c:pt idx="45">
                  <c:v>105</c:v>
                </c:pt>
                <c:pt idx="46">
                  <c:v>106</c:v>
                </c:pt>
                <c:pt idx="47">
                  <c:v>107</c:v>
                </c:pt>
                <c:pt idx="48">
                  <c:v>108</c:v>
                </c:pt>
                <c:pt idx="49">
                  <c:v>109</c:v>
                </c:pt>
                <c:pt idx="50">
                  <c:v>110</c:v>
                </c:pt>
                <c:pt idx="51">
                  <c:v>111</c:v>
                </c:pt>
                <c:pt idx="52">
                  <c:v>112</c:v>
                </c:pt>
                <c:pt idx="53">
                  <c:v>113</c:v>
                </c:pt>
                <c:pt idx="54">
                  <c:v>114</c:v>
                </c:pt>
                <c:pt idx="55">
                  <c:v>115</c:v>
                </c:pt>
              </c:numCache>
            </c:numRef>
          </c:cat>
          <c:val>
            <c:numRef>
              <c:f>'Deterministic Output'!$B$2:$B$56</c:f>
              <c:numCache>
                <c:formatCode>0</c:formatCode>
                <c:ptCount val="55"/>
                <c:pt idx="0">
                  <c:v>22045.339077671182</c:v>
                </c:pt>
                <c:pt idx="1">
                  <c:v>22176.315737012905</c:v>
                </c:pt>
                <c:pt idx="2">
                  <c:v>22285.935723709856</c:v>
                </c:pt>
                <c:pt idx="3">
                  <c:v>22373.971156693075</c:v>
                </c:pt>
                <c:pt idx="4">
                  <c:v>22440.159138282695</c:v>
                </c:pt>
                <c:pt idx="5">
                  <c:v>28105.250539712142</c:v>
                </c:pt>
                <c:pt idx="6">
                  <c:v>27845.661111357622</c:v>
                </c:pt>
                <c:pt idx="7">
                  <c:v>27560.646545910124</c:v>
                </c:pt>
                <c:pt idx="8">
                  <c:v>27249.939205876468</c:v>
                </c:pt>
                <c:pt idx="9">
                  <c:v>26913.220590282115</c:v>
                </c:pt>
                <c:pt idx="10">
                  <c:v>26550.119612300972</c:v>
                </c:pt>
                <c:pt idx="11">
                  <c:v>25970.047324326668</c:v>
                </c:pt>
                <c:pt idx="12">
                  <c:v>25399.917546108773</c:v>
                </c:pt>
                <c:pt idx="13">
                  <c:v>24839.55986181755</c:v>
                </c:pt>
                <c:pt idx="14">
                  <c:v>24288.806776571379</c:v>
                </c:pt>
                <c:pt idx="15">
                  <c:v>28496.992399645605</c:v>
                </c:pt>
                <c:pt idx="16">
                  <c:v>27568.778459932611</c:v>
                </c:pt>
                <c:pt idx="17">
                  <c:v>26665.912775108776</c:v>
                </c:pt>
                <c:pt idx="18">
                  <c:v>25787.703118955087</c:v>
                </c:pt>
                <c:pt idx="19">
                  <c:v>24933.476169005076</c:v>
                </c:pt>
                <c:pt idx="20">
                  <c:v>28119.673155360728</c:v>
                </c:pt>
                <c:pt idx="21">
                  <c:v>26890.828049443156</c:v>
                </c:pt>
                <c:pt idx="22">
                  <c:v>25708.036551391051</c:v>
                </c:pt>
                <c:pt idx="23">
                  <c:v>24569.572703402879</c:v>
                </c:pt>
                <c:pt idx="24">
                  <c:v>23473.775231650223</c:v>
                </c:pt>
                <c:pt idx="25">
                  <c:v>28824.486585566206</c:v>
                </c:pt>
                <c:pt idx="26">
                  <c:v>26933.022796854479</c:v>
                </c:pt>
                <c:pt idx="27">
                  <c:v>25150.912418556163</c:v>
                </c:pt>
                <c:pt idx="28">
                  <c:v>23471.833273931545</c:v>
                </c:pt>
                <c:pt idx="29">
                  <c:v>21889.828697646299</c:v>
                </c:pt>
                <c:pt idx="30">
                  <c:v>24932.461160484476</c:v>
                </c:pt>
                <c:pt idx="31">
                  <c:v>22708.959523460984</c:v>
                </c:pt>
                <c:pt idx="32">
                  <c:v>20659.227196726497</c:v>
                </c:pt>
                <c:pt idx="33">
                  <c:v>18769.683901006407</c:v>
                </c:pt>
                <c:pt idx="34">
                  <c:v>17027.810672081509</c:v>
                </c:pt>
                <c:pt idx="35">
                  <c:v>19628.08516804294</c:v>
                </c:pt>
                <c:pt idx="36">
                  <c:v>17145.361584010527</c:v>
                </c:pt>
                <c:pt idx="37">
                  <c:v>14932.402630351757</c:v>
                </c:pt>
                <c:pt idx="38">
                  <c:v>12959.896563999991</c:v>
                </c:pt>
                <c:pt idx="39">
                  <c:v>11201.716560090863</c:v>
                </c:pt>
                <c:pt idx="40">
                  <c:v>9634.5746491596601</c:v>
                </c:pt>
                <c:pt idx="41">
                  <c:v>8237.7132563918021</c:v>
                </c:pt>
                <c:pt idx="42">
                  <c:v>6992.6302572102295</c:v>
                </c:pt>
                <c:pt idx="43">
                  <c:v>5798.4985512608437</c:v>
                </c:pt>
                <c:pt idx="44">
                  <c:v>4611.7398777745902</c:v>
                </c:pt>
                <c:pt idx="45">
                  <c:v>3538.5554907718852</c:v>
                </c:pt>
                <c:pt idx="46">
                  <c:v>2566.8964329297573</c:v>
                </c:pt>
                <c:pt idx="47">
                  <c:v>1685.6254483832736</c:v>
                </c:pt>
                <c:pt idx="48">
                  <c:v>801.76443912545506</c:v>
                </c:pt>
                <c:pt idx="49">
                  <c:v>0</c:v>
                </c:pt>
                <c:pt idx="50">
                  <c:v>0</c:v>
                </c:pt>
                <c:pt idx="51" formatCode="General">
                  <c:v>0</c:v>
                </c:pt>
              </c:numCache>
            </c:numRef>
          </c:val>
        </c:ser>
        <c:ser>
          <c:idx val="2"/>
          <c:order val="2"/>
          <c:tx>
            <c:strRef>
              <c:f>'Deterministic Output'!$C$1</c:f>
              <c:strCache>
                <c:ptCount val="1"/>
                <c:pt idx="0">
                  <c:v>Annuity</c:v>
                </c:pt>
              </c:strCache>
            </c:strRef>
          </c:tx>
          <c:spPr>
            <a:solidFill>
              <a:schemeClr val="accent3"/>
            </a:solidFill>
            <a:ln>
              <a:noFill/>
            </a:ln>
            <a:effectLst/>
          </c:spPr>
          <c:invertIfNegative val="0"/>
          <c:cat>
            <c:numRef>
              <c:f>MortalityTest!$I$2:$I$57</c:f>
              <c:numCache>
                <c:formatCode>General</c:formatCode>
                <c:ptCount val="56"/>
                <c:pt idx="0">
                  <c:v>60</c:v>
                </c:pt>
                <c:pt idx="1">
                  <c:v>61</c:v>
                </c:pt>
                <c:pt idx="2">
                  <c:v>62</c:v>
                </c:pt>
                <c:pt idx="3">
                  <c:v>63</c:v>
                </c:pt>
                <c:pt idx="4">
                  <c:v>64</c:v>
                </c:pt>
                <c:pt idx="5">
                  <c:v>65</c:v>
                </c:pt>
                <c:pt idx="6">
                  <c:v>66</c:v>
                </c:pt>
                <c:pt idx="7">
                  <c:v>67</c:v>
                </c:pt>
                <c:pt idx="8">
                  <c:v>68</c:v>
                </c:pt>
                <c:pt idx="9">
                  <c:v>69</c:v>
                </c:pt>
                <c:pt idx="10">
                  <c:v>70</c:v>
                </c:pt>
                <c:pt idx="11">
                  <c:v>71</c:v>
                </c:pt>
                <c:pt idx="12">
                  <c:v>72</c:v>
                </c:pt>
                <c:pt idx="13">
                  <c:v>73</c:v>
                </c:pt>
                <c:pt idx="14">
                  <c:v>74</c:v>
                </c:pt>
                <c:pt idx="15">
                  <c:v>75</c:v>
                </c:pt>
                <c:pt idx="16">
                  <c:v>76</c:v>
                </c:pt>
                <c:pt idx="17">
                  <c:v>77</c:v>
                </c:pt>
                <c:pt idx="18">
                  <c:v>78</c:v>
                </c:pt>
                <c:pt idx="19">
                  <c:v>79</c:v>
                </c:pt>
                <c:pt idx="20">
                  <c:v>80</c:v>
                </c:pt>
                <c:pt idx="21">
                  <c:v>81</c:v>
                </c:pt>
                <c:pt idx="22">
                  <c:v>82</c:v>
                </c:pt>
                <c:pt idx="23">
                  <c:v>83</c:v>
                </c:pt>
                <c:pt idx="24">
                  <c:v>84</c:v>
                </c:pt>
                <c:pt idx="25">
                  <c:v>85</c:v>
                </c:pt>
                <c:pt idx="26">
                  <c:v>86</c:v>
                </c:pt>
                <c:pt idx="27">
                  <c:v>87</c:v>
                </c:pt>
                <c:pt idx="28">
                  <c:v>88</c:v>
                </c:pt>
                <c:pt idx="29">
                  <c:v>89</c:v>
                </c:pt>
                <c:pt idx="30">
                  <c:v>90</c:v>
                </c:pt>
                <c:pt idx="31">
                  <c:v>91</c:v>
                </c:pt>
                <c:pt idx="32">
                  <c:v>92</c:v>
                </c:pt>
                <c:pt idx="33">
                  <c:v>93</c:v>
                </c:pt>
                <c:pt idx="34">
                  <c:v>94</c:v>
                </c:pt>
                <c:pt idx="35">
                  <c:v>95</c:v>
                </c:pt>
                <c:pt idx="36">
                  <c:v>96</c:v>
                </c:pt>
                <c:pt idx="37">
                  <c:v>97</c:v>
                </c:pt>
                <c:pt idx="38">
                  <c:v>98</c:v>
                </c:pt>
                <c:pt idx="39">
                  <c:v>99</c:v>
                </c:pt>
                <c:pt idx="40">
                  <c:v>100</c:v>
                </c:pt>
                <c:pt idx="41">
                  <c:v>101</c:v>
                </c:pt>
                <c:pt idx="42">
                  <c:v>102</c:v>
                </c:pt>
                <c:pt idx="43">
                  <c:v>103</c:v>
                </c:pt>
                <c:pt idx="44">
                  <c:v>104</c:v>
                </c:pt>
                <c:pt idx="45">
                  <c:v>105</c:v>
                </c:pt>
                <c:pt idx="46">
                  <c:v>106</c:v>
                </c:pt>
                <c:pt idx="47">
                  <c:v>107</c:v>
                </c:pt>
                <c:pt idx="48">
                  <c:v>108</c:v>
                </c:pt>
                <c:pt idx="49">
                  <c:v>109</c:v>
                </c:pt>
                <c:pt idx="50">
                  <c:v>110</c:v>
                </c:pt>
                <c:pt idx="51">
                  <c:v>111</c:v>
                </c:pt>
                <c:pt idx="52">
                  <c:v>112</c:v>
                </c:pt>
                <c:pt idx="53">
                  <c:v>113</c:v>
                </c:pt>
                <c:pt idx="54">
                  <c:v>114</c:v>
                </c:pt>
                <c:pt idx="55">
                  <c:v>115</c:v>
                </c:pt>
              </c:numCache>
            </c:numRef>
          </c:cat>
          <c:val>
            <c:numRef>
              <c:f>'Deterministic Output'!$C$2:$C$56</c:f>
              <c:numCache>
                <c:formatCode>0</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formatCode="General">
                  <c:v>0</c:v>
                </c:pt>
              </c:numCache>
            </c:numRef>
          </c:val>
        </c:ser>
        <c:ser>
          <c:idx val="3"/>
          <c:order val="3"/>
          <c:tx>
            <c:strRef>
              <c:f>'Deterministic Output'!$D$1</c:f>
              <c:strCache>
                <c:ptCount val="1"/>
                <c:pt idx="0">
                  <c:v>Non-superannuation</c:v>
                </c:pt>
              </c:strCache>
            </c:strRef>
          </c:tx>
          <c:spPr>
            <a:solidFill>
              <a:srgbClr val="E84B37"/>
            </a:solidFill>
            <a:ln>
              <a:noFill/>
            </a:ln>
            <a:effectLst/>
          </c:spPr>
          <c:invertIfNegative val="0"/>
          <c:cat>
            <c:numRef>
              <c:f>MortalityTest!$I$2:$I$57</c:f>
              <c:numCache>
                <c:formatCode>General</c:formatCode>
                <c:ptCount val="56"/>
                <c:pt idx="0">
                  <c:v>60</c:v>
                </c:pt>
                <c:pt idx="1">
                  <c:v>61</c:v>
                </c:pt>
                <c:pt idx="2">
                  <c:v>62</c:v>
                </c:pt>
                <c:pt idx="3">
                  <c:v>63</c:v>
                </c:pt>
                <c:pt idx="4">
                  <c:v>64</c:v>
                </c:pt>
                <c:pt idx="5">
                  <c:v>65</c:v>
                </c:pt>
                <c:pt idx="6">
                  <c:v>66</c:v>
                </c:pt>
                <c:pt idx="7">
                  <c:v>67</c:v>
                </c:pt>
                <c:pt idx="8">
                  <c:v>68</c:v>
                </c:pt>
                <c:pt idx="9">
                  <c:v>69</c:v>
                </c:pt>
                <c:pt idx="10">
                  <c:v>70</c:v>
                </c:pt>
                <c:pt idx="11">
                  <c:v>71</c:v>
                </c:pt>
                <c:pt idx="12">
                  <c:v>72</c:v>
                </c:pt>
                <c:pt idx="13">
                  <c:v>73</c:v>
                </c:pt>
                <c:pt idx="14">
                  <c:v>74</c:v>
                </c:pt>
                <c:pt idx="15">
                  <c:v>75</c:v>
                </c:pt>
                <c:pt idx="16">
                  <c:v>76</c:v>
                </c:pt>
                <c:pt idx="17">
                  <c:v>77</c:v>
                </c:pt>
                <c:pt idx="18">
                  <c:v>78</c:v>
                </c:pt>
                <c:pt idx="19">
                  <c:v>79</c:v>
                </c:pt>
                <c:pt idx="20">
                  <c:v>80</c:v>
                </c:pt>
                <c:pt idx="21">
                  <c:v>81</c:v>
                </c:pt>
                <c:pt idx="22">
                  <c:v>82</c:v>
                </c:pt>
                <c:pt idx="23">
                  <c:v>83</c:v>
                </c:pt>
                <c:pt idx="24">
                  <c:v>84</c:v>
                </c:pt>
                <c:pt idx="25">
                  <c:v>85</c:v>
                </c:pt>
                <c:pt idx="26">
                  <c:v>86</c:v>
                </c:pt>
                <c:pt idx="27">
                  <c:v>87</c:v>
                </c:pt>
                <c:pt idx="28">
                  <c:v>88</c:v>
                </c:pt>
                <c:pt idx="29">
                  <c:v>89</c:v>
                </c:pt>
                <c:pt idx="30">
                  <c:v>90</c:v>
                </c:pt>
                <c:pt idx="31">
                  <c:v>91</c:v>
                </c:pt>
                <c:pt idx="32">
                  <c:v>92</c:v>
                </c:pt>
                <c:pt idx="33">
                  <c:v>93</c:v>
                </c:pt>
                <c:pt idx="34">
                  <c:v>94</c:v>
                </c:pt>
                <c:pt idx="35">
                  <c:v>95</c:v>
                </c:pt>
                <c:pt idx="36">
                  <c:v>96</c:v>
                </c:pt>
                <c:pt idx="37">
                  <c:v>97</c:v>
                </c:pt>
                <c:pt idx="38">
                  <c:v>98</c:v>
                </c:pt>
                <c:pt idx="39">
                  <c:v>99</c:v>
                </c:pt>
                <c:pt idx="40">
                  <c:v>100</c:v>
                </c:pt>
                <c:pt idx="41">
                  <c:v>101</c:v>
                </c:pt>
                <c:pt idx="42">
                  <c:v>102</c:v>
                </c:pt>
                <c:pt idx="43">
                  <c:v>103</c:v>
                </c:pt>
                <c:pt idx="44">
                  <c:v>104</c:v>
                </c:pt>
                <c:pt idx="45">
                  <c:v>105</c:v>
                </c:pt>
                <c:pt idx="46">
                  <c:v>106</c:v>
                </c:pt>
                <c:pt idx="47">
                  <c:v>107</c:v>
                </c:pt>
                <c:pt idx="48">
                  <c:v>108</c:v>
                </c:pt>
                <c:pt idx="49">
                  <c:v>109</c:v>
                </c:pt>
                <c:pt idx="50">
                  <c:v>110</c:v>
                </c:pt>
                <c:pt idx="51">
                  <c:v>111</c:v>
                </c:pt>
                <c:pt idx="52">
                  <c:v>112</c:v>
                </c:pt>
                <c:pt idx="53">
                  <c:v>113</c:v>
                </c:pt>
                <c:pt idx="54">
                  <c:v>114</c:v>
                </c:pt>
                <c:pt idx="55">
                  <c:v>115</c:v>
                </c:pt>
              </c:numCache>
            </c:numRef>
          </c:cat>
          <c:val>
            <c:numRef>
              <c:f>'Deterministic Output'!$D$2:$D$56</c:f>
              <c:numCache>
                <c:formatCode>0</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formatCode="General">
                  <c:v>0</c:v>
                </c:pt>
              </c:numCache>
            </c:numRef>
          </c:val>
        </c:ser>
        <c:ser>
          <c:idx val="5"/>
          <c:order val="5"/>
          <c:tx>
            <c:strRef>
              <c:f>'Deterministic Output'!$F$1</c:f>
              <c:strCache>
                <c:ptCount val="1"/>
                <c:pt idx="0">
                  <c:v>Other income</c:v>
                </c:pt>
              </c:strCache>
            </c:strRef>
          </c:tx>
          <c:spPr>
            <a:solidFill>
              <a:srgbClr val="FFA400"/>
            </a:solidFill>
            <a:ln w="28575">
              <a:noFill/>
            </a:ln>
          </c:spPr>
          <c:invertIfNegative val="0"/>
          <c:cat>
            <c:numRef>
              <c:f>MortalityTest!$I$2:$I$57</c:f>
              <c:numCache>
                <c:formatCode>General</c:formatCode>
                <c:ptCount val="56"/>
                <c:pt idx="0">
                  <c:v>60</c:v>
                </c:pt>
                <c:pt idx="1">
                  <c:v>61</c:v>
                </c:pt>
                <c:pt idx="2">
                  <c:v>62</c:v>
                </c:pt>
                <c:pt idx="3">
                  <c:v>63</c:v>
                </c:pt>
                <c:pt idx="4">
                  <c:v>64</c:v>
                </c:pt>
                <c:pt idx="5">
                  <c:v>65</c:v>
                </c:pt>
                <c:pt idx="6">
                  <c:v>66</c:v>
                </c:pt>
                <c:pt idx="7">
                  <c:v>67</c:v>
                </c:pt>
                <c:pt idx="8">
                  <c:v>68</c:v>
                </c:pt>
                <c:pt idx="9">
                  <c:v>69</c:v>
                </c:pt>
                <c:pt idx="10">
                  <c:v>70</c:v>
                </c:pt>
                <c:pt idx="11">
                  <c:v>71</c:v>
                </c:pt>
                <c:pt idx="12">
                  <c:v>72</c:v>
                </c:pt>
                <c:pt idx="13">
                  <c:v>73</c:v>
                </c:pt>
                <c:pt idx="14">
                  <c:v>74</c:v>
                </c:pt>
                <c:pt idx="15">
                  <c:v>75</c:v>
                </c:pt>
                <c:pt idx="16">
                  <c:v>76</c:v>
                </c:pt>
                <c:pt idx="17">
                  <c:v>77</c:v>
                </c:pt>
                <c:pt idx="18">
                  <c:v>78</c:v>
                </c:pt>
                <c:pt idx="19">
                  <c:v>79</c:v>
                </c:pt>
                <c:pt idx="20">
                  <c:v>80</c:v>
                </c:pt>
                <c:pt idx="21">
                  <c:v>81</c:v>
                </c:pt>
                <c:pt idx="22">
                  <c:v>82</c:v>
                </c:pt>
                <c:pt idx="23">
                  <c:v>83</c:v>
                </c:pt>
                <c:pt idx="24">
                  <c:v>84</c:v>
                </c:pt>
                <c:pt idx="25">
                  <c:v>85</c:v>
                </c:pt>
                <c:pt idx="26">
                  <c:v>86</c:v>
                </c:pt>
                <c:pt idx="27">
                  <c:v>87</c:v>
                </c:pt>
                <c:pt idx="28">
                  <c:v>88</c:v>
                </c:pt>
                <c:pt idx="29">
                  <c:v>89</c:v>
                </c:pt>
                <c:pt idx="30">
                  <c:v>90</c:v>
                </c:pt>
                <c:pt idx="31">
                  <c:v>91</c:v>
                </c:pt>
                <c:pt idx="32">
                  <c:v>92</c:v>
                </c:pt>
                <c:pt idx="33">
                  <c:v>93</c:v>
                </c:pt>
                <c:pt idx="34">
                  <c:v>94</c:v>
                </c:pt>
                <c:pt idx="35">
                  <c:v>95</c:v>
                </c:pt>
                <c:pt idx="36">
                  <c:v>96</c:v>
                </c:pt>
                <c:pt idx="37">
                  <c:v>97</c:v>
                </c:pt>
                <c:pt idx="38">
                  <c:v>98</c:v>
                </c:pt>
                <c:pt idx="39">
                  <c:v>99</c:v>
                </c:pt>
                <c:pt idx="40">
                  <c:v>100</c:v>
                </c:pt>
                <c:pt idx="41">
                  <c:v>101</c:v>
                </c:pt>
                <c:pt idx="42">
                  <c:v>102</c:v>
                </c:pt>
                <c:pt idx="43">
                  <c:v>103</c:v>
                </c:pt>
                <c:pt idx="44">
                  <c:v>104</c:v>
                </c:pt>
                <c:pt idx="45">
                  <c:v>105</c:v>
                </c:pt>
                <c:pt idx="46">
                  <c:v>106</c:v>
                </c:pt>
                <c:pt idx="47">
                  <c:v>107</c:v>
                </c:pt>
                <c:pt idx="48">
                  <c:v>108</c:v>
                </c:pt>
                <c:pt idx="49">
                  <c:v>109</c:v>
                </c:pt>
                <c:pt idx="50">
                  <c:v>110</c:v>
                </c:pt>
                <c:pt idx="51">
                  <c:v>111</c:v>
                </c:pt>
                <c:pt idx="52">
                  <c:v>112</c:v>
                </c:pt>
                <c:pt idx="53">
                  <c:v>113</c:v>
                </c:pt>
                <c:pt idx="54">
                  <c:v>114</c:v>
                </c:pt>
                <c:pt idx="55">
                  <c:v>115</c:v>
                </c:pt>
              </c:numCache>
            </c:numRef>
          </c:cat>
          <c:val>
            <c:numRef>
              <c:f>'Deterministic Output'!$F$2:$F$58</c:f>
              <c:numCache>
                <c:formatCode>0</c:formatCode>
                <c:ptCount val="5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formatCode="General">
                  <c:v>0</c:v>
                </c:pt>
              </c:numCache>
            </c:numRef>
          </c:val>
        </c:ser>
        <c:dLbls>
          <c:showLegendKey val="0"/>
          <c:showVal val="0"/>
          <c:showCatName val="0"/>
          <c:showSerName val="0"/>
          <c:showPercent val="0"/>
          <c:showBubbleSize val="0"/>
        </c:dLbls>
        <c:gapWidth val="60"/>
        <c:overlap val="100"/>
        <c:axId val="110546304"/>
        <c:axId val="113997696"/>
      </c:barChart>
      <c:lineChart>
        <c:grouping val="stacked"/>
        <c:varyColors val="0"/>
        <c:ser>
          <c:idx val="4"/>
          <c:order val="4"/>
          <c:tx>
            <c:v>Spend</c:v>
          </c:tx>
          <c:spPr>
            <a:ln w="28575" cap="rnd">
              <a:noFill/>
              <a:round/>
            </a:ln>
            <a:effectLst/>
          </c:spPr>
          <c:marker>
            <c:symbol val="circle"/>
            <c:size val="4"/>
            <c:spPr>
              <a:solidFill>
                <a:schemeClr val="accent6"/>
              </a:solidFill>
              <a:ln w="9525">
                <a:noFill/>
              </a:ln>
              <a:effectLst/>
            </c:spPr>
          </c:marker>
          <c:val>
            <c:numRef>
              <c:f>'Deterministic Output'!$E$2:$E$56</c:f>
              <c:numCache>
                <c:formatCode>0</c:formatCode>
                <c:ptCount val="55"/>
                <c:pt idx="0">
                  <c:v>0</c:v>
                </c:pt>
                <c:pt idx="1">
                  <c:v>0</c:v>
                </c:pt>
                <c:pt idx="2">
                  <c:v>0</c:v>
                </c:pt>
                <c:pt idx="3">
                  <c:v>5000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formatCode="General">
                  <c:v>0</c:v>
                </c:pt>
              </c:numCache>
            </c:numRef>
          </c:val>
          <c:smooth val="0"/>
        </c:ser>
        <c:dLbls>
          <c:showLegendKey val="0"/>
          <c:showVal val="0"/>
          <c:showCatName val="0"/>
          <c:showSerName val="0"/>
          <c:showPercent val="0"/>
          <c:showBubbleSize val="0"/>
        </c:dLbls>
        <c:marker val="1"/>
        <c:smooth val="0"/>
        <c:axId val="110546304"/>
        <c:axId val="113997696"/>
      </c:lineChart>
      <c:catAx>
        <c:axId val="110546304"/>
        <c:scaling>
          <c:orientation val="minMax"/>
        </c:scaling>
        <c:delete val="0"/>
        <c:axPos val="b"/>
        <c:title>
          <c:tx>
            <c:strRef>
              <c:f>Report!$N$116</c:f>
              <c:strCache>
                <c:ptCount val="1"/>
                <c:pt idx="0">
                  <c:v>Mr McVeigh's age</c:v>
                </c:pt>
              </c:strCache>
            </c:strRef>
          </c:tx>
          <c:layout>
            <c:manualLayout>
              <c:xMode val="edge"/>
              <c:yMode val="edge"/>
              <c:x val="0.41263393857879399"/>
              <c:y val="0.80171434347518444"/>
            </c:manualLayout>
          </c:layout>
          <c:overlay val="0"/>
          <c:txPr>
            <a:bodyPr/>
            <a:lstStyle/>
            <a:p>
              <a:pPr>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997696"/>
        <c:crosses val="autoZero"/>
        <c:auto val="1"/>
        <c:lblAlgn val="ctr"/>
        <c:lblOffset val="100"/>
        <c:noMultiLvlLbl val="0"/>
      </c:catAx>
      <c:valAx>
        <c:axId val="113997696"/>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a:pPr>
                <a:r>
                  <a:rPr lang="en-AU"/>
                  <a:t>Amount</a:t>
                </a:r>
                <a:r>
                  <a:rPr lang="en-AU" baseline="0"/>
                  <a:t> per year</a:t>
                </a:r>
                <a:endParaRPr lang="en-AU"/>
              </a:p>
            </c:rich>
          </c:tx>
          <c:layout>
            <c:manualLayout>
              <c:xMode val="edge"/>
              <c:yMode val="edge"/>
              <c:x val="1.4727982122317134E-2"/>
              <c:y val="0.27045672393574688"/>
            </c:manualLayout>
          </c:layout>
          <c:overlay val="0"/>
        </c:title>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546304"/>
        <c:crosses val="autoZero"/>
        <c:crossBetween val="between"/>
      </c:valAx>
      <c:spPr>
        <a:noFill/>
        <a:ln>
          <a:noFill/>
        </a:ln>
        <a:effectLst/>
      </c:spPr>
    </c:plotArea>
    <c:legend>
      <c:legendPos val="b"/>
      <c:layout>
        <c:manualLayout>
          <c:xMode val="edge"/>
          <c:yMode val="edge"/>
          <c:x val="1.2093327355600389E-2"/>
          <c:y val="0.85809323396708415"/>
          <c:w val="0.97581315848464467"/>
          <c:h val="0.1419067660329158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A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a:t>
            </a:r>
            <a:r>
              <a:rPr lang="en-US" baseline="0"/>
              <a:t> n</a:t>
            </a:r>
            <a:r>
              <a:rPr lang="en-US"/>
              <a:t>et worth at each age</a:t>
            </a:r>
          </a:p>
        </c:rich>
      </c:tx>
      <c:overlay val="0"/>
      <c:spPr>
        <a:noFill/>
        <a:ln>
          <a:noFill/>
        </a:ln>
        <a:effectLst/>
      </c:spPr>
    </c:title>
    <c:autoTitleDeleted val="0"/>
    <c:plotArea>
      <c:layout/>
      <c:lineChart>
        <c:grouping val="standard"/>
        <c:varyColors val="0"/>
        <c:ser>
          <c:idx val="0"/>
          <c:order val="0"/>
          <c:tx>
            <c:strRef>
              <c:f>'Deterministic Output'!$H$1</c:f>
              <c:strCache>
                <c:ptCount val="1"/>
                <c:pt idx="0">
                  <c:v>Total wealth</c:v>
                </c:pt>
              </c:strCache>
            </c:strRef>
          </c:tx>
          <c:spPr>
            <a:ln w="34925" cap="rnd">
              <a:solidFill>
                <a:schemeClr val="accent1"/>
              </a:solidFill>
              <a:round/>
            </a:ln>
            <a:effectLst/>
          </c:spPr>
          <c:marker>
            <c:symbol val="none"/>
          </c:marker>
          <c:cat>
            <c:numRef>
              <c:f>MortalityTest!$I$2:$I$57</c:f>
              <c:numCache>
                <c:formatCode>General</c:formatCode>
                <c:ptCount val="56"/>
                <c:pt idx="0">
                  <c:v>60</c:v>
                </c:pt>
                <c:pt idx="1">
                  <c:v>61</c:v>
                </c:pt>
                <c:pt idx="2">
                  <c:v>62</c:v>
                </c:pt>
                <c:pt idx="3">
                  <c:v>63</c:v>
                </c:pt>
                <c:pt idx="4">
                  <c:v>64</c:v>
                </c:pt>
                <c:pt idx="5">
                  <c:v>65</c:v>
                </c:pt>
                <c:pt idx="6">
                  <c:v>66</c:v>
                </c:pt>
                <c:pt idx="7">
                  <c:v>67</c:v>
                </c:pt>
                <c:pt idx="8">
                  <c:v>68</c:v>
                </c:pt>
                <c:pt idx="9">
                  <c:v>69</c:v>
                </c:pt>
                <c:pt idx="10">
                  <c:v>70</c:v>
                </c:pt>
                <c:pt idx="11">
                  <c:v>71</c:v>
                </c:pt>
                <c:pt idx="12">
                  <c:v>72</c:v>
                </c:pt>
                <c:pt idx="13">
                  <c:v>73</c:v>
                </c:pt>
                <c:pt idx="14">
                  <c:v>74</c:v>
                </c:pt>
                <c:pt idx="15">
                  <c:v>75</c:v>
                </c:pt>
                <c:pt idx="16">
                  <c:v>76</c:v>
                </c:pt>
                <c:pt idx="17">
                  <c:v>77</c:v>
                </c:pt>
                <c:pt idx="18">
                  <c:v>78</c:v>
                </c:pt>
                <c:pt idx="19">
                  <c:v>79</c:v>
                </c:pt>
                <c:pt idx="20">
                  <c:v>80</c:v>
                </c:pt>
                <c:pt idx="21">
                  <c:v>81</c:v>
                </c:pt>
                <c:pt idx="22">
                  <c:v>82</c:v>
                </c:pt>
                <c:pt idx="23">
                  <c:v>83</c:v>
                </c:pt>
                <c:pt idx="24">
                  <c:v>84</c:v>
                </c:pt>
                <c:pt idx="25">
                  <c:v>85</c:v>
                </c:pt>
                <c:pt idx="26">
                  <c:v>86</c:v>
                </c:pt>
                <c:pt idx="27">
                  <c:v>87</c:v>
                </c:pt>
                <c:pt idx="28">
                  <c:v>88</c:v>
                </c:pt>
                <c:pt idx="29">
                  <c:v>89</c:v>
                </c:pt>
                <c:pt idx="30">
                  <c:v>90</c:v>
                </c:pt>
                <c:pt idx="31">
                  <c:v>91</c:v>
                </c:pt>
                <c:pt idx="32">
                  <c:v>92</c:v>
                </c:pt>
                <c:pt idx="33">
                  <c:v>93</c:v>
                </c:pt>
                <c:pt idx="34">
                  <c:v>94</c:v>
                </c:pt>
                <c:pt idx="35">
                  <c:v>95</c:v>
                </c:pt>
                <c:pt idx="36">
                  <c:v>96</c:v>
                </c:pt>
                <c:pt idx="37">
                  <c:v>97</c:v>
                </c:pt>
                <c:pt idx="38">
                  <c:v>98</c:v>
                </c:pt>
                <c:pt idx="39">
                  <c:v>99</c:v>
                </c:pt>
                <c:pt idx="40">
                  <c:v>100</c:v>
                </c:pt>
                <c:pt idx="41">
                  <c:v>101</c:v>
                </c:pt>
                <c:pt idx="42">
                  <c:v>102</c:v>
                </c:pt>
                <c:pt idx="43">
                  <c:v>103</c:v>
                </c:pt>
                <c:pt idx="44">
                  <c:v>104</c:v>
                </c:pt>
                <c:pt idx="45">
                  <c:v>105</c:v>
                </c:pt>
                <c:pt idx="46">
                  <c:v>106</c:v>
                </c:pt>
                <c:pt idx="47">
                  <c:v>107</c:v>
                </c:pt>
                <c:pt idx="48">
                  <c:v>108</c:v>
                </c:pt>
                <c:pt idx="49">
                  <c:v>109</c:v>
                </c:pt>
                <c:pt idx="50">
                  <c:v>110</c:v>
                </c:pt>
                <c:pt idx="51">
                  <c:v>111</c:v>
                </c:pt>
                <c:pt idx="52">
                  <c:v>112</c:v>
                </c:pt>
                <c:pt idx="53">
                  <c:v>113</c:v>
                </c:pt>
                <c:pt idx="54">
                  <c:v>114</c:v>
                </c:pt>
                <c:pt idx="55">
                  <c:v>115</c:v>
                </c:pt>
              </c:numCache>
            </c:numRef>
          </c:cat>
          <c:val>
            <c:numRef>
              <c:f>'Deterministic Output'!$H$2:$H$57</c:f>
              <c:numCache>
                <c:formatCode>0</c:formatCode>
                <c:ptCount val="56"/>
                <c:pt idx="0">
                  <c:v>551133.47694177961</c:v>
                </c:pt>
                <c:pt idx="1">
                  <c:v>576453.23250299378</c:v>
                </c:pt>
                <c:pt idx="2">
                  <c:v>601692.66262564028</c:v>
                </c:pt>
                <c:pt idx="3">
                  <c:v>626831.35153294855</c:v>
                </c:pt>
                <c:pt idx="4">
                  <c:v>646847.56475546444</c:v>
                </c:pt>
                <c:pt idx="5">
                  <c:v>671645.00383528939</c:v>
                </c:pt>
                <c:pt idx="6">
                  <c:v>696161.49009631667</c:v>
                </c:pt>
                <c:pt idx="7">
                  <c:v>720344.63942851685</c:v>
                </c:pt>
                <c:pt idx="8">
                  <c:v>744166.2373470756</c:v>
                </c:pt>
                <c:pt idx="9">
                  <c:v>767596.44989808288</c:v>
                </c:pt>
                <c:pt idx="10">
                  <c:v>790603.72953497292</c:v>
                </c:pt>
                <c:pt idx="11">
                  <c:v>809351.4473481141</c:v>
                </c:pt>
                <c:pt idx="12">
                  <c:v>828162.07716947165</c:v>
                </c:pt>
                <c:pt idx="13">
                  <c:v>847040.16385288723</c:v>
                </c:pt>
                <c:pt idx="14">
                  <c:v>865990.25664319412</c:v>
                </c:pt>
                <c:pt idx="15">
                  <c:v>885016.91030520527</c:v>
                </c:pt>
                <c:pt idx="16">
                  <c:v>904044.65140524402</c:v>
                </c:pt>
                <c:pt idx="17">
                  <c:v>923071.4978720271</c:v>
                </c:pt>
                <c:pt idx="18">
                  <c:v>942105.06526340661</c:v>
                </c:pt>
                <c:pt idx="19">
                  <c:v>961152.87225641019</c:v>
                </c:pt>
                <c:pt idx="20">
                  <c:v>980222.34491862531</c:v>
                </c:pt>
                <c:pt idx="21">
                  <c:v>999253.12791745132</c:v>
                </c:pt>
                <c:pt idx="22">
                  <c:v>1018248.3751734209</c:v>
                </c:pt>
                <c:pt idx="23">
                  <c:v>1037219.3357871583</c:v>
                </c:pt>
                <c:pt idx="24">
                  <c:v>1056176.9824066448</c:v>
                </c:pt>
                <c:pt idx="25">
                  <c:v>1075132.0237117512</c:v>
                </c:pt>
                <c:pt idx="26">
                  <c:v>1093986.9769617927</c:v>
                </c:pt>
                <c:pt idx="27">
                  <c:v>1112748.985549323</c:v>
                </c:pt>
                <c:pt idx="28">
                  <c:v>1131438.0152683994</c:v>
                </c:pt>
                <c:pt idx="29">
                  <c:v>1150073.0911527483</c:v>
                </c:pt>
                <c:pt idx="30">
                  <c:v>1168672.3549900979</c:v>
                </c:pt>
                <c:pt idx="31">
                  <c:v>1187176.7300341949</c:v>
                </c:pt>
                <c:pt idx="32">
                  <c:v>1205603.9297066727</c:v>
                </c:pt>
                <c:pt idx="33">
                  <c:v>1223980.0189694925</c:v>
                </c:pt>
                <c:pt idx="34">
                  <c:v>1242329.3189515327</c:v>
                </c:pt>
                <c:pt idx="35">
                  <c:v>1260674.5475215921</c:v>
                </c:pt>
                <c:pt idx="36">
                  <c:v>1278966.0724014221</c:v>
                </c:pt>
                <c:pt idx="37">
                  <c:v>1297228.9629107469</c:v>
                </c:pt>
                <c:pt idx="38">
                  <c:v>1315494.9966536195</c:v>
                </c:pt>
                <c:pt idx="39">
                  <c:v>1333792.9178901333</c:v>
                </c:pt>
                <c:pt idx="40">
                  <c:v>1352148.7732687846</c:v>
                </c:pt>
                <c:pt idx="41">
                  <c:v>1370586.2111690941</c:v>
                </c:pt>
                <c:pt idx="42">
                  <c:v>1389126.7486097934</c:v>
                </c:pt>
                <c:pt idx="43">
                  <c:v>1407790.0092481296</c:v>
                </c:pt>
                <c:pt idx="44">
                  <c:v>1426509.6002566246</c:v>
                </c:pt>
                <c:pt idx="45">
                  <c:v>1445187.5243152925</c:v>
                </c:pt>
                <c:pt idx="46">
                  <c:v>1463842.0900200002</c:v>
                </c:pt>
                <c:pt idx="47">
                  <c:v>1482490.1099439946</c:v>
                </c:pt>
                <c:pt idx="48">
                  <c:v>1501146.6729114216</c:v>
                </c:pt>
                <c:pt idx="49">
                  <c:v>1519742.281822358</c:v>
                </c:pt>
                <c:pt idx="50">
                  <c:v>1538257.8944253931</c:v>
                </c:pt>
                <c:pt idx="51" formatCode="General">
                  <c:v>0</c:v>
                </c:pt>
              </c:numCache>
            </c:numRef>
          </c:val>
          <c:smooth val="0"/>
        </c:ser>
        <c:dLbls>
          <c:showLegendKey val="0"/>
          <c:showVal val="0"/>
          <c:showCatName val="0"/>
          <c:showSerName val="0"/>
          <c:showPercent val="0"/>
          <c:showBubbleSize val="0"/>
        </c:dLbls>
        <c:marker val="1"/>
        <c:smooth val="0"/>
        <c:axId val="114010368"/>
        <c:axId val="98705792"/>
      </c:lineChart>
      <c:catAx>
        <c:axId val="114010368"/>
        <c:scaling>
          <c:orientation val="minMax"/>
        </c:scaling>
        <c:delete val="0"/>
        <c:axPos val="b"/>
        <c:title>
          <c:tx>
            <c:strRef>
              <c:f>Report!$N$116</c:f>
              <c:strCache>
                <c:ptCount val="1"/>
                <c:pt idx="0">
                  <c:v>Mr McVeigh's age</c:v>
                </c:pt>
              </c:strCache>
            </c:strRef>
          </c:tx>
          <c:layout>
            <c:manualLayout>
              <c:xMode val="edge"/>
              <c:yMode val="edge"/>
              <c:x val="0.44180772136951219"/>
              <c:y val="0.89256926217556143"/>
            </c:manualLayout>
          </c:layout>
          <c:overlay val="0"/>
          <c:txPr>
            <a:bodyPr/>
            <a:lstStyle/>
            <a:p>
              <a:pPr>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705792"/>
        <c:crosses val="autoZero"/>
        <c:auto val="1"/>
        <c:lblAlgn val="ctr"/>
        <c:lblOffset val="100"/>
        <c:noMultiLvlLbl val="0"/>
      </c:catAx>
      <c:valAx>
        <c:axId val="9870579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a:pPr>
                <a:r>
                  <a:rPr lang="en-AU"/>
                  <a:t>Total net worth</a:t>
                </a:r>
              </a:p>
            </c:rich>
          </c:tx>
          <c:layout>
            <c:manualLayout>
              <c:xMode val="edge"/>
              <c:yMode val="edge"/>
              <c:x val="1.8927441660673529E-2"/>
              <c:y val="0.31923993875765533"/>
            </c:manualLayout>
          </c:layout>
          <c:overlay val="0"/>
        </c:title>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0103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A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pPr>
            <a:r>
              <a:rPr lang="en-US" sz="1400"/>
              <a:t>SMSF asset allocation</a:t>
            </a:r>
          </a:p>
        </c:rich>
      </c:tx>
      <c:overlay val="0"/>
    </c:title>
    <c:autoTitleDeleted val="0"/>
    <c:plotArea>
      <c:layout/>
      <c:pieChart>
        <c:varyColors val="1"/>
        <c:ser>
          <c:idx val="0"/>
          <c:order val="0"/>
          <c:tx>
            <c:v>SMSF Asset Allocation</c:v>
          </c:tx>
          <c:spPr>
            <a:ln w="22225">
              <a:solidFill>
                <a:schemeClr val="bg1"/>
              </a:solidFill>
            </a:ln>
          </c:spPr>
          <c:dPt>
            <c:idx val="3"/>
            <c:bubble3D val="0"/>
            <c:spPr>
              <a:solidFill>
                <a:srgbClr val="FFA400"/>
              </a:solidFill>
              <a:ln w="22225">
                <a:solidFill>
                  <a:schemeClr val="bg1"/>
                </a:solidFill>
              </a:ln>
            </c:spPr>
          </c:dPt>
          <c:dPt>
            <c:idx val="5"/>
            <c:bubble3D val="0"/>
            <c:spPr>
              <a:solidFill>
                <a:srgbClr val="E84B37"/>
              </a:solidFill>
              <a:ln w="22225">
                <a:solidFill>
                  <a:schemeClr val="bg1"/>
                </a:solidFill>
              </a:ln>
            </c:spPr>
          </c:dPt>
          <c:cat>
            <c:strRef>
              <c:f>Input!$B$72:$B$77</c:f>
              <c:strCache>
                <c:ptCount val="6"/>
                <c:pt idx="0">
                  <c:v>Cash  </c:v>
                </c:pt>
                <c:pt idx="1">
                  <c:v>Fixed interest</c:v>
                </c:pt>
                <c:pt idx="2">
                  <c:v>Property</c:v>
                </c:pt>
                <c:pt idx="3">
                  <c:v>Australian shares</c:v>
                </c:pt>
                <c:pt idx="4">
                  <c:v>Overseas shares</c:v>
                </c:pt>
                <c:pt idx="5">
                  <c:v>Other growth</c:v>
                </c:pt>
              </c:strCache>
            </c:strRef>
          </c:cat>
          <c:val>
            <c:numRef>
              <c:f>Input!$C$72:$C$77</c:f>
              <c:numCache>
                <c:formatCode>0.0%</c:formatCode>
                <c:ptCount val="6"/>
                <c:pt idx="0">
                  <c:v>0.26200000000000001</c:v>
                </c:pt>
                <c:pt idx="1">
                  <c:v>4.9000000000000002E-2</c:v>
                </c:pt>
                <c:pt idx="2">
                  <c:v>0.16500000000000001</c:v>
                </c:pt>
                <c:pt idx="3">
                  <c:v>0.39700000000000002</c:v>
                </c:pt>
                <c:pt idx="4">
                  <c:v>4.0000000000000001E-3</c:v>
                </c:pt>
                <c:pt idx="5">
                  <c:v>0.123</c:v>
                </c:pt>
              </c:numCache>
            </c:numRef>
          </c:val>
        </c:ser>
        <c:dLbls>
          <c:showLegendKey val="0"/>
          <c:showVal val="0"/>
          <c:showCatName val="0"/>
          <c:showSerName val="0"/>
          <c:showPercent val="0"/>
          <c:showBubbleSize val="0"/>
          <c:showLeaderLines val="0"/>
        </c:dLbls>
        <c:firstSliceAng val="0"/>
      </c:pieChart>
    </c:plotArea>
    <c:legend>
      <c:legendPos val="r"/>
      <c:layout>
        <c:manualLayout>
          <c:xMode val="edge"/>
          <c:yMode val="edge"/>
          <c:x val="0.62255555555555542"/>
          <c:y val="0.20974115607678645"/>
          <c:w val="0.33227153424003814"/>
          <c:h val="0.77751406709101367"/>
        </c:manualLayout>
      </c:layout>
      <c:overlay val="0"/>
      <c:spPr>
        <a:noFill/>
      </c:spPr>
      <c:txPr>
        <a:bodyPr/>
        <a:lstStyle/>
        <a:p>
          <a:pPr>
            <a:defRPr sz="900"/>
          </a:pPr>
          <a:endParaRPr lang="en-US"/>
        </a:p>
      </c:txPr>
    </c:legend>
    <c:plotVisOnly val="1"/>
    <c:dispBlanksAs val="gap"/>
    <c:showDLblsOverMax val="0"/>
  </c:chart>
  <c:spPr>
    <a:ln w="9525"/>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A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pPr>
            <a:r>
              <a:rPr lang="en-US" sz="1400"/>
              <a:t>Non superannuation     asset allocation</a:t>
            </a:r>
          </a:p>
        </c:rich>
      </c:tx>
      <c:layout>
        <c:manualLayout>
          <c:xMode val="edge"/>
          <c:yMode val="edge"/>
          <c:x val="0.19867948324641238"/>
          <c:y val="3.5164843278784753E-2"/>
        </c:manualLayout>
      </c:layout>
      <c:overlay val="0"/>
    </c:title>
    <c:autoTitleDeleted val="0"/>
    <c:plotArea>
      <c:layout>
        <c:manualLayout>
          <c:layoutTarget val="inner"/>
          <c:xMode val="edge"/>
          <c:yMode val="edge"/>
          <c:x val="8.7100248832532312E-2"/>
          <c:y val="0.2810257058696215"/>
          <c:w val="0.48344138800831715"/>
          <c:h val="0.65450541478593982"/>
        </c:manualLayout>
      </c:layout>
      <c:pieChart>
        <c:varyColors val="1"/>
        <c:ser>
          <c:idx val="0"/>
          <c:order val="0"/>
          <c:tx>
            <c:v>Non Superannuation     Asset Allocation</c:v>
          </c:tx>
          <c:spPr>
            <a:ln w="22225">
              <a:solidFill>
                <a:schemeClr val="bg1"/>
              </a:solidFill>
            </a:ln>
          </c:spPr>
          <c:dPt>
            <c:idx val="1"/>
            <c:bubble3D val="0"/>
            <c:spPr>
              <a:solidFill>
                <a:schemeClr val="accent3"/>
              </a:solidFill>
              <a:ln w="22225">
                <a:solidFill>
                  <a:schemeClr val="bg1"/>
                </a:solidFill>
              </a:ln>
            </c:spPr>
          </c:dPt>
          <c:dPt>
            <c:idx val="2"/>
            <c:bubble3D val="0"/>
            <c:spPr>
              <a:solidFill>
                <a:schemeClr val="bg2"/>
              </a:solidFill>
              <a:ln w="22225">
                <a:solidFill>
                  <a:schemeClr val="bg1"/>
                </a:solidFill>
              </a:ln>
            </c:spPr>
          </c:dPt>
          <c:cat>
            <c:strRef>
              <c:f>'Deterministic Output'!$W$2:$Z$2</c:f>
              <c:strCache>
                <c:ptCount val="4"/>
                <c:pt idx="0">
                  <c:v>Cash</c:v>
                </c:pt>
                <c:pt idx="1">
                  <c:v>Property</c:v>
                </c:pt>
                <c:pt idx="2">
                  <c:v>Growth Investments</c:v>
                </c:pt>
                <c:pt idx="3">
                  <c:v>Defensive Investments</c:v>
                </c:pt>
              </c:strCache>
            </c:strRef>
          </c:cat>
          <c:val>
            <c:numRef>
              <c:f>'Deterministic Output'!$W$3:$Z$3</c:f>
              <c:numCache>
                <c:formatCode>0.0%</c:formatCode>
                <c:ptCount val="4"/>
                <c:pt idx="0">
                  <c:v>1</c:v>
                </c:pt>
                <c:pt idx="1">
                  <c:v>0</c:v>
                </c:pt>
                <c:pt idx="2">
                  <c:v>0</c:v>
                </c:pt>
                <c:pt idx="3">
                  <c:v>0</c:v>
                </c:pt>
              </c:numCache>
            </c:numRef>
          </c:val>
        </c:ser>
        <c:dLbls>
          <c:showLegendKey val="0"/>
          <c:showVal val="0"/>
          <c:showCatName val="0"/>
          <c:showSerName val="0"/>
          <c:showPercent val="0"/>
          <c:showBubbleSize val="0"/>
          <c:showLeaderLines val="1"/>
        </c:dLbls>
        <c:firstSliceAng val="0"/>
      </c:pieChart>
    </c:plotArea>
    <c:legend>
      <c:legendPos val="r"/>
      <c:layout>
        <c:manualLayout>
          <c:xMode val="edge"/>
          <c:yMode val="edge"/>
          <c:x val="0.63166785969935579"/>
          <c:y val="0.2966837522272221"/>
          <c:w val="0.34235811432661828"/>
          <c:h val="0.65249335813639253"/>
        </c:manualLayout>
      </c:layout>
      <c:overlay val="0"/>
      <c:spPr>
        <a:ln>
          <a:noFill/>
        </a:ln>
      </c:spPr>
      <c:txPr>
        <a:bodyPr/>
        <a:lstStyle/>
        <a:p>
          <a:pPr>
            <a:defRPr sz="900"/>
          </a:pPr>
          <a:endParaRPr lang="en-US"/>
        </a:p>
      </c:txPr>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A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AU"/>
              <a:t>Range of future net</a:t>
            </a:r>
            <a:r>
              <a:rPr lang="en-AU" baseline="0"/>
              <a:t> worth</a:t>
            </a:r>
            <a:endParaRPr lang="en-AU"/>
          </a:p>
        </c:rich>
      </c:tx>
      <c:layout>
        <c:manualLayout>
          <c:xMode val="edge"/>
          <c:yMode val="edge"/>
          <c:x val="0.32014327030777201"/>
          <c:y val="2.1276595744680851E-2"/>
        </c:manualLayout>
      </c:layout>
      <c:overlay val="0"/>
    </c:title>
    <c:autoTitleDeleted val="0"/>
    <c:plotArea>
      <c:layout>
        <c:manualLayout>
          <c:layoutTarget val="inner"/>
          <c:xMode val="edge"/>
          <c:yMode val="edge"/>
          <c:x val="0.18769429078740696"/>
          <c:y val="0.1539188481569832"/>
          <c:w val="0.78724049033667964"/>
          <c:h val="0.69015412966996148"/>
        </c:manualLayout>
      </c:layout>
      <c:areaChart>
        <c:grouping val="standard"/>
        <c:varyColors val="0"/>
        <c:ser>
          <c:idx val="0"/>
          <c:order val="0"/>
          <c:tx>
            <c:v>Upper</c:v>
          </c:tx>
          <c:spPr>
            <a:solidFill>
              <a:schemeClr val="accent2"/>
            </a:solidFill>
            <a:ln>
              <a:gradFill>
                <a:gsLst>
                  <a:gs pos="0">
                    <a:schemeClr val="accent2"/>
                  </a:gs>
                  <a:gs pos="50000">
                    <a:schemeClr val="accent1">
                      <a:tint val="44500"/>
                      <a:satMod val="160000"/>
                    </a:schemeClr>
                  </a:gs>
                  <a:gs pos="100000">
                    <a:schemeClr val="accent1">
                      <a:tint val="23500"/>
                      <a:satMod val="160000"/>
                    </a:schemeClr>
                  </a:gs>
                </a:gsLst>
                <a:lin ang="5400000" scaled="0"/>
              </a:gradFill>
            </a:ln>
          </c:spPr>
          <c:cat>
            <c:numRef>
              <c:f>'Funnel of doubt'!$B$1:$AU$1</c:f>
              <c:numCache>
                <c:formatCode>0</c:formatCode>
                <c:ptCount val="46"/>
                <c:pt idx="0">
                  <c:v>60</c:v>
                </c:pt>
                <c:pt idx="1">
                  <c:v>61</c:v>
                </c:pt>
                <c:pt idx="2">
                  <c:v>62</c:v>
                </c:pt>
                <c:pt idx="3">
                  <c:v>63</c:v>
                </c:pt>
                <c:pt idx="4">
                  <c:v>64</c:v>
                </c:pt>
                <c:pt idx="5">
                  <c:v>65</c:v>
                </c:pt>
                <c:pt idx="6">
                  <c:v>66</c:v>
                </c:pt>
                <c:pt idx="7">
                  <c:v>67</c:v>
                </c:pt>
                <c:pt idx="8">
                  <c:v>68</c:v>
                </c:pt>
                <c:pt idx="9">
                  <c:v>69</c:v>
                </c:pt>
                <c:pt idx="10">
                  <c:v>70</c:v>
                </c:pt>
                <c:pt idx="11">
                  <c:v>71</c:v>
                </c:pt>
                <c:pt idx="12">
                  <c:v>72</c:v>
                </c:pt>
                <c:pt idx="13">
                  <c:v>73</c:v>
                </c:pt>
                <c:pt idx="14">
                  <c:v>74</c:v>
                </c:pt>
                <c:pt idx="15">
                  <c:v>75</c:v>
                </c:pt>
                <c:pt idx="16">
                  <c:v>76</c:v>
                </c:pt>
                <c:pt idx="17">
                  <c:v>77</c:v>
                </c:pt>
                <c:pt idx="18">
                  <c:v>78</c:v>
                </c:pt>
                <c:pt idx="19">
                  <c:v>79</c:v>
                </c:pt>
                <c:pt idx="20">
                  <c:v>80</c:v>
                </c:pt>
                <c:pt idx="21">
                  <c:v>81</c:v>
                </c:pt>
                <c:pt idx="22">
                  <c:v>82</c:v>
                </c:pt>
                <c:pt idx="23">
                  <c:v>83</c:v>
                </c:pt>
                <c:pt idx="24">
                  <c:v>84</c:v>
                </c:pt>
                <c:pt idx="25">
                  <c:v>85</c:v>
                </c:pt>
                <c:pt idx="26">
                  <c:v>86</c:v>
                </c:pt>
                <c:pt idx="27">
                  <c:v>87</c:v>
                </c:pt>
                <c:pt idx="28">
                  <c:v>88</c:v>
                </c:pt>
                <c:pt idx="29">
                  <c:v>89</c:v>
                </c:pt>
                <c:pt idx="30">
                  <c:v>90</c:v>
                </c:pt>
                <c:pt idx="31">
                  <c:v>91</c:v>
                </c:pt>
                <c:pt idx="32">
                  <c:v>92</c:v>
                </c:pt>
                <c:pt idx="33">
                  <c:v>93</c:v>
                </c:pt>
                <c:pt idx="34">
                  <c:v>94</c:v>
                </c:pt>
                <c:pt idx="35">
                  <c:v>95</c:v>
                </c:pt>
                <c:pt idx="36">
                  <c:v>96</c:v>
                </c:pt>
                <c:pt idx="37">
                  <c:v>97</c:v>
                </c:pt>
                <c:pt idx="38">
                  <c:v>98</c:v>
                </c:pt>
                <c:pt idx="39">
                  <c:v>99</c:v>
                </c:pt>
                <c:pt idx="40">
                  <c:v>100</c:v>
                </c:pt>
                <c:pt idx="41">
                  <c:v>101</c:v>
                </c:pt>
                <c:pt idx="42">
                  <c:v>102</c:v>
                </c:pt>
                <c:pt idx="43">
                  <c:v>103</c:v>
                </c:pt>
                <c:pt idx="44">
                  <c:v>104</c:v>
                </c:pt>
                <c:pt idx="45">
                  <c:v>105</c:v>
                </c:pt>
              </c:numCache>
            </c:numRef>
          </c:cat>
          <c:val>
            <c:numRef>
              <c:f>'Funnel of doubt'!$B$2:$AU$2</c:f>
              <c:numCache>
                <c:formatCode>0</c:formatCode>
                <c:ptCount val="46"/>
                <c:pt idx="0">
                  <c:v>628178.26786452695</c:v>
                </c:pt>
                <c:pt idx="1">
                  <c:v>673037.3518613521</c:v>
                </c:pt>
                <c:pt idx="2">
                  <c:v>701075.75959399191</c:v>
                </c:pt>
                <c:pt idx="3">
                  <c:v>736360.60852814885</c:v>
                </c:pt>
                <c:pt idx="4">
                  <c:v>756754.8359245382</c:v>
                </c:pt>
                <c:pt idx="5">
                  <c:v>778024.43360000022</c:v>
                </c:pt>
                <c:pt idx="6">
                  <c:v>823238.16158946487</c:v>
                </c:pt>
                <c:pt idx="7">
                  <c:v>895445.18822020001</c:v>
                </c:pt>
                <c:pt idx="8">
                  <c:v>922716.37373341131</c:v>
                </c:pt>
                <c:pt idx="9">
                  <c:v>955488.36936540529</c:v>
                </c:pt>
                <c:pt idx="10">
                  <c:v>1052003.2508076793</c:v>
                </c:pt>
                <c:pt idx="11">
                  <c:v>1040222.7371582731</c:v>
                </c:pt>
                <c:pt idx="12">
                  <c:v>1100406.4035225899</c:v>
                </c:pt>
                <c:pt idx="13">
                  <c:v>1162757.4860939209</c:v>
                </c:pt>
                <c:pt idx="14">
                  <c:v>1189107.4103285195</c:v>
                </c:pt>
                <c:pt idx="15">
                  <c:v>1214036.8764469135</c:v>
                </c:pt>
                <c:pt idx="16">
                  <c:v>1264363.5526508198</c:v>
                </c:pt>
                <c:pt idx="17">
                  <c:v>1308881.7306156168</c:v>
                </c:pt>
                <c:pt idx="18">
                  <c:v>1348602.6863276735</c:v>
                </c:pt>
                <c:pt idx="19">
                  <c:v>1358422.4957465571</c:v>
                </c:pt>
                <c:pt idx="20">
                  <c:v>1413070.0886162822</c:v>
                </c:pt>
                <c:pt idx="21">
                  <c:v>1438537.3343394233</c:v>
                </c:pt>
                <c:pt idx="22">
                  <c:v>1493373.3937161057</c:v>
                </c:pt>
                <c:pt idx="23">
                  <c:v>1598846.0331220233</c:v>
                </c:pt>
                <c:pt idx="24">
                  <c:v>1609896.0931028042</c:v>
                </c:pt>
                <c:pt idx="25">
                  <c:v>1747653.00730445</c:v>
                </c:pt>
                <c:pt idx="26">
                  <c:v>1786327.2366471586</c:v>
                </c:pt>
                <c:pt idx="27">
                  <c:v>1813002.8800575519</c:v>
                </c:pt>
                <c:pt idx="28">
                  <c:v>1922432.9462587149</c:v>
                </c:pt>
                <c:pt idx="29">
                  <c:v>1989332.5808630921</c:v>
                </c:pt>
                <c:pt idx="30">
                  <c:v>2017614.1820329027</c:v>
                </c:pt>
                <c:pt idx="31">
                  <c:v>2124437.1445399537</c:v>
                </c:pt>
                <c:pt idx="32">
                  <c:v>2192882.082438265</c:v>
                </c:pt>
                <c:pt idx="33">
                  <c:v>1772839.3178408486</c:v>
                </c:pt>
                <c:pt idx="34">
                  <c:v>1820270.6657896389</c:v>
                </c:pt>
                <c:pt idx="35">
                  <c:v>1711521.1705055081</c:v>
                </c:pt>
                <c:pt idx="36">
                  <c:v>1703407.5714757126</c:v>
                </c:pt>
                <c:pt idx="37">
                  <c:v>1601419.1478084275</c:v>
                </c:pt>
                <c:pt idx="38">
                  <c:v>1629825.0444825767</c:v>
                </c:pt>
                <c:pt idx="39">
                  <c:v>1668954.708078474</c:v>
                </c:pt>
                <c:pt idx="40">
                  <c:v>1475164.8030295505</c:v>
                </c:pt>
                <c:pt idx="41">
                  <c:v>0</c:v>
                </c:pt>
                <c:pt idx="42">
                  <c:v>0</c:v>
                </c:pt>
                <c:pt idx="43">
                  <c:v>0</c:v>
                </c:pt>
                <c:pt idx="44">
                  <c:v>0</c:v>
                </c:pt>
                <c:pt idx="45">
                  <c:v>0</c:v>
                </c:pt>
              </c:numCache>
            </c:numRef>
          </c:val>
        </c:ser>
        <c:ser>
          <c:idx val="2"/>
          <c:order val="2"/>
          <c:tx>
            <c:v>Lower</c:v>
          </c:tx>
          <c:spPr>
            <a:solidFill>
              <a:schemeClr val="bg1"/>
            </a:solidFill>
            <a:ln>
              <a:noFill/>
            </a:ln>
          </c:spPr>
          <c:cat>
            <c:numRef>
              <c:f>'Funnel of doubt'!$B$1:$AU$1</c:f>
              <c:numCache>
                <c:formatCode>0</c:formatCode>
                <c:ptCount val="46"/>
                <c:pt idx="0">
                  <c:v>60</c:v>
                </c:pt>
                <c:pt idx="1">
                  <c:v>61</c:v>
                </c:pt>
                <c:pt idx="2">
                  <c:v>62</c:v>
                </c:pt>
                <c:pt idx="3">
                  <c:v>63</c:v>
                </c:pt>
                <c:pt idx="4">
                  <c:v>64</c:v>
                </c:pt>
                <c:pt idx="5">
                  <c:v>65</c:v>
                </c:pt>
                <c:pt idx="6">
                  <c:v>66</c:v>
                </c:pt>
                <c:pt idx="7">
                  <c:v>67</c:v>
                </c:pt>
                <c:pt idx="8">
                  <c:v>68</c:v>
                </c:pt>
                <c:pt idx="9">
                  <c:v>69</c:v>
                </c:pt>
                <c:pt idx="10">
                  <c:v>70</c:v>
                </c:pt>
                <c:pt idx="11">
                  <c:v>71</c:v>
                </c:pt>
                <c:pt idx="12">
                  <c:v>72</c:v>
                </c:pt>
                <c:pt idx="13">
                  <c:v>73</c:v>
                </c:pt>
                <c:pt idx="14">
                  <c:v>74</c:v>
                </c:pt>
                <c:pt idx="15">
                  <c:v>75</c:v>
                </c:pt>
                <c:pt idx="16">
                  <c:v>76</c:v>
                </c:pt>
                <c:pt idx="17">
                  <c:v>77</c:v>
                </c:pt>
                <c:pt idx="18">
                  <c:v>78</c:v>
                </c:pt>
                <c:pt idx="19">
                  <c:v>79</c:v>
                </c:pt>
                <c:pt idx="20">
                  <c:v>80</c:v>
                </c:pt>
                <c:pt idx="21">
                  <c:v>81</c:v>
                </c:pt>
                <c:pt idx="22">
                  <c:v>82</c:v>
                </c:pt>
                <c:pt idx="23">
                  <c:v>83</c:v>
                </c:pt>
                <c:pt idx="24">
                  <c:v>84</c:v>
                </c:pt>
                <c:pt idx="25">
                  <c:v>85</c:v>
                </c:pt>
                <c:pt idx="26">
                  <c:v>86</c:v>
                </c:pt>
                <c:pt idx="27">
                  <c:v>87</c:v>
                </c:pt>
                <c:pt idx="28">
                  <c:v>88</c:v>
                </c:pt>
                <c:pt idx="29">
                  <c:v>89</c:v>
                </c:pt>
                <c:pt idx="30">
                  <c:v>90</c:v>
                </c:pt>
                <c:pt idx="31">
                  <c:v>91</c:v>
                </c:pt>
                <c:pt idx="32">
                  <c:v>92</c:v>
                </c:pt>
                <c:pt idx="33">
                  <c:v>93</c:v>
                </c:pt>
                <c:pt idx="34">
                  <c:v>94</c:v>
                </c:pt>
                <c:pt idx="35">
                  <c:v>95</c:v>
                </c:pt>
                <c:pt idx="36">
                  <c:v>96</c:v>
                </c:pt>
                <c:pt idx="37">
                  <c:v>97</c:v>
                </c:pt>
                <c:pt idx="38">
                  <c:v>98</c:v>
                </c:pt>
                <c:pt idx="39">
                  <c:v>99</c:v>
                </c:pt>
                <c:pt idx="40">
                  <c:v>100</c:v>
                </c:pt>
                <c:pt idx="41">
                  <c:v>101</c:v>
                </c:pt>
                <c:pt idx="42">
                  <c:v>102</c:v>
                </c:pt>
                <c:pt idx="43">
                  <c:v>103</c:v>
                </c:pt>
                <c:pt idx="44">
                  <c:v>104</c:v>
                </c:pt>
                <c:pt idx="45">
                  <c:v>105</c:v>
                </c:pt>
              </c:numCache>
            </c:numRef>
          </c:cat>
          <c:val>
            <c:numRef>
              <c:f>'Funnel of doubt'!$B$4:$AU$4</c:f>
              <c:numCache>
                <c:formatCode>0</c:formatCode>
                <c:ptCount val="46"/>
                <c:pt idx="0">
                  <c:v>628178.26786452695</c:v>
                </c:pt>
                <c:pt idx="1">
                  <c:v>611711.93388086092</c:v>
                </c:pt>
                <c:pt idx="2">
                  <c:v>612312.15467418125</c:v>
                </c:pt>
                <c:pt idx="3">
                  <c:v>602374.02557849069</c:v>
                </c:pt>
                <c:pt idx="4">
                  <c:v>587235.73457082338</c:v>
                </c:pt>
                <c:pt idx="5">
                  <c:v>580413.76176615548</c:v>
                </c:pt>
                <c:pt idx="6">
                  <c:v>575339.73143263708</c:v>
                </c:pt>
                <c:pt idx="7">
                  <c:v>591586.59149928682</c:v>
                </c:pt>
                <c:pt idx="8">
                  <c:v>574074.91974701686</c:v>
                </c:pt>
                <c:pt idx="9">
                  <c:v>563699.83654871583</c:v>
                </c:pt>
                <c:pt idx="10">
                  <c:v>591315.1611994555</c:v>
                </c:pt>
                <c:pt idx="11">
                  <c:v>595549.10187414102</c:v>
                </c:pt>
                <c:pt idx="12">
                  <c:v>607197.71852320351</c:v>
                </c:pt>
                <c:pt idx="13">
                  <c:v>621167.06251563644</c:v>
                </c:pt>
                <c:pt idx="14">
                  <c:v>600945.02932959551</c:v>
                </c:pt>
                <c:pt idx="15">
                  <c:v>648462.51102365833</c:v>
                </c:pt>
                <c:pt idx="16">
                  <c:v>647461.81994293374</c:v>
                </c:pt>
                <c:pt idx="17">
                  <c:v>658247.50542079168</c:v>
                </c:pt>
                <c:pt idx="18">
                  <c:v>674296.37239099503</c:v>
                </c:pt>
                <c:pt idx="19">
                  <c:v>677465.30945760105</c:v>
                </c:pt>
                <c:pt idx="20">
                  <c:v>695424.58093807474</c:v>
                </c:pt>
                <c:pt idx="21">
                  <c:v>746894.27800400683</c:v>
                </c:pt>
                <c:pt idx="22">
                  <c:v>752395.23717621376</c:v>
                </c:pt>
                <c:pt idx="23">
                  <c:v>779550.02755189745</c:v>
                </c:pt>
                <c:pt idx="24">
                  <c:v>791295.74533025094</c:v>
                </c:pt>
                <c:pt idx="25">
                  <c:v>805271.48129423114</c:v>
                </c:pt>
                <c:pt idx="26">
                  <c:v>847394.22514861939</c:v>
                </c:pt>
                <c:pt idx="27">
                  <c:v>890668.63162309723</c:v>
                </c:pt>
                <c:pt idx="28">
                  <c:v>912031.44403602881</c:v>
                </c:pt>
                <c:pt idx="29">
                  <c:v>938719.71224563825</c:v>
                </c:pt>
                <c:pt idx="30">
                  <c:v>981337.17958662787</c:v>
                </c:pt>
                <c:pt idx="31">
                  <c:v>989047.90778848052</c:v>
                </c:pt>
                <c:pt idx="32">
                  <c:v>1027074.0347371148</c:v>
                </c:pt>
                <c:pt idx="33">
                  <c:v>1021959.1211383061</c:v>
                </c:pt>
                <c:pt idx="34">
                  <c:v>1011050.7736373839</c:v>
                </c:pt>
                <c:pt idx="35">
                  <c:v>1012879.1414438576</c:v>
                </c:pt>
                <c:pt idx="36">
                  <c:v>1002633.1920363745</c:v>
                </c:pt>
                <c:pt idx="37">
                  <c:v>1010771.9502188449</c:v>
                </c:pt>
                <c:pt idx="38">
                  <c:v>1007585.188598045</c:v>
                </c:pt>
                <c:pt idx="39">
                  <c:v>1436154.5620940092</c:v>
                </c:pt>
                <c:pt idx="40">
                  <c:v>1475164.8030295505</c:v>
                </c:pt>
                <c:pt idx="41">
                  <c:v>0</c:v>
                </c:pt>
                <c:pt idx="42">
                  <c:v>0</c:v>
                </c:pt>
                <c:pt idx="43">
                  <c:v>0</c:v>
                </c:pt>
                <c:pt idx="44">
                  <c:v>0</c:v>
                </c:pt>
                <c:pt idx="45">
                  <c:v>0</c:v>
                </c:pt>
              </c:numCache>
            </c:numRef>
          </c:val>
        </c:ser>
        <c:dLbls>
          <c:showLegendKey val="0"/>
          <c:showVal val="0"/>
          <c:showCatName val="0"/>
          <c:showSerName val="0"/>
          <c:showPercent val="0"/>
          <c:showBubbleSize val="0"/>
        </c:dLbls>
        <c:axId val="98613888"/>
        <c:axId val="98624256"/>
      </c:areaChart>
      <c:lineChart>
        <c:grouping val="standard"/>
        <c:varyColors val="0"/>
        <c:ser>
          <c:idx val="1"/>
          <c:order val="1"/>
          <c:tx>
            <c:v>Median Outcome</c:v>
          </c:tx>
          <c:spPr>
            <a:ln>
              <a:solidFill>
                <a:schemeClr val="accent1"/>
              </a:solidFill>
            </a:ln>
          </c:spPr>
          <c:marker>
            <c:symbol val="none"/>
          </c:marker>
          <c:val>
            <c:numRef>
              <c:f>'Funnel of doubt'!$B$3:$AU$3</c:f>
              <c:numCache>
                <c:formatCode>0</c:formatCode>
                <c:ptCount val="46"/>
                <c:pt idx="0">
                  <c:v>628178.26786452695</c:v>
                </c:pt>
                <c:pt idx="1">
                  <c:v>642353.59188367636</c:v>
                </c:pt>
                <c:pt idx="2">
                  <c:v>642556.7138697214</c:v>
                </c:pt>
                <c:pt idx="3">
                  <c:v>656979.42680461786</c:v>
                </c:pt>
                <c:pt idx="4">
                  <c:v>665918.14430050144</c:v>
                </c:pt>
                <c:pt idx="5">
                  <c:v>675733.92909450782</c:v>
                </c:pt>
                <c:pt idx="6">
                  <c:v>693672.26920665847</c:v>
                </c:pt>
                <c:pt idx="7">
                  <c:v>705314.91312787717</c:v>
                </c:pt>
                <c:pt idx="8">
                  <c:v>728286.42210419988</c:v>
                </c:pt>
                <c:pt idx="9">
                  <c:v>742032.09628483525</c:v>
                </c:pt>
                <c:pt idx="10">
                  <c:v>765699.53163548734</c:v>
                </c:pt>
                <c:pt idx="11">
                  <c:v>777728.59206593537</c:v>
                </c:pt>
                <c:pt idx="12">
                  <c:v>806254.56775772269</c:v>
                </c:pt>
                <c:pt idx="13">
                  <c:v>826271.66632152372</c:v>
                </c:pt>
                <c:pt idx="14">
                  <c:v>845529.94378690817</c:v>
                </c:pt>
                <c:pt idx="15">
                  <c:v>865618.43760283221</c:v>
                </c:pt>
                <c:pt idx="16">
                  <c:v>876231.72143628332</c:v>
                </c:pt>
                <c:pt idx="17">
                  <c:v>931550.53535581171</c:v>
                </c:pt>
                <c:pt idx="18">
                  <c:v>960636.42150427727</c:v>
                </c:pt>
                <c:pt idx="19">
                  <c:v>979201.84127277695</c:v>
                </c:pt>
                <c:pt idx="20">
                  <c:v>1015606.808818441</c:v>
                </c:pt>
                <c:pt idx="21">
                  <c:v>1040134.561947413</c:v>
                </c:pt>
                <c:pt idx="22">
                  <c:v>1065886.8175598844</c:v>
                </c:pt>
                <c:pt idx="23">
                  <c:v>1092020.5763558564</c:v>
                </c:pt>
                <c:pt idx="24">
                  <c:v>1092931.4138898493</c:v>
                </c:pt>
                <c:pt idx="25">
                  <c:v>1134068.8365877431</c:v>
                </c:pt>
                <c:pt idx="26">
                  <c:v>1158770.8734610574</c:v>
                </c:pt>
                <c:pt idx="27">
                  <c:v>1211378.9698222727</c:v>
                </c:pt>
                <c:pt idx="28">
                  <c:v>1227053.9481927599</c:v>
                </c:pt>
                <c:pt idx="29">
                  <c:v>1285277.8538530488</c:v>
                </c:pt>
                <c:pt idx="30">
                  <c:v>1280548.8469766797</c:v>
                </c:pt>
                <c:pt idx="31">
                  <c:v>1297881.1231454078</c:v>
                </c:pt>
                <c:pt idx="32">
                  <c:v>1281787.0378127922</c:v>
                </c:pt>
                <c:pt idx="33">
                  <c:v>1302778.0401528706</c:v>
                </c:pt>
                <c:pt idx="34">
                  <c:v>1277610.0226800118</c:v>
                </c:pt>
                <c:pt idx="35">
                  <c:v>1293685.7286525189</c:v>
                </c:pt>
                <c:pt idx="36">
                  <c:v>1296743.7029725718</c:v>
                </c:pt>
                <c:pt idx="37">
                  <c:v>1289136.7377942768</c:v>
                </c:pt>
                <c:pt idx="38">
                  <c:v>1395468.8230574552</c:v>
                </c:pt>
                <c:pt idx="39">
                  <c:v>1488733.5266035313</c:v>
                </c:pt>
                <c:pt idx="40">
                  <c:v>1475164.8030295505</c:v>
                </c:pt>
                <c:pt idx="41">
                  <c:v>0</c:v>
                </c:pt>
                <c:pt idx="42">
                  <c:v>0</c:v>
                </c:pt>
                <c:pt idx="43">
                  <c:v>0</c:v>
                </c:pt>
                <c:pt idx="44">
                  <c:v>0</c:v>
                </c:pt>
                <c:pt idx="45">
                  <c:v>0</c:v>
                </c:pt>
              </c:numCache>
            </c:numRef>
          </c:val>
          <c:smooth val="0"/>
        </c:ser>
        <c:dLbls>
          <c:showLegendKey val="0"/>
          <c:showVal val="0"/>
          <c:showCatName val="0"/>
          <c:showSerName val="0"/>
          <c:showPercent val="0"/>
          <c:showBubbleSize val="0"/>
        </c:dLbls>
        <c:marker val="1"/>
        <c:smooth val="0"/>
        <c:axId val="98613888"/>
        <c:axId val="98624256"/>
      </c:lineChart>
      <c:catAx>
        <c:axId val="98613888"/>
        <c:scaling>
          <c:orientation val="minMax"/>
        </c:scaling>
        <c:delete val="0"/>
        <c:axPos val="b"/>
        <c:title>
          <c:tx>
            <c:strRef>
              <c:f>Report!$N$116</c:f>
              <c:strCache>
                <c:ptCount val="1"/>
                <c:pt idx="0">
                  <c:v>Mr McVeigh's age</c:v>
                </c:pt>
              </c:strCache>
            </c:strRef>
          </c:tx>
          <c:layout>
            <c:manualLayout>
              <c:xMode val="edge"/>
              <c:yMode val="edge"/>
              <c:x val="0.43982680508885436"/>
              <c:y val="0.92462690108941858"/>
            </c:manualLayout>
          </c:layout>
          <c:overlay val="0"/>
          <c:txPr>
            <a:bodyPr/>
            <a:lstStyle/>
            <a:p>
              <a:pPr>
                <a:defRPr/>
              </a:pPr>
              <a:endParaRPr lang="en-US"/>
            </a:p>
          </c:txPr>
        </c:title>
        <c:numFmt formatCode="0" sourceLinked="1"/>
        <c:majorTickMark val="out"/>
        <c:minorTickMark val="none"/>
        <c:tickLblPos val="nextTo"/>
        <c:crossAx val="98624256"/>
        <c:crosses val="autoZero"/>
        <c:auto val="1"/>
        <c:lblAlgn val="ctr"/>
        <c:lblOffset val="100"/>
        <c:tickLblSkip val="2"/>
        <c:noMultiLvlLbl val="0"/>
      </c:catAx>
      <c:valAx>
        <c:axId val="98624256"/>
        <c:scaling>
          <c:orientation val="minMax"/>
          <c:min val="0"/>
        </c:scaling>
        <c:delete val="0"/>
        <c:axPos val="l"/>
        <c:majorGridlines>
          <c:spPr>
            <a:ln>
              <a:noFill/>
            </a:ln>
          </c:spPr>
        </c:majorGridlines>
        <c:title>
          <c:tx>
            <c:rich>
              <a:bodyPr rot="-5400000" vert="horz"/>
              <a:lstStyle/>
              <a:p>
                <a:pPr>
                  <a:defRPr/>
                </a:pPr>
                <a:r>
                  <a:rPr lang="en-AU"/>
                  <a:t>Total net worth </a:t>
                </a:r>
              </a:p>
            </c:rich>
          </c:tx>
          <c:layout>
            <c:manualLayout>
              <c:xMode val="edge"/>
              <c:yMode val="edge"/>
              <c:x val="1.38121269873113E-2"/>
              <c:y val="0.34993650451227842"/>
            </c:manualLayout>
          </c:layout>
          <c:overlay val="0"/>
        </c:title>
        <c:numFmt formatCode="&quot;$&quot;#,##0" sourceLinked="0"/>
        <c:majorTickMark val="out"/>
        <c:minorTickMark val="none"/>
        <c:tickLblPos val="nextTo"/>
        <c:crossAx val="98613888"/>
        <c:crosses val="autoZero"/>
        <c:crossBetween val="midCat"/>
      </c:valAx>
      <c:spPr>
        <a:noFill/>
      </c:spPr>
    </c:plotArea>
    <c:legend>
      <c:legendPos val="b"/>
      <c:legendEntry>
        <c:idx val="0"/>
        <c:delete val="1"/>
      </c:legendEntry>
      <c:legendEntry>
        <c:idx val="1"/>
        <c:delete val="1"/>
      </c:legendEntry>
      <c:layout>
        <c:manualLayout>
          <c:xMode val="edge"/>
          <c:yMode val="edge"/>
          <c:x val="0.73040540314626279"/>
          <c:y val="0.14009325961914337"/>
          <c:w val="0.25228797833391847"/>
          <c:h val="6.0427446569178853E-2"/>
        </c:manualLayout>
      </c:layout>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AU"/>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MortalityTest!$N$32</c:f>
          <c:strCache>
            <c:ptCount val="1"/>
            <c:pt idx="0">
              <c:v>Chance that one person is still alive</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MortalityTest!$I$2:$I$57</c:f>
              <c:numCache>
                <c:formatCode>General</c:formatCode>
                <c:ptCount val="56"/>
                <c:pt idx="0">
                  <c:v>60</c:v>
                </c:pt>
                <c:pt idx="1">
                  <c:v>61</c:v>
                </c:pt>
                <c:pt idx="2">
                  <c:v>62</c:v>
                </c:pt>
                <c:pt idx="3">
                  <c:v>63</c:v>
                </c:pt>
                <c:pt idx="4">
                  <c:v>64</c:v>
                </c:pt>
                <c:pt idx="5">
                  <c:v>65</c:v>
                </c:pt>
                <c:pt idx="6">
                  <c:v>66</c:v>
                </c:pt>
                <c:pt idx="7">
                  <c:v>67</c:v>
                </c:pt>
                <c:pt idx="8">
                  <c:v>68</c:v>
                </c:pt>
                <c:pt idx="9">
                  <c:v>69</c:v>
                </c:pt>
                <c:pt idx="10">
                  <c:v>70</c:v>
                </c:pt>
                <c:pt idx="11">
                  <c:v>71</c:v>
                </c:pt>
                <c:pt idx="12">
                  <c:v>72</c:v>
                </c:pt>
                <c:pt idx="13">
                  <c:v>73</c:v>
                </c:pt>
                <c:pt idx="14">
                  <c:v>74</c:v>
                </c:pt>
                <c:pt idx="15">
                  <c:v>75</c:v>
                </c:pt>
                <c:pt idx="16">
                  <c:v>76</c:v>
                </c:pt>
                <c:pt idx="17">
                  <c:v>77</c:v>
                </c:pt>
                <c:pt idx="18">
                  <c:v>78</c:v>
                </c:pt>
                <c:pt idx="19">
                  <c:v>79</c:v>
                </c:pt>
                <c:pt idx="20">
                  <c:v>80</c:v>
                </c:pt>
                <c:pt idx="21">
                  <c:v>81</c:v>
                </c:pt>
                <c:pt idx="22">
                  <c:v>82</c:v>
                </c:pt>
                <c:pt idx="23">
                  <c:v>83</c:v>
                </c:pt>
                <c:pt idx="24">
                  <c:v>84</c:v>
                </c:pt>
                <c:pt idx="25">
                  <c:v>85</c:v>
                </c:pt>
                <c:pt idx="26">
                  <c:v>86</c:v>
                </c:pt>
                <c:pt idx="27">
                  <c:v>87</c:v>
                </c:pt>
                <c:pt idx="28">
                  <c:v>88</c:v>
                </c:pt>
                <c:pt idx="29">
                  <c:v>89</c:v>
                </c:pt>
                <c:pt idx="30">
                  <c:v>90</c:v>
                </c:pt>
                <c:pt idx="31">
                  <c:v>91</c:v>
                </c:pt>
                <c:pt idx="32">
                  <c:v>92</c:v>
                </c:pt>
                <c:pt idx="33">
                  <c:v>93</c:v>
                </c:pt>
                <c:pt idx="34">
                  <c:v>94</c:v>
                </c:pt>
                <c:pt idx="35">
                  <c:v>95</c:v>
                </c:pt>
                <c:pt idx="36">
                  <c:v>96</c:v>
                </c:pt>
                <c:pt idx="37">
                  <c:v>97</c:v>
                </c:pt>
                <c:pt idx="38">
                  <c:v>98</c:v>
                </c:pt>
                <c:pt idx="39">
                  <c:v>99</c:v>
                </c:pt>
                <c:pt idx="40">
                  <c:v>100</c:v>
                </c:pt>
                <c:pt idx="41">
                  <c:v>101</c:v>
                </c:pt>
                <c:pt idx="42">
                  <c:v>102</c:v>
                </c:pt>
                <c:pt idx="43">
                  <c:v>103</c:v>
                </c:pt>
                <c:pt idx="44">
                  <c:v>104</c:v>
                </c:pt>
                <c:pt idx="45">
                  <c:v>105</c:v>
                </c:pt>
                <c:pt idx="46">
                  <c:v>106</c:v>
                </c:pt>
                <c:pt idx="47">
                  <c:v>107</c:v>
                </c:pt>
                <c:pt idx="48">
                  <c:v>108</c:v>
                </c:pt>
                <c:pt idx="49">
                  <c:v>109</c:v>
                </c:pt>
                <c:pt idx="50">
                  <c:v>110</c:v>
                </c:pt>
                <c:pt idx="51">
                  <c:v>111</c:v>
                </c:pt>
                <c:pt idx="52">
                  <c:v>112</c:v>
                </c:pt>
                <c:pt idx="53">
                  <c:v>113</c:v>
                </c:pt>
                <c:pt idx="54">
                  <c:v>114</c:v>
                </c:pt>
                <c:pt idx="55">
                  <c:v>115</c:v>
                </c:pt>
              </c:numCache>
            </c:numRef>
          </c:cat>
          <c:val>
            <c:numRef>
              <c:f>MortalityTest!$V$3:$V$57</c:f>
              <c:numCache>
                <c:formatCode>General</c:formatCode>
                <c:ptCount val="55"/>
                <c:pt idx="0">
                  <c:v>1</c:v>
                </c:pt>
                <c:pt idx="1">
                  <c:v>1</c:v>
                </c:pt>
                <c:pt idx="2">
                  <c:v>0.99990000000000001</c:v>
                </c:pt>
                <c:pt idx="3">
                  <c:v>0.99909999999999999</c:v>
                </c:pt>
                <c:pt idx="4">
                  <c:v>0.99880000000000002</c:v>
                </c:pt>
                <c:pt idx="5">
                  <c:v>0.99849999999999994</c:v>
                </c:pt>
                <c:pt idx="6">
                  <c:v>0.99849999999999994</c:v>
                </c:pt>
                <c:pt idx="7">
                  <c:v>0.99849999999999994</c:v>
                </c:pt>
                <c:pt idx="8">
                  <c:v>0.99580000000000013</c:v>
                </c:pt>
                <c:pt idx="9">
                  <c:v>0.99519999999999986</c:v>
                </c:pt>
                <c:pt idx="10">
                  <c:v>0.99440000000000006</c:v>
                </c:pt>
                <c:pt idx="11">
                  <c:v>0.9919</c:v>
                </c:pt>
                <c:pt idx="12">
                  <c:v>0.99</c:v>
                </c:pt>
                <c:pt idx="13">
                  <c:v>0.9879</c:v>
                </c:pt>
                <c:pt idx="14">
                  <c:v>0.98680000000000001</c:v>
                </c:pt>
                <c:pt idx="15">
                  <c:v>0.98570000000000002</c:v>
                </c:pt>
                <c:pt idx="16">
                  <c:v>0.98199999999999998</c:v>
                </c:pt>
                <c:pt idx="17">
                  <c:v>0.97750000000000004</c:v>
                </c:pt>
                <c:pt idx="18">
                  <c:v>0.9728</c:v>
                </c:pt>
                <c:pt idx="19">
                  <c:v>0.95599999999999996</c:v>
                </c:pt>
                <c:pt idx="20">
                  <c:v>0.94940000000000002</c:v>
                </c:pt>
                <c:pt idx="21">
                  <c:v>0.9425</c:v>
                </c:pt>
                <c:pt idx="22">
                  <c:v>0.93759999999999999</c:v>
                </c:pt>
                <c:pt idx="23">
                  <c:v>0.92979999999999996</c:v>
                </c:pt>
                <c:pt idx="24">
                  <c:v>0.91320000000000001</c:v>
                </c:pt>
                <c:pt idx="25">
                  <c:v>0.90140000000000009</c:v>
                </c:pt>
                <c:pt idx="26">
                  <c:v>0.87129999999999996</c:v>
                </c:pt>
                <c:pt idx="27">
                  <c:v>0.82779999999999998</c:v>
                </c:pt>
                <c:pt idx="28">
                  <c:v>0.78849999999999998</c:v>
                </c:pt>
                <c:pt idx="29">
                  <c:v>0.745</c:v>
                </c:pt>
                <c:pt idx="30">
                  <c:v>0.68100000000000005</c:v>
                </c:pt>
                <c:pt idx="31">
                  <c:v>0.60960000000000003</c:v>
                </c:pt>
                <c:pt idx="32">
                  <c:v>0.49630000000000007</c:v>
                </c:pt>
                <c:pt idx="33">
                  <c:v>0.37600000000000006</c:v>
                </c:pt>
                <c:pt idx="34">
                  <c:v>0.28599999999999998</c:v>
                </c:pt>
                <c:pt idx="35">
                  <c:v>0.217</c:v>
                </c:pt>
                <c:pt idx="36">
                  <c:v>0.16279999999999997</c:v>
                </c:pt>
                <c:pt idx="37">
                  <c:v>0.11650000000000001</c:v>
                </c:pt>
                <c:pt idx="38">
                  <c:v>5.91E-2</c:v>
                </c:pt>
                <c:pt idx="39">
                  <c:v>3.9600000000000003E-2</c:v>
                </c:pt>
                <c:pt idx="40">
                  <c:v>1.9900000000000001E-2</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numCache>
            </c:numRef>
          </c:val>
          <c:smooth val="0"/>
        </c:ser>
        <c:dLbls>
          <c:showLegendKey val="0"/>
          <c:showVal val="0"/>
          <c:showCatName val="0"/>
          <c:showSerName val="0"/>
          <c:showPercent val="0"/>
          <c:showBubbleSize val="0"/>
        </c:dLbls>
        <c:marker val="1"/>
        <c:smooth val="0"/>
        <c:axId val="98662272"/>
        <c:axId val="98664448"/>
      </c:lineChart>
      <c:catAx>
        <c:axId val="98662272"/>
        <c:scaling>
          <c:orientation val="minMax"/>
        </c:scaling>
        <c:delete val="0"/>
        <c:axPos val="b"/>
        <c:title>
          <c:tx>
            <c:strRef>
              <c:f>Report!$N$116</c:f>
              <c:strCache>
                <c:ptCount val="1"/>
                <c:pt idx="0">
                  <c:v>Mr McVeigh's age</c:v>
                </c:pt>
              </c:strCache>
            </c:strRef>
          </c:tx>
          <c:layout>
            <c:manualLayout>
              <c:xMode val="edge"/>
              <c:yMode val="edge"/>
              <c:x val="0.41359057296261204"/>
              <c:y val="0.88390868407636092"/>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664448"/>
        <c:crosses val="autoZero"/>
        <c:auto val="1"/>
        <c:lblAlgn val="ctr"/>
        <c:lblOffset val="100"/>
        <c:tickLblSkip val="2"/>
        <c:noMultiLvlLbl val="0"/>
      </c:catAx>
      <c:valAx>
        <c:axId val="98664448"/>
        <c:scaling>
          <c:orientation val="minMax"/>
          <c:max val="1"/>
          <c:min val="0"/>
        </c:scaling>
        <c:delete val="0"/>
        <c:axPos val="l"/>
        <c:title>
          <c:tx>
            <c:rich>
              <a:bodyPr rot="-5400000" vert="horz"/>
              <a:lstStyle/>
              <a:p>
                <a:pPr>
                  <a:defRPr/>
                </a:pPr>
                <a:r>
                  <a:rPr lang="en-AU"/>
                  <a:t>Probability</a:t>
                </a:r>
              </a:p>
            </c:rich>
          </c:tx>
          <c:layout>
            <c:manualLayout>
              <c:xMode val="edge"/>
              <c:yMode val="edge"/>
              <c:x val="2.2130013831258646E-2"/>
              <c:y val="0.3590086670820824"/>
            </c:manualLayout>
          </c:layout>
          <c:overlay val="0"/>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6622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A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978559221480759"/>
          <c:y val="0"/>
          <c:w val="0.68748004511253202"/>
          <c:h val="0.94810672680480201"/>
        </c:manualLayout>
      </c:layout>
      <c:pieChart>
        <c:varyColors val="1"/>
        <c:ser>
          <c:idx val="1"/>
          <c:order val="0"/>
          <c:tx>
            <c:strRef>
              <c:f>'Client Results'!$B$59</c:f>
              <c:strCache>
                <c:ptCount val="1"/>
                <c:pt idx="0">
                  <c:v>inner</c:v>
                </c:pt>
              </c:strCache>
            </c:strRef>
          </c:tx>
          <c:spPr>
            <a:noFill/>
            <a:ln>
              <a:noFill/>
            </a:ln>
          </c:spPr>
          <c:dPt>
            <c:idx val="1"/>
            <c:bubble3D val="0"/>
            <c:spPr>
              <a:solidFill>
                <a:schemeClr val="tx1"/>
              </a:solidFill>
              <a:ln>
                <a:noFill/>
              </a:ln>
            </c:spPr>
          </c:dPt>
          <c:dLbls>
            <c:dLbl>
              <c:idx val="1"/>
              <c:delete val="1"/>
              <c:extLst>
                <c:ext xmlns:c15="http://schemas.microsoft.com/office/drawing/2012/chart" uri="{CE6537A1-D6FC-4f65-9D91-7224C49458BB}"/>
              </c:extLst>
            </c:dLbl>
            <c:spPr>
              <a:noFill/>
              <a:ln>
                <a:noFill/>
              </a:ln>
              <a:effectLst/>
            </c:spPr>
            <c:dLblPos val="ctr"/>
            <c:showLegendKey val="0"/>
            <c:showVal val="0"/>
            <c:showCatName val="1"/>
            <c:showSerName val="0"/>
            <c:showPercent val="0"/>
            <c:showBubbleSize val="0"/>
            <c:showLeaderLines val="0"/>
            <c:extLst>
              <c:ext xmlns:c15="http://schemas.microsoft.com/office/drawing/2012/chart" uri="{CE6537A1-D6FC-4f65-9D91-7224C49458BB}"/>
            </c:extLst>
          </c:dLbls>
          <c:cat>
            <c:strRef>
              <c:f>'Client Results'!$C$60:$C$63</c:f>
              <c:strCache>
                <c:ptCount val="2"/>
                <c:pt idx="1">
                  <c:v>100% success</c:v>
                </c:pt>
              </c:strCache>
            </c:strRef>
          </c:cat>
          <c:val>
            <c:numRef>
              <c:f>'Client Results'!$B$60:$B$63</c:f>
              <c:numCache>
                <c:formatCode>General</c:formatCode>
                <c:ptCount val="4"/>
                <c:pt idx="0">
                  <c:v>170</c:v>
                </c:pt>
                <c:pt idx="1">
                  <c:v>5</c:v>
                </c:pt>
                <c:pt idx="2">
                  <c:v>5</c:v>
                </c:pt>
                <c:pt idx="3">
                  <c:v>180</c:v>
                </c:pt>
              </c:numCache>
            </c:numRef>
          </c:val>
        </c:ser>
        <c:dLbls>
          <c:showLegendKey val="0"/>
          <c:showVal val="0"/>
          <c:showCatName val="0"/>
          <c:showSerName val="0"/>
          <c:showPercent val="0"/>
          <c:showBubbleSize val="0"/>
          <c:showLeaderLines val="0"/>
        </c:dLbls>
        <c:firstSliceAng val="270"/>
      </c:pieChart>
      <c:doughnutChart>
        <c:varyColors val="1"/>
        <c:ser>
          <c:idx val="0"/>
          <c:order val="1"/>
          <c:spPr>
            <a:gradFill flip="none" rotWithShape="1">
              <a:gsLst>
                <a:gs pos="0">
                  <a:srgbClr val="C00000"/>
                </a:gs>
                <a:gs pos="50000">
                  <a:srgbClr val="FFC000"/>
                </a:gs>
                <a:gs pos="100000">
                  <a:srgbClr val="00B050"/>
                </a:gs>
              </a:gsLst>
              <a:lin ang="0" scaled="1"/>
              <a:tileRect/>
            </a:gradFill>
          </c:spPr>
          <c:dPt>
            <c:idx val="0"/>
            <c:bubble3D val="0"/>
            <c:spPr>
              <a:solidFill>
                <a:srgbClr val="E84B37"/>
              </a:solidFill>
            </c:spPr>
          </c:dPt>
          <c:dPt>
            <c:idx val="1"/>
            <c:bubble3D val="0"/>
            <c:spPr>
              <a:solidFill>
                <a:srgbClr val="FFA400"/>
              </a:solidFill>
              <a:ln>
                <a:solidFill>
                  <a:srgbClr val="FFC000"/>
                </a:solidFill>
              </a:ln>
            </c:spPr>
          </c:dPt>
          <c:dPt>
            <c:idx val="2"/>
            <c:bubble3D val="0"/>
            <c:spPr>
              <a:solidFill>
                <a:srgbClr val="3FAE2A"/>
              </a:solidFill>
            </c:spPr>
          </c:dPt>
          <c:dPt>
            <c:idx val="3"/>
            <c:bubble3D val="0"/>
            <c:spPr>
              <a:noFill/>
            </c:spPr>
          </c:dPt>
          <c:dLbls>
            <c:dLbl>
              <c:idx val="0"/>
              <c:layout>
                <c:manualLayout>
                  <c:x val="3.4144743703991057E-3"/>
                  <c:y val="-2.2242064283230223E-2"/>
                </c:manualLayout>
              </c:layout>
              <c:showLegendKey val="0"/>
              <c:showVal val="0"/>
              <c:showCatName val="1"/>
              <c:showSerName val="0"/>
              <c:showPercent val="0"/>
              <c:showBubbleSize val="0"/>
              <c:extLst>
                <c:ext xmlns:c15="http://schemas.microsoft.com/office/drawing/2012/chart" uri="{CE6537A1-D6FC-4f65-9D91-7224C49458BB}"/>
              </c:extLst>
            </c:dLbl>
            <c:dLbl>
              <c:idx val="2"/>
              <c:layout>
                <c:manualLayout>
                  <c:x val="0"/>
                  <c:y val="2.796283668340567E-3"/>
                </c:manualLayout>
              </c:layout>
              <c:showLegendKey val="0"/>
              <c:showVal val="0"/>
              <c:showCatName val="1"/>
              <c:showSerName val="0"/>
              <c:showPercent val="0"/>
              <c:showBubbleSize val="0"/>
              <c:extLst>
                <c:ext xmlns:c15="http://schemas.microsoft.com/office/drawing/2012/chart" uri="{CE6537A1-D6FC-4f65-9D91-7224C49458BB}"/>
              </c:extLst>
            </c:dLbl>
            <c:dLbl>
              <c:idx val="3"/>
              <c:delete val="1"/>
              <c:extLst>
                <c:ext xmlns:c15="http://schemas.microsoft.com/office/drawing/2012/chart" uri="{CE6537A1-D6FC-4f65-9D91-7224C49458BB}"/>
              </c:extLst>
            </c:dLbl>
            <c:spPr>
              <a:noFill/>
              <a:ln>
                <a:noFill/>
              </a:ln>
              <a:effectLst/>
            </c:spPr>
            <c:txPr>
              <a:bodyPr/>
              <a:lstStyle/>
              <a:p>
                <a:pPr>
                  <a:defRPr sz="1200" b="1"/>
                </a:pPr>
                <a:endParaRPr lang="en-US"/>
              </a:p>
            </c:txPr>
            <c:showLegendKey val="0"/>
            <c:showVal val="0"/>
            <c:showCatName val="1"/>
            <c:showSerName val="0"/>
            <c:showPercent val="0"/>
            <c:showBubbleSize val="0"/>
            <c:showLeaderLines val="1"/>
            <c:extLst>
              <c:ext xmlns:c15="http://schemas.microsoft.com/office/drawing/2012/chart" uri="{CE6537A1-D6FC-4f65-9D91-7224C49458BB}"/>
            </c:extLst>
          </c:dLbls>
          <c:cat>
            <c:strRef>
              <c:f>'Client Results'!$C$68:$C$71</c:f>
              <c:strCache>
                <c:ptCount val="3"/>
                <c:pt idx="0">
                  <c:v>Low</c:v>
                </c:pt>
                <c:pt idx="1">
                  <c:v>Medium</c:v>
                </c:pt>
                <c:pt idx="2">
                  <c:v>High</c:v>
                </c:pt>
              </c:strCache>
            </c:strRef>
          </c:cat>
          <c:val>
            <c:numRef>
              <c:f>'Client Results'!$B$68:$B$71</c:f>
              <c:numCache>
                <c:formatCode>General</c:formatCode>
                <c:ptCount val="4"/>
                <c:pt idx="0">
                  <c:v>90</c:v>
                </c:pt>
                <c:pt idx="1">
                  <c:v>54</c:v>
                </c:pt>
                <c:pt idx="2">
                  <c:v>36</c:v>
                </c:pt>
                <c:pt idx="3">
                  <c:v>180</c:v>
                </c:pt>
              </c:numCache>
            </c:numRef>
          </c:val>
        </c:ser>
        <c:dLbls>
          <c:showLegendKey val="0"/>
          <c:showVal val="1"/>
          <c:showCatName val="0"/>
          <c:showSerName val="0"/>
          <c:showPercent val="0"/>
          <c:showBubbleSize val="0"/>
          <c:showLeaderLines val="1"/>
        </c:dLbls>
        <c:firstSliceAng val="270"/>
        <c:holeSize val="55"/>
      </c:doughnutChart>
    </c:plotArea>
    <c:plotVisOnly val="1"/>
    <c:dispBlanksAs val="gap"/>
    <c:showDLblsOverMax val="0"/>
  </c:chart>
  <c:spPr>
    <a:noFill/>
    <a:ln>
      <a:noFill/>
    </a:ln>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A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a:t>Person2</a:t>
            </a:r>
          </a:p>
        </c:rich>
      </c:tx>
      <c:overlay val="0"/>
      <c:spPr>
        <a:noFill/>
        <a:ln>
          <a:noFill/>
        </a:ln>
        <a:effectLst/>
      </c:spPr>
    </c:title>
    <c:autoTitleDeleted val="0"/>
    <c:plotArea>
      <c:layout/>
      <c:barChart>
        <c:barDir val="col"/>
        <c:grouping val="clustered"/>
        <c:varyColors val="0"/>
        <c:ser>
          <c:idx val="0"/>
          <c:order val="0"/>
          <c:spPr>
            <a:ln w="28575" cap="rnd">
              <a:solidFill>
                <a:schemeClr val="accent1"/>
              </a:solidFill>
              <a:round/>
            </a:ln>
            <a:effectLst/>
          </c:spPr>
          <c:invertIfNegative val="0"/>
          <c:cat>
            <c:numRef>
              <c:f>MortalityTest!$D$2:$D$55</c:f>
              <c:numCache>
                <c:formatCode>General</c:formatCode>
                <c:ptCount val="54"/>
                <c:pt idx="0">
                  <c:v>60</c:v>
                </c:pt>
                <c:pt idx="1">
                  <c:v>61</c:v>
                </c:pt>
                <c:pt idx="2">
                  <c:v>62</c:v>
                </c:pt>
                <c:pt idx="3">
                  <c:v>63</c:v>
                </c:pt>
                <c:pt idx="4">
                  <c:v>64</c:v>
                </c:pt>
                <c:pt idx="5">
                  <c:v>65</c:v>
                </c:pt>
                <c:pt idx="6">
                  <c:v>66</c:v>
                </c:pt>
                <c:pt idx="7">
                  <c:v>67</c:v>
                </c:pt>
                <c:pt idx="8">
                  <c:v>68</c:v>
                </c:pt>
                <c:pt idx="9">
                  <c:v>69</c:v>
                </c:pt>
                <c:pt idx="10">
                  <c:v>70</c:v>
                </c:pt>
                <c:pt idx="11">
                  <c:v>71</c:v>
                </c:pt>
                <c:pt idx="12">
                  <c:v>72</c:v>
                </c:pt>
                <c:pt idx="13">
                  <c:v>73</c:v>
                </c:pt>
                <c:pt idx="14">
                  <c:v>74</c:v>
                </c:pt>
                <c:pt idx="15">
                  <c:v>75</c:v>
                </c:pt>
                <c:pt idx="16">
                  <c:v>76</c:v>
                </c:pt>
                <c:pt idx="17">
                  <c:v>77</c:v>
                </c:pt>
                <c:pt idx="18">
                  <c:v>78</c:v>
                </c:pt>
                <c:pt idx="19">
                  <c:v>79</c:v>
                </c:pt>
                <c:pt idx="20">
                  <c:v>80</c:v>
                </c:pt>
                <c:pt idx="21">
                  <c:v>81</c:v>
                </c:pt>
                <c:pt idx="22">
                  <c:v>82</c:v>
                </c:pt>
                <c:pt idx="23">
                  <c:v>83</c:v>
                </c:pt>
                <c:pt idx="24">
                  <c:v>84</c:v>
                </c:pt>
                <c:pt idx="25">
                  <c:v>85</c:v>
                </c:pt>
                <c:pt idx="26">
                  <c:v>86</c:v>
                </c:pt>
                <c:pt idx="27">
                  <c:v>87</c:v>
                </c:pt>
                <c:pt idx="28">
                  <c:v>88</c:v>
                </c:pt>
                <c:pt idx="29">
                  <c:v>89</c:v>
                </c:pt>
                <c:pt idx="30">
                  <c:v>90</c:v>
                </c:pt>
                <c:pt idx="31">
                  <c:v>91</c:v>
                </c:pt>
                <c:pt idx="32">
                  <c:v>92</c:v>
                </c:pt>
                <c:pt idx="33">
                  <c:v>93</c:v>
                </c:pt>
                <c:pt idx="34">
                  <c:v>94</c:v>
                </c:pt>
                <c:pt idx="35">
                  <c:v>95</c:v>
                </c:pt>
                <c:pt idx="36">
                  <c:v>96</c:v>
                </c:pt>
                <c:pt idx="37">
                  <c:v>97</c:v>
                </c:pt>
                <c:pt idx="38">
                  <c:v>98</c:v>
                </c:pt>
                <c:pt idx="39">
                  <c:v>99</c:v>
                </c:pt>
                <c:pt idx="40">
                  <c:v>100</c:v>
                </c:pt>
                <c:pt idx="41">
                  <c:v>101</c:v>
                </c:pt>
                <c:pt idx="42">
                  <c:v>102</c:v>
                </c:pt>
                <c:pt idx="43">
                  <c:v>103</c:v>
                </c:pt>
                <c:pt idx="44">
                  <c:v>104</c:v>
                </c:pt>
                <c:pt idx="45">
                  <c:v>105</c:v>
                </c:pt>
                <c:pt idx="46">
                  <c:v>106</c:v>
                </c:pt>
                <c:pt idx="47">
                  <c:v>107</c:v>
                </c:pt>
                <c:pt idx="48">
                  <c:v>108</c:v>
                </c:pt>
                <c:pt idx="49">
                  <c:v>109</c:v>
                </c:pt>
                <c:pt idx="50">
                  <c:v>110</c:v>
                </c:pt>
              </c:numCache>
            </c:numRef>
          </c:cat>
          <c:val>
            <c:numRef>
              <c:f>MortalityTest!$E$2:$E$55</c:f>
              <c:numCache>
                <c:formatCode>General</c:formatCode>
                <c:ptCount val="54"/>
                <c:pt idx="0">
                  <c:v>100</c:v>
                </c:pt>
                <c:pt idx="1">
                  <c:v>100</c:v>
                </c:pt>
                <c:pt idx="2">
                  <c:v>99</c:v>
                </c:pt>
                <c:pt idx="3">
                  <c:v>97</c:v>
                </c:pt>
                <c:pt idx="4">
                  <c:v>96</c:v>
                </c:pt>
                <c:pt idx="5">
                  <c:v>95</c:v>
                </c:pt>
                <c:pt idx="6">
                  <c:v>95</c:v>
                </c:pt>
                <c:pt idx="7">
                  <c:v>95</c:v>
                </c:pt>
                <c:pt idx="8">
                  <c:v>94</c:v>
                </c:pt>
                <c:pt idx="9">
                  <c:v>94</c:v>
                </c:pt>
                <c:pt idx="10">
                  <c:v>93</c:v>
                </c:pt>
                <c:pt idx="11">
                  <c:v>91</c:v>
                </c:pt>
                <c:pt idx="12">
                  <c:v>90</c:v>
                </c:pt>
                <c:pt idx="13">
                  <c:v>89</c:v>
                </c:pt>
                <c:pt idx="14">
                  <c:v>88</c:v>
                </c:pt>
                <c:pt idx="15">
                  <c:v>87</c:v>
                </c:pt>
                <c:pt idx="16">
                  <c:v>85</c:v>
                </c:pt>
                <c:pt idx="17">
                  <c:v>85</c:v>
                </c:pt>
                <c:pt idx="18">
                  <c:v>83</c:v>
                </c:pt>
                <c:pt idx="19">
                  <c:v>78</c:v>
                </c:pt>
                <c:pt idx="20">
                  <c:v>78</c:v>
                </c:pt>
                <c:pt idx="21">
                  <c:v>77</c:v>
                </c:pt>
                <c:pt idx="22">
                  <c:v>76</c:v>
                </c:pt>
                <c:pt idx="23">
                  <c:v>73</c:v>
                </c:pt>
                <c:pt idx="24">
                  <c:v>72</c:v>
                </c:pt>
                <c:pt idx="25">
                  <c:v>71</c:v>
                </c:pt>
                <c:pt idx="26">
                  <c:v>67</c:v>
                </c:pt>
                <c:pt idx="27">
                  <c:v>58</c:v>
                </c:pt>
                <c:pt idx="28">
                  <c:v>53</c:v>
                </c:pt>
                <c:pt idx="29">
                  <c:v>50</c:v>
                </c:pt>
                <c:pt idx="30">
                  <c:v>45</c:v>
                </c:pt>
                <c:pt idx="31">
                  <c:v>36</c:v>
                </c:pt>
                <c:pt idx="32">
                  <c:v>27</c:v>
                </c:pt>
                <c:pt idx="33">
                  <c:v>20</c:v>
                </c:pt>
                <c:pt idx="34">
                  <c:v>16</c:v>
                </c:pt>
                <c:pt idx="35">
                  <c:v>13</c:v>
                </c:pt>
                <c:pt idx="36">
                  <c:v>9</c:v>
                </c:pt>
                <c:pt idx="37">
                  <c:v>5</c:v>
                </c:pt>
                <c:pt idx="38">
                  <c:v>3</c:v>
                </c:pt>
                <c:pt idx="39">
                  <c:v>2</c:v>
                </c:pt>
                <c:pt idx="40">
                  <c:v>1</c:v>
                </c:pt>
                <c:pt idx="41">
                  <c:v>0</c:v>
                </c:pt>
                <c:pt idx="42">
                  <c:v>0</c:v>
                </c:pt>
                <c:pt idx="43">
                  <c:v>0</c:v>
                </c:pt>
                <c:pt idx="44">
                  <c:v>0</c:v>
                </c:pt>
                <c:pt idx="45">
                  <c:v>0</c:v>
                </c:pt>
                <c:pt idx="46">
                  <c:v>0</c:v>
                </c:pt>
                <c:pt idx="47">
                  <c:v>0</c:v>
                </c:pt>
                <c:pt idx="48">
                  <c:v>0</c:v>
                </c:pt>
                <c:pt idx="49">
                  <c:v>0</c:v>
                </c:pt>
                <c:pt idx="50">
                  <c:v>0</c:v>
                </c:pt>
              </c:numCache>
            </c:numRef>
          </c:val>
        </c:ser>
        <c:dLbls>
          <c:showLegendKey val="0"/>
          <c:showVal val="0"/>
          <c:showCatName val="0"/>
          <c:showSerName val="0"/>
          <c:showPercent val="0"/>
          <c:showBubbleSize val="0"/>
        </c:dLbls>
        <c:gapWidth val="150"/>
        <c:axId val="114696960"/>
        <c:axId val="114698496"/>
      </c:barChart>
      <c:catAx>
        <c:axId val="114696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698496"/>
        <c:crosses val="autoZero"/>
        <c:auto val="1"/>
        <c:lblAlgn val="ctr"/>
        <c:lblOffset val="100"/>
        <c:noMultiLvlLbl val="0"/>
      </c:catAx>
      <c:valAx>
        <c:axId val="1146984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696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A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b="0"/>
            </a:pPr>
            <a:r>
              <a:rPr lang="en-AU" b="0"/>
              <a:t>Person 1</a:t>
            </a:r>
          </a:p>
        </c:rich>
      </c:tx>
      <c:overlay val="0"/>
    </c:title>
    <c:autoTitleDeleted val="0"/>
    <c:plotArea>
      <c:layout/>
      <c:barChart>
        <c:barDir val="col"/>
        <c:grouping val="clustered"/>
        <c:varyColors val="0"/>
        <c:ser>
          <c:idx val="1"/>
          <c:order val="0"/>
          <c:invertIfNegative val="0"/>
          <c:cat>
            <c:numRef>
              <c:f>MortalityTest!$A$2:$A$51</c:f>
              <c:numCache>
                <c:formatCode>General</c:formatCode>
                <c:ptCount val="50"/>
                <c:pt idx="0">
                  <c:v>60</c:v>
                </c:pt>
                <c:pt idx="1">
                  <c:v>61</c:v>
                </c:pt>
                <c:pt idx="2">
                  <c:v>62</c:v>
                </c:pt>
                <c:pt idx="3">
                  <c:v>63</c:v>
                </c:pt>
                <c:pt idx="4">
                  <c:v>64</c:v>
                </c:pt>
                <c:pt idx="5">
                  <c:v>65</c:v>
                </c:pt>
                <c:pt idx="6">
                  <c:v>66</c:v>
                </c:pt>
                <c:pt idx="7">
                  <c:v>67</c:v>
                </c:pt>
                <c:pt idx="8">
                  <c:v>68</c:v>
                </c:pt>
                <c:pt idx="9">
                  <c:v>69</c:v>
                </c:pt>
                <c:pt idx="10">
                  <c:v>70</c:v>
                </c:pt>
                <c:pt idx="11">
                  <c:v>71</c:v>
                </c:pt>
                <c:pt idx="12">
                  <c:v>72</c:v>
                </c:pt>
                <c:pt idx="13">
                  <c:v>73</c:v>
                </c:pt>
                <c:pt idx="14">
                  <c:v>74</c:v>
                </c:pt>
                <c:pt idx="15">
                  <c:v>75</c:v>
                </c:pt>
                <c:pt idx="16">
                  <c:v>76</c:v>
                </c:pt>
                <c:pt idx="17">
                  <c:v>77</c:v>
                </c:pt>
                <c:pt idx="18">
                  <c:v>78</c:v>
                </c:pt>
                <c:pt idx="19">
                  <c:v>79</c:v>
                </c:pt>
                <c:pt idx="20">
                  <c:v>80</c:v>
                </c:pt>
                <c:pt idx="21">
                  <c:v>81</c:v>
                </c:pt>
                <c:pt idx="22">
                  <c:v>82</c:v>
                </c:pt>
                <c:pt idx="23">
                  <c:v>83</c:v>
                </c:pt>
                <c:pt idx="24">
                  <c:v>84</c:v>
                </c:pt>
                <c:pt idx="25">
                  <c:v>85</c:v>
                </c:pt>
                <c:pt idx="26">
                  <c:v>86</c:v>
                </c:pt>
                <c:pt idx="27">
                  <c:v>87</c:v>
                </c:pt>
                <c:pt idx="28">
                  <c:v>88</c:v>
                </c:pt>
                <c:pt idx="29">
                  <c:v>89</c:v>
                </c:pt>
                <c:pt idx="30">
                  <c:v>90</c:v>
                </c:pt>
                <c:pt idx="31">
                  <c:v>91</c:v>
                </c:pt>
                <c:pt idx="32">
                  <c:v>92</c:v>
                </c:pt>
                <c:pt idx="33">
                  <c:v>93</c:v>
                </c:pt>
                <c:pt idx="34">
                  <c:v>94</c:v>
                </c:pt>
                <c:pt idx="35">
                  <c:v>95</c:v>
                </c:pt>
                <c:pt idx="36">
                  <c:v>96</c:v>
                </c:pt>
                <c:pt idx="37">
                  <c:v>97</c:v>
                </c:pt>
                <c:pt idx="38">
                  <c:v>98</c:v>
                </c:pt>
                <c:pt idx="39">
                  <c:v>99</c:v>
                </c:pt>
                <c:pt idx="40">
                  <c:v>100</c:v>
                </c:pt>
                <c:pt idx="41">
                  <c:v>101</c:v>
                </c:pt>
                <c:pt idx="42">
                  <c:v>102</c:v>
                </c:pt>
                <c:pt idx="43">
                  <c:v>103</c:v>
                </c:pt>
                <c:pt idx="44">
                  <c:v>104</c:v>
                </c:pt>
                <c:pt idx="45">
                  <c:v>105</c:v>
                </c:pt>
                <c:pt idx="46">
                  <c:v>106</c:v>
                </c:pt>
                <c:pt idx="47">
                  <c:v>107</c:v>
                </c:pt>
                <c:pt idx="48">
                  <c:v>108</c:v>
                </c:pt>
                <c:pt idx="49">
                  <c:v>109</c:v>
                </c:pt>
              </c:numCache>
            </c:numRef>
          </c:cat>
          <c:val>
            <c:numRef>
              <c:f>MortalityTest!$B$2:$B$51</c:f>
              <c:numCache>
                <c:formatCode>General</c:formatCode>
                <c:ptCount val="50"/>
                <c:pt idx="0">
                  <c:v>100</c:v>
                </c:pt>
                <c:pt idx="1">
                  <c:v>100</c:v>
                </c:pt>
                <c:pt idx="2">
                  <c:v>99</c:v>
                </c:pt>
                <c:pt idx="3">
                  <c:v>97</c:v>
                </c:pt>
                <c:pt idx="4">
                  <c:v>97</c:v>
                </c:pt>
                <c:pt idx="5">
                  <c:v>97</c:v>
                </c:pt>
                <c:pt idx="6">
                  <c:v>97</c:v>
                </c:pt>
                <c:pt idx="7">
                  <c:v>97</c:v>
                </c:pt>
                <c:pt idx="8">
                  <c:v>93</c:v>
                </c:pt>
                <c:pt idx="9">
                  <c:v>92</c:v>
                </c:pt>
                <c:pt idx="10">
                  <c:v>92</c:v>
                </c:pt>
                <c:pt idx="11">
                  <c:v>91</c:v>
                </c:pt>
                <c:pt idx="12">
                  <c:v>90</c:v>
                </c:pt>
                <c:pt idx="13">
                  <c:v>89</c:v>
                </c:pt>
                <c:pt idx="14">
                  <c:v>89</c:v>
                </c:pt>
                <c:pt idx="15">
                  <c:v>89</c:v>
                </c:pt>
                <c:pt idx="16">
                  <c:v>88</c:v>
                </c:pt>
                <c:pt idx="17">
                  <c:v>85</c:v>
                </c:pt>
                <c:pt idx="18">
                  <c:v>84</c:v>
                </c:pt>
                <c:pt idx="19">
                  <c:v>80</c:v>
                </c:pt>
                <c:pt idx="20">
                  <c:v>77</c:v>
                </c:pt>
                <c:pt idx="21">
                  <c:v>75</c:v>
                </c:pt>
                <c:pt idx="22">
                  <c:v>74</c:v>
                </c:pt>
                <c:pt idx="23">
                  <c:v>74</c:v>
                </c:pt>
                <c:pt idx="24">
                  <c:v>69</c:v>
                </c:pt>
                <c:pt idx="25">
                  <c:v>66</c:v>
                </c:pt>
                <c:pt idx="26">
                  <c:v>61</c:v>
                </c:pt>
                <c:pt idx="27">
                  <c:v>59</c:v>
                </c:pt>
                <c:pt idx="28">
                  <c:v>55</c:v>
                </c:pt>
                <c:pt idx="29">
                  <c:v>49</c:v>
                </c:pt>
                <c:pt idx="30">
                  <c:v>42</c:v>
                </c:pt>
                <c:pt idx="31">
                  <c:v>39</c:v>
                </c:pt>
                <c:pt idx="32">
                  <c:v>31</c:v>
                </c:pt>
                <c:pt idx="33">
                  <c:v>22</c:v>
                </c:pt>
                <c:pt idx="34">
                  <c:v>15</c:v>
                </c:pt>
                <c:pt idx="35">
                  <c:v>10</c:v>
                </c:pt>
                <c:pt idx="36">
                  <c:v>8</c:v>
                </c:pt>
                <c:pt idx="37">
                  <c:v>7</c:v>
                </c:pt>
                <c:pt idx="38">
                  <c:v>3</c:v>
                </c:pt>
                <c:pt idx="39">
                  <c:v>2</c:v>
                </c:pt>
                <c:pt idx="40">
                  <c:v>1</c:v>
                </c:pt>
                <c:pt idx="41">
                  <c:v>0</c:v>
                </c:pt>
                <c:pt idx="42">
                  <c:v>0</c:v>
                </c:pt>
                <c:pt idx="43">
                  <c:v>0</c:v>
                </c:pt>
                <c:pt idx="44">
                  <c:v>0</c:v>
                </c:pt>
                <c:pt idx="45">
                  <c:v>0</c:v>
                </c:pt>
                <c:pt idx="46">
                  <c:v>0</c:v>
                </c:pt>
                <c:pt idx="47">
                  <c:v>0</c:v>
                </c:pt>
                <c:pt idx="48">
                  <c:v>0</c:v>
                </c:pt>
                <c:pt idx="49">
                  <c:v>0</c:v>
                </c:pt>
              </c:numCache>
            </c:numRef>
          </c:val>
        </c:ser>
        <c:dLbls>
          <c:showLegendKey val="0"/>
          <c:showVal val="0"/>
          <c:showCatName val="0"/>
          <c:showSerName val="0"/>
          <c:showPercent val="0"/>
          <c:showBubbleSize val="0"/>
        </c:dLbls>
        <c:gapWidth val="53"/>
        <c:axId val="114722688"/>
        <c:axId val="114724224"/>
      </c:barChart>
      <c:catAx>
        <c:axId val="114722688"/>
        <c:scaling>
          <c:orientation val="minMax"/>
        </c:scaling>
        <c:delete val="0"/>
        <c:axPos val="b"/>
        <c:numFmt formatCode="General" sourceLinked="1"/>
        <c:majorTickMark val="out"/>
        <c:minorTickMark val="none"/>
        <c:tickLblPos val="nextTo"/>
        <c:crossAx val="114724224"/>
        <c:crosses val="autoZero"/>
        <c:auto val="1"/>
        <c:lblAlgn val="ctr"/>
        <c:lblOffset val="100"/>
        <c:noMultiLvlLbl val="0"/>
      </c:catAx>
      <c:valAx>
        <c:axId val="114724224"/>
        <c:scaling>
          <c:orientation val="minMax"/>
        </c:scaling>
        <c:delete val="0"/>
        <c:axPos val="l"/>
        <c:majorGridlines/>
        <c:numFmt formatCode="General" sourceLinked="1"/>
        <c:majorTickMark val="out"/>
        <c:minorTickMark val="none"/>
        <c:tickLblPos val="nextTo"/>
        <c:crossAx val="114722688"/>
        <c:crosses val="autoZero"/>
        <c:crossBetween val="between"/>
      </c:valAx>
    </c:plotArea>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AU"/>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MortalityTest!$N$32</c:f>
          <c:strCache>
            <c:ptCount val="1"/>
            <c:pt idx="0">
              <c:v>Chance that one person is still alive</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MortalityTest!$H$2:$H$52</c:f>
              <c:numCache>
                <c:formatCode>General</c:formatCode>
                <c:ptCount val="5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numCache>
            </c:numRef>
          </c:cat>
          <c:val>
            <c:numRef>
              <c:f>MortalityTest!$V$3:$V$38</c:f>
              <c:numCache>
                <c:formatCode>General</c:formatCode>
                <c:ptCount val="36"/>
                <c:pt idx="0">
                  <c:v>1</c:v>
                </c:pt>
                <c:pt idx="1">
                  <c:v>1</c:v>
                </c:pt>
                <c:pt idx="2">
                  <c:v>0.99990000000000001</c:v>
                </c:pt>
                <c:pt idx="3">
                  <c:v>0.99909999999999999</c:v>
                </c:pt>
                <c:pt idx="4">
                  <c:v>0.99880000000000002</c:v>
                </c:pt>
                <c:pt idx="5">
                  <c:v>0.99849999999999994</c:v>
                </c:pt>
                <c:pt idx="6">
                  <c:v>0.99849999999999994</c:v>
                </c:pt>
                <c:pt idx="7">
                  <c:v>0.99849999999999994</c:v>
                </c:pt>
                <c:pt idx="8">
                  <c:v>0.99580000000000013</c:v>
                </c:pt>
                <c:pt idx="9">
                  <c:v>0.99519999999999986</c:v>
                </c:pt>
                <c:pt idx="10">
                  <c:v>0.99440000000000006</c:v>
                </c:pt>
                <c:pt idx="11">
                  <c:v>0.9919</c:v>
                </c:pt>
                <c:pt idx="12">
                  <c:v>0.99</c:v>
                </c:pt>
                <c:pt idx="13">
                  <c:v>0.9879</c:v>
                </c:pt>
                <c:pt idx="14">
                  <c:v>0.98680000000000001</c:v>
                </c:pt>
                <c:pt idx="15">
                  <c:v>0.98570000000000002</c:v>
                </c:pt>
                <c:pt idx="16">
                  <c:v>0.98199999999999998</c:v>
                </c:pt>
                <c:pt idx="17">
                  <c:v>0.97750000000000004</c:v>
                </c:pt>
                <c:pt idx="18">
                  <c:v>0.9728</c:v>
                </c:pt>
                <c:pt idx="19">
                  <c:v>0.95599999999999996</c:v>
                </c:pt>
                <c:pt idx="20">
                  <c:v>0.94940000000000002</c:v>
                </c:pt>
                <c:pt idx="21">
                  <c:v>0.9425</c:v>
                </c:pt>
                <c:pt idx="22">
                  <c:v>0.93759999999999999</c:v>
                </c:pt>
                <c:pt idx="23">
                  <c:v>0.92979999999999996</c:v>
                </c:pt>
                <c:pt idx="24">
                  <c:v>0.91320000000000001</c:v>
                </c:pt>
                <c:pt idx="25">
                  <c:v>0.90140000000000009</c:v>
                </c:pt>
                <c:pt idx="26">
                  <c:v>0.87129999999999996</c:v>
                </c:pt>
                <c:pt idx="27">
                  <c:v>0.82779999999999998</c:v>
                </c:pt>
                <c:pt idx="28">
                  <c:v>0.78849999999999998</c:v>
                </c:pt>
                <c:pt idx="29">
                  <c:v>0.745</c:v>
                </c:pt>
                <c:pt idx="30">
                  <c:v>0.68100000000000005</c:v>
                </c:pt>
                <c:pt idx="31">
                  <c:v>0.60960000000000003</c:v>
                </c:pt>
                <c:pt idx="32">
                  <c:v>0.49630000000000007</c:v>
                </c:pt>
                <c:pt idx="33">
                  <c:v>0.37600000000000006</c:v>
                </c:pt>
                <c:pt idx="34">
                  <c:v>0.28599999999999998</c:v>
                </c:pt>
                <c:pt idx="35">
                  <c:v>0.217</c:v>
                </c:pt>
              </c:numCache>
            </c:numRef>
          </c:val>
          <c:smooth val="0"/>
        </c:ser>
        <c:dLbls>
          <c:showLegendKey val="0"/>
          <c:showVal val="0"/>
          <c:showCatName val="0"/>
          <c:showSerName val="0"/>
          <c:showPercent val="0"/>
          <c:showBubbleSize val="0"/>
        </c:dLbls>
        <c:marker val="1"/>
        <c:smooth val="0"/>
        <c:axId val="114732032"/>
        <c:axId val="114758784"/>
      </c:lineChart>
      <c:catAx>
        <c:axId val="114732032"/>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AU" b="1">
                    <a:solidFill>
                      <a:sysClr val="windowText" lastClr="000000"/>
                    </a:solidFill>
                  </a:rPr>
                  <a:t>Years from valuation date</a:t>
                </a:r>
              </a:p>
            </c:rich>
          </c:tx>
          <c:layout>
            <c:manualLayout>
              <c:xMode val="edge"/>
              <c:yMode val="edge"/>
              <c:x val="0.41359057296261204"/>
              <c:y val="0.88390868407636092"/>
            </c:manualLayout>
          </c:layout>
          <c:overlay val="0"/>
          <c:spPr>
            <a:noFill/>
            <a:ln>
              <a:noFill/>
            </a:ln>
            <a:effectLst/>
          </c:sp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758784"/>
        <c:crosses val="autoZero"/>
        <c:auto val="1"/>
        <c:lblAlgn val="ctr"/>
        <c:lblOffset val="100"/>
        <c:noMultiLvlLbl val="0"/>
      </c:catAx>
      <c:valAx>
        <c:axId val="114758784"/>
        <c:scaling>
          <c:orientation val="minMax"/>
          <c:max val="1"/>
          <c:min val="0"/>
        </c:scaling>
        <c:delete val="0"/>
        <c:axPos val="l"/>
        <c:title>
          <c:tx>
            <c:rich>
              <a:bodyPr rot="-5400000" vert="horz"/>
              <a:lstStyle/>
              <a:p>
                <a:pPr>
                  <a:defRPr/>
                </a:pPr>
                <a:r>
                  <a:rPr lang="en-AU"/>
                  <a:t>Probability</a:t>
                </a:r>
              </a:p>
            </c:rich>
          </c:tx>
          <c:layout>
            <c:manualLayout>
              <c:xMode val="edge"/>
              <c:yMode val="edge"/>
              <c:x val="2.2130013831258646E-2"/>
              <c:y val="0.3590086670820824"/>
            </c:manualLayout>
          </c:layout>
          <c:overlay val="0"/>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7320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A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AU"/>
              <a:t>Sources</a:t>
            </a:r>
            <a:r>
              <a:rPr lang="en-AU" baseline="0"/>
              <a:t> of Spending</a:t>
            </a:r>
            <a:endParaRPr lang="en-AU"/>
          </a:p>
        </c:rich>
      </c:tx>
      <c:overlay val="0"/>
    </c:title>
    <c:autoTitleDeleted val="0"/>
    <c:plotArea>
      <c:layout/>
      <c:barChart>
        <c:barDir val="col"/>
        <c:grouping val="stacked"/>
        <c:varyColors val="0"/>
        <c:ser>
          <c:idx val="0"/>
          <c:order val="1"/>
          <c:tx>
            <c:strRef>
              <c:f>'Test Sheet'!$CR$25</c:f>
              <c:strCache>
                <c:ptCount val="1"/>
                <c:pt idx="0">
                  <c:v>Centrelink</c:v>
                </c:pt>
              </c:strCache>
            </c:strRef>
          </c:tx>
          <c:spPr>
            <a:ln>
              <a:solidFill>
                <a:schemeClr val="bg1">
                  <a:lumMod val="95000"/>
                </a:schemeClr>
              </a:solidFill>
            </a:ln>
          </c:spPr>
          <c:invertIfNegative val="0"/>
          <c:val>
            <c:numRef>
              <c:f>'Test Sheet'!$CR$26:$CR$74</c:f>
              <c:numCache>
                <c:formatCode>_-"$"* #,##0_-;\-"$"* #,##0_-;_-"$"* "-"??_-;_-@_-</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er>
        <c:ser>
          <c:idx val="3"/>
          <c:order val="2"/>
          <c:tx>
            <c:strRef>
              <c:f>'Test Sheet'!$CU$25</c:f>
              <c:strCache>
                <c:ptCount val="1"/>
                <c:pt idx="0">
                  <c:v>Annuity</c:v>
                </c:pt>
              </c:strCache>
            </c:strRef>
          </c:tx>
          <c:spPr>
            <a:ln>
              <a:solidFill>
                <a:schemeClr val="bg1">
                  <a:lumMod val="95000"/>
                </a:schemeClr>
              </a:solidFill>
            </a:ln>
          </c:spPr>
          <c:invertIfNegative val="0"/>
          <c:val>
            <c:numRef>
              <c:f>'Test Sheet'!$CU$26:$CU$74</c:f>
              <c:numCache>
                <c:formatCode>_-"$"* #,##0_-;\-"$"* #,##0_-;_-"$"* "-"??_-;_-@_-</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er>
        <c:ser>
          <c:idx val="1"/>
          <c:order val="3"/>
          <c:tx>
            <c:strRef>
              <c:f>'Test Sheet'!$CS$25</c:f>
              <c:strCache>
                <c:ptCount val="1"/>
                <c:pt idx="0">
                  <c:v>Super</c:v>
                </c:pt>
              </c:strCache>
            </c:strRef>
          </c:tx>
          <c:spPr>
            <a:ln>
              <a:solidFill>
                <a:schemeClr val="bg1">
                  <a:lumMod val="95000"/>
                </a:schemeClr>
              </a:solidFill>
            </a:ln>
          </c:spPr>
          <c:invertIfNegative val="0"/>
          <c:val>
            <c:numRef>
              <c:f>'Test Sheet'!$CS$26:$CS$74</c:f>
              <c:numCache>
                <c:formatCode>_-"$"* #,##0_-;\-"$"* #,##0_-;_-"$"* "-"??_-;_-@_-</c:formatCode>
                <c:ptCount val="49"/>
                <c:pt idx="0">
                  <c:v>25127.130714581075</c:v>
                </c:pt>
                <c:pt idx="1">
                  <c:v>23355.721329610369</c:v>
                </c:pt>
                <c:pt idx="2">
                  <c:v>22922.813796768693</c:v>
                </c:pt>
                <c:pt idx="3">
                  <c:v>22677.399190856289</c:v>
                </c:pt>
                <c:pt idx="4">
                  <c:v>21037.678522507435</c:v>
                </c:pt>
                <c:pt idx="5">
                  <c:v>26131.626782505224</c:v>
                </c:pt>
                <c:pt idx="6">
                  <c:v>30613.023606428596</c:v>
                </c:pt>
                <c:pt idx="7">
                  <c:v>25751.224481909107</c:v>
                </c:pt>
                <c:pt idx="8">
                  <c:v>27981.942217703694</c:v>
                </c:pt>
                <c:pt idx="9">
                  <c:v>25565.873145153044</c:v>
                </c:pt>
                <c:pt idx="10">
                  <c:v>32517.904078801526</c:v>
                </c:pt>
                <c:pt idx="11">
                  <c:v>31033.459917784774</c:v>
                </c:pt>
                <c:pt idx="12">
                  <c:v>28305.385751166876</c:v>
                </c:pt>
                <c:pt idx="13">
                  <c:v>29347.748444723897</c:v>
                </c:pt>
                <c:pt idx="14">
                  <c:v>28212.128235599928</c:v>
                </c:pt>
                <c:pt idx="15">
                  <c:v>34400.488348459199</c:v>
                </c:pt>
                <c:pt idx="16">
                  <c:v>28769.900998359233</c:v>
                </c:pt>
                <c:pt idx="17">
                  <c:v>27146.987897655603</c:v>
                </c:pt>
                <c:pt idx="18">
                  <c:v>20850.815010272363</c:v>
                </c:pt>
                <c:pt idx="19">
                  <c:v>22302.325542850118</c:v>
                </c:pt>
                <c:pt idx="20">
                  <c:v>25656.346180783854</c:v>
                </c:pt>
                <c:pt idx="21">
                  <c:v>26083.151398848422</c:v>
                </c:pt>
                <c:pt idx="22">
                  <c:v>24923.961232771588</c:v>
                </c:pt>
                <c:pt idx="23">
                  <c:v>23683.030354598297</c:v>
                </c:pt>
                <c:pt idx="24">
                  <c:v>22698.517146096863</c:v>
                </c:pt>
                <c:pt idx="25">
                  <c:v>27312.684279295132</c:v>
                </c:pt>
                <c:pt idx="26">
                  <c:v>24715.290152267939</c:v>
                </c:pt>
                <c:pt idx="27">
                  <c:v>21606.049633017243</c:v>
                </c:pt>
                <c:pt idx="28">
                  <c:v>17699.21688305301</c:v>
                </c:pt>
                <c:pt idx="29">
                  <c:v>15692.174772044313</c:v>
                </c:pt>
                <c:pt idx="30">
                  <c:v>15355.12318546094</c:v>
                </c:pt>
                <c:pt idx="31">
                  <c:v>13880.286567830526</c:v>
                </c:pt>
                <c:pt idx="32">
                  <c:v>12437.768793445193</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er>
        <c:ser>
          <c:idx val="2"/>
          <c:order val="4"/>
          <c:tx>
            <c:strRef>
              <c:f>'Test Sheet'!$CT$25</c:f>
              <c:strCache>
                <c:ptCount val="1"/>
                <c:pt idx="0">
                  <c:v>NonSuper</c:v>
                </c:pt>
              </c:strCache>
            </c:strRef>
          </c:tx>
          <c:spPr>
            <a:ln>
              <a:solidFill>
                <a:schemeClr val="bg1">
                  <a:lumMod val="95000"/>
                </a:schemeClr>
              </a:solidFill>
            </a:ln>
          </c:spPr>
          <c:invertIfNegative val="0"/>
          <c:val>
            <c:numRef>
              <c:f>'Test Sheet'!$CT$26:$CT$74</c:f>
              <c:numCache>
                <c:formatCode>_-"$"* #,##0_-;\-"$"* #,##0_-;_-"$"* "-"??_-;_-@_-</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er>
        <c:ser>
          <c:idx val="5"/>
          <c:order val="5"/>
          <c:tx>
            <c:strRef>
              <c:f>'Test Sheet'!$CQ$25</c:f>
              <c:strCache>
                <c:ptCount val="1"/>
                <c:pt idx="0">
                  <c:v>OtherIncome</c:v>
                </c:pt>
              </c:strCache>
            </c:strRef>
          </c:tx>
          <c:spPr>
            <a:solidFill>
              <a:schemeClr val="accent4">
                <a:lumMod val="60000"/>
                <a:lumOff val="40000"/>
              </a:schemeClr>
            </a:solidFill>
            <a:ln w="28575">
              <a:solidFill>
                <a:schemeClr val="bg1">
                  <a:lumMod val="95000"/>
                </a:schemeClr>
              </a:solidFill>
            </a:ln>
          </c:spPr>
          <c:invertIfNegative val="0"/>
          <c:val>
            <c:numRef>
              <c:f>'Test Sheet'!$CQ$26:$CQ$74</c:f>
              <c:numCache>
                <c:formatCode>_-"$"* #,##0_-;\-"$"* #,##0_-;_-"$"* "-"??_-;_-@_-</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er>
        <c:dLbls>
          <c:showLegendKey val="0"/>
          <c:showVal val="0"/>
          <c:showCatName val="0"/>
          <c:showSerName val="0"/>
          <c:showPercent val="0"/>
          <c:showBubbleSize val="0"/>
        </c:dLbls>
        <c:gapWidth val="6"/>
        <c:overlap val="100"/>
        <c:axId val="115051136"/>
        <c:axId val="115057792"/>
      </c:barChart>
      <c:lineChart>
        <c:grouping val="standard"/>
        <c:varyColors val="0"/>
        <c:ser>
          <c:idx val="4"/>
          <c:order val="0"/>
          <c:spPr>
            <a:ln>
              <a:noFill/>
            </a:ln>
          </c:spPr>
          <c:marker>
            <c:symbol val="circle"/>
            <c:size val="3"/>
            <c:spPr>
              <a:solidFill>
                <a:schemeClr val="tx1"/>
              </a:solidFill>
              <a:ln>
                <a:solidFill>
                  <a:sysClr val="windowText" lastClr="000000"/>
                </a:solidFill>
              </a:ln>
            </c:spPr>
          </c:marker>
          <c:val>
            <c:numRef>
              <c:f>'Test Sheet'!$N$26:$N$71</c:f>
              <c:numCache>
                <c:formatCode>"$"#,##0</c:formatCode>
                <c:ptCount val="46"/>
                <c:pt idx="0">
                  <c:v>0</c:v>
                </c:pt>
                <c:pt idx="1">
                  <c:v>0</c:v>
                </c:pt>
                <c:pt idx="2">
                  <c:v>0</c:v>
                </c:pt>
                <c:pt idx="3">
                  <c:v>5000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numCache>
            </c:numRef>
          </c:val>
          <c:smooth val="0"/>
        </c:ser>
        <c:dLbls>
          <c:showLegendKey val="0"/>
          <c:showVal val="0"/>
          <c:showCatName val="0"/>
          <c:showSerName val="0"/>
          <c:showPercent val="0"/>
          <c:showBubbleSize val="0"/>
        </c:dLbls>
        <c:marker val="1"/>
        <c:smooth val="0"/>
        <c:axId val="115051136"/>
        <c:axId val="115057792"/>
      </c:lineChart>
      <c:catAx>
        <c:axId val="115051136"/>
        <c:scaling>
          <c:orientation val="minMax"/>
        </c:scaling>
        <c:delete val="0"/>
        <c:axPos val="b"/>
        <c:majorTickMark val="out"/>
        <c:minorTickMark val="none"/>
        <c:tickLblPos val="nextTo"/>
        <c:crossAx val="115057792"/>
        <c:crosses val="autoZero"/>
        <c:auto val="1"/>
        <c:lblAlgn val="ctr"/>
        <c:lblOffset val="100"/>
        <c:noMultiLvlLbl val="0"/>
      </c:catAx>
      <c:valAx>
        <c:axId val="115057792"/>
        <c:scaling>
          <c:orientation val="minMax"/>
          <c:min val="0"/>
        </c:scaling>
        <c:delete val="0"/>
        <c:axPos val="l"/>
        <c:majorGridlines/>
        <c:numFmt formatCode="_-&quot;$&quot;* #,##0_-;\-&quot;$&quot;* #,##0_-;_-&quot;$&quot;* &quot;-&quot;??_-;_-@_-" sourceLinked="1"/>
        <c:majorTickMark val="out"/>
        <c:minorTickMark val="none"/>
        <c:tickLblPos val="nextTo"/>
        <c:crossAx val="115051136"/>
        <c:crosses val="autoZero"/>
        <c:crossBetween val="between"/>
      </c:valAx>
      <c:spPr>
        <a:noFill/>
        <a:ln w="25400">
          <a:noFill/>
        </a:ln>
      </c:spPr>
    </c:plotArea>
    <c:legend>
      <c:legendPos val="b"/>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AU"/>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'Test Sheet'!$CW$25</c:f>
              <c:strCache>
                <c:ptCount val="1"/>
                <c:pt idx="0">
                  <c:v>Wealth</c:v>
                </c:pt>
              </c:strCache>
            </c:strRef>
          </c:tx>
          <c:marker>
            <c:symbol val="none"/>
          </c:marker>
          <c:val>
            <c:numRef>
              <c:f>'Test Sheet'!$CW$26:$CW$63</c:f>
              <c:numCache>
                <c:formatCode>_-"$"* #,##0_-;\-"$"* #,##0_-;_-"$"* "-"??_-;_-@_-</c:formatCode>
                <c:ptCount val="38"/>
                <c:pt idx="0">
                  <c:v>628178.26786452695</c:v>
                </c:pt>
                <c:pt idx="1">
                  <c:v>609020.16395484027</c:v>
                </c:pt>
                <c:pt idx="2">
                  <c:v>621707.46326897666</c:v>
                </c:pt>
                <c:pt idx="3">
                  <c:v>639565.83568509086</c:v>
                </c:pt>
                <c:pt idx="4">
                  <c:v>615246.41399187804</c:v>
                </c:pt>
                <c:pt idx="5">
                  <c:v>633187.37095480517</c:v>
                </c:pt>
                <c:pt idx="6">
                  <c:v>750286.87465358875</c:v>
                </c:pt>
                <c:pt idx="7">
                  <c:v>686622.22687715665</c:v>
                </c:pt>
                <c:pt idx="8">
                  <c:v>758554.16345728643</c:v>
                </c:pt>
                <c:pt idx="9">
                  <c:v>743330.17211255454</c:v>
                </c:pt>
                <c:pt idx="10">
                  <c:v>919198.47938980942</c:v>
                </c:pt>
                <c:pt idx="11">
                  <c:v>937142.7785056408</c:v>
                </c:pt>
                <c:pt idx="12">
                  <c:v>923087.57250832801</c:v>
                </c:pt>
                <c:pt idx="13">
                  <c:v>980255.88743594731</c:v>
                </c:pt>
                <c:pt idx="14">
                  <c:v>989521.2985741361</c:v>
                </c:pt>
                <c:pt idx="15">
                  <c:v>1031704.7071683161</c:v>
                </c:pt>
                <c:pt idx="16">
                  <c:v>980040.02083523734</c:v>
                </c:pt>
                <c:pt idx="17">
                  <c:v>988118.8837731895</c:v>
                </c:pt>
                <c:pt idx="18">
                  <c:v>919499.31347615132</c:v>
                </c:pt>
                <c:pt idx="19">
                  <c:v>966624.4348395667</c:v>
                </c:pt>
                <c:pt idx="20">
                  <c:v>980278.23425783648</c:v>
                </c:pt>
                <c:pt idx="21">
                  <c:v>1050411.3500586138</c:v>
                </c:pt>
                <c:pt idx="22">
                  <c:v>1072545.3179871128</c:v>
                </c:pt>
                <c:pt idx="23">
                  <c:v>1092627.8884714097</c:v>
                </c:pt>
                <c:pt idx="24">
                  <c:v>1092931.4138898493</c:v>
                </c:pt>
                <c:pt idx="25">
                  <c:v>1076658.9497570097</c:v>
                </c:pt>
                <c:pt idx="26">
                  <c:v>1055733.0463421792</c:v>
                </c:pt>
                <c:pt idx="27">
                  <c:v>1050942.4137028754</c:v>
                </c:pt>
                <c:pt idx="28">
                  <c:v>1043400.4785972361</c:v>
                </c:pt>
                <c:pt idx="29">
                  <c:v>1046860.5442539905</c:v>
                </c:pt>
                <c:pt idx="30">
                  <c:v>1073575.695213601</c:v>
                </c:pt>
                <c:pt idx="31">
                  <c:v>1086549.0071027998</c:v>
                </c:pt>
                <c:pt idx="32">
                  <c:v>1098183.4813203295</c:v>
                </c:pt>
                <c:pt idx="33">
                  <c:v>0</c:v>
                </c:pt>
                <c:pt idx="34">
                  <c:v>0</c:v>
                </c:pt>
                <c:pt idx="35">
                  <c:v>0</c:v>
                </c:pt>
                <c:pt idx="36">
                  <c:v>0</c:v>
                </c:pt>
                <c:pt idx="37">
                  <c:v>0</c:v>
                </c:pt>
              </c:numCache>
            </c:numRef>
          </c:val>
          <c:smooth val="0"/>
        </c:ser>
        <c:dLbls>
          <c:showLegendKey val="0"/>
          <c:showVal val="0"/>
          <c:showCatName val="0"/>
          <c:showSerName val="0"/>
          <c:showPercent val="0"/>
          <c:showBubbleSize val="0"/>
        </c:dLbls>
        <c:marker val="1"/>
        <c:smooth val="0"/>
        <c:axId val="115192960"/>
        <c:axId val="115194496"/>
      </c:lineChart>
      <c:catAx>
        <c:axId val="115192960"/>
        <c:scaling>
          <c:orientation val="minMax"/>
        </c:scaling>
        <c:delete val="0"/>
        <c:axPos val="b"/>
        <c:majorTickMark val="out"/>
        <c:minorTickMark val="none"/>
        <c:tickLblPos val="nextTo"/>
        <c:crossAx val="115194496"/>
        <c:crosses val="autoZero"/>
        <c:auto val="1"/>
        <c:lblAlgn val="ctr"/>
        <c:lblOffset val="100"/>
        <c:noMultiLvlLbl val="0"/>
      </c:catAx>
      <c:valAx>
        <c:axId val="115194496"/>
        <c:scaling>
          <c:orientation val="minMax"/>
        </c:scaling>
        <c:delete val="0"/>
        <c:axPos val="l"/>
        <c:majorGridlines/>
        <c:numFmt formatCode="_-&quot;$&quot;* #,##0_-;\-&quot;$&quot;* #,##0_-;_-&quot;$&quot;* &quot;-&quot;??_-;_-@_-" sourceLinked="1"/>
        <c:majorTickMark val="out"/>
        <c:minorTickMark val="none"/>
        <c:tickLblPos val="nextTo"/>
        <c:crossAx val="115192960"/>
        <c:crosses val="autoZero"/>
        <c:crossBetween val="between"/>
      </c:valAx>
    </c:plotArea>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A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1"/>
          <c:order val="0"/>
          <c:tx>
            <c:strRef>
              <c:f>'Test Sheet'!$JO$24:$JO$25</c:f>
              <c:strCache>
                <c:ptCount val="1"/>
                <c:pt idx="0">
                  <c:v>Commutation Value (start)</c:v>
                </c:pt>
              </c:strCache>
            </c:strRef>
          </c:tx>
          <c:spPr>
            <a:ln>
              <a:solidFill>
                <a:schemeClr val="accent1"/>
              </a:solidFill>
            </a:ln>
          </c:spPr>
          <c:marker>
            <c:symbol val="none"/>
          </c:marker>
          <c:cat>
            <c:numRef>
              <c:f>MortalityTest!$I$2:$I$32</c:f>
              <c:numCache>
                <c:formatCode>General</c:formatCode>
                <c:ptCount val="31"/>
                <c:pt idx="0">
                  <c:v>60</c:v>
                </c:pt>
                <c:pt idx="1">
                  <c:v>61</c:v>
                </c:pt>
                <c:pt idx="2">
                  <c:v>62</c:v>
                </c:pt>
                <c:pt idx="3">
                  <c:v>63</c:v>
                </c:pt>
                <c:pt idx="4">
                  <c:v>64</c:v>
                </c:pt>
                <c:pt idx="5">
                  <c:v>65</c:v>
                </c:pt>
                <c:pt idx="6">
                  <c:v>66</c:v>
                </c:pt>
                <c:pt idx="7">
                  <c:v>67</c:v>
                </c:pt>
                <c:pt idx="8">
                  <c:v>68</c:v>
                </c:pt>
                <c:pt idx="9">
                  <c:v>69</c:v>
                </c:pt>
                <c:pt idx="10">
                  <c:v>70</c:v>
                </c:pt>
                <c:pt idx="11">
                  <c:v>71</c:v>
                </c:pt>
                <c:pt idx="12">
                  <c:v>72</c:v>
                </c:pt>
                <c:pt idx="13">
                  <c:v>73</c:v>
                </c:pt>
                <c:pt idx="14">
                  <c:v>74</c:v>
                </c:pt>
                <c:pt idx="15">
                  <c:v>75</c:v>
                </c:pt>
                <c:pt idx="16">
                  <c:v>76</c:v>
                </c:pt>
                <c:pt idx="17">
                  <c:v>77</c:v>
                </c:pt>
                <c:pt idx="18">
                  <c:v>78</c:v>
                </c:pt>
                <c:pt idx="19">
                  <c:v>79</c:v>
                </c:pt>
                <c:pt idx="20">
                  <c:v>80</c:v>
                </c:pt>
                <c:pt idx="21">
                  <c:v>81</c:v>
                </c:pt>
                <c:pt idx="22">
                  <c:v>82</c:v>
                </c:pt>
                <c:pt idx="23">
                  <c:v>83</c:v>
                </c:pt>
                <c:pt idx="24">
                  <c:v>84</c:v>
                </c:pt>
                <c:pt idx="25">
                  <c:v>85</c:v>
                </c:pt>
                <c:pt idx="26">
                  <c:v>86</c:v>
                </c:pt>
                <c:pt idx="27">
                  <c:v>87</c:v>
                </c:pt>
                <c:pt idx="28">
                  <c:v>88</c:v>
                </c:pt>
                <c:pt idx="29">
                  <c:v>89</c:v>
                </c:pt>
                <c:pt idx="30">
                  <c:v>90</c:v>
                </c:pt>
              </c:numCache>
            </c:numRef>
          </c:cat>
          <c:val>
            <c:numRef>
              <c:f>'Test Sheet'!$JO$26:$JO$61</c:f>
              <c:numCache>
                <c:formatCode>_-"$"* #,##0_-;\-"$"* #,##0_-;_-"$"* "-"??_-;_-@_-</c:formatCode>
                <c:ptCount val="36"/>
                <c:pt idx="0">
                  <c:v>446099.26786452689</c:v>
                </c:pt>
                <c:pt idx="1">
                  <c:v>400208.74789042532</c:v>
                </c:pt>
                <c:pt idx="2">
                  <c:v>362442.05318062531</c:v>
                </c:pt>
                <c:pt idx="3">
                  <c:v>328513.11525603937</c:v>
                </c:pt>
                <c:pt idx="4">
                  <c:v>281295.13802715897</c:v>
                </c:pt>
                <c:pt idx="5">
                  <c:v>235290.88061374737</c:v>
                </c:pt>
                <c:pt idx="6">
                  <c:v>192157.39891384935</c:v>
                </c:pt>
                <c:pt idx="7">
                  <c:v>147329.28475070206</c:v>
                </c:pt>
                <c:pt idx="8">
                  <c:v>98160.658016778223</c:v>
                </c:pt>
                <c:pt idx="9">
                  <c:v>50234.509477966247</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formatCode="_-&quot;$&quot;* #,##0.00000000_-;\-&quot;$&quot;* #,##0.00000000_-;_-&quot;$&quot;* &quot;-&quot;??_-;_-@_-">
                  <c:v>0</c:v>
                </c:pt>
                <c:pt idx="31" formatCode="_-&quot;$&quot;* #,##0.00000000_-;\-&quot;$&quot;* #,##0.00000000_-;_-&quot;$&quot;* &quot;-&quot;??_-;_-@_-">
                  <c:v>0</c:v>
                </c:pt>
                <c:pt idx="32" formatCode="_-&quot;$&quot;* #,##0.00000000_-;\-&quot;$&quot;* #,##0.00000000_-;_-&quot;$&quot;* &quot;-&quot;??_-;_-@_-">
                  <c:v>0</c:v>
                </c:pt>
              </c:numCache>
            </c:numRef>
          </c:val>
          <c:smooth val="0"/>
        </c:ser>
        <c:ser>
          <c:idx val="0"/>
          <c:order val="1"/>
          <c:tx>
            <c:strRef>
              <c:f>'Test Sheet'!$JM$24:$JM$25</c:f>
              <c:strCache>
                <c:ptCount val="1"/>
                <c:pt idx="0">
                  <c:v>Total Balance</c:v>
                </c:pt>
              </c:strCache>
            </c:strRef>
          </c:tx>
          <c:spPr>
            <a:ln>
              <a:solidFill>
                <a:schemeClr val="accent2"/>
              </a:solidFill>
            </a:ln>
          </c:spPr>
          <c:marker>
            <c:symbol val="none"/>
          </c:marker>
          <c:cat>
            <c:numRef>
              <c:f>MortalityTest!$I$2:$I$32</c:f>
              <c:numCache>
                <c:formatCode>General</c:formatCode>
                <c:ptCount val="31"/>
                <c:pt idx="0">
                  <c:v>60</c:v>
                </c:pt>
                <c:pt idx="1">
                  <c:v>61</c:v>
                </c:pt>
                <c:pt idx="2">
                  <c:v>62</c:v>
                </c:pt>
                <c:pt idx="3">
                  <c:v>63</c:v>
                </c:pt>
                <c:pt idx="4">
                  <c:v>64</c:v>
                </c:pt>
                <c:pt idx="5">
                  <c:v>65</c:v>
                </c:pt>
                <c:pt idx="6">
                  <c:v>66</c:v>
                </c:pt>
                <c:pt idx="7">
                  <c:v>67</c:v>
                </c:pt>
                <c:pt idx="8">
                  <c:v>68</c:v>
                </c:pt>
                <c:pt idx="9">
                  <c:v>69</c:v>
                </c:pt>
                <c:pt idx="10">
                  <c:v>70</c:v>
                </c:pt>
                <c:pt idx="11">
                  <c:v>71</c:v>
                </c:pt>
                <c:pt idx="12">
                  <c:v>72</c:v>
                </c:pt>
                <c:pt idx="13">
                  <c:v>73</c:v>
                </c:pt>
                <c:pt idx="14">
                  <c:v>74</c:v>
                </c:pt>
                <c:pt idx="15">
                  <c:v>75</c:v>
                </c:pt>
                <c:pt idx="16">
                  <c:v>76</c:v>
                </c:pt>
                <c:pt idx="17">
                  <c:v>77</c:v>
                </c:pt>
                <c:pt idx="18">
                  <c:v>78</c:v>
                </c:pt>
                <c:pt idx="19">
                  <c:v>79</c:v>
                </c:pt>
                <c:pt idx="20">
                  <c:v>80</c:v>
                </c:pt>
                <c:pt idx="21">
                  <c:v>81</c:v>
                </c:pt>
                <c:pt idx="22">
                  <c:v>82</c:v>
                </c:pt>
                <c:pt idx="23">
                  <c:v>83</c:v>
                </c:pt>
                <c:pt idx="24">
                  <c:v>84</c:v>
                </c:pt>
                <c:pt idx="25">
                  <c:v>85</c:v>
                </c:pt>
                <c:pt idx="26">
                  <c:v>86</c:v>
                </c:pt>
                <c:pt idx="27">
                  <c:v>87</c:v>
                </c:pt>
                <c:pt idx="28">
                  <c:v>88</c:v>
                </c:pt>
                <c:pt idx="29">
                  <c:v>89</c:v>
                </c:pt>
                <c:pt idx="30">
                  <c:v>90</c:v>
                </c:pt>
              </c:numCache>
            </c:numRef>
          </c:cat>
          <c:val>
            <c:numRef>
              <c:f>'Test Sheet'!$JM$26:$JM$61</c:f>
              <c:numCache>
                <c:formatCode>_-"$"* #,##0_-;\-"$"* #,##0_-;_-"$"* "-"??_-;_-@_-</c:formatCode>
                <c:ptCount val="36"/>
                <c:pt idx="0">
                  <c:v>628178.26786452695</c:v>
                </c:pt>
                <c:pt idx="1">
                  <c:v>583893.03324025916</c:v>
                </c:pt>
                <c:pt idx="2">
                  <c:v>573070.34491921728</c:v>
                </c:pt>
                <c:pt idx="3">
                  <c:v>566934.9797714072</c:v>
                </c:pt>
                <c:pt idx="4">
                  <c:v>525941.96306268591</c:v>
                </c:pt>
                <c:pt idx="5">
                  <c:v>522632.5356501044</c:v>
                </c:pt>
                <c:pt idx="6">
                  <c:v>612260.47212857183</c:v>
                </c:pt>
                <c:pt idx="7">
                  <c:v>515024.4896381821</c:v>
                </c:pt>
                <c:pt idx="8">
                  <c:v>559638.84435407387</c:v>
                </c:pt>
                <c:pt idx="9">
                  <c:v>511317.46290306083</c:v>
                </c:pt>
                <c:pt idx="10">
                  <c:v>650358.08157603047</c:v>
                </c:pt>
                <c:pt idx="11">
                  <c:v>620669.19835569547</c:v>
                </c:pt>
                <c:pt idx="12">
                  <c:v>566107.71502333751</c:v>
                </c:pt>
                <c:pt idx="13">
                  <c:v>586954.96889447793</c:v>
                </c:pt>
                <c:pt idx="14">
                  <c:v>564242.56471199857</c:v>
                </c:pt>
                <c:pt idx="15">
                  <c:v>573341.47247431998</c:v>
                </c:pt>
                <c:pt idx="16">
                  <c:v>479498.3499726539</c:v>
                </c:pt>
                <c:pt idx="17">
                  <c:v>452449.79829426011</c:v>
                </c:pt>
                <c:pt idx="18">
                  <c:v>347513.58350453945</c:v>
                </c:pt>
                <c:pt idx="19">
                  <c:v>371705.42571416864</c:v>
                </c:pt>
                <c:pt idx="20">
                  <c:v>366519.23115405499</c:v>
                </c:pt>
                <c:pt idx="21">
                  <c:v>372616.44855497743</c:v>
                </c:pt>
                <c:pt idx="22">
                  <c:v>356056.58903959405</c:v>
                </c:pt>
                <c:pt idx="23">
                  <c:v>338329.00506568997</c:v>
                </c:pt>
                <c:pt idx="24">
                  <c:v>324264.53065852658</c:v>
                </c:pt>
                <c:pt idx="25">
                  <c:v>303474.26976994594</c:v>
                </c:pt>
                <c:pt idx="26">
                  <c:v>274614.33502519934</c:v>
                </c:pt>
                <c:pt idx="27">
                  <c:v>240067.21814463605</c:v>
                </c:pt>
                <c:pt idx="28">
                  <c:v>196657.96536725567</c:v>
                </c:pt>
                <c:pt idx="29">
                  <c:v>174357.49746715903</c:v>
                </c:pt>
                <c:pt idx="30" formatCode="_-&quot;$&quot;* #,##0.00000000_-;\-&quot;$&quot;* #,##0.00000000_-;_-&quot;$&quot;* &quot;-&quot;??_-;_-@_-">
                  <c:v>139592.02895873581</c:v>
                </c:pt>
                <c:pt idx="31" formatCode="_-&quot;$&quot;* #,##0.00000000_-;\-&quot;$&quot;* #,##0.00000000_-;_-&quot;$&quot;* &quot;-&quot;??_-;_-@_-">
                  <c:v>126184.42334391388</c:v>
                </c:pt>
                <c:pt idx="32" formatCode="_-&quot;$&quot;* #,##0.00000000_-;\-&quot;$&quot;* #,##0.00000000_-;_-&quot;$&quot;* &quot;-&quot;??_-;_-@_-">
                  <c:v>113070.6253949563</c:v>
                </c:pt>
              </c:numCache>
            </c:numRef>
          </c:val>
          <c:smooth val="0"/>
        </c:ser>
        <c:dLbls>
          <c:showLegendKey val="0"/>
          <c:showVal val="0"/>
          <c:showCatName val="0"/>
          <c:showSerName val="0"/>
          <c:showPercent val="0"/>
          <c:showBubbleSize val="0"/>
        </c:dLbls>
        <c:marker val="1"/>
        <c:smooth val="0"/>
        <c:axId val="114887680"/>
        <c:axId val="114901760"/>
      </c:lineChart>
      <c:catAx>
        <c:axId val="114887680"/>
        <c:scaling>
          <c:orientation val="minMax"/>
        </c:scaling>
        <c:delete val="0"/>
        <c:axPos val="b"/>
        <c:numFmt formatCode="General" sourceLinked="1"/>
        <c:majorTickMark val="out"/>
        <c:minorTickMark val="none"/>
        <c:tickLblPos val="nextTo"/>
        <c:crossAx val="114901760"/>
        <c:crosses val="autoZero"/>
        <c:auto val="1"/>
        <c:lblAlgn val="ctr"/>
        <c:lblOffset val="100"/>
        <c:noMultiLvlLbl val="0"/>
      </c:catAx>
      <c:valAx>
        <c:axId val="114901760"/>
        <c:scaling>
          <c:orientation val="minMax"/>
        </c:scaling>
        <c:delete val="0"/>
        <c:axPos val="l"/>
        <c:majorGridlines/>
        <c:numFmt formatCode="_-&quot;$&quot;* #,##0_-;\-&quot;$&quot;* #,##0_-;_-&quot;$&quot;* &quot;-&quot;??_-;_-@_-" sourceLinked="1"/>
        <c:majorTickMark val="out"/>
        <c:minorTickMark val="none"/>
        <c:tickLblPos val="nextTo"/>
        <c:crossAx val="114887680"/>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A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1"/>
          <c:order val="1"/>
          <c:tx>
            <c:strRef>
              <c:f>'Test Sheet'!$JS$24:$JS$25</c:f>
              <c:strCache>
                <c:ptCount val="1"/>
                <c:pt idx="0">
                  <c:v>Pension  Minimums</c:v>
                </c:pt>
              </c:strCache>
            </c:strRef>
          </c:tx>
          <c:invertIfNegative val="0"/>
          <c:cat>
            <c:numRef>
              <c:f>MortalityTest!$I$2:$I$27</c:f>
              <c:numCache>
                <c:formatCode>General</c:formatCode>
                <c:ptCount val="26"/>
                <c:pt idx="0">
                  <c:v>60</c:v>
                </c:pt>
                <c:pt idx="1">
                  <c:v>61</c:v>
                </c:pt>
                <c:pt idx="2">
                  <c:v>62</c:v>
                </c:pt>
                <c:pt idx="3">
                  <c:v>63</c:v>
                </c:pt>
                <c:pt idx="4">
                  <c:v>64</c:v>
                </c:pt>
                <c:pt idx="5">
                  <c:v>65</c:v>
                </c:pt>
                <c:pt idx="6">
                  <c:v>66</c:v>
                </c:pt>
                <c:pt idx="7">
                  <c:v>67</c:v>
                </c:pt>
                <c:pt idx="8">
                  <c:v>68</c:v>
                </c:pt>
                <c:pt idx="9">
                  <c:v>69</c:v>
                </c:pt>
                <c:pt idx="10">
                  <c:v>70</c:v>
                </c:pt>
                <c:pt idx="11">
                  <c:v>71</c:v>
                </c:pt>
                <c:pt idx="12">
                  <c:v>72</c:v>
                </c:pt>
                <c:pt idx="13">
                  <c:v>73</c:v>
                </c:pt>
                <c:pt idx="14">
                  <c:v>74</c:v>
                </c:pt>
                <c:pt idx="15">
                  <c:v>75</c:v>
                </c:pt>
                <c:pt idx="16">
                  <c:v>76</c:v>
                </c:pt>
                <c:pt idx="17">
                  <c:v>77</c:v>
                </c:pt>
                <c:pt idx="18">
                  <c:v>78</c:v>
                </c:pt>
                <c:pt idx="19">
                  <c:v>79</c:v>
                </c:pt>
                <c:pt idx="20">
                  <c:v>80</c:v>
                </c:pt>
                <c:pt idx="21">
                  <c:v>81</c:v>
                </c:pt>
                <c:pt idx="22">
                  <c:v>82</c:v>
                </c:pt>
                <c:pt idx="23">
                  <c:v>83</c:v>
                </c:pt>
                <c:pt idx="24">
                  <c:v>84</c:v>
                </c:pt>
                <c:pt idx="25">
                  <c:v>85</c:v>
                </c:pt>
              </c:numCache>
            </c:numRef>
          </c:cat>
          <c:val>
            <c:numRef>
              <c:f>'Test Sheet'!$JS$26:$JS$54</c:f>
              <c:numCache>
                <c:formatCode>_-"$"* #,##0_-;\-"$"* #,##0_-;_-"$"* "-"??_-;_-@_-</c:formatCode>
                <c:ptCount val="29"/>
                <c:pt idx="0">
                  <c:v>25127.130714581075</c:v>
                </c:pt>
                <c:pt idx="1">
                  <c:v>23355.721329610369</c:v>
                </c:pt>
                <c:pt idx="2">
                  <c:v>22922.813796768693</c:v>
                </c:pt>
                <c:pt idx="3">
                  <c:v>22677.399190856289</c:v>
                </c:pt>
                <c:pt idx="4">
                  <c:v>21037.678522507435</c:v>
                </c:pt>
                <c:pt idx="5">
                  <c:v>26131.626782505224</c:v>
                </c:pt>
                <c:pt idx="6">
                  <c:v>30613.023606428596</c:v>
                </c:pt>
                <c:pt idx="7">
                  <c:v>25751.224481909107</c:v>
                </c:pt>
                <c:pt idx="8">
                  <c:v>27981.942217703694</c:v>
                </c:pt>
                <c:pt idx="9">
                  <c:v>25565.873145153044</c:v>
                </c:pt>
                <c:pt idx="10">
                  <c:v>32517.904078801526</c:v>
                </c:pt>
                <c:pt idx="11">
                  <c:v>31033.459917784774</c:v>
                </c:pt>
                <c:pt idx="12">
                  <c:v>28305.385751166876</c:v>
                </c:pt>
                <c:pt idx="13">
                  <c:v>29347.748444723897</c:v>
                </c:pt>
                <c:pt idx="14">
                  <c:v>28212.128235599928</c:v>
                </c:pt>
                <c:pt idx="15">
                  <c:v>34400.488348459199</c:v>
                </c:pt>
                <c:pt idx="16">
                  <c:v>28769.900998359233</c:v>
                </c:pt>
                <c:pt idx="17">
                  <c:v>27146.987897655603</c:v>
                </c:pt>
                <c:pt idx="18">
                  <c:v>20850.815010272363</c:v>
                </c:pt>
                <c:pt idx="19">
                  <c:v>22302.325542850118</c:v>
                </c:pt>
                <c:pt idx="20">
                  <c:v>25656.346180783854</c:v>
                </c:pt>
                <c:pt idx="21">
                  <c:v>26083.151398848422</c:v>
                </c:pt>
                <c:pt idx="22">
                  <c:v>24923.961232771588</c:v>
                </c:pt>
                <c:pt idx="23">
                  <c:v>23683.030354598297</c:v>
                </c:pt>
                <c:pt idx="24">
                  <c:v>22698.517146096863</c:v>
                </c:pt>
                <c:pt idx="25">
                  <c:v>27312.684279295132</c:v>
                </c:pt>
                <c:pt idx="26">
                  <c:v>24715.290152267939</c:v>
                </c:pt>
                <c:pt idx="27">
                  <c:v>21606.049633017243</c:v>
                </c:pt>
                <c:pt idx="28">
                  <c:v>17699.21688305301</c:v>
                </c:pt>
              </c:numCache>
            </c:numRef>
          </c:val>
        </c:ser>
        <c:ser>
          <c:idx val="2"/>
          <c:order val="2"/>
          <c:tx>
            <c:strRef>
              <c:f>'Test Sheet'!$JT$24:$JT$25</c:f>
              <c:strCache>
                <c:ptCount val="1"/>
                <c:pt idx="0">
                  <c:v>Extra super spend</c:v>
                </c:pt>
              </c:strCache>
            </c:strRef>
          </c:tx>
          <c:invertIfNegative val="0"/>
          <c:val>
            <c:numRef>
              <c:f>'Test Sheet'!$JT$26:$JT$54</c:f>
              <c:numCache>
                <c:formatCode>_-"$"* #,##0_-;\-"$"* #,##0_-;_-"$"* "-"??_-;_-@_-</c:formatCode>
                <c:ptCount val="29"/>
              </c:numCache>
            </c:numRef>
          </c:val>
        </c:ser>
        <c:dLbls>
          <c:showLegendKey val="0"/>
          <c:showVal val="0"/>
          <c:showCatName val="0"/>
          <c:showSerName val="0"/>
          <c:showPercent val="0"/>
          <c:showBubbleSize val="0"/>
        </c:dLbls>
        <c:gapWidth val="150"/>
        <c:overlap val="100"/>
        <c:axId val="114931968"/>
        <c:axId val="114937856"/>
      </c:barChart>
      <c:lineChart>
        <c:grouping val="standard"/>
        <c:varyColors val="0"/>
        <c:ser>
          <c:idx val="0"/>
          <c:order val="0"/>
          <c:tx>
            <c:strRef>
              <c:f>'Test Sheet'!$JQ$24:$JQ$25</c:f>
              <c:strCache>
                <c:ptCount val="1"/>
                <c:pt idx="0">
                  <c:v>Total annuity Income (net fee)</c:v>
                </c:pt>
              </c:strCache>
            </c:strRef>
          </c:tx>
          <c:spPr>
            <a:ln w="38100">
              <a:solidFill>
                <a:schemeClr val="tx2">
                  <a:lumMod val="50000"/>
                </a:schemeClr>
              </a:solidFill>
            </a:ln>
          </c:spPr>
          <c:marker>
            <c:symbol val="none"/>
          </c:marker>
          <c:cat>
            <c:numRef>
              <c:f>MortalityTest!$I$2:$I$27</c:f>
              <c:numCache>
                <c:formatCode>General</c:formatCode>
                <c:ptCount val="26"/>
                <c:pt idx="0">
                  <c:v>60</c:v>
                </c:pt>
                <c:pt idx="1">
                  <c:v>61</c:v>
                </c:pt>
                <c:pt idx="2">
                  <c:v>62</c:v>
                </c:pt>
                <c:pt idx="3">
                  <c:v>63</c:v>
                </c:pt>
                <c:pt idx="4">
                  <c:v>64</c:v>
                </c:pt>
                <c:pt idx="5">
                  <c:v>65</c:v>
                </c:pt>
                <c:pt idx="6">
                  <c:v>66</c:v>
                </c:pt>
                <c:pt idx="7">
                  <c:v>67</c:v>
                </c:pt>
                <c:pt idx="8">
                  <c:v>68</c:v>
                </c:pt>
                <c:pt idx="9">
                  <c:v>69</c:v>
                </c:pt>
                <c:pt idx="10">
                  <c:v>70</c:v>
                </c:pt>
                <c:pt idx="11">
                  <c:v>71</c:v>
                </c:pt>
                <c:pt idx="12">
                  <c:v>72</c:v>
                </c:pt>
                <c:pt idx="13">
                  <c:v>73</c:v>
                </c:pt>
                <c:pt idx="14">
                  <c:v>74</c:v>
                </c:pt>
                <c:pt idx="15">
                  <c:v>75</c:v>
                </c:pt>
                <c:pt idx="16">
                  <c:v>76</c:v>
                </c:pt>
                <c:pt idx="17">
                  <c:v>77</c:v>
                </c:pt>
                <c:pt idx="18">
                  <c:v>78</c:v>
                </c:pt>
                <c:pt idx="19">
                  <c:v>79</c:v>
                </c:pt>
                <c:pt idx="20">
                  <c:v>80</c:v>
                </c:pt>
                <c:pt idx="21">
                  <c:v>81</c:v>
                </c:pt>
                <c:pt idx="22">
                  <c:v>82</c:v>
                </c:pt>
                <c:pt idx="23">
                  <c:v>83</c:v>
                </c:pt>
                <c:pt idx="24">
                  <c:v>84</c:v>
                </c:pt>
                <c:pt idx="25">
                  <c:v>85</c:v>
                </c:pt>
              </c:numCache>
            </c:numRef>
          </c:cat>
          <c:val>
            <c:numRef>
              <c:f>'Test Sheet'!$JQ$26:$JQ$52</c:f>
              <c:numCache>
                <c:formatCode>_-"$"* #,##0_-;\-"$"* #,##0_-;_-"$"* "-"??_-;_-@_-</c:formatCode>
                <c:ptCount val="27"/>
                <c:pt idx="0">
                  <c:v>55000</c:v>
                </c:pt>
                <c:pt idx="1">
                  <c:v>53825.272207588743</c:v>
                </c:pt>
                <c:pt idx="2">
                  <c:v>53832.732401477675</c:v>
                </c:pt>
                <c:pt idx="3">
                  <c:v>54733.442682697612</c:v>
                </c:pt>
                <c:pt idx="4">
                  <c:v>53660.395696298343</c:v>
                </c:pt>
                <c:pt idx="5">
                  <c:v>52852.711343500094</c:v>
                </c:pt>
                <c:pt idx="6">
                  <c:v>52937.45054395873</c:v>
                </c:pt>
                <c:pt idx="7">
                  <c:v>53089.892542866968</c:v>
                </c:pt>
                <c:pt idx="8">
                  <c:v>52044.395936738816</c:v>
                </c:pt>
                <c:pt idx="9">
                  <c:v>52243.889857084774</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numCache>
            </c:numRef>
          </c:val>
          <c:smooth val="0"/>
        </c:ser>
        <c:dLbls>
          <c:showLegendKey val="0"/>
          <c:showVal val="0"/>
          <c:showCatName val="0"/>
          <c:showSerName val="0"/>
          <c:showPercent val="0"/>
          <c:showBubbleSize val="0"/>
        </c:dLbls>
        <c:marker val="1"/>
        <c:smooth val="0"/>
        <c:axId val="114931968"/>
        <c:axId val="114937856"/>
      </c:lineChart>
      <c:catAx>
        <c:axId val="114931968"/>
        <c:scaling>
          <c:orientation val="minMax"/>
        </c:scaling>
        <c:delete val="0"/>
        <c:axPos val="b"/>
        <c:numFmt formatCode="General" sourceLinked="1"/>
        <c:majorTickMark val="out"/>
        <c:minorTickMark val="none"/>
        <c:tickLblPos val="nextTo"/>
        <c:crossAx val="114937856"/>
        <c:crosses val="autoZero"/>
        <c:auto val="1"/>
        <c:lblAlgn val="ctr"/>
        <c:lblOffset val="100"/>
        <c:noMultiLvlLbl val="0"/>
      </c:catAx>
      <c:valAx>
        <c:axId val="114937856"/>
        <c:scaling>
          <c:orientation val="minMax"/>
        </c:scaling>
        <c:delete val="0"/>
        <c:axPos val="l"/>
        <c:majorGridlines/>
        <c:numFmt formatCode="_-&quot;$&quot;* #,##0_-;\-&quot;$&quot;* #,##0_-;_-&quot;$&quot;* &quot;-&quot;??_-;_-@_-" sourceLinked="1"/>
        <c:majorTickMark val="out"/>
        <c:minorTickMark val="none"/>
        <c:tickLblPos val="nextTo"/>
        <c:crossAx val="114931968"/>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croll" dx="16" fmlaLink="$D$127" horiz="1" inc="5" max="100" page="0" val="2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2.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1.xml"/><Relationship Id="rId2" Type="http://schemas.openxmlformats.org/officeDocument/2006/relationships/chart" Target="../charts/chart2.xml"/><Relationship Id="rId16" Type="http://schemas.openxmlformats.org/officeDocument/2006/relationships/chart" Target="../charts/chart15.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0.xml"/><Relationship Id="rId5" Type="http://schemas.openxmlformats.org/officeDocument/2006/relationships/chart" Target="../charts/chart5.xml"/><Relationship Id="rId15" Type="http://schemas.openxmlformats.org/officeDocument/2006/relationships/chart" Target="../charts/chart14.xml"/><Relationship Id="rId10" Type="http://schemas.openxmlformats.org/officeDocument/2006/relationships/chart" Target="../charts/chart9.xml"/><Relationship Id="rId4" Type="http://schemas.openxmlformats.org/officeDocument/2006/relationships/chart" Target="../charts/chart4.xml"/><Relationship Id="rId9" Type="http://schemas.openxmlformats.org/officeDocument/2006/relationships/image" Target="../media/image1.jpeg"/><Relationship Id="rId14" Type="http://schemas.openxmlformats.org/officeDocument/2006/relationships/chart" Target="../charts/chart13.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8.xml"/><Relationship Id="rId7" Type="http://schemas.openxmlformats.org/officeDocument/2006/relationships/chart" Target="../charts/chart22.xml"/><Relationship Id="rId2" Type="http://schemas.openxmlformats.org/officeDocument/2006/relationships/chart" Target="../charts/chart17.xml"/><Relationship Id="rId1" Type="http://schemas.openxmlformats.org/officeDocument/2006/relationships/chart" Target="../charts/chart16.xml"/><Relationship Id="rId6" Type="http://schemas.openxmlformats.org/officeDocument/2006/relationships/chart" Target="../charts/chart21.xml"/><Relationship Id="rId5" Type="http://schemas.openxmlformats.org/officeDocument/2006/relationships/chart" Target="../charts/chart20.xml"/><Relationship Id="rId4" Type="http://schemas.openxmlformats.org/officeDocument/2006/relationships/chart" Target="../charts/chart19.xml"/></Relationships>
</file>

<file path=xl/drawings/_rels/drawing4.xml.rels><?xml version="1.0" encoding="UTF-8" standalone="yes"?>
<Relationships xmlns="http://schemas.openxmlformats.org/package/2006/relationships"><Relationship Id="rId3" Type="http://schemas.openxmlformats.org/officeDocument/2006/relationships/chart" Target="../charts/chart25.xml"/><Relationship Id="rId2" Type="http://schemas.openxmlformats.org/officeDocument/2006/relationships/chart" Target="../charts/chart24.xml"/><Relationship Id="rId1" Type="http://schemas.openxmlformats.org/officeDocument/2006/relationships/chart" Target="../charts/chart2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8.xml"/><Relationship Id="rId2" Type="http://schemas.openxmlformats.org/officeDocument/2006/relationships/chart" Target="../charts/chart27.xml"/><Relationship Id="rId1" Type="http://schemas.openxmlformats.org/officeDocument/2006/relationships/chart" Target="../charts/chart26.xml"/><Relationship Id="rId4" Type="http://schemas.openxmlformats.org/officeDocument/2006/relationships/chart" Target="../charts/chart29.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76200</xdr:colOff>
          <xdr:row>125</xdr:row>
          <xdr:rowOff>171450</xdr:rowOff>
        </xdr:from>
        <xdr:to>
          <xdr:col>3</xdr:col>
          <xdr:colOff>628650</xdr:colOff>
          <xdr:row>126</xdr:row>
          <xdr:rowOff>171450</xdr:rowOff>
        </xdr:to>
        <xdr:sp macro="" textlink="">
          <xdr:nvSpPr>
            <xdr:cNvPr id="16385" name="Scroll Bar 1" hidden="1">
              <a:extLst>
                <a:ext uri="{63B3BB69-23CF-44E3-9099-C40C66FF867C}">
                  <a14:compatExt spid="_x0000_s163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647700</xdr:colOff>
          <xdr:row>3</xdr:row>
          <xdr:rowOff>85725</xdr:rowOff>
        </xdr:from>
        <xdr:to>
          <xdr:col>6</xdr:col>
          <xdr:colOff>714375</xdr:colOff>
          <xdr:row>5</xdr:row>
          <xdr:rowOff>95250</xdr:rowOff>
        </xdr:to>
        <xdr:sp macro="" textlink="">
          <xdr:nvSpPr>
            <xdr:cNvPr id="16389" name="Button 5"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AU" sz="1200" b="0" i="0" u="none" strike="noStrike" baseline="0">
                  <a:solidFill>
                    <a:srgbClr val="000000"/>
                  </a:solidFill>
                  <a:latin typeface="Calibri"/>
                </a:rPr>
                <a:t>Run Health Check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5</xdr:row>
          <xdr:rowOff>0</xdr:rowOff>
        </xdr:from>
        <xdr:to>
          <xdr:col>15</xdr:col>
          <xdr:colOff>0</xdr:colOff>
          <xdr:row>7</xdr:row>
          <xdr:rowOff>0</xdr:rowOff>
        </xdr:to>
        <xdr:sp macro="" textlink="">
          <xdr:nvSpPr>
            <xdr:cNvPr id="16390" name="Button 6"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AU" sz="1200" b="0" i="0" u="none" strike="noStrike" baseline="0">
                  <a:solidFill>
                    <a:srgbClr val="000000"/>
                  </a:solidFill>
                  <a:latin typeface="Calibri"/>
                </a:rPr>
                <a:t>Load Input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2</xdr:row>
          <xdr:rowOff>0</xdr:rowOff>
        </xdr:from>
        <xdr:to>
          <xdr:col>15</xdr:col>
          <xdr:colOff>0</xdr:colOff>
          <xdr:row>4</xdr:row>
          <xdr:rowOff>0</xdr:rowOff>
        </xdr:to>
        <xdr:sp macro="" textlink="">
          <xdr:nvSpPr>
            <xdr:cNvPr id="16391" name="Button 7"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AU" sz="1200" b="0" i="0" u="none" strike="noStrike" baseline="0">
                  <a:solidFill>
                    <a:srgbClr val="000000"/>
                  </a:solidFill>
                  <a:latin typeface="Calibri"/>
                </a:rPr>
                <a:t>Save Input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647700</xdr:colOff>
          <xdr:row>0</xdr:row>
          <xdr:rowOff>123825</xdr:rowOff>
        </xdr:from>
        <xdr:to>
          <xdr:col>6</xdr:col>
          <xdr:colOff>704850</xdr:colOff>
          <xdr:row>2</xdr:row>
          <xdr:rowOff>161925</xdr:rowOff>
        </xdr:to>
        <xdr:sp macro="" textlink="">
          <xdr:nvSpPr>
            <xdr:cNvPr id="16392" name="Button 8"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AU" sz="1200" b="0" i="0" u="none" strike="noStrike" baseline="0">
                  <a:solidFill>
                    <a:srgbClr val="000000"/>
                  </a:solidFill>
                  <a:latin typeface="Calibri"/>
                </a:rPr>
                <a:t>Load Application</a:t>
              </a:r>
            </a:p>
          </xdr:txBody>
        </xdr:sp>
        <xdr:clientData fPrintsWithSheet="0"/>
      </xdr:twoCellAnchor>
    </mc:Choice>
    <mc:Fallback/>
  </mc:AlternateContent>
  <xdr:twoCellAnchor>
    <xdr:from>
      <xdr:col>0</xdr:col>
      <xdr:colOff>107155</xdr:colOff>
      <xdr:row>0</xdr:row>
      <xdr:rowOff>104718</xdr:rowOff>
    </xdr:from>
    <xdr:to>
      <xdr:col>1</xdr:col>
      <xdr:colOff>2607468</xdr:colOff>
      <xdr:row>5</xdr:row>
      <xdr:rowOff>83345</xdr:rowOff>
    </xdr:to>
    <xdr:pic>
      <xdr:nvPicPr>
        <xdr:cNvPr id="16393" name="Picture 1" descr="image00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7155" y="104718"/>
          <a:ext cx="3059907" cy="9906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12</xdr:col>
          <xdr:colOff>0</xdr:colOff>
          <xdr:row>9</xdr:row>
          <xdr:rowOff>0</xdr:rowOff>
        </xdr:from>
        <xdr:to>
          <xdr:col>15</xdr:col>
          <xdr:colOff>0</xdr:colOff>
          <xdr:row>11</xdr:row>
          <xdr:rowOff>0</xdr:rowOff>
        </xdr:to>
        <xdr:sp macro="" textlink="">
          <xdr:nvSpPr>
            <xdr:cNvPr id="2" name="Button 9"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AU" sz="1200" b="0" i="0" u="none" strike="noStrike" baseline="0">
                  <a:solidFill>
                    <a:srgbClr val="231F20"/>
                  </a:solidFill>
                  <a:latin typeface="Calibri"/>
                </a:rPr>
                <a:t>Run all Tests saved in "TEST FOLDER"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12</xdr:row>
          <xdr:rowOff>0</xdr:rowOff>
        </xdr:from>
        <xdr:to>
          <xdr:col>15</xdr:col>
          <xdr:colOff>0</xdr:colOff>
          <xdr:row>14</xdr:row>
          <xdr:rowOff>0</xdr:rowOff>
        </xdr:to>
        <xdr:sp macro="" textlink="">
          <xdr:nvSpPr>
            <xdr:cNvPr id="16394" name="Button 10"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AU" sz="1200" b="0" i="0" u="none" strike="noStrike" baseline="0">
                  <a:solidFill>
                    <a:srgbClr val="231F20"/>
                  </a:solidFill>
                  <a:latin typeface="Calibri"/>
                </a:rPr>
                <a:t>Run Tests listed at "TEST FILE LIST"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215900</xdr:colOff>
      <xdr:row>28</xdr:row>
      <xdr:rowOff>0</xdr:rowOff>
    </xdr:from>
    <xdr:to>
      <xdr:col>6</xdr:col>
      <xdr:colOff>577851</xdr:colOff>
      <xdr:row>29</xdr:row>
      <xdr:rowOff>22225</xdr:rowOff>
    </xdr:to>
    <xdr:sp macro="" textlink="">
      <xdr:nvSpPr>
        <xdr:cNvPr id="24577" name="ScrollBar1" hidden="1">
          <a:extLst>
            <a:ext uri="{63B3BB69-23CF-44E3-9099-C40C66FF867C}">
              <a14:compatExt xmlns:a14="http://schemas.microsoft.com/office/drawing/2010/main" spid="_x0000_s24577"/>
            </a:ext>
          </a:extLst>
        </xdr:cNvPr>
        <xdr:cNvSpPr/>
      </xdr:nvSpPr>
      <xdr:spPr>
        <a:xfrm>
          <a:off x="0" y="0"/>
          <a:ext cx="0" cy="0"/>
        </a:xfrm>
        <a:prstGeom prst="rect">
          <a:avLst/>
        </a:prstGeom>
      </xdr:spPr>
    </xdr:sp>
    <xdr:clientData/>
  </xdr:twoCellAnchor>
  <xdr:twoCellAnchor editAs="oneCell">
    <xdr:from>
      <xdr:col>33</xdr:col>
      <xdr:colOff>228600</xdr:colOff>
      <xdr:row>21</xdr:row>
      <xdr:rowOff>0</xdr:rowOff>
    </xdr:from>
    <xdr:to>
      <xdr:col>36</xdr:col>
      <xdr:colOff>590550</xdr:colOff>
      <xdr:row>21</xdr:row>
      <xdr:rowOff>214406</xdr:rowOff>
    </xdr:to>
    <xdr:sp macro="" textlink="">
      <xdr:nvSpPr>
        <xdr:cNvPr id="24578" name="ScrollBar2" hidden="1">
          <a:extLst>
            <a:ext uri="{63B3BB69-23CF-44E3-9099-C40C66FF867C}">
              <a14:compatExt xmlns:a14="http://schemas.microsoft.com/office/drawing/2010/main" spid="_x0000_s24578"/>
            </a:ext>
          </a:extLst>
        </xdr:cNvPr>
        <xdr:cNvSpPr/>
      </xdr:nvSpPr>
      <xdr:spPr>
        <a:xfrm>
          <a:off x="0" y="0"/>
          <a:ext cx="0" cy="0"/>
        </a:xfrm>
        <a:prstGeom prst="rect">
          <a:avLst/>
        </a:prstGeom>
      </xdr:spPr>
    </xdr:sp>
    <xdr:clientData/>
  </xdr:twoCellAnchor>
  <xdr:twoCellAnchor editAs="oneCell">
    <xdr:from>
      <xdr:col>33</xdr:col>
      <xdr:colOff>228600</xdr:colOff>
      <xdr:row>21</xdr:row>
      <xdr:rowOff>0</xdr:rowOff>
    </xdr:from>
    <xdr:to>
      <xdr:col>36</xdr:col>
      <xdr:colOff>590550</xdr:colOff>
      <xdr:row>21</xdr:row>
      <xdr:rowOff>214406</xdr:rowOff>
    </xdr:to>
    <xdr:sp macro="" textlink="">
      <xdr:nvSpPr>
        <xdr:cNvPr id="24579" name="ScrollBar3" hidden="1">
          <a:extLst>
            <a:ext uri="{63B3BB69-23CF-44E3-9099-C40C66FF867C}">
              <a14:compatExt xmlns:a14="http://schemas.microsoft.com/office/drawing/2010/main" spid="_x0000_s24579"/>
            </a:ext>
          </a:extLst>
        </xdr:cNvPr>
        <xdr:cNvSpPr/>
      </xdr:nvSpPr>
      <xdr:spPr>
        <a:xfrm>
          <a:off x="0" y="0"/>
          <a:ext cx="0" cy="0"/>
        </a:xfrm>
        <a:prstGeom prst="rect">
          <a:avLst/>
        </a:prstGeom>
      </xdr:spPr>
    </xdr:sp>
    <xdr:clientData/>
  </xdr:twoCellAnchor>
  <xdr:twoCellAnchor editAs="oneCell">
    <xdr:from>
      <xdr:col>33</xdr:col>
      <xdr:colOff>228600</xdr:colOff>
      <xdr:row>21</xdr:row>
      <xdr:rowOff>0</xdr:rowOff>
    </xdr:from>
    <xdr:to>
      <xdr:col>36</xdr:col>
      <xdr:colOff>590550</xdr:colOff>
      <xdr:row>21</xdr:row>
      <xdr:rowOff>214406</xdr:rowOff>
    </xdr:to>
    <xdr:sp macro="" textlink="">
      <xdr:nvSpPr>
        <xdr:cNvPr id="24580" name="ScrollBar4" hidden="1">
          <a:extLst>
            <a:ext uri="{63B3BB69-23CF-44E3-9099-C40C66FF867C}">
              <a14:compatExt xmlns:a14="http://schemas.microsoft.com/office/drawing/2010/main" spid="_x0000_s24580"/>
            </a:ext>
          </a:extLst>
        </xdr:cNvPr>
        <xdr:cNvSpPr/>
      </xdr:nvSpPr>
      <xdr:spPr>
        <a:xfrm>
          <a:off x="0" y="0"/>
          <a:ext cx="0" cy="0"/>
        </a:xfrm>
        <a:prstGeom prst="rect">
          <a:avLst/>
        </a:prstGeom>
      </xdr:spPr>
    </xdr:sp>
    <xdr:clientData/>
  </xdr:twoCellAnchor>
  <xdr:twoCellAnchor>
    <xdr:from>
      <xdr:col>0</xdr:col>
      <xdr:colOff>123265</xdr:colOff>
      <xdr:row>14</xdr:row>
      <xdr:rowOff>1</xdr:rowOff>
    </xdr:from>
    <xdr:to>
      <xdr:col>7</xdr:col>
      <xdr:colOff>257734</xdr:colOff>
      <xdr:row>27</xdr:row>
      <xdr:rowOff>100854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20</xdr:col>
      <xdr:colOff>228600</xdr:colOff>
      <xdr:row>21</xdr:row>
      <xdr:rowOff>0</xdr:rowOff>
    </xdr:from>
    <xdr:ext cx="2676525" cy="212725"/>
    <xdr:sp macro="" textlink="">
      <xdr:nvSpPr>
        <xdr:cNvPr id="12" name="ScrollBar2" hidden="1">
          <a:extLst>
            <a:ext uri="{63B3BB69-23CF-44E3-9099-C40C66FF867C}">
              <a14:compatExt xmlns:a14="http://schemas.microsoft.com/office/drawing/2010/main" spid="_x0000_s24578"/>
            </a:ext>
          </a:extLst>
        </xdr:cNvPr>
        <xdr:cNvSpPr/>
      </xdr:nvSpPr>
      <xdr:spPr>
        <a:xfrm>
          <a:off x="23269575" y="4200525"/>
          <a:ext cx="2676525" cy="212725"/>
        </a:xfrm>
        <a:prstGeom prst="rect">
          <a:avLst/>
        </a:prstGeom>
      </xdr:spPr>
    </xdr:sp>
    <xdr:clientData/>
  </xdr:oneCellAnchor>
  <xdr:oneCellAnchor>
    <xdr:from>
      <xdr:col>20</xdr:col>
      <xdr:colOff>228600</xdr:colOff>
      <xdr:row>21</xdr:row>
      <xdr:rowOff>0</xdr:rowOff>
    </xdr:from>
    <xdr:ext cx="2676525" cy="212725"/>
    <xdr:sp macro="" textlink="">
      <xdr:nvSpPr>
        <xdr:cNvPr id="13" name="ScrollBar3" hidden="1">
          <a:extLst>
            <a:ext uri="{63B3BB69-23CF-44E3-9099-C40C66FF867C}">
              <a14:compatExt xmlns:a14="http://schemas.microsoft.com/office/drawing/2010/main" spid="_x0000_s24579"/>
            </a:ext>
          </a:extLst>
        </xdr:cNvPr>
        <xdr:cNvSpPr/>
      </xdr:nvSpPr>
      <xdr:spPr>
        <a:xfrm>
          <a:off x="23269575" y="4200525"/>
          <a:ext cx="2676525" cy="212725"/>
        </a:xfrm>
        <a:prstGeom prst="rect">
          <a:avLst/>
        </a:prstGeom>
      </xdr:spPr>
    </xdr:sp>
    <xdr:clientData/>
  </xdr:oneCellAnchor>
  <xdr:oneCellAnchor>
    <xdr:from>
      <xdr:col>20</xdr:col>
      <xdr:colOff>228600</xdr:colOff>
      <xdr:row>21</xdr:row>
      <xdr:rowOff>0</xdr:rowOff>
    </xdr:from>
    <xdr:ext cx="2676525" cy="212725"/>
    <xdr:sp macro="" textlink="">
      <xdr:nvSpPr>
        <xdr:cNvPr id="14" name="ScrollBar4" hidden="1">
          <a:extLst>
            <a:ext uri="{63B3BB69-23CF-44E3-9099-C40C66FF867C}">
              <a14:compatExt xmlns:a14="http://schemas.microsoft.com/office/drawing/2010/main" spid="_x0000_s24580"/>
            </a:ext>
          </a:extLst>
        </xdr:cNvPr>
        <xdr:cNvSpPr/>
      </xdr:nvSpPr>
      <xdr:spPr>
        <a:xfrm>
          <a:off x="23269575" y="4200525"/>
          <a:ext cx="2676525" cy="212725"/>
        </a:xfrm>
        <a:prstGeom prst="rect">
          <a:avLst/>
        </a:prstGeom>
      </xdr:spPr>
    </xdr:sp>
    <xdr:clientData/>
  </xdr:oneCellAnchor>
  <xdr:twoCellAnchor>
    <xdr:from>
      <xdr:col>17</xdr:col>
      <xdr:colOff>0</xdr:colOff>
      <xdr:row>12</xdr:row>
      <xdr:rowOff>0</xdr:rowOff>
    </xdr:from>
    <xdr:to>
      <xdr:col>23</xdr:col>
      <xdr:colOff>533400</xdr:colOff>
      <xdr:row>23</xdr:row>
      <xdr:rowOff>123825</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19050</xdr:colOff>
      <xdr:row>25</xdr:row>
      <xdr:rowOff>76200</xdr:rowOff>
    </xdr:from>
    <xdr:to>
      <xdr:col>23</xdr:col>
      <xdr:colOff>533400</xdr:colOff>
      <xdr:row>39</xdr:row>
      <xdr:rowOff>19050</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46</xdr:col>
      <xdr:colOff>228600</xdr:colOff>
      <xdr:row>21</xdr:row>
      <xdr:rowOff>0</xdr:rowOff>
    </xdr:from>
    <xdr:ext cx="2676525" cy="214406"/>
    <xdr:sp macro="" textlink="">
      <xdr:nvSpPr>
        <xdr:cNvPr id="18" name="ScrollBar2" hidden="1">
          <a:extLst>
            <a:ext uri="{63B3BB69-23CF-44E3-9099-C40C66FF867C}">
              <a14:compatExt xmlns:a14="http://schemas.microsoft.com/office/drawing/2010/main" spid="_x0000_s24578"/>
            </a:ext>
          </a:extLst>
        </xdr:cNvPr>
        <xdr:cNvSpPr/>
      </xdr:nvSpPr>
      <xdr:spPr>
        <a:xfrm>
          <a:off x="23402925" y="4581525"/>
          <a:ext cx="2676525" cy="214406"/>
        </a:xfrm>
        <a:prstGeom prst="rect">
          <a:avLst/>
        </a:prstGeom>
      </xdr:spPr>
    </xdr:sp>
    <xdr:clientData/>
  </xdr:oneCellAnchor>
  <xdr:oneCellAnchor>
    <xdr:from>
      <xdr:col>46</xdr:col>
      <xdr:colOff>228600</xdr:colOff>
      <xdr:row>21</xdr:row>
      <xdr:rowOff>0</xdr:rowOff>
    </xdr:from>
    <xdr:ext cx="2676525" cy="214406"/>
    <xdr:sp macro="" textlink="">
      <xdr:nvSpPr>
        <xdr:cNvPr id="22" name="ScrollBar3" hidden="1">
          <a:extLst>
            <a:ext uri="{63B3BB69-23CF-44E3-9099-C40C66FF867C}">
              <a14:compatExt xmlns:a14="http://schemas.microsoft.com/office/drawing/2010/main" spid="_x0000_s24579"/>
            </a:ext>
          </a:extLst>
        </xdr:cNvPr>
        <xdr:cNvSpPr/>
      </xdr:nvSpPr>
      <xdr:spPr>
        <a:xfrm>
          <a:off x="23402925" y="4581525"/>
          <a:ext cx="2676525" cy="214406"/>
        </a:xfrm>
        <a:prstGeom prst="rect">
          <a:avLst/>
        </a:prstGeom>
      </xdr:spPr>
    </xdr:sp>
    <xdr:clientData/>
  </xdr:oneCellAnchor>
  <xdr:oneCellAnchor>
    <xdr:from>
      <xdr:col>46</xdr:col>
      <xdr:colOff>228600</xdr:colOff>
      <xdr:row>21</xdr:row>
      <xdr:rowOff>0</xdr:rowOff>
    </xdr:from>
    <xdr:ext cx="2676525" cy="214406"/>
    <xdr:sp macro="" textlink="">
      <xdr:nvSpPr>
        <xdr:cNvPr id="23" name="ScrollBar4" hidden="1">
          <a:extLst>
            <a:ext uri="{63B3BB69-23CF-44E3-9099-C40C66FF867C}">
              <a14:compatExt xmlns:a14="http://schemas.microsoft.com/office/drawing/2010/main" spid="_x0000_s24580"/>
            </a:ext>
          </a:extLst>
        </xdr:cNvPr>
        <xdr:cNvSpPr/>
      </xdr:nvSpPr>
      <xdr:spPr>
        <a:xfrm>
          <a:off x="23402925" y="4581525"/>
          <a:ext cx="2676525" cy="214406"/>
        </a:xfrm>
        <a:prstGeom prst="rect">
          <a:avLst/>
        </a:prstGeom>
      </xdr:spPr>
    </xdr:sp>
    <xdr:clientData/>
  </xdr:oneCellAnchor>
  <xdr:twoCellAnchor>
    <xdr:from>
      <xdr:col>43</xdr:col>
      <xdr:colOff>101311</xdr:colOff>
      <xdr:row>11</xdr:row>
      <xdr:rowOff>32905</xdr:rowOff>
    </xdr:from>
    <xdr:to>
      <xdr:col>51</xdr:col>
      <xdr:colOff>672811</xdr:colOff>
      <xdr:row>26</xdr:row>
      <xdr:rowOff>187903</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43</xdr:col>
      <xdr:colOff>77932</xdr:colOff>
      <xdr:row>29</xdr:row>
      <xdr:rowOff>96115</xdr:rowOff>
    </xdr:from>
    <xdr:to>
      <xdr:col>47</xdr:col>
      <xdr:colOff>306532</xdr:colOff>
      <xdr:row>40</xdr:row>
      <xdr:rowOff>54984</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47</xdr:col>
      <xdr:colOff>457200</xdr:colOff>
      <xdr:row>29</xdr:row>
      <xdr:rowOff>103909</xdr:rowOff>
    </xdr:from>
    <xdr:to>
      <xdr:col>52</xdr:col>
      <xdr:colOff>9525</xdr:colOff>
      <xdr:row>40</xdr:row>
      <xdr:rowOff>62778</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29</xdr:col>
      <xdr:colOff>666750</xdr:colOff>
      <xdr:row>11</xdr:row>
      <xdr:rowOff>76200</xdr:rowOff>
    </xdr:from>
    <xdr:to>
      <xdr:col>38</xdr:col>
      <xdr:colOff>616404</xdr:colOff>
      <xdr:row>24</xdr:row>
      <xdr:rowOff>103414</xdr:rowOff>
    </xdr:to>
    <xdr:graphicFrame macro="">
      <xdr:nvGraphicFramePr>
        <xdr:cNvPr id="30" name="Chart 2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29</xdr:col>
      <xdr:colOff>657224</xdr:colOff>
      <xdr:row>26</xdr:row>
      <xdr:rowOff>95250</xdr:rowOff>
    </xdr:from>
    <xdr:to>
      <xdr:col>38</xdr:col>
      <xdr:colOff>609600</xdr:colOff>
      <xdr:row>40</xdr:row>
      <xdr:rowOff>38100</xdr:rowOff>
    </xdr:to>
    <xdr:graphicFrame macro="">
      <xdr:nvGraphicFramePr>
        <xdr:cNvPr id="31"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xdr:row>
      <xdr:rowOff>0</xdr:rowOff>
    </xdr:from>
    <xdr:to>
      <xdr:col>2</xdr:col>
      <xdr:colOff>561975</xdr:colOff>
      <xdr:row>4</xdr:row>
      <xdr:rowOff>66675</xdr:rowOff>
    </xdr:to>
    <xdr:pic>
      <xdr:nvPicPr>
        <xdr:cNvPr id="17409" name="Picture 1" descr="image002"/>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0" y="200025"/>
          <a:ext cx="2000250" cy="666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42</xdr:col>
      <xdr:colOff>657225</xdr:colOff>
      <xdr:row>0</xdr:row>
      <xdr:rowOff>190500</xdr:rowOff>
    </xdr:from>
    <xdr:to>
      <xdr:col>45</xdr:col>
      <xdr:colOff>628650</xdr:colOff>
      <xdr:row>4</xdr:row>
      <xdr:rowOff>57150</xdr:rowOff>
    </xdr:to>
    <xdr:pic>
      <xdr:nvPicPr>
        <xdr:cNvPr id="17410" name="Picture 1" descr="image002"/>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918025" y="190500"/>
          <a:ext cx="2000250" cy="666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29</xdr:col>
      <xdr:colOff>609600</xdr:colOff>
      <xdr:row>0</xdr:row>
      <xdr:rowOff>190500</xdr:rowOff>
    </xdr:from>
    <xdr:to>
      <xdr:col>32</xdr:col>
      <xdr:colOff>581025</xdr:colOff>
      <xdr:row>4</xdr:row>
      <xdr:rowOff>57150</xdr:rowOff>
    </xdr:to>
    <xdr:pic>
      <xdr:nvPicPr>
        <xdr:cNvPr id="17411" name="Picture 1" descr="image002"/>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1078825" y="190500"/>
          <a:ext cx="2000250" cy="666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16</xdr:col>
      <xdr:colOff>666750</xdr:colOff>
      <xdr:row>0</xdr:row>
      <xdr:rowOff>180975</xdr:rowOff>
    </xdr:from>
    <xdr:to>
      <xdr:col>19</xdr:col>
      <xdr:colOff>638175</xdr:colOff>
      <xdr:row>4</xdr:row>
      <xdr:rowOff>47625</xdr:rowOff>
    </xdr:to>
    <xdr:pic>
      <xdr:nvPicPr>
        <xdr:cNvPr id="17412" name="Picture 1" descr="image002"/>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2344400" y="180975"/>
          <a:ext cx="2000250" cy="666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55</xdr:col>
      <xdr:colOff>0</xdr:colOff>
      <xdr:row>1</xdr:row>
      <xdr:rowOff>0</xdr:rowOff>
    </xdr:from>
    <xdr:to>
      <xdr:col>57</xdr:col>
      <xdr:colOff>307602</xdr:colOff>
      <xdr:row>4</xdr:row>
      <xdr:rowOff>57150</xdr:rowOff>
    </xdr:to>
    <xdr:pic>
      <xdr:nvPicPr>
        <xdr:cNvPr id="27" name="Picture 1" descr="image002"/>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3478824" y="190500"/>
          <a:ext cx="2291043" cy="63985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29</xdr:col>
      <xdr:colOff>549088</xdr:colOff>
      <xdr:row>48</xdr:row>
      <xdr:rowOff>134470</xdr:rowOff>
    </xdr:from>
    <xdr:to>
      <xdr:col>38</xdr:col>
      <xdr:colOff>582705</xdr:colOff>
      <xdr:row>64</xdr:row>
      <xdr:rowOff>145396</xdr:rowOff>
    </xdr:to>
    <xdr:graphicFrame macro="">
      <xdr:nvGraphicFramePr>
        <xdr:cNvPr id="28"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43</xdr:col>
      <xdr:colOff>373869</xdr:colOff>
      <xdr:row>102</xdr:row>
      <xdr:rowOff>26486</xdr:rowOff>
    </xdr:from>
    <xdr:to>
      <xdr:col>52</xdr:col>
      <xdr:colOff>166051</xdr:colOff>
      <xdr:row>120</xdr:row>
      <xdr:rowOff>44976</xdr:rowOff>
    </xdr:to>
    <xdr:graphicFrame macro="">
      <xdr:nvGraphicFramePr>
        <xdr:cNvPr id="29" name="Chart 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43</xdr:col>
      <xdr:colOff>149751</xdr:colOff>
      <xdr:row>58</xdr:row>
      <xdr:rowOff>121227</xdr:rowOff>
    </xdr:from>
    <xdr:to>
      <xdr:col>51</xdr:col>
      <xdr:colOff>760981</xdr:colOff>
      <xdr:row>79</xdr:row>
      <xdr:rowOff>86591</xdr:rowOff>
    </xdr:to>
    <xdr:graphicFrame macro="">
      <xdr:nvGraphicFramePr>
        <xdr:cNvPr id="33" name="Chart 3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29</xdr:col>
      <xdr:colOff>515470</xdr:colOff>
      <xdr:row>68</xdr:row>
      <xdr:rowOff>22411</xdr:rowOff>
    </xdr:from>
    <xdr:to>
      <xdr:col>38</xdr:col>
      <xdr:colOff>616323</xdr:colOff>
      <xdr:row>85</xdr:row>
      <xdr:rowOff>123265</xdr:rowOff>
    </xdr:to>
    <xdr:graphicFrame macro="">
      <xdr:nvGraphicFramePr>
        <xdr:cNvPr id="32" name="Chart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43</xdr:col>
      <xdr:colOff>80476</xdr:colOff>
      <xdr:row>82</xdr:row>
      <xdr:rowOff>136507</xdr:rowOff>
    </xdr:from>
    <xdr:to>
      <xdr:col>52</xdr:col>
      <xdr:colOff>51953</xdr:colOff>
      <xdr:row>100</xdr:row>
      <xdr:rowOff>114096</xdr:rowOff>
    </xdr:to>
    <xdr:graphicFrame macro="">
      <xdr:nvGraphicFramePr>
        <xdr:cNvPr id="34" name="Chart 3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70292</xdr:colOff>
      <xdr:row>41</xdr:row>
      <xdr:rowOff>59084</xdr:rowOff>
    </xdr:from>
    <xdr:to>
      <xdr:col>51</xdr:col>
      <xdr:colOff>692728</xdr:colOff>
      <xdr:row>57</xdr:row>
      <xdr:rowOff>160958</xdr:rowOff>
    </xdr:to>
    <xdr:graphicFrame macro="">
      <xdr:nvGraphicFramePr>
        <xdr:cNvPr id="35" name="Chart 3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30</xdr:col>
      <xdr:colOff>33618</xdr:colOff>
      <xdr:row>87</xdr:row>
      <xdr:rowOff>123265</xdr:rowOff>
    </xdr:from>
    <xdr:to>
      <xdr:col>38</xdr:col>
      <xdr:colOff>644847</xdr:colOff>
      <xdr:row>108</xdr:row>
      <xdr:rowOff>122247</xdr:rowOff>
    </xdr:to>
    <xdr:graphicFrame macro="">
      <xdr:nvGraphicFramePr>
        <xdr:cNvPr id="36" name="Chart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1</xdr:row>
          <xdr:rowOff>0</xdr:rowOff>
        </xdr:from>
        <xdr:to>
          <xdr:col>4</xdr:col>
          <xdr:colOff>0</xdr:colOff>
          <xdr:row>2</xdr:row>
          <xdr:rowOff>0</xdr:rowOff>
        </xdr:to>
        <xdr:sp macro="" textlink="">
          <xdr:nvSpPr>
            <xdr:cNvPr id="55297" name="Button 1" hidden="1">
              <a:extLst>
                <a:ext uri="{63B3BB69-23CF-44E3-9099-C40C66FF867C}">
                  <a14:compatExt spid="_x0000_s5529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AU" sz="1200" b="0" i="0" u="none" strike="noStrike" baseline="0">
                  <a:solidFill>
                    <a:srgbClr val="000000"/>
                  </a:solidFill>
                  <a:latin typeface="Calibri"/>
                </a:rPr>
                <a:t>Create Report</a:t>
              </a:r>
            </a:p>
          </xdr:txBody>
        </xdr:sp>
        <xdr:clientData fPrintsWithSheet="0"/>
      </xdr:twoCellAnchor>
    </mc:Choice>
    <mc:Fallback/>
  </mc:AlternateContent>
  <xdr:twoCellAnchor>
    <xdr:from>
      <xdr:col>11</xdr:col>
      <xdr:colOff>533080</xdr:colOff>
      <xdr:row>20</xdr:row>
      <xdr:rowOff>156883</xdr:rowOff>
    </xdr:from>
    <xdr:to>
      <xdr:col>18</xdr:col>
      <xdr:colOff>552280</xdr:colOff>
      <xdr:row>35</xdr:row>
      <xdr:rowOff>19958</xdr:rowOff>
    </xdr:to>
    <xdr:graphicFrame macro="">
      <xdr:nvGraphicFramePr>
        <xdr:cNvPr id="10" name="Chart 9" title="Chart-SourceOfSpending"/>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585108</xdr:colOff>
      <xdr:row>39</xdr:row>
      <xdr:rowOff>122465</xdr:rowOff>
    </xdr:from>
    <xdr:to>
      <xdr:col>18</xdr:col>
      <xdr:colOff>618708</xdr:colOff>
      <xdr:row>54</xdr:row>
      <xdr:rowOff>5040</xdr:rowOff>
    </xdr:to>
    <xdr:graphicFrame macro="">
      <xdr:nvGraphicFramePr>
        <xdr:cNvPr id="11" name="Chart 10" title="Chart-Networth"/>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340180</xdr:colOff>
      <xdr:row>62</xdr:row>
      <xdr:rowOff>163286</xdr:rowOff>
    </xdr:from>
    <xdr:to>
      <xdr:col>14</xdr:col>
      <xdr:colOff>700180</xdr:colOff>
      <xdr:row>72</xdr:row>
      <xdr:rowOff>127366</xdr:rowOff>
    </xdr:to>
    <xdr:graphicFrame macro="">
      <xdr:nvGraphicFramePr>
        <xdr:cNvPr id="12" name="Chart 11" title="Chart-SMSFAssetAllocati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530679</xdr:colOff>
      <xdr:row>63</xdr:row>
      <xdr:rowOff>13606</xdr:rowOff>
    </xdr:from>
    <xdr:to>
      <xdr:col>20</xdr:col>
      <xdr:colOff>128679</xdr:colOff>
      <xdr:row>72</xdr:row>
      <xdr:rowOff>167506</xdr:rowOff>
    </xdr:to>
    <xdr:graphicFrame macro="">
      <xdr:nvGraphicFramePr>
        <xdr:cNvPr id="13" name="Chart 12" title="Chart-NonSuperAssetAllocati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408215</xdr:colOff>
      <xdr:row>77</xdr:row>
      <xdr:rowOff>0</xdr:rowOff>
    </xdr:from>
    <xdr:to>
      <xdr:col>19</xdr:col>
      <xdr:colOff>169415</xdr:colOff>
      <xdr:row>93</xdr:row>
      <xdr:rowOff>187779</xdr:rowOff>
    </xdr:to>
    <xdr:graphicFrame macro="">
      <xdr:nvGraphicFramePr>
        <xdr:cNvPr id="14" name="Chart 13" title="Chart-RangeOfFutureNetworth"/>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421821</xdr:colOff>
      <xdr:row>96</xdr:row>
      <xdr:rowOff>95250</xdr:rowOff>
    </xdr:from>
    <xdr:to>
      <xdr:col>19</xdr:col>
      <xdr:colOff>586221</xdr:colOff>
      <xdr:row>111</xdr:row>
      <xdr:rowOff>163285</xdr:rowOff>
    </xdr:to>
    <xdr:graphicFrame macro="">
      <xdr:nvGraphicFramePr>
        <xdr:cNvPr id="15" name="Chart 14" title="Chart-LifeExpectancy"/>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338578</xdr:colOff>
      <xdr:row>7</xdr:row>
      <xdr:rowOff>14407</xdr:rowOff>
    </xdr:from>
    <xdr:to>
      <xdr:col>20</xdr:col>
      <xdr:colOff>83883</xdr:colOff>
      <xdr:row>20</xdr:row>
      <xdr:rowOff>100292</xdr:rowOff>
    </xdr:to>
    <xdr:graphicFrame macro="">
      <xdr:nvGraphicFramePr>
        <xdr:cNvPr id="16" name="Chart 15" title="Chart-AssessmentGraph"/>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13</xdr:col>
      <xdr:colOff>323850</xdr:colOff>
      <xdr:row>1</xdr:row>
      <xdr:rowOff>14287</xdr:rowOff>
    </xdr:from>
    <xdr:to>
      <xdr:col>20</xdr:col>
      <xdr:colOff>95250</xdr:colOff>
      <xdr:row>14</xdr:row>
      <xdr:rowOff>157162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342900</xdr:colOff>
      <xdr:row>16</xdr:row>
      <xdr:rowOff>80962</xdr:rowOff>
    </xdr:from>
    <xdr:to>
      <xdr:col>20</xdr:col>
      <xdr:colOff>180975</xdr:colOff>
      <xdr:row>30</xdr:row>
      <xdr:rowOff>23812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0</xdr:colOff>
      <xdr:row>33</xdr:row>
      <xdr:rowOff>0</xdr:rowOff>
    </xdr:from>
    <xdr:to>
      <xdr:col>19</xdr:col>
      <xdr:colOff>533400</xdr:colOff>
      <xdr:row>46</xdr:row>
      <xdr:rowOff>47625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92</xdr:col>
      <xdr:colOff>247649</xdr:colOff>
      <xdr:row>6</xdr:row>
      <xdr:rowOff>4761</xdr:rowOff>
    </xdr:from>
    <xdr:to>
      <xdr:col>100</xdr:col>
      <xdr:colOff>28574</xdr:colOff>
      <xdr:row>20</xdr:row>
      <xdr:rowOff>180974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100</xdr:col>
      <xdr:colOff>180975</xdr:colOff>
      <xdr:row>6</xdr:row>
      <xdr:rowOff>19050</xdr:rowOff>
    </xdr:from>
    <xdr:to>
      <xdr:col>107</xdr:col>
      <xdr:colOff>57150</xdr:colOff>
      <xdr:row>20</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277</xdr:col>
      <xdr:colOff>145674</xdr:colOff>
      <xdr:row>6</xdr:row>
      <xdr:rowOff>68354</xdr:rowOff>
    </xdr:from>
    <xdr:to>
      <xdr:col>281</xdr:col>
      <xdr:colOff>1030941</xdr:colOff>
      <xdr:row>20</xdr:row>
      <xdr:rowOff>123264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265</xdr:col>
      <xdr:colOff>313765</xdr:colOff>
      <xdr:row>4</xdr:row>
      <xdr:rowOff>135591</xdr:rowOff>
    </xdr:from>
    <xdr:to>
      <xdr:col>271</xdr:col>
      <xdr:colOff>504266</xdr:colOff>
      <xdr:row>18</xdr:row>
      <xdr:rowOff>155762</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0</xdr:row>
          <xdr:rowOff>0</xdr:rowOff>
        </xdr:from>
        <xdr:to>
          <xdr:col>9</xdr:col>
          <xdr:colOff>438150</xdr:colOff>
          <xdr:row>1</xdr:row>
          <xdr:rowOff>0</xdr:rowOff>
        </xdr:to>
        <xdr:sp macro="" textlink="">
          <xdr:nvSpPr>
            <xdr:cNvPr id="48129" name="Button 1" hidden="1">
              <a:extLst>
                <a:ext uri="{63B3BB69-23CF-44E3-9099-C40C66FF867C}">
                  <a14:compatExt spid="_x0000_s4812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AU" sz="1200" b="0" i="0" u="none" strike="noStrike" baseline="0">
                  <a:solidFill>
                    <a:srgbClr val="000000"/>
                  </a:solidFill>
                  <a:latin typeface="Calibri"/>
                </a:rPr>
                <a:t>GoalSeekBatch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12</xdr:row>
          <xdr:rowOff>0</xdr:rowOff>
        </xdr:from>
        <xdr:to>
          <xdr:col>2</xdr:col>
          <xdr:colOff>0</xdr:colOff>
          <xdr:row>13</xdr:row>
          <xdr:rowOff>0</xdr:rowOff>
        </xdr:to>
        <xdr:sp macro="" textlink="">
          <xdr:nvSpPr>
            <xdr:cNvPr id="48130" name="Button 2" hidden="1">
              <a:extLst>
                <a:ext uri="{63B3BB69-23CF-44E3-9099-C40C66FF867C}">
                  <a14:compatExt spid="_x0000_s4813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AU" sz="1200" b="0" i="0" u="none" strike="noStrike" baseline="0">
                  <a:solidFill>
                    <a:srgbClr val="000000"/>
                  </a:solidFill>
                  <a:latin typeface="Calibri"/>
                </a:rPr>
                <a:t>Run GoalSeek</a:t>
              </a:r>
            </a:p>
          </xdr:txBody>
        </xdr:sp>
        <xdr:clientData fPrintsWithSheet="0"/>
      </xdr:twoCellAnchor>
    </mc:Choice>
    <mc:Fallback/>
  </mc:AlternateContent>
</xdr:wsDr>
</file>

<file path=xl/theme/theme1.xml><?xml version="1.0" encoding="utf-8"?>
<a:theme xmlns:a="http://schemas.openxmlformats.org/drawingml/2006/main" name="Accurium Template_Final">
  <a:themeElements>
    <a:clrScheme name="Accurium">
      <a:dk1>
        <a:srgbClr val="231F20"/>
      </a:dk1>
      <a:lt1>
        <a:sysClr val="window" lastClr="FFFFFF"/>
      </a:lt1>
      <a:dk2>
        <a:srgbClr val="F9FFC5"/>
      </a:dk2>
      <a:lt2>
        <a:srgbClr val="000000"/>
      </a:lt2>
      <a:accent1>
        <a:srgbClr val="C4D600"/>
      </a:accent1>
      <a:accent2>
        <a:srgbClr val="004C97"/>
      </a:accent2>
      <a:accent3>
        <a:srgbClr val="00AEEF"/>
      </a:accent3>
      <a:accent4>
        <a:srgbClr val="7C98AB"/>
      </a:accent4>
      <a:accent5>
        <a:srgbClr val="007078"/>
      </a:accent5>
      <a:accent6>
        <a:srgbClr val="000000"/>
      </a:accent6>
      <a:hlink>
        <a:srgbClr val="000000"/>
      </a:hlink>
      <a:folHlink>
        <a:srgbClr val="000000"/>
      </a:folHlink>
    </a:clrScheme>
    <a:fontScheme name="Challenger Fonts">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solidFill>
        <a:ln>
          <a:noFill/>
        </a:ln>
      </a:spPr>
      <a:bodyPr rot="0" spcFirstLastPara="0" vertOverflow="overflow" horzOverflow="overflow" vert="horz" wrap="square" lIns="0" tIns="0" rIns="0" bIns="0" numCol="1" spcCol="0" rtlCol="0" fromWordArt="0" anchor="ctr" anchorCtr="0" forceAA="0" compatLnSpc="1">
        <a:prstTxWarp prst="textNoShape">
          <a:avLst/>
        </a:prstTxWarp>
        <a:noAutofit/>
      </a:bodyPr>
      <a:lstStyle>
        <a:defPPr algn="ctr">
          <a:defRPr dirty="0" err="1" smtClean="0">
            <a:solidFill>
              <a:schemeClr val="tx1"/>
            </a:solidFill>
          </a:defRPr>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wrap="square" rtlCol="0">
        <a:spAutoFit/>
      </a:bodyPr>
      <a:lstStyle>
        <a:defPPr marL="180000" indent="-180000">
          <a:buClr>
            <a:schemeClr val="accent1"/>
          </a:buClr>
          <a:buFont typeface="Arial" pitchFamily="34" charset="0"/>
          <a:buChar char="•"/>
          <a:defRPr dirty="0" err="1" smtClean="0"/>
        </a:defPPr>
      </a:lstStyle>
    </a:tx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6.xml"/><Relationship Id="rId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FFFF00"/>
  </sheetPr>
  <dimension ref="A1:W209"/>
  <sheetViews>
    <sheetView tabSelected="1" topLeftCell="A4" zoomScaleNormal="100" workbookViewId="0">
      <selection activeCell="C21" sqref="C21"/>
    </sheetView>
  </sheetViews>
  <sheetFormatPr defaultColWidth="11.109375" defaultRowHeight="15"/>
  <cols>
    <col min="1" max="1" width="7.5546875" customWidth="1"/>
    <col min="2" max="2" width="50.33203125" customWidth="1"/>
    <col min="3" max="3" width="25.5546875" customWidth="1"/>
    <col min="4" max="4" width="26.109375" customWidth="1"/>
    <col min="5" max="5" width="18.6640625" customWidth="1"/>
    <col min="6" max="6" width="17.77734375" customWidth="1"/>
    <col min="8" max="10" width="0" hidden="1" customWidth="1"/>
    <col min="11" max="11" width="11.88671875" hidden="1" customWidth="1"/>
    <col min="12" max="12" width="16.5546875" customWidth="1"/>
  </cols>
  <sheetData>
    <row r="1" spans="1:14">
      <c r="A1" s="5"/>
      <c r="H1" s="486" t="s">
        <v>258</v>
      </c>
      <c r="I1" s="487"/>
      <c r="J1" s="488" t="s">
        <v>267</v>
      </c>
      <c r="K1" s="489"/>
    </row>
    <row r="2" spans="1:14">
      <c r="H2" s="486"/>
      <c r="I2" s="487"/>
      <c r="J2" s="488"/>
      <c r="K2" s="489"/>
    </row>
    <row r="3" spans="1:14">
      <c r="H3" s="486"/>
      <c r="I3" s="487"/>
      <c r="J3" s="488"/>
      <c r="K3" s="489"/>
      <c r="L3" s="203"/>
    </row>
    <row r="4" spans="1:14">
      <c r="H4" s="486"/>
      <c r="I4" s="487"/>
      <c r="J4" s="488"/>
      <c r="K4" s="489"/>
      <c r="L4" s="203"/>
    </row>
    <row r="5" spans="1:14">
      <c r="H5" s="486"/>
      <c r="I5" s="487"/>
      <c r="J5" s="488"/>
      <c r="K5" s="489"/>
      <c r="L5" s="203"/>
    </row>
    <row r="6" spans="1:14">
      <c r="H6" s="486"/>
      <c r="I6" s="487"/>
      <c r="J6" s="488"/>
      <c r="K6" s="489"/>
      <c r="L6" s="203"/>
    </row>
    <row r="7" spans="1:14" ht="17.25" customHeight="1">
      <c r="A7" s="139" t="s">
        <v>306</v>
      </c>
      <c r="B7" s="126"/>
      <c r="C7" s="126"/>
      <c r="D7" s="126"/>
      <c r="E7" s="126"/>
      <c r="F7" s="126"/>
      <c r="G7" s="126"/>
      <c r="H7" s="218"/>
      <c r="I7" s="219"/>
      <c r="J7" s="222" t="s">
        <v>102</v>
      </c>
      <c r="K7" s="230" t="s">
        <v>103</v>
      </c>
      <c r="L7" s="203"/>
    </row>
    <row r="8" spans="1:14" s="5" customFormat="1">
      <c r="H8" s="204"/>
      <c r="I8" s="69"/>
      <c r="J8" s="204"/>
      <c r="K8" s="227"/>
      <c r="L8" s="204"/>
    </row>
    <row r="9" spans="1:14" s="5" customFormat="1" ht="15.75">
      <c r="B9" s="7" t="s">
        <v>305</v>
      </c>
      <c r="C9" s="470" t="s">
        <v>319</v>
      </c>
      <c r="D9" s="470"/>
      <c r="E9" s="29"/>
      <c r="F9" s="29"/>
      <c r="H9" s="478"/>
      <c r="I9" s="479"/>
      <c r="J9" s="223"/>
      <c r="K9" s="226"/>
      <c r="L9" s="204"/>
    </row>
    <row r="10" spans="1:14" s="5" customFormat="1" ht="15.75">
      <c r="B10" s="7" t="s">
        <v>230</v>
      </c>
      <c r="C10" s="248">
        <v>13009492219</v>
      </c>
      <c r="D10" s="249"/>
      <c r="H10" s="478" t="s">
        <v>250</v>
      </c>
      <c r="I10" s="479"/>
      <c r="J10" s="223"/>
      <c r="K10" s="226"/>
      <c r="L10" s="204"/>
    </row>
    <row r="11" spans="1:14" s="5" customFormat="1" ht="15.75">
      <c r="B11" s="7" t="s">
        <v>304</v>
      </c>
      <c r="C11" s="250" t="s">
        <v>320</v>
      </c>
      <c r="D11" s="249"/>
      <c r="H11" s="205"/>
      <c r="I11" s="206"/>
      <c r="J11" s="223"/>
      <c r="K11" s="226"/>
      <c r="L11" s="204"/>
    </row>
    <row r="12" spans="1:14" s="5" customFormat="1">
      <c r="H12" s="204"/>
      <c r="I12" s="69"/>
      <c r="J12" s="204"/>
      <c r="K12" s="227"/>
      <c r="L12" s="204"/>
    </row>
    <row r="13" spans="1:14" ht="16.5" customHeight="1">
      <c r="A13" s="139" t="s">
        <v>99</v>
      </c>
      <c r="B13" s="127"/>
      <c r="C13" s="127"/>
      <c r="D13" s="127"/>
      <c r="E13" s="127"/>
      <c r="F13" s="127"/>
      <c r="G13" s="127"/>
      <c r="H13" s="204"/>
      <c r="I13" s="69"/>
      <c r="J13" s="203"/>
      <c r="K13" s="228"/>
      <c r="L13" s="203"/>
    </row>
    <row r="14" spans="1:14" ht="15.75">
      <c r="A14" s="5"/>
      <c r="F14" t="s">
        <v>56</v>
      </c>
      <c r="H14" s="478"/>
      <c r="I14" s="479"/>
      <c r="J14" s="223"/>
      <c r="K14" s="226"/>
      <c r="L14" s="203"/>
    </row>
    <row r="15" spans="1:14" ht="15.75">
      <c r="A15" s="201"/>
      <c r="B15" s="7" t="s">
        <v>303</v>
      </c>
      <c r="C15" s="469" t="s">
        <v>482</v>
      </c>
      <c r="D15" s="469"/>
      <c r="E15" s="29"/>
      <c r="F15" s="29"/>
      <c r="H15" s="478"/>
      <c r="I15" s="479"/>
      <c r="J15" s="223"/>
      <c r="K15" s="226"/>
      <c r="L15" s="203"/>
    </row>
    <row r="16" spans="1:14" ht="15.75">
      <c r="A16" s="201"/>
      <c r="B16" s="7" t="s">
        <v>182</v>
      </c>
      <c r="C16" s="148">
        <v>13009492219</v>
      </c>
      <c r="D16" s="54"/>
      <c r="E16" s="5"/>
      <c r="F16" s="5"/>
      <c r="H16" s="205"/>
      <c r="I16" s="206"/>
      <c r="J16" s="223"/>
      <c r="K16" s="227"/>
      <c r="L16" s="203"/>
      <c r="M16" s="199" t="s">
        <v>318</v>
      </c>
      <c r="N16" t="s">
        <v>495</v>
      </c>
    </row>
    <row r="17" spans="1:14" ht="15.75">
      <c r="A17" s="201"/>
      <c r="B17" s="7" t="s">
        <v>11</v>
      </c>
      <c r="C17" s="354">
        <f ca="1">TODAY()</f>
        <v>42696</v>
      </c>
      <c r="D17" s="54"/>
      <c r="E17" s="5"/>
      <c r="F17" s="5"/>
      <c r="H17" s="494" t="s">
        <v>249</v>
      </c>
      <c r="I17" s="495"/>
      <c r="J17" s="224"/>
      <c r="K17" s="229"/>
      <c r="L17" s="225"/>
    </row>
    <row r="18" spans="1:14" ht="15.75">
      <c r="A18" s="201"/>
      <c r="B18" s="7"/>
      <c r="E18" s="5"/>
      <c r="F18" s="5"/>
      <c r="H18" s="482"/>
      <c r="I18" s="483"/>
      <c r="J18" s="204"/>
      <c r="K18" s="227"/>
      <c r="L18" s="203"/>
      <c r="M18" s="199" t="s">
        <v>316</v>
      </c>
      <c r="N18" t="s">
        <v>496</v>
      </c>
    </row>
    <row r="19" spans="1:14" ht="15.75">
      <c r="A19" s="201"/>
      <c r="B19" s="7"/>
      <c r="C19" s="2" t="s">
        <v>6</v>
      </c>
      <c r="D19" s="2" t="s">
        <v>7</v>
      </c>
      <c r="E19" s="5"/>
      <c r="F19" s="5"/>
      <c r="H19" s="482"/>
      <c r="I19" s="483"/>
      <c r="J19" s="204"/>
      <c r="K19" s="227"/>
      <c r="L19" s="203"/>
    </row>
    <row r="20" spans="1:14" ht="15.75">
      <c r="A20" s="201"/>
      <c r="B20" s="7" t="s">
        <v>105</v>
      </c>
      <c r="C20" s="256" t="s">
        <v>483</v>
      </c>
      <c r="D20" s="256" t="s">
        <v>325</v>
      </c>
      <c r="E20" s="5">
        <f ca="1">INT(YEARFRAC(DateOfBirth2,TODAY()))</f>
        <v>61</v>
      </c>
      <c r="F20" s="5"/>
      <c r="H20" s="478"/>
      <c r="I20" s="479"/>
      <c r="J20" s="223"/>
      <c r="K20" s="226"/>
      <c r="L20" s="203"/>
      <c r="M20" s="199" t="s">
        <v>317</v>
      </c>
    </row>
    <row r="21" spans="1:14" ht="15.75">
      <c r="A21" s="201"/>
      <c r="B21" s="7" t="s">
        <v>302</v>
      </c>
      <c r="C21" s="239">
        <v>20394</v>
      </c>
      <c r="D21" s="239">
        <f>DateOfBirth1</f>
        <v>20394</v>
      </c>
      <c r="E21" s="5" t="s">
        <v>497</v>
      </c>
      <c r="H21" s="478"/>
      <c r="I21" s="479"/>
      <c r="J21" s="223"/>
      <c r="K21" s="226"/>
      <c r="L21" s="203"/>
    </row>
    <row r="22" spans="1:14" ht="15.75">
      <c r="A22" s="201"/>
      <c r="C22" s="298"/>
      <c r="D22" s="298"/>
      <c r="E22" s="430"/>
      <c r="F22" s="5"/>
      <c r="H22" s="482"/>
      <c r="I22" s="483"/>
      <c r="J22" s="204"/>
      <c r="K22" s="228"/>
      <c r="L22" s="203"/>
    </row>
    <row r="23" spans="1:14" ht="15.75">
      <c r="A23" s="201"/>
      <c r="B23" s="58" t="s">
        <v>8</v>
      </c>
      <c r="C23" s="253" t="s">
        <v>481</v>
      </c>
      <c r="D23" s="253" t="s">
        <v>326</v>
      </c>
      <c r="E23" s="5"/>
      <c r="F23" s="5"/>
      <c r="H23" s="478"/>
      <c r="I23" s="479"/>
      <c r="J23" s="223"/>
      <c r="K23" s="228"/>
      <c r="L23" s="203"/>
    </row>
    <row r="24" spans="1:14" ht="15.75">
      <c r="A24" s="201"/>
      <c r="B24" s="58"/>
      <c r="C24" s="25"/>
      <c r="D24" s="25"/>
      <c r="E24" s="5"/>
      <c r="F24" s="5"/>
      <c r="H24" s="482" t="s">
        <v>104</v>
      </c>
      <c r="I24" s="483"/>
      <c r="J24" s="203"/>
      <c r="K24" s="228"/>
      <c r="L24" s="203"/>
    </row>
    <row r="25" spans="1:14" ht="15.75">
      <c r="A25" s="201"/>
      <c r="B25" s="7" t="s">
        <v>301</v>
      </c>
      <c r="C25" s="179" t="b">
        <v>0</v>
      </c>
      <c r="D25" s="25"/>
      <c r="E25" s="87"/>
      <c r="F25" s="5"/>
      <c r="H25" s="478"/>
      <c r="I25" s="479"/>
      <c r="J25" s="203"/>
      <c r="K25" s="228"/>
      <c r="L25" s="203"/>
    </row>
    <row r="26" spans="1:14">
      <c r="A26" s="5"/>
      <c r="B26" s="58"/>
      <c r="C26" s="61"/>
      <c r="D26" s="87"/>
      <c r="E26" s="87"/>
      <c r="F26" s="5"/>
      <c r="H26" s="203"/>
      <c r="I26" s="16"/>
      <c r="J26" s="203"/>
      <c r="K26" s="228"/>
      <c r="L26" s="203"/>
    </row>
    <row r="27" spans="1:14" s="271" customFormat="1">
      <c r="A27" s="5"/>
      <c r="B27" s="262" t="s">
        <v>382</v>
      </c>
      <c r="C27" s="184"/>
      <c r="D27" s="350" t="str">
        <f>IF(YearsUntilRetirement&gt;0,"' NO existing annuities modelled","ok")</f>
        <v>ok</v>
      </c>
      <c r="E27" s="424">
        <f>TotalStartWealth</f>
        <v>650000</v>
      </c>
      <c r="F27" s="320" t="s">
        <v>466</v>
      </c>
      <c r="H27" s="203"/>
      <c r="I27" s="16"/>
      <c r="J27" s="203"/>
      <c r="K27" s="228"/>
      <c r="L27" s="203"/>
    </row>
    <row r="28" spans="1:14">
      <c r="A28" s="5"/>
      <c r="B28" s="58"/>
      <c r="C28" s="61"/>
      <c r="D28" s="61"/>
      <c r="E28" s="87"/>
      <c r="F28" s="87"/>
      <c r="H28" s="203"/>
      <c r="I28" s="16"/>
      <c r="J28" s="203"/>
      <c r="K28" s="228"/>
      <c r="L28" s="203"/>
    </row>
    <row r="29" spans="1:14" ht="20.25" customHeight="1">
      <c r="A29" s="139" t="s">
        <v>100</v>
      </c>
      <c r="B29" s="127"/>
      <c r="C29" s="127"/>
      <c r="D29" s="127"/>
      <c r="E29" s="127"/>
      <c r="F29" s="127"/>
      <c r="G29" s="127"/>
      <c r="H29" s="203"/>
      <c r="I29" s="16"/>
      <c r="J29" s="203"/>
      <c r="K29" s="228"/>
      <c r="L29" s="203"/>
    </row>
    <row r="30" spans="1:14" s="5" customFormat="1">
      <c r="A30" s="60"/>
      <c r="B30" s="60"/>
      <c r="C30" s="60"/>
      <c r="D30" s="60"/>
      <c r="E30" s="60"/>
      <c r="F30" s="60"/>
      <c r="G30" s="60"/>
      <c r="H30" s="204"/>
      <c r="I30" s="69"/>
      <c r="J30" s="204"/>
      <c r="K30" s="227"/>
      <c r="L30" s="204"/>
      <c r="M30"/>
    </row>
    <row r="31" spans="1:14" ht="15.75">
      <c r="A31" s="201"/>
      <c r="B31" s="58" t="s">
        <v>300</v>
      </c>
      <c r="C31" s="182">
        <v>0</v>
      </c>
      <c r="D31" s="87" t="s">
        <v>46</v>
      </c>
      <c r="E31" s="87" t="s">
        <v>254</v>
      </c>
      <c r="F31" s="87"/>
      <c r="H31" s="478"/>
      <c r="I31" s="479"/>
      <c r="J31" s="203"/>
      <c r="K31" s="228"/>
      <c r="L31" s="203"/>
      <c r="M31" s="5"/>
    </row>
    <row r="32" spans="1:14">
      <c r="A32" s="201"/>
      <c r="B32" s="58"/>
      <c r="C32" s="61"/>
      <c r="D32" s="87"/>
      <c r="E32" s="200" t="s">
        <v>255</v>
      </c>
      <c r="F32" s="87"/>
      <c r="H32" s="203"/>
      <c r="I32" s="16"/>
      <c r="J32" s="203"/>
      <c r="K32" s="228"/>
      <c r="L32" s="203"/>
    </row>
    <row r="33" spans="1:13">
      <c r="A33" s="202"/>
      <c r="B33" s="58"/>
      <c r="C33" s="61"/>
      <c r="D33" s="61"/>
      <c r="E33" s="87"/>
      <c r="F33" s="87"/>
      <c r="H33" s="203"/>
      <c r="I33" s="16"/>
      <c r="J33" s="203"/>
      <c r="K33" s="228"/>
      <c r="L33" s="203"/>
    </row>
    <row r="34" spans="1:13" ht="20.25" customHeight="1">
      <c r="A34" s="139" t="s">
        <v>299</v>
      </c>
      <c r="B34" s="127"/>
      <c r="C34" s="127"/>
      <c r="D34" s="127"/>
      <c r="E34" s="127"/>
      <c r="F34" s="127"/>
      <c r="G34" s="127"/>
      <c r="H34" s="490" t="s">
        <v>265</v>
      </c>
      <c r="I34" s="491"/>
      <c r="J34" s="203"/>
      <c r="K34" s="228"/>
      <c r="L34" s="203"/>
    </row>
    <row r="35" spans="1:13" s="5" customFormat="1" ht="15.75" customHeight="1">
      <c r="A35" s="60"/>
      <c r="B35" s="60"/>
      <c r="C35" s="60"/>
      <c r="D35" s="60"/>
      <c r="E35" s="60"/>
      <c r="F35" s="60"/>
      <c r="G35" s="60"/>
      <c r="H35" s="490"/>
      <c r="I35" s="491"/>
      <c r="J35" s="204"/>
      <c r="K35" s="227"/>
      <c r="L35" s="204"/>
      <c r="M35"/>
    </row>
    <row r="36" spans="1:13" s="5" customFormat="1">
      <c r="A36" s="60"/>
      <c r="B36" s="67" t="s">
        <v>298</v>
      </c>
      <c r="C36" s="60"/>
      <c r="D36" s="60"/>
      <c r="E36" s="60"/>
      <c r="F36" s="60"/>
      <c r="G36" s="60"/>
      <c r="H36" s="490"/>
      <c r="I36" s="491"/>
      <c r="J36" s="204"/>
      <c r="K36" s="227"/>
      <c r="L36" s="204"/>
    </row>
    <row r="37" spans="1:13" ht="15.75">
      <c r="A37" s="201"/>
      <c r="B37" s="58" t="s">
        <v>101</v>
      </c>
      <c r="C37" s="243">
        <v>520000</v>
      </c>
      <c r="D37" s="243">
        <v>130000</v>
      </c>
      <c r="E37" s="87" t="b">
        <f>IF(YearsUntilRetirement&gt;0,"(estimated balances at retirement date, in today's money)")</f>
        <v>0</v>
      </c>
      <c r="F37">
        <f>0.1*1100000</f>
        <v>110000</v>
      </c>
      <c r="H37" s="480" t="s">
        <v>251</v>
      </c>
      <c r="I37" s="481"/>
      <c r="J37" s="223"/>
      <c r="K37" s="226"/>
      <c r="L37" s="203"/>
      <c r="M37" s="5"/>
    </row>
    <row r="38" spans="1:13">
      <c r="A38" s="201"/>
      <c r="B38" s="58" t="s">
        <v>297</v>
      </c>
      <c r="C38" s="246">
        <v>0</v>
      </c>
      <c r="D38" s="246">
        <v>0</v>
      </c>
      <c r="E38" s="87"/>
      <c r="H38" s="475" t="s">
        <v>266</v>
      </c>
      <c r="I38" s="476"/>
      <c r="J38" s="223"/>
      <c r="K38" s="227"/>
      <c r="L38" s="203"/>
    </row>
    <row r="39" spans="1:13" ht="15.75">
      <c r="A39" s="201"/>
      <c r="B39" s="63"/>
      <c r="C39" s="245"/>
      <c r="D39" s="410"/>
      <c r="E39" s="87"/>
      <c r="H39" s="207"/>
      <c r="I39" s="208"/>
      <c r="J39" s="204"/>
      <c r="K39" s="228"/>
      <c r="L39" s="203"/>
    </row>
    <row r="40" spans="1:13" ht="15.75">
      <c r="A40" s="201"/>
      <c r="B40" s="67" t="s">
        <v>296</v>
      </c>
      <c r="C40" s="240"/>
      <c r="D40" s="240"/>
      <c r="E40" s="87"/>
      <c r="F40" s="87"/>
      <c r="H40" s="482"/>
      <c r="I40" s="483"/>
      <c r="J40" s="204"/>
      <c r="K40" s="228"/>
      <c r="L40" s="203"/>
    </row>
    <row r="41" spans="1:13" ht="15.75">
      <c r="A41" s="201"/>
      <c r="B41" s="58" t="s">
        <v>295</v>
      </c>
      <c r="C41" s="241">
        <v>0</v>
      </c>
      <c r="D41" s="241">
        <v>0</v>
      </c>
      <c r="E41" s="87"/>
      <c r="F41" s="87"/>
      <c r="H41" s="480"/>
      <c r="I41" s="481"/>
      <c r="J41" s="223"/>
      <c r="K41" s="228"/>
      <c r="L41" s="203"/>
    </row>
    <row r="42" spans="1:13">
      <c r="A42" s="201"/>
      <c r="B42" s="57"/>
      <c r="C42" s="240"/>
      <c r="D42" s="240"/>
      <c r="E42" s="87"/>
      <c r="F42" s="87"/>
      <c r="H42" s="203"/>
      <c r="I42" s="16"/>
      <c r="J42" s="204"/>
      <c r="K42" s="228"/>
      <c r="L42" s="203"/>
    </row>
    <row r="43" spans="1:13" ht="15.75" customHeight="1">
      <c r="A43" s="201"/>
      <c r="B43" s="58" t="s">
        <v>294</v>
      </c>
      <c r="C43" s="242"/>
      <c r="D43" s="242"/>
      <c r="E43" s="87"/>
      <c r="F43" s="87"/>
      <c r="H43" s="484" t="s">
        <v>252</v>
      </c>
      <c r="I43" s="485"/>
      <c r="J43" s="223"/>
      <c r="K43" s="228"/>
      <c r="L43" s="203"/>
    </row>
    <row r="44" spans="1:13">
      <c r="A44" s="201"/>
      <c r="B44" s="58" t="s">
        <v>291</v>
      </c>
      <c r="C44" s="243"/>
      <c r="D44" s="243"/>
      <c r="E44" s="87"/>
      <c r="F44" s="87"/>
      <c r="H44" s="484"/>
      <c r="I44" s="485"/>
      <c r="J44" s="223"/>
      <c r="K44" s="228"/>
      <c r="L44" s="203"/>
    </row>
    <row r="45" spans="1:13" ht="15.75">
      <c r="A45" s="201"/>
      <c r="B45" s="58" t="s">
        <v>292</v>
      </c>
      <c r="C45" s="243"/>
      <c r="D45" s="243"/>
      <c r="E45" s="87"/>
      <c r="F45" s="87"/>
      <c r="H45" s="205"/>
      <c r="I45" s="206"/>
      <c r="J45" s="223"/>
      <c r="K45" s="228"/>
      <c r="L45" s="203"/>
    </row>
    <row r="46" spans="1:13" ht="18.75" customHeight="1">
      <c r="A46" s="201"/>
      <c r="B46" s="58" t="s">
        <v>293</v>
      </c>
      <c r="C46" s="246"/>
      <c r="D46" s="246"/>
      <c r="E46" s="87"/>
      <c r="F46" s="87"/>
      <c r="H46" s="484" t="s">
        <v>106</v>
      </c>
      <c r="I46" s="485"/>
      <c r="J46" s="223"/>
      <c r="K46" s="228"/>
      <c r="L46" s="203"/>
    </row>
    <row r="47" spans="1:13">
      <c r="A47" s="201"/>
      <c r="B47" s="57" t="s">
        <v>54</v>
      </c>
      <c r="C47" s="243"/>
      <c r="D47" s="243"/>
      <c r="E47" s="87" t="s">
        <v>55</v>
      </c>
      <c r="F47" s="87"/>
      <c r="H47" s="484"/>
      <c r="I47" s="485"/>
      <c r="J47" s="223"/>
      <c r="K47" s="228"/>
      <c r="L47" s="203"/>
    </row>
    <row r="48" spans="1:13">
      <c r="A48" s="201"/>
      <c r="B48" s="57"/>
      <c r="C48" s="240"/>
      <c r="D48" s="240"/>
      <c r="E48" s="87"/>
      <c r="F48" s="87"/>
      <c r="H48" s="204"/>
      <c r="I48" s="69"/>
      <c r="J48" s="204"/>
      <c r="K48" s="228"/>
      <c r="L48" s="203"/>
    </row>
    <row r="49" spans="1:23">
      <c r="A49" s="201"/>
      <c r="B49" s="58" t="s">
        <v>294</v>
      </c>
      <c r="C49" s="242"/>
      <c r="D49" s="242"/>
      <c r="E49" s="87"/>
      <c r="F49" s="87"/>
      <c r="H49" s="209"/>
      <c r="I49" s="210"/>
      <c r="J49" s="223"/>
      <c r="K49" s="228"/>
      <c r="L49" s="203"/>
    </row>
    <row r="50" spans="1:23">
      <c r="A50" s="201"/>
      <c r="B50" s="58" t="s">
        <v>291</v>
      </c>
      <c r="C50" s="243"/>
      <c r="D50" s="243"/>
      <c r="E50" s="87"/>
      <c r="F50" s="87"/>
      <c r="H50" s="209"/>
      <c r="I50" s="210"/>
      <c r="J50" s="223"/>
      <c r="K50" s="228"/>
      <c r="L50" s="203"/>
    </row>
    <row r="51" spans="1:23">
      <c r="A51" s="201"/>
      <c r="B51" s="58" t="s">
        <v>292</v>
      </c>
      <c r="C51" s="243"/>
      <c r="D51" s="243"/>
      <c r="E51" s="87"/>
      <c r="F51" s="87"/>
      <c r="H51" s="209"/>
      <c r="I51" s="210"/>
      <c r="J51" s="223"/>
      <c r="K51" s="228"/>
      <c r="L51" s="203"/>
    </row>
    <row r="52" spans="1:23">
      <c r="A52" s="201"/>
      <c r="B52" s="58" t="s">
        <v>293</v>
      </c>
      <c r="C52" s="246"/>
      <c r="D52" s="246"/>
      <c r="E52" s="87"/>
      <c r="F52" s="87"/>
      <c r="H52" s="209"/>
      <c r="I52" s="210"/>
      <c r="J52" s="223"/>
      <c r="K52" s="228"/>
      <c r="L52" s="203"/>
    </row>
    <row r="53" spans="1:23">
      <c r="A53" s="201"/>
      <c r="B53" s="57" t="s">
        <v>54</v>
      </c>
      <c r="C53" s="243"/>
      <c r="D53" s="404"/>
      <c r="E53" s="87"/>
      <c r="F53" s="87"/>
      <c r="H53" s="209"/>
      <c r="I53" s="210"/>
      <c r="J53" s="223"/>
      <c r="K53" s="228"/>
      <c r="L53" s="203"/>
    </row>
    <row r="54" spans="1:23" s="5" customFormat="1">
      <c r="A54" s="201"/>
      <c r="B54" s="63"/>
      <c r="C54" s="244"/>
      <c r="D54" s="244"/>
      <c r="E54" s="87"/>
      <c r="F54" s="87"/>
      <c r="H54" s="204"/>
      <c r="I54" s="69"/>
      <c r="J54" s="204"/>
      <c r="K54" s="227"/>
      <c r="L54" s="204"/>
      <c r="M54"/>
      <c r="N54"/>
    </row>
    <row r="55" spans="1:23">
      <c r="A55" s="201"/>
      <c r="B55" s="58" t="s">
        <v>294</v>
      </c>
      <c r="C55" s="242"/>
      <c r="D55" s="242"/>
      <c r="E55" s="87"/>
      <c r="F55" s="87"/>
      <c r="H55" s="209"/>
      <c r="I55" s="210"/>
      <c r="J55" s="223"/>
      <c r="K55" s="228"/>
      <c r="L55" s="203"/>
      <c r="M55" s="5"/>
      <c r="N55" s="5"/>
    </row>
    <row r="56" spans="1:23">
      <c r="A56" s="201"/>
      <c r="B56" s="58" t="s">
        <v>291</v>
      </c>
      <c r="C56" s="243"/>
      <c r="D56" s="243"/>
      <c r="E56" s="87"/>
      <c r="F56" s="87"/>
      <c r="H56" s="209"/>
      <c r="I56" s="210"/>
      <c r="J56" s="223"/>
      <c r="K56" s="228"/>
      <c r="L56" s="203"/>
    </row>
    <row r="57" spans="1:23">
      <c r="A57" s="201"/>
      <c r="B57" s="58" t="s">
        <v>292</v>
      </c>
      <c r="C57" s="243"/>
      <c r="D57" s="243"/>
      <c r="E57" s="87"/>
      <c r="F57" s="87"/>
      <c r="H57" s="209"/>
      <c r="I57" s="210"/>
      <c r="J57" s="223"/>
      <c r="K57" s="228"/>
      <c r="L57" s="203"/>
    </row>
    <row r="58" spans="1:23">
      <c r="A58" s="201"/>
      <c r="B58" s="58" t="s">
        <v>293</v>
      </c>
      <c r="C58" s="246"/>
      <c r="D58" s="246"/>
      <c r="E58" s="87"/>
      <c r="F58" s="87"/>
      <c r="H58" s="209"/>
      <c r="I58" s="210"/>
      <c r="J58" s="223"/>
      <c r="K58" s="228"/>
      <c r="L58" s="203"/>
    </row>
    <row r="59" spans="1:23">
      <c r="A59" s="201"/>
      <c r="B59" s="57" t="s">
        <v>54</v>
      </c>
      <c r="C59" s="243"/>
      <c r="D59" s="243"/>
      <c r="E59" s="87"/>
      <c r="F59" s="87"/>
      <c r="H59" s="209"/>
      <c r="I59" s="210"/>
      <c r="J59" s="223"/>
      <c r="K59" s="228"/>
      <c r="L59" s="203"/>
    </row>
    <row r="60" spans="1:23" s="5" customFormat="1">
      <c r="A60" s="201"/>
      <c r="B60" s="63"/>
      <c r="C60" s="244"/>
      <c r="D60" s="244"/>
      <c r="E60" s="87"/>
      <c r="F60" s="87"/>
      <c r="H60" s="204"/>
      <c r="I60" s="69"/>
      <c r="J60" s="204"/>
      <c r="K60" s="227"/>
      <c r="L60" s="204"/>
      <c r="M60"/>
      <c r="N60"/>
      <c r="O60"/>
      <c r="P60"/>
      <c r="Q60"/>
      <c r="R60"/>
      <c r="S60"/>
      <c r="T60"/>
      <c r="U60"/>
      <c r="V60"/>
      <c r="W60"/>
    </row>
    <row r="61" spans="1:23">
      <c r="A61" s="201"/>
      <c r="B61" s="58" t="s">
        <v>290</v>
      </c>
      <c r="C61" s="242"/>
      <c r="D61" s="242"/>
      <c r="E61" s="87"/>
      <c r="F61" s="87"/>
      <c r="H61" s="209"/>
      <c r="I61" s="210"/>
      <c r="J61" s="223"/>
      <c r="K61" s="228"/>
      <c r="L61" s="203"/>
      <c r="M61" s="5"/>
    </row>
    <row r="62" spans="1:23">
      <c r="A62" s="201"/>
      <c r="B62" s="58" t="s">
        <v>291</v>
      </c>
      <c r="C62" s="243"/>
      <c r="D62" s="243"/>
      <c r="E62" s="87"/>
      <c r="F62" s="87"/>
      <c r="H62" s="209"/>
      <c r="I62" s="210"/>
      <c r="J62" s="223"/>
      <c r="K62" s="228"/>
      <c r="L62" s="203"/>
    </row>
    <row r="63" spans="1:23">
      <c r="A63" s="201"/>
      <c r="B63" s="58" t="s">
        <v>292</v>
      </c>
      <c r="C63" s="243"/>
      <c r="D63" s="243"/>
      <c r="E63" s="87"/>
      <c r="F63" s="87"/>
      <c r="H63" s="209"/>
      <c r="I63" s="210"/>
      <c r="J63" s="223"/>
      <c r="K63" s="228"/>
      <c r="L63" s="203"/>
    </row>
    <row r="64" spans="1:23">
      <c r="A64" s="201"/>
      <c r="B64" s="58" t="s">
        <v>293</v>
      </c>
      <c r="C64" s="246"/>
      <c r="D64" s="246"/>
      <c r="E64" s="87"/>
      <c r="F64" s="87"/>
      <c r="H64" s="209"/>
      <c r="I64" s="210"/>
      <c r="J64" s="223"/>
      <c r="K64" s="228"/>
      <c r="L64" s="203"/>
      <c r="O64" s="5"/>
      <c r="P64" s="5"/>
      <c r="Q64" s="5"/>
      <c r="R64" s="5"/>
      <c r="S64" s="5"/>
      <c r="T64" s="5"/>
      <c r="U64" s="5"/>
      <c r="V64" s="5"/>
      <c r="W64" s="5"/>
    </row>
    <row r="65" spans="1:23">
      <c r="A65" s="201"/>
      <c r="B65" s="57" t="s">
        <v>54</v>
      </c>
      <c r="C65" s="243"/>
      <c r="D65" s="243"/>
      <c r="E65" s="87"/>
      <c r="F65" s="87"/>
      <c r="H65" s="209"/>
      <c r="I65" s="210"/>
      <c r="J65" s="223"/>
      <c r="K65" s="228"/>
      <c r="L65" s="203"/>
      <c r="N65" s="5"/>
    </row>
    <row r="66" spans="1:23" s="5" customFormat="1">
      <c r="A66" s="201"/>
      <c r="B66" s="63"/>
      <c r="C66" s="61"/>
      <c r="D66" s="61"/>
      <c r="E66" s="87"/>
      <c r="F66" s="87"/>
      <c r="H66" s="204"/>
      <c r="I66" s="69"/>
      <c r="J66" s="204"/>
      <c r="K66" s="227"/>
      <c r="L66" s="204"/>
      <c r="M66"/>
      <c r="N66"/>
      <c r="O66"/>
      <c r="P66"/>
      <c r="Q66"/>
      <c r="R66"/>
      <c r="S66"/>
      <c r="T66"/>
      <c r="U66"/>
      <c r="V66"/>
      <c r="W66"/>
    </row>
    <row r="67" spans="1:23">
      <c r="A67" s="201"/>
      <c r="B67" s="67" t="s">
        <v>289</v>
      </c>
      <c r="C67" s="56"/>
      <c r="D67" s="56"/>
      <c r="E67" s="87"/>
      <c r="F67" s="87"/>
      <c r="H67" s="203"/>
      <c r="I67" s="16"/>
      <c r="J67" s="203"/>
      <c r="K67" s="228"/>
      <c r="L67" s="203"/>
      <c r="M67" s="5"/>
    </row>
    <row r="68" spans="1:23" hidden="1">
      <c r="A68" s="201"/>
      <c r="B68" s="57"/>
      <c r="C68" s="25"/>
      <c r="D68" s="25"/>
      <c r="F68" s="87"/>
      <c r="H68" s="203"/>
      <c r="I68" s="16"/>
      <c r="J68" s="203"/>
      <c r="K68" s="228"/>
      <c r="L68" s="203"/>
    </row>
    <row r="69" spans="1:23" ht="15.75" hidden="1">
      <c r="A69" s="201"/>
      <c r="B69" s="58" t="s">
        <v>200</v>
      </c>
      <c r="C69" s="55" t="s">
        <v>3</v>
      </c>
      <c r="D69" s="25"/>
      <c r="F69" s="162"/>
      <c r="H69" s="478"/>
      <c r="I69" s="479"/>
      <c r="J69" s="203"/>
      <c r="K69" s="228"/>
      <c r="L69" s="203"/>
      <c r="O69" s="5"/>
      <c r="P69" s="5"/>
      <c r="Q69" s="5"/>
      <c r="R69" s="5"/>
      <c r="S69" s="5"/>
      <c r="T69" s="5"/>
      <c r="U69" s="5"/>
      <c r="V69" s="5"/>
      <c r="W69" s="5"/>
    </row>
    <row r="70" spans="1:23" ht="15.75">
      <c r="A70" s="201"/>
      <c r="B70" s="58"/>
      <c r="C70" s="25"/>
      <c r="D70" s="25"/>
      <c r="F70" s="166"/>
      <c r="H70" s="203"/>
      <c r="I70" s="16"/>
      <c r="J70" s="203"/>
      <c r="K70" s="228"/>
      <c r="L70" s="426" t="s">
        <v>467</v>
      </c>
      <c r="N70" s="5"/>
      <c r="O70" s="5"/>
      <c r="P70" s="5"/>
      <c r="Q70" s="5"/>
      <c r="R70" s="5"/>
      <c r="S70" s="5"/>
      <c r="T70" s="5"/>
      <c r="U70" s="5"/>
      <c r="V70" s="5"/>
      <c r="W70" s="5"/>
    </row>
    <row r="71" spans="1:23">
      <c r="A71" s="201"/>
      <c r="B71" s="341" t="s">
        <v>391</v>
      </c>
      <c r="D71" s="56"/>
      <c r="E71" s="87"/>
      <c r="F71" s="87"/>
      <c r="H71" s="203"/>
      <c r="I71" s="16"/>
      <c r="J71" s="203"/>
      <c r="K71" s="228"/>
      <c r="L71" s="203"/>
      <c r="N71" s="5" t="s">
        <v>510</v>
      </c>
    </row>
    <row r="72" spans="1:23" ht="15.75">
      <c r="A72" s="201"/>
      <c r="B72" s="57" t="s">
        <v>45</v>
      </c>
      <c r="C72" s="452">
        <v>0.26200000000000001</v>
      </c>
      <c r="D72" s="71" t="s">
        <v>202</v>
      </c>
      <c r="E72" s="87"/>
      <c r="F72" s="87"/>
      <c r="H72" s="478"/>
      <c r="I72" s="479"/>
      <c r="J72" s="223"/>
      <c r="K72" s="228"/>
      <c r="L72" s="415">
        <v>0.26200000000000001</v>
      </c>
      <c r="N72" s="237">
        <v>0.27200000000000002</v>
      </c>
    </row>
    <row r="73" spans="1:23" ht="15.75">
      <c r="A73" s="201"/>
      <c r="B73" s="58" t="s">
        <v>273</v>
      </c>
      <c r="C73" s="453">
        <v>4.9000000000000002E-2</v>
      </c>
      <c r="D73" s="71"/>
      <c r="E73" s="447"/>
      <c r="F73" s="87"/>
      <c r="H73" s="478"/>
      <c r="I73" s="479"/>
      <c r="J73" s="223"/>
      <c r="K73" s="228"/>
      <c r="L73" s="415">
        <v>4.9000000000000002E-2</v>
      </c>
      <c r="N73" s="237">
        <v>2.1000000000000001E-2</v>
      </c>
    </row>
    <row r="74" spans="1:23" ht="15.75">
      <c r="A74" s="201"/>
      <c r="B74" s="57" t="s">
        <v>50</v>
      </c>
      <c r="C74" s="452">
        <v>0.16500000000000001</v>
      </c>
      <c r="D74" s="71"/>
      <c r="E74" s="447"/>
      <c r="F74" s="87"/>
      <c r="H74" s="478"/>
      <c r="I74" s="479"/>
      <c r="J74" s="223"/>
      <c r="K74" s="228"/>
      <c r="L74" s="415">
        <v>0.16500000000000001</v>
      </c>
      <c r="N74" s="237">
        <v>0.13900000000000001</v>
      </c>
    </row>
    <row r="75" spans="1:23" ht="15.75">
      <c r="A75" s="201"/>
      <c r="B75" s="58" t="s">
        <v>274</v>
      </c>
      <c r="C75" s="452">
        <v>0.39700000000000002</v>
      </c>
      <c r="D75" s="71"/>
      <c r="E75" s="447"/>
      <c r="F75" s="87"/>
      <c r="H75" s="478"/>
      <c r="I75" s="479"/>
      <c r="J75" s="223"/>
      <c r="K75" s="228"/>
      <c r="L75" s="415">
        <v>0.39700000000000002</v>
      </c>
      <c r="N75" s="237">
        <v>0.45</v>
      </c>
    </row>
    <row r="76" spans="1:23" ht="15.75">
      <c r="A76" s="201"/>
      <c r="B76" s="58" t="s">
        <v>275</v>
      </c>
      <c r="C76" s="452">
        <v>4.0000000000000001E-3</v>
      </c>
      <c r="D76" s="71"/>
      <c r="E76" s="447"/>
      <c r="F76" s="87"/>
      <c r="H76" s="478"/>
      <c r="I76" s="479"/>
      <c r="J76" s="223"/>
      <c r="K76" s="228"/>
      <c r="L76" s="415">
        <v>4.0000000000000001E-3</v>
      </c>
      <c r="N76" s="237">
        <v>4.0000000000000001E-3</v>
      </c>
    </row>
    <row r="77" spans="1:23" ht="15.75">
      <c r="A77" s="201"/>
      <c r="B77" s="58" t="s">
        <v>276</v>
      </c>
      <c r="C77" s="452">
        <v>0.123</v>
      </c>
      <c r="E77" s="447"/>
      <c r="F77" s="87"/>
      <c r="G77" s="271"/>
      <c r="H77" s="478"/>
      <c r="I77" s="479"/>
      <c r="J77" s="223"/>
      <c r="K77" s="228"/>
      <c r="L77" s="415">
        <v>0.123</v>
      </c>
      <c r="N77" s="237">
        <v>0.114</v>
      </c>
    </row>
    <row r="78" spans="1:23" ht="15.75">
      <c r="A78" s="201"/>
      <c r="B78" s="33"/>
      <c r="F78" s="162"/>
      <c r="G78" s="271"/>
      <c r="H78" s="203"/>
      <c r="I78" s="16"/>
      <c r="J78" s="203"/>
      <c r="K78" s="228"/>
      <c r="L78" s="203"/>
    </row>
    <row r="79" spans="1:23" ht="15.75">
      <c r="A79" s="201"/>
      <c r="B79" s="58" t="s">
        <v>451</v>
      </c>
      <c r="C79" s="365">
        <f>COUNT(TermPmt1,TermPmt2)</f>
        <v>1</v>
      </c>
      <c r="D79" s="255" t="str">
        <f>IF(IF(TermPmt1&gt;0,C85,0)+IF(TermPmt2&gt;0,TermPP2,0)&gt;TotalSuperBalance,"ERROR: purchase price of annuities exceeds available balance","")</f>
        <v/>
      </c>
      <c r="F79" s="163"/>
      <c r="G79" s="406"/>
      <c r="H79" s="209"/>
      <c r="I79" s="210"/>
      <c r="J79" s="203"/>
      <c r="K79" s="228"/>
      <c r="L79" s="339" t="s">
        <v>392</v>
      </c>
    </row>
    <row r="80" spans="1:23" ht="15.75">
      <c r="A80" s="201"/>
      <c r="B80" s="33"/>
      <c r="F80" s="163"/>
      <c r="G80" s="271"/>
      <c r="H80" s="203"/>
      <c r="I80" s="16"/>
      <c r="J80" s="203"/>
      <c r="K80" s="228"/>
      <c r="L80" s="203"/>
    </row>
    <row r="81" spans="1:12">
      <c r="A81" s="201"/>
      <c r="B81" s="262" t="s">
        <v>374</v>
      </c>
      <c r="C81" s="170">
        <v>0</v>
      </c>
      <c r="D81" s="400" t="s">
        <v>522</v>
      </c>
      <c r="E81" s="399" t="s">
        <v>442</v>
      </c>
      <c r="G81" s="271"/>
      <c r="H81" s="209"/>
      <c r="I81" s="210"/>
      <c r="J81" s="203"/>
      <c r="K81" s="228"/>
      <c r="L81" s="203"/>
    </row>
    <row r="82" spans="1:12">
      <c r="A82" s="201"/>
      <c r="B82" s="262" t="s">
        <v>351</v>
      </c>
      <c r="C82" s="167">
        <v>55000</v>
      </c>
      <c r="E82" t="s">
        <v>523</v>
      </c>
      <c r="G82" s="271"/>
      <c r="H82" s="209"/>
      <c r="I82" s="210"/>
      <c r="J82" s="203"/>
      <c r="K82" s="228"/>
      <c r="L82" s="203"/>
    </row>
    <row r="83" spans="1:12">
      <c r="A83" s="201"/>
      <c r="B83" s="262" t="s">
        <v>352</v>
      </c>
      <c r="C83" s="170" t="s">
        <v>511</v>
      </c>
      <c r="G83" s="406"/>
      <c r="H83" s="492" t="s">
        <v>256</v>
      </c>
      <c r="I83" s="493"/>
      <c r="J83" s="203"/>
      <c r="K83" s="228"/>
      <c r="L83" s="49" t="s">
        <v>400</v>
      </c>
    </row>
    <row r="84" spans="1:12" s="271" customFormat="1">
      <c r="A84" s="201"/>
      <c r="B84" s="262" t="s">
        <v>348</v>
      </c>
      <c r="C84" s="328"/>
      <c r="D84" s="49"/>
      <c r="H84" s="492"/>
      <c r="I84" s="493"/>
      <c r="J84" s="203"/>
      <c r="K84" s="228"/>
      <c r="L84" s="203"/>
    </row>
    <row r="85" spans="1:12">
      <c r="A85" s="201"/>
      <c r="B85" s="262" t="s">
        <v>448</v>
      </c>
      <c r="C85" s="167">
        <v>467921</v>
      </c>
      <c r="D85" s="2">
        <f>650000-TermPP1</f>
        <v>182079</v>
      </c>
      <c r="G85" s="271"/>
      <c r="H85" s="492"/>
      <c r="I85" s="493"/>
      <c r="J85" s="203"/>
      <c r="K85" s="228"/>
      <c r="L85" s="203"/>
    </row>
    <row r="86" spans="1:12">
      <c r="A86" s="201"/>
      <c r="B86" s="7" t="s">
        <v>449</v>
      </c>
      <c r="C86" s="168">
        <v>10</v>
      </c>
      <c r="D86" s="327"/>
      <c r="E86" s="90"/>
      <c r="G86" s="271"/>
      <c r="H86" s="492"/>
      <c r="I86" s="493"/>
      <c r="J86" s="203"/>
      <c r="K86" s="228"/>
      <c r="L86" s="203"/>
    </row>
    <row r="87" spans="1:12">
      <c r="A87" s="201"/>
      <c r="B87" s="262" t="s">
        <v>349</v>
      </c>
      <c r="C87" s="167">
        <v>0</v>
      </c>
      <c r="D87" s="165"/>
      <c r="F87" s="262"/>
      <c r="G87" s="271"/>
      <c r="H87" s="209"/>
      <c r="I87" s="210"/>
      <c r="J87" s="203"/>
      <c r="K87" s="228"/>
      <c r="L87" s="203"/>
    </row>
    <row r="88" spans="1:12" s="271" customFormat="1">
      <c r="A88" s="201"/>
      <c r="B88" s="262" t="s">
        <v>450</v>
      </c>
      <c r="C88" s="338">
        <v>0</v>
      </c>
      <c r="D88" s="165"/>
      <c r="F88" s="262"/>
      <c r="H88" s="209"/>
      <c r="I88" s="210"/>
      <c r="J88" s="203"/>
      <c r="K88" s="228"/>
      <c r="L88" s="203"/>
    </row>
    <row r="89" spans="1:12" s="271" customFormat="1">
      <c r="A89" s="201"/>
      <c r="B89" s="262" t="s">
        <v>454</v>
      </c>
      <c r="C89" s="338" t="s">
        <v>3</v>
      </c>
      <c r="D89" s="165"/>
      <c r="F89" s="262"/>
      <c r="H89" s="209"/>
      <c r="I89" s="210"/>
      <c r="J89" s="203"/>
      <c r="K89" s="228"/>
      <c r="L89" s="203"/>
    </row>
    <row r="90" spans="1:12" s="271" customFormat="1" ht="15.75">
      <c r="A90" s="201"/>
      <c r="B90" s="262" t="s">
        <v>282</v>
      </c>
      <c r="C90" s="352">
        <f ca="1">ValuationDate</f>
        <v>42696</v>
      </c>
      <c r="D90" s="325"/>
      <c r="F90" s="262"/>
      <c r="H90" s="209"/>
      <c r="I90" s="210"/>
      <c r="J90" s="203"/>
      <c r="K90" s="228"/>
      <c r="L90" s="203"/>
    </row>
    <row r="91" spans="1:12">
      <c r="A91" s="201"/>
      <c r="G91" s="271"/>
      <c r="H91" s="203"/>
      <c r="I91" s="16"/>
      <c r="J91" s="203"/>
      <c r="K91" s="228"/>
      <c r="L91" s="203"/>
    </row>
    <row r="92" spans="1:12">
      <c r="A92" s="201"/>
      <c r="B92" s="262" t="s">
        <v>374</v>
      </c>
      <c r="C92" s="170"/>
      <c r="D92" s="400">
        <f>IF(TermPmt2&gt;0,TermPmt2*((1-((1+DeterministicAnnuityBondRate+BondRateMarginVoluntary)/IF(TermIndexation2="CPI",(1+AnnuityCPI),(1+TermIndexationRate2)))^-TermTerm2)/((1+DeterministicAnnuityBondRate+BondRateMarginVoluntary)/IF(TermIndexation2="CPI",(1+AnnuityCPI),(1+TermIndexationRate2))-1))+TermRCV2*TermPP2/(1+DeterministicAnnuityBondRate+BondRateMarginVoluntary)^TermTerm2,0)</f>
        <v>0</v>
      </c>
      <c r="E92" s="399" t="s">
        <v>442</v>
      </c>
      <c r="G92" s="271"/>
      <c r="H92" s="209"/>
      <c r="I92" s="210"/>
      <c r="J92" s="203"/>
      <c r="K92" s="228"/>
      <c r="L92" s="203"/>
    </row>
    <row r="93" spans="1:12">
      <c r="A93" s="201"/>
      <c r="B93" s="262" t="s">
        <v>351</v>
      </c>
      <c r="C93" s="167"/>
      <c r="G93" s="271"/>
      <c r="H93" s="209"/>
      <c r="I93" s="210"/>
      <c r="J93" s="203"/>
      <c r="K93" s="228"/>
      <c r="L93" s="203"/>
    </row>
    <row r="94" spans="1:12">
      <c r="A94" s="201"/>
      <c r="B94" s="262" t="s">
        <v>352</v>
      </c>
      <c r="C94" s="170"/>
      <c r="G94" s="406"/>
      <c r="H94" s="209"/>
      <c r="I94" s="210"/>
      <c r="J94" s="203"/>
      <c r="K94" s="228"/>
      <c r="L94" s="49" t="s">
        <v>400</v>
      </c>
    </row>
    <row r="95" spans="1:12" s="271" customFormat="1">
      <c r="A95" s="201"/>
      <c r="B95" s="262" t="s">
        <v>348</v>
      </c>
      <c r="C95" s="328"/>
      <c r="D95" s="2"/>
      <c r="H95" s="209"/>
      <c r="I95" s="210"/>
      <c r="J95" s="203"/>
      <c r="K95" s="228"/>
      <c r="L95" s="203"/>
    </row>
    <row r="96" spans="1:12">
      <c r="A96" s="201"/>
      <c r="B96" s="262" t="s">
        <v>448</v>
      </c>
      <c r="C96" s="167"/>
      <c r="D96" s="2"/>
      <c r="F96" s="166"/>
      <c r="G96" s="271"/>
      <c r="H96" s="209"/>
      <c r="I96" s="210"/>
      <c r="J96" s="203"/>
      <c r="K96" s="228"/>
      <c r="L96" s="203"/>
    </row>
    <row r="97" spans="1:12">
      <c r="A97" s="201"/>
      <c r="B97" s="7" t="s">
        <v>449</v>
      </c>
      <c r="C97" s="168"/>
      <c r="D97" s="164"/>
      <c r="F97" s="163"/>
      <c r="G97" s="271"/>
      <c r="H97" s="209"/>
      <c r="I97" s="210"/>
      <c r="J97" s="203"/>
      <c r="K97" s="228"/>
      <c r="L97" s="203"/>
    </row>
    <row r="98" spans="1:12">
      <c r="A98" s="201"/>
      <c r="B98" s="262" t="s">
        <v>349</v>
      </c>
      <c r="C98" s="167"/>
      <c r="D98" s="165"/>
      <c r="F98" s="163"/>
      <c r="H98" s="209"/>
      <c r="I98" s="210"/>
      <c r="J98" s="203"/>
      <c r="K98" s="228"/>
      <c r="L98" s="203"/>
    </row>
    <row r="99" spans="1:12" s="271" customFormat="1">
      <c r="A99" s="201"/>
      <c r="B99" s="262" t="s">
        <v>450</v>
      </c>
      <c r="C99" s="338"/>
      <c r="D99" s="165"/>
      <c r="F99" s="323"/>
      <c r="H99" s="209"/>
      <c r="I99" s="210"/>
      <c r="J99" s="203"/>
      <c r="K99" s="228"/>
      <c r="L99" s="203"/>
    </row>
    <row r="100" spans="1:12" s="271" customFormat="1">
      <c r="A100" s="201"/>
      <c r="B100" s="262" t="s">
        <v>454</v>
      </c>
      <c r="C100" s="338"/>
      <c r="D100" s="165"/>
      <c r="F100" s="262"/>
      <c r="H100" s="209"/>
      <c r="I100" s="210"/>
      <c r="J100" s="203"/>
      <c r="K100" s="228"/>
      <c r="L100" s="203"/>
    </row>
    <row r="101" spans="1:12" s="271" customFormat="1">
      <c r="A101" s="201"/>
      <c r="B101" s="262" t="s">
        <v>282</v>
      </c>
      <c r="C101" s="352">
        <f ca="1">ValuationDate</f>
        <v>42696</v>
      </c>
      <c r="D101" s="165"/>
      <c r="F101" s="323"/>
      <c r="H101" s="209"/>
      <c r="I101" s="210"/>
      <c r="J101" s="203"/>
      <c r="K101" s="228"/>
      <c r="L101" s="203"/>
    </row>
    <row r="102" spans="1:12" s="271" customFormat="1">
      <c r="A102" s="201"/>
      <c r="B102" s="262"/>
      <c r="C102" s="56"/>
      <c r="D102" s="165"/>
      <c r="F102" s="416"/>
      <c r="H102" s="209"/>
      <c r="I102" s="210"/>
      <c r="J102" s="203"/>
      <c r="K102" s="228"/>
      <c r="L102" s="203"/>
    </row>
    <row r="103" spans="1:12" s="271" customFormat="1">
      <c r="A103" s="201"/>
      <c r="B103" s="262" t="s">
        <v>465</v>
      </c>
      <c r="C103" s="56"/>
      <c r="D103" s="165"/>
      <c r="F103" s="416"/>
      <c r="H103" s="209"/>
      <c r="I103" s="210"/>
      <c r="J103" s="203"/>
      <c r="K103" s="228"/>
      <c r="L103" s="203"/>
    </row>
    <row r="104" spans="1:12" s="271" customFormat="1">
      <c r="A104" s="201"/>
      <c r="B104" s="57" t="s">
        <v>45</v>
      </c>
      <c r="C104" s="452">
        <v>0</v>
      </c>
      <c r="D104" s="165"/>
      <c r="F104" s="416"/>
      <c r="H104" s="209"/>
      <c r="I104" s="210"/>
      <c r="J104" s="203"/>
      <c r="K104" s="228"/>
      <c r="L104" s="203"/>
    </row>
    <row r="105" spans="1:12" s="271" customFormat="1">
      <c r="A105" s="201"/>
      <c r="B105" s="262" t="s">
        <v>273</v>
      </c>
      <c r="C105" s="453">
        <v>0</v>
      </c>
      <c r="D105" s="165"/>
      <c r="F105" s="416"/>
      <c r="H105" s="209"/>
      <c r="I105" s="210"/>
      <c r="J105" s="203"/>
      <c r="K105" s="228"/>
      <c r="L105" s="203"/>
    </row>
    <row r="106" spans="1:12" s="271" customFormat="1">
      <c r="A106" s="201"/>
      <c r="B106" s="57" t="s">
        <v>50</v>
      </c>
      <c r="C106" s="452">
        <v>0</v>
      </c>
      <c r="D106" s="165"/>
      <c r="F106" s="416"/>
      <c r="H106" s="209"/>
      <c r="I106" s="210"/>
      <c r="J106" s="203"/>
      <c r="K106" s="228"/>
      <c r="L106" s="203"/>
    </row>
    <row r="107" spans="1:12" s="271" customFormat="1">
      <c r="A107" s="201"/>
      <c r="B107" s="262" t="s">
        <v>274</v>
      </c>
      <c r="C107" s="452">
        <v>0</v>
      </c>
      <c r="D107" s="165"/>
      <c r="F107" s="416"/>
      <c r="H107" s="209"/>
      <c r="I107" s="210"/>
      <c r="J107" s="203"/>
      <c r="K107" s="228"/>
      <c r="L107" s="203"/>
    </row>
    <row r="108" spans="1:12" s="271" customFormat="1">
      <c r="A108" s="201"/>
      <c r="B108" s="262" t="s">
        <v>275</v>
      </c>
      <c r="C108" s="452">
        <v>0</v>
      </c>
      <c r="D108" s="165"/>
      <c r="F108" s="416"/>
      <c r="H108" s="209"/>
      <c r="I108" s="210"/>
      <c r="J108" s="203"/>
      <c r="K108" s="228"/>
      <c r="L108" s="203"/>
    </row>
    <row r="109" spans="1:12" s="271" customFormat="1">
      <c r="A109" s="201"/>
      <c r="B109" s="262" t="s">
        <v>276</v>
      </c>
      <c r="C109" s="452">
        <v>1</v>
      </c>
      <c r="D109" s="165"/>
      <c r="F109" s="416"/>
      <c r="H109" s="209"/>
      <c r="I109" s="210"/>
      <c r="J109" s="203"/>
      <c r="K109" s="228"/>
      <c r="L109" s="203"/>
    </row>
    <row r="110" spans="1:12" s="5" customFormat="1">
      <c r="A110" s="201"/>
      <c r="D110" s="165" t="s">
        <v>453</v>
      </c>
      <c r="E110" t="s">
        <v>452</v>
      </c>
      <c r="F110" s="349"/>
      <c r="H110" s="204"/>
      <c r="I110" s="69"/>
      <c r="J110" s="204"/>
      <c r="K110" s="227"/>
      <c r="L110" s="204"/>
    </row>
    <row r="111" spans="1:12" s="271" customFormat="1" ht="15.75">
      <c r="A111" s="201"/>
      <c r="B111" s="84" t="s">
        <v>444</v>
      </c>
      <c r="C111" s="340">
        <f>Super1+SMSFAccum1+Balance11+Balance21+Balance31+Balance41+IF(DateOfBirth2="",0,Balance42+Super2+SMSFAccum2+Balance12+Balance22+Balance32)</f>
        <v>650000</v>
      </c>
      <c r="D111" s="71" t="s">
        <v>524</v>
      </c>
      <c r="F111" s="332"/>
      <c r="H111" s="204"/>
      <c r="I111" s="69"/>
      <c r="J111" s="204"/>
      <c r="K111" s="228"/>
      <c r="L111" s="203"/>
    </row>
    <row r="112" spans="1:12" ht="15.75">
      <c r="A112" s="201"/>
      <c r="B112" s="84" t="s">
        <v>443</v>
      </c>
      <c r="C112" s="340" t="s">
        <v>526</v>
      </c>
      <c r="D112" s="372" t="s">
        <v>525</v>
      </c>
      <c r="E112" s="405" t="s">
        <v>527</v>
      </c>
      <c r="H112" s="204"/>
      <c r="I112" s="69"/>
      <c r="J112" s="204"/>
      <c r="K112" s="228"/>
      <c r="L112" s="203"/>
    </row>
    <row r="113" spans="1:14">
      <c r="A113" s="201"/>
      <c r="B113" s="58"/>
      <c r="F113" s="166"/>
      <c r="H113" s="203"/>
      <c r="I113" s="16"/>
      <c r="J113" s="203"/>
      <c r="K113" s="228"/>
      <c r="L113" s="203"/>
    </row>
    <row r="114" spans="1:14">
      <c r="A114" s="201"/>
      <c r="B114" s="67" t="s">
        <v>288</v>
      </c>
      <c r="C114" s="25"/>
      <c r="D114" s="25"/>
      <c r="F114" s="87"/>
      <c r="H114" s="203"/>
      <c r="I114" s="16"/>
      <c r="J114" s="203"/>
      <c r="K114" s="228"/>
      <c r="L114" s="203"/>
    </row>
    <row r="115" spans="1:14" ht="15.75">
      <c r="A115" s="201"/>
      <c r="B115" s="58" t="s">
        <v>277</v>
      </c>
      <c r="C115" s="59"/>
      <c r="D115" s="59"/>
      <c r="E115" s="423" t="str">
        <f>IF(YearsUntilRetirement&gt;0,"(estimated balances at retirement date, in today's money)","")</f>
        <v/>
      </c>
      <c r="F115" s="87"/>
      <c r="H115" s="480"/>
      <c r="I115" s="481"/>
      <c r="J115" s="203"/>
      <c r="K115" s="228"/>
      <c r="L115" s="203"/>
    </row>
    <row r="116" spans="1:14" ht="15.75">
      <c r="A116" s="201"/>
      <c r="B116" s="58" t="s">
        <v>278</v>
      </c>
      <c r="C116" s="64"/>
      <c r="D116" s="64"/>
      <c r="E116" s="87"/>
      <c r="F116" s="87"/>
      <c r="H116" s="480"/>
      <c r="I116" s="481"/>
      <c r="J116" s="203"/>
      <c r="K116" s="228"/>
      <c r="L116" s="203"/>
    </row>
    <row r="117" spans="1:14" s="5" customFormat="1">
      <c r="B117" s="62"/>
      <c r="C117" s="61"/>
      <c r="D117" s="61"/>
      <c r="E117" s="87"/>
      <c r="F117" s="87"/>
      <c r="H117" s="204"/>
      <c r="I117" s="69"/>
      <c r="J117" s="204"/>
      <c r="K117" s="227"/>
      <c r="L117" s="204"/>
      <c r="M117"/>
      <c r="N117"/>
    </row>
    <row r="118" spans="1:14" ht="21.75" customHeight="1">
      <c r="A118" s="139" t="s">
        <v>13</v>
      </c>
      <c r="B118" s="127"/>
      <c r="C118" s="127"/>
      <c r="D118" s="127"/>
      <c r="E118" s="127"/>
      <c r="F118" s="127"/>
      <c r="G118" s="127"/>
      <c r="H118" s="203"/>
      <c r="I118" s="16"/>
      <c r="J118" s="203"/>
      <c r="K118" s="228"/>
      <c r="L118" s="203"/>
      <c r="M118" s="5"/>
      <c r="N118" s="5"/>
    </row>
    <row r="119" spans="1:14">
      <c r="A119" s="5"/>
      <c r="C119" s="25"/>
      <c r="D119" s="25"/>
      <c r="F119" s="87"/>
      <c r="H119" s="203"/>
      <c r="I119" s="16"/>
      <c r="J119" s="203"/>
      <c r="K119" s="228"/>
      <c r="L119" s="203"/>
    </row>
    <row r="120" spans="1:14">
      <c r="A120" s="5"/>
      <c r="B120" s="67" t="s">
        <v>13</v>
      </c>
      <c r="C120" s="25" t="s">
        <v>53</v>
      </c>
      <c r="D120" s="423" t="str">
        <f>IF(YearsUntilRetirement&gt;0,"(estimated balances at retirement date, in today's money)","")</f>
        <v/>
      </c>
      <c r="E120" s="5"/>
      <c r="F120" s="87"/>
      <c r="H120" s="203"/>
      <c r="I120" s="16"/>
      <c r="J120" s="203"/>
      <c r="K120" s="228"/>
      <c r="L120" s="203"/>
    </row>
    <row r="121" spans="1:14" ht="15.75">
      <c r="A121" s="201"/>
      <c r="B121" s="58" t="s">
        <v>279</v>
      </c>
      <c r="C121" s="243"/>
      <c r="D121" s="61"/>
      <c r="E121" s="87"/>
      <c r="F121" s="87"/>
      <c r="H121" s="478"/>
      <c r="I121" s="479"/>
      <c r="J121" s="203"/>
      <c r="K121" s="228"/>
      <c r="L121" s="203"/>
    </row>
    <row r="122" spans="1:14" ht="15.75" customHeight="1">
      <c r="A122" s="201"/>
      <c r="B122" s="58" t="s">
        <v>119</v>
      </c>
      <c r="C122" s="243"/>
      <c r="D122" s="71"/>
      <c r="E122" s="87"/>
      <c r="F122" s="87"/>
      <c r="H122" s="496"/>
      <c r="I122" s="497"/>
      <c r="J122" s="203"/>
      <c r="K122" s="228"/>
      <c r="L122" s="203"/>
    </row>
    <row r="123" spans="1:14" ht="15.75" customHeight="1">
      <c r="A123" s="201"/>
      <c r="B123" s="58" t="s">
        <v>264</v>
      </c>
      <c r="C123" s="243"/>
      <c r="D123" s="115"/>
      <c r="E123" s="87"/>
      <c r="F123" s="87"/>
      <c r="H123" s="496"/>
      <c r="I123" s="497"/>
      <c r="J123" s="203"/>
      <c r="K123" s="228"/>
      <c r="L123" s="203"/>
    </row>
    <row r="124" spans="1:14">
      <c r="A124" s="201"/>
      <c r="B124" s="58" t="s">
        <v>280</v>
      </c>
      <c r="C124" s="243"/>
      <c r="D124" s="56"/>
      <c r="E124" s="87"/>
      <c r="F124" s="87"/>
      <c r="H124" s="496"/>
      <c r="I124" s="497"/>
      <c r="J124" s="203"/>
      <c r="K124" s="228"/>
      <c r="L124" s="203"/>
    </row>
    <row r="125" spans="1:14" ht="15.75">
      <c r="A125" s="5"/>
      <c r="C125" s="56"/>
      <c r="E125" s="87"/>
      <c r="F125" s="87"/>
      <c r="H125" s="211"/>
      <c r="I125" s="212"/>
      <c r="J125" s="203"/>
      <c r="K125" s="228"/>
      <c r="L125" s="203"/>
    </row>
    <row r="126" spans="1:14" ht="15.75">
      <c r="A126" s="5"/>
      <c r="C126" s="56"/>
      <c r="D126" s="56"/>
      <c r="E126" s="87"/>
      <c r="F126" s="87"/>
      <c r="H126" s="213"/>
      <c r="I126" s="214"/>
      <c r="J126" s="203"/>
      <c r="K126" s="228"/>
      <c r="L126" s="203"/>
    </row>
    <row r="127" spans="1:14" ht="15.75">
      <c r="A127" s="201"/>
      <c r="B127" s="58" t="s">
        <v>281</v>
      </c>
      <c r="C127" s="56"/>
      <c r="D127" s="70">
        <v>21</v>
      </c>
      <c r="E127" s="87" t="s">
        <v>47</v>
      </c>
      <c r="F127" s="87"/>
      <c r="H127" s="478"/>
      <c r="I127" s="479"/>
      <c r="J127" s="203"/>
      <c r="K127" s="228"/>
      <c r="L127" s="203"/>
    </row>
    <row r="128" spans="1:14">
      <c r="A128" s="5"/>
      <c r="B128" s="57"/>
      <c r="C128" s="477" t="s">
        <v>48</v>
      </c>
      <c r="D128" s="477"/>
      <c r="H128" s="203"/>
      <c r="I128" s="16"/>
      <c r="J128" s="203"/>
      <c r="K128" s="228"/>
      <c r="L128" s="203"/>
    </row>
    <row r="129" spans="1:14">
      <c r="A129" s="5"/>
      <c r="B129" s="57"/>
      <c r="C129" s="95"/>
      <c r="D129" s="95"/>
      <c r="H129" s="203"/>
      <c r="I129" s="16"/>
      <c r="J129" s="203"/>
      <c r="K129" s="228"/>
      <c r="L129" s="203"/>
    </row>
    <row r="130" spans="1:14" ht="24" customHeight="1">
      <c r="A130" s="139" t="s">
        <v>287</v>
      </c>
      <c r="B130" s="127"/>
      <c r="C130" s="127"/>
      <c r="D130" s="127"/>
      <c r="E130" s="127"/>
      <c r="F130" s="127"/>
      <c r="G130" s="127"/>
      <c r="H130" s="203"/>
      <c r="I130" s="16"/>
      <c r="J130" s="203"/>
      <c r="K130" s="228"/>
      <c r="L130" s="203"/>
    </row>
    <row r="131" spans="1:14" s="5" customFormat="1">
      <c r="A131" s="60"/>
      <c r="B131" s="60"/>
      <c r="C131" s="60"/>
      <c r="D131" s="60"/>
      <c r="E131" s="60"/>
      <c r="F131" s="60"/>
      <c r="G131" s="60"/>
      <c r="H131" s="204"/>
      <c r="I131" s="69"/>
      <c r="J131" s="204"/>
      <c r="K131" s="227"/>
      <c r="L131" s="204"/>
      <c r="M131"/>
      <c r="N131"/>
    </row>
    <row r="132" spans="1:14">
      <c r="A132" s="5"/>
      <c r="B132" s="67" t="s">
        <v>286</v>
      </c>
      <c r="C132" s="61"/>
      <c r="F132" s="87"/>
      <c r="H132" s="203"/>
      <c r="I132" s="16"/>
      <c r="J132" s="203"/>
      <c r="K132" s="228"/>
      <c r="L132" s="203"/>
      <c r="M132" s="5"/>
      <c r="N132" s="5"/>
    </row>
    <row r="133" spans="1:14" ht="15.75">
      <c r="A133" s="201"/>
      <c r="B133" s="58" t="s">
        <v>259</v>
      </c>
      <c r="C133" s="180"/>
      <c r="D133" s="59"/>
      <c r="E133" s="87" t="s">
        <v>257</v>
      </c>
      <c r="F133" s="87"/>
      <c r="H133" s="480"/>
      <c r="I133" s="481"/>
      <c r="J133" s="203"/>
      <c r="K133" s="228"/>
      <c r="L133" s="203"/>
    </row>
    <row r="134" spans="1:14" ht="15.75">
      <c r="A134" s="201"/>
      <c r="B134" s="58" t="s">
        <v>59</v>
      </c>
      <c r="C134" s="181"/>
      <c r="D134" s="65"/>
      <c r="E134" s="423" t="str">
        <f>IF(YearsUntilRetirement=0,"from valuatoin date","(years after retirement date)")</f>
        <v>from valuatoin date</v>
      </c>
      <c r="F134" s="423"/>
      <c r="H134" s="480"/>
      <c r="I134" s="481"/>
      <c r="J134" s="203"/>
      <c r="K134" s="228"/>
      <c r="L134" s="203"/>
    </row>
    <row r="135" spans="1:14" ht="15.75">
      <c r="A135" s="201"/>
      <c r="B135" s="58"/>
      <c r="C135" s="58"/>
      <c r="D135" s="58"/>
      <c r="E135" s="87"/>
      <c r="F135" s="87"/>
      <c r="H135" s="207"/>
      <c r="I135" s="208"/>
      <c r="J135" s="203"/>
      <c r="K135" s="228"/>
      <c r="L135" s="203"/>
    </row>
    <row r="136" spans="1:14" s="5" customFormat="1">
      <c r="A136" s="201"/>
      <c r="B136" s="62"/>
      <c r="C136" s="61"/>
      <c r="D136" s="66"/>
      <c r="E136" s="87"/>
      <c r="F136" s="87"/>
      <c r="H136" s="204"/>
      <c r="I136" s="69"/>
      <c r="J136" s="204"/>
      <c r="K136" s="227"/>
      <c r="L136" s="204"/>
      <c r="M136"/>
      <c r="N136"/>
    </row>
    <row r="137" spans="1:14">
      <c r="A137" s="201"/>
      <c r="B137" s="67" t="s">
        <v>404</v>
      </c>
      <c r="D137" s="61"/>
      <c r="F137" s="87"/>
      <c r="H137" s="203"/>
      <c r="I137" s="16"/>
      <c r="J137" s="203"/>
      <c r="K137" s="228"/>
      <c r="L137" s="203" t="s">
        <v>384</v>
      </c>
      <c r="M137" s="5"/>
      <c r="N137" s="5"/>
    </row>
    <row r="138" spans="1:14">
      <c r="A138" s="201"/>
      <c r="B138" s="58" t="s">
        <v>403</v>
      </c>
      <c r="C138" s="366">
        <f>COUNT(AnnuityPmt11,AnnuityPmt12)</f>
        <v>0</v>
      </c>
      <c r="D138" s="366">
        <f>COUNT(AnnuityPmt21,AnnuityPmt22)</f>
        <v>0</v>
      </c>
      <c r="E138" s="440"/>
      <c r="F138" s="185" t="s">
        <v>494</v>
      </c>
      <c r="H138" s="475"/>
      <c r="I138" s="476"/>
      <c r="J138" s="203"/>
      <c r="K138" s="228"/>
      <c r="L138" s="203" t="s">
        <v>385</v>
      </c>
    </row>
    <row r="139" spans="1:14" ht="15.75">
      <c r="A139" s="201"/>
      <c r="E139" s="88">
        <f>SUM(C141:D141)/(SUM(C141:D141)+TotalSuperBalance)</f>
        <v>0</v>
      </c>
      <c r="F139" s="185"/>
      <c r="H139" s="207"/>
      <c r="I139" s="208"/>
      <c r="J139" s="203"/>
      <c r="K139" s="228"/>
      <c r="L139" s="203"/>
    </row>
    <row r="140" spans="1:14" s="271" customFormat="1" ht="15.75">
      <c r="A140" s="201"/>
      <c r="B140" s="7" t="s">
        <v>388</v>
      </c>
      <c r="C140" s="181"/>
      <c r="D140" s="181"/>
      <c r="F140" s="310"/>
      <c r="H140" s="311"/>
      <c r="I140" s="312"/>
      <c r="J140" s="203"/>
      <c r="K140" s="228"/>
      <c r="L140" s="203"/>
    </row>
    <row r="141" spans="1:14">
      <c r="A141" s="201"/>
      <c r="B141" s="58" t="s">
        <v>373</v>
      </c>
      <c r="C141" s="182"/>
      <c r="D141" s="182"/>
      <c r="E141" s="87" t="s">
        <v>360</v>
      </c>
      <c r="F141" s="87"/>
      <c r="H141" s="484"/>
      <c r="I141" s="485"/>
      <c r="J141" s="203"/>
      <c r="K141" s="228"/>
      <c r="L141" s="203"/>
    </row>
    <row r="142" spans="1:14" s="271" customFormat="1">
      <c r="A142" s="201"/>
      <c r="B142" s="262" t="s">
        <v>374</v>
      </c>
      <c r="C142" s="183"/>
      <c r="D142" s="183"/>
      <c r="E142" s="310" t="s">
        <v>386</v>
      </c>
      <c r="F142" s="310"/>
      <c r="H142" s="484"/>
      <c r="I142" s="485"/>
      <c r="J142" s="203"/>
      <c r="K142" s="228"/>
      <c r="L142" s="203"/>
    </row>
    <row r="143" spans="1:14" s="271" customFormat="1">
      <c r="A143" s="201"/>
      <c r="B143" s="58" t="s">
        <v>351</v>
      </c>
      <c r="C143" s="431"/>
      <c r="D143" s="431"/>
      <c r="E143" s="282"/>
      <c r="F143" s="282"/>
      <c r="H143" s="484"/>
      <c r="I143" s="485"/>
      <c r="J143" s="203"/>
      <c r="K143" s="228"/>
      <c r="L143" s="203"/>
    </row>
    <row r="144" spans="1:14" s="271" customFormat="1">
      <c r="A144" s="201"/>
      <c r="B144" s="262" t="s">
        <v>354</v>
      </c>
      <c r="C144" s="181"/>
      <c r="D144" s="181"/>
      <c r="E144" s="283" t="s">
        <v>387</v>
      </c>
      <c r="F144" s="283"/>
      <c r="H144" s="484"/>
      <c r="I144" s="485"/>
      <c r="J144" s="203"/>
      <c r="K144" s="228"/>
      <c r="L144" s="203"/>
    </row>
    <row r="145" spans="1:12">
      <c r="A145" s="201"/>
      <c r="B145" s="58" t="s">
        <v>352</v>
      </c>
      <c r="C145" s="183"/>
      <c r="D145" s="183"/>
      <c r="E145" s="87"/>
      <c r="F145" s="87"/>
      <c r="H145" s="484"/>
      <c r="I145" s="485"/>
      <c r="J145" s="203"/>
      <c r="K145" s="228"/>
      <c r="L145" s="203"/>
    </row>
    <row r="146" spans="1:12">
      <c r="A146" s="201"/>
      <c r="B146" s="262" t="s">
        <v>348</v>
      </c>
      <c r="C146" s="99"/>
      <c r="D146" s="99"/>
      <c r="F146" s="87"/>
      <c r="H146" s="475"/>
      <c r="I146" s="476"/>
      <c r="J146" s="203"/>
      <c r="K146" s="228"/>
      <c r="L146" s="203"/>
    </row>
    <row r="147" spans="1:12" ht="15.75">
      <c r="A147" s="201"/>
      <c r="B147" s="58" t="s">
        <v>54</v>
      </c>
      <c r="C147" s="183"/>
      <c r="D147" s="183"/>
      <c r="E147" s="87" t="s">
        <v>371</v>
      </c>
      <c r="F147" s="87"/>
      <c r="H147" s="478"/>
      <c r="I147" s="479"/>
      <c r="J147" s="203"/>
      <c r="K147" s="228"/>
      <c r="L147" s="203"/>
    </row>
    <row r="148" spans="1:12" s="271" customFormat="1" ht="15.75">
      <c r="A148" s="201"/>
      <c r="B148" s="262" t="s">
        <v>349</v>
      </c>
      <c r="C148" s="300"/>
      <c r="D148" s="300"/>
      <c r="E148" s="282"/>
      <c r="F148" s="282"/>
      <c r="H148" s="278"/>
      <c r="I148" s="279"/>
      <c r="J148" s="203"/>
      <c r="K148" s="228"/>
      <c r="L148" s="203"/>
    </row>
    <row r="149" spans="1:12" s="271" customFormat="1" ht="15.75">
      <c r="A149" s="201"/>
      <c r="B149" s="262" t="s">
        <v>350</v>
      </c>
      <c r="C149" s="284"/>
      <c r="D149" s="284"/>
      <c r="E149" s="282"/>
      <c r="F149" s="282"/>
      <c r="H149" s="278"/>
      <c r="I149" s="279"/>
      <c r="J149" s="203"/>
      <c r="K149" s="228"/>
      <c r="L149" s="203"/>
    </row>
    <row r="150" spans="1:12" ht="15.75">
      <c r="A150" s="201"/>
      <c r="B150" s="58" t="s">
        <v>282</v>
      </c>
      <c r="C150" s="353">
        <f ca="1">ValuationDate</f>
        <v>42696</v>
      </c>
      <c r="D150" s="353">
        <f ca="1">ValuationDate</f>
        <v>42696</v>
      </c>
      <c r="E150" s="87"/>
      <c r="F150" s="87"/>
      <c r="H150" s="207"/>
      <c r="I150" s="208"/>
      <c r="J150" s="203"/>
      <c r="K150" s="228"/>
      <c r="L150" s="203"/>
    </row>
    <row r="151" spans="1:12" s="5" customFormat="1" ht="15.75">
      <c r="A151" s="201"/>
      <c r="B151" s="62"/>
      <c r="C151" s="422"/>
      <c r="D151" s="422"/>
      <c r="E151" s="417"/>
      <c r="F151" s="417"/>
      <c r="H151" s="420"/>
      <c r="I151" s="421"/>
      <c r="J151" s="204"/>
      <c r="K151" s="227"/>
      <c r="L151" s="204"/>
    </row>
    <row r="152" spans="1:12" s="271" customFormat="1" ht="15.75">
      <c r="A152" s="201"/>
      <c r="B152" s="7" t="s">
        <v>388</v>
      </c>
      <c r="C152" s="181"/>
      <c r="D152" s="181"/>
      <c r="E152" s="262"/>
      <c r="F152" s="310"/>
      <c r="H152" s="311"/>
      <c r="I152" s="312"/>
      <c r="J152" s="203"/>
      <c r="K152" s="228"/>
      <c r="L152" s="203"/>
    </row>
    <row r="153" spans="1:12" s="271" customFormat="1">
      <c r="A153" s="201"/>
      <c r="B153" s="262" t="s">
        <v>373</v>
      </c>
      <c r="C153" s="182"/>
      <c r="D153" s="182"/>
      <c r="E153" s="282" t="s">
        <v>360</v>
      </c>
      <c r="F153" s="282"/>
      <c r="H153" s="484"/>
      <c r="I153" s="485"/>
      <c r="J153" s="203"/>
      <c r="K153" s="228"/>
      <c r="L153" s="203"/>
    </row>
    <row r="154" spans="1:12" s="271" customFormat="1">
      <c r="A154" s="201"/>
      <c r="B154" s="262" t="s">
        <v>374</v>
      </c>
      <c r="C154" s="183"/>
      <c r="D154" s="183"/>
      <c r="E154" s="326" t="s">
        <v>386</v>
      </c>
      <c r="F154" s="310"/>
      <c r="H154" s="484"/>
      <c r="I154" s="485"/>
      <c r="J154" s="203"/>
      <c r="K154" s="228"/>
      <c r="L154" s="203"/>
    </row>
    <row r="155" spans="1:12" s="271" customFormat="1">
      <c r="A155" s="201"/>
      <c r="B155" s="262" t="s">
        <v>351</v>
      </c>
      <c r="C155" s="431"/>
      <c r="D155" s="182"/>
      <c r="E155" s="282"/>
      <c r="F155" s="282"/>
      <c r="H155" s="484"/>
      <c r="I155" s="485"/>
      <c r="J155" s="203"/>
      <c r="K155" s="228"/>
      <c r="L155" s="203"/>
    </row>
    <row r="156" spans="1:12" s="271" customFormat="1">
      <c r="A156" s="201"/>
      <c r="B156" s="262" t="s">
        <v>354</v>
      </c>
      <c r="C156" s="181"/>
      <c r="D156" s="181"/>
      <c r="E156" s="326" t="s">
        <v>387</v>
      </c>
      <c r="F156" s="283"/>
      <c r="H156" s="484"/>
      <c r="I156" s="485"/>
      <c r="J156" s="203"/>
      <c r="K156" s="228"/>
      <c r="L156" s="203"/>
    </row>
    <row r="157" spans="1:12" s="271" customFormat="1">
      <c r="A157" s="201"/>
      <c r="B157" s="262" t="s">
        <v>352</v>
      </c>
      <c r="C157" s="183"/>
      <c r="D157" s="183"/>
      <c r="E157" s="282"/>
      <c r="F157" s="282"/>
      <c r="H157" s="484"/>
      <c r="I157" s="485"/>
      <c r="J157" s="203"/>
      <c r="K157" s="228"/>
      <c r="L157" s="203"/>
    </row>
    <row r="158" spans="1:12" s="271" customFormat="1">
      <c r="A158" s="201"/>
      <c r="B158" s="262" t="s">
        <v>348</v>
      </c>
      <c r="C158" s="99"/>
      <c r="D158" s="99"/>
      <c r="F158" s="282"/>
      <c r="H158" s="475"/>
      <c r="I158" s="476"/>
      <c r="J158" s="203"/>
      <c r="K158" s="228"/>
      <c r="L158" s="203"/>
    </row>
    <row r="159" spans="1:12" s="271" customFormat="1" ht="15.75">
      <c r="A159" s="201"/>
      <c r="B159" s="262" t="s">
        <v>54</v>
      </c>
      <c r="C159" s="183"/>
      <c r="D159" s="183"/>
      <c r="E159" s="282"/>
      <c r="F159" s="282"/>
      <c r="H159" s="478"/>
      <c r="I159" s="479"/>
      <c r="J159" s="203"/>
      <c r="K159" s="228"/>
      <c r="L159" s="203"/>
    </row>
    <row r="160" spans="1:12" s="271" customFormat="1" ht="15.75">
      <c r="A160" s="201"/>
      <c r="B160" s="262" t="s">
        <v>349</v>
      </c>
      <c r="C160" s="300"/>
      <c r="D160" s="300"/>
      <c r="E160" s="282"/>
      <c r="F160" s="282"/>
      <c r="H160" s="278"/>
      <c r="I160" s="279"/>
      <c r="J160" s="203"/>
      <c r="K160" s="228"/>
      <c r="L160" s="203"/>
    </row>
    <row r="161" spans="1:12" s="271" customFormat="1" ht="15.75">
      <c r="A161" s="201"/>
      <c r="B161" s="262" t="s">
        <v>350</v>
      </c>
      <c r="C161" s="284"/>
      <c r="D161" s="284"/>
      <c r="E161" s="282"/>
      <c r="F161" s="282"/>
      <c r="H161" s="278"/>
      <c r="I161" s="279"/>
      <c r="J161" s="203"/>
      <c r="K161" s="228"/>
      <c r="L161" s="203"/>
    </row>
    <row r="162" spans="1:12" s="271" customFormat="1" ht="15.75">
      <c r="A162" s="201"/>
      <c r="B162" s="262" t="s">
        <v>282</v>
      </c>
      <c r="C162" s="353">
        <f ca="1">ValuationDate</f>
        <v>42696</v>
      </c>
      <c r="D162" s="353">
        <f ca="1">ValuationDate</f>
        <v>42696</v>
      </c>
      <c r="E162" s="282"/>
      <c r="F162" s="417"/>
      <c r="H162" s="418"/>
      <c r="I162" s="419"/>
      <c r="J162" s="203"/>
      <c r="K162" s="228"/>
      <c r="L162" s="203"/>
    </row>
    <row r="163" spans="1:12" s="271" customFormat="1" ht="15.75">
      <c r="A163" s="201"/>
      <c r="B163" s="262"/>
      <c r="C163" s="262"/>
      <c r="D163" s="262"/>
      <c r="E163" s="262"/>
      <c r="F163" s="282"/>
      <c r="H163" s="280"/>
      <c r="I163" s="281"/>
      <c r="J163" s="203"/>
      <c r="K163" s="228"/>
      <c r="L163" s="203"/>
    </row>
    <row r="164" spans="1:12" ht="23.25" customHeight="1">
      <c r="A164" s="139" t="s">
        <v>108</v>
      </c>
      <c r="B164" s="127"/>
      <c r="C164" s="127"/>
      <c r="D164" s="127"/>
      <c r="E164" s="127"/>
      <c r="F164" s="127"/>
      <c r="G164" s="127"/>
      <c r="H164" s="203"/>
      <c r="I164" s="16"/>
      <c r="J164" s="203"/>
      <c r="K164" s="228"/>
      <c r="L164" s="203"/>
    </row>
    <row r="165" spans="1:12">
      <c r="A165" s="5"/>
      <c r="H165" s="203"/>
      <c r="I165" s="16"/>
      <c r="J165" s="203"/>
      <c r="K165" s="228"/>
      <c r="L165" s="203"/>
    </row>
    <row r="166" spans="1:12" ht="15.75">
      <c r="A166" s="5"/>
      <c r="B166" s="136" t="s">
        <v>122</v>
      </c>
      <c r="H166" s="204"/>
      <c r="I166" s="69"/>
      <c r="J166" s="203"/>
      <c r="K166" s="228"/>
      <c r="L166" s="203"/>
    </row>
    <row r="167" spans="1:12">
      <c r="A167" s="201"/>
      <c r="B167" s="137" t="s">
        <v>260</v>
      </c>
      <c r="C167" s="183"/>
      <c r="D167" s="25" t="s">
        <v>60</v>
      </c>
      <c r="E167" s="184"/>
      <c r="F167" s="423" t="b">
        <f>IF(YearsUntilRetirement&gt;0,"(years after retirement date)")</f>
        <v>0</v>
      </c>
      <c r="H167" s="215"/>
      <c r="I167" s="216"/>
      <c r="J167" s="203"/>
      <c r="K167" s="228"/>
      <c r="L167" s="203"/>
    </row>
    <row r="168" spans="1:12" ht="17.25" customHeight="1">
      <c r="A168" s="201"/>
      <c r="B168" s="137" t="s">
        <v>261</v>
      </c>
      <c r="C168" s="182"/>
      <c r="D168" s="25" t="s">
        <v>61</v>
      </c>
      <c r="E168" s="184"/>
      <c r="F168" s="423" t="b">
        <f>IF(YearsUntilRetirement&gt;0,"(years after retirement date)")</f>
        <v>0</v>
      </c>
      <c r="H168" s="471" t="s">
        <v>158</v>
      </c>
      <c r="I168" s="472"/>
      <c r="J168" s="203"/>
      <c r="K168" s="228"/>
      <c r="L168" s="203"/>
    </row>
    <row r="169" spans="1:12" ht="15.75">
      <c r="A169" s="201"/>
      <c r="B169" s="137" t="s">
        <v>123</v>
      </c>
      <c r="C169" s="182"/>
      <c r="D169" s="87"/>
      <c r="E169" s="87"/>
      <c r="F169" s="87"/>
      <c r="H169" s="471" t="s">
        <v>107</v>
      </c>
      <c r="I169" s="472"/>
      <c r="J169" s="203"/>
      <c r="K169" s="228"/>
      <c r="L169" s="203"/>
    </row>
    <row r="170" spans="1:12">
      <c r="A170" s="201"/>
      <c r="B170" s="137" t="s">
        <v>283</v>
      </c>
      <c r="C170" s="182"/>
      <c r="D170" s="61"/>
      <c r="E170" s="87"/>
      <c r="F170" s="87"/>
      <c r="H170" s="473" t="s">
        <v>159</v>
      </c>
      <c r="I170" s="474"/>
      <c r="J170" s="203"/>
      <c r="K170" s="228"/>
      <c r="L170" s="203"/>
    </row>
    <row r="171" spans="1:12">
      <c r="A171" s="201"/>
      <c r="B171" s="137" t="s">
        <v>196</v>
      </c>
      <c r="C171" s="183"/>
      <c r="D171" s="87"/>
      <c r="E171" s="87"/>
      <c r="F171" s="87"/>
      <c r="H171" s="215"/>
      <c r="I171" s="216"/>
      <c r="J171" s="203"/>
      <c r="K171" s="228"/>
      <c r="L171" s="203"/>
    </row>
    <row r="172" spans="1:12">
      <c r="A172" s="201"/>
      <c r="B172" s="137"/>
      <c r="C172" s="61"/>
      <c r="D172" s="87"/>
      <c r="E172" s="87"/>
      <c r="F172" s="87"/>
      <c r="H172" s="204"/>
      <c r="I172" s="69"/>
      <c r="J172" s="203"/>
      <c r="K172" s="228"/>
      <c r="L172" s="203"/>
    </row>
    <row r="173" spans="1:12" ht="15.75">
      <c r="A173" s="201"/>
      <c r="B173" s="136" t="s">
        <v>124</v>
      </c>
      <c r="C173" s="57"/>
      <c r="D173" s="57"/>
      <c r="E173" s="57"/>
      <c r="F173" s="57"/>
      <c r="H173" s="204"/>
      <c r="I173" s="69"/>
      <c r="J173" s="203"/>
      <c r="K173" s="228"/>
      <c r="L173" s="203"/>
    </row>
    <row r="174" spans="1:12">
      <c r="A174" s="201"/>
      <c r="B174" s="137" t="s">
        <v>262</v>
      </c>
      <c r="C174" s="59"/>
      <c r="D174" s="59"/>
      <c r="E174" s="87"/>
      <c r="F174" s="87"/>
      <c r="H174" s="215"/>
      <c r="I174" s="216"/>
      <c r="J174" s="203"/>
      <c r="K174" s="228"/>
      <c r="L174" s="203"/>
    </row>
    <row r="175" spans="1:12">
      <c r="A175" s="201"/>
      <c r="B175" s="138" t="s">
        <v>154</v>
      </c>
      <c r="H175" s="204"/>
      <c r="I175" s="69"/>
      <c r="J175" s="203"/>
      <c r="K175" s="228"/>
      <c r="L175" s="203"/>
    </row>
    <row r="176" spans="1:12" ht="15.75" customHeight="1">
      <c r="A176" s="201"/>
      <c r="B176" s="137" t="s">
        <v>263</v>
      </c>
      <c r="C176" s="59"/>
      <c r="D176" s="25" t="s">
        <v>61</v>
      </c>
      <c r="E176" s="68"/>
      <c r="F176" s="53" t="s">
        <v>62</v>
      </c>
      <c r="H176" s="215"/>
      <c r="I176" s="216"/>
      <c r="J176" s="203"/>
      <c r="K176" s="228"/>
      <c r="L176" s="203"/>
    </row>
    <row r="177" spans="1:12" s="5" customFormat="1">
      <c r="A177" s="201"/>
      <c r="B177" s="114"/>
      <c r="C177" s="61"/>
      <c r="D177" s="61"/>
      <c r="E177" s="423" t="b">
        <f>IF(YearsUntilRetirement&gt;0,"(years after retirement date)")</f>
        <v>0</v>
      </c>
      <c r="H177" s="204"/>
      <c r="I177" s="69"/>
      <c r="J177" s="204"/>
      <c r="K177" s="227"/>
      <c r="L177" s="204"/>
    </row>
    <row r="178" spans="1:12" s="5" customFormat="1">
      <c r="A178" s="201"/>
      <c r="B178" s="355"/>
      <c r="C178" s="69"/>
      <c r="D178" s="69"/>
      <c r="E178" s="69"/>
      <c r="F178" s="69"/>
      <c r="G178" s="69"/>
      <c r="H178" s="204"/>
      <c r="I178" s="69"/>
      <c r="J178" s="204"/>
      <c r="K178" s="227"/>
      <c r="L178" s="204"/>
    </row>
    <row r="179" spans="1:12" s="5" customFormat="1" ht="15.75">
      <c r="A179" s="201"/>
      <c r="B179" s="85" t="s">
        <v>125</v>
      </c>
      <c r="C179" s="69"/>
      <c r="D179" s="454"/>
      <c r="E179" s="69"/>
      <c r="F179" s="69"/>
      <c r="G179" s="69"/>
      <c r="H179" s="204"/>
      <c r="I179" s="69"/>
      <c r="J179" s="204"/>
      <c r="K179" s="227"/>
      <c r="L179" s="204"/>
    </row>
    <row r="180" spans="1:12" s="5" customFormat="1" ht="15.75">
      <c r="A180" s="201"/>
      <c r="B180" s="114" t="s">
        <v>126</v>
      </c>
      <c r="C180" s="182">
        <v>2500</v>
      </c>
      <c r="D180" s="69"/>
      <c r="E180" s="69"/>
      <c r="F180" s="69"/>
      <c r="G180" s="69"/>
      <c r="H180" s="204"/>
      <c r="I180" s="351"/>
      <c r="J180" s="204"/>
      <c r="K180" s="227"/>
      <c r="L180" s="204"/>
    </row>
    <row r="181" spans="1:12" s="5" customFormat="1" ht="15.75">
      <c r="A181" s="201"/>
      <c r="B181" s="63"/>
      <c r="C181" s="61"/>
      <c r="D181" s="69"/>
      <c r="E181" s="69"/>
      <c r="F181" s="69"/>
      <c r="G181" s="69"/>
      <c r="H181" s="204"/>
      <c r="I181" s="351"/>
      <c r="J181" s="204"/>
      <c r="K181" s="227"/>
      <c r="L181" s="204"/>
    </row>
    <row r="182" spans="1:12" s="5" customFormat="1">
      <c r="A182" s="201"/>
      <c r="B182" s="62" t="s">
        <v>284</v>
      </c>
      <c r="C182" s="61"/>
      <c r="D182" s="69"/>
      <c r="E182" s="69"/>
      <c r="F182" s="356"/>
      <c r="G182" s="69"/>
      <c r="H182" s="204"/>
      <c r="I182" s="217"/>
      <c r="J182" s="204"/>
      <c r="K182" s="227"/>
      <c r="L182" s="204"/>
    </row>
    <row r="183" spans="1:12" s="5" customFormat="1">
      <c r="A183" s="201"/>
      <c r="B183" s="62" t="s">
        <v>119</v>
      </c>
      <c r="C183" s="443">
        <v>0</v>
      </c>
      <c r="D183" s="69"/>
      <c r="E183" s="69"/>
      <c r="F183" s="356"/>
      <c r="G183" s="69"/>
      <c r="H183" s="467" t="s">
        <v>160</v>
      </c>
      <c r="I183" s="468"/>
      <c r="J183" s="204"/>
      <c r="K183" s="227"/>
      <c r="L183" s="204"/>
    </row>
    <row r="184" spans="1:12" s="5" customFormat="1">
      <c r="A184" s="201"/>
      <c r="B184" s="62" t="s">
        <v>273</v>
      </c>
      <c r="C184" s="443">
        <v>0.01</v>
      </c>
      <c r="D184" s="69"/>
      <c r="E184" s="69"/>
      <c r="F184" s="69"/>
      <c r="G184" s="69"/>
      <c r="H184" s="467" t="s">
        <v>161</v>
      </c>
      <c r="I184" s="468"/>
      <c r="J184" s="204"/>
      <c r="K184" s="227"/>
      <c r="L184" s="204"/>
    </row>
    <row r="185" spans="1:12" s="5" customFormat="1">
      <c r="A185" s="201"/>
      <c r="B185" s="63" t="s">
        <v>50</v>
      </c>
      <c r="C185" s="443">
        <v>1.4999999999999999E-2</v>
      </c>
      <c r="D185" s="69"/>
      <c r="E185" s="69"/>
      <c r="F185" s="69"/>
      <c r="G185" s="69"/>
      <c r="H185" s="467" t="s">
        <v>253</v>
      </c>
      <c r="I185" s="468"/>
      <c r="J185" s="204"/>
      <c r="K185" s="227"/>
      <c r="L185" s="204"/>
    </row>
    <row r="186" spans="1:12" s="5" customFormat="1">
      <c r="A186" s="201"/>
      <c r="B186" s="62" t="s">
        <v>274</v>
      </c>
      <c r="C186" s="443">
        <v>0.01</v>
      </c>
      <c r="D186" s="69"/>
      <c r="E186" s="69"/>
      <c r="F186" s="69"/>
      <c r="G186" s="69"/>
      <c r="H186" s="204"/>
      <c r="I186" s="69"/>
      <c r="J186" s="204"/>
      <c r="K186" s="227"/>
      <c r="L186" s="204"/>
    </row>
    <row r="187" spans="1:12" s="5" customFormat="1">
      <c r="A187" s="201"/>
      <c r="B187" s="62" t="s">
        <v>275</v>
      </c>
      <c r="C187" s="443">
        <v>1.4999999999999999E-2</v>
      </c>
      <c r="D187" s="69"/>
      <c r="E187" s="69"/>
      <c r="F187" s="69"/>
      <c r="G187" s="69"/>
      <c r="H187" s="204"/>
      <c r="I187" s="69"/>
      <c r="J187" s="204"/>
      <c r="K187" s="227"/>
      <c r="L187" s="204"/>
    </row>
    <row r="188" spans="1:12" s="5" customFormat="1">
      <c r="A188" s="201"/>
      <c r="B188" s="62" t="s">
        <v>276</v>
      </c>
      <c r="C188" s="443">
        <v>1.4999999999999999E-2</v>
      </c>
      <c r="D188" s="69"/>
      <c r="E188" s="69"/>
      <c r="F188" s="69"/>
      <c r="G188" s="69"/>
      <c r="H188" s="204"/>
      <c r="I188" s="69"/>
      <c r="J188" s="204"/>
      <c r="K188" s="227"/>
      <c r="L188" s="204"/>
    </row>
    <row r="189" spans="1:12" s="5" customFormat="1">
      <c r="A189" s="201"/>
      <c r="B189" s="357"/>
      <c r="C189" s="414"/>
      <c r="D189" s="69"/>
      <c r="E189" s="69"/>
      <c r="F189" s="69"/>
      <c r="G189" s="69"/>
      <c r="H189" s="204"/>
      <c r="I189" s="69"/>
      <c r="J189" s="204"/>
      <c r="K189" s="227"/>
      <c r="L189" s="204"/>
    </row>
    <row r="190" spans="1:12" s="5" customFormat="1">
      <c r="A190" s="201"/>
      <c r="B190" s="62" t="s">
        <v>285</v>
      </c>
      <c r="C190" s="135"/>
      <c r="H190" s="204"/>
      <c r="I190" s="69"/>
      <c r="J190" s="204"/>
      <c r="K190" s="227"/>
      <c r="L190" s="204"/>
    </row>
    <row r="191" spans="1:12" s="5" customFormat="1">
      <c r="A191" s="201"/>
      <c r="B191" s="62" t="s">
        <v>119</v>
      </c>
      <c r="C191" s="443">
        <v>0</v>
      </c>
      <c r="F191" s="356"/>
      <c r="G191" s="69"/>
      <c r="H191" s="204"/>
      <c r="I191" s="69"/>
      <c r="J191" s="204"/>
      <c r="K191" s="227"/>
      <c r="L191" s="204"/>
    </row>
    <row r="192" spans="1:12" s="5" customFormat="1">
      <c r="A192" s="201"/>
      <c r="B192" s="62" t="s">
        <v>264</v>
      </c>
      <c r="C192" s="443">
        <v>1.4999999999999999E-2</v>
      </c>
      <c r="D192" s="27"/>
      <c r="H192" s="204"/>
      <c r="I192" s="69"/>
      <c r="J192" s="204"/>
      <c r="K192" s="227"/>
      <c r="L192" s="204"/>
    </row>
    <row r="193" spans="1:12" s="5" customFormat="1">
      <c r="A193" s="201"/>
      <c r="B193" s="62" t="s">
        <v>280</v>
      </c>
      <c r="C193" s="443">
        <v>0.01</v>
      </c>
      <c r="H193" s="204"/>
      <c r="I193" s="69"/>
      <c r="J193" s="204"/>
      <c r="K193" s="227"/>
      <c r="L193" s="204"/>
    </row>
    <row r="194" spans="1:12">
      <c r="A194" s="201"/>
      <c r="B194" s="57"/>
      <c r="H194" s="204"/>
      <c r="I194" s="69"/>
      <c r="J194" s="204"/>
      <c r="K194" s="228"/>
      <c r="L194" s="203"/>
    </row>
    <row r="195" spans="1:12">
      <c r="A195" s="201"/>
      <c r="B195" s="58" t="s">
        <v>213</v>
      </c>
      <c r="C195" s="99">
        <v>0.5</v>
      </c>
      <c r="D195" t="s">
        <v>212</v>
      </c>
      <c r="H195" s="215"/>
      <c r="I195" s="216"/>
      <c r="J195" s="203"/>
      <c r="K195" s="228"/>
      <c r="L195" s="203"/>
    </row>
    <row r="196" spans="1:12">
      <c r="A196" s="201"/>
      <c r="B196" s="58" t="s">
        <v>214</v>
      </c>
      <c r="C196" s="99">
        <v>0.5</v>
      </c>
      <c r="H196" s="215"/>
      <c r="I196" s="216"/>
      <c r="J196" s="203"/>
      <c r="K196" s="228"/>
      <c r="L196" s="203"/>
    </row>
    <row r="197" spans="1:12">
      <c r="A197" s="201"/>
      <c r="B197" s="57"/>
      <c r="C197" s="135"/>
      <c r="H197" s="204"/>
      <c r="I197" s="69"/>
      <c r="J197" s="203"/>
      <c r="K197" s="228"/>
      <c r="L197" s="203"/>
    </row>
    <row r="198" spans="1:12" ht="15.75">
      <c r="A198" s="201"/>
      <c r="B198" s="134" t="s">
        <v>155</v>
      </c>
      <c r="C198" s="88"/>
      <c r="D198" s="88"/>
      <c r="H198" s="204"/>
      <c r="I198" s="69"/>
      <c r="J198" s="203"/>
      <c r="K198" s="228"/>
      <c r="L198" s="203"/>
    </row>
    <row r="199" spans="1:12">
      <c r="A199" s="201"/>
      <c r="B199" s="58" t="s">
        <v>119</v>
      </c>
      <c r="C199" s="443">
        <v>3.5000000000000003E-2</v>
      </c>
      <c r="D199" s="7"/>
      <c r="H199" s="215"/>
      <c r="I199" s="216"/>
      <c r="J199" s="203"/>
      <c r="K199" s="228"/>
      <c r="L199" s="203"/>
    </row>
    <row r="200" spans="1:12">
      <c r="A200" s="201"/>
      <c r="B200" s="58" t="s">
        <v>273</v>
      </c>
      <c r="C200" s="443">
        <v>4.4999999999999998E-2</v>
      </c>
      <c r="H200" s="215"/>
      <c r="I200" s="216"/>
      <c r="J200" s="203"/>
      <c r="K200" s="228"/>
      <c r="L200" s="203"/>
    </row>
    <row r="201" spans="1:12">
      <c r="A201" s="201"/>
      <c r="B201" s="57" t="s">
        <v>50</v>
      </c>
      <c r="C201" s="443">
        <v>7.0000000000000007E-2</v>
      </c>
      <c r="H201" s="215"/>
      <c r="I201" s="216"/>
      <c r="J201" s="203"/>
      <c r="K201" s="228"/>
      <c r="L201" s="203"/>
    </row>
    <row r="202" spans="1:12">
      <c r="A202" s="201"/>
      <c r="B202" s="58" t="s">
        <v>274</v>
      </c>
      <c r="C202" s="443">
        <v>8.5000000000000006E-2</v>
      </c>
      <c r="D202" s="19"/>
      <c r="H202" s="215"/>
      <c r="I202" s="216"/>
      <c r="J202" s="203"/>
      <c r="K202" s="228"/>
      <c r="L202" s="203"/>
    </row>
    <row r="203" spans="1:12">
      <c r="A203" s="201"/>
      <c r="B203" s="58" t="s">
        <v>275</v>
      </c>
      <c r="C203" s="443">
        <v>0.08</v>
      </c>
      <c r="E203" s="19"/>
      <c r="H203" s="215"/>
      <c r="I203" s="216"/>
      <c r="J203" s="203"/>
      <c r="K203" s="228"/>
      <c r="L203" s="203"/>
    </row>
    <row r="204" spans="1:12">
      <c r="A204" s="201"/>
      <c r="B204" s="58" t="s">
        <v>276</v>
      </c>
      <c r="C204" s="443">
        <v>0.08</v>
      </c>
      <c r="H204" s="215"/>
      <c r="I204" s="216"/>
      <c r="J204" s="203"/>
      <c r="K204" s="228"/>
      <c r="L204" s="203"/>
    </row>
    <row r="205" spans="1:12">
      <c r="A205" s="201"/>
      <c r="B205" s="58" t="s">
        <v>93</v>
      </c>
      <c r="C205" s="443">
        <v>0.08</v>
      </c>
      <c r="H205" s="215"/>
      <c r="I205" s="216"/>
      <c r="J205" s="203"/>
      <c r="K205" s="228"/>
      <c r="L205" s="203"/>
    </row>
    <row r="206" spans="1:12">
      <c r="A206" s="201"/>
      <c r="B206" s="58" t="s">
        <v>94</v>
      </c>
      <c r="C206" s="443">
        <v>4.4999999999999998E-2</v>
      </c>
      <c r="H206" s="215"/>
      <c r="I206" s="216"/>
      <c r="J206" s="203"/>
      <c r="K206" s="228"/>
      <c r="L206" s="203"/>
    </row>
    <row r="207" spans="1:12">
      <c r="A207" s="201"/>
      <c r="B207" s="58" t="s">
        <v>127</v>
      </c>
      <c r="C207" s="443">
        <v>2.5000000000000001E-2</v>
      </c>
      <c r="H207" s="215"/>
      <c r="I207" s="216"/>
      <c r="J207" s="203"/>
      <c r="K207" s="228"/>
      <c r="L207" s="203"/>
    </row>
    <row r="208" spans="1:12">
      <c r="A208" s="5"/>
      <c r="B208" s="58" t="s">
        <v>237</v>
      </c>
      <c r="C208" s="443">
        <v>0.04</v>
      </c>
      <c r="H208" s="215"/>
      <c r="I208" s="216"/>
      <c r="J208" s="203"/>
      <c r="K208" s="228"/>
      <c r="L208" s="203"/>
    </row>
    <row r="209" spans="1:11">
      <c r="A209" s="220"/>
      <c r="B209" s="158"/>
      <c r="C209" s="221"/>
      <c r="D209" s="158"/>
      <c r="E209" s="158"/>
      <c r="F209" s="158"/>
      <c r="G209" s="158"/>
      <c r="H209" s="203"/>
      <c r="J209" s="16"/>
      <c r="K209" s="16"/>
    </row>
  </sheetData>
  <dataConsolidate link="1"/>
  <mergeCells count="54">
    <mergeCell ref="H153:I157"/>
    <mergeCell ref="H159:I159"/>
    <mergeCell ref="H20:I20"/>
    <mergeCell ref="H21:I21"/>
    <mergeCell ref="H22:I22"/>
    <mergeCell ref="H23:I23"/>
    <mergeCell ref="H115:I115"/>
    <mergeCell ref="H116:I116"/>
    <mergeCell ref="H121:I121"/>
    <mergeCell ref="H127:I127"/>
    <mergeCell ref="H122:I124"/>
    <mergeCell ref="H146:I146"/>
    <mergeCell ref="H133:I133"/>
    <mergeCell ref="H138:I138"/>
    <mergeCell ref="H141:I145"/>
    <mergeCell ref="H69:I69"/>
    <mergeCell ref="H24:I24"/>
    <mergeCell ref="H9:I9"/>
    <mergeCell ref="H10:I10"/>
    <mergeCell ref="H14:I14"/>
    <mergeCell ref="H15:I15"/>
    <mergeCell ref="H17:I17"/>
    <mergeCell ref="H1:I6"/>
    <mergeCell ref="J1:K6"/>
    <mergeCell ref="H34:I36"/>
    <mergeCell ref="H83:I86"/>
    <mergeCell ref="H73:I73"/>
    <mergeCell ref="H74:I74"/>
    <mergeCell ref="H75:I75"/>
    <mergeCell ref="H76:I76"/>
    <mergeCell ref="H77:I77"/>
    <mergeCell ref="H72:I72"/>
    <mergeCell ref="H25:I25"/>
    <mergeCell ref="H31:I31"/>
    <mergeCell ref="H37:I37"/>
    <mergeCell ref="H40:I40"/>
    <mergeCell ref="H41:I41"/>
    <mergeCell ref="H38:I38"/>
    <mergeCell ref="H185:I185"/>
    <mergeCell ref="C15:D15"/>
    <mergeCell ref="C9:D9"/>
    <mergeCell ref="H168:I168"/>
    <mergeCell ref="H169:I169"/>
    <mergeCell ref="H170:I170"/>
    <mergeCell ref="H183:I183"/>
    <mergeCell ref="H184:I184"/>
    <mergeCell ref="H158:I158"/>
    <mergeCell ref="C128:D128"/>
    <mergeCell ref="H147:I147"/>
    <mergeCell ref="H134:I134"/>
    <mergeCell ref="H18:I18"/>
    <mergeCell ref="H19:I19"/>
    <mergeCell ref="H46:I47"/>
    <mergeCell ref="H43:I44"/>
  </mergeCells>
  <dataValidations count="27">
    <dataValidation type="date" showInputMessage="1" showErrorMessage="1" sqref="D126 D124 C125:C127 C114 C48:D48 C68 C67:D67 D68:D70">
      <formula1>1</formula1>
      <formula2>#REF!</formula2>
    </dataValidation>
    <dataValidation type="list" showInputMessage="1" showErrorMessage="1" sqref="C53:D53 C47:D47 C59:D59 C69:C70 C65:D65 C89 C100">
      <formula1>"Yes, No"</formula1>
    </dataValidation>
    <dataValidation type="list" showInputMessage="1" showErrorMessage="1" sqref="C41:D41">
      <formula1>"0,1,2,3,4"</formula1>
    </dataValidation>
    <dataValidation showInputMessage="1" showErrorMessage="1" sqref="D25:D27 C128:C129 C37:D40 C17:D17 C24:D24 C42:D42 J147:J152 C54:D54 C50:D52 C66:D66 E116 G177 C176 C167:C169 C183:C188 C190:C193 C60:D60 C44:D46 C56:D58 D16 C87:C88 B71 C82 C11:D11 D10 F135:F149 D71:D76 D171:G172 D169:G169 E170:G170 D121:D123 D31:G32 E174:G174 E33:G33 G167 C62:D64 C85 D111:D112 G26:G28 C72:C77 F27:F28 J159:J163 C104:C109 E147:E149 E25:E28 C98:C99 C93 C96 D119 E150:F151 E141:E145 E159:E162 E153:E157 F152:F163 G132:G163 F132:F133 E133 E135:E136 C119:C124"/>
    <dataValidation type="date" showInputMessage="1" showErrorMessage="1" sqref="C21:D22">
      <formula1>1</formula1>
      <formula2>41640</formula2>
    </dataValidation>
    <dataValidation type="list" allowBlank="1" showInputMessage="1" showErrorMessage="1" sqref="C25">
      <formula1>"TRUE, FALSE"</formula1>
    </dataValidation>
    <dataValidation type="list" showInputMessage="1" showErrorMessage="1" sqref="C23:D23 F115:F117 E117">
      <formula1>"M,F"</formula1>
    </dataValidation>
    <dataValidation type="list" allowBlank="1" showInputMessage="1" showErrorMessage="1" sqref="C159:D159 C147:D147">
      <formula1>"Yes, No"</formula1>
    </dataValidation>
    <dataValidation type="date" showInputMessage="1" showErrorMessage="1" sqref="D61">
      <formula1>1</formula1>
      <formula2>D36</formula2>
    </dataValidation>
    <dataValidation type="date" showInputMessage="1" showErrorMessage="1" sqref="C55 C61">
      <formula1>1</formula1>
      <formula2>B30</formula2>
    </dataValidation>
    <dataValidation type="list" allowBlank="1" showInputMessage="1" showErrorMessage="1" sqref="C138:D138">
      <formula1>"0, 1,2"</formula1>
    </dataValidation>
    <dataValidation type="list" allowBlank="1" showInputMessage="1" showErrorMessage="1" sqref="C94 C157:D157 C83 C145:D145">
      <formula1>"Nil, CPI, Fixed"</formula1>
    </dataValidation>
    <dataValidation type="date" allowBlank="1" showInputMessage="1" showErrorMessage="1" sqref="C150:D151 C162:D162">
      <formula1>DATE(YEAR(C21)+55,MONTH(C21),DAY(C21))</formula1>
      <formula2>TODAY()</formula2>
    </dataValidation>
    <dataValidation type="decimal" operator="greaterThan" allowBlank="1" showInputMessage="1" showErrorMessage="1" sqref="C153:D153 C141:D141 C155:D155 C143:D143">
      <formula1>0</formula1>
    </dataValidation>
    <dataValidation type="decimal" operator="greaterThanOrEqual" allowBlank="1" showInputMessage="1" showErrorMessage="1" sqref="C160:D161 C148:D149">
      <formula1>0</formula1>
    </dataValidation>
    <dataValidation type="decimal" allowBlank="1" showInputMessage="1" showErrorMessage="1" sqref="C92 C154:D154 C81 C142:D142">
      <formula1>0</formula1>
      <formula2>1</formula2>
    </dataValidation>
    <dataValidation type="whole" allowBlank="1" showInputMessage="1" showErrorMessage="1" sqref="C156:D156 C144:D144">
      <formula1>0</formula1>
      <formula2>15</formula2>
    </dataValidation>
    <dataValidation type="decimal" allowBlank="1" showInputMessage="1" showErrorMessage="1" sqref="C158:D158 D146">
      <formula1>0.01</formula1>
      <formula2>0.08</formula2>
    </dataValidation>
    <dataValidation type="date" showInputMessage="1" showErrorMessage="1" sqref="D49">
      <formula1>1</formula1>
      <formula2>D23</formula2>
    </dataValidation>
    <dataValidation type="date" showInputMessage="1" showErrorMessage="1" sqref="C49 C43:D43">
      <formula1>1</formula1>
      <formula2>B17</formula2>
    </dataValidation>
    <dataValidation type="list" allowBlank="1" showInputMessage="1" showErrorMessage="1" sqref="C79">
      <formula1>"0,1,2"</formula1>
    </dataValidation>
    <dataValidation type="list" allowBlank="1" showInputMessage="1" showErrorMessage="1" sqref="C84 C95">
      <formula1>"1%, 2%, 3%, 4%, 5%"</formula1>
    </dataValidation>
    <dataValidation type="whole" showInputMessage="1" showErrorMessage="1" sqref="C86 C97">
      <formula1>1</formula1>
      <formula2>50</formula2>
    </dataValidation>
    <dataValidation type="date" showInputMessage="1" showErrorMessage="1" sqref="D55">
      <formula1>1</formula1>
      <formula2>C17</formula2>
    </dataValidation>
    <dataValidation type="whole" showInputMessage="1" showErrorMessage="1" errorTitle="Deferred retirement limit" error="Cannot defer past age 80 of the oldest person in the couple." sqref="C27">
      <formula1>0</formula1>
      <formula2>100-MIN(YEARFRAC(DateOfBirth1,TODAY()),IF(D21="",100,YEARFRAC(DateOfBirth2,TODAY())))</formula2>
    </dataValidation>
    <dataValidation type="list" allowBlank="1" showInputMessage="1" showErrorMessage="1" sqref="C152:D152">
      <formula1>#REF!</formula1>
    </dataValidation>
    <dataValidation type="list" allowBlank="1" showInputMessage="1" showErrorMessage="1" sqref="C140:D140">
      <formula1>#REF!</formula1>
    </dataValidation>
  </dataValidations>
  <pageMargins left="0.75" right="0.75" top="1" bottom="1" header="0.5" footer="0.5"/>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Scroll Bar 1">
              <controlPr defaultSize="0" autoPict="0">
                <anchor moveWithCells="1">
                  <from>
                    <xdr:col>2</xdr:col>
                    <xdr:colOff>76200</xdr:colOff>
                    <xdr:row>125</xdr:row>
                    <xdr:rowOff>171450</xdr:rowOff>
                  </from>
                  <to>
                    <xdr:col>3</xdr:col>
                    <xdr:colOff>628650</xdr:colOff>
                    <xdr:row>126</xdr:row>
                    <xdr:rowOff>171450</xdr:rowOff>
                  </to>
                </anchor>
              </controlPr>
            </control>
          </mc:Choice>
        </mc:AlternateContent>
        <mc:AlternateContent xmlns:mc="http://schemas.openxmlformats.org/markup-compatibility/2006">
          <mc:Choice Requires="x14">
            <control shapeId="16389" r:id="rId5" name="Button 5">
              <controlPr defaultSize="0" print="0" autoFill="0" autoPict="0" macro="[0]!runFullHealthCheck">
                <anchor moveWithCells="1" sizeWithCells="1">
                  <from>
                    <xdr:col>4</xdr:col>
                    <xdr:colOff>647700</xdr:colOff>
                    <xdr:row>3</xdr:row>
                    <xdr:rowOff>85725</xdr:rowOff>
                  </from>
                  <to>
                    <xdr:col>6</xdr:col>
                    <xdr:colOff>714375</xdr:colOff>
                    <xdr:row>5</xdr:row>
                    <xdr:rowOff>95250</xdr:rowOff>
                  </to>
                </anchor>
              </controlPr>
            </control>
          </mc:Choice>
        </mc:AlternateContent>
        <mc:AlternateContent xmlns:mc="http://schemas.openxmlformats.org/markup-compatibility/2006">
          <mc:Choice Requires="x14">
            <control shapeId="16390" r:id="rId6" name="Button 6">
              <controlPr defaultSize="0" print="0" autoFill="0" autoPict="0" macro="[0]!LoadCaseMacro">
                <anchor moveWithCells="1" sizeWithCells="1">
                  <from>
                    <xdr:col>12</xdr:col>
                    <xdr:colOff>0</xdr:colOff>
                    <xdr:row>5</xdr:row>
                    <xdr:rowOff>0</xdr:rowOff>
                  </from>
                  <to>
                    <xdr:col>15</xdr:col>
                    <xdr:colOff>0</xdr:colOff>
                    <xdr:row>7</xdr:row>
                    <xdr:rowOff>0</xdr:rowOff>
                  </to>
                </anchor>
              </controlPr>
            </control>
          </mc:Choice>
        </mc:AlternateContent>
        <mc:AlternateContent xmlns:mc="http://schemas.openxmlformats.org/markup-compatibility/2006">
          <mc:Choice Requires="x14">
            <control shapeId="16391" r:id="rId7" name="Button 7">
              <controlPr defaultSize="0" print="0" autoFill="0" autoPict="0" macro="[0]!SaveCase">
                <anchor moveWithCells="1" sizeWithCells="1">
                  <from>
                    <xdr:col>12</xdr:col>
                    <xdr:colOff>0</xdr:colOff>
                    <xdr:row>2</xdr:row>
                    <xdr:rowOff>0</xdr:rowOff>
                  </from>
                  <to>
                    <xdr:col>15</xdr:col>
                    <xdr:colOff>0</xdr:colOff>
                    <xdr:row>4</xdr:row>
                    <xdr:rowOff>0</xdr:rowOff>
                  </to>
                </anchor>
              </controlPr>
            </control>
          </mc:Choice>
        </mc:AlternateContent>
        <mc:AlternateContent xmlns:mc="http://schemas.openxmlformats.org/markup-compatibility/2006">
          <mc:Choice Requires="x14">
            <control shapeId="16392" r:id="rId8" name="Button 8">
              <controlPr defaultSize="0" print="0" autoFill="0" autoPict="0" macro="[0]!LoadClientApplicationForm">
                <anchor moveWithCells="1" sizeWithCells="1">
                  <from>
                    <xdr:col>4</xdr:col>
                    <xdr:colOff>647700</xdr:colOff>
                    <xdr:row>0</xdr:row>
                    <xdr:rowOff>123825</xdr:rowOff>
                  </from>
                  <to>
                    <xdr:col>6</xdr:col>
                    <xdr:colOff>704850</xdr:colOff>
                    <xdr:row>2</xdr:row>
                    <xdr:rowOff>161925</xdr:rowOff>
                  </to>
                </anchor>
              </controlPr>
            </control>
          </mc:Choice>
        </mc:AlternateContent>
        <mc:AlternateContent xmlns:mc="http://schemas.openxmlformats.org/markup-compatibility/2006">
          <mc:Choice Requires="x14">
            <control shapeId="2" r:id="rId9" name="Button 9">
              <controlPr defaultSize="0" print="0" autoFill="0" autoPict="0" macro="[0]!RunTestFileFolder">
                <anchor moveWithCells="1" sizeWithCells="1">
                  <from>
                    <xdr:col>12</xdr:col>
                    <xdr:colOff>0</xdr:colOff>
                    <xdr:row>9</xdr:row>
                    <xdr:rowOff>0</xdr:rowOff>
                  </from>
                  <to>
                    <xdr:col>15</xdr:col>
                    <xdr:colOff>0</xdr:colOff>
                    <xdr:row>11</xdr:row>
                    <xdr:rowOff>0</xdr:rowOff>
                  </to>
                </anchor>
              </controlPr>
            </control>
          </mc:Choice>
        </mc:AlternateContent>
        <mc:AlternateContent xmlns:mc="http://schemas.openxmlformats.org/markup-compatibility/2006">
          <mc:Choice Requires="x14">
            <control shapeId="16394" r:id="rId10" name="Button 10">
              <controlPr defaultSize="0" print="0" autoFill="0" autoPict="0" macro="[0]!RunTestFileList">
                <anchor moveWithCells="1" sizeWithCells="1">
                  <from>
                    <xdr:col>12</xdr:col>
                    <xdr:colOff>0</xdr:colOff>
                    <xdr:row>12</xdr:row>
                    <xdr:rowOff>0</xdr:rowOff>
                  </from>
                  <to>
                    <xdr:col>15</xdr:col>
                    <xdr:colOff>0</xdr:colOff>
                    <xdr:row>14</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FFFF00"/>
  </sheetPr>
  <dimension ref="A1:BL82"/>
  <sheetViews>
    <sheetView showGridLines="0" topLeftCell="P22" zoomScale="85" zoomScaleNormal="85" workbookViewId="0">
      <selection activeCell="L35" sqref="L35"/>
    </sheetView>
  </sheetViews>
  <sheetFormatPr defaultColWidth="9" defaultRowHeight="15"/>
  <cols>
    <col min="1" max="1" width="4.109375" customWidth="1"/>
    <col min="2" max="2" width="15" customWidth="1"/>
    <col min="3" max="3" width="18" customWidth="1"/>
    <col min="7" max="7" width="12" customWidth="1"/>
    <col min="9" max="9" width="7.109375" customWidth="1"/>
    <col min="16" max="16" width="9" style="9"/>
    <col min="17" max="17" width="9" style="23" customWidth="1"/>
    <col min="28" max="29" width="9" style="9"/>
    <col min="30" max="30" width="9" style="23" customWidth="1"/>
    <col min="41" max="42" width="9" style="9"/>
    <col min="43" max="43" width="9" style="23" customWidth="1"/>
    <col min="54" max="54" width="9" style="9"/>
    <col min="56" max="56" width="14.109375" customWidth="1"/>
  </cols>
  <sheetData>
    <row r="1" spans="1:64">
      <c r="A1" s="144" t="s">
        <v>174</v>
      </c>
      <c r="BC1" s="271"/>
      <c r="BD1" s="271"/>
      <c r="BE1" s="271"/>
      <c r="BF1" s="271"/>
      <c r="BG1" s="271"/>
      <c r="BH1" s="271"/>
      <c r="BI1" s="271"/>
      <c r="BJ1" s="271"/>
      <c r="BK1" s="271"/>
      <c r="BL1" s="271"/>
    </row>
    <row r="2" spans="1:64">
      <c r="BC2" s="275"/>
      <c r="BD2" s="271"/>
      <c r="BE2" s="271"/>
      <c r="BF2" s="271"/>
      <c r="BG2" s="271"/>
      <c r="BH2" s="271"/>
      <c r="BI2" s="271"/>
      <c r="BJ2" s="271"/>
      <c r="BK2" s="271"/>
      <c r="BL2" s="271"/>
    </row>
    <row r="3" spans="1:64" ht="15.75">
      <c r="Q3" s="22"/>
      <c r="AD3" s="22"/>
      <c r="AQ3" s="22"/>
      <c r="BC3" s="274"/>
      <c r="BD3" s="271"/>
      <c r="BE3" s="271"/>
      <c r="BF3" s="271"/>
      <c r="BG3" s="271"/>
      <c r="BH3" s="271"/>
      <c r="BI3" s="271"/>
      <c r="BJ3" s="271"/>
      <c r="BK3" s="271"/>
      <c r="BL3" s="271"/>
    </row>
    <row r="4" spans="1:64">
      <c r="BC4" s="275"/>
      <c r="BD4" s="271"/>
      <c r="BE4" s="271"/>
      <c r="BF4" s="271"/>
      <c r="BG4" s="271"/>
      <c r="BH4" s="271"/>
      <c r="BI4" s="271"/>
      <c r="BJ4" s="271"/>
      <c r="BK4" s="271"/>
      <c r="BL4" s="271"/>
    </row>
    <row r="5" spans="1:64">
      <c r="BC5" s="275"/>
      <c r="BD5" s="271"/>
      <c r="BE5" s="271"/>
      <c r="BF5" s="271"/>
      <c r="BG5" s="271"/>
      <c r="BH5" s="271"/>
      <c r="BI5" s="271"/>
      <c r="BJ5" s="271"/>
      <c r="BK5" s="271"/>
      <c r="BL5" s="271"/>
    </row>
    <row r="6" spans="1:64">
      <c r="BC6" s="275"/>
      <c r="BD6" s="271"/>
      <c r="BE6" s="271"/>
      <c r="BF6" s="271"/>
      <c r="BG6" s="271"/>
      <c r="BH6" s="271"/>
      <c r="BI6" s="271"/>
      <c r="BJ6" s="271"/>
      <c r="BK6" s="271"/>
      <c r="BL6" s="271"/>
    </row>
    <row r="7" spans="1:64" ht="8.25" customHeight="1">
      <c r="A7" s="126"/>
      <c r="B7" s="126"/>
      <c r="C7" s="126"/>
      <c r="D7" s="126"/>
      <c r="E7" s="126"/>
      <c r="F7" s="126"/>
      <c r="G7" s="126"/>
      <c r="H7" s="126"/>
      <c r="I7" s="126"/>
      <c r="R7" s="126"/>
      <c r="S7" s="126"/>
      <c r="T7" s="126"/>
      <c r="U7" s="126"/>
      <c r="V7" s="126"/>
      <c r="W7" s="126"/>
      <c r="X7" s="126"/>
      <c r="Y7" s="126"/>
      <c r="Z7" s="126"/>
      <c r="AE7" s="126"/>
      <c r="AF7" s="126"/>
      <c r="AG7" s="126"/>
      <c r="AH7" s="126"/>
      <c r="AI7" s="126"/>
      <c r="AJ7" s="126"/>
      <c r="AK7" s="126"/>
      <c r="AL7" s="126"/>
      <c r="AM7" s="126"/>
      <c r="AR7" s="126"/>
      <c r="AS7" s="126"/>
      <c r="AT7" s="126"/>
      <c r="AU7" s="126"/>
      <c r="AV7" s="126"/>
      <c r="AW7" s="126"/>
      <c r="AX7" s="126"/>
      <c r="AY7" s="126"/>
      <c r="AZ7" s="126"/>
      <c r="BC7" s="275"/>
      <c r="BD7" s="276"/>
      <c r="BE7" s="276"/>
      <c r="BF7" s="276"/>
      <c r="BG7" s="276"/>
      <c r="BH7" s="276"/>
      <c r="BI7" s="276"/>
      <c r="BJ7" s="276"/>
      <c r="BK7" s="276"/>
      <c r="BL7" s="276"/>
    </row>
    <row r="8" spans="1:64">
      <c r="BC8" s="275"/>
      <c r="BD8" s="271"/>
      <c r="BE8" s="271"/>
      <c r="BF8" s="271"/>
      <c r="BG8" s="271"/>
      <c r="BH8" s="271"/>
      <c r="BI8" s="271"/>
      <c r="BJ8" s="271"/>
      <c r="BK8" s="271"/>
      <c r="BL8" s="271"/>
    </row>
    <row r="9" spans="1:64" ht="21.75" customHeight="1">
      <c r="A9" s="139" t="s">
        <v>30</v>
      </c>
      <c r="B9" s="127"/>
      <c r="C9" s="127"/>
      <c r="D9" s="127"/>
      <c r="E9" s="127"/>
      <c r="F9" s="127"/>
      <c r="G9" s="127"/>
      <c r="H9" s="127"/>
      <c r="I9" s="127"/>
      <c r="R9" s="127" t="s">
        <v>272</v>
      </c>
      <c r="S9" s="127"/>
      <c r="T9" s="127"/>
      <c r="U9" s="127"/>
      <c r="V9" s="127"/>
      <c r="W9" s="127"/>
      <c r="X9" s="127"/>
      <c r="Y9" s="127"/>
      <c r="Z9" s="127"/>
      <c r="AE9" s="127" t="s">
        <v>165</v>
      </c>
      <c r="AF9" s="127"/>
      <c r="AG9" s="127"/>
      <c r="AH9" s="127"/>
      <c r="AI9" s="127"/>
      <c r="AJ9" s="127"/>
      <c r="AK9" s="127"/>
      <c r="AL9" s="127"/>
      <c r="AM9" s="127"/>
      <c r="AR9" s="127" t="s">
        <v>162</v>
      </c>
      <c r="AS9" s="127"/>
      <c r="AT9" s="127"/>
      <c r="AU9" s="127"/>
      <c r="AV9" s="127"/>
      <c r="AW9" s="127"/>
      <c r="AX9" s="127"/>
      <c r="AY9" s="127"/>
      <c r="AZ9" s="127"/>
      <c r="BC9" s="275"/>
      <c r="BD9" s="277" t="s">
        <v>347</v>
      </c>
      <c r="BE9" s="277"/>
      <c r="BF9" s="277"/>
      <c r="BG9" s="277"/>
      <c r="BH9" s="277"/>
      <c r="BI9" s="277"/>
      <c r="BJ9" s="277"/>
      <c r="BK9" s="277"/>
      <c r="BL9" s="277"/>
    </row>
    <row r="10" spans="1:64" ht="20.25" customHeight="1">
      <c r="B10" s="132" t="s">
        <v>163</v>
      </c>
      <c r="C10" s="132" t="s">
        <v>164</v>
      </c>
      <c r="D10" s="132" t="s">
        <v>165</v>
      </c>
      <c r="F10" s="132" t="s">
        <v>166</v>
      </c>
      <c r="R10" s="132" t="s">
        <v>163</v>
      </c>
      <c r="S10" s="132" t="s">
        <v>165</v>
      </c>
      <c r="U10" s="132" t="s">
        <v>164</v>
      </c>
      <c r="W10" s="132" t="s">
        <v>166</v>
      </c>
      <c r="AE10" s="132" t="s">
        <v>163</v>
      </c>
      <c r="AF10" s="132" t="s">
        <v>165</v>
      </c>
      <c r="AH10" s="132" t="s">
        <v>164</v>
      </c>
      <c r="AJ10" s="132" t="s">
        <v>166</v>
      </c>
      <c r="AR10" s="132" t="s">
        <v>163</v>
      </c>
      <c r="AS10" s="132" t="s">
        <v>165</v>
      </c>
      <c r="AU10" s="132" t="s">
        <v>164</v>
      </c>
      <c r="AW10" s="132" t="s">
        <v>166</v>
      </c>
      <c r="BC10" s="271"/>
      <c r="BD10" s="271"/>
      <c r="BE10" s="271"/>
      <c r="BF10" s="271"/>
      <c r="BG10" s="271"/>
      <c r="BH10" s="271"/>
      <c r="BI10" s="271"/>
      <c r="BJ10" s="271"/>
      <c r="BK10" s="271"/>
      <c r="BL10" s="271"/>
    </row>
    <row r="11" spans="1:64" ht="20.25" customHeight="1">
      <c r="B11" s="132"/>
      <c r="C11" s="132"/>
      <c r="AE11" s="8"/>
    </row>
    <row r="12" spans="1:64" ht="15.75" customHeight="1">
      <c r="B12" s="501" t="s">
        <v>173</v>
      </c>
      <c r="C12" s="501"/>
      <c r="D12" s="501"/>
      <c r="E12" s="501"/>
      <c r="F12" s="501"/>
      <c r="G12" s="501"/>
      <c r="H12" s="501"/>
      <c r="I12" s="501"/>
      <c r="BD12" s="272" t="s">
        <v>339</v>
      </c>
      <c r="BE12" s="267" t="s">
        <v>340</v>
      </c>
      <c r="BF12" s="266"/>
      <c r="BG12" s="266"/>
      <c r="BH12" s="260"/>
    </row>
    <row r="13" spans="1:64" ht="35.25" customHeight="1">
      <c r="B13" s="501"/>
      <c r="C13" s="501"/>
      <c r="D13" s="501"/>
      <c r="E13" s="501"/>
      <c r="F13" s="501"/>
      <c r="G13" s="501"/>
      <c r="H13" s="501"/>
      <c r="I13" s="501"/>
      <c r="J13" s="499"/>
      <c r="K13" s="499"/>
      <c r="L13" s="499"/>
      <c r="Y13" t="s">
        <v>271</v>
      </c>
      <c r="BD13" s="266" t="s">
        <v>341</v>
      </c>
      <c r="BE13" s="268">
        <v>0</v>
      </c>
      <c r="BF13" s="266"/>
      <c r="BG13" s="266"/>
      <c r="BH13" s="260"/>
    </row>
    <row r="14" spans="1:64" ht="18">
      <c r="A14" s="16"/>
      <c r="B14" s="140"/>
      <c r="C14" s="69"/>
      <c r="D14" s="69"/>
      <c r="E14" s="69"/>
      <c r="F14" s="141"/>
      <c r="G14" s="141"/>
      <c r="H14" s="141"/>
      <c r="J14" s="499"/>
      <c r="K14" s="499"/>
      <c r="L14" s="499"/>
      <c r="BD14" s="266" t="s">
        <v>342</v>
      </c>
      <c r="BE14" s="268">
        <v>24488.922426088924</v>
      </c>
      <c r="BF14" s="266"/>
      <c r="BG14" s="266"/>
      <c r="BH14" s="260"/>
    </row>
    <row r="15" spans="1:64" ht="15.75">
      <c r="A15" s="16"/>
      <c r="B15" s="69"/>
      <c r="C15" s="69"/>
      <c r="D15" s="69"/>
      <c r="E15" s="69"/>
      <c r="F15" s="69"/>
      <c r="G15" s="69"/>
      <c r="H15" s="69"/>
      <c r="J15" s="24"/>
      <c r="BD15" s="266" t="s">
        <v>343</v>
      </c>
      <c r="BE15" s="268">
        <v>0</v>
      </c>
      <c r="BF15" s="266"/>
      <c r="BG15" s="266"/>
      <c r="BH15" s="260"/>
    </row>
    <row r="16" spans="1:64" ht="15.75">
      <c r="A16" s="16"/>
      <c r="B16" s="142"/>
      <c r="C16" s="69"/>
      <c r="D16" s="69"/>
      <c r="E16" s="69"/>
      <c r="F16" s="69"/>
      <c r="G16" s="69"/>
      <c r="H16" s="69"/>
      <c r="J16" s="24"/>
      <c r="BD16" s="266" t="s">
        <v>344</v>
      </c>
      <c r="BE16" s="268">
        <v>20375.330251831547</v>
      </c>
      <c r="BF16" s="266"/>
      <c r="BG16" s="266"/>
      <c r="BH16" s="260"/>
    </row>
    <row r="17" spans="1:60" ht="15.75">
      <c r="A17" s="16"/>
      <c r="B17" s="142"/>
      <c r="C17" s="69"/>
      <c r="D17" s="69"/>
      <c r="E17" s="69"/>
      <c r="F17" s="69"/>
      <c r="G17" s="69"/>
      <c r="H17" s="69"/>
      <c r="J17" s="24"/>
      <c r="BD17" s="269"/>
      <c r="BE17" s="270"/>
      <c r="BF17" s="266"/>
      <c r="BG17" s="266"/>
      <c r="BH17" s="260"/>
    </row>
    <row r="18" spans="1:60" ht="15.75">
      <c r="A18" s="16"/>
      <c r="B18" s="142"/>
      <c r="C18" s="69"/>
      <c r="D18" s="69"/>
      <c r="E18" s="69"/>
      <c r="F18" s="69"/>
      <c r="G18" s="69"/>
      <c r="H18" s="69"/>
      <c r="J18" s="24"/>
      <c r="BD18" s="266" t="s">
        <v>345</v>
      </c>
      <c r="BE18" s="266"/>
      <c r="BF18" s="266"/>
      <c r="BG18" s="273">
        <f>P2AgePensAvge+P1AgePensAvge</f>
        <v>0</v>
      </c>
      <c r="BH18" s="260"/>
    </row>
    <row r="19" spans="1:60" ht="15.75">
      <c r="A19" s="16"/>
      <c r="B19" s="142"/>
      <c r="C19" s="69"/>
      <c r="D19" s="69"/>
      <c r="E19" s="69"/>
      <c r="F19" s="69"/>
      <c r="G19" s="69"/>
      <c r="H19" s="69"/>
      <c r="J19" s="24"/>
      <c r="BD19" s="266" t="s">
        <v>346</v>
      </c>
      <c r="BE19" s="266"/>
      <c r="BF19" s="266"/>
      <c r="BG19" s="273">
        <f>P2TaxAvge+P1TaxAvge</f>
        <v>44864.252677920471</v>
      </c>
      <c r="BH19" s="260"/>
    </row>
    <row r="20" spans="1:60" ht="15.75">
      <c r="A20" s="16"/>
      <c r="B20" s="142"/>
      <c r="C20" s="69"/>
      <c r="D20" s="69"/>
      <c r="E20" s="69"/>
      <c r="F20" s="69"/>
      <c r="G20" s="69"/>
      <c r="H20" s="69"/>
      <c r="J20" s="24"/>
      <c r="BD20" s="266"/>
      <c r="BE20" s="266"/>
      <c r="BF20" s="266"/>
      <c r="BG20" s="266"/>
      <c r="BH20" s="260"/>
    </row>
    <row r="21" spans="1:60" ht="15.75">
      <c r="A21" s="16"/>
      <c r="B21" s="142"/>
      <c r="C21" s="69"/>
      <c r="D21" s="69"/>
      <c r="E21" s="69"/>
      <c r="F21" s="69"/>
      <c r="G21" s="69"/>
      <c r="H21" s="69"/>
      <c r="J21" s="24"/>
    </row>
    <row r="22" spans="1:60" ht="18">
      <c r="A22" s="16"/>
      <c r="B22" s="142"/>
      <c r="C22" s="502" t="str">
        <f>IF(ChosenSpendSuccess&lt;D68,"LOW",IF(ChosenSpendSuccess&lt;D69,"MEDIUM","HIGH"))</f>
        <v>HIGH</v>
      </c>
      <c r="D22" s="502"/>
      <c r="E22" s="502"/>
      <c r="F22" s="502"/>
      <c r="G22" s="69"/>
      <c r="H22" s="69"/>
      <c r="J22" s="24"/>
    </row>
    <row r="23" spans="1:60" ht="15.75">
      <c r="A23" s="16"/>
      <c r="B23" s="142"/>
      <c r="C23" s="69"/>
      <c r="D23" s="500"/>
      <c r="E23" s="500"/>
      <c r="F23" s="69"/>
      <c r="G23" s="69"/>
      <c r="H23" s="69"/>
      <c r="J23" s="24"/>
    </row>
    <row r="24" spans="1:60">
      <c r="B24" t="str">
        <f>"This shows that in "&amp;ROUND(ChosenSpendSuccess,3)*100&amp;"% of the scenarios we tested, your spending (adjusted for future inflation"</f>
        <v>This shows that in 100% of the scenarios we tested, your spending (adjusted for future inflation</v>
      </c>
    </row>
    <row r="25" spans="1:60">
      <c r="B25" t="s">
        <v>170</v>
      </c>
      <c r="AN25" s="147"/>
    </row>
    <row r="26" spans="1:60" ht="15.75">
      <c r="B26" t="s">
        <v>171</v>
      </c>
      <c r="Y26" t="s">
        <v>234</v>
      </c>
      <c r="AE26" s="8"/>
    </row>
    <row r="28" spans="1:60">
      <c r="B28" t="s">
        <v>169</v>
      </c>
      <c r="S28" s="133"/>
      <c r="T28" s="133"/>
      <c r="U28" s="133"/>
      <c r="V28" s="133"/>
      <c r="W28" s="133"/>
      <c r="X28" s="133"/>
      <c r="Y28" s="133"/>
      <c r="AF28" s="133"/>
      <c r="AG28" s="133"/>
      <c r="AH28" s="133"/>
      <c r="AI28" s="133"/>
      <c r="AJ28" s="133"/>
      <c r="AK28" s="133"/>
      <c r="AL28" s="133"/>
      <c r="AS28" s="498" t="str">
        <f>"Based on your financial resources and spending plans, your total future capital will lie within the shaded range above with  80% probability."</f>
        <v>Based on your financial resources and spending plans, your total future capital will lie within the shaded range above with  80% probability.</v>
      </c>
      <c r="AT28" s="498"/>
      <c r="AU28" s="498"/>
      <c r="AV28" s="498"/>
      <c r="AW28" s="498"/>
      <c r="AX28" s="498"/>
      <c r="AY28" s="498"/>
    </row>
    <row r="29" spans="1:60">
      <c r="S29" s="133"/>
      <c r="T29" s="133"/>
      <c r="U29" s="133"/>
      <c r="V29" s="133"/>
      <c r="W29" s="133"/>
      <c r="X29" s="133"/>
      <c r="Y29" s="133"/>
      <c r="AF29" s="133"/>
      <c r="AG29" s="133"/>
      <c r="AH29" s="133"/>
      <c r="AI29" s="133"/>
      <c r="AJ29" s="133"/>
      <c r="AK29" s="133"/>
      <c r="AL29" s="133"/>
      <c r="AS29" s="498"/>
      <c r="AT29" s="498"/>
      <c r="AU29" s="498"/>
      <c r="AV29" s="498"/>
      <c r="AW29" s="498"/>
      <c r="AX29" s="498"/>
      <c r="AY29" s="498"/>
    </row>
    <row r="30" spans="1:60" ht="15.75">
      <c r="B30" s="8" t="s">
        <v>270</v>
      </c>
      <c r="C30" s="187" t="str">
        <f>"$"&amp;Input!DesiredSpend&amp;" p.a."</f>
        <v>$0 p.a.</v>
      </c>
    </row>
    <row r="32" spans="1:60">
      <c r="B32" s="143" t="s">
        <v>172</v>
      </c>
    </row>
    <row r="33" spans="2:48">
      <c r="C33" s="19" t="str">
        <f>"$"&amp;Input!OneOffExpense&amp;" in year "&amp;Input!OneOffExpenseYr</f>
        <v xml:space="preserve">$ in year </v>
      </c>
      <c r="D33" s="2"/>
      <c r="E33" s="49"/>
    </row>
    <row r="35" spans="2:48">
      <c r="B35" t="s">
        <v>231</v>
      </c>
    </row>
    <row r="36" spans="2:48">
      <c r="C36" s="186" t="str">
        <f>"$"&amp;Input!Income1&amp;" for "&amp;Input!YearsIncome1&amp;" year"&amp;IF(Input!YearsIncome1=1,"","s")</f>
        <v>$ for  years</v>
      </c>
      <c r="D36" s="2"/>
      <c r="E36" s="451" t="s">
        <v>528</v>
      </c>
    </row>
    <row r="41" spans="2:48">
      <c r="R41" t="str">
        <f>IF(QuartileAge &gt;0,"There is at least a one if four chance that one of the couple will still be alive at age "&amp;QuartileAge&amp;".","")</f>
        <v>There is at least a one if four chance that one of the couple will still be alive at age 95.</v>
      </c>
    </row>
    <row r="42" spans="2:48">
      <c r="AE42" s="145" t="s">
        <v>175</v>
      </c>
      <c r="AF42" s="143"/>
    </row>
    <row r="43" spans="2:48">
      <c r="AE43" s="146" t="s">
        <v>176</v>
      </c>
      <c r="AF43" s="143"/>
    </row>
    <row r="44" spans="2:48" ht="18" customHeight="1">
      <c r="R44" s="130"/>
      <c r="AF44" s="143" t="s">
        <v>177</v>
      </c>
      <c r="AR44" s="130"/>
    </row>
    <row r="45" spans="2:48">
      <c r="R45" s="131"/>
      <c r="V45" s="131"/>
      <c r="AE45" s="146" t="str">
        <f>"Based on your investment mix, the average return used for your SMSF is "&amp;ROUND(DetAvgeRtn*100,1)&amp;"% and for your"</f>
        <v>Based on your investment mix, the average return used for your SMSF is 6.5% and for your</v>
      </c>
      <c r="AF45" s="143"/>
      <c r="AI45" s="131"/>
      <c r="AR45" s="131"/>
      <c r="AV45" s="131"/>
    </row>
    <row r="46" spans="2:48">
      <c r="R46" s="131"/>
      <c r="V46" s="131"/>
      <c r="AE46" s="23"/>
      <c r="AF46" t="str">
        <f>" non-superannuation is "&amp;ROUND(DetAvgeRtnNS*100,1)&amp;"% (gross of tax, net of fees)."</f>
        <v xml:space="preserve"> non-superannuation is 4% (gross of tax, net of fees).</v>
      </c>
      <c r="AI46" s="131"/>
      <c r="AR46" s="131"/>
      <c r="AV46" s="131"/>
    </row>
    <row r="47" spans="2:48">
      <c r="AE47" s="146" t="s">
        <v>178</v>
      </c>
    </row>
    <row r="56" spans="2:45">
      <c r="B56" s="128"/>
      <c r="S56" s="128"/>
      <c r="AF56" s="128"/>
      <c r="AS56" s="128"/>
    </row>
    <row r="58" spans="2:45" ht="15.75">
      <c r="B58" s="8" t="s">
        <v>63</v>
      </c>
      <c r="F58" s="8" t="s">
        <v>64</v>
      </c>
    </row>
    <row r="59" spans="2:45" ht="15.75">
      <c r="B59" s="32" t="s">
        <v>37</v>
      </c>
      <c r="C59" s="8" t="s">
        <v>38</v>
      </c>
      <c r="D59" s="159">
        <v>1</v>
      </c>
      <c r="F59" s="32" t="s">
        <v>37</v>
      </c>
      <c r="G59" s="8" t="s">
        <v>38</v>
      </c>
      <c r="H59" s="51">
        <v>1</v>
      </c>
    </row>
    <row r="60" spans="2:45">
      <c r="B60">
        <f>((180/100)*IF(ChosenSpendSuccess&gt;0.95,0.95,ChosenSpendSuccess)*100)-1</f>
        <v>170</v>
      </c>
      <c r="F60">
        <f>((180/100)*H59*100)-1</f>
        <v>179</v>
      </c>
    </row>
    <row r="61" spans="2:45">
      <c r="B61" s="11">
        <v>5</v>
      </c>
      <c r="C61" t="str">
        <f>ROUND(D59*100,1)&amp;"% success"</f>
        <v>100% success</v>
      </c>
      <c r="F61" s="11">
        <v>5</v>
      </c>
      <c r="G61" t="str">
        <f>H59*100&amp;"% success"</f>
        <v>100% success</v>
      </c>
    </row>
    <row r="62" spans="2:45">
      <c r="B62" s="4">
        <f>180-B61-B60</f>
        <v>5</v>
      </c>
      <c r="F62" s="4">
        <f>180-F61-F60</f>
        <v>-4</v>
      </c>
    </row>
    <row r="63" spans="2:45">
      <c r="B63">
        <v>180</v>
      </c>
      <c r="F63">
        <v>180</v>
      </c>
    </row>
    <row r="66" spans="2:36" ht="15.75">
      <c r="B66" s="8" t="s">
        <v>43</v>
      </c>
    </row>
    <row r="67" spans="2:36" ht="15.75">
      <c r="B67" s="32" t="s">
        <v>36</v>
      </c>
      <c r="C67" s="32" t="s">
        <v>39</v>
      </c>
      <c r="AE67" t="s">
        <v>415</v>
      </c>
    </row>
    <row r="68" spans="2:36">
      <c r="B68" s="50">
        <v>90</v>
      </c>
      <c r="C68" t="s">
        <v>40</v>
      </c>
      <c r="D68" s="88">
        <f>B68/B71</f>
        <v>0.5</v>
      </c>
    </row>
    <row r="69" spans="2:36">
      <c r="B69" s="50">
        <v>54</v>
      </c>
      <c r="C69" t="s">
        <v>41</v>
      </c>
      <c r="D69" s="113">
        <f>B69/B71+D68</f>
        <v>0.8</v>
      </c>
    </row>
    <row r="70" spans="2:36">
      <c r="B70" s="3">
        <f>180-B69-B68</f>
        <v>36</v>
      </c>
      <c r="C70" t="s">
        <v>42</v>
      </c>
      <c r="D70" s="88">
        <f>B70/B71+D69</f>
        <v>1</v>
      </c>
    </row>
    <row r="71" spans="2:36">
      <c r="B71" s="2">
        <v>180</v>
      </c>
      <c r="C71" s="5"/>
    </row>
    <row r="75" spans="2:36">
      <c r="AE75" s="331"/>
      <c r="AF75" s="370"/>
      <c r="AG75" s="370"/>
      <c r="AH75" s="370"/>
      <c r="AI75" s="370"/>
      <c r="AJ75" s="370"/>
    </row>
    <row r="76" spans="2:36">
      <c r="AE76" s="254"/>
      <c r="AF76" s="254"/>
      <c r="AG76" s="254"/>
      <c r="AH76" s="254"/>
      <c r="AI76" s="254"/>
      <c r="AJ76" s="254"/>
    </row>
    <row r="77" spans="2:36">
      <c r="AE77" s="331"/>
      <c r="AF77" s="252"/>
      <c r="AG77" s="252"/>
      <c r="AH77" s="252"/>
      <c r="AI77" s="252"/>
      <c r="AJ77" s="252"/>
    </row>
    <row r="81" spans="44:51" ht="15.75">
      <c r="AR81" t="s">
        <v>440</v>
      </c>
      <c r="AX81" s="398">
        <v>0.52</v>
      </c>
      <c r="AY81" t="s">
        <v>441</v>
      </c>
    </row>
    <row r="82" spans="44:51">
      <c r="AR82" t="str">
        <f>PercentileName</f>
        <v>At end of year -1</v>
      </c>
    </row>
  </sheetData>
  <mergeCells count="5">
    <mergeCell ref="AS28:AY29"/>
    <mergeCell ref="J13:L14"/>
    <mergeCell ref="D23:E23"/>
    <mergeCell ref="B12:I13"/>
    <mergeCell ref="C22:F22"/>
  </mergeCells>
  <hyperlinks>
    <hyperlink ref="C10" location="LifeExpectancies" display="Life expectancy"/>
    <hyperlink ref="B10" location="'Client Results'!A1" display="Overview"/>
    <hyperlink ref="F10" location="'Client Results'!BA1" display="Stress Testing"/>
    <hyperlink ref="A1" location="'Client Results'!AE1" display="Client Results'!AO1"/>
    <hyperlink ref="D10" location="'Client Results'!AO1" display="Baseline scenario"/>
    <hyperlink ref="U10" location="'Client Results'!AC1" display="Life expectancy"/>
    <hyperlink ref="R10" location="'Client Results'!A1" display="Overview"/>
    <hyperlink ref="W10" location="'Client Results'!BA1" display="Stress Testing"/>
    <hyperlink ref="S10" location="'Client Results'!AO1" display="Baseline scenario"/>
    <hyperlink ref="AH10" location="'Client Results'!AC1" display="Life expectancy"/>
    <hyperlink ref="AE10" location="'Client Results'!A1" display="Overview"/>
    <hyperlink ref="AJ10" location="'Client Results'!BA1" display="Stress Testing"/>
    <hyperlink ref="AF10" location="'Client Results'!AO1" display="Baseline scenario"/>
    <hyperlink ref="AU10" location="LifeExpectancies" display="Life expectancy"/>
    <hyperlink ref="AR10" location="'Client Results'!A1" display="Overview"/>
    <hyperlink ref="AW10" location="'Client Results'!BA1" display="Stress Testing"/>
    <hyperlink ref="AS10" location="'Client Results'!AO1" display="Baseline scenario"/>
  </hyperlink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FFFF00"/>
  </sheetPr>
  <dimension ref="B4:R135"/>
  <sheetViews>
    <sheetView topLeftCell="A2" zoomScale="85" zoomScaleNormal="85" workbookViewId="0">
      <selection activeCell="G34" sqref="G34"/>
    </sheetView>
  </sheetViews>
  <sheetFormatPr defaultRowHeight="15"/>
  <cols>
    <col min="3" max="3" width="20.77734375" customWidth="1"/>
    <col min="4" max="6" width="9.5546875" customWidth="1"/>
  </cols>
  <sheetData>
    <row r="4" spans="2:12" ht="15.75">
      <c r="B4" s="199" t="s">
        <v>247</v>
      </c>
      <c r="C4" t="s">
        <v>307</v>
      </c>
    </row>
    <row r="5" spans="2:12" ht="15.75">
      <c r="B5" s="199" t="s">
        <v>248</v>
      </c>
      <c r="C5" t="s">
        <v>308</v>
      </c>
    </row>
    <row r="6" spans="2:12">
      <c r="L6" t="s">
        <v>238</v>
      </c>
    </row>
    <row r="9" spans="2:12">
      <c r="C9" t="str">
        <f>Assessment</f>
        <v>HIGH</v>
      </c>
    </row>
    <row r="10" spans="2:12">
      <c r="C10" s="192">
        <f ca="1">Input!ValuationDate</f>
        <v>42696</v>
      </c>
      <c r="E10" s="190"/>
    </row>
    <row r="11" spans="2:12">
      <c r="C11" t="str">
        <f>Input!CompanyName</f>
        <v>ABC Testing</v>
      </c>
    </row>
    <row r="12" spans="2:12">
      <c r="C12" t="str">
        <f>Input!ContactName</f>
        <v>Anna Pearce</v>
      </c>
      <c r="G12" s="20"/>
    </row>
    <row r="13" spans="2:12">
      <c r="C13" t="str">
        <f>Input!Name1&amp;IF(Input!DateOfBirth2="",""," and "&amp;Input!Name2)</f>
        <v>Mr McVeigh and Mrs McVeigh</v>
      </c>
    </row>
    <row r="14" spans="2:12">
      <c r="C14" s="196" t="str">
        <f>IF(ChosenSpendSuccess&gt;0.95,"over 95",ROUND(ChosenSpendSuccess*100,0))</f>
        <v>over 95</v>
      </c>
      <c r="E14" s="189"/>
    </row>
    <row r="15" spans="2:12">
      <c r="C15" s="195" t="s">
        <v>516</v>
      </c>
      <c r="D15" t="s">
        <v>513</v>
      </c>
    </row>
    <row r="16" spans="2:12">
      <c r="C16" s="195">
        <f>Input!DesiredSpend</f>
        <v>0</v>
      </c>
    </row>
    <row r="17" spans="3:14">
      <c r="C17" s="195" t="str">
        <f>IF(Input!OldAgeDrop=0%,"",DesiredSpend*(1-Input!OldAgeDrop))</f>
        <v/>
      </c>
      <c r="E17" s="188"/>
    </row>
    <row r="18" spans="3:14">
      <c r="C18" t="str">
        <f>IF(Input!OldAgeDrop=0%,"",Input!OldAgeYrs&amp;IF(Input!OldAgeYrs=1," year"," years"))</f>
        <v/>
      </c>
    </row>
    <row r="19" spans="3:14">
      <c r="C19" s="195" t="str">
        <f>IF(Input!OneOffExpense=0,"",Input!OneOffExpense)</f>
        <v/>
      </c>
    </row>
    <row r="20" spans="3:14">
      <c r="C20" t="str">
        <f>IF(Input!OneOffExpense=0,"",Input!OneOffExpenseYr&amp;IF(Input!OneOffExpenseYr=1," year"," years"))</f>
        <v/>
      </c>
      <c r="L20" t="s">
        <v>239</v>
      </c>
      <c r="N20" t="s">
        <v>323</v>
      </c>
    </row>
    <row r="21" spans="3:14">
      <c r="C21" s="196">
        <f>ROUND(DetAvgeRtn*100,1)</f>
        <v>6.5</v>
      </c>
      <c r="E21" s="188"/>
    </row>
    <row r="22" spans="3:14">
      <c r="C22" s="196">
        <f>ROUND(DetAvgeRtnNS*100,1)</f>
        <v>4</v>
      </c>
      <c r="E22" s="188"/>
    </row>
    <row r="23" spans="3:14">
      <c r="C23" s="194" t="s">
        <v>515</v>
      </c>
      <c r="D23" t="s">
        <v>514</v>
      </c>
      <c r="E23" s="188"/>
    </row>
    <row r="24" spans="3:14">
      <c r="C24" t="str">
        <f>IF(Input!DateOfBirth2="","","one of")</f>
        <v>one of</v>
      </c>
      <c r="E24" s="188"/>
    </row>
    <row r="25" spans="3:14">
      <c r="C25" t="str">
        <f>IF(Input!DateOfBirth2="","you", "one of you")</f>
        <v>one of you</v>
      </c>
      <c r="E25" s="191"/>
    </row>
    <row r="26" spans="3:14">
      <c r="C26" s="194" t="str">
        <f>QuartileYears &amp;" year"&amp;IF(QuartileYears = 1,"","s")</f>
        <v>35 years</v>
      </c>
      <c r="E26" s="191"/>
    </row>
    <row r="27" spans="3:14">
      <c r="C27" s="198" t="s">
        <v>517</v>
      </c>
      <c r="D27" t="s">
        <v>518</v>
      </c>
    </row>
    <row r="28" spans="3:14">
      <c r="C28" s="198" t="s">
        <v>519</v>
      </c>
      <c r="D28" t="s">
        <v>518</v>
      </c>
    </row>
    <row r="29" spans="3:14">
      <c r="C29" t="str">
        <f>Input!Name1</f>
        <v>Mr McVeigh</v>
      </c>
    </row>
    <row r="30" spans="3:14">
      <c r="C30" t="str">
        <f>Input!Name2</f>
        <v>Mrs McVeigh</v>
      </c>
    </row>
    <row r="31" spans="3:14">
      <c r="C31" t="str">
        <f>IF(Input!DateOfBirth2="","Single","Couple")</f>
        <v>Couple</v>
      </c>
    </row>
    <row r="32" spans="3:14">
      <c r="C32" s="192">
        <f>Input!DateOfBirth1</f>
        <v>20394</v>
      </c>
    </row>
    <row r="33" spans="3:14">
      <c r="C33" s="192">
        <f>Input!DateOfBirth2</f>
        <v>20394</v>
      </c>
    </row>
    <row r="34" spans="3:14">
      <c r="C34" t="str">
        <f>IF(Input!Gender1="F","Female","Male")</f>
        <v>Male</v>
      </c>
    </row>
    <row r="35" spans="3:14">
      <c r="C35" t="str">
        <f>IF(Input!Gender2="F","Female","Male")</f>
        <v>Female</v>
      </c>
    </row>
    <row r="36" spans="3:14">
      <c r="C36" s="195">
        <f>Input!SMSFAccum1</f>
        <v>520000</v>
      </c>
    </row>
    <row r="37" spans="3:14">
      <c r="C37" s="195">
        <f>Input!SMSFAccum2</f>
        <v>130000</v>
      </c>
    </row>
    <row r="38" spans="3:14">
      <c r="C38" s="49">
        <f>IF(SMSFAccum1=0,"",Input!SMSFAccum1TFC*100)</f>
        <v>0</v>
      </c>
    </row>
    <row r="39" spans="3:14">
      <c r="C39" s="49">
        <f>IF(SMSFAccum2=0,"",Input!SMSFAccum2TFC*100)</f>
        <v>0</v>
      </c>
      <c r="L39" t="s">
        <v>240</v>
      </c>
      <c r="N39" t="s">
        <v>322</v>
      </c>
    </row>
    <row r="40" spans="3:14">
      <c r="C40" s="195">
        <f>IF(Input!NoPensions1=0,0,Input!Balance11+Input!Balance21+Input!Balance31+Input!Balance41)</f>
        <v>0</v>
      </c>
    </row>
    <row r="41" spans="3:14">
      <c r="C41" s="195">
        <f>IF(Input!NoPensions2=0,0,Input!Balance12+Input!Balance22+Input!Balance32+Input!Balance42)</f>
        <v>0</v>
      </c>
    </row>
    <row r="42" spans="3:14" ht="15.75">
      <c r="C42" s="195">
        <f>sumOfPensions1+SMSFAccum1</f>
        <v>520000</v>
      </c>
      <c r="M42" s="8"/>
    </row>
    <row r="43" spans="3:14">
      <c r="C43" s="195">
        <f>sumOfPensions2+SMSFAccum2</f>
        <v>130000</v>
      </c>
    </row>
    <row r="44" spans="3:14">
      <c r="C44" t="str">
        <f>IF(Input!NoPensions1=0,"",IF(Input!Balance11&gt;0,IF(Input!Commencement11="","Deemed","Deduction amount"),""))</f>
        <v/>
      </c>
      <c r="D44" t="str">
        <f>IF(Input!NoPensions1=0,"",IF(Input!Balance21&gt;0,IF(Input!Commencement21="","Deemed","Deduction amount"),""))</f>
        <v/>
      </c>
      <c r="E44" t="str">
        <f>IF(Input!NoPensions1=0,"",IF(Input!Balance31&gt;0,IF(Input!Commencement31="","Deemed","Deduction amount"),""))</f>
        <v/>
      </c>
      <c r="F44" t="str">
        <f>IF(Input!NoPensions1=0,"",IF(Input!Balance41&gt;0,IF(Input!Commencement41="","Deemed","Deduction amount"),""))</f>
        <v/>
      </c>
    </row>
    <row r="45" spans="3:14">
      <c r="C45" s="192" t="str">
        <f>IF(Input!NoPensions1=0,"",IF(Input!Balance11&gt;0,Input!Commencement11,""))</f>
        <v/>
      </c>
      <c r="D45" s="192" t="str">
        <f>IF(Input!NoPensions1=0,"",IF(Input!Balance21&gt;0,Input!Commencement21,""))</f>
        <v/>
      </c>
      <c r="E45" s="192" t="str">
        <f>IF(Input!NoPensions1=0,"",IF(Input!Balance31&gt;0,Input!Commencement31,""))</f>
        <v/>
      </c>
      <c r="F45" s="192" t="str">
        <f>IF(Input!NoPensions1=0,"",IF(Input!Balance41&gt;0,Input!Commencement41,""))</f>
        <v/>
      </c>
    </row>
    <row r="46" spans="3:14">
      <c r="C46" s="195" t="str">
        <f>IF(Input!NoPensions1=0,"",IF(Input!Balance11&gt;0,Input!PurchasePrice11,""))</f>
        <v/>
      </c>
      <c r="D46" s="195" t="str">
        <f>IF(Input!NoPensions1=0,"",IF(Input!Balance21&gt;0,Input!PurchasePrice21,""))</f>
        <v/>
      </c>
      <c r="E46" s="195" t="str">
        <f>IF(Input!NoPensions1=0,"",IF(Input!Balance31&gt;0,Input!PurchasePrice31,""))</f>
        <v/>
      </c>
      <c r="F46" s="195" t="str">
        <f>IF(Input!NoPensions1=0,"",IF(Input!Balance41&gt;0,Input!PurchasePrice41,""))</f>
        <v/>
      </c>
    </row>
    <row r="47" spans="3:14">
      <c r="C47" s="195" t="str">
        <f>IF(Input!NoPensions1=0,"",IF(Input!Balance11&gt;0,Input!Balance11,""))</f>
        <v/>
      </c>
      <c r="D47" s="195" t="str">
        <f>IF(Input!NoPensions1=0,"",IF(Input!Balance21&gt;0,Input!Balance21,""))</f>
        <v/>
      </c>
      <c r="E47" s="195" t="str">
        <f>IF(Input!NoPensions1=0,"",IF(Input!Balance31&gt;0,Input!Balance31,""))</f>
        <v/>
      </c>
      <c r="F47" s="195" t="str">
        <f>IF(Input!NoPensions1=0,"",IF(Input!Balance41&gt;0,Input!Balance41,""))</f>
        <v/>
      </c>
    </row>
    <row r="48" spans="3:14">
      <c r="C48" s="193" t="str">
        <f>IF(Input!NoPensions1=0,"",IF(Input!Balance11&gt;0,Input!TaxFreePerc11*100,""))</f>
        <v/>
      </c>
      <c r="D48" s="193" t="str">
        <f>IF(Input!NoPensions1=0,"",IF(Input!Balance21&gt;0,Input!TaxFreePerc21*100,""))</f>
        <v/>
      </c>
      <c r="E48" s="193" t="str">
        <f>IF(Input!NoPensions1=0,"",IF(Input!Balance31&gt;0,Input!TaxFreePerc31*100,""))</f>
        <v/>
      </c>
      <c r="F48" s="193" t="str">
        <f>IF(Input!NoPensions1=0,"",IF(Input!Balance41&gt;0,Input!TaxFreePerc41*100,""))</f>
        <v/>
      </c>
    </row>
    <row r="49" spans="3:18">
      <c r="C49" s="5" t="str">
        <f>IF(Input!NoPensions1=0,"",IF(Input!Balance11&gt;0,Input!Reversionary11,""))</f>
        <v/>
      </c>
      <c r="D49" t="str">
        <f>IF(Input!NoPensions1=0,"",IF(Input!Balance21&gt;0,Input!Reversionary21,""))</f>
        <v/>
      </c>
      <c r="E49" t="str">
        <f>IF(Input!NoPensions1=0,"",IF(Input!Balance31&gt;0,Input!Reversionary31,""))</f>
        <v/>
      </c>
      <c r="F49" t="str">
        <f>IF(Input!NoPensions1=0,"",IF(Input!Balance41&gt;0,Input!Reversionary41,""))</f>
        <v/>
      </c>
    </row>
    <row r="50" spans="3:18">
      <c r="C50" s="5" t="str">
        <f>IF(Input!NoPensions2=0,"",IF(Input!Balance12&gt;0,IF(Input!Commencement12="","Deemed","Deduction amount"),""))</f>
        <v/>
      </c>
      <c r="D50" t="str">
        <f>IF(Input!NoPensions2=0,"",IF(Input!Balance22&gt;0,IF(Input!Commencement22="","Deemed","Deduction amount"),""))</f>
        <v/>
      </c>
      <c r="E50" t="str">
        <f>IF(Input!NoPensions2=0,"",IF(Input!Balance32&gt;0,IF(Input!Commencement32="","Deemed","Deduction amount"),""))</f>
        <v/>
      </c>
      <c r="F50" t="str">
        <f>IF(Input!NoPensions2=0,"",IF(Input!Balance42&gt;0,IF(Input!Commencement42="","Deemed","Deduction amount"),""))</f>
        <v/>
      </c>
    </row>
    <row r="51" spans="3:18">
      <c r="C51" s="231" t="str">
        <f>IF(Input!NoPensions2=0,"",IF(Input!Balance12&gt;0,Input!Commencement12,""))</f>
        <v/>
      </c>
      <c r="D51" s="192" t="str">
        <f>IF(Input!NoPensions2=0,"",IF(Input!Balance22&gt;0,Input!Commencement22,""))</f>
        <v/>
      </c>
      <c r="E51" s="192" t="str">
        <f>IF(Input!NoPensions2=0,"",IF(Input!Balance32&gt;0,Input!Commencement32,""))</f>
        <v/>
      </c>
      <c r="F51" s="192" t="str">
        <f>IF(Input!NoPensions2=0,"",IF(Input!Balance42&gt;0,Input!Commencement42,""))</f>
        <v/>
      </c>
    </row>
    <row r="52" spans="3:18">
      <c r="C52" s="232" t="str">
        <f>IF(Input!NoPensions2=0,"",IF(Input!Balance12&gt;0,Input!PurchasePrice12,""))</f>
        <v/>
      </c>
      <c r="D52" s="195" t="str">
        <f>IF(Input!NoPensions2=0,"",IF(Input!Balance22&gt;0,Input!PurchasePrice22,""))</f>
        <v/>
      </c>
      <c r="E52" s="195" t="str">
        <f>IF(Input!NoPensions2=0,"",IF(Input!Balance32&gt;0,Input!PurchasePrice32,""))</f>
        <v/>
      </c>
      <c r="F52" s="195" t="str">
        <f>IF(Input!NoPensions2=0,"",IF(Input!Balance42&gt;0,Input!PurchasePrice42,""))</f>
        <v/>
      </c>
    </row>
    <row r="53" spans="3:18">
      <c r="C53" s="232" t="str">
        <f>IF(Input!NoPensions2=0,"",IF(Input!Balance12&gt;0,Input!Balance12,""))</f>
        <v/>
      </c>
      <c r="D53" s="195" t="str">
        <f>IF(Input!NoPensions2=0,"",IF(Input!Balance22&gt;0,Input!Balance22,""))</f>
        <v/>
      </c>
      <c r="E53" s="195" t="str">
        <f>IF(Input!NoPensions2=0,"",IF(Input!Balance32&gt;0,Input!Balance32,""))</f>
        <v/>
      </c>
      <c r="F53" s="195" t="str">
        <f>IF(Input!NoPensions2=0,"",IF(Input!Balance42&gt;0,Input!Balance42,""))</f>
        <v/>
      </c>
    </row>
    <row r="54" spans="3:18">
      <c r="C54" s="233" t="str">
        <f>IF(Input!NoPensions2=0,"",IF(Input!Balance12&gt;0,Input!TaxFreePerc12*100,""))</f>
        <v/>
      </c>
      <c r="D54" s="193" t="str">
        <f>IF(Input!NoPensions2=0,"",IF(Input!Balance22&gt;0,Input!TaxFreePerc22*100,""))</f>
        <v/>
      </c>
      <c r="E54" s="193" t="str">
        <f>IF(Input!NoPensions2=0,"",IF(Input!Balance32&gt;0,Input!TaxFreePerc32*100,""))</f>
        <v/>
      </c>
      <c r="F54" s="193" t="str">
        <f>IF(Input!NoPensions2=0,"",IF(Input!Balance42&gt;0,Input!TaxFreePerc42*100,""))</f>
        <v/>
      </c>
    </row>
    <row r="55" spans="3:18">
      <c r="C55" s="5" t="str">
        <f>IF(Input!NoPensions2=0,"",IF(Input!Balance12&gt;0,Input!Reversionary12,""))</f>
        <v/>
      </c>
      <c r="D55" t="str">
        <f>IF(Input!NoPensions2=0,"",IF(Input!Balance22&gt;0,Input!Reversionary22,""))</f>
        <v/>
      </c>
      <c r="E55" t="str">
        <f>IF(Input!NoPensions2=0,"",IF(Input!Balance32&gt;0,Input!Reversionary32,""))</f>
        <v/>
      </c>
      <c r="F55" t="str">
        <f>IF(Input!NoPensions2=0,"",IF(Input!Balance42&gt;0,Input!Reversionary42,""))</f>
        <v/>
      </c>
    </row>
    <row r="56" spans="3:18">
      <c r="C56" s="193">
        <f>Input!SMSFInv1*100</f>
        <v>26.200000000000003</v>
      </c>
    </row>
    <row r="57" spans="3:18">
      <c r="C57" s="193">
        <f>Input!SMSFInv2*100</f>
        <v>4.9000000000000004</v>
      </c>
    </row>
    <row r="58" spans="3:18">
      <c r="C58" s="193">
        <f>Input!SMSFInv4*100</f>
        <v>39.700000000000003</v>
      </c>
    </row>
    <row r="59" spans="3:18">
      <c r="C59" s="193">
        <f>Input!SMSFInv5*100</f>
        <v>0.4</v>
      </c>
    </row>
    <row r="60" spans="3:18">
      <c r="C60" s="193">
        <f>Input!SMSFInv3*100</f>
        <v>16.5</v>
      </c>
    </row>
    <row r="61" spans="3:18">
      <c r="C61" s="193">
        <f>Input!SMSFInv6*100</f>
        <v>12.3</v>
      </c>
    </row>
    <row r="62" spans="3:18">
      <c r="C62" s="195">
        <f>Input!Super1</f>
        <v>0</v>
      </c>
      <c r="L62" t="s">
        <v>241</v>
      </c>
      <c r="R62" t="s">
        <v>242</v>
      </c>
    </row>
    <row r="63" spans="3:18">
      <c r="C63" s="195">
        <f>Input!Super2</f>
        <v>0</v>
      </c>
    </row>
    <row r="64" spans="3:18">
      <c r="C64" s="194" t="str">
        <f>IF(Super1=0,"",Input!Super1TFC*100)</f>
        <v/>
      </c>
    </row>
    <row r="65" spans="3:15">
      <c r="C65" s="194" t="str">
        <f>IF(Super2=0,"",Input!Super2TFC*100)</f>
        <v/>
      </c>
    </row>
    <row r="66" spans="3:15">
      <c r="C66" t="str">
        <f>IF(Input!OwnHome,"Yes","No")</f>
        <v>No</v>
      </c>
    </row>
    <row r="67" spans="3:15">
      <c r="C67" s="195">
        <f>Input!PersonalAssets</f>
        <v>0</v>
      </c>
    </row>
    <row r="68" spans="3:15">
      <c r="C68" s="195">
        <f>Input!NSCash</f>
        <v>0</v>
      </c>
    </row>
    <row r="69" spans="3:15">
      <c r="C69" s="195">
        <f>Input!NSProperty</f>
        <v>0</v>
      </c>
    </row>
    <row r="70" spans="3:15">
      <c r="C70" s="195">
        <f>Input!NSInvestment</f>
        <v>0</v>
      </c>
    </row>
    <row r="71" spans="3:15">
      <c r="C71" s="195">
        <f>SUM(C67:C70)+SUM(C62:C63)+SUM(C42:C43)</f>
        <v>650000</v>
      </c>
    </row>
    <row r="72" spans="3:15">
      <c r="C72" s="192" t="s">
        <v>520</v>
      </c>
      <c r="D72" t="s">
        <v>521</v>
      </c>
    </row>
    <row r="73" spans="3:15">
      <c r="C73" s="195">
        <f>Input!SMSFFee</f>
        <v>2500</v>
      </c>
    </row>
    <row r="74" spans="3:15">
      <c r="C74" s="193">
        <f>Input!SInvFee*100</f>
        <v>0</v>
      </c>
    </row>
    <row r="75" spans="3:15">
      <c r="C75" s="193">
        <f>Input!NSFee*100</f>
        <v>0</v>
      </c>
    </row>
    <row r="76" spans="3:15">
      <c r="C76" s="193">
        <f>Input!PropertyCapitalGainTaxable*100</f>
        <v>50</v>
      </c>
      <c r="L76" t="s">
        <v>243</v>
      </c>
      <c r="O76" t="s">
        <v>324</v>
      </c>
    </row>
    <row r="77" spans="3:15">
      <c r="C77" s="193">
        <f>Input!InvestmentCapitalGainTaxable*100</f>
        <v>50</v>
      </c>
    </row>
    <row r="78" spans="3:15">
      <c r="C78" s="193">
        <f>Input!DetCash*100</f>
        <v>3.5000000000000004</v>
      </c>
    </row>
    <row r="79" spans="3:15">
      <c r="C79" s="193">
        <f>Input!C184*100</f>
        <v>1</v>
      </c>
    </row>
    <row r="80" spans="3:15">
      <c r="C80" s="193">
        <f>Input!C186*100</f>
        <v>1</v>
      </c>
    </row>
    <row r="81" spans="3:14">
      <c r="C81" s="193">
        <f>Input!C187*100</f>
        <v>1.5</v>
      </c>
    </row>
    <row r="82" spans="3:14">
      <c r="C82" s="193">
        <f>Input!C185*100</f>
        <v>1.5</v>
      </c>
    </row>
    <row r="83" spans="3:14">
      <c r="C83" s="193">
        <f>Input!C188*100</f>
        <v>1.5</v>
      </c>
    </row>
    <row r="84" spans="3:14">
      <c r="C84" s="193">
        <f>Input!C192*100</f>
        <v>1.5</v>
      </c>
    </row>
    <row r="85" spans="3:14">
      <c r="C85" s="193">
        <f>Input!C193*100</f>
        <v>1</v>
      </c>
    </row>
    <row r="86" spans="3:14">
      <c r="C86" s="193">
        <f>Input!C200*100</f>
        <v>4.5</v>
      </c>
    </row>
    <row r="87" spans="3:14">
      <c r="C87" s="193">
        <f>Input!C202*100</f>
        <v>8.5</v>
      </c>
    </row>
    <row r="88" spans="3:14">
      <c r="C88" s="193">
        <f>Input!C203*100</f>
        <v>8</v>
      </c>
    </row>
    <row r="89" spans="3:14">
      <c r="C89" s="193">
        <f>Input!C201*100</f>
        <v>7.0000000000000009</v>
      </c>
    </row>
    <row r="90" spans="3:14">
      <c r="C90" s="193">
        <f>Input!C204*100</f>
        <v>8</v>
      </c>
    </row>
    <row r="91" spans="3:14">
      <c r="C91" s="193">
        <f>Input!C205*100</f>
        <v>8</v>
      </c>
    </row>
    <row r="92" spans="3:14">
      <c r="C92" s="193">
        <f>Input!NonSuperCash*100</f>
        <v>4.5</v>
      </c>
    </row>
    <row r="93" spans="3:14">
      <c r="C93" s="193">
        <f>Input!C207*100</f>
        <v>2.5</v>
      </c>
    </row>
    <row r="94" spans="3:14">
      <c r="C94">
        <f>Input!Income1</f>
        <v>0</v>
      </c>
      <c r="D94" t="str">
        <f>IF(AddInc1&gt;0,Input!YearsIncome1,"")</f>
        <v/>
      </c>
    </row>
    <row r="95" spans="3:14">
      <c r="C95">
        <f>Input!Income2</f>
        <v>0</v>
      </c>
      <c r="D95" t="str">
        <f>IF(AddInc2&gt;0,Input!YearsIncome2,"")</f>
        <v/>
      </c>
    </row>
    <row r="96" spans="3:14">
      <c r="C96">
        <f>Input!OneOffIncome</f>
        <v>0</v>
      </c>
      <c r="D96" t="str">
        <f>IF(C96&gt;0,Input!OneOffIncomeYear,"")</f>
        <v/>
      </c>
      <c r="L96" t="s">
        <v>244</v>
      </c>
      <c r="N96" t="s">
        <v>321</v>
      </c>
    </row>
    <row r="97" spans="3:3">
      <c r="C97">
        <f>Input!LaterLifeCosts</f>
        <v>0</v>
      </c>
    </row>
    <row r="98" spans="3:3">
      <c r="C98">
        <f>Input!ResidualBal</f>
        <v>0</v>
      </c>
    </row>
    <row r="99" spans="3:3">
      <c r="C99">
        <f>Input!Drop1Death*100</f>
        <v>0</v>
      </c>
    </row>
    <row r="113" spans="5:14">
      <c r="E113" s="234"/>
    </row>
    <row r="116" spans="5:14">
      <c r="M116" s="247" t="s">
        <v>314</v>
      </c>
      <c r="N116" t="str">
        <f>IF(Input!DateOfBirth2="",Input!Name1,IF(Input!DateOfBirth1&lt;Input!DateOfBirth2,Input!Name2,Input!Name1))&amp;"'s age"</f>
        <v>Mr McVeigh's age</v>
      </c>
    </row>
    <row r="121" spans="5:14">
      <c r="E121" s="188"/>
    </row>
    <row r="122" spans="5:14">
      <c r="E122" s="188"/>
    </row>
    <row r="123" spans="5:14">
      <c r="E123" s="188"/>
    </row>
    <row r="124" spans="5:14">
      <c r="E124" s="188"/>
    </row>
    <row r="125" spans="5:14">
      <c r="E125" s="188"/>
    </row>
    <row r="126" spans="5:14">
      <c r="E126" s="188"/>
    </row>
    <row r="127" spans="5:14">
      <c r="E127" s="188"/>
    </row>
    <row r="128" spans="5:14">
      <c r="E128" s="188"/>
    </row>
    <row r="129" spans="5:5">
      <c r="E129" s="188"/>
    </row>
    <row r="130" spans="5:5">
      <c r="E130" s="188"/>
    </row>
    <row r="131" spans="5:5">
      <c r="E131" s="188"/>
    </row>
    <row r="132" spans="5:5">
      <c r="E132" s="188"/>
    </row>
    <row r="133" spans="5:5">
      <c r="E133" s="188"/>
    </row>
    <row r="134" spans="5:5">
      <c r="E134" s="188"/>
    </row>
    <row r="135" spans="5:5">
      <c r="E135" s="18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5297" r:id="rId3" name="Button 1">
              <controlPr defaultSize="0" print="0" autoFill="0" autoPict="0" macro="[0]!BAPL_HealthCheckReport.CreateHealthCheckReport">
                <anchor moveWithCells="1" sizeWithCells="1">
                  <from>
                    <xdr:col>2</xdr:col>
                    <xdr:colOff>0</xdr:colOff>
                    <xdr:row>1</xdr:row>
                    <xdr:rowOff>0</xdr:rowOff>
                  </from>
                  <to>
                    <xdr:col>4</xdr:col>
                    <xdr:colOff>0</xdr:colOff>
                    <xdr:row>2</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3" tint="0.59999389629810485"/>
  </sheetPr>
  <dimension ref="A1:ZZ7351"/>
  <sheetViews>
    <sheetView topLeftCell="A150" zoomScale="70" zoomScaleNormal="70" workbookViewId="0">
      <selection activeCell="H178" sqref="H178"/>
    </sheetView>
  </sheetViews>
  <sheetFormatPr defaultColWidth="9" defaultRowHeight="15"/>
  <cols>
    <col min="1" max="1" width="15.77734375" customWidth="1"/>
    <col min="2" max="11" width="12.77734375" customWidth="1"/>
    <col min="12" max="12" width="12" customWidth="1"/>
    <col min="13" max="19" width="12.77734375" customWidth="1"/>
    <col min="20" max="23" width="11.33203125" customWidth="1"/>
    <col min="24" max="34" width="10.33203125" customWidth="1"/>
    <col min="35" max="46" width="9.33203125" customWidth="1"/>
  </cols>
  <sheetData>
    <row r="1" spans="1:702">
      <c r="A1" t="s">
        <v>1</v>
      </c>
      <c r="B1">
        <v>0</v>
      </c>
      <c r="C1">
        <v>1</v>
      </c>
      <c r="D1">
        <v>2</v>
      </c>
      <c r="E1">
        <v>3</v>
      </c>
      <c r="F1">
        <v>4</v>
      </c>
      <c r="G1">
        <v>5</v>
      </c>
      <c r="H1">
        <v>6</v>
      </c>
      <c r="I1">
        <v>7</v>
      </c>
      <c r="J1">
        <v>8</v>
      </c>
      <c r="K1">
        <v>9</v>
      </c>
      <c r="L1">
        <v>10</v>
      </c>
      <c r="M1">
        <v>11</v>
      </c>
      <c r="N1">
        <v>12</v>
      </c>
      <c r="O1">
        <v>13</v>
      </c>
      <c r="P1">
        <v>14</v>
      </c>
      <c r="Q1">
        <v>15</v>
      </c>
      <c r="R1">
        <v>16</v>
      </c>
      <c r="S1">
        <v>17</v>
      </c>
      <c r="T1">
        <v>18</v>
      </c>
      <c r="U1">
        <v>19</v>
      </c>
      <c r="V1">
        <v>20</v>
      </c>
      <c r="W1">
        <v>21</v>
      </c>
      <c r="X1">
        <v>22</v>
      </c>
      <c r="Y1">
        <v>23</v>
      </c>
      <c r="Z1">
        <v>24</v>
      </c>
      <c r="AA1">
        <v>25</v>
      </c>
      <c r="AB1">
        <v>26</v>
      </c>
      <c r="AC1">
        <v>27</v>
      </c>
      <c r="AD1">
        <v>28</v>
      </c>
      <c r="AE1">
        <v>29</v>
      </c>
      <c r="AF1">
        <v>30</v>
      </c>
      <c r="AG1">
        <v>31</v>
      </c>
      <c r="AH1">
        <v>32</v>
      </c>
      <c r="AI1">
        <v>33</v>
      </c>
      <c r="AJ1">
        <v>34</v>
      </c>
      <c r="AK1">
        <v>35</v>
      </c>
      <c r="AL1">
        <v>36</v>
      </c>
      <c r="AM1">
        <v>37</v>
      </c>
      <c r="AN1">
        <v>38</v>
      </c>
      <c r="AO1">
        <v>39</v>
      </c>
      <c r="AP1">
        <v>40</v>
      </c>
      <c r="AQ1">
        <v>41</v>
      </c>
      <c r="AR1">
        <v>42</v>
      </c>
      <c r="AS1">
        <v>43</v>
      </c>
      <c r="AT1">
        <v>44</v>
      </c>
      <c r="AU1">
        <v>45</v>
      </c>
      <c r="AV1">
        <v>46</v>
      </c>
      <c r="AW1">
        <v>47</v>
      </c>
      <c r="AX1">
        <v>48</v>
      </c>
      <c r="AY1">
        <v>49</v>
      </c>
      <c r="AZ1">
        <v>50</v>
      </c>
      <c r="BA1">
        <v>51</v>
      </c>
      <c r="BB1">
        <v>52</v>
      </c>
      <c r="BC1">
        <v>53</v>
      </c>
      <c r="BD1">
        <v>54</v>
      </c>
      <c r="BE1">
        <v>55</v>
      </c>
      <c r="BF1">
        <v>56</v>
      </c>
      <c r="BG1">
        <v>57</v>
      </c>
      <c r="BH1">
        <v>58</v>
      </c>
      <c r="BI1">
        <v>59</v>
      </c>
      <c r="BJ1">
        <v>60</v>
      </c>
      <c r="BK1">
        <v>61</v>
      </c>
      <c r="BL1">
        <v>62</v>
      </c>
      <c r="BM1">
        <v>63</v>
      </c>
      <c r="BN1">
        <v>64</v>
      </c>
      <c r="BO1">
        <v>65</v>
      </c>
      <c r="BP1">
        <v>66</v>
      </c>
      <c r="BQ1">
        <v>67</v>
      </c>
      <c r="BR1">
        <v>68</v>
      </c>
      <c r="BS1">
        <v>69</v>
      </c>
      <c r="BT1">
        <v>70</v>
      </c>
      <c r="BU1">
        <v>71</v>
      </c>
      <c r="BV1">
        <v>72</v>
      </c>
      <c r="BW1">
        <v>73</v>
      </c>
      <c r="BX1">
        <v>74</v>
      </c>
      <c r="BY1">
        <v>75</v>
      </c>
      <c r="BZ1">
        <v>76</v>
      </c>
      <c r="CA1">
        <v>77</v>
      </c>
      <c r="CB1">
        <v>78</v>
      </c>
      <c r="CC1">
        <v>79</v>
      </c>
      <c r="CD1">
        <v>80</v>
      </c>
      <c r="CE1">
        <v>81</v>
      </c>
      <c r="CF1">
        <v>82</v>
      </c>
      <c r="CG1">
        <v>83</v>
      </c>
      <c r="CH1">
        <v>84</v>
      </c>
      <c r="CI1">
        <v>85</v>
      </c>
      <c r="CJ1">
        <v>86</v>
      </c>
      <c r="CK1">
        <v>87</v>
      </c>
      <c r="CL1">
        <v>88</v>
      </c>
      <c r="CM1">
        <v>89</v>
      </c>
      <c r="CN1">
        <v>90</v>
      </c>
      <c r="CO1">
        <v>91</v>
      </c>
      <c r="CP1">
        <v>92</v>
      </c>
      <c r="CQ1">
        <v>93</v>
      </c>
      <c r="CR1">
        <v>94</v>
      </c>
      <c r="CS1">
        <v>95</v>
      </c>
      <c r="CT1">
        <v>96</v>
      </c>
      <c r="CU1">
        <v>97</v>
      </c>
      <c r="CV1">
        <v>98</v>
      </c>
      <c r="CW1">
        <v>99</v>
      </c>
      <c r="CX1">
        <v>100</v>
      </c>
    </row>
    <row r="2" spans="1:702" s="18" customFormat="1">
      <c r="A2" s="16" t="s">
        <v>180</v>
      </c>
      <c r="B2">
        <v>0</v>
      </c>
      <c r="C2">
        <v>25127.130714581075</v>
      </c>
      <c r="D2">
        <v>47185.092991913756</v>
      </c>
      <c r="E2">
        <v>66990.018178083439</v>
      </c>
      <c r="F2">
        <v>80478.353087177355</v>
      </c>
      <c r="G2">
        <v>100348.11510015794</v>
      </c>
      <c r="H2">
        <v>121308.68475785255</v>
      </c>
      <c r="I2">
        <v>142309.60540059037</v>
      </c>
      <c r="J2">
        <v>156858.04255004888</v>
      </c>
      <c r="K2">
        <v>177197.4104828937</v>
      </c>
      <c r="L2">
        <v>194009.63806803044</v>
      </c>
      <c r="M2">
        <v>219856.98134116997</v>
      </c>
      <c r="N2">
        <v>244077.7099274059</v>
      </c>
      <c r="O2">
        <v>270240.99008257408</v>
      </c>
      <c r="P2">
        <v>282765.01287443953</v>
      </c>
      <c r="Q2">
        <v>310203.81944248406</v>
      </c>
      <c r="R2">
        <v>337418.97871343204</v>
      </c>
      <c r="S2">
        <v>355213.19925362273</v>
      </c>
      <c r="T2">
        <v>376092.94627370563</v>
      </c>
      <c r="U2">
        <v>396008.17316453875</v>
      </c>
      <c r="V2">
        <v>408194.67364555597</v>
      </c>
      <c r="W2">
        <v>427162.48232182016</v>
      </c>
      <c r="X2">
        <v>443026.74409670354</v>
      </c>
      <c r="Y2">
        <v>468336.44367760449</v>
      </c>
      <c r="Z2">
        <v>497881.75215064728</v>
      </c>
      <c r="AA2">
        <v>523616.17930604715</v>
      </c>
      <c r="AB2">
        <v>556287.40650618996</v>
      </c>
      <c r="AC2">
        <v>598220.2057788535</v>
      </c>
      <c r="AD2">
        <v>638965.25394504028</v>
      </c>
      <c r="AE2">
        <v>676677.9647258285</v>
      </c>
      <c r="AF2">
        <v>696065.48839040368</v>
      </c>
      <c r="AG2">
        <v>736846.01857007178</v>
      </c>
      <c r="AH2">
        <v>763081.61117058503</v>
      </c>
      <c r="AI2">
        <v>782341.97727446957</v>
      </c>
      <c r="AJ2">
        <v>810867.43437353685</v>
      </c>
      <c r="AK2">
        <v>834742.9548730175</v>
      </c>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c r="XO2"/>
      <c r="XP2"/>
      <c r="XQ2"/>
      <c r="XR2"/>
      <c r="XS2"/>
      <c r="XT2"/>
      <c r="XU2"/>
      <c r="XV2"/>
      <c r="XW2"/>
      <c r="XX2"/>
      <c r="XY2"/>
      <c r="XZ2"/>
      <c r="YA2"/>
      <c r="YB2"/>
      <c r="YC2"/>
      <c r="YD2"/>
      <c r="YE2"/>
      <c r="YF2"/>
      <c r="YG2"/>
      <c r="YH2"/>
      <c r="YI2"/>
      <c r="YJ2"/>
      <c r="YK2"/>
      <c r="YL2"/>
      <c r="YM2"/>
      <c r="YN2"/>
      <c r="YO2"/>
      <c r="YP2"/>
      <c r="YQ2"/>
      <c r="YR2"/>
      <c r="YS2"/>
      <c r="YT2"/>
      <c r="YU2"/>
      <c r="YV2"/>
      <c r="YW2"/>
      <c r="YX2"/>
      <c r="YY2"/>
      <c r="YZ2"/>
      <c r="ZA2"/>
      <c r="ZB2"/>
      <c r="ZC2"/>
      <c r="ZD2"/>
      <c r="ZE2"/>
      <c r="ZF2"/>
      <c r="ZG2"/>
      <c r="ZH2"/>
      <c r="ZI2"/>
      <c r="ZJ2"/>
      <c r="ZK2"/>
      <c r="ZL2"/>
      <c r="ZM2"/>
      <c r="ZN2"/>
      <c r="ZO2"/>
      <c r="ZP2"/>
      <c r="ZQ2"/>
      <c r="ZR2"/>
      <c r="ZS2"/>
      <c r="ZT2"/>
      <c r="ZU2"/>
      <c r="ZV2"/>
      <c r="ZW2"/>
      <c r="ZX2"/>
      <c r="ZY2"/>
      <c r="ZZ2"/>
    </row>
    <row r="3" spans="1:702" s="18" customFormat="1">
      <c r="A3" s="16" t="s">
        <v>68</v>
      </c>
      <c r="B3">
        <v>502542.61429162155</v>
      </c>
      <c r="C3">
        <v>455664.2205442845</v>
      </c>
      <c r="D3">
        <v>417474.57698049763</v>
      </c>
      <c r="E3">
        <v>405479.52536042884</v>
      </c>
      <c r="F3">
        <v>447969.3024025645</v>
      </c>
      <c r="G3">
        <v>375928.90910791152</v>
      </c>
      <c r="H3">
        <v>345647.7572352672</v>
      </c>
      <c r="I3">
        <v>284657.96674896701</v>
      </c>
      <c r="J3">
        <v>291413.01688920887</v>
      </c>
      <c r="K3">
        <v>270782.75321251492</v>
      </c>
      <c r="L3">
        <v>317844.41850514</v>
      </c>
      <c r="M3">
        <v>289409.26341408712</v>
      </c>
      <c r="N3">
        <v>243595.61626700964</v>
      </c>
      <c r="O3">
        <v>208636.40560428338</v>
      </c>
      <c r="P3">
        <v>198894.24810963316</v>
      </c>
      <c r="Q3">
        <v>240686.58969125609</v>
      </c>
      <c r="R3">
        <v>233471.10958277513</v>
      </c>
      <c r="S3">
        <v>206773.0986566678</v>
      </c>
      <c r="T3">
        <v>193110.94588143058</v>
      </c>
      <c r="U3">
        <v>225043.36310845488</v>
      </c>
      <c r="V3">
        <v>207701.54554579002</v>
      </c>
      <c r="W3">
        <v>169366.87014163419</v>
      </c>
      <c r="X3">
        <v>212809.28808596559</v>
      </c>
      <c r="Y3">
        <v>181089.73648838486</v>
      </c>
      <c r="Z3">
        <v>215351.16745382943</v>
      </c>
      <c r="AA3">
        <v>225324.24159054717</v>
      </c>
      <c r="AB3">
        <v>202140.48012254509</v>
      </c>
      <c r="AC3">
        <v>208316.24941349015</v>
      </c>
      <c r="AD3">
        <v>203260.52439397143</v>
      </c>
      <c r="AE3">
        <v>208474.50594340626</v>
      </c>
      <c r="AF3">
        <v>216818.79686769552</v>
      </c>
      <c r="AG3">
        <v>229269.23146672169</v>
      </c>
      <c r="AH3">
        <v>209576.97819899887</v>
      </c>
      <c r="AI3">
        <v>0</v>
      </c>
      <c r="AJ3">
        <v>0</v>
      </c>
      <c r="AK3">
        <v>0</v>
      </c>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c r="IQ3"/>
      <c r="IR3"/>
      <c r="IS3"/>
      <c r="IT3"/>
      <c r="IU3"/>
      <c r="IV3"/>
      <c r="IW3"/>
      <c r="IX3"/>
      <c r="IY3"/>
      <c r="IZ3"/>
      <c r="JA3"/>
      <c r="JB3"/>
      <c r="JC3"/>
      <c r="JD3"/>
      <c r="JE3"/>
      <c r="JF3"/>
      <c r="JG3"/>
      <c r="JH3"/>
      <c r="JI3"/>
      <c r="JJ3"/>
      <c r="JK3"/>
      <c r="JL3"/>
      <c r="JM3"/>
      <c r="JN3"/>
      <c r="JO3"/>
      <c r="JP3"/>
      <c r="JQ3"/>
      <c r="JR3"/>
      <c r="JS3"/>
      <c r="JT3"/>
      <c r="JU3"/>
      <c r="JV3"/>
      <c r="JW3"/>
      <c r="JX3"/>
      <c r="JY3"/>
      <c r="JZ3"/>
      <c r="KA3"/>
      <c r="KB3"/>
      <c r="KC3"/>
      <c r="KD3"/>
      <c r="KE3"/>
      <c r="KF3"/>
      <c r="KG3"/>
      <c r="KH3"/>
      <c r="KI3"/>
      <c r="KJ3"/>
      <c r="KK3"/>
      <c r="KL3"/>
      <c r="KM3"/>
      <c r="KN3"/>
      <c r="KO3"/>
      <c r="KP3"/>
      <c r="KQ3"/>
      <c r="KR3"/>
      <c r="KS3"/>
      <c r="KT3"/>
      <c r="KU3"/>
      <c r="KV3"/>
      <c r="KW3"/>
      <c r="KX3"/>
      <c r="KY3"/>
      <c r="KZ3"/>
      <c r="LA3"/>
      <c r="LB3"/>
      <c r="LC3"/>
      <c r="LD3"/>
      <c r="LE3"/>
      <c r="LF3"/>
      <c r="LG3"/>
      <c r="LH3"/>
      <c r="LI3"/>
      <c r="LJ3"/>
      <c r="LK3"/>
      <c r="LL3"/>
      <c r="LM3"/>
      <c r="LN3"/>
      <c r="LO3"/>
      <c r="LP3"/>
      <c r="LQ3"/>
      <c r="LR3"/>
      <c r="LS3"/>
      <c r="LT3"/>
      <c r="LU3"/>
      <c r="LV3"/>
      <c r="LW3"/>
      <c r="LX3"/>
      <c r="LY3"/>
      <c r="LZ3"/>
      <c r="MA3"/>
      <c r="MB3"/>
      <c r="MC3"/>
      <c r="MD3"/>
      <c r="ME3"/>
      <c r="MF3"/>
      <c r="MG3"/>
      <c r="MH3"/>
      <c r="MI3"/>
      <c r="MJ3"/>
      <c r="MK3"/>
      <c r="ML3"/>
      <c r="MM3"/>
      <c r="MN3"/>
      <c r="MO3"/>
      <c r="MP3"/>
      <c r="MQ3"/>
      <c r="MR3"/>
      <c r="MS3"/>
      <c r="MT3"/>
      <c r="MU3"/>
      <c r="MV3"/>
      <c r="MW3"/>
      <c r="MX3"/>
      <c r="MY3"/>
      <c r="MZ3"/>
      <c r="NA3"/>
      <c r="NB3"/>
      <c r="NC3"/>
      <c r="ND3"/>
      <c r="NE3"/>
      <c r="NF3"/>
      <c r="NG3"/>
      <c r="NH3"/>
      <c r="NI3"/>
      <c r="NJ3"/>
      <c r="NK3"/>
      <c r="NL3"/>
      <c r="NM3"/>
      <c r="NN3"/>
      <c r="NO3"/>
      <c r="NP3"/>
      <c r="NQ3"/>
      <c r="NR3"/>
      <c r="NS3"/>
      <c r="NT3"/>
      <c r="NU3"/>
      <c r="NV3"/>
      <c r="NW3"/>
      <c r="NX3"/>
      <c r="NY3"/>
      <c r="NZ3"/>
      <c r="OA3"/>
      <c r="OB3"/>
      <c r="OC3"/>
      <c r="OD3"/>
      <c r="OE3"/>
      <c r="OF3"/>
      <c r="OG3"/>
      <c r="OH3"/>
      <c r="OI3"/>
      <c r="OJ3"/>
      <c r="OK3"/>
      <c r="OL3"/>
      <c r="OM3"/>
      <c r="ON3"/>
      <c r="OO3"/>
      <c r="OP3"/>
      <c r="OQ3"/>
      <c r="OR3"/>
      <c r="OS3"/>
      <c r="OT3"/>
      <c r="OU3"/>
      <c r="OV3"/>
      <c r="OW3"/>
      <c r="OX3"/>
      <c r="OY3"/>
      <c r="OZ3"/>
      <c r="PA3"/>
      <c r="PB3"/>
      <c r="PC3"/>
      <c r="PD3"/>
      <c r="PE3"/>
      <c r="PF3"/>
      <c r="PG3"/>
      <c r="PH3"/>
      <c r="PI3"/>
      <c r="PJ3"/>
      <c r="PK3"/>
      <c r="PL3"/>
      <c r="PM3"/>
      <c r="PN3"/>
      <c r="PO3"/>
      <c r="PP3"/>
      <c r="PQ3"/>
      <c r="PR3"/>
      <c r="PS3"/>
      <c r="PT3"/>
      <c r="PU3"/>
      <c r="PV3"/>
      <c r="PW3"/>
      <c r="PX3"/>
      <c r="PY3"/>
      <c r="PZ3"/>
      <c r="QA3"/>
      <c r="QB3"/>
      <c r="QC3"/>
      <c r="QD3"/>
      <c r="QE3"/>
      <c r="QF3"/>
      <c r="QG3"/>
      <c r="QH3"/>
      <c r="QI3"/>
      <c r="QJ3"/>
      <c r="QK3"/>
      <c r="QL3"/>
      <c r="QM3"/>
      <c r="QN3"/>
      <c r="QO3"/>
      <c r="QP3"/>
      <c r="QQ3"/>
      <c r="QR3"/>
      <c r="QS3"/>
      <c r="QT3"/>
      <c r="QU3"/>
      <c r="QV3"/>
      <c r="QW3"/>
      <c r="QX3"/>
      <c r="QY3"/>
      <c r="QZ3"/>
      <c r="RA3"/>
      <c r="RB3"/>
      <c r="RC3"/>
      <c r="RD3"/>
      <c r="RE3"/>
      <c r="RF3"/>
      <c r="RG3"/>
      <c r="RH3"/>
      <c r="RI3"/>
      <c r="RJ3"/>
      <c r="RK3"/>
      <c r="RL3"/>
      <c r="RM3"/>
      <c r="RN3"/>
      <c r="RO3"/>
      <c r="RP3"/>
      <c r="RQ3"/>
      <c r="RR3"/>
      <c r="RS3"/>
      <c r="RT3"/>
      <c r="RU3"/>
      <c r="RV3"/>
      <c r="RW3"/>
      <c r="RX3"/>
      <c r="RY3"/>
      <c r="RZ3"/>
      <c r="SA3"/>
      <c r="SB3"/>
      <c r="SC3"/>
      <c r="SD3"/>
      <c r="SE3"/>
      <c r="SF3"/>
      <c r="SG3"/>
      <c r="SH3"/>
      <c r="SI3"/>
      <c r="SJ3"/>
      <c r="SK3"/>
      <c r="SL3"/>
      <c r="SM3"/>
      <c r="SN3"/>
      <c r="SO3"/>
      <c r="SP3"/>
      <c r="SQ3"/>
      <c r="SR3"/>
      <c r="SS3"/>
      <c r="ST3"/>
      <c r="SU3"/>
      <c r="SV3"/>
      <c r="SW3"/>
      <c r="SX3"/>
      <c r="SY3"/>
      <c r="SZ3"/>
      <c r="TA3"/>
      <c r="TB3"/>
      <c r="TC3"/>
      <c r="TD3"/>
      <c r="TE3"/>
      <c r="TF3"/>
      <c r="TG3"/>
      <c r="TH3"/>
      <c r="TI3"/>
      <c r="TJ3"/>
      <c r="TK3"/>
      <c r="TL3"/>
      <c r="TM3"/>
      <c r="TN3"/>
      <c r="TO3"/>
      <c r="TP3"/>
      <c r="TQ3"/>
      <c r="TR3"/>
      <c r="TS3"/>
      <c r="TT3"/>
      <c r="TU3"/>
      <c r="TV3"/>
      <c r="TW3"/>
      <c r="TX3"/>
      <c r="TY3"/>
      <c r="TZ3"/>
      <c r="UA3"/>
      <c r="UB3"/>
      <c r="UC3"/>
      <c r="UD3"/>
      <c r="UE3"/>
      <c r="UF3"/>
      <c r="UG3"/>
      <c r="UH3"/>
      <c r="UI3"/>
      <c r="UJ3"/>
      <c r="UK3"/>
      <c r="UL3"/>
      <c r="UM3"/>
      <c r="UN3"/>
      <c r="UO3"/>
      <c r="UP3"/>
      <c r="UQ3"/>
      <c r="UR3"/>
      <c r="US3"/>
      <c r="UT3"/>
      <c r="UU3"/>
      <c r="UV3"/>
      <c r="UW3"/>
      <c r="UX3"/>
      <c r="UY3"/>
      <c r="UZ3"/>
      <c r="VA3"/>
      <c r="VB3"/>
      <c r="VC3"/>
      <c r="VD3"/>
      <c r="VE3"/>
      <c r="VF3"/>
      <c r="VG3"/>
      <c r="VH3"/>
      <c r="VI3"/>
      <c r="VJ3"/>
      <c r="VK3"/>
      <c r="VL3"/>
      <c r="VM3"/>
      <c r="VN3"/>
      <c r="VO3"/>
      <c r="VP3"/>
      <c r="VQ3"/>
      <c r="VR3"/>
      <c r="VS3"/>
      <c r="VT3"/>
      <c r="VU3"/>
      <c r="VV3"/>
      <c r="VW3"/>
      <c r="VX3"/>
      <c r="VY3"/>
      <c r="VZ3"/>
      <c r="WA3"/>
      <c r="WB3"/>
      <c r="WC3"/>
      <c r="WD3"/>
      <c r="WE3"/>
      <c r="WF3"/>
      <c r="WG3"/>
      <c r="WH3"/>
      <c r="WI3"/>
      <c r="WJ3"/>
      <c r="WK3"/>
      <c r="WL3"/>
      <c r="WM3"/>
      <c r="WN3"/>
      <c r="WO3"/>
      <c r="WP3"/>
      <c r="WQ3"/>
      <c r="WR3"/>
      <c r="WS3"/>
      <c r="WT3"/>
      <c r="WU3"/>
      <c r="WV3"/>
      <c r="WW3"/>
      <c r="WX3"/>
      <c r="WY3"/>
      <c r="WZ3"/>
      <c r="XA3"/>
      <c r="XB3"/>
      <c r="XC3"/>
      <c r="XD3"/>
      <c r="XE3"/>
      <c r="XF3"/>
      <c r="XG3"/>
      <c r="XH3"/>
      <c r="XI3"/>
      <c r="XJ3"/>
      <c r="XK3"/>
      <c r="XL3"/>
      <c r="XM3"/>
      <c r="XN3"/>
      <c r="XO3"/>
      <c r="XP3"/>
      <c r="XQ3"/>
      <c r="XR3"/>
      <c r="XS3"/>
      <c r="XT3"/>
      <c r="XU3"/>
      <c r="XV3"/>
      <c r="XW3"/>
      <c r="XX3"/>
      <c r="XY3"/>
      <c r="XZ3"/>
      <c r="YA3"/>
      <c r="YB3"/>
      <c r="YC3"/>
      <c r="YD3"/>
      <c r="YE3"/>
      <c r="YF3"/>
      <c r="YG3"/>
      <c r="YH3"/>
      <c r="YI3"/>
      <c r="YJ3"/>
      <c r="YK3"/>
      <c r="YL3"/>
      <c r="YM3"/>
      <c r="YN3"/>
      <c r="YO3"/>
      <c r="YP3"/>
      <c r="YQ3"/>
      <c r="YR3"/>
      <c r="YS3"/>
      <c r="YT3"/>
      <c r="YU3"/>
      <c r="YV3"/>
      <c r="YW3"/>
      <c r="YX3"/>
      <c r="YY3"/>
      <c r="YZ3"/>
      <c r="ZA3"/>
      <c r="ZB3"/>
      <c r="ZC3"/>
      <c r="ZD3"/>
      <c r="ZE3"/>
      <c r="ZF3"/>
      <c r="ZG3"/>
      <c r="ZH3"/>
      <c r="ZI3"/>
      <c r="ZJ3"/>
      <c r="ZK3"/>
      <c r="ZL3"/>
      <c r="ZM3"/>
      <c r="ZN3"/>
      <c r="ZO3"/>
      <c r="ZP3"/>
      <c r="ZQ3"/>
      <c r="ZR3"/>
      <c r="ZS3"/>
      <c r="ZT3"/>
      <c r="ZU3"/>
      <c r="ZV3"/>
      <c r="ZW3"/>
      <c r="ZX3"/>
      <c r="ZY3"/>
      <c r="ZZ3"/>
    </row>
    <row r="4" spans="1:702" s="18" customFormat="1">
      <c r="A4" s="16" t="s">
        <v>69</v>
      </c>
      <c r="B4">
        <v>125635.65357290539</v>
      </c>
      <c r="C4">
        <v>113916.05513607113</v>
      </c>
      <c r="D4">
        <v>104368.64424512441</v>
      </c>
      <c r="E4">
        <v>101369.88134010721</v>
      </c>
      <c r="F4">
        <v>111992.32560064114</v>
      </c>
      <c r="G4">
        <v>93982.227276977879</v>
      </c>
      <c r="H4">
        <v>86411.9393088168</v>
      </c>
      <c r="I4">
        <v>71164.491687241753</v>
      </c>
      <c r="J4">
        <v>72853.254222302217</v>
      </c>
      <c r="K4">
        <v>67695.688303128729</v>
      </c>
      <c r="L4">
        <v>79461.104626285</v>
      </c>
      <c r="M4">
        <v>72352.315853521781</v>
      </c>
      <c r="N4">
        <v>60898.90406675241</v>
      </c>
      <c r="O4">
        <v>52159.101401070839</v>
      </c>
      <c r="P4">
        <v>49723.562027408283</v>
      </c>
      <c r="Q4">
        <v>60171.647422814014</v>
      </c>
      <c r="R4">
        <v>58367.777395693774</v>
      </c>
      <c r="S4">
        <v>51693.274664166944</v>
      </c>
      <c r="T4">
        <v>48277.736470357639</v>
      </c>
      <c r="U4">
        <v>56260.840777113714</v>
      </c>
      <c r="V4">
        <v>51925.386386447499</v>
      </c>
      <c r="W4">
        <v>42341.717535408548</v>
      </c>
      <c r="X4">
        <v>53202.322021491404</v>
      </c>
      <c r="Y4">
        <v>45272.434122096223</v>
      </c>
      <c r="Z4">
        <v>53837.791863457365</v>
      </c>
      <c r="AA4">
        <v>56331.060397636807</v>
      </c>
      <c r="AB4">
        <v>50535.120030636288</v>
      </c>
      <c r="AC4">
        <v>52079.062353372552</v>
      </c>
      <c r="AD4">
        <v>50815.131098492871</v>
      </c>
      <c r="AE4">
        <v>52118.626485851586</v>
      </c>
      <c r="AF4">
        <v>54204.699216923909</v>
      </c>
      <c r="AG4">
        <v>57317.307866680443</v>
      </c>
      <c r="AH4">
        <v>52394.244549749739</v>
      </c>
      <c r="AI4">
        <v>239617.14386383648</v>
      </c>
      <c r="AJ4">
        <v>200183.3392638471</v>
      </c>
      <c r="AK4">
        <v>178136.18657084007</v>
      </c>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c r="IB4"/>
      <c r="IC4"/>
      <c r="ID4"/>
      <c r="IE4"/>
      <c r="IF4"/>
      <c r="IG4"/>
      <c r="IH4"/>
      <c r="II4"/>
      <c r="IJ4"/>
      <c r="IK4"/>
      <c r="IL4"/>
      <c r="IM4"/>
      <c r="IN4"/>
      <c r="IO4"/>
      <c r="IP4"/>
      <c r="IQ4"/>
      <c r="IR4"/>
      <c r="IS4"/>
      <c r="IT4"/>
      <c r="IU4"/>
      <c r="IV4"/>
      <c r="IW4"/>
      <c r="IX4"/>
      <c r="IY4"/>
      <c r="IZ4"/>
      <c r="JA4"/>
      <c r="JB4"/>
      <c r="JC4"/>
      <c r="JD4"/>
      <c r="JE4"/>
      <c r="JF4"/>
      <c r="JG4"/>
      <c r="JH4"/>
      <c r="JI4"/>
      <c r="JJ4"/>
      <c r="JK4"/>
      <c r="JL4"/>
      <c r="JM4"/>
      <c r="JN4"/>
      <c r="JO4"/>
      <c r="JP4"/>
      <c r="JQ4"/>
      <c r="JR4"/>
      <c r="JS4"/>
      <c r="JT4"/>
      <c r="JU4"/>
      <c r="JV4"/>
      <c r="JW4"/>
      <c r="JX4"/>
      <c r="JY4"/>
      <c r="JZ4"/>
      <c r="KA4"/>
      <c r="KB4"/>
      <c r="KC4"/>
      <c r="KD4"/>
      <c r="KE4"/>
      <c r="KF4"/>
      <c r="KG4"/>
      <c r="KH4"/>
      <c r="KI4"/>
      <c r="KJ4"/>
      <c r="KK4"/>
      <c r="KL4"/>
      <c r="KM4"/>
      <c r="KN4"/>
      <c r="KO4"/>
      <c r="KP4"/>
      <c r="KQ4"/>
      <c r="KR4"/>
      <c r="KS4"/>
      <c r="KT4"/>
      <c r="KU4"/>
      <c r="KV4"/>
      <c r="KW4"/>
      <c r="KX4"/>
      <c r="KY4"/>
      <c r="KZ4"/>
      <c r="LA4"/>
      <c r="LB4"/>
      <c r="LC4"/>
      <c r="LD4"/>
      <c r="LE4"/>
      <c r="LF4"/>
      <c r="LG4"/>
      <c r="LH4"/>
      <c r="LI4"/>
      <c r="LJ4"/>
      <c r="LK4"/>
      <c r="LL4"/>
      <c r="LM4"/>
      <c r="LN4"/>
      <c r="LO4"/>
      <c r="LP4"/>
      <c r="LQ4"/>
      <c r="LR4"/>
      <c r="LS4"/>
      <c r="LT4"/>
      <c r="LU4"/>
      <c r="LV4"/>
      <c r="LW4"/>
      <c r="LX4"/>
      <c r="LY4"/>
      <c r="LZ4"/>
      <c r="MA4"/>
      <c r="MB4"/>
      <c r="MC4"/>
      <c r="MD4"/>
      <c r="ME4"/>
      <c r="MF4"/>
      <c r="MG4"/>
      <c r="MH4"/>
      <c r="MI4"/>
      <c r="MJ4"/>
      <c r="MK4"/>
      <c r="ML4"/>
      <c r="MM4"/>
      <c r="MN4"/>
      <c r="MO4"/>
      <c r="MP4"/>
      <c r="MQ4"/>
      <c r="MR4"/>
      <c r="MS4"/>
      <c r="MT4"/>
      <c r="MU4"/>
      <c r="MV4"/>
      <c r="MW4"/>
      <c r="MX4"/>
      <c r="MY4"/>
      <c r="MZ4"/>
      <c r="NA4"/>
      <c r="NB4"/>
      <c r="NC4"/>
      <c r="ND4"/>
      <c r="NE4"/>
      <c r="NF4"/>
      <c r="NG4"/>
      <c r="NH4"/>
      <c r="NI4"/>
      <c r="NJ4"/>
      <c r="NK4"/>
      <c r="NL4"/>
      <c r="NM4"/>
      <c r="NN4"/>
      <c r="NO4"/>
      <c r="NP4"/>
      <c r="NQ4"/>
      <c r="NR4"/>
      <c r="NS4"/>
      <c r="NT4"/>
      <c r="NU4"/>
      <c r="NV4"/>
      <c r="NW4"/>
      <c r="NX4"/>
      <c r="NY4"/>
      <c r="NZ4"/>
      <c r="OA4"/>
      <c r="OB4"/>
      <c r="OC4"/>
      <c r="OD4"/>
      <c r="OE4"/>
      <c r="OF4"/>
      <c r="OG4"/>
      <c r="OH4"/>
      <c r="OI4"/>
      <c r="OJ4"/>
      <c r="OK4"/>
      <c r="OL4"/>
      <c r="OM4"/>
      <c r="ON4"/>
      <c r="OO4"/>
      <c r="OP4"/>
      <c r="OQ4"/>
      <c r="OR4"/>
      <c r="OS4"/>
      <c r="OT4"/>
      <c r="OU4"/>
      <c r="OV4"/>
      <c r="OW4"/>
      <c r="OX4"/>
      <c r="OY4"/>
      <c r="OZ4"/>
      <c r="PA4"/>
      <c r="PB4"/>
      <c r="PC4"/>
      <c r="PD4"/>
      <c r="PE4"/>
      <c r="PF4"/>
      <c r="PG4"/>
      <c r="PH4"/>
      <c r="PI4"/>
      <c r="PJ4"/>
      <c r="PK4"/>
      <c r="PL4"/>
      <c r="PM4"/>
      <c r="PN4"/>
      <c r="PO4"/>
      <c r="PP4"/>
      <c r="PQ4"/>
      <c r="PR4"/>
      <c r="PS4"/>
      <c r="PT4"/>
      <c r="PU4"/>
      <c r="PV4"/>
      <c r="PW4"/>
      <c r="PX4"/>
      <c r="PY4"/>
      <c r="PZ4"/>
      <c r="QA4"/>
      <c r="QB4"/>
      <c r="QC4"/>
      <c r="QD4"/>
      <c r="QE4"/>
      <c r="QF4"/>
      <c r="QG4"/>
      <c r="QH4"/>
      <c r="QI4"/>
      <c r="QJ4"/>
      <c r="QK4"/>
      <c r="QL4"/>
      <c r="QM4"/>
      <c r="QN4"/>
      <c r="QO4"/>
      <c r="QP4"/>
      <c r="QQ4"/>
      <c r="QR4"/>
      <c r="QS4"/>
      <c r="QT4"/>
      <c r="QU4"/>
      <c r="QV4"/>
      <c r="QW4"/>
      <c r="QX4"/>
      <c r="QY4"/>
      <c r="QZ4"/>
      <c r="RA4"/>
      <c r="RB4"/>
      <c r="RC4"/>
      <c r="RD4"/>
      <c r="RE4"/>
      <c r="RF4"/>
      <c r="RG4"/>
      <c r="RH4"/>
      <c r="RI4"/>
      <c r="RJ4"/>
      <c r="RK4"/>
      <c r="RL4"/>
      <c r="RM4"/>
      <c r="RN4"/>
      <c r="RO4"/>
      <c r="RP4"/>
      <c r="RQ4"/>
      <c r="RR4"/>
      <c r="RS4"/>
      <c r="RT4"/>
      <c r="RU4"/>
      <c r="RV4"/>
      <c r="RW4"/>
      <c r="RX4"/>
      <c r="RY4"/>
      <c r="RZ4"/>
      <c r="SA4"/>
      <c r="SB4"/>
      <c r="SC4"/>
      <c r="SD4"/>
      <c r="SE4"/>
      <c r="SF4"/>
      <c r="SG4"/>
      <c r="SH4"/>
      <c r="SI4"/>
      <c r="SJ4"/>
      <c r="SK4"/>
      <c r="SL4"/>
      <c r="SM4"/>
      <c r="SN4"/>
      <c r="SO4"/>
      <c r="SP4"/>
      <c r="SQ4"/>
      <c r="SR4"/>
      <c r="SS4"/>
      <c r="ST4"/>
      <c r="SU4"/>
      <c r="SV4"/>
      <c r="SW4"/>
      <c r="SX4"/>
      <c r="SY4"/>
      <c r="SZ4"/>
      <c r="TA4"/>
      <c r="TB4"/>
      <c r="TC4"/>
      <c r="TD4"/>
      <c r="TE4"/>
      <c r="TF4"/>
      <c r="TG4"/>
      <c r="TH4"/>
      <c r="TI4"/>
      <c r="TJ4"/>
      <c r="TK4"/>
      <c r="TL4"/>
      <c r="TM4"/>
      <c r="TN4"/>
      <c r="TO4"/>
      <c r="TP4"/>
      <c r="TQ4"/>
      <c r="TR4"/>
      <c r="TS4"/>
      <c r="TT4"/>
      <c r="TU4"/>
      <c r="TV4"/>
      <c r="TW4"/>
      <c r="TX4"/>
      <c r="TY4"/>
      <c r="TZ4"/>
      <c r="UA4"/>
      <c r="UB4"/>
      <c r="UC4"/>
      <c r="UD4"/>
      <c r="UE4"/>
      <c r="UF4"/>
      <c r="UG4"/>
      <c r="UH4"/>
      <c r="UI4"/>
      <c r="UJ4"/>
      <c r="UK4"/>
      <c r="UL4"/>
      <c r="UM4"/>
      <c r="UN4"/>
      <c r="UO4"/>
      <c r="UP4"/>
      <c r="UQ4"/>
      <c r="UR4"/>
      <c r="US4"/>
      <c r="UT4"/>
      <c r="UU4"/>
      <c r="UV4"/>
      <c r="UW4"/>
      <c r="UX4"/>
      <c r="UY4"/>
      <c r="UZ4"/>
      <c r="VA4"/>
      <c r="VB4"/>
      <c r="VC4"/>
      <c r="VD4"/>
      <c r="VE4"/>
      <c r="VF4"/>
      <c r="VG4"/>
      <c r="VH4"/>
      <c r="VI4"/>
      <c r="VJ4"/>
      <c r="VK4"/>
      <c r="VL4"/>
      <c r="VM4"/>
      <c r="VN4"/>
      <c r="VO4"/>
      <c r="VP4"/>
      <c r="VQ4"/>
      <c r="VR4"/>
      <c r="VS4"/>
      <c r="VT4"/>
      <c r="VU4"/>
      <c r="VV4"/>
      <c r="VW4"/>
      <c r="VX4"/>
      <c r="VY4"/>
      <c r="VZ4"/>
      <c r="WA4"/>
      <c r="WB4"/>
      <c r="WC4"/>
      <c r="WD4"/>
      <c r="WE4"/>
      <c r="WF4"/>
      <c r="WG4"/>
      <c r="WH4"/>
      <c r="WI4"/>
      <c r="WJ4"/>
      <c r="WK4"/>
      <c r="WL4"/>
      <c r="WM4"/>
      <c r="WN4"/>
      <c r="WO4"/>
      <c r="WP4"/>
      <c r="WQ4"/>
      <c r="WR4"/>
      <c r="WS4"/>
      <c r="WT4"/>
      <c r="WU4"/>
      <c r="WV4"/>
      <c r="WW4"/>
      <c r="WX4"/>
      <c r="WY4"/>
      <c r="WZ4"/>
      <c r="XA4"/>
      <c r="XB4"/>
      <c r="XC4"/>
      <c r="XD4"/>
      <c r="XE4"/>
      <c r="XF4"/>
      <c r="XG4"/>
      <c r="XH4"/>
      <c r="XI4"/>
      <c r="XJ4"/>
      <c r="XK4"/>
      <c r="XL4"/>
      <c r="XM4"/>
      <c r="XN4"/>
      <c r="XO4"/>
      <c r="XP4"/>
      <c r="XQ4"/>
      <c r="XR4"/>
      <c r="XS4"/>
      <c r="XT4"/>
      <c r="XU4"/>
      <c r="XV4"/>
      <c r="XW4"/>
      <c r="XX4"/>
      <c r="XY4"/>
      <c r="XZ4"/>
      <c r="YA4"/>
      <c r="YB4"/>
      <c r="YC4"/>
      <c r="YD4"/>
      <c r="YE4"/>
      <c r="YF4"/>
      <c r="YG4"/>
      <c r="YH4"/>
      <c r="YI4"/>
      <c r="YJ4"/>
      <c r="YK4"/>
      <c r="YL4"/>
      <c r="YM4"/>
      <c r="YN4"/>
      <c r="YO4"/>
      <c r="YP4"/>
      <c r="YQ4"/>
      <c r="YR4"/>
      <c r="YS4"/>
      <c r="YT4"/>
      <c r="YU4"/>
      <c r="YV4"/>
      <c r="YW4"/>
      <c r="YX4"/>
      <c r="YY4"/>
      <c r="YZ4"/>
      <c r="ZA4"/>
      <c r="ZB4"/>
      <c r="ZC4"/>
      <c r="ZD4"/>
      <c r="ZE4"/>
      <c r="ZF4"/>
      <c r="ZG4"/>
      <c r="ZH4"/>
      <c r="ZI4"/>
      <c r="ZJ4"/>
      <c r="ZK4"/>
      <c r="ZL4"/>
      <c r="ZM4"/>
      <c r="ZN4"/>
      <c r="ZO4"/>
      <c r="ZP4"/>
      <c r="ZQ4"/>
      <c r="ZR4"/>
      <c r="ZS4"/>
      <c r="ZT4"/>
      <c r="ZU4"/>
      <c r="ZV4"/>
      <c r="ZW4"/>
      <c r="ZX4"/>
      <c r="ZY4"/>
      <c r="ZZ4"/>
    </row>
    <row r="5" spans="1:702" s="18" customFormat="1">
      <c r="A5" s="16" t="s">
        <v>195</v>
      </c>
      <c r="B5">
        <v>628178.26786452695</v>
      </c>
      <c r="C5">
        <v>569580.27568035561</v>
      </c>
      <c r="D5">
        <v>521843.22122562205</v>
      </c>
      <c r="E5">
        <v>506849.40670053603</v>
      </c>
      <c r="F5">
        <v>559961.62800320564</v>
      </c>
      <c r="G5">
        <v>469911.13638488937</v>
      </c>
      <c r="H5">
        <v>432059.696544084</v>
      </c>
      <c r="I5">
        <v>355822.45843620878</v>
      </c>
      <c r="J5">
        <v>364266.2711115111</v>
      </c>
      <c r="K5">
        <v>338478.44151564362</v>
      </c>
      <c r="L5">
        <v>397305.52313142503</v>
      </c>
      <c r="M5">
        <v>361761.57926760887</v>
      </c>
      <c r="N5">
        <v>304494.52033376205</v>
      </c>
      <c r="O5">
        <v>260795.50700535421</v>
      </c>
      <c r="P5">
        <v>248617.81013704144</v>
      </c>
      <c r="Q5">
        <v>300858.2371140701</v>
      </c>
      <c r="R5">
        <v>291838.88697846892</v>
      </c>
      <c r="S5">
        <v>258466.37332083474</v>
      </c>
      <c r="T5">
        <v>241388.68235178821</v>
      </c>
      <c r="U5">
        <v>281304.2038855686</v>
      </c>
      <c r="V5">
        <v>259626.93193223752</v>
      </c>
      <c r="W5">
        <v>211708.58767704276</v>
      </c>
      <c r="X5">
        <v>266011.61010745697</v>
      </c>
      <c r="Y5">
        <v>226362.17061048109</v>
      </c>
      <c r="Z5">
        <v>269188.95931728679</v>
      </c>
      <c r="AA5">
        <v>281655.30198818399</v>
      </c>
      <c r="AB5">
        <v>252675.60015318138</v>
      </c>
      <c r="AC5">
        <v>260395.31176686269</v>
      </c>
      <c r="AD5">
        <v>254075.65549246428</v>
      </c>
      <c r="AE5">
        <v>260593.13242925785</v>
      </c>
      <c r="AF5">
        <v>271023.49608461943</v>
      </c>
      <c r="AG5">
        <v>286586.53933340212</v>
      </c>
      <c r="AH5">
        <v>261971.22274874861</v>
      </c>
      <c r="AI5">
        <v>239617.14386383648</v>
      </c>
      <c r="AJ5">
        <v>200183.3392638471</v>
      </c>
      <c r="AK5">
        <v>178136.18657084007</v>
      </c>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c r="RQ5"/>
      <c r="RR5"/>
      <c r="RS5"/>
      <c r="RT5"/>
      <c r="RU5"/>
      <c r="RV5"/>
      <c r="RW5"/>
      <c r="RX5"/>
      <c r="RY5"/>
      <c r="RZ5"/>
      <c r="SA5"/>
      <c r="SB5"/>
      <c r="SC5"/>
      <c r="SD5"/>
      <c r="SE5"/>
      <c r="SF5"/>
      <c r="SG5"/>
      <c r="SH5"/>
      <c r="SI5"/>
      <c r="SJ5"/>
      <c r="SK5"/>
      <c r="SL5"/>
      <c r="SM5"/>
      <c r="SN5"/>
      <c r="SO5"/>
      <c r="SP5"/>
      <c r="SQ5"/>
      <c r="SR5"/>
      <c r="SS5"/>
      <c r="ST5"/>
      <c r="SU5"/>
      <c r="SV5"/>
      <c r="SW5"/>
      <c r="SX5"/>
      <c r="SY5"/>
      <c r="SZ5"/>
      <c r="TA5"/>
      <c r="TB5"/>
      <c r="TC5"/>
      <c r="TD5"/>
      <c r="TE5"/>
      <c r="TF5"/>
      <c r="TG5"/>
      <c r="TH5"/>
      <c r="TI5"/>
      <c r="TJ5"/>
      <c r="TK5"/>
      <c r="TL5"/>
      <c r="TM5"/>
      <c r="TN5"/>
      <c r="TO5"/>
      <c r="TP5"/>
      <c r="TQ5"/>
      <c r="TR5"/>
      <c r="TS5"/>
      <c r="TT5"/>
      <c r="TU5"/>
      <c r="TV5"/>
      <c r="TW5"/>
      <c r="TX5"/>
      <c r="TY5"/>
      <c r="TZ5"/>
      <c r="UA5"/>
      <c r="UB5"/>
      <c r="UC5"/>
      <c r="UD5"/>
      <c r="UE5"/>
      <c r="UF5"/>
      <c r="UG5"/>
      <c r="UH5"/>
      <c r="UI5"/>
      <c r="UJ5"/>
      <c r="UK5"/>
      <c r="UL5"/>
      <c r="UM5"/>
      <c r="UN5"/>
      <c r="UO5"/>
      <c r="UP5"/>
      <c r="UQ5"/>
      <c r="UR5"/>
      <c r="US5"/>
      <c r="UT5"/>
      <c r="UU5"/>
      <c r="UV5"/>
      <c r="UW5"/>
      <c r="UX5"/>
      <c r="UY5"/>
      <c r="UZ5"/>
      <c r="VA5"/>
      <c r="VB5"/>
      <c r="VC5"/>
      <c r="VD5"/>
      <c r="VE5"/>
      <c r="VF5"/>
      <c r="VG5"/>
      <c r="VH5"/>
      <c r="VI5"/>
      <c r="VJ5"/>
      <c r="VK5"/>
      <c r="VL5"/>
      <c r="VM5"/>
      <c r="VN5"/>
      <c r="VO5"/>
      <c r="VP5"/>
      <c r="VQ5"/>
      <c r="VR5"/>
      <c r="VS5"/>
      <c r="VT5"/>
      <c r="VU5"/>
      <c r="VV5"/>
      <c r="VW5"/>
      <c r="VX5"/>
      <c r="VY5"/>
      <c r="VZ5"/>
      <c r="WA5"/>
      <c r="WB5"/>
      <c r="WC5"/>
      <c r="WD5"/>
      <c r="WE5"/>
      <c r="WF5"/>
      <c r="WG5"/>
      <c r="WH5"/>
      <c r="WI5"/>
      <c r="WJ5"/>
      <c r="WK5"/>
      <c r="WL5"/>
      <c r="WM5"/>
      <c r="WN5"/>
      <c r="WO5"/>
      <c r="WP5"/>
      <c r="WQ5"/>
      <c r="WR5"/>
      <c r="WS5"/>
      <c r="WT5"/>
      <c r="WU5"/>
      <c r="WV5"/>
      <c r="WW5"/>
      <c r="WX5"/>
      <c r="WY5"/>
      <c r="WZ5"/>
      <c r="XA5"/>
      <c r="XB5"/>
      <c r="XC5"/>
      <c r="XD5"/>
      <c r="XE5"/>
      <c r="XF5"/>
      <c r="XG5"/>
      <c r="XH5"/>
      <c r="XI5"/>
      <c r="XJ5"/>
      <c r="XK5"/>
      <c r="XL5"/>
      <c r="XM5"/>
      <c r="XN5"/>
      <c r="XO5"/>
      <c r="XP5"/>
      <c r="XQ5"/>
      <c r="XR5"/>
      <c r="XS5"/>
      <c r="XT5"/>
      <c r="XU5"/>
      <c r="XV5"/>
      <c r="XW5"/>
      <c r="XX5"/>
      <c r="XY5"/>
      <c r="XZ5"/>
      <c r="YA5"/>
      <c r="YB5"/>
      <c r="YC5"/>
      <c r="YD5"/>
      <c r="YE5"/>
      <c r="YF5"/>
      <c r="YG5"/>
      <c r="YH5"/>
      <c r="YI5"/>
      <c r="YJ5"/>
      <c r="YK5"/>
      <c r="YL5"/>
      <c r="YM5"/>
      <c r="YN5"/>
      <c r="YO5"/>
      <c r="YP5"/>
      <c r="YQ5"/>
      <c r="YR5"/>
      <c r="YS5"/>
      <c r="YT5"/>
      <c r="YU5"/>
      <c r="YV5"/>
      <c r="YW5"/>
      <c r="YX5"/>
      <c r="YY5"/>
      <c r="YZ5"/>
      <c r="ZA5"/>
      <c r="ZB5"/>
      <c r="ZC5"/>
      <c r="ZD5"/>
      <c r="ZE5"/>
      <c r="ZF5"/>
      <c r="ZG5"/>
      <c r="ZH5"/>
      <c r="ZI5"/>
      <c r="ZJ5"/>
      <c r="ZK5"/>
      <c r="ZL5"/>
      <c r="ZM5"/>
      <c r="ZN5"/>
      <c r="ZO5"/>
      <c r="ZP5"/>
      <c r="ZQ5"/>
      <c r="ZR5"/>
      <c r="ZS5"/>
      <c r="ZT5"/>
      <c r="ZU5"/>
      <c r="ZV5"/>
      <c r="ZW5"/>
      <c r="ZX5"/>
      <c r="ZY5"/>
      <c r="ZZ5"/>
    </row>
    <row r="6" spans="1:702" s="18" customFormat="1">
      <c r="A6" s="69" t="s">
        <v>361</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c r="GJ6"/>
      <c r="GK6"/>
      <c r="GL6"/>
      <c r="GM6"/>
      <c r="GN6"/>
      <c r="GO6"/>
      <c r="GP6"/>
      <c r="GQ6"/>
      <c r="GR6"/>
      <c r="GS6"/>
      <c r="GT6"/>
      <c r="GU6"/>
      <c r="GV6"/>
      <c r="GW6"/>
      <c r="GX6"/>
      <c r="GY6"/>
      <c r="GZ6"/>
      <c r="HA6"/>
      <c r="HB6"/>
      <c r="HC6"/>
      <c r="HD6"/>
      <c r="HE6"/>
      <c r="HF6"/>
      <c r="HG6"/>
      <c r="HH6"/>
      <c r="HI6"/>
      <c r="HJ6"/>
      <c r="HK6"/>
      <c r="HL6"/>
      <c r="HM6"/>
      <c r="HN6"/>
      <c r="HO6"/>
      <c r="HP6"/>
      <c r="HQ6"/>
      <c r="HR6"/>
      <c r="HS6"/>
      <c r="HT6"/>
      <c r="HU6"/>
      <c r="HV6"/>
      <c r="HW6"/>
      <c r="HX6"/>
      <c r="HY6"/>
      <c r="HZ6"/>
      <c r="IA6"/>
      <c r="IB6"/>
      <c r="IC6"/>
      <c r="ID6"/>
      <c r="IE6"/>
      <c r="IF6"/>
      <c r="IG6"/>
      <c r="IH6"/>
      <c r="II6"/>
      <c r="IJ6"/>
      <c r="IK6"/>
      <c r="IL6"/>
      <c r="IM6"/>
      <c r="IN6"/>
      <c r="IO6"/>
      <c r="IP6"/>
      <c r="IQ6"/>
      <c r="IR6"/>
      <c r="IS6"/>
      <c r="IT6"/>
      <c r="IU6"/>
      <c r="IV6"/>
      <c r="IW6"/>
      <c r="IX6"/>
      <c r="IY6"/>
      <c r="IZ6"/>
      <c r="JA6"/>
      <c r="JB6"/>
      <c r="JC6"/>
      <c r="JD6"/>
      <c r="JE6"/>
      <c r="JF6"/>
      <c r="JG6"/>
      <c r="JH6"/>
      <c r="JI6"/>
      <c r="JJ6"/>
      <c r="JK6"/>
      <c r="JL6"/>
      <c r="JM6"/>
      <c r="JN6"/>
      <c r="JO6"/>
      <c r="JP6"/>
      <c r="JQ6"/>
      <c r="JR6"/>
      <c r="JS6"/>
      <c r="JT6"/>
      <c r="JU6"/>
      <c r="JV6"/>
      <c r="JW6"/>
      <c r="JX6"/>
      <c r="JY6"/>
      <c r="JZ6"/>
      <c r="KA6"/>
      <c r="KB6"/>
      <c r="KC6"/>
      <c r="KD6"/>
      <c r="KE6"/>
      <c r="KF6"/>
      <c r="KG6"/>
      <c r="KH6"/>
      <c r="KI6"/>
      <c r="KJ6"/>
      <c r="KK6"/>
      <c r="KL6"/>
      <c r="KM6"/>
      <c r="KN6"/>
      <c r="KO6"/>
      <c r="KP6"/>
      <c r="KQ6"/>
      <c r="KR6"/>
      <c r="KS6"/>
      <c r="KT6"/>
      <c r="KU6"/>
      <c r="KV6"/>
      <c r="KW6"/>
      <c r="KX6"/>
      <c r="KY6"/>
      <c r="KZ6"/>
      <c r="LA6"/>
      <c r="LB6"/>
      <c r="LC6"/>
      <c r="LD6"/>
      <c r="LE6"/>
      <c r="LF6"/>
      <c r="LG6"/>
      <c r="LH6"/>
      <c r="LI6"/>
      <c r="LJ6"/>
      <c r="LK6"/>
      <c r="LL6"/>
      <c r="LM6"/>
      <c r="LN6"/>
      <c r="LO6"/>
      <c r="LP6"/>
      <c r="LQ6"/>
      <c r="LR6"/>
      <c r="LS6"/>
      <c r="LT6"/>
      <c r="LU6"/>
      <c r="LV6"/>
      <c r="LW6"/>
      <c r="LX6"/>
      <c r="LY6"/>
      <c r="LZ6"/>
      <c r="MA6"/>
      <c r="MB6"/>
      <c r="MC6"/>
      <c r="MD6"/>
      <c r="ME6"/>
      <c r="MF6"/>
      <c r="MG6"/>
      <c r="MH6"/>
      <c r="MI6"/>
      <c r="MJ6"/>
      <c r="MK6"/>
      <c r="ML6"/>
      <c r="MM6"/>
      <c r="MN6"/>
      <c r="MO6"/>
      <c r="MP6"/>
      <c r="MQ6"/>
      <c r="MR6"/>
      <c r="MS6"/>
      <c r="MT6"/>
      <c r="MU6"/>
      <c r="MV6"/>
      <c r="MW6"/>
      <c r="MX6"/>
      <c r="MY6"/>
      <c r="MZ6"/>
      <c r="NA6"/>
      <c r="NB6"/>
      <c r="NC6"/>
      <c r="ND6"/>
      <c r="NE6"/>
      <c r="NF6"/>
      <c r="NG6"/>
      <c r="NH6"/>
      <c r="NI6"/>
      <c r="NJ6"/>
      <c r="NK6"/>
      <c r="NL6"/>
      <c r="NM6"/>
      <c r="NN6"/>
      <c r="NO6"/>
      <c r="NP6"/>
      <c r="NQ6"/>
      <c r="NR6"/>
      <c r="NS6"/>
      <c r="NT6"/>
      <c r="NU6"/>
      <c r="NV6"/>
      <c r="NW6"/>
      <c r="NX6"/>
      <c r="NY6"/>
      <c r="NZ6"/>
      <c r="OA6"/>
      <c r="OB6"/>
      <c r="OC6"/>
      <c r="OD6"/>
      <c r="OE6"/>
      <c r="OF6"/>
      <c r="OG6"/>
      <c r="OH6"/>
      <c r="OI6"/>
      <c r="OJ6"/>
      <c r="OK6"/>
      <c r="OL6"/>
      <c r="OM6"/>
      <c r="ON6"/>
      <c r="OO6"/>
      <c r="OP6"/>
      <c r="OQ6"/>
      <c r="OR6"/>
      <c r="OS6"/>
      <c r="OT6"/>
      <c r="OU6"/>
      <c r="OV6"/>
      <c r="OW6"/>
      <c r="OX6"/>
      <c r="OY6"/>
      <c r="OZ6"/>
      <c r="PA6"/>
      <c r="PB6"/>
      <c r="PC6"/>
      <c r="PD6"/>
      <c r="PE6"/>
      <c r="PF6"/>
      <c r="PG6"/>
      <c r="PH6"/>
      <c r="PI6"/>
      <c r="PJ6"/>
      <c r="PK6"/>
      <c r="PL6"/>
      <c r="PM6"/>
      <c r="PN6"/>
      <c r="PO6"/>
      <c r="PP6"/>
      <c r="PQ6"/>
      <c r="PR6"/>
      <c r="PS6"/>
      <c r="PT6"/>
      <c r="PU6"/>
      <c r="PV6"/>
      <c r="PW6"/>
      <c r="PX6"/>
      <c r="PY6"/>
      <c r="PZ6"/>
      <c r="QA6"/>
      <c r="QB6"/>
      <c r="QC6"/>
      <c r="QD6"/>
      <c r="QE6"/>
      <c r="QF6"/>
      <c r="QG6"/>
      <c r="QH6"/>
      <c r="QI6"/>
      <c r="QJ6"/>
      <c r="QK6"/>
      <c r="QL6"/>
      <c r="QM6"/>
      <c r="QN6"/>
      <c r="QO6"/>
      <c r="QP6"/>
      <c r="QQ6"/>
      <c r="QR6"/>
      <c r="QS6"/>
      <c r="QT6"/>
      <c r="QU6"/>
      <c r="QV6"/>
      <c r="QW6"/>
      <c r="QX6"/>
      <c r="QY6"/>
      <c r="QZ6"/>
      <c r="RA6"/>
      <c r="RB6"/>
      <c r="RC6"/>
      <c r="RD6"/>
      <c r="RE6"/>
      <c r="RF6"/>
      <c r="RG6"/>
      <c r="RH6"/>
      <c r="RI6"/>
      <c r="RJ6"/>
      <c r="RK6"/>
      <c r="RL6"/>
      <c r="RM6"/>
      <c r="RN6"/>
      <c r="RO6"/>
      <c r="RP6"/>
      <c r="RQ6"/>
      <c r="RR6"/>
      <c r="RS6"/>
      <c r="RT6"/>
      <c r="RU6"/>
      <c r="RV6"/>
      <c r="RW6"/>
      <c r="RX6"/>
      <c r="RY6"/>
      <c r="RZ6"/>
      <c r="SA6"/>
      <c r="SB6"/>
      <c r="SC6"/>
      <c r="SD6"/>
      <c r="SE6"/>
      <c r="SF6"/>
      <c r="SG6"/>
      <c r="SH6"/>
      <c r="SI6"/>
      <c r="SJ6"/>
      <c r="SK6"/>
      <c r="SL6"/>
      <c r="SM6"/>
      <c r="SN6"/>
      <c r="SO6"/>
      <c r="SP6"/>
      <c r="SQ6"/>
      <c r="SR6"/>
      <c r="SS6"/>
      <c r="ST6"/>
      <c r="SU6"/>
      <c r="SV6"/>
      <c r="SW6"/>
      <c r="SX6"/>
      <c r="SY6"/>
      <c r="SZ6"/>
      <c r="TA6"/>
      <c r="TB6"/>
      <c r="TC6"/>
      <c r="TD6"/>
      <c r="TE6"/>
      <c r="TF6"/>
      <c r="TG6"/>
      <c r="TH6"/>
      <c r="TI6"/>
      <c r="TJ6"/>
      <c r="TK6"/>
      <c r="TL6"/>
      <c r="TM6"/>
      <c r="TN6"/>
      <c r="TO6"/>
      <c r="TP6"/>
      <c r="TQ6"/>
      <c r="TR6"/>
      <c r="TS6"/>
      <c r="TT6"/>
      <c r="TU6"/>
      <c r="TV6"/>
      <c r="TW6"/>
      <c r="TX6"/>
      <c r="TY6"/>
      <c r="TZ6"/>
      <c r="UA6"/>
      <c r="UB6"/>
      <c r="UC6"/>
      <c r="UD6"/>
      <c r="UE6"/>
      <c r="UF6"/>
      <c r="UG6"/>
      <c r="UH6"/>
      <c r="UI6"/>
      <c r="UJ6"/>
      <c r="UK6"/>
      <c r="UL6"/>
      <c r="UM6"/>
      <c r="UN6"/>
      <c r="UO6"/>
      <c r="UP6"/>
      <c r="UQ6"/>
      <c r="UR6"/>
      <c r="US6"/>
      <c r="UT6"/>
      <c r="UU6"/>
      <c r="UV6"/>
      <c r="UW6"/>
      <c r="UX6"/>
      <c r="UY6"/>
      <c r="UZ6"/>
      <c r="VA6"/>
      <c r="VB6"/>
      <c r="VC6"/>
      <c r="VD6"/>
      <c r="VE6"/>
      <c r="VF6"/>
      <c r="VG6"/>
      <c r="VH6"/>
      <c r="VI6"/>
      <c r="VJ6"/>
      <c r="VK6"/>
      <c r="VL6"/>
      <c r="VM6"/>
      <c r="VN6"/>
      <c r="VO6"/>
      <c r="VP6"/>
      <c r="VQ6"/>
      <c r="VR6"/>
      <c r="VS6"/>
      <c r="VT6"/>
      <c r="VU6"/>
      <c r="VV6"/>
      <c r="VW6"/>
      <c r="VX6"/>
      <c r="VY6"/>
      <c r="VZ6"/>
      <c r="WA6"/>
      <c r="WB6"/>
      <c r="WC6"/>
      <c r="WD6"/>
      <c r="WE6"/>
      <c r="WF6"/>
      <c r="WG6"/>
      <c r="WH6"/>
      <c r="WI6"/>
      <c r="WJ6"/>
      <c r="WK6"/>
      <c r="WL6"/>
      <c r="WM6"/>
      <c r="WN6"/>
      <c r="WO6"/>
      <c r="WP6"/>
      <c r="WQ6"/>
      <c r="WR6"/>
      <c r="WS6"/>
      <c r="WT6"/>
      <c r="WU6"/>
      <c r="WV6"/>
      <c r="WW6"/>
      <c r="WX6"/>
      <c r="WY6"/>
      <c r="WZ6"/>
      <c r="XA6"/>
      <c r="XB6"/>
      <c r="XC6"/>
      <c r="XD6"/>
      <c r="XE6"/>
      <c r="XF6"/>
      <c r="XG6"/>
      <c r="XH6"/>
      <c r="XI6"/>
      <c r="XJ6"/>
      <c r="XK6"/>
      <c r="XL6"/>
      <c r="XM6"/>
      <c r="XN6"/>
      <c r="XO6"/>
      <c r="XP6"/>
      <c r="XQ6"/>
      <c r="XR6"/>
      <c r="XS6"/>
      <c r="XT6"/>
      <c r="XU6"/>
      <c r="XV6"/>
      <c r="XW6"/>
      <c r="XX6"/>
      <c r="XY6"/>
      <c r="XZ6"/>
      <c r="YA6"/>
      <c r="YB6"/>
      <c r="YC6"/>
      <c r="YD6"/>
      <c r="YE6"/>
      <c r="YF6"/>
      <c r="YG6"/>
      <c r="YH6"/>
      <c r="YI6"/>
      <c r="YJ6"/>
      <c r="YK6"/>
      <c r="YL6"/>
      <c r="YM6"/>
      <c r="YN6"/>
      <c r="YO6"/>
      <c r="YP6"/>
      <c r="YQ6"/>
      <c r="YR6"/>
      <c r="YS6"/>
      <c r="YT6"/>
      <c r="YU6"/>
      <c r="YV6"/>
      <c r="YW6"/>
      <c r="YX6"/>
      <c r="YY6"/>
      <c r="YZ6"/>
      <c r="ZA6"/>
      <c r="ZB6"/>
      <c r="ZC6"/>
      <c r="ZD6"/>
      <c r="ZE6"/>
      <c r="ZF6"/>
      <c r="ZG6"/>
      <c r="ZH6"/>
      <c r="ZI6"/>
      <c r="ZJ6"/>
      <c r="ZK6"/>
      <c r="ZL6"/>
      <c r="ZM6"/>
      <c r="ZN6"/>
      <c r="ZO6"/>
      <c r="ZP6"/>
      <c r="ZQ6"/>
      <c r="ZR6"/>
      <c r="ZS6"/>
      <c r="ZT6"/>
      <c r="ZU6"/>
      <c r="ZV6"/>
      <c r="ZW6"/>
      <c r="ZX6"/>
      <c r="ZY6"/>
      <c r="ZZ6"/>
    </row>
    <row r="7" spans="1:702" s="18" customFormat="1">
      <c r="A7" s="158" t="s">
        <v>362</v>
      </c>
      <c r="B7">
        <v>0</v>
      </c>
      <c r="C7">
        <v>0</v>
      </c>
      <c r="D7">
        <v>0</v>
      </c>
      <c r="E7">
        <v>0</v>
      </c>
      <c r="F7">
        <v>0</v>
      </c>
      <c r="G7">
        <v>0</v>
      </c>
      <c r="H7">
        <v>0</v>
      </c>
      <c r="I7">
        <v>0</v>
      </c>
      <c r="J7">
        <v>0</v>
      </c>
      <c r="K7">
        <v>0</v>
      </c>
      <c r="L7">
        <v>0</v>
      </c>
      <c r="M7">
        <v>0</v>
      </c>
      <c r="N7">
        <v>0</v>
      </c>
      <c r="O7">
        <v>0</v>
      </c>
      <c r="P7">
        <v>0</v>
      </c>
      <c r="Q7">
        <v>0</v>
      </c>
      <c r="R7">
        <v>0</v>
      </c>
      <c r="S7">
        <v>0</v>
      </c>
      <c r="T7">
        <v>0</v>
      </c>
      <c r="U7">
        <v>0</v>
      </c>
      <c r="V7">
        <v>0</v>
      </c>
      <c r="W7">
        <v>0</v>
      </c>
      <c r="X7">
        <v>0</v>
      </c>
      <c r="Y7">
        <v>0</v>
      </c>
      <c r="Z7">
        <v>0</v>
      </c>
      <c r="AA7">
        <v>0</v>
      </c>
      <c r="AB7">
        <v>0</v>
      </c>
      <c r="AC7">
        <v>0</v>
      </c>
      <c r="AD7">
        <v>0</v>
      </c>
      <c r="AE7">
        <v>0</v>
      </c>
      <c r="AF7">
        <v>0</v>
      </c>
      <c r="AG7">
        <v>0</v>
      </c>
      <c r="AH7">
        <v>0</v>
      </c>
      <c r="AI7">
        <v>0</v>
      </c>
      <c r="AJ7">
        <v>0</v>
      </c>
      <c r="AK7">
        <v>0</v>
      </c>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c r="IQ7"/>
      <c r="IR7"/>
      <c r="IS7"/>
      <c r="IT7"/>
      <c r="IU7"/>
      <c r="IV7"/>
      <c r="IW7"/>
      <c r="IX7"/>
      <c r="IY7"/>
      <c r="IZ7"/>
      <c r="JA7"/>
      <c r="JB7"/>
      <c r="JC7"/>
      <c r="JD7"/>
      <c r="JE7"/>
      <c r="JF7"/>
      <c r="JG7"/>
      <c r="JH7"/>
      <c r="JI7"/>
      <c r="JJ7"/>
      <c r="JK7"/>
      <c r="JL7"/>
      <c r="JM7"/>
      <c r="JN7"/>
      <c r="JO7"/>
      <c r="JP7"/>
      <c r="JQ7"/>
      <c r="JR7"/>
      <c r="JS7"/>
      <c r="JT7"/>
      <c r="JU7"/>
      <c r="JV7"/>
      <c r="JW7"/>
      <c r="JX7"/>
      <c r="JY7"/>
      <c r="JZ7"/>
      <c r="KA7"/>
      <c r="KB7"/>
      <c r="KC7"/>
      <c r="KD7"/>
      <c r="KE7"/>
      <c r="KF7"/>
      <c r="KG7"/>
      <c r="KH7"/>
      <c r="KI7"/>
      <c r="KJ7"/>
      <c r="KK7"/>
      <c r="KL7"/>
      <c r="KM7"/>
      <c r="KN7"/>
      <c r="KO7"/>
      <c r="KP7"/>
      <c r="KQ7"/>
      <c r="KR7"/>
      <c r="KS7"/>
      <c r="KT7"/>
      <c r="KU7"/>
      <c r="KV7"/>
      <c r="KW7"/>
      <c r="KX7"/>
      <c r="KY7"/>
      <c r="KZ7"/>
      <c r="LA7"/>
      <c r="LB7"/>
      <c r="LC7"/>
      <c r="LD7"/>
      <c r="LE7"/>
      <c r="LF7"/>
      <c r="LG7"/>
      <c r="LH7"/>
      <c r="LI7"/>
      <c r="LJ7"/>
      <c r="LK7"/>
      <c r="LL7"/>
      <c r="LM7"/>
      <c r="LN7"/>
      <c r="LO7"/>
      <c r="LP7"/>
      <c r="LQ7"/>
      <c r="LR7"/>
      <c r="LS7"/>
      <c r="LT7"/>
      <c r="LU7"/>
      <c r="LV7"/>
      <c r="LW7"/>
      <c r="LX7"/>
      <c r="LY7"/>
      <c r="LZ7"/>
      <c r="MA7"/>
      <c r="MB7"/>
      <c r="MC7"/>
      <c r="MD7"/>
      <c r="ME7"/>
      <c r="MF7"/>
      <c r="MG7"/>
      <c r="MH7"/>
      <c r="MI7"/>
      <c r="MJ7"/>
      <c r="MK7"/>
      <c r="ML7"/>
      <c r="MM7"/>
      <c r="MN7"/>
      <c r="MO7"/>
      <c r="MP7"/>
      <c r="MQ7"/>
      <c r="MR7"/>
      <c r="MS7"/>
      <c r="MT7"/>
      <c r="MU7"/>
      <c r="MV7"/>
      <c r="MW7"/>
      <c r="MX7"/>
      <c r="MY7"/>
      <c r="MZ7"/>
      <c r="NA7"/>
      <c r="NB7"/>
      <c r="NC7"/>
      <c r="ND7"/>
      <c r="NE7"/>
      <c r="NF7"/>
      <c r="NG7"/>
      <c r="NH7"/>
      <c r="NI7"/>
      <c r="NJ7"/>
      <c r="NK7"/>
      <c r="NL7"/>
      <c r="NM7"/>
      <c r="NN7"/>
      <c r="NO7"/>
      <c r="NP7"/>
      <c r="NQ7"/>
      <c r="NR7"/>
      <c r="NS7"/>
      <c r="NT7"/>
      <c r="NU7"/>
      <c r="NV7"/>
      <c r="NW7"/>
      <c r="NX7"/>
      <c r="NY7"/>
      <c r="NZ7"/>
      <c r="OA7"/>
      <c r="OB7"/>
      <c r="OC7"/>
      <c r="OD7"/>
      <c r="OE7"/>
      <c r="OF7"/>
      <c r="OG7"/>
      <c r="OH7"/>
      <c r="OI7"/>
      <c r="OJ7"/>
      <c r="OK7"/>
      <c r="OL7"/>
      <c r="OM7"/>
      <c r="ON7"/>
      <c r="OO7"/>
      <c r="OP7"/>
      <c r="OQ7"/>
      <c r="OR7"/>
      <c r="OS7"/>
      <c r="OT7"/>
      <c r="OU7"/>
      <c r="OV7"/>
      <c r="OW7"/>
      <c r="OX7"/>
      <c r="OY7"/>
      <c r="OZ7"/>
      <c r="PA7"/>
      <c r="PB7"/>
      <c r="PC7"/>
      <c r="PD7"/>
      <c r="PE7"/>
      <c r="PF7"/>
      <c r="PG7"/>
      <c r="PH7"/>
      <c r="PI7"/>
      <c r="PJ7"/>
      <c r="PK7"/>
      <c r="PL7"/>
      <c r="PM7"/>
      <c r="PN7"/>
      <c r="PO7"/>
      <c r="PP7"/>
      <c r="PQ7"/>
      <c r="PR7"/>
      <c r="PS7"/>
      <c r="PT7"/>
      <c r="PU7"/>
      <c r="PV7"/>
      <c r="PW7"/>
      <c r="PX7"/>
      <c r="PY7"/>
      <c r="PZ7"/>
      <c r="QA7"/>
      <c r="QB7"/>
      <c r="QC7"/>
      <c r="QD7"/>
      <c r="QE7"/>
      <c r="QF7"/>
      <c r="QG7"/>
      <c r="QH7"/>
      <c r="QI7"/>
      <c r="QJ7"/>
      <c r="QK7"/>
      <c r="QL7"/>
      <c r="QM7"/>
      <c r="QN7"/>
      <c r="QO7"/>
      <c r="QP7"/>
      <c r="QQ7"/>
      <c r="QR7"/>
      <c r="QS7"/>
      <c r="QT7"/>
      <c r="QU7"/>
      <c r="QV7"/>
      <c r="QW7"/>
      <c r="QX7"/>
      <c r="QY7"/>
      <c r="QZ7"/>
      <c r="RA7"/>
      <c r="RB7"/>
      <c r="RC7"/>
      <c r="RD7"/>
      <c r="RE7"/>
      <c r="RF7"/>
      <c r="RG7"/>
      <c r="RH7"/>
      <c r="RI7"/>
      <c r="RJ7"/>
      <c r="RK7"/>
      <c r="RL7"/>
      <c r="RM7"/>
      <c r="RN7"/>
      <c r="RO7"/>
      <c r="RP7"/>
      <c r="RQ7"/>
      <c r="RR7"/>
      <c r="RS7"/>
      <c r="RT7"/>
      <c r="RU7"/>
      <c r="RV7"/>
      <c r="RW7"/>
      <c r="RX7"/>
      <c r="RY7"/>
      <c r="RZ7"/>
      <c r="SA7"/>
      <c r="SB7"/>
      <c r="SC7"/>
      <c r="SD7"/>
      <c r="SE7"/>
      <c r="SF7"/>
      <c r="SG7"/>
      <c r="SH7"/>
      <c r="SI7"/>
      <c r="SJ7"/>
      <c r="SK7"/>
      <c r="SL7"/>
      <c r="SM7"/>
      <c r="SN7"/>
      <c r="SO7"/>
      <c r="SP7"/>
      <c r="SQ7"/>
      <c r="SR7"/>
      <c r="SS7"/>
      <c r="ST7"/>
      <c r="SU7"/>
      <c r="SV7"/>
      <c r="SW7"/>
      <c r="SX7"/>
      <c r="SY7"/>
      <c r="SZ7"/>
      <c r="TA7"/>
      <c r="TB7"/>
      <c r="TC7"/>
      <c r="TD7"/>
      <c r="TE7"/>
      <c r="TF7"/>
      <c r="TG7"/>
      <c r="TH7"/>
      <c r="TI7"/>
      <c r="TJ7"/>
      <c r="TK7"/>
      <c r="TL7"/>
      <c r="TM7"/>
      <c r="TN7"/>
      <c r="TO7"/>
      <c r="TP7"/>
      <c r="TQ7"/>
      <c r="TR7"/>
      <c r="TS7"/>
      <c r="TT7"/>
      <c r="TU7"/>
      <c r="TV7"/>
      <c r="TW7"/>
      <c r="TX7"/>
      <c r="TY7"/>
      <c r="TZ7"/>
      <c r="UA7"/>
      <c r="UB7"/>
      <c r="UC7"/>
      <c r="UD7"/>
      <c r="UE7"/>
      <c r="UF7"/>
      <c r="UG7"/>
      <c r="UH7"/>
      <c r="UI7"/>
      <c r="UJ7"/>
      <c r="UK7"/>
      <c r="UL7"/>
      <c r="UM7"/>
      <c r="UN7"/>
      <c r="UO7"/>
      <c r="UP7"/>
      <c r="UQ7"/>
      <c r="UR7"/>
      <c r="US7"/>
      <c r="UT7"/>
      <c r="UU7"/>
      <c r="UV7"/>
      <c r="UW7"/>
      <c r="UX7"/>
      <c r="UY7"/>
      <c r="UZ7"/>
      <c r="VA7"/>
      <c r="VB7"/>
      <c r="VC7"/>
      <c r="VD7"/>
      <c r="VE7"/>
      <c r="VF7"/>
      <c r="VG7"/>
      <c r="VH7"/>
      <c r="VI7"/>
      <c r="VJ7"/>
      <c r="VK7"/>
      <c r="VL7"/>
      <c r="VM7"/>
      <c r="VN7"/>
      <c r="VO7"/>
      <c r="VP7"/>
      <c r="VQ7"/>
      <c r="VR7"/>
      <c r="VS7"/>
      <c r="VT7"/>
      <c r="VU7"/>
      <c r="VV7"/>
      <c r="VW7"/>
      <c r="VX7"/>
      <c r="VY7"/>
      <c r="VZ7"/>
      <c r="WA7"/>
      <c r="WB7"/>
      <c r="WC7"/>
      <c r="WD7"/>
      <c r="WE7"/>
      <c r="WF7"/>
      <c r="WG7"/>
      <c r="WH7"/>
      <c r="WI7"/>
      <c r="WJ7"/>
      <c r="WK7"/>
      <c r="WL7"/>
      <c r="WM7"/>
      <c r="WN7"/>
      <c r="WO7"/>
      <c r="WP7"/>
      <c r="WQ7"/>
      <c r="WR7"/>
      <c r="WS7"/>
      <c r="WT7"/>
      <c r="WU7"/>
      <c r="WV7"/>
      <c r="WW7"/>
      <c r="WX7"/>
      <c r="WY7"/>
      <c r="WZ7"/>
      <c r="XA7"/>
      <c r="XB7"/>
      <c r="XC7"/>
      <c r="XD7"/>
      <c r="XE7"/>
      <c r="XF7"/>
      <c r="XG7"/>
      <c r="XH7"/>
      <c r="XI7"/>
      <c r="XJ7"/>
      <c r="XK7"/>
      <c r="XL7"/>
      <c r="XM7"/>
      <c r="XN7"/>
      <c r="XO7"/>
      <c r="XP7"/>
      <c r="XQ7"/>
      <c r="XR7"/>
      <c r="XS7"/>
      <c r="XT7"/>
      <c r="XU7"/>
      <c r="XV7"/>
      <c r="XW7"/>
      <c r="XX7"/>
      <c r="XY7"/>
      <c r="XZ7"/>
      <c r="YA7"/>
      <c r="YB7"/>
      <c r="YC7"/>
      <c r="YD7"/>
      <c r="YE7"/>
      <c r="YF7"/>
      <c r="YG7"/>
      <c r="YH7"/>
      <c r="YI7"/>
      <c r="YJ7"/>
      <c r="YK7"/>
      <c r="YL7"/>
      <c r="YM7"/>
      <c r="YN7"/>
      <c r="YO7"/>
      <c r="YP7"/>
      <c r="YQ7"/>
      <c r="YR7"/>
      <c r="YS7"/>
      <c r="YT7"/>
      <c r="YU7"/>
      <c r="YV7"/>
      <c r="YW7"/>
      <c r="YX7"/>
      <c r="YY7"/>
      <c r="YZ7"/>
      <c r="ZA7"/>
      <c r="ZB7"/>
      <c r="ZC7"/>
      <c r="ZD7"/>
      <c r="ZE7"/>
      <c r="ZF7"/>
      <c r="ZG7"/>
      <c r="ZH7"/>
      <c r="ZI7"/>
      <c r="ZJ7"/>
      <c r="ZK7"/>
      <c r="ZL7"/>
      <c r="ZM7"/>
      <c r="ZN7"/>
      <c r="ZO7"/>
      <c r="ZP7"/>
      <c r="ZQ7"/>
      <c r="ZR7"/>
      <c r="ZS7"/>
      <c r="ZT7"/>
      <c r="ZU7"/>
      <c r="ZV7"/>
      <c r="ZW7"/>
      <c r="ZX7"/>
      <c r="ZY7"/>
      <c r="ZZ7"/>
    </row>
    <row r="8" spans="1:702" s="18" customFormat="1">
      <c r="A8" s="16" t="s">
        <v>180</v>
      </c>
      <c r="B8">
        <v>0</v>
      </c>
      <c r="C8">
        <v>25127.130714581075</v>
      </c>
      <c r="D8">
        <v>50741.041916897404</v>
      </c>
      <c r="E8">
        <v>77295.21892790102</v>
      </c>
      <c r="F8">
        <v>100422.32702091406</v>
      </c>
      <c r="G8">
        <v>131115.62643101945</v>
      </c>
      <c r="H8">
        <v>166310.19257645751</v>
      </c>
      <c r="I8">
        <v>205925.45066701469</v>
      </c>
      <c r="J8">
        <v>245362.89861878002</v>
      </c>
      <c r="K8">
        <v>287415.58016860281</v>
      </c>
      <c r="L8">
        <v>324783.88033446186</v>
      </c>
      <c r="M8">
        <v>373547.08404935017</v>
      </c>
      <c r="N8">
        <v>404876.33381481655</v>
      </c>
      <c r="O8">
        <v>440273.06213056028</v>
      </c>
      <c r="P8">
        <v>490692.10906570498</v>
      </c>
      <c r="Q8">
        <v>549271.84309543169</v>
      </c>
      <c r="R8">
        <v>605428.7223574922</v>
      </c>
      <c r="S8">
        <v>664674.26491190167</v>
      </c>
      <c r="T8">
        <v>724058.48198316561</v>
      </c>
      <c r="U8">
        <v>778681.01353429281</v>
      </c>
      <c r="V8">
        <v>859445.88939797273</v>
      </c>
      <c r="W8">
        <v>962675.02798081143</v>
      </c>
      <c r="X8">
        <v>1050186.9986170419</v>
      </c>
      <c r="Y8">
        <v>1151781.1985637976</v>
      </c>
      <c r="Z8">
        <v>1215889.1996010779</v>
      </c>
      <c r="AA8">
        <v>1275151.4228162635</v>
      </c>
      <c r="AB8">
        <v>1381221.886302666</v>
      </c>
      <c r="AC8">
        <v>1461692.5027690823</v>
      </c>
      <c r="AD8">
        <v>1588112.4725485847</v>
      </c>
      <c r="AE8">
        <v>1693023.1580617432</v>
      </c>
      <c r="AF8">
        <v>1813719.141955927</v>
      </c>
      <c r="AG8">
        <v>1907976.3627921322</v>
      </c>
      <c r="AH8">
        <v>2002456.7773156927</v>
      </c>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c r="MG8"/>
      <c r="MH8"/>
      <c r="MI8"/>
      <c r="MJ8"/>
      <c r="MK8"/>
      <c r="ML8"/>
      <c r="MM8"/>
      <c r="MN8"/>
      <c r="MO8"/>
      <c r="MP8"/>
      <c r="MQ8"/>
      <c r="MR8"/>
      <c r="MS8"/>
      <c r="MT8"/>
      <c r="MU8"/>
      <c r="MV8"/>
      <c r="MW8"/>
      <c r="MX8"/>
      <c r="MY8"/>
      <c r="MZ8"/>
      <c r="NA8"/>
      <c r="NB8"/>
      <c r="NC8"/>
      <c r="ND8"/>
      <c r="NE8"/>
      <c r="NF8"/>
      <c r="NG8"/>
      <c r="NH8"/>
      <c r="NI8"/>
      <c r="NJ8"/>
      <c r="NK8"/>
      <c r="NL8"/>
      <c r="NM8"/>
      <c r="NN8"/>
      <c r="NO8"/>
      <c r="NP8"/>
      <c r="NQ8"/>
      <c r="NR8"/>
      <c r="NS8"/>
      <c r="NT8"/>
      <c r="NU8"/>
      <c r="NV8"/>
      <c r="NW8"/>
      <c r="NX8"/>
      <c r="NY8"/>
      <c r="NZ8"/>
      <c r="OA8"/>
      <c r="OB8"/>
      <c r="OC8"/>
      <c r="OD8"/>
      <c r="OE8"/>
      <c r="OF8"/>
      <c r="OG8"/>
      <c r="OH8"/>
      <c r="OI8"/>
      <c r="OJ8"/>
      <c r="OK8"/>
      <c r="OL8"/>
      <c r="OM8"/>
      <c r="ON8"/>
      <c r="OO8"/>
      <c r="OP8"/>
      <c r="OQ8"/>
      <c r="OR8"/>
      <c r="OS8"/>
      <c r="OT8"/>
      <c r="OU8"/>
      <c r="OV8"/>
      <c r="OW8"/>
      <c r="OX8"/>
      <c r="OY8"/>
      <c r="OZ8"/>
      <c r="PA8"/>
      <c r="PB8"/>
      <c r="PC8"/>
      <c r="PD8"/>
      <c r="PE8"/>
      <c r="PF8"/>
      <c r="PG8"/>
      <c r="PH8"/>
      <c r="PI8"/>
      <c r="PJ8"/>
      <c r="PK8"/>
      <c r="PL8"/>
      <c r="PM8"/>
      <c r="PN8"/>
      <c r="PO8"/>
      <c r="PP8"/>
      <c r="PQ8"/>
      <c r="PR8"/>
      <c r="PS8"/>
      <c r="PT8"/>
      <c r="PU8"/>
      <c r="PV8"/>
      <c r="PW8"/>
      <c r="PX8"/>
      <c r="PY8"/>
      <c r="PZ8"/>
      <c r="QA8"/>
      <c r="QB8"/>
      <c r="QC8"/>
      <c r="QD8"/>
      <c r="QE8"/>
      <c r="QF8"/>
      <c r="QG8"/>
      <c r="QH8"/>
      <c r="QI8"/>
      <c r="QJ8"/>
      <c r="QK8"/>
      <c r="QL8"/>
      <c r="QM8"/>
      <c r="QN8"/>
      <c r="QO8"/>
      <c r="QP8"/>
      <c r="QQ8"/>
      <c r="QR8"/>
      <c r="QS8"/>
      <c r="QT8"/>
      <c r="QU8"/>
      <c r="QV8"/>
      <c r="QW8"/>
      <c r="QX8"/>
      <c r="QY8"/>
      <c r="QZ8"/>
      <c r="RA8"/>
      <c r="RB8"/>
      <c r="RC8"/>
      <c r="RD8"/>
      <c r="RE8"/>
      <c r="RF8"/>
      <c r="RG8"/>
      <c r="RH8"/>
      <c r="RI8"/>
      <c r="RJ8"/>
      <c r="RK8"/>
      <c r="RL8"/>
      <c r="RM8"/>
      <c r="RN8"/>
      <c r="RO8"/>
      <c r="RP8"/>
      <c r="RQ8"/>
      <c r="RR8"/>
      <c r="RS8"/>
      <c r="RT8"/>
      <c r="RU8"/>
      <c r="RV8"/>
      <c r="RW8"/>
      <c r="RX8"/>
      <c r="RY8"/>
      <c r="RZ8"/>
      <c r="SA8"/>
      <c r="SB8"/>
      <c r="SC8"/>
      <c r="SD8"/>
      <c r="SE8"/>
      <c r="SF8"/>
      <c r="SG8"/>
      <c r="SH8"/>
      <c r="SI8"/>
      <c r="SJ8"/>
      <c r="SK8"/>
      <c r="SL8"/>
      <c r="SM8"/>
      <c r="SN8"/>
      <c r="SO8"/>
      <c r="SP8"/>
      <c r="SQ8"/>
      <c r="SR8"/>
      <c r="SS8"/>
      <c r="ST8"/>
      <c r="SU8"/>
      <c r="SV8"/>
      <c r="SW8"/>
      <c r="SX8"/>
      <c r="SY8"/>
      <c r="SZ8"/>
      <c r="TA8"/>
      <c r="TB8"/>
      <c r="TC8"/>
      <c r="TD8"/>
      <c r="TE8"/>
      <c r="TF8"/>
      <c r="TG8"/>
      <c r="TH8"/>
      <c r="TI8"/>
      <c r="TJ8"/>
      <c r="TK8"/>
      <c r="TL8"/>
      <c r="TM8"/>
      <c r="TN8"/>
      <c r="TO8"/>
      <c r="TP8"/>
      <c r="TQ8"/>
      <c r="TR8"/>
      <c r="TS8"/>
      <c r="TT8"/>
      <c r="TU8"/>
      <c r="TV8"/>
      <c r="TW8"/>
      <c r="TX8"/>
      <c r="TY8"/>
      <c r="TZ8"/>
      <c r="UA8"/>
      <c r="UB8"/>
      <c r="UC8"/>
      <c r="UD8"/>
      <c r="UE8"/>
      <c r="UF8"/>
      <c r="UG8"/>
      <c r="UH8"/>
      <c r="UI8"/>
      <c r="UJ8"/>
      <c r="UK8"/>
      <c r="UL8"/>
      <c r="UM8"/>
      <c r="UN8"/>
      <c r="UO8"/>
      <c r="UP8"/>
      <c r="UQ8"/>
      <c r="UR8"/>
      <c r="US8"/>
      <c r="UT8"/>
      <c r="UU8"/>
      <c r="UV8"/>
      <c r="UW8"/>
      <c r="UX8"/>
      <c r="UY8"/>
      <c r="UZ8"/>
      <c r="VA8"/>
      <c r="VB8"/>
      <c r="VC8"/>
      <c r="VD8"/>
      <c r="VE8"/>
      <c r="VF8"/>
      <c r="VG8"/>
      <c r="VH8"/>
      <c r="VI8"/>
      <c r="VJ8"/>
      <c r="VK8"/>
      <c r="VL8"/>
      <c r="VM8"/>
      <c r="VN8"/>
      <c r="VO8"/>
      <c r="VP8"/>
      <c r="VQ8"/>
      <c r="VR8"/>
      <c r="VS8"/>
      <c r="VT8"/>
      <c r="VU8"/>
      <c r="VV8"/>
      <c r="VW8"/>
      <c r="VX8"/>
      <c r="VY8"/>
      <c r="VZ8"/>
      <c r="WA8"/>
      <c r="WB8"/>
      <c r="WC8"/>
      <c r="WD8"/>
      <c r="WE8"/>
      <c r="WF8"/>
      <c r="WG8"/>
      <c r="WH8"/>
      <c r="WI8"/>
      <c r="WJ8"/>
      <c r="WK8"/>
      <c r="WL8"/>
      <c r="WM8"/>
      <c r="WN8"/>
      <c r="WO8"/>
      <c r="WP8"/>
      <c r="WQ8"/>
      <c r="WR8"/>
      <c r="WS8"/>
      <c r="WT8"/>
      <c r="WU8"/>
      <c r="WV8"/>
      <c r="WW8"/>
      <c r="WX8"/>
      <c r="WY8"/>
      <c r="WZ8"/>
      <c r="XA8"/>
      <c r="XB8"/>
      <c r="XC8"/>
      <c r="XD8"/>
      <c r="XE8"/>
      <c r="XF8"/>
      <c r="XG8"/>
      <c r="XH8"/>
      <c r="XI8"/>
      <c r="XJ8"/>
      <c r="XK8"/>
      <c r="XL8"/>
      <c r="XM8"/>
      <c r="XN8"/>
      <c r="XO8"/>
      <c r="XP8"/>
      <c r="XQ8"/>
      <c r="XR8"/>
      <c r="XS8"/>
      <c r="XT8"/>
      <c r="XU8"/>
      <c r="XV8"/>
      <c r="XW8"/>
      <c r="XX8"/>
      <c r="XY8"/>
      <c r="XZ8"/>
      <c r="YA8"/>
      <c r="YB8"/>
      <c r="YC8"/>
      <c r="YD8"/>
      <c r="YE8"/>
      <c r="YF8"/>
      <c r="YG8"/>
      <c r="YH8"/>
      <c r="YI8"/>
      <c r="YJ8"/>
      <c r="YK8"/>
      <c r="YL8"/>
      <c r="YM8"/>
      <c r="YN8"/>
      <c r="YO8"/>
      <c r="YP8"/>
      <c r="YQ8"/>
      <c r="YR8"/>
      <c r="YS8"/>
      <c r="YT8"/>
      <c r="YU8"/>
      <c r="YV8"/>
      <c r="YW8"/>
      <c r="YX8"/>
      <c r="YY8"/>
      <c r="YZ8"/>
      <c r="ZA8"/>
      <c r="ZB8"/>
      <c r="ZC8"/>
      <c r="ZD8"/>
      <c r="ZE8"/>
      <c r="ZF8"/>
      <c r="ZG8"/>
      <c r="ZH8"/>
      <c r="ZI8"/>
      <c r="ZJ8"/>
      <c r="ZK8"/>
      <c r="ZL8"/>
      <c r="ZM8"/>
      <c r="ZN8"/>
      <c r="ZO8"/>
      <c r="ZP8"/>
      <c r="ZQ8"/>
      <c r="ZR8"/>
      <c r="ZS8"/>
      <c r="ZT8"/>
      <c r="ZU8"/>
      <c r="ZV8"/>
      <c r="ZW8"/>
      <c r="ZX8"/>
      <c r="ZY8"/>
      <c r="ZZ8"/>
    </row>
    <row r="9" spans="1:702" s="18" customFormat="1">
      <c r="A9" s="16" t="s">
        <v>68</v>
      </c>
      <c r="B9">
        <v>502542.61429162155</v>
      </c>
      <c r="C9">
        <v>511954.10960492014</v>
      </c>
      <c r="D9">
        <v>502368.90626223275</v>
      </c>
      <c r="E9">
        <v>539223.11432388425</v>
      </c>
      <c r="F9">
        <v>573931.76665484812</v>
      </c>
      <c r="G9">
        <v>563689.64013813785</v>
      </c>
      <c r="H9">
        <v>638304.05892353004</v>
      </c>
      <c r="I9">
        <v>627584.22327214782</v>
      </c>
      <c r="J9">
        <v>605842.4380293818</v>
      </c>
      <c r="K9">
        <v>646683.32651583792</v>
      </c>
      <c r="L9">
        <v>719996.06824972737</v>
      </c>
      <c r="M9">
        <v>596737.84799011424</v>
      </c>
      <c r="N9">
        <v>641816.67105914268</v>
      </c>
      <c r="O9">
        <v>667926.30793963477</v>
      </c>
      <c r="P9">
        <v>650434.62996775634</v>
      </c>
      <c r="Q9">
        <v>666683.82374416513</v>
      </c>
      <c r="R9">
        <v>711856.79127538484</v>
      </c>
      <c r="S9">
        <v>720372.96851688507</v>
      </c>
      <c r="T9">
        <v>761536.59062522347</v>
      </c>
      <c r="U9">
        <v>727971.10635973408</v>
      </c>
      <c r="V9">
        <v>710506.16368088522</v>
      </c>
      <c r="W9">
        <v>736658.284117601</v>
      </c>
      <c r="X9">
        <v>724708.75727344758</v>
      </c>
      <c r="Y9">
        <v>799039.92896260193</v>
      </c>
      <c r="Z9">
        <v>747426.34655903385</v>
      </c>
      <c r="AA9">
        <v>718847.27651737153</v>
      </c>
      <c r="AB9">
        <v>638482.39518240013</v>
      </c>
      <c r="AC9">
        <v>779733.33133824565</v>
      </c>
      <c r="AD9">
        <v>713822.77929879585</v>
      </c>
      <c r="AE9">
        <v>743604.46121194179</v>
      </c>
      <c r="AF9">
        <v>644559.27475192421</v>
      </c>
      <c r="AG9">
        <v>636778.27583053336</v>
      </c>
      <c r="AH9">
        <v>634851.51650154218</v>
      </c>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c r="HY9"/>
      <c r="HZ9"/>
      <c r="IA9"/>
      <c r="IB9"/>
      <c r="IC9"/>
      <c r="ID9"/>
      <c r="IE9"/>
      <c r="IF9"/>
      <c r="IG9"/>
      <c r="IH9"/>
      <c r="II9"/>
      <c r="IJ9"/>
      <c r="IK9"/>
      <c r="IL9"/>
      <c r="IM9"/>
      <c r="IN9"/>
      <c r="IO9"/>
      <c r="IP9"/>
      <c r="IQ9"/>
      <c r="IR9"/>
      <c r="IS9"/>
      <c r="IT9"/>
      <c r="IU9"/>
      <c r="IV9"/>
      <c r="IW9"/>
      <c r="IX9"/>
      <c r="IY9"/>
      <c r="IZ9"/>
      <c r="JA9"/>
      <c r="JB9"/>
      <c r="JC9"/>
      <c r="JD9"/>
      <c r="JE9"/>
      <c r="JF9"/>
      <c r="JG9"/>
      <c r="JH9"/>
      <c r="JI9"/>
      <c r="JJ9"/>
      <c r="JK9"/>
      <c r="JL9"/>
      <c r="JM9"/>
      <c r="JN9"/>
      <c r="JO9"/>
      <c r="JP9"/>
      <c r="JQ9"/>
      <c r="JR9"/>
      <c r="JS9"/>
      <c r="JT9"/>
      <c r="JU9"/>
      <c r="JV9"/>
      <c r="JW9"/>
      <c r="JX9"/>
      <c r="JY9"/>
      <c r="JZ9"/>
      <c r="KA9"/>
      <c r="KB9"/>
      <c r="KC9"/>
      <c r="KD9"/>
      <c r="KE9"/>
      <c r="KF9"/>
      <c r="KG9"/>
      <c r="KH9"/>
      <c r="KI9"/>
      <c r="KJ9"/>
      <c r="KK9"/>
      <c r="KL9"/>
      <c r="KM9"/>
      <c r="KN9"/>
      <c r="KO9"/>
      <c r="KP9"/>
      <c r="KQ9"/>
      <c r="KR9"/>
      <c r="KS9"/>
      <c r="KT9"/>
      <c r="KU9"/>
      <c r="KV9"/>
      <c r="KW9"/>
      <c r="KX9"/>
      <c r="KY9"/>
      <c r="KZ9"/>
      <c r="LA9"/>
      <c r="LB9"/>
      <c r="LC9"/>
      <c r="LD9"/>
      <c r="LE9"/>
      <c r="LF9"/>
      <c r="LG9"/>
      <c r="LH9"/>
      <c r="LI9"/>
      <c r="LJ9"/>
      <c r="LK9"/>
      <c r="LL9"/>
      <c r="LM9"/>
      <c r="LN9"/>
      <c r="LO9"/>
      <c r="LP9"/>
      <c r="LQ9"/>
      <c r="LR9"/>
      <c r="LS9"/>
      <c r="LT9"/>
      <c r="LU9"/>
      <c r="LV9"/>
      <c r="LW9"/>
      <c r="LX9"/>
      <c r="LY9"/>
      <c r="LZ9"/>
      <c r="MA9"/>
      <c r="MB9"/>
      <c r="MC9"/>
      <c r="MD9"/>
      <c r="ME9"/>
      <c r="MF9"/>
      <c r="MG9"/>
      <c r="MH9"/>
      <c r="MI9"/>
      <c r="MJ9"/>
      <c r="MK9"/>
      <c r="ML9"/>
      <c r="MM9"/>
      <c r="MN9"/>
      <c r="MO9"/>
      <c r="MP9"/>
      <c r="MQ9"/>
      <c r="MR9"/>
      <c r="MS9"/>
      <c r="MT9"/>
      <c r="MU9"/>
      <c r="MV9"/>
      <c r="MW9"/>
      <c r="MX9"/>
      <c r="MY9"/>
      <c r="MZ9"/>
      <c r="NA9"/>
      <c r="NB9"/>
      <c r="NC9"/>
      <c r="ND9"/>
      <c r="NE9"/>
      <c r="NF9"/>
      <c r="NG9"/>
      <c r="NH9"/>
      <c r="NI9"/>
      <c r="NJ9"/>
      <c r="NK9"/>
      <c r="NL9"/>
      <c r="NM9"/>
      <c r="NN9"/>
      <c r="NO9"/>
      <c r="NP9"/>
      <c r="NQ9"/>
      <c r="NR9"/>
      <c r="NS9"/>
      <c r="NT9"/>
      <c r="NU9"/>
      <c r="NV9"/>
      <c r="NW9"/>
      <c r="NX9"/>
      <c r="NY9"/>
      <c r="NZ9"/>
      <c r="OA9"/>
      <c r="OB9"/>
      <c r="OC9"/>
      <c r="OD9"/>
      <c r="OE9"/>
      <c r="OF9"/>
      <c r="OG9"/>
      <c r="OH9"/>
      <c r="OI9"/>
      <c r="OJ9"/>
      <c r="OK9"/>
      <c r="OL9"/>
      <c r="OM9"/>
      <c r="ON9"/>
      <c r="OO9"/>
      <c r="OP9"/>
      <c r="OQ9"/>
      <c r="OR9"/>
      <c r="OS9"/>
      <c r="OT9"/>
      <c r="OU9"/>
      <c r="OV9"/>
      <c r="OW9"/>
      <c r="OX9"/>
      <c r="OY9"/>
      <c r="OZ9"/>
      <c r="PA9"/>
      <c r="PB9"/>
      <c r="PC9"/>
      <c r="PD9"/>
      <c r="PE9"/>
      <c r="PF9"/>
      <c r="PG9"/>
      <c r="PH9"/>
      <c r="PI9"/>
      <c r="PJ9"/>
      <c r="PK9"/>
      <c r="PL9"/>
      <c r="PM9"/>
      <c r="PN9"/>
      <c r="PO9"/>
      <c r="PP9"/>
      <c r="PQ9"/>
      <c r="PR9"/>
      <c r="PS9"/>
      <c r="PT9"/>
      <c r="PU9"/>
      <c r="PV9"/>
      <c r="PW9"/>
      <c r="PX9"/>
      <c r="PY9"/>
      <c r="PZ9"/>
      <c r="QA9"/>
      <c r="QB9"/>
      <c r="QC9"/>
      <c r="QD9"/>
      <c r="QE9"/>
      <c r="QF9"/>
      <c r="QG9"/>
      <c r="QH9"/>
      <c r="QI9"/>
      <c r="QJ9"/>
      <c r="QK9"/>
      <c r="QL9"/>
      <c r="QM9"/>
      <c r="QN9"/>
      <c r="QO9"/>
      <c r="QP9"/>
      <c r="QQ9"/>
      <c r="QR9"/>
      <c r="QS9"/>
      <c r="QT9"/>
      <c r="QU9"/>
      <c r="QV9"/>
      <c r="QW9"/>
      <c r="QX9"/>
      <c r="QY9"/>
      <c r="QZ9"/>
      <c r="RA9"/>
      <c r="RB9"/>
      <c r="RC9"/>
      <c r="RD9"/>
      <c r="RE9"/>
      <c r="RF9"/>
      <c r="RG9"/>
      <c r="RH9"/>
      <c r="RI9"/>
      <c r="RJ9"/>
      <c r="RK9"/>
      <c r="RL9"/>
      <c r="RM9"/>
      <c r="RN9"/>
      <c r="RO9"/>
      <c r="RP9"/>
      <c r="RQ9"/>
      <c r="RR9"/>
      <c r="RS9"/>
      <c r="RT9"/>
      <c r="RU9"/>
      <c r="RV9"/>
      <c r="RW9"/>
      <c r="RX9"/>
      <c r="RY9"/>
      <c r="RZ9"/>
      <c r="SA9"/>
      <c r="SB9"/>
      <c r="SC9"/>
      <c r="SD9"/>
      <c r="SE9"/>
      <c r="SF9"/>
      <c r="SG9"/>
      <c r="SH9"/>
      <c r="SI9"/>
      <c r="SJ9"/>
      <c r="SK9"/>
      <c r="SL9"/>
      <c r="SM9"/>
      <c r="SN9"/>
      <c r="SO9"/>
      <c r="SP9"/>
      <c r="SQ9"/>
      <c r="SR9"/>
      <c r="SS9"/>
      <c r="ST9"/>
      <c r="SU9"/>
      <c r="SV9"/>
      <c r="SW9"/>
      <c r="SX9"/>
      <c r="SY9"/>
      <c r="SZ9"/>
      <c r="TA9"/>
      <c r="TB9"/>
      <c r="TC9"/>
      <c r="TD9"/>
      <c r="TE9"/>
      <c r="TF9"/>
      <c r="TG9"/>
      <c r="TH9"/>
      <c r="TI9"/>
      <c r="TJ9"/>
      <c r="TK9"/>
      <c r="TL9"/>
      <c r="TM9"/>
      <c r="TN9"/>
      <c r="TO9"/>
      <c r="TP9"/>
      <c r="TQ9"/>
      <c r="TR9"/>
      <c r="TS9"/>
      <c r="TT9"/>
      <c r="TU9"/>
      <c r="TV9"/>
      <c r="TW9"/>
      <c r="TX9"/>
      <c r="TY9"/>
      <c r="TZ9"/>
      <c r="UA9"/>
      <c r="UB9"/>
      <c r="UC9"/>
      <c r="UD9"/>
      <c r="UE9"/>
      <c r="UF9"/>
      <c r="UG9"/>
      <c r="UH9"/>
      <c r="UI9"/>
      <c r="UJ9"/>
      <c r="UK9"/>
      <c r="UL9"/>
      <c r="UM9"/>
      <c r="UN9"/>
      <c r="UO9"/>
      <c r="UP9"/>
      <c r="UQ9"/>
      <c r="UR9"/>
      <c r="US9"/>
      <c r="UT9"/>
      <c r="UU9"/>
      <c r="UV9"/>
      <c r="UW9"/>
      <c r="UX9"/>
      <c r="UY9"/>
      <c r="UZ9"/>
      <c r="VA9"/>
      <c r="VB9"/>
      <c r="VC9"/>
      <c r="VD9"/>
      <c r="VE9"/>
      <c r="VF9"/>
      <c r="VG9"/>
      <c r="VH9"/>
      <c r="VI9"/>
      <c r="VJ9"/>
      <c r="VK9"/>
      <c r="VL9"/>
      <c r="VM9"/>
      <c r="VN9"/>
      <c r="VO9"/>
      <c r="VP9"/>
      <c r="VQ9"/>
      <c r="VR9"/>
      <c r="VS9"/>
      <c r="VT9"/>
      <c r="VU9"/>
      <c r="VV9"/>
      <c r="VW9"/>
      <c r="VX9"/>
      <c r="VY9"/>
      <c r="VZ9"/>
      <c r="WA9"/>
      <c r="WB9"/>
      <c r="WC9"/>
      <c r="WD9"/>
      <c r="WE9"/>
      <c r="WF9"/>
      <c r="WG9"/>
      <c r="WH9"/>
      <c r="WI9"/>
      <c r="WJ9"/>
      <c r="WK9"/>
      <c r="WL9"/>
      <c r="WM9"/>
      <c r="WN9"/>
      <c r="WO9"/>
      <c r="WP9"/>
      <c r="WQ9"/>
      <c r="WR9"/>
      <c r="WS9"/>
      <c r="WT9"/>
      <c r="WU9"/>
      <c r="WV9"/>
      <c r="WW9"/>
      <c r="WX9"/>
      <c r="WY9"/>
      <c r="WZ9"/>
      <c r="XA9"/>
      <c r="XB9"/>
      <c r="XC9"/>
      <c r="XD9"/>
      <c r="XE9"/>
      <c r="XF9"/>
      <c r="XG9"/>
      <c r="XH9"/>
      <c r="XI9"/>
      <c r="XJ9"/>
      <c r="XK9"/>
      <c r="XL9"/>
      <c r="XM9"/>
      <c r="XN9"/>
      <c r="XO9"/>
      <c r="XP9"/>
      <c r="XQ9"/>
      <c r="XR9"/>
      <c r="XS9"/>
      <c r="XT9"/>
      <c r="XU9"/>
      <c r="XV9"/>
      <c r="XW9"/>
      <c r="XX9"/>
      <c r="XY9"/>
      <c r="XZ9"/>
      <c r="YA9"/>
      <c r="YB9"/>
      <c r="YC9"/>
      <c r="YD9"/>
      <c r="YE9"/>
      <c r="YF9"/>
      <c r="YG9"/>
      <c r="YH9"/>
      <c r="YI9"/>
      <c r="YJ9"/>
      <c r="YK9"/>
      <c r="YL9"/>
      <c r="YM9"/>
      <c r="YN9"/>
      <c r="YO9"/>
      <c r="YP9"/>
      <c r="YQ9"/>
      <c r="YR9"/>
      <c r="YS9"/>
      <c r="YT9"/>
      <c r="YU9"/>
      <c r="YV9"/>
      <c r="YW9"/>
      <c r="YX9"/>
      <c r="YY9"/>
      <c r="YZ9"/>
      <c r="ZA9"/>
      <c r="ZB9"/>
      <c r="ZC9"/>
      <c r="ZD9"/>
      <c r="ZE9"/>
      <c r="ZF9"/>
      <c r="ZG9"/>
      <c r="ZH9"/>
      <c r="ZI9"/>
      <c r="ZJ9"/>
      <c r="ZK9"/>
      <c r="ZL9"/>
      <c r="ZM9"/>
      <c r="ZN9"/>
      <c r="ZO9"/>
      <c r="ZP9"/>
      <c r="ZQ9"/>
      <c r="ZR9"/>
      <c r="ZS9"/>
      <c r="ZT9"/>
      <c r="ZU9"/>
      <c r="ZV9"/>
      <c r="ZW9"/>
      <c r="ZX9"/>
      <c r="ZY9"/>
      <c r="ZZ9"/>
    </row>
    <row r="10" spans="1:702" s="18" customFormat="1">
      <c r="A10" s="16" t="s">
        <v>69</v>
      </c>
      <c r="B10">
        <v>125635.65357290539</v>
      </c>
      <c r="C10">
        <v>127988.52740123004</v>
      </c>
      <c r="D10">
        <v>125592.22656555819</v>
      </c>
      <c r="E10">
        <v>134805.77858097106</v>
      </c>
      <c r="F10">
        <v>143482.94166371203</v>
      </c>
      <c r="G10">
        <v>140922.41003453446</v>
      </c>
      <c r="H10">
        <v>159576.01473088251</v>
      </c>
      <c r="I10">
        <v>156896.05581803696</v>
      </c>
      <c r="J10">
        <v>151460.60950734545</v>
      </c>
      <c r="K10">
        <v>161670.83162895948</v>
      </c>
      <c r="L10">
        <v>179999.01706243181</v>
      </c>
      <c r="M10">
        <v>149184.46199752853</v>
      </c>
      <c r="N10">
        <v>160454.16776478564</v>
      </c>
      <c r="O10">
        <v>166981.57698490866</v>
      </c>
      <c r="P10">
        <v>162608.65749193906</v>
      </c>
      <c r="Q10">
        <v>166670.95593604128</v>
      </c>
      <c r="R10">
        <v>177964.19781884621</v>
      </c>
      <c r="S10">
        <v>180093.24212922127</v>
      </c>
      <c r="T10">
        <v>190384.14765630587</v>
      </c>
      <c r="U10">
        <v>181992.77658993352</v>
      </c>
      <c r="V10">
        <v>177626.5409202213</v>
      </c>
      <c r="W10">
        <v>184164.57102940025</v>
      </c>
      <c r="X10">
        <v>181177.1893183619</v>
      </c>
      <c r="Y10">
        <v>199759.98224065048</v>
      </c>
      <c r="Z10">
        <v>186856.58663975846</v>
      </c>
      <c r="AA10">
        <v>179711.81912934288</v>
      </c>
      <c r="AB10">
        <v>159620.59879560003</v>
      </c>
      <c r="AC10">
        <v>0</v>
      </c>
      <c r="AD10">
        <v>0</v>
      </c>
      <c r="AE10">
        <v>0</v>
      </c>
      <c r="AF10">
        <v>0</v>
      </c>
      <c r="AG10">
        <v>0</v>
      </c>
      <c r="AH10">
        <v>0</v>
      </c>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c r="IW10"/>
      <c r="IX10"/>
      <c r="IY10"/>
      <c r="IZ10"/>
      <c r="JA10"/>
      <c r="JB10"/>
      <c r="JC10"/>
      <c r="JD10"/>
      <c r="JE10"/>
      <c r="JF10"/>
      <c r="JG10"/>
      <c r="JH10"/>
      <c r="JI10"/>
      <c r="JJ10"/>
      <c r="JK10"/>
      <c r="JL10"/>
      <c r="JM10"/>
      <c r="JN10"/>
      <c r="JO10"/>
      <c r="JP10"/>
      <c r="JQ10"/>
      <c r="JR10"/>
      <c r="JS10"/>
      <c r="JT10"/>
      <c r="JU10"/>
      <c r="JV10"/>
      <c r="JW10"/>
      <c r="JX10"/>
      <c r="JY10"/>
      <c r="JZ10"/>
      <c r="KA10"/>
      <c r="KB10"/>
      <c r="KC10"/>
      <c r="KD10"/>
      <c r="KE10"/>
      <c r="KF10"/>
      <c r="KG10"/>
      <c r="KH10"/>
      <c r="KI10"/>
      <c r="KJ10"/>
      <c r="KK10"/>
      <c r="KL10"/>
      <c r="KM10"/>
      <c r="KN10"/>
      <c r="KO10"/>
      <c r="KP10"/>
      <c r="KQ10"/>
      <c r="KR10"/>
      <c r="KS10"/>
      <c r="KT10"/>
      <c r="KU10"/>
      <c r="KV10"/>
      <c r="KW10"/>
      <c r="KX10"/>
      <c r="KY10"/>
      <c r="KZ10"/>
      <c r="LA10"/>
      <c r="LB10"/>
      <c r="LC10"/>
      <c r="LD10"/>
      <c r="LE10"/>
      <c r="LF10"/>
      <c r="LG10"/>
      <c r="LH10"/>
      <c r="LI10"/>
      <c r="LJ10"/>
      <c r="LK10"/>
      <c r="LL10"/>
      <c r="LM10"/>
      <c r="LN10"/>
      <c r="LO10"/>
      <c r="LP10"/>
      <c r="LQ10"/>
      <c r="LR10"/>
      <c r="LS10"/>
      <c r="LT10"/>
      <c r="LU10"/>
      <c r="LV10"/>
      <c r="LW10"/>
      <c r="LX10"/>
      <c r="LY10"/>
      <c r="LZ10"/>
      <c r="MA10"/>
      <c r="MB10"/>
      <c r="MC10"/>
      <c r="MD10"/>
      <c r="ME10"/>
      <c r="MF10"/>
      <c r="MG10"/>
      <c r="MH10"/>
      <c r="MI10"/>
      <c r="MJ10"/>
      <c r="MK10"/>
      <c r="ML10"/>
      <c r="MM10"/>
      <c r="MN10"/>
      <c r="MO10"/>
      <c r="MP10"/>
      <c r="MQ10"/>
      <c r="MR10"/>
      <c r="MS10"/>
      <c r="MT10"/>
      <c r="MU10"/>
      <c r="MV10"/>
      <c r="MW10"/>
      <c r="MX10"/>
      <c r="MY10"/>
      <c r="MZ10"/>
      <c r="NA10"/>
      <c r="NB10"/>
      <c r="NC10"/>
      <c r="ND10"/>
      <c r="NE10"/>
      <c r="NF10"/>
      <c r="NG10"/>
      <c r="NH10"/>
      <c r="NI10"/>
      <c r="NJ10"/>
      <c r="NK10"/>
      <c r="NL10"/>
      <c r="NM10"/>
      <c r="NN10"/>
      <c r="NO10"/>
      <c r="NP10"/>
      <c r="NQ10"/>
      <c r="NR10"/>
      <c r="NS10"/>
      <c r="NT10"/>
      <c r="NU10"/>
      <c r="NV10"/>
      <c r="NW10"/>
      <c r="NX10"/>
      <c r="NY10"/>
      <c r="NZ10"/>
      <c r="OA10"/>
      <c r="OB10"/>
      <c r="OC10"/>
      <c r="OD10"/>
      <c r="OE10"/>
      <c r="OF10"/>
      <c r="OG10"/>
      <c r="OH10"/>
      <c r="OI10"/>
      <c r="OJ10"/>
      <c r="OK10"/>
      <c r="OL10"/>
      <c r="OM10"/>
      <c r="ON10"/>
      <c r="OO10"/>
      <c r="OP10"/>
      <c r="OQ10"/>
      <c r="OR10"/>
      <c r="OS10"/>
      <c r="OT10"/>
      <c r="OU10"/>
      <c r="OV10"/>
      <c r="OW10"/>
      <c r="OX10"/>
      <c r="OY10"/>
      <c r="OZ10"/>
      <c r="PA10"/>
      <c r="PB10"/>
      <c r="PC10"/>
      <c r="PD10"/>
      <c r="PE10"/>
      <c r="PF10"/>
      <c r="PG10"/>
      <c r="PH10"/>
      <c r="PI10"/>
      <c r="PJ10"/>
      <c r="PK10"/>
      <c r="PL10"/>
      <c r="PM10"/>
      <c r="PN10"/>
      <c r="PO10"/>
      <c r="PP10"/>
      <c r="PQ10"/>
      <c r="PR10"/>
      <c r="PS10"/>
      <c r="PT10"/>
      <c r="PU10"/>
      <c r="PV10"/>
      <c r="PW10"/>
      <c r="PX10"/>
      <c r="PY10"/>
      <c r="PZ10"/>
      <c r="QA10"/>
      <c r="QB10"/>
      <c r="QC10"/>
      <c r="QD10"/>
      <c r="QE10"/>
      <c r="QF10"/>
      <c r="QG10"/>
      <c r="QH10"/>
      <c r="QI10"/>
      <c r="QJ10"/>
      <c r="QK10"/>
      <c r="QL10"/>
      <c r="QM10"/>
      <c r="QN10"/>
      <c r="QO10"/>
      <c r="QP10"/>
      <c r="QQ10"/>
      <c r="QR10"/>
      <c r="QS10"/>
      <c r="QT10"/>
      <c r="QU10"/>
      <c r="QV10"/>
      <c r="QW10"/>
      <c r="QX10"/>
      <c r="QY10"/>
      <c r="QZ10"/>
      <c r="RA10"/>
      <c r="RB10"/>
      <c r="RC10"/>
      <c r="RD10"/>
      <c r="RE10"/>
      <c r="RF10"/>
      <c r="RG10"/>
      <c r="RH10"/>
      <c r="RI10"/>
      <c r="RJ10"/>
      <c r="RK10"/>
      <c r="RL10"/>
      <c r="RM10"/>
      <c r="RN10"/>
      <c r="RO10"/>
      <c r="RP10"/>
      <c r="RQ10"/>
      <c r="RR10"/>
      <c r="RS10"/>
      <c r="RT10"/>
      <c r="RU10"/>
      <c r="RV10"/>
      <c r="RW10"/>
      <c r="RX10"/>
      <c r="RY10"/>
      <c r="RZ10"/>
      <c r="SA10"/>
      <c r="SB10"/>
      <c r="SC10"/>
      <c r="SD10"/>
      <c r="SE10"/>
      <c r="SF10"/>
      <c r="SG10"/>
      <c r="SH10"/>
      <c r="SI10"/>
      <c r="SJ10"/>
      <c r="SK10"/>
      <c r="SL10"/>
      <c r="SM10"/>
      <c r="SN10"/>
      <c r="SO10"/>
      <c r="SP10"/>
      <c r="SQ10"/>
      <c r="SR10"/>
      <c r="SS10"/>
      <c r="ST10"/>
      <c r="SU10"/>
      <c r="SV10"/>
      <c r="SW10"/>
      <c r="SX10"/>
      <c r="SY10"/>
      <c r="SZ10"/>
      <c r="TA10"/>
      <c r="TB10"/>
      <c r="TC10"/>
      <c r="TD10"/>
      <c r="TE10"/>
      <c r="TF10"/>
      <c r="TG10"/>
      <c r="TH10"/>
      <c r="TI10"/>
      <c r="TJ10"/>
      <c r="TK10"/>
      <c r="TL10"/>
      <c r="TM10"/>
      <c r="TN10"/>
      <c r="TO10"/>
      <c r="TP10"/>
      <c r="TQ10"/>
      <c r="TR10"/>
      <c r="TS10"/>
      <c r="TT10"/>
      <c r="TU10"/>
      <c r="TV10"/>
      <c r="TW10"/>
      <c r="TX10"/>
      <c r="TY10"/>
      <c r="TZ10"/>
      <c r="UA10"/>
      <c r="UB10"/>
      <c r="UC10"/>
      <c r="UD10"/>
      <c r="UE10"/>
      <c r="UF10"/>
      <c r="UG10"/>
      <c r="UH10"/>
      <c r="UI10"/>
      <c r="UJ10"/>
      <c r="UK10"/>
      <c r="UL10"/>
      <c r="UM10"/>
      <c r="UN10"/>
      <c r="UO10"/>
      <c r="UP10"/>
      <c r="UQ10"/>
      <c r="UR10"/>
      <c r="US10"/>
      <c r="UT10"/>
      <c r="UU10"/>
      <c r="UV10"/>
      <c r="UW10"/>
      <c r="UX10"/>
      <c r="UY10"/>
      <c r="UZ10"/>
      <c r="VA10"/>
      <c r="VB10"/>
      <c r="VC10"/>
      <c r="VD10"/>
      <c r="VE10"/>
      <c r="VF10"/>
      <c r="VG10"/>
      <c r="VH10"/>
      <c r="VI10"/>
      <c r="VJ10"/>
      <c r="VK10"/>
      <c r="VL10"/>
      <c r="VM10"/>
      <c r="VN10"/>
      <c r="VO10"/>
      <c r="VP10"/>
      <c r="VQ10"/>
      <c r="VR10"/>
      <c r="VS10"/>
      <c r="VT10"/>
      <c r="VU10"/>
      <c r="VV10"/>
      <c r="VW10"/>
      <c r="VX10"/>
      <c r="VY10"/>
      <c r="VZ10"/>
      <c r="WA10"/>
      <c r="WB10"/>
      <c r="WC10"/>
      <c r="WD10"/>
      <c r="WE10"/>
      <c r="WF10"/>
      <c r="WG10"/>
      <c r="WH10"/>
      <c r="WI10"/>
      <c r="WJ10"/>
      <c r="WK10"/>
      <c r="WL10"/>
      <c r="WM10"/>
      <c r="WN10"/>
      <c r="WO10"/>
      <c r="WP10"/>
      <c r="WQ10"/>
      <c r="WR10"/>
      <c r="WS10"/>
      <c r="WT10"/>
      <c r="WU10"/>
      <c r="WV10"/>
      <c r="WW10"/>
      <c r="WX10"/>
      <c r="WY10"/>
      <c r="WZ10"/>
      <c r="XA10"/>
      <c r="XB10"/>
      <c r="XC10"/>
      <c r="XD10"/>
      <c r="XE10"/>
      <c r="XF10"/>
      <c r="XG10"/>
      <c r="XH10"/>
      <c r="XI10"/>
      <c r="XJ10"/>
      <c r="XK10"/>
      <c r="XL10"/>
      <c r="XM10"/>
      <c r="XN10"/>
      <c r="XO10"/>
      <c r="XP10"/>
      <c r="XQ10"/>
      <c r="XR10"/>
      <c r="XS10"/>
      <c r="XT10"/>
      <c r="XU10"/>
      <c r="XV10"/>
      <c r="XW10"/>
      <c r="XX10"/>
      <c r="XY10"/>
      <c r="XZ10"/>
      <c r="YA10"/>
      <c r="YB10"/>
      <c r="YC10"/>
      <c r="YD10"/>
      <c r="YE10"/>
      <c r="YF10"/>
      <c r="YG10"/>
      <c r="YH10"/>
      <c r="YI10"/>
      <c r="YJ10"/>
      <c r="YK10"/>
      <c r="YL10"/>
      <c r="YM10"/>
      <c r="YN10"/>
      <c r="YO10"/>
      <c r="YP10"/>
      <c r="YQ10"/>
      <c r="YR10"/>
      <c r="YS10"/>
      <c r="YT10"/>
      <c r="YU10"/>
      <c r="YV10"/>
      <c r="YW10"/>
      <c r="YX10"/>
      <c r="YY10"/>
      <c r="YZ10"/>
      <c r="ZA10"/>
      <c r="ZB10"/>
      <c r="ZC10"/>
      <c r="ZD10"/>
      <c r="ZE10"/>
      <c r="ZF10"/>
      <c r="ZG10"/>
      <c r="ZH10"/>
      <c r="ZI10"/>
      <c r="ZJ10"/>
      <c r="ZK10"/>
      <c r="ZL10"/>
      <c r="ZM10"/>
      <c r="ZN10"/>
      <c r="ZO10"/>
      <c r="ZP10"/>
      <c r="ZQ10"/>
      <c r="ZR10"/>
      <c r="ZS10"/>
      <c r="ZT10"/>
      <c r="ZU10"/>
      <c r="ZV10"/>
      <c r="ZW10"/>
      <c r="ZX10"/>
      <c r="ZY10"/>
      <c r="ZZ10"/>
    </row>
    <row r="11" spans="1:702" s="18" customFormat="1">
      <c r="A11" s="16" t="s">
        <v>195</v>
      </c>
      <c r="B11">
        <v>628178.26786452695</v>
      </c>
      <c r="C11">
        <v>639942.63700615021</v>
      </c>
      <c r="D11">
        <v>627961.13282779092</v>
      </c>
      <c r="E11">
        <v>674028.89290485531</v>
      </c>
      <c r="F11">
        <v>717414.70831856015</v>
      </c>
      <c r="G11">
        <v>704612.05017267237</v>
      </c>
      <c r="H11">
        <v>797880.07365441252</v>
      </c>
      <c r="I11">
        <v>784480.27909018483</v>
      </c>
      <c r="J11">
        <v>757303.04753672727</v>
      </c>
      <c r="K11">
        <v>808354.15814479743</v>
      </c>
      <c r="L11">
        <v>899995.08531215915</v>
      </c>
      <c r="M11">
        <v>745922.3099876428</v>
      </c>
      <c r="N11">
        <v>802270.83882392838</v>
      </c>
      <c r="O11">
        <v>834907.88492454344</v>
      </c>
      <c r="P11">
        <v>813043.28745969536</v>
      </c>
      <c r="Q11">
        <v>833354.77968020644</v>
      </c>
      <c r="R11">
        <v>889820.98909423104</v>
      </c>
      <c r="S11">
        <v>900466.21064610628</v>
      </c>
      <c r="T11">
        <v>951920.73828152928</v>
      </c>
      <c r="U11">
        <v>909963.88294966763</v>
      </c>
      <c r="V11">
        <v>888132.70460110658</v>
      </c>
      <c r="W11">
        <v>920822.85514700122</v>
      </c>
      <c r="X11">
        <v>905885.94659180951</v>
      </c>
      <c r="Y11">
        <v>998799.91120325238</v>
      </c>
      <c r="Z11">
        <v>934282.93319879228</v>
      </c>
      <c r="AA11">
        <v>898559.09564671444</v>
      </c>
      <c r="AB11">
        <v>798102.99397800013</v>
      </c>
      <c r="AC11">
        <v>779733.33133824554</v>
      </c>
      <c r="AD11">
        <v>713822.77929879585</v>
      </c>
      <c r="AE11">
        <v>743604.46121194179</v>
      </c>
      <c r="AF11">
        <v>644559.27475192421</v>
      </c>
      <c r="AG11">
        <v>636778.27583053336</v>
      </c>
      <c r="AH11">
        <v>634851.5165015423</v>
      </c>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c r="HB11"/>
      <c r="HC11"/>
      <c r="HD11"/>
      <c r="HE11"/>
      <c r="HF11"/>
      <c r="HG11"/>
      <c r="HH11"/>
      <c r="HI11"/>
      <c r="HJ11"/>
      <c r="HK11"/>
      <c r="HL11"/>
      <c r="HM11"/>
      <c r="HN11"/>
      <c r="HO11"/>
      <c r="HP11"/>
      <c r="HQ11"/>
      <c r="HR11"/>
      <c r="HS11"/>
      <c r="HT11"/>
      <c r="HU11"/>
      <c r="HV11"/>
      <c r="HW11"/>
      <c r="HX11"/>
      <c r="HY11"/>
      <c r="HZ11"/>
      <c r="IA11"/>
      <c r="IB11"/>
      <c r="IC11"/>
      <c r="ID11"/>
      <c r="IE11"/>
      <c r="IF11"/>
      <c r="IG11"/>
      <c r="IH11"/>
      <c r="II11"/>
      <c r="IJ11"/>
      <c r="IK11"/>
      <c r="IL11"/>
      <c r="IM11"/>
      <c r="IN11"/>
      <c r="IO11"/>
      <c r="IP11"/>
      <c r="IQ11"/>
      <c r="IR11"/>
      <c r="IS11"/>
      <c r="IT11"/>
      <c r="IU11"/>
      <c r="IV11"/>
      <c r="IW11"/>
      <c r="IX11"/>
      <c r="IY11"/>
      <c r="IZ11"/>
      <c r="JA11"/>
      <c r="JB11"/>
      <c r="JC11"/>
      <c r="JD11"/>
      <c r="JE11"/>
      <c r="JF11"/>
      <c r="JG11"/>
      <c r="JH11"/>
      <c r="JI11"/>
      <c r="JJ11"/>
      <c r="JK11"/>
      <c r="JL11"/>
      <c r="JM11"/>
      <c r="JN11"/>
      <c r="JO11"/>
      <c r="JP11"/>
      <c r="JQ11"/>
      <c r="JR11"/>
      <c r="JS11"/>
      <c r="JT11"/>
      <c r="JU11"/>
      <c r="JV11"/>
      <c r="JW11"/>
      <c r="JX11"/>
      <c r="JY11"/>
      <c r="JZ11"/>
      <c r="KA11"/>
      <c r="KB11"/>
      <c r="KC11"/>
      <c r="KD11"/>
      <c r="KE11"/>
      <c r="KF11"/>
      <c r="KG11"/>
      <c r="KH11"/>
      <c r="KI11"/>
      <c r="KJ11"/>
      <c r="KK11"/>
      <c r="KL11"/>
      <c r="KM11"/>
      <c r="KN11"/>
      <c r="KO11"/>
      <c r="KP11"/>
      <c r="KQ11"/>
      <c r="KR11"/>
      <c r="KS11"/>
      <c r="KT11"/>
      <c r="KU11"/>
      <c r="KV11"/>
      <c r="KW11"/>
      <c r="KX11"/>
      <c r="KY11"/>
      <c r="KZ11"/>
      <c r="LA11"/>
      <c r="LB11"/>
      <c r="LC11"/>
      <c r="LD11"/>
      <c r="LE11"/>
      <c r="LF11"/>
      <c r="LG11"/>
      <c r="LH11"/>
      <c r="LI11"/>
      <c r="LJ11"/>
      <c r="LK11"/>
      <c r="LL11"/>
      <c r="LM11"/>
      <c r="LN11"/>
      <c r="LO11"/>
      <c r="LP11"/>
      <c r="LQ11"/>
      <c r="LR11"/>
      <c r="LS11"/>
      <c r="LT11"/>
      <c r="LU11"/>
      <c r="LV11"/>
      <c r="LW11"/>
      <c r="LX11"/>
      <c r="LY11"/>
      <c r="LZ11"/>
      <c r="MA11"/>
      <c r="MB11"/>
      <c r="MC11"/>
      <c r="MD11"/>
      <c r="ME11"/>
      <c r="MF11"/>
      <c r="MG11"/>
      <c r="MH11"/>
      <c r="MI11"/>
      <c r="MJ11"/>
      <c r="MK11"/>
      <c r="ML11"/>
      <c r="MM11"/>
      <c r="MN11"/>
      <c r="MO11"/>
      <c r="MP11"/>
      <c r="MQ11"/>
      <c r="MR11"/>
      <c r="MS11"/>
      <c r="MT11"/>
      <c r="MU11"/>
      <c r="MV11"/>
      <c r="MW11"/>
      <c r="MX11"/>
      <c r="MY11"/>
      <c r="MZ11"/>
      <c r="NA11"/>
      <c r="NB11"/>
      <c r="NC11"/>
      <c r="ND11"/>
      <c r="NE11"/>
      <c r="NF11"/>
      <c r="NG11"/>
      <c r="NH11"/>
      <c r="NI11"/>
      <c r="NJ11"/>
      <c r="NK11"/>
      <c r="NL11"/>
      <c r="NM11"/>
      <c r="NN11"/>
      <c r="NO11"/>
      <c r="NP11"/>
      <c r="NQ11"/>
      <c r="NR11"/>
      <c r="NS11"/>
      <c r="NT11"/>
      <c r="NU11"/>
      <c r="NV11"/>
      <c r="NW11"/>
      <c r="NX11"/>
      <c r="NY11"/>
      <c r="NZ11"/>
      <c r="OA11"/>
      <c r="OB11"/>
      <c r="OC11"/>
      <c r="OD11"/>
      <c r="OE11"/>
      <c r="OF11"/>
      <c r="OG11"/>
      <c r="OH11"/>
      <c r="OI11"/>
      <c r="OJ11"/>
      <c r="OK11"/>
      <c r="OL11"/>
      <c r="OM11"/>
      <c r="ON11"/>
      <c r="OO11"/>
      <c r="OP11"/>
      <c r="OQ11"/>
      <c r="OR11"/>
      <c r="OS11"/>
      <c r="OT11"/>
      <c r="OU11"/>
      <c r="OV11"/>
      <c r="OW11"/>
      <c r="OX11"/>
      <c r="OY11"/>
      <c r="OZ11"/>
      <c r="PA11"/>
      <c r="PB11"/>
      <c r="PC11"/>
      <c r="PD11"/>
      <c r="PE11"/>
      <c r="PF11"/>
      <c r="PG11"/>
      <c r="PH11"/>
      <c r="PI11"/>
      <c r="PJ11"/>
      <c r="PK11"/>
      <c r="PL11"/>
      <c r="PM11"/>
      <c r="PN11"/>
      <c r="PO11"/>
      <c r="PP11"/>
      <c r="PQ11"/>
      <c r="PR11"/>
      <c r="PS11"/>
      <c r="PT11"/>
      <c r="PU11"/>
      <c r="PV11"/>
      <c r="PW11"/>
      <c r="PX11"/>
      <c r="PY11"/>
      <c r="PZ11"/>
      <c r="QA11"/>
      <c r="QB11"/>
      <c r="QC11"/>
      <c r="QD11"/>
      <c r="QE11"/>
      <c r="QF11"/>
      <c r="QG11"/>
      <c r="QH11"/>
      <c r="QI11"/>
      <c r="QJ11"/>
      <c r="QK11"/>
      <c r="QL11"/>
      <c r="QM11"/>
      <c r="QN11"/>
      <c r="QO11"/>
      <c r="QP11"/>
      <c r="QQ11"/>
      <c r="QR11"/>
      <c r="QS11"/>
      <c r="QT11"/>
      <c r="QU11"/>
      <c r="QV11"/>
      <c r="QW11"/>
      <c r="QX11"/>
      <c r="QY11"/>
      <c r="QZ11"/>
      <c r="RA11"/>
      <c r="RB11"/>
      <c r="RC11"/>
      <c r="RD11"/>
      <c r="RE11"/>
      <c r="RF11"/>
      <c r="RG11"/>
      <c r="RH11"/>
      <c r="RI11"/>
      <c r="RJ11"/>
      <c r="RK11"/>
      <c r="RL11"/>
      <c r="RM11"/>
      <c r="RN11"/>
      <c r="RO11"/>
      <c r="RP11"/>
      <c r="RQ11"/>
      <c r="RR11"/>
      <c r="RS11"/>
      <c r="RT11"/>
      <c r="RU11"/>
      <c r="RV11"/>
      <c r="RW11"/>
      <c r="RX11"/>
      <c r="RY11"/>
      <c r="RZ11"/>
      <c r="SA11"/>
      <c r="SB11"/>
      <c r="SC11"/>
      <c r="SD11"/>
      <c r="SE11"/>
      <c r="SF11"/>
      <c r="SG11"/>
      <c r="SH11"/>
      <c r="SI11"/>
      <c r="SJ11"/>
      <c r="SK11"/>
      <c r="SL11"/>
      <c r="SM11"/>
      <c r="SN11"/>
      <c r="SO11"/>
      <c r="SP11"/>
      <c r="SQ11"/>
      <c r="SR11"/>
      <c r="SS11"/>
      <c r="ST11"/>
      <c r="SU11"/>
      <c r="SV11"/>
      <c r="SW11"/>
      <c r="SX11"/>
      <c r="SY11"/>
      <c r="SZ11"/>
      <c r="TA11"/>
      <c r="TB11"/>
      <c r="TC11"/>
      <c r="TD11"/>
      <c r="TE11"/>
      <c r="TF11"/>
      <c r="TG11"/>
      <c r="TH11"/>
      <c r="TI11"/>
      <c r="TJ11"/>
      <c r="TK11"/>
      <c r="TL11"/>
      <c r="TM11"/>
      <c r="TN11"/>
      <c r="TO11"/>
      <c r="TP11"/>
      <c r="TQ11"/>
      <c r="TR11"/>
      <c r="TS11"/>
      <c r="TT11"/>
      <c r="TU11"/>
      <c r="TV11"/>
      <c r="TW11"/>
      <c r="TX11"/>
      <c r="TY11"/>
      <c r="TZ11"/>
      <c r="UA11"/>
      <c r="UB11"/>
      <c r="UC11"/>
      <c r="UD11"/>
      <c r="UE11"/>
      <c r="UF11"/>
      <c r="UG11"/>
      <c r="UH11"/>
      <c r="UI11"/>
      <c r="UJ11"/>
      <c r="UK11"/>
      <c r="UL11"/>
      <c r="UM11"/>
      <c r="UN11"/>
      <c r="UO11"/>
      <c r="UP11"/>
      <c r="UQ11"/>
      <c r="UR11"/>
      <c r="US11"/>
      <c r="UT11"/>
      <c r="UU11"/>
      <c r="UV11"/>
      <c r="UW11"/>
      <c r="UX11"/>
      <c r="UY11"/>
      <c r="UZ11"/>
      <c r="VA11"/>
      <c r="VB11"/>
      <c r="VC11"/>
      <c r="VD11"/>
      <c r="VE11"/>
      <c r="VF11"/>
      <c r="VG11"/>
      <c r="VH11"/>
      <c r="VI11"/>
      <c r="VJ11"/>
      <c r="VK11"/>
      <c r="VL11"/>
      <c r="VM11"/>
      <c r="VN11"/>
      <c r="VO11"/>
      <c r="VP11"/>
      <c r="VQ11"/>
      <c r="VR11"/>
      <c r="VS11"/>
      <c r="VT11"/>
      <c r="VU11"/>
      <c r="VV11"/>
      <c r="VW11"/>
      <c r="VX11"/>
      <c r="VY11"/>
      <c r="VZ11"/>
      <c r="WA11"/>
      <c r="WB11"/>
      <c r="WC11"/>
      <c r="WD11"/>
      <c r="WE11"/>
      <c r="WF11"/>
      <c r="WG11"/>
      <c r="WH11"/>
      <c r="WI11"/>
      <c r="WJ11"/>
      <c r="WK11"/>
      <c r="WL11"/>
      <c r="WM11"/>
      <c r="WN11"/>
      <c r="WO11"/>
      <c r="WP11"/>
      <c r="WQ11"/>
      <c r="WR11"/>
      <c r="WS11"/>
      <c r="WT11"/>
      <c r="WU11"/>
      <c r="WV11"/>
      <c r="WW11"/>
      <c r="WX11"/>
      <c r="WY11"/>
      <c r="WZ11"/>
      <c r="XA11"/>
      <c r="XB11"/>
      <c r="XC11"/>
      <c r="XD11"/>
      <c r="XE11"/>
      <c r="XF11"/>
      <c r="XG11"/>
      <c r="XH11"/>
      <c r="XI11"/>
      <c r="XJ11"/>
      <c r="XK11"/>
      <c r="XL11"/>
      <c r="XM11"/>
      <c r="XN11"/>
      <c r="XO11"/>
      <c r="XP11"/>
      <c r="XQ11"/>
      <c r="XR11"/>
      <c r="XS11"/>
      <c r="XT11"/>
      <c r="XU11"/>
      <c r="XV11"/>
      <c r="XW11"/>
      <c r="XX11"/>
      <c r="XY11"/>
      <c r="XZ11"/>
      <c r="YA11"/>
      <c r="YB11"/>
      <c r="YC11"/>
      <c r="YD11"/>
      <c r="YE11"/>
      <c r="YF11"/>
      <c r="YG11"/>
      <c r="YH11"/>
      <c r="YI11"/>
      <c r="YJ11"/>
      <c r="YK11"/>
      <c r="YL11"/>
      <c r="YM11"/>
      <c r="YN11"/>
      <c r="YO11"/>
      <c r="YP11"/>
      <c r="YQ11"/>
      <c r="YR11"/>
      <c r="YS11"/>
      <c r="YT11"/>
      <c r="YU11"/>
      <c r="YV11"/>
      <c r="YW11"/>
      <c r="YX11"/>
      <c r="YY11"/>
      <c r="YZ11"/>
      <c r="ZA11"/>
      <c r="ZB11"/>
      <c r="ZC11"/>
      <c r="ZD11"/>
      <c r="ZE11"/>
      <c r="ZF11"/>
      <c r="ZG11"/>
      <c r="ZH11"/>
      <c r="ZI11"/>
      <c r="ZJ11"/>
      <c r="ZK11"/>
      <c r="ZL11"/>
      <c r="ZM11"/>
      <c r="ZN11"/>
      <c r="ZO11"/>
      <c r="ZP11"/>
      <c r="ZQ11"/>
      <c r="ZR11"/>
      <c r="ZS11"/>
      <c r="ZT11"/>
      <c r="ZU11"/>
      <c r="ZV11"/>
      <c r="ZW11"/>
      <c r="ZX11"/>
      <c r="ZY11"/>
      <c r="ZZ11"/>
    </row>
    <row r="12" spans="1:702" s="18" customFormat="1">
      <c r="A12" s="69" t="s">
        <v>361</v>
      </c>
      <c r="B12">
        <v>0</v>
      </c>
      <c r="C12">
        <v>0</v>
      </c>
      <c r="D12">
        <v>0</v>
      </c>
      <c r="E12">
        <v>0</v>
      </c>
      <c r="F12">
        <v>0</v>
      </c>
      <c r="G12">
        <v>0</v>
      </c>
      <c r="H12">
        <v>0</v>
      </c>
      <c r="I12">
        <v>0</v>
      </c>
      <c r="J12">
        <v>0</v>
      </c>
      <c r="K12">
        <v>0</v>
      </c>
      <c r="L12">
        <v>0</v>
      </c>
      <c r="M12">
        <v>0</v>
      </c>
      <c r="N12">
        <v>0</v>
      </c>
      <c r="O12">
        <v>0</v>
      </c>
      <c r="P12">
        <v>0</v>
      </c>
      <c r="Q12">
        <v>0</v>
      </c>
      <c r="R12">
        <v>0</v>
      </c>
      <c r="S12">
        <v>0</v>
      </c>
      <c r="T12">
        <v>0</v>
      </c>
      <c r="U12">
        <v>0</v>
      </c>
      <c r="V12">
        <v>0</v>
      </c>
      <c r="W12">
        <v>0</v>
      </c>
      <c r="X12">
        <v>0</v>
      </c>
      <c r="Y12">
        <v>0</v>
      </c>
      <c r="Z12">
        <v>0</v>
      </c>
      <c r="AA12">
        <v>0</v>
      </c>
      <c r="AB12">
        <v>0</v>
      </c>
      <c r="AC12">
        <v>0</v>
      </c>
      <c r="AD12">
        <v>0</v>
      </c>
      <c r="AE12">
        <v>0</v>
      </c>
      <c r="AF12">
        <v>0</v>
      </c>
      <c r="AG12">
        <v>0</v>
      </c>
      <c r="AH12">
        <v>0</v>
      </c>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c r="HB12"/>
      <c r="HC12"/>
      <c r="HD12"/>
      <c r="HE12"/>
      <c r="HF12"/>
      <c r="HG12"/>
      <c r="HH12"/>
      <c r="HI12"/>
      <c r="HJ12"/>
      <c r="HK12"/>
      <c r="HL12"/>
      <c r="HM12"/>
      <c r="HN12"/>
      <c r="HO12"/>
      <c r="HP12"/>
      <c r="HQ12"/>
      <c r="HR12"/>
      <c r="HS12"/>
      <c r="HT12"/>
      <c r="HU12"/>
      <c r="HV12"/>
      <c r="HW12"/>
      <c r="HX12"/>
      <c r="HY12"/>
      <c r="HZ12"/>
      <c r="IA12"/>
      <c r="IB12"/>
      <c r="IC12"/>
      <c r="ID12"/>
      <c r="IE12"/>
      <c r="IF12"/>
      <c r="IG12"/>
      <c r="IH12"/>
      <c r="II12"/>
      <c r="IJ12"/>
      <c r="IK12"/>
      <c r="IL12"/>
      <c r="IM12"/>
      <c r="IN12"/>
      <c r="IO12"/>
      <c r="IP12"/>
      <c r="IQ12"/>
      <c r="IR12"/>
      <c r="IS12"/>
      <c r="IT12"/>
      <c r="IU12"/>
      <c r="IV12"/>
      <c r="IW12"/>
      <c r="IX12"/>
      <c r="IY12"/>
      <c r="IZ12"/>
      <c r="JA12"/>
      <c r="JB12"/>
      <c r="JC12"/>
      <c r="JD12"/>
      <c r="JE12"/>
      <c r="JF12"/>
      <c r="JG12"/>
      <c r="JH12"/>
      <c r="JI12"/>
      <c r="JJ12"/>
      <c r="JK12"/>
      <c r="JL12"/>
      <c r="JM12"/>
      <c r="JN12"/>
      <c r="JO12"/>
      <c r="JP12"/>
      <c r="JQ12"/>
      <c r="JR12"/>
      <c r="JS12"/>
      <c r="JT12"/>
      <c r="JU12"/>
      <c r="JV12"/>
      <c r="JW12"/>
      <c r="JX12"/>
      <c r="JY12"/>
      <c r="JZ12"/>
      <c r="KA12"/>
      <c r="KB12"/>
      <c r="KC12"/>
      <c r="KD12"/>
      <c r="KE12"/>
      <c r="KF12"/>
      <c r="KG12"/>
      <c r="KH12"/>
      <c r="KI12"/>
      <c r="KJ12"/>
      <c r="KK12"/>
      <c r="KL12"/>
      <c r="KM12"/>
      <c r="KN12"/>
      <c r="KO12"/>
      <c r="KP12"/>
      <c r="KQ12"/>
      <c r="KR12"/>
      <c r="KS12"/>
      <c r="KT12"/>
      <c r="KU12"/>
      <c r="KV12"/>
      <c r="KW12"/>
      <c r="KX12"/>
      <c r="KY12"/>
      <c r="KZ12"/>
      <c r="LA12"/>
      <c r="LB12"/>
      <c r="LC12"/>
      <c r="LD12"/>
      <c r="LE12"/>
      <c r="LF12"/>
      <c r="LG12"/>
      <c r="LH12"/>
      <c r="LI12"/>
      <c r="LJ12"/>
      <c r="LK12"/>
      <c r="LL12"/>
      <c r="LM12"/>
      <c r="LN12"/>
      <c r="LO12"/>
      <c r="LP12"/>
      <c r="LQ12"/>
      <c r="LR12"/>
      <c r="LS12"/>
      <c r="LT12"/>
      <c r="LU12"/>
      <c r="LV12"/>
      <c r="LW12"/>
      <c r="LX12"/>
      <c r="LY12"/>
      <c r="LZ12"/>
      <c r="MA12"/>
      <c r="MB12"/>
      <c r="MC12"/>
      <c r="MD12"/>
      <c r="ME12"/>
      <c r="MF12"/>
      <c r="MG12"/>
      <c r="MH12"/>
      <c r="MI12"/>
      <c r="MJ12"/>
      <c r="MK12"/>
      <c r="ML12"/>
      <c r="MM12"/>
      <c r="MN12"/>
      <c r="MO12"/>
      <c r="MP12"/>
      <c r="MQ12"/>
      <c r="MR12"/>
      <c r="MS12"/>
      <c r="MT12"/>
      <c r="MU12"/>
      <c r="MV12"/>
      <c r="MW12"/>
      <c r="MX12"/>
      <c r="MY12"/>
      <c r="MZ12"/>
      <c r="NA12"/>
      <c r="NB12"/>
      <c r="NC12"/>
      <c r="ND12"/>
      <c r="NE12"/>
      <c r="NF12"/>
      <c r="NG12"/>
      <c r="NH12"/>
      <c r="NI12"/>
      <c r="NJ12"/>
      <c r="NK12"/>
      <c r="NL12"/>
      <c r="NM12"/>
      <c r="NN12"/>
      <c r="NO12"/>
      <c r="NP12"/>
      <c r="NQ12"/>
      <c r="NR12"/>
      <c r="NS12"/>
      <c r="NT12"/>
      <c r="NU12"/>
      <c r="NV12"/>
      <c r="NW12"/>
      <c r="NX12"/>
      <c r="NY12"/>
      <c r="NZ12"/>
      <c r="OA12"/>
      <c r="OB12"/>
      <c r="OC12"/>
      <c r="OD12"/>
      <c r="OE12"/>
      <c r="OF12"/>
      <c r="OG12"/>
      <c r="OH12"/>
      <c r="OI12"/>
      <c r="OJ12"/>
      <c r="OK12"/>
      <c r="OL12"/>
      <c r="OM12"/>
      <c r="ON12"/>
      <c r="OO12"/>
      <c r="OP12"/>
      <c r="OQ12"/>
      <c r="OR12"/>
      <c r="OS12"/>
      <c r="OT12"/>
      <c r="OU12"/>
      <c r="OV12"/>
      <c r="OW12"/>
      <c r="OX12"/>
      <c r="OY12"/>
      <c r="OZ12"/>
      <c r="PA12"/>
      <c r="PB12"/>
      <c r="PC12"/>
      <c r="PD12"/>
      <c r="PE12"/>
      <c r="PF12"/>
      <c r="PG12"/>
      <c r="PH12"/>
      <c r="PI12"/>
      <c r="PJ12"/>
      <c r="PK12"/>
      <c r="PL12"/>
      <c r="PM12"/>
      <c r="PN12"/>
      <c r="PO12"/>
      <c r="PP12"/>
      <c r="PQ12"/>
      <c r="PR12"/>
      <c r="PS12"/>
      <c r="PT12"/>
      <c r="PU12"/>
      <c r="PV12"/>
      <c r="PW12"/>
      <c r="PX12"/>
      <c r="PY12"/>
      <c r="PZ12"/>
      <c r="QA12"/>
      <c r="QB12"/>
      <c r="QC12"/>
      <c r="QD12"/>
      <c r="QE12"/>
      <c r="QF12"/>
      <c r="QG12"/>
      <c r="QH12"/>
      <c r="QI12"/>
      <c r="QJ12"/>
      <c r="QK12"/>
      <c r="QL12"/>
      <c r="QM12"/>
      <c r="QN12"/>
      <c r="QO12"/>
      <c r="QP12"/>
      <c r="QQ12"/>
      <c r="QR12"/>
      <c r="QS12"/>
      <c r="QT12"/>
      <c r="QU12"/>
      <c r="QV12"/>
      <c r="QW12"/>
      <c r="QX12"/>
      <c r="QY12"/>
      <c r="QZ12"/>
      <c r="RA12"/>
      <c r="RB12"/>
      <c r="RC12"/>
      <c r="RD12"/>
      <c r="RE12"/>
      <c r="RF12"/>
      <c r="RG12"/>
      <c r="RH12"/>
      <c r="RI12"/>
      <c r="RJ12"/>
      <c r="RK12"/>
      <c r="RL12"/>
      <c r="RM12"/>
      <c r="RN12"/>
      <c r="RO12"/>
      <c r="RP12"/>
      <c r="RQ12"/>
      <c r="RR12"/>
      <c r="RS12"/>
      <c r="RT12"/>
      <c r="RU12"/>
      <c r="RV12"/>
      <c r="RW12"/>
      <c r="RX12"/>
      <c r="RY12"/>
      <c r="RZ12"/>
      <c r="SA12"/>
      <c r="SB12"/>
      <c r="SC12"/>
      <c r="SD12"/>
      <c r="SE12"/>
      <c r="SF12"/>
      <c r="SG12"/>
      <c r="SH12"/>
      <c r="SI12"/>
      <c r="SJ12"/>
      <c r="SK12"/>
      <c r="SL12"/>
      <c r="SM12"/>
      <c r="SN12"/>
      <c r="SO12"/>
      <c r="SP12"/>
      <c r="SQ12"/>
      <c r="SR12"/>
      <c r="SS12"/>
      <c r="ST12"/>
      <c r="SU12"/>
      <c r="SV12"/>
      <c r="SW12"/>
      <c r="SX12"/>
      <c r="SY12"/>
      <c r="SZ12"/>
      <c r="TA12"/>
      <c r="TB12"/>
      <c r="TC12"/>
      <c r="TD12"/>
      <c r="TE12"/>
      <c r="TF12"/>
      <c r="TG12"/>
      <c r="TH12"/>
      <c r="TI12"/>
      <c r="TJ12"/>
      <c r="TK12"/>
      <c r="TL12"/>
      <c r="TM12"/>
      <c r="TN12"/>
      <c r="TO12"/>
      <c r="TP12"/>
      <c r="TQ12"/>
      <c r="TR12"/>
      <c r="TS12"/>
      <c r="TT12"/>
      <c r="TU12"/>
      <c r="TV12"/>
      <c r="TW12"/>
      <c r="TX12"/>
      <c r="TY12"/>
      <c r="TZ12"/>
      <c r="UA12"/>
      <c r="UB12"/>
      <c r="UC12"/>
      <c r="UD12"/>
      <c r="UE12"/>
      <c r="UF12"/>
      <c r="UG12"/>
      <c r="UH12"/>
      <c r="UI12"/>
      <c r="UJ12"/>
      <c r="UK12"/>
      <c r="UL12"/>
      <c r="UM12"/>
      <c r="UN12"/>
      <c r="UO12"/>
      <c r="UP12"/>
      <c r="UQ12"/>
      <c r="UR12"/>
      <c r="US12"/>
      <c r="UT12"/>
      <c r="UU12"/>
      <c r="UV12"/>
      <c r="UW12"/>
      <c r="UX12"/>
      <c r="UY12"/>
      <c r="UZ12"/>
      <c r="VA12"/>
      <c r="VB12"/>
      <c r="VC12"/>
      <c r="VD12"/>
      <c r="VE12"/>
      <c r="VF12"/>
      <c r="VG12"/>
      <c r="VH12"/>
      <c r="VI12"/>
      <c r="VJ12"/>
      <c r="VK12"/>
      <c r="VL12"/>
      <c r="VM12"/>
      <c r="VN12"/>
      <c r="VO12"/>
      <c r="VP12"/>
      <c r="VQ12"/>
      <c r="VR12"/>
      <c r="VS12"/>
      <c r="VT12"/>
      <c r="VU12"/>
      <c r="VV12"/>
      <c r="VW12"/>
      <c r="VX12"/>
      <c r="VY12"/>
      <c r="VZ12"/>
      <c r="WA12"/>
      <c r="WB12"/>
      <c r="WC12"/>
      <c r="WD12"/>
      <c r="WE12"/>
      <c r="WF12"/>
      <c r="WG12"/>
      <c r="WH12"/>
      <c r="WI12"/>
      <c r="WJ12"/>
      <c r="WK12"/>
      <c r="WL12"/>
      <c r="WM12"/>
      <c r="WN12"/>
      <c r="WO12"/>
      <c r="WP12"/>
      <c r="WQ12"/>
      <c r="WR12"/>
      <c r="WS12"/>
      <c r="WT12"/>
      <c r="WU12"/>
      <c r="WV12"/>
      <c r="WW12"/>
      <c r="WX12"/>
      <c r="WY12"/>
      <c r="WZ12"/>
      <c r="XA12"/>
      <c r="XB12"/>
      <c r="XC12"/>
      <c r="XD12"/>
      <c r="XE12"/>
      <c r="XF12"/>
      <c r="XG12"/>
      <c r="XH12"/>
      <c r="XI12"/>
      <c r="XJ12"/>
      <c r="XK12"/>
      <c r="XL12"/>
      <c r="XM12"/>
      <c r="XN12"/>
      <c r="XO12"/>
      <c r="XP12"/>
      <c r="XQ12"/>
      <c r="XR12"/>
      <c r="XS12"/>
      <c r="XT12"/>
      <c r="XU12"/>
      <c r="XV12"/>
      <c r="XW12"/>
      <c r="XX12"/>
      <c r="XY12"/>
      <c r="XZ12"/>
      <c r="YA12"/>
      <c r="YB12"/>
      <c r="YC12"/>
      <c r="YD12"/>
      <c r="YE12"/>
      <c r="YF12"/>
      <c r="YG12"/>
      <c r="YH12"/>
      <c r="YI12"/>
      <c r="YJ12"/>
      <c r="YK12"/>
      <c r="YL12"/>
      <c r="YM12"/>
      <c r="YN12"/>
      <c r="YO12"/>
      <c r="YP12"/>
      <c r="YQ12"/>
      <c r="YR12"/>
      <c r="YS12"/>
      <c r="YT12"/>
      <c r="YU12"/>
      <c r="YV12"/>
      <c r="YW12"/>
      <c r="YX12"/>
      <c r="YY12"/>
      <c r="YZ12"/>
      <c r="ZA12"/>
      <c r="ZB12"/>
      <c r="ZC12"/>
      <c r="ZD12"/>
      <c r="ZE12"/>
      <c r="ZF12"/>
      <c r="ZG12"/>
      <c r="ZH12"/>
      <c r="ZI12"/>
      <c r="ZJ12"/>
      <c r="ZK12"/>
      <c r="ZL12"/>
      <c r="ZM12"/>
      <c r="ZN12"/>
      <c r="ZO12"/>
      <c r="ZP12"/>
      <c r="ZQ12"/>
      <c r="ZR12"/>
      <c r="ZS12"/>
      <c r="ZT12"/>
      <c r="ZU12"/>
      <c r="ZV12"/>
      <c r="ZW12"/>
      <c r="ZX12"/>
      <c r="ZY12"/>
      <c r="ZZ12"/>
    </row>
    <row r="13" spans="1:702" s="18" customFormat="1">
      <c r="A13" s="158" t="s">
        <v>362</v>
      </c>
      <c r="B13">
        <v>0</v>
      </c>
      <c r="C13">
        <v>0</v>
      </c>
      <c r="D13">
        <v>0</v>
      </c>
      <c r="E13">
        <v>0</v>
      </c>
      <c r="F13">
        <v>0</v>
      </c>
      <c r="G13">
        <v>0</v>
      </c>
      <c r="H13">
        <v>0</v>
      </c>
      <c r="I13">
        <v>0</v>
      </c>
      <c r="J13">
        <v>0</v>
      </c>
      <c r="K13">
        <v>0</v>
      </c>
      <c r="L13">
        <v>0</v>
      </c>
      <c r="M13">
        <v>0</v>
      </c>
      <c r="N13">
        <v>0</v>
      </c>
      <c r="O13">
        <v>0</v>
      </c>
      <c r="P13">
        <v>0</v>
      </c>
      <c r="Q13">
        <v>0</v>
      </c>
      <c r="R13">
        <v>0</v>
      </c>
      <c r="S13">
        <v>0</v>
      </c>
      <c r="T13">
        <v>0</v>
      </c>
      <c r="U13">
        <v>0</v>
      </c>
      <c r="V13">
        <v>0</v>
      </c>
      <c r="W13">
        <v>0</v>
      </c>
      <c r="X13">
        <v>0</v>
      </c>
      <c r="Y13">
        <v>0</v>
      </c>
      <c r="Z13">
        <v>0</v>
      </c>
      <c r="AA13">
        <v>0</v>
      </c>
      <c r="AB13">
        <v>0</v>
      </c>
      <c r="AC13">
        <v>0</v>
      </c>
      <c r="AD13">
        <v>0</v>
      </c>
      <c r="AE13">
        <v>0</v>
      </c>
      <c r="AF13">
        <v>0</v>
      </c>
      <c r="AG13">
        <v>0</v>
      </c>
      <c r="AH13">
        <v>0</v>
      </c>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c r="MG13"/>
      <c r="MH13"/>
      <c r="MI13"/>
      <c r="MJ13"/>
      <c r="MK13"/>
      <c r="ML13"/>
      <c r="MM13"/>
      <c r="MN13"/>
      <c r="MO13"/>
      <c r="MP13"/>
      <c r="MQ13"/>
      <c r="MR13"/>
      <c r="MS13"/>
      <c r="MT13"/>
      <c r="MU13"/>
      <c r="MV13"/>
      <c r="MW13"/>
      <c r="MX13"/>
      <c r="MY13"/>
      <c r="MZ13"/>
      <c r="NA13"/>
      <c r="NB13"/>
      <c r="NC13"/>
      <c r="ND13"/>
      <c r="NE13"/>
      <c r="NF13"/>
      <c r="NG13"/>
      <c r="NH13"/>
      <c r="NI13"/>
      <c r="NJ13"/>
      <c r="NK13"/>
      <c r="NL13"/>
      <c r="NM13"/>
      <c r="NN13"/>
      <c r="NO13"/>
      <c r="NP13"/>
      <c r="NQ13"/>
      <c r="NR13"/>
      <c r="NS13"/>
      <c r="NT13"/>
      <c r="NU13"/>
      <c r="NV13"/>
      <c r="NW13"/>
      <c r="NX13"/>
      <c r="NY13"/>
      <c r="NZ13"/>
      <c r="OA13"/>
      <c r="OB13"/>
      <c r="OC13"/>
      <c r="OD13"/>
      <c r="OE13"/>
      <c r="OF13"/>
      <c r="OG13"/>
      <c r="OH13"/>
      <c r="OI13"/>
      <c r="OJ13"/>
      <c r="OK13"/>
      <c r="OL13"/>
      <c r="OM13"/>
      <c r="ON13"/>
      <c r="OO13"/>
      <c r="OP13"/>
      <c r="OQ13"/>
      <c r="OR13"/>
      <c r="OS13"/>
      <c r="OT13"/>
      <c r="OU13"/>
      <c r="OV13"/>
      <c r="OW13"/>
      <c r="OX13"/>
      <c r="OY13"/>
      <c r="OZ13"/>
      <c r="PA13"/>
      <c r="PB13"/>
      <c r="PC13"/>
      <c r="PD13"/>
      <c r="PE13"/>
      <c r="PF13"/>
      <c r="PG13"/>
      <c r="PH13"/>
      <c r="PI13"/>
      <c r="PJ13"/>
      <c r="PK13"/>
      <c r="PL13"/>
      <c r="PM13"/>
      <c r="PN13"/>
      <c r="PO13"/>
      <c r="PP13"/>
      <c r="PQ13"/>
      <c r="PR13"/>
      <c r="PS13"/>
      <c r="PT13"/>
      <c r="PU13"/>
      <c r="PV13"/>
      <c r="PW13"/>
      <c r="PX13"/>
      <c r="PY13"/>
      <c r="PZ13"/>
      <c r="QA13"/>
      <c r="QB13"/>
      <c r="QC13"/>
      <c r="QD13"/>
      <c r="QE13"/>
      <c r="QF13"/>
      <c r="QG13"/>
      <c r="QH13"/>
      <c r="QI13"/>
      <c r="QJ13"/>
      <c r="QK13"/>
      <c r="QL13"/>
      <c r="QM13"/>
      <c r="QN13"/>
      <c r="QO13"/>
      <c r="QP13"/>
      <c r="QQ13"/>
      <c r="QR13"/>
      <c r="QS13"/>
      <c r="QT13"/>
      <c r="QU13"/>
      <c r="QV13"/>
      <c r="QW13"/>
      <c r="QX13"/>
      <c r="QY13"/>
      <c r="QZ13"/>
      <c r="RA13"/>
      <c r="RB13"/>
      <c r="RC13"/>
      <c r="RD13"/>
      <c r="RE13"/>
      <c r="RF13"/>
      <c r="RG13"/>
      <c r="RH13"/>
      <c r="RI13"/>
      <c r="RJ13"/>
      <c r="RK13"/>
      <c r="RL13"/>
      <c r="RM13"/>
      <c r="RN13"/>
      <c r="RO13"/>
      <c r="RP13"/>
      <c r="RQ13"/>
      <c r="RR13"/>
      <c r="RS13"/>
      <c r="RT13"/>
      <c r="RU13"/>
      <c r="RV13"/>
      <c r="RW13"/>
      <c r="RX13"/>
      <c r="RY13"/>
      <c r="RZ13"/>
      <c r="SA13"/>
      <c r="SB13"/>
      <c r="SC13"/>
      <c r="SD13"/>
      <c r="SE13"/>
      <c r="SF13"/>
      <c r="SG13"/>
      <c r="SH13"/>
      <c r="SI13"/>
      <c r="SJ13"/>
      <c r="SK13"/>
      <c r="SL13"/>
      <c r="SM13"/>
      <c r="SN13"/>
      <c r="SO13"/>
      <c r="SP13"/>
      <c r="SQ13"/>
      <c r="SR13"/>
      <c r="SS13"/>
      <c r="ST13"/>
      <c r="SU13"/>
      <c r="SV13"/>
      <c r="SW13"/>
      <c r="SX13"/>
      <c r="SY13"/>
      <c r="SZ13"/>
      <c r="TA13"/>
      <c r="TB13"/>
      <c r="TC13"/>
      <c r="TD13"/>
      <c r="TE13"/>
      <c r="TF13"/>
      <c r="TG13"/>
      <c r="TH13"/>
      <c r="TI13"/>
      <c r="TJ13"/>
      <c r="TK13"/>
      <c r="TL13"/>
      <c r="TM13"/>
      <c r="TN13"/>
      <c r="TO13"/>
      <c r="TP13"/>
      <c r="TQ13"/>
      <c r="TR13"/>
      <c r="TS13"/>
      <c r="TT13"/>
      <c r="TU13"/>
      <c r="TV13"/>
      <c r="TW13"/>
      <c r="TX13"/>
      <c r="TY13"/>
      <c r="TZ13"/>
      <c r="UA13"/>
      <c r="UB13"/>
      <c r="UC13"/>
      <c r="UD13"/>
      <c r="UE13"/>
      <c r="UF13"/>
      <c r="UG13"/>
      <c r="UH13"/>
      <c r="UI13"/>
      <c r="UJ13"/>
      <c r="UK13"/>
      <c r="UL13"/>
      <c r="UM13"/>
      <c r="UN13"/>
      <c r="UO13"/>
      <c r="UP13"/>
      <c r="UQ13"/>
      <c r="UR13"/>
      <c r="US13"/>
      <c r="UT13"/>
      <c r="UU13"/>
      <c r="UV13"/>
      <c r="UW13"/>
      <c r="UX13"/>
      <c r="UY13"/>
      <c r="UZ13"/>
      <c r="VA13"/>
      <c r="VB13"/>
      <c r="VC13"/>
      <c r="VD13"/>
      <c r="VE13"/>
      <c r="VF13"/>
      <c r="VG13"/>
      <c r="VH13"/>
      <c r="VI13"/>
      <c r="VJ13"/>
      <c r="VK13"/>
      <c r="VL13"/>
      <c r="VM13"/>
      <c r="VN13"/>
      <c r="VO13"/>
      <c r="VP13"/>
      <c r="VQ13"/>
      <c r="VR13"/>
      <c r="VS13"/>
      <c r="VT13"/>
      <c r="VU13"/>
      <c r="VV13"/>
      <c r="VW13"/>
      <c r="VX13"/>
      <c r="VY13"/>
      <c r="VZ13"/>
      <c r="WA13"/>
      <c r="WB13"/>
      <c r="WC13"/>
      <c r="WD13"/>
      <c r="WE13"/>
      <c r="WF13"/>
      <c r="WG13"/>
      <c r="WH13"/>
      <c r="WI13"/>
      <c r="WJ13"/>
      <c r="WK13"/>
      <c r="WL13"/>
      <c r="WM13"/>
      <c r="WN13"/>
      <c r="WO13"/>
      <c r="WP13"/>
      <c r="WQ13"/>
      <c r="WR13"/>
      <c r="WS13"/>
      <c r="WT13"/>
      <c r="WU13"/>
      <c r="WV13"/>
      <c r="WW13"/>
      <c r="WX13"/>
      <c r="WY13"/>
      <c r="WZ13"/>
      <c r="XA13"/>
      <c r="XB13"/>
      <c r="XC13"/>
      <c r="XD13"/>
      <c r="XE13"/>
      <c r="XF13"/>
      <c r="XG13"/>
      <c r="XH13"/>
      <c r="XI13"/>
      <c r="XJ13"/>
      <c r="XK13"/>
      <c r="XL13"/>
      <c r="XM13"/>
      <c r="XN13"/>
      <c r="XO13"/>
      <c r="XP13"/>
      <c r="XQ13"/>
      <c r="XR13"/>
      <c r="XS13"/>
      <c r="XT13"/>
      <c r="XU13"/>
      <c r="XV13"/>
      <c r="XW13"/>
      <c r="XX13"/>
      <c r="XY13"/>
      <c r="XZ13"/>
      <c r="YA13"/>
      <c r="YB13"/>
      <c r="YC13"/>
      <c r="YD13"/>
      <c r="YE13"/>
      <c r="YF13"/>
      <c r="YG13"/>
      <c r="YH13"/>
      <c r="YI13"/>
      <c r="YJ13"/>
      <c r="YK13"/>
      <c r="YL13"/>
      <c r="YM13"/>
      <c r="YN13"/>
      <c r="YO13"/>
      <c r="YP13"/>
      <c r="YQ13"/>
      <c r="YR13"/>
      <c r="YS13"/>
      <c r="YT13"/>
      <c r="YU13"/>
      <c r="YV13"/>
      <c r="YW13"/>
      <c r="YX13"/>
      <c r="YY13"/>
      <c r="YZ13"/>
      <c r="ZA13"/>
      <c r="ZB13"/>
      <c r="ZC13"/>
      <c r="ZD13"/>
      <c r="ZE13"/>
      <c r="ZF13"/>
      <c r="ZG13"/>
      <c r="ZH13"/>
      <c r="ZI13"/>
      <c r="ZJ13"/>
      <c r="ZK13"/>
      <c r="ZL13"/>
      <c r="ZM13"/>
      <c r="ZN13"/>
      <c r="ZO13"/>
      <c r="ZP13"/>
      <c r="ZQ13"/>
      <c r="ZR13"/>
      <c r="ZS13"/>
      <c r="ZT13"/>
      <c r="ZU13"/>
      <c r="ZV13"/>
      <c r="ZW13"/>
      <c r="ZX13"/>
      <c r="ZY13"/>
      <c r="ZZ13"/>
    </row>
    <row r="14" spans="1:702" s="18" customFormat="1">
      <c r="A14" s="16" t="s">
        <v>180</v>
      </c>
      <c r="B14">
        <v>0</v>
      </c>
      <c r="C14">
        <v>25127.130714581075</v>
      </c>
      <c r="D14">
        <v>50803.873156970963</v>
      </c>
      <c r="E14">
        <v>79534.007757878542</v>
      </c>
      <c r="F14">
        <v>100915.53140384023</v>
      </c>
      <c r="G14">
        <v>129354.60992261677</v>
      </c>
      <c r="H14">
        <v>164901.8476036358</v>
      </c>
      <c r="I14">
        <v>200324.67331513186</v>
      </c>
      <c r="J14">
        <v>239325.94418171013</v>
      </c>
      <c r="K14">
        <v>272505.25740122737</v>
      </c>
      <c r="L14">
        <v>312580.90396340343</v>
      </c>
      <c r="M14">
        <v>350817.6838312067</v>
      </c>
      <c r="N14">
        <v>385324.87401657028</v>
      </c>
      <c r="O14">
        <v>417145.61390090676</v>
      </c>
      <c r="P14">
        <v>461796.25346116495</v>
      </c>
      <c r="Q14">
        <v>502230.71490508586</v>
      </c>
      <c r="R14">
        <v>571335.61889889091</v>
      </c>
      <c r="S14">
        <v>612864.91362118802</v>
      </c>
      <c r="T14">
        <v>664844.57502870262</v>
      </c>
      <c r="U14">
        <v>703213.29685328843</v>
      </c>
      <c r="V14">
        <v>747071.49759765959</v>
      </c>
      <c r="W14">
        <v>787258.46567709756</v>
      </c>
      <c r="X14">
        <v>851003.32393640769</v>
      </c>
      <c r="Y14">
        <v>913619.79448835191</v>
      </c>
      <c r="Z14">
        <v>964571.47399347124</v>
      </c>
      <c r="AA14">
        <v>986827.69099684246</v>
      </c>
      <c r="AB14">
        <v>1005712.9028523035</v>
      </c>
      <c r="AC14">
        <v>1032396.2600500749</v>
      </c>
      <c r="AD14">
        <v>1052819.616973076</v>
      </c>
      <c r="AE14">
        <v>1108023.4467294517</v>
      </c>
      <c r="AF14">
        <v>1150437.0912695648</v>
      </c>
      <c r="AG14">
        <v>1190377.9707326549</v>
      </c>
      <c r="AH14">
        <v>1205615.8298719607</v>
      </c>
      <c r="AI14">
        <v>1220246.346012787</v>
      </c>
      <c r="AJ14">
        <v>1221152.1331937327</v>
      </c>
      <c r="AK14">
        <v>1228853.5817564472</v>
      </c>
      <c r="AL14">
        <v>1274778.2547220902</v>
      </c>
      <c r="AM14">
        <v>1317017.2251782927</v>
      </c>
      <c r="AN14">
        <v>1348823.7944266549</v>
      </c>
      <c r="AO14">
        <v>1398227.15978628</v>
      </c>
      <c r="AP14">
        <v>1403520.5580925543</v>
      </c>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c r="IW14"/>
      <c r="IX14"/>
      <c r="IY14"/>
      <c r="IZ14"/>
      <c r="JA14"/>
      <c r="JB14"/>
      <c r="JC14"/>
      <c r="JD14"/>
      <c r="JE14"/>
      <c r="JF14"/>
      <c r="JG14"/>
      <c r="JH14"/>
      <c r="JI14"/>
      <c r="JJ14"/>
      <c r="JK14"/>
      <c r="JL14"/>
      <c r="JM14"/>
      <c r="JN14"/>
      <c r="JO14"/>
      <c r="JP14"/>
      <c r="JQ14"/>
      <c r="JR14"/>
      <c r="JS14"/>
      <c r="JT14"/>
      <c r="JU14"/>
      <c r="JV14"/>
      <c r="JW14"/>
      <c r="JX14"/>
      <c r="JY14"/>
      <c r="JZ14"/>
      <c r="KA14"/>
      <c r="KB14"/>
      <c r="KC14"/>
      <c r="KD14"/>
      <c r="KE14"/>
      <c r="KF14"/>
      <c r="KG14"/>
      <c r="KH14"/>
      <c r="KI14"/>
      <c r="KJ14"/>
      <c r="KK14"/>
      <c r="KL14"/>
      <c r="KM14"/>
      <c r="KN14"/>
      <c r="KO14"/>
      <c r="KP14"/>
      <c r="KQ14"/>
      <c r="KR14"/>
      <c r="KS14"/>
      <c r="KT14"/>
      <c r="KU14"/>
      <c r="KV14"/>
      <c r="KW14"/>
      <c r="KX14"/>
      <c r="KY14"/>
      <c r="KZ14"/>
      <c r="LA14"/>
      <c r="LB14"/>
      <c r="LC14"/>
      <c r="LD14"/>
      <c r="LE14"/>
      <c r="LF14"/>
      <c r="LG14"/>
      <c r="LH14"/>
      <c r="LI14"/>
      <c r="LJ14"/>
      <c r="LK14"/>
      <c r="LL14"/>
      <c r="LM14"/>
      <c r="LN14"/>
      <c r="LO14"/>
      <c r="LP14"/>
      <c r="LQ14"/>
      <c r="LR14"/>
      <c r="LS14"/>
      <c r="LT14"/>
      <c r="LU14"/>
      <c r="LV14"/>
      <c r="LW14"/>
      <c r="LX14"/>
      <c r="LY14"/>
      <c r="LZ14"/>
      <c r="MA14"/>
      <c r="MB14"/>
      <c r="MC14"/>
      <c r="MD14"/>
      <c r="ME14"/>
      <c r="MF14"/>
      <c r="MG14"/>
      <c r="MH14"/>
      <c r="MI14"/>
      <c r="MJ14"/>
      <c r="MK14"/>
      <c r="ML14"/>
      <c r="MM14"/>
      <c r="MN14"/>
      <c r="MO14"/>
      <c r="MP14"/>
      <c r="MQ14"/>
      <c r="MR14"/>
      <c r="MS14"/>
      <c r="MT14"/>
      <c r="MU14"/>
      <c r="MV14"/>
      <c r="MW14"/>
      <c r="MX14"/>
      <c r="MY14"/>
      <c r="MZ14"/>
      <c r="NA14"/>
      <c r="NB14"/>
      <c r="NC14"/>
      <c r="ND14"/>
      <c r="NE14"/>
      <c r="NF14"/>
      <c r="NG14"/>
      <c r="NH14"/>
      <c r="NI14"/>
      <c r="NJ14"/>
      <c r="NK14"/>
      <c r="NL14"/>
      <c r="NM14"/>
      <c r="NN14"/>
      <c r="NO14"/>
      <c r="NP14"/>
      <c r="NQ14"/>
      <c r="NR14"/>
      <c r="NS14"/>
      <c r="NT14"/>
      <c r="NU14"/>
      <c r="NV14"/>
      <c r="NW14"/>
      <c r="NX14"/>
      <c r="NY14"/>
      <c r="NZ14"/>
      <c r="OA14"/>
      <c r="OB14"/>
      <c r="OC14"/>
      <c r="OD14"/>
      <c r="OE14"/>
      <c r="OF14"/>
      <c r="OG14"/>
      <c r="OH14"/>
      <c r="OI14"/>
      <c r="OJ14"/>
      <c r="OK14"/>
      <c r="OL14"/>
      <c r="OM14"/>
      <c r="ON14"/>
      <c r="OO14"/>
      <c r="OP14"/>
      <c r="OQ14"/>
      <c r="OR14"/>
      <c r="OS14"/>
      <c r="OT14"/>
      <c r="OU14"/>
      <c r="OV14"/>
      <c r="OW14"/>
      <c r="OX14"/>
      <c r="OY14"/>
      <c r="OZ14"/>
      <c r="PA14"/>
      <c r="PB14"/>
      <c r="PC14"/>
      <c r="PD14"/>
      <c r="PE14"/>
      <c r="PF14"/>
      <c r="PG14"/>
      <c r="PH14"/>
      <c r="PI14"/>
      <c r="PJ14"/>
      <c r="PK14"/>
      <c r="PL14"/>
      <c r="PM14"/>
      <c r="PN14"/>
      <c r="PO14"/>
      <c r="PP14"/>
      <c r="PQ14"/>
      <c r="PR14"/>
      <c r="PS14"/>
      <c r="PT14"/>
      <c r="PU14"/>
      <c r="PV14"/>
      <c r="PW14"/>
      <c r="PX14"/>
      <c r="PY14"/>
      <c r="PZ14"/>
      <c r="QA14"/>
      <c r="QB14"/>
      <c r="QC14"/>
      <c r="QD14"/>
      <c r="QE14"/>
      <c r="QF14"/>
      <c r="QG14"/>
      <c r="QH14"/>
      <c r="QI14"/>
      <c r="QJ14"/>
      <c r="QK14"/>
      <c r="QL14"/>
      <c r="QM14"/>
      <c r="QN14"/>
      <c r="QO14"/>
      <c r="QP14"/>
      <c r="QQ14"/>
      <c r="QR14"/>
      <c r="QS14"/>
      <c r="QT14"/>
      <c r="QU14"/>
      <c r="QV14"/>
      <c r="QW14"/>
      <c r="QX14"/>
      <c r="QY14"/>
      <c r="QZ14"/>
      <c r="RA14"/>
      <c r="RB14"/>
      <c r="RC14"/>
      <c r="RD14"/>
      <c r="RE14"/>
      <c r="RF14"/>
      <c r="RG14"/>
      <c r="RH14"/>
      <c r="RI14"/>
      <c r="RJ14"/>
      <c r="RK14"/>
      <c r="RL14"/>
      <c r="RM14"/>
      <c r="RN14"/>
      <c r="RO14"/>
      <c r="RP14"/>
      <c r="RQ14"/>
      <c r="RR14"/>
      <c r="RS14"/>
      <c r="RT14"/>
      <c r="RU14"/>
      <c r="RV14"/>
      <c r="RW14"/>
      <c r="RX14"/>
      <c r="RY14"/>
      <c r="RZ14"/>
      <c r="SA14"/>
      <c r="SB14"/>
      <c r="SC14"/>
      <c r="SD14"/>
      <c r="SE14"/>
      <c r="SF14"/>
      <c r="SG14"/>
      <c r="SH14"/>
      <c r="SI14"/>
      <c r="SJ14"/>
      <c r="SK14"/>
      <c r="SL14"/>
      <c r="SM14"/>
      <c r="SN14"/>
      <c r="SO14"/>
      <c r="SP14"/>
      <c r="SQ14"/>
      <c r="SR14"/>
      <c r="SS14"/>
      <c r="ST14"/>
      <c r="SU14"/>
      <c r="SV14"/>
      <c r="SW14"/>
      <c r="SX14"/>
      <c r="SY14"/>
      <c r="SZ14"/>
      <c r="TA14"/>
      <c r="TB14"/>
      <c r="TC14"/>
      <c r="TD14"/>
      <c r="TE14"/>
      <c r="TF14"/>
      <c r="TG14"/>
      <c r="TH14"/>
      <c r="TI14"/>
      <c r="TJ14"/>
      <c r="TK14"/>
      <c r="TL14"/>
      <c r="TM14"/>
      <c r="TN14"/>
      <c r="TO14"/>
      <c r="TP14"/>
      <c r="TQ14"/>
      <c r="TR14"/>
      <c r="TS14"/>
      <c r="TT14"/>
      <c r="TU14"/>
      <c r="TV14"/>
      <c r="TW14"/>
      <c r="TX14"/>
      <c r="TY14"/>
      <c r="TZ14"/>
      <c r="UA14"/>
      <c r="UB14"/>
      <c r="UC14"/>
      <c r="UD14"/>
      <c r="UE14"/>
      <c r="UF14"/>
      <c r="UG14"/>
      <c r="UH14"/>
      <c r="UI14"/>
      <c r="UJ14"/>
      <c r="UK14"/>
      <c r="UL14"/>
      <c r="UM14"/>
      <c r="UN14"/>
      <c r="UO14"/>
      <c r="UP14"/>
      <c r="UQ14"/>
      <c r="UR14"/>
      <c r="US14"/>
      <c r="UT14"/>
      <c r="UU14"/>
      <c r="UV14"/>
      <c r="UW14"/>
      <c r="UX14"/>
      <c r="UY14"/>
      <c r="UZ14"/>
      <c r="VA14"/>
      <c r="VB14"/>
      <c r="VC14"/>
      <c r="VD14"/>
      <c r="VE14"/>
      <c r="VF14"/>
      <c r="VG14"/>
      <c r="VH14"/>
      <c r="VI14"/>
      <c r="VJ14"/>
      <c r="VK14"/>
      <c r="VL14"/>
      <c r="VM14"/>
      <c r="VN14"/>
      <c r="VO14"/>
      <c r="VP14"/>
      <c r="VQ14"/>
      <c r="VR14"/>
      <c r="VS14"/>
      <c r="VT14"/>
      <c r="VU14"/>
      <c r="VV14"/>
      <c r="VW14"/>
      <c r="VX14"/>
      <c r="VY14"/>
      <c r="VZ14"/>
      <c r="WA14"/>
      <c r="WB14"/>
      <c r="WC14"/>
      <c r="WD14"/>
      <c r="WE14"/>
      <c r="WF14"/>
      <c r="WG14"/>
      <c r="WH14"/>
      <c r="WI14"/>
      <c r="WJ14"/>
      <c r="WK14"/>
      <c r="WL14"/>
      <c r="WM14"/>
      <c r="WN14"/>
      <c r="WO14"/>
      <c r="WP14"/>
      <c r="WQ14"/>
      <c r="WR14"/>
      <c r="WS14"/>
      <c r="WT14"/>
      <c r="WU14"/>
      <c r="WV14"/>
      <c r="WW14"/>
      <c r="WX14"/>
      <c r="WY14"/>
      <c r="WZ14"/>
      <c r="XA14"/>
      <c r="XB14"/>
      <c r="XC14"/>
      <c r="XD14"/>
      <c r="XE14"/>
      <c r="XF14"/>
      <c r="XG14"/>
      <c r="XH14"/>
      <c r="XI14"/>
      <c r="XJ14"/>
      <c r="XK14"/>
      <c r="XL14"/>
      <c r="XM14"/>
      <c r="XN14"/>
      <c r="XO14"/>
      <c r="XP14"/>
      <c r="XQ14"/>
      <c r="XR14"/>
      <c r="XS14"/>
      <c r="XT14"/>
      <c r="XU14"/>
      <c r="XV14"/>
      <c r="XW14"/>
      <c r="XX14"/>
      <c r="XY14"/>
      <c r="XZ14"/>
      <c r="YA14"/>
      <c r="YB14"/>
      <c r="YC14"/>
      <c r="YD14"/>
      <c r="YE14"/>
      <c r="YF14"/>
      <c r="YG14"/>
      <c r="YH14"/>
      <c r="YI14"/>
      <c r="YJ14"/>
      <c r="YK14"/>
      <c r="YL14"/>
      <c r="YM14"/>
      <c r="YN14"/>
      <c r="YO14"/>
      <c r="YP14"/>
      <c r="YQ14"/>
      <c r="YR14"/>
      <c r="YS14"/>
      <c r="YT14"/>
      <c r="YU14"/>
      <c r="YV14"/>
      <c r="YW14"/>
      <c r="YX14"/>
      <c r="YY14"/>
      <c r="YZ14"/>
      <c r="ZA14"/>
      <c r="ZB14"/>
      <c r="ZC14"/>
      <c r="ZD14"/>
      <c r="ZE14"/>
      <c r="ZF14"/>
      <c r="ZG14"/>
      <c r="ZH14"/>
      <c r="ZI14"/>
      <c r="ZJ14"/>
      <c r="ZK14"/>
      <c r="ZL14"/>
      <c r="ZM14"/>
      <c r="ZN14"/>
      <c r="ZO14"/>
      <c r="ZP14"/>
      <c r="ZQ14"/>
      <c r="ZR14"/>
      <c r="ZS14"/>
      <c r="ZT14"/>
      <c r="ZU14"/>
      <c r="ZV14"/>
      <c r="ZW14"/>
      <c r="ZX14"/>
      <c r="ZY14"/>
      <c r="ZZ14"/>
    </row>
    <row r="15" spans="1:702" s="18" customFormat="1">
      <c r="A15" s="16" t="s">
        <v>68</v>
      </c>
      <c r="B15">
        <v>502542.61429162155</v>
      </c>
      <c r="C15">
        <v>518328.1769174168</v>
      </c>
      <c r="D15">
        <v>569628.28225241438</v>
      </c>
      <c r="E15">
        <v>568648.94516830554</v>
      </c>
      <c r="F15">
        <v>550706.28075851896</v>
      </c>
      <c r="G15">
        <v>517608.03375987418</v>
      </c>
      <c r="H15">
        <v>532006.99519416108</v>
      </c>
      <c r="I15">
        <v>555240.89875840151</v>
      </c>
      <c r="J15">
        <v>562292.18311463657</v>
      </c>
      <c r="K15">
        <v>597919.30639765447</v>
      </c>
      <c r="L15">
        <v>439230.87572373077</v>
      </c>
      <c r="M15">
        <v>374409.44769888581</v>
      </c>
      <c r="N15">
        <v>390041.30314003222</v>
      </c>
      <c r="O15">
        <v>413388.66180223419</v>
      </c>
      <c r="P15">
        <v>422559.56473429746</v>
      </c>
      <c r="Q15">
        <v>467631.13750727917</v>
      </c>
      <c r="R15">
        <v>458241.72468836536</v>
      </c>
      <c r="S15">
        <v>480825.93764412723</v>
      </c>
      <c r="T15">
        <v>489100.34298322606</v>
      </c>
      <c r="U15">
        <v>552163.60439337941</v>
      </c>
      <c r="V15">
        <v>491968.35108124866</v>
      </c>
      <c r="W15">
        <v>520380.34120474057</v>
      </c>
      <c r="X15">
        <v>448318.60821637098</v>
      </c>
      <c r="Y15">
        <v>489908.11538471113</v>
      </c>
      <c r="Z15">
        <v>424113.56395446742</v>
      </c>
      <c r="AA15">
        <v>442937.85998726072</v>
      </c>
      <c r="AB15">
        <v>454248.70105200866</v>
      </c>
      <c r="AC15">
        <v>342762.17730531096</v>
      </c>
      <c r="AD15">
        <v>337956.43812614959</v>
      </c>
      <c r="AE15">
        <v>281355.10853077623</v>
      </c>
      <c r="AF15">
        <v>267418.22245165647</v>
      </c>
      <c r="AG15">
        <v>212188.52003836006</v>
      </c>
      <c r="AH15">
        <v>206412.78292885842</v>
      </c>
      <c r="AI15">
        <v>167299.08739228983</v>
      </c>
      <c r="AJ15">
        <v>160470.33921222665</v>
      </c>
      <c r="AK15">
        <v>140896.05846220464</v>
      </c>
      <c r="AL15">
        <v>137219.00750869198</v>
      </c>
      <c r="AM15">
        <v>118019.7386124327</v>
      </c>
      <c r="AN15">
        <v>103722.51858862284</v>
      </c>
      <c r="AO15">
        <v>90506.366817251284</v>
      </c>
      <c r="AP15">
        <v>71705.670830210584</v>
      </c>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c r="IT15"/>
      <c r="IU15"/>
      <c r="IV15"/>
      <c r="IW15"/>
      <c r="IX15"/>
      <c r="IY15"/>
      <c r="IZ15"/>
      <c r="JA15"/>
      <c r="JB15"/>
      <c r="JC15"/>
      <c r="JD15"/>
      <c r="JE15"/>
      <c r="JF15"/>
      <c r="JG15"/>
      <c r="JH15"/>
      <c r="JI15"/>
      <c r="JJ15"/>
      <c r="JK15"/>
      <c r="JL15"/>
      <c r="JM15"/>
      <c r="JN15"/>
      <c r="JO15"/>
      <c r="JP15"/>
      <c r="JQ15"/>
      <c r="JR15"/>
      <c r="JS15"/>
      <c r="JT15"/>
      <c r="JU15"/>
      <c r="JV15"/>
      <c r="JW15"/>
      <c r="JX15"/>
      <c r="JY15"/>
      <c r="JZ15"/>
      <c r="KA15"/>
      <c r="KB15"/>
      <c r="KC15"/>
      <c r="KD15"/>
      <c r="KE15"/>
      <c r="KF15"/>
      <c r="KG15"/>
      <c r="KH15"/>
      <c r="KI15"/>
      <c r="KJ15"/>
      <c r="KK15"/>
      <c r="KL15"/>
      <c r="KM15"/>
      <c r="KN15"/>
      <c r="KO15"/>
      <c r="KP15"/>
      <c r="KQ15"/>
      <c r="KR15"/>
      <c r="KS15"/>
      <c r="KT15"/>
      <c r="KU15"/>
      <c r="KV15"/>
      <c r="KW15"/>
      <c r="KX15"/>
      <c r="KY15"/>
      <c r="KZ15"/>
      <c r="LA15"/>
      <c r="LB15"/>
      <c r="LC15"/>
      <c r="LD15"/>
      <c r="LE15"/>
      <c r="LF15"/>
      <c r="LG15"/>
      <c r="LH15"/>
      <c r="LI15"/>
      <c r="LJ15"/>
      <c r="LK15"/>
      <c r="LL15"/>
      <c r="LM15"/>
      <c r="LN15"/>
      <c r="LO15"/>
      <c r="LP15"/>
      <c r="LQ15"/>
      <c r="LR15"/>
      <c r="LS15"/>
      <c r="LT15"/>
      <c r="LU15"/>
      <c r="LV15"/>
      <c r="LW15"/>
      <c r="LX15"/>
      <c r="LY15"/>
      <c r="LZ15"/>
      <c r="MA15"/>
      <c r="MB15"/>
      <c r="MC15"/>
      <c r="MD15"/>
      <c r="ME15"/>
      <c r="MF15"/>
      <c r="MG15"/>
      <c r="MH15"/>
      <c r="MI15"/>
      <c r="MJ15"/>
      <c r="MK15"/>
      <c r="ML15"/>
      <c r="MM15"/>
      <c r="MN15"/>
      <c r="MO15"/>
      <c r="MP15"/>
      <c r="MQ15"/>
      <c r="MR15"/>
      <c r="MS15"/>
      <c r="MT15"/>
      <c r="MU15"/>
      <c r="MV15"/>
      <c r="MW15"/>
      <c r="MX15"/>
      <c r="MY15"/>
      <c r="MZ15"/>
      <c r="NA15"/>
      <c r="NB15"/>
      <c r="NC15"/>
      <c r="ND15"/>
      <c r="NE15"/>
      <c r="NF15"/>
      <c r="NG15"/>
      <c r="NH15"/>
      <c r="NI15"/>
      <c r="NJ15"/>
      <c r="NK15"/>
      <c r="NL15"/>
      <c r="NM15"/>
      <c r="NN15"/>
      <c r="NO15"/>
      <c r="NP15"/>
      <c r="NQ15"/>
      <c r="NR15"/>
      <c r="NS15"/>
      <c r="NT15"/>
      <c r="NU15"/>
      <c r="NV15"/>
      <c r="NW15"/>
      <c r="NX15"/>
      <c r="NY15"/>
      <c r="NZ15"/>
      <c r="OA15"/>
      <c r="OB15"/>
      <c r="OC15"/>
      <c r="OD15"/>
      <c r="OE15"/>
      <c r="OF15"/>
      <c r="OG15"/>
      <c r="OH15"/>
      <c r="OI15"/>
      <c r="OJ15"/>
      <c r="OK15"/>
      <c r="OL15"/>
      <c r="OM15"/>
      <c r="ON15"/>
      <c r="OO15"/>
      <c r="OP15"/>
      <c r="OQ15"/>
      <c r="OR15"/>
      <c r="OS15"/>
      <c r="OT15"/>
      <c r="OU15"/>
      <c r="OV15"/>
      <c r="OW15"/>
      <c r="OX15"/>
      <c r="OY15"/>
      <c r="OZ15"/>
      <c r="PA15"/>
      <c r="PB15"/>
      <c r="PC15"/>
      <c r="PD15"/>
      <c r="PE15"/>
      <c r="PF15"/>
      <c r="PG15"/>
      <c r="PH15"/>
      <c r="PI15"/>
      <c r="PJ15"/>
      <c r="PK15"/>
      <c r="PL15"/>
      <c r="PM15"/>
      <c r="PN15"/>
      <c r="PO15"/>
      <c r="PP15"/>
      <c r="PQ15"/>
      <c r="PR15"/>
      <c r="PS15"/>
      <c r="PT15"/>
      <c r="PU15"/>
      <c r="PV15"/>
      <c r="PW15"/>
      <c r="PX15"/>
      <c r="PY15"/>
      <c r="PZ15"/>
      <c r="QA15"/>
      <c r="QB15"/>
      <c r="QC15"/>
      <c r="QD15"/>
      <c r="QE15"/>
      <c r="QF15"/>
      <c r="QG15"/>
      <c r="QH15"/>
      <c r="QI15"/>
      <c r="QJ15"/>
      <c r="QK15"/>
      <c r="QL15"/>
      <c r="QM15"/>
      <c r="QN15"/>
      <c r="QO15"/>
      <c r="QP15"/>
      <c r="QQ15"/>
      <c r="QR15"/>
      <c r="QS15"/>
      <c r="QT15"/>
      <c r="QU15"/>
      <c r="QV15"/>
      <c r="QW15"/>
      <c r="QX15"/>
      <c r="QY15"/>
      <c r="QZ15"/>
      <c r="RA15"/>
      <c r="RB15"/>
      <c r="RC15"/>
      <c r="RD15"/>
      <c r="RE15"/>
      <c r="RF15"/>
      <c r="RG15"/>
      <c r="RH15"/>
      <c r="RI15"/>
      <c r="RJ15"/>
      <c r="RK15"/>
      <c r="RL15"/>
      <c r="RM15"/>
      <c r="RN15"/>
      <c r="RO15"/>
      <c r="RP15"/>
      <c r="RQ15"/>
      <c r="RR15"/>
      <c r="RS15"/>
      <c r="RT15"/>
      <c r="RU15"/>
      <c r="RV15"/>
      <c r="RW15"/>
      <c r="RX15"/>
      <c r="RY15"/>
      <c r="RZ15"/>
      <c r="SA15"/>
      <c r="SB15"/>
      <c r="SC15"/>
      <c r="SD15"/>
      <c r="SE15"/>
      <c r="SF15"/>
      <c r="SG15"/>
      <c r="SH15"/>
      <c r="SI15"/>
      <c r="SJ15"/>
      <c r="SK15"/>
      <c r="SL15"/>
      <c r="SM15"/>
      <c r="SN15"/>
      <c r="SO15"/>
      <c r="SP15"/>
      <c r="SQ15"/>
      <c r="SR15"/>
      <c r="SS15"/>
      <c r="ST15"/>
      <c r="SU15"/>
      <c r="SV15"/>
      <c r="SW15"/>
      <c r="SX15"/>
      <c r="SY15"/>
      <c r="SZ15"/>
      <c r="TA15"/>
      <c r="TB15"/>
      <c r="TC15"/>
      <c r="TD15"/>
      <c r="TE15"/>
      <c r="TF15"/>
      <c r="TG15"/>
      <c r="TH15"/>
      <c r="TI15"/>
      <c r="TJ15"/>
      <c r="TK15"/>
      <c r="TL15"/>
      <c r="TM15"/>
      <c r="TN15"/>
      <c r="TO15"/>
      <c r="TP15"/>
      <c r="TQ15"/>
      <c r="TR15"/>
      <c r="TS15"/>
      <c r="TT15"/>
      <c r="TU15"/>
      <c r="TV15"/>
      <c r="TW15"/>
      <c r="TX15"/>
      <c r="TY15"/>
      <c r="TZ15"/>
      <c r="UA15"/>
      <c r="UB15"/>
      <c r="UC15"/>
      <c r="UD15"/>
      <c r="UE15"/>
      <c r="UF15"/>
      <c r="UG15"/>
      <c r="UH15"/>
      <c r="UI15"/>
      <c r="UJ15"/>
      <c r="UK15"/>
      <c r="UL15"/>
      <c r="UM15"/>
      <c r="UN15"/>
      <c r="UO15"/>
      <c r="UP15"/>
      <c r="UQ15"/>
      <c r="UR15"/>
      <c r="US15"/>
      <c r="UT15"/>
      <c r="UU15"/>
      <c r="UV15"/>
      <c r="UW15"/>
      <c r="UX15"/>
      <c r="UY15"/>
      <c r="UZ15"/>
      <c r="VA15"/>
      <c r="VB15"/>
      <c r="VC15"/>
      <c r="VD15"/>
      <c r="VE15"/>
      <c r="VF15"/>
      <c r="VG15"/>
      <c r="VH15"/>
      <c r="VI15"/>
      <c r="VJ15"/>
      <c r="VK15"/>
      <c r="VL15"/>
      <c r="VM15"/>
      <c r="VN15"/>
      <c r="VO15"/>
      <c r="VP15"/>
      <c r="VQ15"/>
      <c r="VR15"/>
      <c r="VS15"/>
      <c r="VT15"/>
      <c r="VU15"/>
      <c r="VV15"/>
      <c r="VW15"/>
      <c r="VX15"/>
      <c r="VY15"/>
      <c r="VZ15"/>
      <c r="WA15"/>
      <c r="WB15"/>
      <c r="WC15"/>
      <c r="WD15"/>
      <c r="WE15"/>
      <c r="WF15"/>
      <c r="WG15"/>
      <c r="WH15"/>
      <c r="WI15"/>
      <c r="WJ15"/>
      <c r="WK15"/>
      <c r="WL15"/>
      <c r="WM15"/>
      <c r="WN15"/>
      <c r="WO15"/>
      <c r="WP15"/>
      <c r="WQ15"/>
      <c r="WR15"/>
      <c r="WS15"/>
      <c r="WT15"/>
      <c r="WU15"/>
      <c r="WV15"/>
      <c r="WW15"/>
      <c r="WX15"/>
      <c r="WY15"/>
      <c r="WZ15"/>
      <c r="XA15"/>
      <c r="XB15"/>
      <c r="XC15"/>
      <c r="XD15"/>
      <c r="XE15"/>
      <c r="XF15"/>
      <c r="XG15"/>
      <c r="XH15"/>
      <c r="XI15"/>
      <c r="XJ15"/>
      <c r="XK15"/>
      <c r="XL15"/>
      <c r="XM15"/>
      <c r="XN15"/>
      <c r="XO15"/>
      <c r="XP15"/>
      <c r="XQ15"/>
      <c r="XR15"/>
      <c r="XS15"/>
      <c r="XT15"/>
      <c r="XU15"/>
      <c r="XV15"/>
      <c r="XW15"/>
      <c r="XX15"/>
      <c r="XY15"/>
      <c r="XZ15"/>
      <c r="YA15"/>
      <c r="YB15"/>
      <c r="YC15"/>
      <c r="YD15"/>
      <c r="YE15"/>
      <c r="YF15"/>
      <c r="YG15"/>
      <c r="YH15"/>
      <c r="YI15"/>
      <c r="YJ15"/>
      <c r="YK15"/>
      <c r="YL15"/>
      <c r="YM15"/>
      <c r="YN15"/>
      <c r="YO15"/>
      <c r="YP15"/>
      <c r="YQ15"/>
      <c r="YR15"/>
      <c r="YS15"/>
      <c r="YT15"/>
      <c r="YU15"/>
      <c r="YV15"/>
      <c r="YW15"/>
      <c r="YX15"/>
      <c r="YY15"/>
      <c r="YZ15"/>
      <c r="ZA15"/>
      <c r="ZB15"/>
      <c r="ZC15"/>
      <c r="ZD15"/>
      <c r="ZE15"/>
      <c r="ZF15"/>
      <c r="ZG15"/>
      <c r="ZH15"/>
      <c r="ZI15"/>
      <c r="ZJ15"/>
      <c r="ZK15"/>
      <c r="ZL15"/>
      <c r="ZM15"/>
      <c r="ZN15"/>
      <c r="ZO15"/>
      <c r="ZP15"/>
      <c r="ZQ15"/>
      <c r="ZR15"/>
      <c r="ZS15"/>
      <c r="ZT15"/>
      <c r="ZU15"/>
      <c r="ZV15"/>
      <c r="ZW15"/>
      <c r="ZX15"/>
      <c r="ZY15"/>
      <c r="ZZ15"/>
    </row>
    <row r="16" spans="1:702" s="18" customFormat="1">
      <c r="A16" s="16" t="s">
        <v>69</v>
      </c>
      <c r="B16">
        <v>125635.65357290539</v>
      </c>
      <c r="C16">
        <v>129582.0442293542</v>
      </c>
      <c r="D16">
        <v>142407.0705631036</v>
      </c>
      <c r="E16">
        <v>142162.23629207638</v>
      </c>
      <c r="F16">
        <v>137676.57018962974</v>
      </c>
      <c r="G16">
        <v>129402.00843996854</v>
      </c>
      <c r="H16">
        <v>133001.74879854027</v>
      </c>
      <c r="I16">
        <v>138810.22468960038</v>
      </c>
      <c r="J16">
        <v>140573.04577865914</v>
      </c>
      <c r="K16">
        <v>149479.82659941362</v>
      </c>
      <c r="L16">
        <v>109807.71893093268</v>
      </c>
      <c r="M16">
        <v>93602.361924721423</v>
      </c>
      <c r="N16">
        <v>97510.325785008026</v>
      </c>
      <c r="O16">
        <v>103347.16545055852</v>
      </c>
      <c r="P16">
        <v>105639.89118357433</v>
      </c>
      <c r="Q16">
        <v>116907.78437681975</v>
      </c>
      <c r="R16">
        <v>114560.4311720913</v>
      </c>
      <c r="S16">
        <v>120206.48441103178</v>
      </c>
      <c r="T16">
        <v>122275.08574580649</v>
      </c>
      <c r="U16">
        <v>0</v>
      </c>
      <c r="V16">
        <v>0</v>
      </c>
      <c r="W16">
        <v>0</v>
      </c>
      <c r="X16">
        <v>0</v>
      </c>
      <c r="Y16">
        <v>0</v>
      </c>
      <c r="Z16">
        <v>0</v>
      </c>
      <c r="AA16">
        <v>0</v>
      </c>
      <c r="AB16">
        <v>0</v>
      </c>
      <c r="AC16">
        <v>0</v>
      </c>
      <c r="AD16">
        <v>0</v>
      </c>
      <c r="AE16">
        <v>0</v>
      </c>
      <c r="AF16">
        <v>0</v>
      </c>
      <c r="AG16">
        <v>0</v>
      </c>
      <c r="AH16">
        <v>0</v>
      </c>
      <c r="AI16">
        <v>0</v>
      </c>
      <c r="AJ16">
        <v>0</v>
      </c>
      <c r="AK16">
        <v>0</v>
      </c>
      <c r="AL16">
        <v>0</v>
      </c>
      <c r="AM16">
        <v>0</v>
      </c>
      <c r="AN16">
        <v>0</v>
      </c>
      <c r="AO16">
        <v>0</v>
      </c>
      <c r="AP16">
        <v>0</v>
      </c>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c r="MG16"/>
      <c r="MH16"/>
      <c r="MI16"/>
      <c r="MJ16"/>
      <c r="MK16"/>
      <c r="ML16"/>
      <c r="MM16"/>
      <c r="MN16"/>
      <c r="MO16"/>
      <c r="MP16"/>
      <c r="MQ16"/>
      <c r="MR16"/>
      <c r="MS16"/>
      <c r="MT16"/>
      <c r="MU16"/>
      <c r="MV16"/>
      <c r="MW16"/>
      <c r="MX16"/>
      <c r="MY16"/>
      <c r="MZ16"/>
      <c r="NA16"/>
      <c r="NB16"/>
      <c r="NC16"/>
      <c r="ND16"/>
      <c r="NE16"/>
      <c r="NF16"/>
      <c r="NG16"/>
      <c r="NH16"/>
      <c r="NI16"/>
      <c r="NJ16"/>
      <c r="NK16"/>
      <c r="NL16"/>
      <c r="NM16"/>
      <c r="NN16"/>
      <c r="NO16"/>
      <c r="NP16"/>
      <c r="NQ16"/>
      <c r="NR16"/>
      <c r="NS16"/>
      <c r="NT16"/>
      <c r="NU16"/>
      <c r="NV16"/>
      <c r="NW16"/>
      <c r="NX16"/>
      <c r="NY16"/>
      <c r="NZ16"/>
      <c r="OA16"/>
      <c r="OB16"/>
      <c r="OC16"/>
      <c r="OD16"/>
      <c r="OE16"/>
      <c r="OF16"/>
      <c r="OG16"/>
      <c r="OH16"/>
      <c r="OI16"/>
      <c r="OJ16"/>
      <c r="OK16"/>
      <c r="OL16"/>
      <c r="OM16"/>
      <c r="ON16"/>
      <c r="OO16"/>
      <c r="OP16"/>
      <c r="OQ16"/>
      <c r="OR16"/>
      <c r="OS16"/>
      <c r="OT16"/>
      <c r="OU16"/>
      <c r="OV16"/>
      <c r="OW16"/>
      <c r="OX16"/>
      <c r="OY16"/>
      <c r="OZ16"/>
      <c r="PA16"/>
      <c r="PB16"/>
      <c r="PC16"/>
      <c r="PD16"/>
      <c r="PE16"/>
      <c r="PF16"/>
      <c r="PG16"/>
      <c r="PH16"/>
      <c r="PI16"/>
      <c r="PJ16"/>
      <c r="PK16"/>
      <c r="PL16"/>
      <c r="PM16"/>
      <c r="PN16"/>
      <c r="PO16"/>
      <c r="PP16"/>
      <c r="PQ16"/>
      <c r="PR16"/>
      <c r="PS16"/>
      <c r="PT16"/>
      <c r="PU16"/>
      <c r="PV16"/>
      <c r="PW16"/>
      <c r="PX16"/>
      <c r="PY16"/>
      <c r="PZ16"/>
      <c r="QA16"/>
      <c r="QB16"/>
      <c r="QC16"/>
      <c r="QD16"/>
      <c r="QE16"/>
      <c r="QF16"/>
      <c r="QG16"/>
      <c r="QH16"/>
      <c r="QI16"/>
      <c r="QJ16"/>
      <c r="QK16"/>
      <c r="QL16"/>
      <c r="QM16"/>
      <c r="QN16"/>
      <c r="QO16"/>
      <c r="QP16"/>
      <c r="QQ16"/>
      <c r="QR16"/>
      <c r="QS16"/>
      <c r="QT16"/>
      <c r="QU16"/>
      <c r="QV16"/>
      <c r="QW16"/>
      <c r="QX16"/>
      <c r="QY16"/>
      <c r="QZ16"/>
      <c r="RA16"/>
      <c r="RB16"/>
      <c r="RC16"/>
      <c r="RD16"/>
      <c r="RE16"/>
      <c r="RF16"/>
      <c r="RG16"/>
      <c r="RH16"/>
      <c r="RI16"/>
      <c r="RJ16"/>
      <c r="RK16"/>
      <c r="RL16"/>
      <c r="RM16"/>
      <c r="RN16"/>
      <c r="RO16"/>
      <c r="RP16"/>
      <c r="RQ16"/>
      <c r="RR16"/>
      <c r="RS16"/>
      <c r="RT16"/>
      <c r="RU16"/>
      <c r="RV16"/>
      <c r="RW16"/>
      <c r="RX16"/>
      <c r="RY16"/>
      <c r="RZ16"/>
      <c r="SA16"/>
      <c r="SB16"/>
      <c r="SC16"/>
      <c r="SD16"/>
      <c r="SE16"/>
      <c r="SF16"/>
      <c r="SG16"/>
      <c r="SH16"/>
      <c r="SI16"/>
      <c r="SJ16"/>
      <c r="SK16"/>
      <c r="SL16"/>
      <c r="SM16"/>
      <c r="SN16"/>
      <c r="SO16"/>
      <c r="SP16"/>
      <c r="SQ16"/>
      <c r="SR16"/>
      <c r="SS16"/>
      <c r="ST16"/>
      <c r="SU16"/>
      <c r="SV16"/>
      <c r="SW16"/>
      <c r="SX16"/>
      <c r="SY16"/>
      <c r="SZ16"/>
      <c r="TA16"/>
      <c r="TB16"/>
      <c r="TC16"/>
      <c r="TD16"/>
      <c r="TE16"/>
      <c r="TF16"/>
      <c r="TG16"/>
      <c r="TH16"/>
      <c r="TI16"/>
      <c r="TJ16"/>
      <c r="TK16"/>
      <c r="TL16"/>
      <c r="TM16"/>
      <c r="TN16"/>
      <c r="TO16"/>
      <c r="TP16"/>
      <c r="TQ16"/>
      <c r="TR16"/>
      <c r="TS16"/>
      <c r="TT16"/>
      <c r="TU16"/>
      <c r="TV16"/>
      <c r="TW16"/>
      <c r="TX16"/>
      <c r="TY16"/>
      <c r="TZ16"/>
      <c r="UA16"/>
      <c r="UB16"/>
      <c r="UC16"/>
      <c r="UD16"/>
      <c r="UE16"/>
      <c r="UF16"/>
      <c r="UG16"/>
      <c r="UH16"/>
      <c r="UI16"/>
      <c r="UJ16"/>
      <c r="UK16"/>
      <c r="UL16"/>
      <c r="UM16"/>
      <c r="UN16"/>
      <c r="UO16"/>
      <c r="UP16"/>
      <c r="UQ16"/>
      <c r="UR16"/>
      <c r="US16"/>
      <c r="UT16"/>
      <c r="UU16"/>
      <c r="UV16"/>
      <c r="UW16"/>
      <c r="UX16"/>
      <c r="UY16"/>
      <c r="UZ16"/>
      <c r="VA16"/>
      <c r="VB16"/>
      <c r="VC16"/>
      <c r="VD16"/>
      <c r="VE16"/>
      <c r="VF16"/>
      <c r="VG16"/>
      <c r="VH16"/>
      <c r="VI16"/>
      <c r="VJ16"/>
      <c r="VK16"/>
      <c r="VL16"/>
      <c r="VM16"/>
      <c r="VN16"/>
      <c r="VO16"/>
      <c r="VP16"/>
      <c r="VQ16"/>
      <c r="VR16"/>
      <c r="VS16"/>
      <c r="VT16"/>
      <c r="VU16"/>
      <c r="VV16"/>
      <c r="VW16"/>
      <c r="VX16"/>
      <c r="VY16"/>
      <c r="VZ16"/>
      <c r="WA16"/>
      <c r="WB16"/>
      <c r="WC16"/>
      <c r="WD16"/>
      <c r="WE16"/>
      <c r="WF16"/>
      <c r="WG16"/>
      <c r="WH16"/>
      <c r="WI16"/>
      <c r="WJ16"/>
      <c r="WK16"/>
      <c r="WL16"/>
      <c r="WM16"/>
      <c r="WN16"/>
      <c r="WO16"/>
      <c r="WP16"/>
      <c r="WQ16"/>
      <c r="WR16"/>
      <c r="WS16"/>
      <c r="WT16"/>
      <c r="WU16"/>
      <c r="WV16"/>
      <c r="WW16"/>
      <c r="WX16"/>
      <c r="WY16"/>
      <c r="WZ16"/>
      <c r="XA16"/>
      <c r="XB16"/>
      <c r="XC16"/>
      <c r="XD16"/>
      <c r="XE16"/>
      <c r="XF16"/>
      <c r="XG16"/>
      <c r="XH16"/>
      <c r="XI16"/>
      <c r="XJ16"/>
      <c r="XK16"/>
      <c r="XL16"/>
      <c r="XM16"/>
      <c r="XN16"/>
      <c r="XO16"/>
      <c r="XP16"/>
      <c r="XQ16"/>
      <c r="XR16"/>
      <c r="XS16"/>
      <c r="XT16"/>
      <c r="XU16"/>
      <c r="XV16"/>
      <c r="XW16"/>
      <c r="XX16"/>
      <c r="XY16"/>
      <c r="XZ16"/>
      <c r="YA16"/>
      <c r="YB16"/>
      <c r="YC16"/>
      <c r="YD16"/>
      <c r="YE16"/>
      <c r="YF16"/>
      <c r="YG16"/>
      <c r="YH16"/>
      <c r="YI16"/>
      <c r="YJ16"/>
      <c r="YK16"/>
      <c r="YL16"/>
      <c r="YM16"/>
      <c r="YN16"/>
      <c r="YO16"/>
      <c r="YP16"/>
      <c r="YQ16"/>
      <c r="YR16"/>
      <c r="YS16"/>
      <c r="YT16"/>
      <c r="YU16"/>
      <c r="YV16"/>
      <c r="YW16"/>
      <c r="YX16"/>
      <c r="YY16"/>
      <c r="YZ16"/>
      <c r="ZA16"/>
      <c r="ZB16"/>
      <c r="ZC16"/>
      <c r="ZD16"/>
      <c r="ZE16"/>
      <c r="ZF16"/>
      <c r="ZG16"/>
      <c r="ZH16"/>
      <c r="ZI16"/>
      <c r="ZJ16"/>
      <c r="ZK16"/>
      <c r="ZL16"/>
      <c r="ZM16"/>
      <c r="ZN16"/>
      <c r="ZO16"/>
      <c r="ZP16"/>
      <c r="ZQ16"/>
      <c r="ZR16"/>
      <c r="ZS16"/>
      <c r="ZT16"/>
      <c r="ZU16"/>
      <c r="ZV16"/>
      <c r="ZW16"/>
      <c r="ZX16"/>
      <c r="ZY16"/>
      <c r="ZZ16"/>
    </row>
    <row r="17" spans="1:702" s="18" customFormat="1">
      <c r="A17" s="16" t="s">
        <v>195</v>
      </c>
      <c r="B17">
        <v>628178.26786452695</v>
      </c>
      <c r="C17">
        <v>647910.22114677099</v>
      </c>
      <c r="D17">
        <v>712035.35281551792</v>
      </c>
      <c r="E17">
        <v>710811.18146038195</v>
      </c>
      <c r="F17">
        <v>688382.85094814864</v>
      </c>
      <c r="G17">
        <v>647010.04219984275</v>
      </c>
      <c r="H17">
        <v>665008.74399270129</v>
      </c>
      <c r="I17">
        <v>694051.12344800192</v>
      </c>
      <c r="J17">
        <v>702865.22889329575</v>
      </c>
      <c r="K17">
        <v>747399.13299706811</v>
      </c>
      <c r="L17">
        <v>549038.59465466347</v>
      </c>
      <c r="M17">
        <v>468011.8096236072</v>
      </c>
      <c r="N17">
        <v>487551.62892504025</v>
      </c>
      <c r="O17">
        <v>516735.82725279272</v>
      </c>
      <c r="P17">
        <v>528199.45591787179</v>
      </c>
      <c r="Q17">
        <v>584538.92188409891</v>
      </c>
      <c r="R17">
        <v>572802.15586045664</v>
      </c>
      <c r="S17">
        <v>601032.422055159</v>
      </c>
      <c r="T17">
        <v>611375.42872903252</v>
      </c>
      <c r="U17">
        <v>552163.60439337941</v>
      </c>
      <c r="V17">
        <v>491968.35108124866</v>
      </c>
      <c r="W17">
        <v>520380.34120474063</v>
      </c>
      <c r="X17">
        <v>448318.60821637098</v>
      </c>
      <c r="Y17">
        <v>489908.11538471113</v>
      </c>
      <c r="Z17">
        <v>424113.56395446748</v>
      </c>
      <c r="AA17">
        <v>442937.85998726072</v>
      </c>
      <c r="AB17">
        <v>454248.70105200866</v>
      </c>
      <c r="AC17">
        <v>342762.17730531096</v>
      </c>
      <c r="AD17">
        <v>337956.43812614959</v>
      </c>
      <c r="AE17">
        <v>281355.10853077623</v>
      </c>
      <c r="AF17">
        <v>267418.22245165647</v>
      </c>
      <c r="AG17">
        <v>212188.52003836006</v>
      </c>
      <c r="AH17">
        <v>206412.78292885842</v>
      </c>
      <c r="AI17">
        <v>167299.08739228983</v>
      </c>
      <c r="AJ17">
        <v>160470.33921222668</v>
      </c>
      <c r="AK17">
        <v>140896.05846220462</v>
      </c>
      <c r="AL17">
        <v>137219.00750869198</v>
      </c>
      <c r="AM17">
        <v>118019.7386124327</v>
      </c>
      <c r="AN17">
        <v>103722.51858862284</v>
      </c>
      <c r="AO17">
        <v>90506.366817251284</v>
      </c>
      <c r="AP17">
        <v>71705.670830210584</v>
      </c>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c r="MG17"/>
      <c r="MH17"/>
      <c r="MI17"/>
      <c r="MJ17"/>
      <c r="MK17"/>
      <c r="ML17"/>
      <c r="MM17"/>
      <c r="MN17"/>
      <c r="MO17"/>
      <c r="MP17"/>
      <c r="MQ17"/>
      <c r="MR17"/>
      <c r="MS17"/>
      <c r="MT17"/>
      <c r="MU17"/>
      <c r="MV17"/>
      <c r="MW17"/>
      <c r="MX17"/>
      <c r="MY17"/>
      <c r="MZ17"/>
      <c r="NA17"/>
      <c r="NB17"/>
      <c r="NC17"/>
      <c r="ND17"/>
      <c r="NE17"/>
      <c r="NF17"/>
      <c r="NG17"/>
      <c r="NH17"/>
      <c r="NI17"/>
      <c r="NJ17"/>
      <c r="NK17"/>
      <c r="NL17"/>
      <c r="NM17"/>
      <c r="NN17"/>
      <c r="NO17"/>
      <c r="NP17"/>
      <c r="NQ17"/>
      <c r="NR17"/>
      <c r="NS17"/>
      <c r="NT17"/>
      <c r="NU17"/>
      <c r="NV17"/>
      <c r="NW17"/>
      <c r="NX17"/>
      <c r="NY17"/>
      <c r="NZ17"/>
      <c r="OA17"/>
      <c r="OB17"/>
      <c r="OC17"/>
      <c r="OD17"/>
      <c r="OE17"/>
      <c r="OF17"/>
      <c r="OG17"/>
      <c r="OH17"/>
      <c r="OI17"/>
      <c r="OJ17"/>
      <c r="OK17"/>
      <c r="OL17"/>
      <c r="OM17"/>
      <c r="ON17"/>
      <c r="OO17"/>
      <c r="OP17"/>
      <c r="OQ17"/>
      <c r="OR17"/>
      <c r="OS17"/>
      <c r="OT17"/>
      <c r="OU17"/>
      <c r="OV17"/>
      <c r="OW17"/>
      <c r="OX17"/>
      <c r="OY17"/>
      <c r="OZ17"/>
      <c r="PA17"/>
      <c r="PB17"/>
      <c r="PC17"/>
      <c r="PD17"/>
      <c r="PE17"/>
      <c r="PF17"/>
      <c r="PG17"/>
      <c r="PH17"/>
      <c r="PI17"/>
      <c r="PJ17"/>
      <c r="PK17"/>
      <c r="PL17"/>
      <c r="PM17"/>
      <c r="PN17"/>
      <c r="PO17"/>
      <c r="PP17"/>
      <c r="PQ17"/>
      <c r="PR17"/>
      <c r="PS17"/>
      <c r="PT17"/>
      <c r="PU17"/>
      <c r="PV17"/>
      <c r="PW17"/>
      <c r="PX17"/>
      <c r="PY17"/>
      <c r="PZ17"/>
      <c r="QA17"/>
      <c r="QB17"/>
      <c r="QC17"/>
      <c r="QD17"/>
      <c r="QE17"/>
      <c r="QF17"/>
      <c r="QG17"/>
      <c r="QH17"/>
      <c r="QI17"/>
      <c r="QJ17"/>
      <c r="QK17"/>
      <c r="QL17"/>
      <c r="QM17"/>
      <c r="QN17"/>
      <c r="QO17"/>
      <c r="QP17"/>
      <c r="QQ17"/>
      <c r="QR17"/>
      <c r="QS17"/>
      <c r="QT17"/>
      <c r="QU17"/>
      <c r="QV17"/>
      <c r="QW17"/>
      <c r="QX17"/>
      <c r="QY17"/>
      <c r="QZ17"/>
      <c r="RA17"/>
      <c r="RB17"/>
      <c r="RC17"/>
      <c r="RD17"/>
      <c r="RE17"/>
      <c r="RF17"/>
      <c r="RG17"/>
      <c r="RH17"/>
      <c r="RI17"/>
      <c r="RJ17"/>
      <c r="RK17"/>
      <c r="RL17"/>
      <c r="RM17"/>
      <c r="RN17"/>
      <c r="RO17"/>
      <c r="RP17"/>
      <c r="RQ17"/>
      <c r="RR17"/>
      <c r="RS17"/>
      <c r="RT17"/>
      <c r="RU17"/>
      <c r="RV17"/>
      <c r="RW17"/>
      <c r="RX17"/>
      <c r="RY17"/>
      <c r="RZ17"/>
      <c r="SA17"/>
      <c r="SB17"/>
      <c r="SC17"/>
      <c r="SD17"/>
      <c r="SE17"/>
      <c r="SF17"/>
      <c r="SG17"/>
      <c r="SH17"/>
      <c r="SI17"/>
      <c r="SJ17"/>
      <c r="SK17"/>
      <c r="SL17"/>
      <c r="SM17"/>
      <c r="SN17"/>
      <c r="SO17"/>
      <c r="SP17"/>
      <c r="SQ17"/>
      <c r="SR17"/>
      <c r="SS17"/>
      <c r="ST17"/>
      <c r="SU17"/>
      <c r="SV17"/>
      <c r="SW17"/>
      <c r="SX17"/>
      <c r="SY17"/>
      <c r="SZ17"/>
      <c r="TA17"/>
      <c r="TB17"/>
      <c r="TC17"/>
      <c r="TD17"/>
      <c r="TE17"/>
      <c r="TF17"/>
      <c r="TG17"/>
      <c r="TH17"/>
      <c r="TI17"/>
      <c r="TJ17"/>
      <c r="TK17"/>
      <c r="TL17"/>
      <c r="TM17"/>
      <c r="TN17"/>
      <c r="TO17"/>
      <c r="TP17"/>
      <c r="TQ17"/>
      <c r="TR17"/>
      <c r="TS17"/>
      <c r="TT17"/>
      <c r="TU17"/>
      <c r="TV17"/>
      <c r="TW17"/>
      <c r="TX17"/>
      <c r="TY17"/>
      <c r="TZ17"/>
      <c r="UA17"/>
      <c r="UB17"/>
      <c r="UC17"/>
      <c r="UD17"/>
      <c r="UE17"/>
      <c r="UF17"/>
      <c r="UG17"/>
      <c r="UH17"/>
      <c r="UI17"/>
      <c r="UJ17"/>
      <c r="UK17"/>
      <c r="UL17"/>
      <c r="UM17"/>
      <c r="UN17"/>
      <c r="UO17"/>
      <c r="UP17"/>
      <c r="UQ17"/>
      <c r="UR17"/>
      <c r="US17"/>
      <c r="UT17"/>
      <c r="UU17"/>
      <c r="UV17"/>
      <c r="UW17"/>
      <c r="UX17"/>
      <c r="UY17"/>
      <c r="UZ17"/>
      <c r="VA17"/>
      <c r="VB17"/>
      <c r="VC17"/>
      <c r="VD17"/>
      <c r="VE17"/>
      <c r="VF17"/>
      <c r="VG17"/>
      <c r="VH17"/>
      <c r="VI17"/>
      <c r="VJ17"/>
      <c r="VK17"/>
      <c r="VL17"/>
      <c r="VM17"/>
      <c r="VN17"/>
      <c r="VO17"/>
      <c r="VP17"/>
      <c r="VQ17"/>
      <c r="VR17"/>
      <c r="VS17"/>
      <c r="VT17"/>
      <c r="VU17"/>
      <c r="VV17"/>
      <c r="VW17"/>
      <c r="VX17"/>
      <c r="VY17"/>
      <c r="VZ17"/>
      <c r="WA17"/>
      <c r="WB17"/>
      <c r="WC17"/>
      <c r="WD17"/>
      <c r="WE17"/>
      <c r="WF17"/>
      <c r="WG17"/>
      <c r="WH17"/>
      <c r="WI17"/>
      <c r="WJ17"/>
      <c r="WK17"/>
      <c r="WL17"/>
      <c r="WM17"/>
      <c r="WN17"/>
      <c r="WO17"/>
      <c r="WP17"/>
      <c r="WQ17"/>
      <c r="WR17"/>
      <c r="WS17"/>
      <c r="WT17"/>
      <c r="WU17"/>
      <c r="WV17"/>
      <c r="WW17"/>
      <c r="WX17"/>
      <c r="WY17"/>
      <c r="WZ17"/>
      <c r="XA17"/>
      <c r="XB17"/>
      <c r="XC17"/>
      <c r="XD17"/>
      <c r="XE17"/>
      <c r="XF17"/>
      <c r="XG17"/>
      <c r="XH17"/>
      <c r="XI17"/>
      <c r="XJ17"/>
      <c r="XK17"/>
      <c r="XL17"/>
      <c r="XM17"/>
      <c r="XN17"/>
      <c r="XO17"/>
      <c r="XP17"/>
      <c r="XQ17"/>
      <c r="XR17"/>
      <c r="XS17"/>
      <c r="XT17"/>
      <c r="XU17"/>
      <c r="XV17"/>
      <c r="XW17"/>
      <c r="XX17"/>
      <c r="XY17"/>
      <c r="XZ17"/>
      <c r="YA17"/>
      <c r="YB17"/>
      <c r="YC17"/>
      <c r="YD17"/>
      <c r="YE17"/>
      <c r="YF17"/>
      <c r="YG17"/>
      <c r="YH17"/>
      <c r="YI17"/>
      <c r="YJ17"/>
      <c r="YK17"/>
      <c r="YL17"/>
      <c r="YM17"/>
      <c r="YN17"/>
      <c r="YO17"/>
      <c r="YP17"/>
      <c r="YQ17"/>
      <c r="YR17"/>
      <c r="YS17"/>
      <c r="YT17"/>
      <c r="YU17"/>
      <c r="YV17"/>
      <c r="YW17"/>
      <c r="YX17"/>
      <c r="YY17"/>
      <c r="YZ17"/>
      <c r="ZA17"/>
      <c r="ZB17"/>
      <c r="ZC17"/>
      <c r="ZD17"/>
      <c r="ZE17"/>
      <c r="ZF17"/>
      <c r="ZG17"/>
      <c r="ZH17"/>
      <c r="ZI17"/>
      <c r="ZJ17"/>
      <c r="ZK17"/>
      <c r="ZL17"/>
      <c r="ZM17"/>
      <c r="ZN17"/>
      <c r="ZO17"/>
      <c r="ZP17"/>
      <c r="ZQ17"/>
      <c r="ZR17"/>
      <c r="ZS17"/>
      <c r="ZT17"/>
      <c r="ZU17"/>
      <c r="ZV17"/>
      <c r="ZW17"/>
      <c r="ZX17"/>
      <c r="ZY17"/>
      <c r="ZZ17"/>
    </row>
    <row r="18" spans="1:702" s="18" customFormat="1">
      <c r="A18" s="69" t="s">
        <v>361</v>
      </c>
      <c r="B18">
        <v>0</v>
      </c>
      <c r="C18">
        <v>0</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c r="AB18">
        <v>0</v>
      </c>
      <c r="AC18">
        <v>0</v>
      </c>
      <c r="AD18">
        <v>0</v>
      </c>
      <c r="AE18">
        <v>0</v>
      </c>
      <c r="AF18">
        <v>0</v>
      </c>
      <c r="AG18">
        <v>0</v>
      </c>
      <c r="AH18">
        <v>0</v>
      </c>
      <c r="AI18">
        <v>0</v>
      </c>
      <c r="AJ18">
        <v>0</v>
      </c>
      <c r="AK18">
        <v>0</v>
      </c>
      <c r="AL18">
        <v>0</v>
      </c>
      <c r="AM18">
        <v>0</v>
      </c>
      <c r="AN18">
        <v>0</v>
      </c>
      <c r="AO18">
        <v>0</v>
      </c>
      <c r="AP18">
        <v>0</v>
      </c>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c r="JA18"/>
      <c r="JB18"/>
      <c r="JC18"/>
      <c r="JD18"/>
      <c r="JE18"/>
      <c r="JF18"/>
      <c r="JG18"/>
      <c r="JH18"/>
      <c r="JI18"/>
      <c r="JJ18"/>
      <c r="JK18"/>
      <c r="JL18"/>
      <c r="JM18"/>
      <c r="JN18"/>
      <c r="JO18"/>
      <c r="JP18"/>
      <c r="JQ18"/>
      <c r="JR18"/>
      <c r="JS18"/>
      <c r="JT18"/>
      <c r="JU18"/>
      <c r="JV18"/>
      <c r="JW18"/>
      <c r="JX18"/>
      <c r="JY18"/>
      <c r="JZ18"/>
      <c r="KA18"/>
      <c r="KB18"/>
      <c r="KC18"/>
      <c r="KD18"/>
      <c r="KE18"/>
      <c r="KF18"/>
      <c r="KG18"/>
      <c r="KH18"/>
      <c r="KI18"/>
      <c r="KJ18"/>
      <c r="KK18"/>
      <c r="KL18"/>
      <c r="KM18"/>
      <c r="KN18"/>
      <c r="KO18"/>
      <c r="KP18"/>
      <c r="KQ18"/>
      <c r="KR18"/>
      <c r="KS18"/>
      <c r="KT18"/>
      <c r="KU18"/>
      <c r="KV18"/>
      <c r="KW18"/>
      <c r="KX18"/>
      <c r="KY18"/>
      <c r="KZ18"/>
      <c r="LA18"/>
      <c r="LB18"/>
      <c r="LC18"/>
      <c r="LD18"/>
      <c r="LE18"/>
      <c r="LF18"/>
      <c r="LG18"/>
      <c r="LH18"/>
      <c r="LI18"/>
      <c r="LJ18"/>
      <c r="LK18"/>
      <c r="LL18"/>
      <c r="LM18"/>
      <c r="LN18"/>
      <c r="LO18"/>
      <c r="LP18"/>
      <c r="LQ18"/>
      <c r="LR18"/>
      <c r="LS18"/>
      <c r="LT18"/>
      <c r="LU18"/>
      <c r="LV18"/>
      <c r="LW18"/>
      <c r="LX18"/>
      <c r="LY18"/>
      <c r="LZ18"/>
      <c r="MA18"/>
      <c r="MB18"/>
      <c r="MC18"/>
      <c r="MD18"/>
      <c r="ME18"/>
      <c r="MF18"/>
      <c r="MG18"/>
      <c r="MH18"/>
      <c r="MI18"/>
      <c r="MJ18"/>
      <c r="MK18"/>
      <c r="ML18"/>
      <c r="MM18"/>
      <c r="MN18"/>
      <c r="MO18"/>
      <c r="MP18"/>
      <c r="MQ18"/>
      <c r="MR18"/>
      <c r="MS18"/>
      <c r="MT18"/>
      <c r="MU18"/>
      <c r="MV18"/>
      <c r="MW18"/>
      <c r="MX18"/>
      <c r="MY18"/>
      <c r="MZ18"/>
      <c r="NA18"/>
      <c r="NB18"/>
      <c r="NC18"/>
      <c r="ND18"/>
      <c r="NE18"/>
      <c r="NF18"/>
      <c r="NG18"/>
      <c r="NH18"/>
      <c r="NI18"/>
      <c r="NJ18"/>
      <c r="NK18"/>
      <c r="NL18"/>
      <c r="NM18"/>
      <c r="NN18"/>
      <c r="NO18"/>
      <c r="NP18"/>
      <c r="NQ18"/>
      <c r="NR18"/>
      <c r="NS18"/>
      <c r="NT18"/>
      <c r="NU18"/>
      <c r="NV18"/>
      <c r="NW18"/>
      <c r="NX18"/>
      <c r="NY18"/>
      <c r="NZ18"/>
      <c r="OA18"/>
      <c r="OB18"/>
      <c r="OC18"/>
      <c r="OD18"/>
      <c r="OE18"/>
      <c r="OF18"/>
      <c r="OG18"/>
      <c r="OH18"/>
      <c r="OI18"/>
      <c r="OJ18"/>
      <c r="OK18"/>
      <c r="OL18"/>
      <c r="OM18"/>
      <c r="ON18"/>
      <c r="OO18"/>
      <c r="OP18"/>
      <c r="OQ18"/>
      <c r="OR18"/>
      <c r="OS18"/>
      <c r="OT18"/>
      <c r="OU18"/>
      <c r="OV18"/>
      <c r="OW18"/>
      <c r="OX18"/>
      <c r="OY18"/>
      <c r="OZ18"/>
      <c r="PA18"/>
      <c r="PB18"/>
      <c r="PC18"/>
      <c r="PD18"/>
      <c r="PE18"/>
      <c r="PF18"/>
      <c r="PG18"/>
      <c r="PH18"/>
      <c r="PI18"/>
      <c r="PJ18"/>
      <c r="PK18"/>
      <c r="PL18"/>
      <c r="PM18"/>
      <c r="PN18"/>
      <c r="PO18"/>
      <c r="PP18"/>
      <c r="PQ18"/>
      <c r="PR18"/>
      <c r="PS18"/>
      <c r="PT18"/>
      <c r="PU18"/>
      <c r="PV18"/>
      <c r="PW18"/>
      <c r="PX18"/>
      <c r="PY18"/>
      <c r="PZ18"/>
      <c r="QA18"/>
      <c r="QB18"/>
      <c r="QC18"/>
      <c r="QD18"/>
      <c r="QE18"/>
      <c r="QF18"/>
      <c r="QG18"/>
      <c r="QH18"/>
      <c r="QI18"/>
      <c r="QJ18"/>
      <c r="QK18"/>
      <c r="QL18"/>
      <c r="QM18"/>
      <c r="QN18"/>
      <c r="QO18"/>
      <c r="QP18"/>
      <c r="QQ18"/>
      <c r="QR18"/>
      <c r="QS18"/>
      <c r="QT18"/>
      <c r="QU18"/>
      <c r="QV18"/>
      <c r="QW18"/>
      <c r="QX18"/>
      <c r="QY18"/>
      <c r="QZ18"/>
      <c r="RA18"/>
      <c r="RB18"/>
      <c r="RC18"/>
      <c r="RD18"/>
      <c r="RE18"/>
      <c r="RF18"/>
      <c r="RG18"/>
      <c r="RH18"/>
      <c r="RI18"/>
      <c r="RJ18"/>
      <c r="RK18"/>
      <c r="RL18"/>
      <c r="RM18"/>
      <c r="RN18"/>
      <c r="RO18"/>
      <c r="RP18"/>
      <c r="RQ18"/>
      <c r="RR18"/>
      <c r="RS18"/>
      <c r="RT18"/>
      <c r="RU18"/>
      <c r="RV18"/>
      <c r="RW18"/>
      <c r="RX18"/>
      <c r="RY18"/>
      <c r="RZ18"/>
      <c r="SA18"/>
      <c r="SB18"/>
      <c r="SC18"/>
      <c r="SD18"/>
      <c r="SE18"/>
      <c r="SF18"/>
      <c r="SG18"/>
      <c r="SH18"/>
      <c r="SI18"/>
      <c r="SJ18"/>
      <c r="SK18"/>
      <c r="SL18"/>
      <c r="SM18"/>
      <c r="SN18"/>
      <c r="SO18"/>
      <c r="SP18"/>
      <c r="SQ18"/>
      <c r="SR18"/>
      <c r="SS18"/>
      <c r="ST18"/>
      <c r="SU18"/>
      <c r="SV18"/>
      <c r="SW18"/>
      <c r="SX18"/>
      <c r="SY18"/>
      <c r="SZ18"/>
      <c r="TA18"/>
      <c r="TB18"/>
      <c r="TC18"/>
      <c r="TD18"/>
      <c r="TE18"/>
      <c r="TF18"/>
      <c r="TG18"/>
      <c r="TH18"/>
      <c r="TI18"/>
      <c r="TJ18"/>
      <c r="TK18"/>
      <c r="TL18"/>
      <c r="TM18"/>
      <c r="TN18"/>
      <c r="TO18"/>
      <c r="TP18"/>
      <c r="TQ18"/>
      <c r="TR18"/>
      <c r="TS18"/>
      <c r="TT18"/>
      <c r="TU18"/>
      <c r="TV18"/>
      <c r="TW18"/>
      <c r="TX18"/>
      <c r="TY18"/>
      <c r="TZ18"/>
      <c r="UA18"/>
      <c r="UB18"/>
      <c r="UC18"/>
      <c r="UD18"/>
      <c r="UE18"/>
      <c r="UF18"/>
      <c r="UG18"/>
      <c r="UH18"/>
      <c r="UI18"/>
      <c r="UJ18"/>
      <c r="UK18"/>
      <c r="UL18"/>
      <c r="UM18"/>
      <c r="UN18"/>
      <c r="UO18"/>
      <c r="UP18"/>
      <c r="UQ18"/>
      <c r="UR18"/>
      <c r="US18"/>
      <c r="UT18"/>
      <c r="UU18"/>
      <c r="UV18"/>
      <c r="UW18"/>
      <c r="UX18"/>
      <c r="UY18"/>
      <c r="UZ18"/>
      <c r="VA18"/>
      <c r="VB18"/>
      <c r="VC18"/>
      <c r="VD18"/>
      <c r="VE18"/>
      <c r="VF18"/>
      <c r="VG18"/>
      <c r="VH18"/>
      <c r="VI18"/>
      <c r="VJ18"/>
      <c r="VK18"/>
      <c r="VL18"/>
      <c r="VM18"/>
      <c r="VN18"/>
      <c r="VO18"/>
      <c r="VP18"/>
      <c r="VQ18"/>
      <c r="VR18"/>
      <c r="VS18"/>
      <c r="VT18"/>
      <c r="VU18"/>
      <c r="VV18"/>
      <c r="VW18"/>
      <c r="VX18"/>
      <c r="VY18"/>
      <c r="VZ18"/>
      <c r="WA18"/>
      <c r="WB18"/>
      <c r="WC18"/>
      <c r="WD18"/>
      <c r="WE18"/>
      <c r="WF18"/>
      <c r="WG18"/>
      <c r="WH18"/>
      <c r="WI18"/>
      <c r="WJ18"/>
      <c r="WK18"/>
      <c r="WL18"/>
      <c r="WM18"/>
      <c r="WN18"/>
      <c r="WO18"/>
      <c r="WP18"/>
      <c r="WQ18"/>
      <c r="WR18"/>
      <c r="WS18"/>
      <c r="WT18"/>
      <c r="WU18"/>
      <c r="WV18"/>
      <c r="WW18"/>
      <c r="WX18"/>
      <c r="WY18"/>
      <c r="WZ18"/>
      <c r="XA18"/>
      <c r="XB18"/>
      <c r="XC18"/>
      <c r="XD18"/>
      <c r="XE18"/>
      <c r="XF18"/>
      <c r="XG18"/>
      <c r="XH18"/>
      <c r="XI18"/>
      <c r="XJ18"/>
      <c r="XK18"/>
      <c r="XL18"/>
      <c r="XM18"/>
      <c r="XN18"/>
      <c r="XO18"/>
      <c r="XP18"/>
      <c r="XQ18"/>
      <c r="XR18"/>
      <c r="XS18"/>
      <c r="XT18"/>
      <c r="XU18"/>
      <c r="XV18"/>
      <c r="XW18"/>
      <c r="XX18"/>
      <c r="XY18"/>
      <c r="XZ18"/>
      <c r="YA18"/>
      <c r="YB18"/>
      <c r="YC18"/>
      <c r="YD18"/>
      <c r="YE18"/>
      <c r="YF18"/>
      <c r="YG18"/>
      <c r="YH18"/>
      <c r="YI18"/>
      <c r="YJ18"/>
      <c r="YK18"/>
      <c r="YL18"/>
      <c r="YM18"/>
      <c r="YN18"/>
      <c r="YO18"/>
      <c r="YP18"/>
      <c r="YQ18"/>
      <c r="YR18"/>
      <c r="YS18"/>
      <c r="YT18"/>
      <c r="YU18"/>
      <c r="YV18"/>
      <c r="YW18"/>
      <c r="YX18"/>
      <c r="YY18"/>
      <c r="YZ18"/>
      <c r="ZA18"/>
      <c r="ZB18"/>
      <c r="ZC18"/>
      <c r="ZD18"/>
      <c r="ZE18"/>
      <c r="ZF18"/>
      <c r="ZG18"/>
      <c r="ZH18"/>
      <c r="ZI18"/>
      <c r="ZJ18"/>
      <c r="ZK18"/>
      <c r="ZL18"/>
      <c r="ZM18"/>
      <c r="ZN18"/>
      <c r="ZO18"/>
      <c r="ZP18"/>
      <c r="ZQ18"/>
      <c r="ZR18"/>
      <c r="ZS18"/>
      <c r="ZT18"/>
      <c r="ZU18"/>
      <c r="ZV18"/>
      <c r="ZW18"/>
      <c r="ZX18"/>
      <c r="ZY18"/>
      <c r="ZZ18"/>
    </row>
    <row r="19" spans="1:702" s="18" customFormat="1">
      <c r="A19" s="158" t="s">
        <v>362</v>
      </c>
      <c r="B19">
        <v>0</v>
      </c>
      <c r="C19">
        <v>0</v>
      </c>
      <c r="D19">
        <v>0</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c r="AB19">
        <v>0</v>
      </c>
      <c r="AC19">
        <v>0</v>
      </c>
      <c r="AD19">
        <v>0</v>
      </c>
      <c r="AE19">
        <v>0</v>
      </c>
      <c r="AF19">
        <v>0</v>
      </c>
      <c r="AG19">
        <v>0</v>
      </c>
      <c r="AH19">
        <v>0</v>
      </c>
      <c r="AI19">
        <v>0</v>
      </c>
      <c r="AJ19">
        <v>0</v>
      </c>
      <c r="AK19">
        <v>0</v>
      </c>
      <c r="AL19">
        <v>0</v>
      </c>
      <c r="AM19">
        <v>0</v>
      </c>
      <c r="AN19">
        <v>0</v>
      </c>
      <c r="AO19">
        <v>0</v>
      </c>
      <c r="AP19">
        <v>0</v>
      </c>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c r="MG19"/>
      <c r="MH19"/>
      <c r="MI19"/>
      <c r="MJ19"/>
      <c r="MK19"/>
      <c r="ML19"/>
      <c r="MM19"/>
      <c r="MN19"/>
      <c r="MO19"/>
      <c r="MP19"/>
      <c r="MQ19"/>
      <c r="MR19"/>
      <c r="MS19"/>
      <c r="MT19"/>
      <c r="MU19"/>
      <c r="MV19"/>
      <c r="MW19"/>
      <c r="MX19"/>
      <c r="MY19"/>
      <c r="MZ19"/>
      <c r="NA19"/>
      <c r="NB19"/>
      <c r="NC19"/>
      <c r="ND19"/>
      <c r="NE19"/>
      <c r="NF19"/>
      <c r="NG19"/>
      <c r="NH19"/>
      <c r="NI19"/>
      <c r="NJ19"/>
      <c r="NK19"/>
      <c r="NL19"/>
      <c r="NM19"/>
      <c r="NN19"/>
      <c r="NO19"/>
      <c r="NP19"/>
      <c r="NQ19"/>
      <c r="NR19"/>
      <c r="NS19"/>
      <c r="NT19"/>
      <c r="NU19"/>
      <c r="NV19"/>
      <c r="NW19"/>
      <c r="NX19"/>
      <c r="NY19"/>
      <c r="NZ19"/>
      <c r="OA19"/>
      <c r="OB19"/>
      <c r="OC19"/>
      <c r="OD19"/>
      <c r="OE19"/>
      <c r="OF19"/>
      <c r="OG19"/>
      <c r="OH19"/>
      <c r="OI19"/>
      <c r="OJ19"/>
      <c r="OK19"/>
      <c r="OL19"/>
      <c r="OM19"/>
      <c r="ON19"/>
      <c r="OO19"/>
      <c r="OP19"/>
      <c r="OQ19"/>
      <c r="OR19"/>
      <c r="OS19"/>
      <c r="OT19"/>
      <c r="OU19"/>
      <c r="OV19"/>
      <c r="OW19"/>
      <c r="OX19"/>
      <c r="OY19"/>
      <c r="OZ19"/>
      <c r="PA19"/>
      <c r="PB19"/>
      <c r="PC19"/>
      <c r="PD19"/>
      <c r="PE19"/>
      <c r="PF19"/>
      <c r="PG19"/>
      <c r="PH19"/>
      <c r="PI19"/>
      <c r="PJ19"/>
      <c r="PK19"/>
      <c r="PL19"/>
      <c r="PM19"/>
      <c r="PN19"/>
      <c r="PO19"/>
      <c r="PP19"/>
      <c r="PQ19"/>
      <c r="PR19"/>
      <c r="PS19"/>
      <c r="PT19"/>
      <c r="PU19"/>
      <c r="PV19"/>
      <c r="PW19"/>
      <c r="PX19"/>
      <c r="PY19"/>
      <c r="PZ19"/>
      <c r="QA19"/>
      <c r="QB19"/>
      <c r="QC19"/>
      <c r="QD19"/>
      <c r="QE19"/>
      <c r="QF19"/>
      <c r="QG19"/>
      <c r="QH19"/>
      <c r="QI19"/>
      <c r="QJ19"/>
      <c r="QK19"/>
      <c r="QL19"/>
      <c r="QM19"/>
      <c r="QN19"/>
      <c r="QO19"/>
      <c r="QP19"/>
      <c r="QQ19"/>
      <c r="QR19"/>
      <c r="QS19"/>
      <c r="QT19"/>
      <c r="QU19"/>
      <c r="QV19"/>
      <c r="QW19"/>
      <c r="QX19"/>
      <c r="QY19"/>
      <c r="QZ19"/>
      <c r="RA19"/>
      <c r="RB19"/>
      <c r="RC19"/>
      <c r="RD19"/>
      <c r="RE19"/>
      <c r="RF19"/>
      <c r="RG19"/>
      <c r="RH19"/>
      <c r="RI19"/>
      <c r="RJ19"/>
      <c r="RK19"/>
      <c r="RL19"/>
      <c r="RM19"/>
      <c r="RN19"/>
      <c r="RO19"/>
      <c r="RP19"/>
      <c r="RQ19"/>
      <c r="RR19"/>
      <c r="RS19"/>
      <c r="RT19"/>
      <c r="RU19"/>
      <c r="RV19"/>
      <c r="RW19"/>
      <c r="RX19"/>
      <c r="RY19"/>
      <c r="RZ19"/>
      <c r="SA19"/>
      <c r="SB19"/>
      <c r="SC19"/>
      <c r="SD19"/>
      <c r="SE19"/>
      <c r="SF19"/>
      <c r="SG19"/>
      <c r="SH19"/>
      <c r="SI19"/>
      <c r="SJ19"/>
      <c r="SK19"/>
      <c r="SL19"/>
      <c r="SM19"/>
      <c r="SN19"/>
      <c r="SO19"/>
      <c r="SP19"/>
      <c r="SQ19"/>
      <c r="SR19"/>
      <c r="SS19"/>
      <c r="ST19"/>
      <c r="SU19"/>
      <c r="SV19"/>
      <c r="SW19"/>
      <c r="SX19"/>
      <c r="SY19"/>
      <c r="SZ19"/>
      <c r="TA19"/>
      <c r="TB19"/>
      <c r="TC19"/>
      <c r="TD19"/>
      <c r="TE19"/>
      <c r="TF19"/>
      <c r="TG19"/>
      <c r="TH19"/>
      <c r="TI19"/>
      <c r="TJ19"/>
      <c r="TK19"/>
      <c r="TL19"/>
      <c r="TM19"/>
      <c r="TN19"/>
      <c r="TO19"/>
      <c r="TP19"/>
      <c r="TQ19"/>
      <c r="TR19"/>
      <c r="TS19"/>
      <c r="TT19"/>
      <c r="TU19"/>
      <c r="TV19"/>
      <c r="TW19"/>
      <c r="TX19"/>
      <c r="TY19"/>
      <c r="TZ19"/>
      <c r="UA19"/>
      <c r="UB19"/>
      <c r="UC19"/>
      <c r="UD19"/>
      <c r="UE19"/>
      <c r="UF19"/>
      <c r="UG19"/>
      <c r="UH19"/>
      <c r="UI19"/>
      <c r="UJ19"/>
      <c r="UK19"/>
      <c r="UL19"/>
      <c r="UM19"/>
      <c r="UN19"/>
      <c r="UO19"/>
      <c r="UP19"/>
      <c r="UQ19"/>
      <c r="UR19"/>
      <c r="US19"/>
      <c r="UT19"/>
      <c r="UU19"/>
      <c r="UV19"/>
      <c r="UW19"/>
      <c r="UX19"/>
      <c r="UY19"/>
      <c r="UZ19"/>
      <c r="VA19"/>
      <c r="VB19"/>
      <c r="VC19"/>
      <c r="VD19"/>
      <c r="VE19"/>
      <c r="VF19"/>
      <c r="VG19"/>
      <c r="VH19"/>
      <c r="VI19"/>
      <c r="VJ19"/>
      <c r="VK19"/>
      <c r="VL19"/>
      <c r="VM19"/>
      <c r="VN19"/>
      <c r="VO19"/>
      <c r="VP19"/>
      <c r="VQ19"/>
      <c r="VR19"/>
      <c r="VS19"/>
      <c r="VT19"/>
      <c r="VU19"/>
      <c r="VV19"/>
      <c r="VW19"/>
      <c r="VX19"/>
      <c r="VY19"/>
      <c r="VZ19"/>
      <c r="WA19"/>
      <c r="WB19"/>
      <c r="WC19"/>
      <c r="WD19"/>
      <c r="WE19"/>
      <c r="WF19"/>
      <c r="WG19"/>
      <c r="WH19"/>
      <c r="WI19"/>
      <c r="WJ19"/>
      <c r="WK19"/>
      <c r="WL19"/>
      <c r="WM19"/>
      <c r="WN19"/>
      <c r="WO19"/>
      <c r="WP19"/>
      <c r="WQ19"/>
      <c r="WR19"/>
      <c r="WS19"/>
      <c r="WT19"/>
      <c r="WU19"/>
      <c r="WV19"/>
      <c r="WW19"/>
      <c r="WX19"/>
      <c r="WY19"/>
      <c r="WZ19"/>
      <c r="XA19"/>
      <c r="XB19"/>
      <c r="XC19"/>
      <c r="XD19"/>
      <c r="XE19"/>
      <c r="XF19"/>
      <c r="XG19"/>
      <c r="XH19"/>
      <c r="XI19"/>
      <c r="XJ19"/>
      <c r="XK19"/>
      <c r="XL19"/>
      <c r="XM19"/>
      <c r="XN19"/>
      <c r="XO19"/>
      <c r="XP19"/>
      <c r="XQ19"/>
      <c r="XR19"/>
      <c r="XS19"/>
      <c r="XT19"/>
      <c r="XU19"/>
      <c r="XV19"/>
      <c r="XW19"/>
      <c r="XX19"/>
      <c r="XY19"/>
      <c r="XZ19"/>
      <c r="YA19"/>
      <c r="YB19"/>
      <c r="YC19"/>
      <c r="YD19"/>
      <c r="YE19"/>
      <c r="YF19"/>
      <c r="YG19"/>
      <c r="YH19"/>
      <c r="YI19"/>
      <c r="YJ19"/>
      <c r="YK19"/>
      <c r="YL19"/>
      <c r="YM19"/>
      <c r="YN19"/>
      <c r="YO19"/>
      <c r="YP19"/>
      <c r="YQ19"/>
      <c r="YR19"/>
      <c r="YS19"/>
      <c r="YT19"/>
      <c r="YU19"/>
      <c r="YV19"/>
      <c r="YW19"/>
      <c r="YX19"/>
      <c r="YY19"/>
      <c r="YZ19"/>
      <c r="ZA19"/>
      <c r="ZB19"/>
      <c r="ZC19"/>
      <c r="ZD19"/>
      <c r="ZE19"/>
      <c r="ZF19"/>
      <c r="ZG19"/>
      <c r="ZH19"/>
      <c r="ZI19"/>
      <c r="ZJ19"/>
      <c r="ZK19"/>
      <c r="ZL19"/>
      <c r="ZM19"/>
      <c r="ZN19"/>
      <c r="ZO19"/>
      <c r="ZP19"/>
      <c r="ZQ19"/>
      <c r="ZR19"/>
      <c r="ZS19"/>
      <c r="ZT19"/>
      <c r="ZU19"/>
      <c r="ZV19"/>
      <c r="ZW19"/>
      <c r="ZX19"/>
      <c r="ZY19"/>
      <c r="ZZ19"/>
    </row>
    <row r="20" spans="1:702" s="18" customFormat="1">
      <c r="A20" s="16" t="s">
        <v>180</v>
      </c>
      <c r="B20">
        <v>0</v>
      </c>
      <c r="C20">
        <v>25127.130714581075</v>
      </c>
      <c r="D20">
        <v>48089.181675388041</v>
      </c>
      <c r="E20">
        <v>72739.74210810916</v>
      </c>
      <c r="F20">
        <v>89395.488761408065</v>
      </c>
      <c r="G20">
        <v>110229.47086620318</v>
      </c>
      <c r="H20">
        <v>132173.86308192101</v>
      </c>
      <c r="I20">
        <v>156837.3601870049</v>
      </c>
      <c r="J20">
        <v>179328.32643581706</v>
      </c>
      <c r="K20">
        <v>202366.84943393228</v>
      </c>
      <c r="L20">
        <v>223038.93200321461</v>
      </c>
      <c r="M20">
        <v>249875.18315260523</v>
      </c>
      <c r="N20">
        <v>278147.61369789491</v>
      </c>
      <c r="O20">
        <v>303444.46780459525</v>
      </c>
      <c r="P20">
        <v>338534.22611372563</v>
      </c>
      <c r="Q20">
        <v>373305.99739476817</v>
      </c>
      <c r="R20">
        <v>403531.24107242277</v>
      </c>
      <c r="S20">
        <v>440653.14681223099</v>
      </c>
      <c r="T20">
        <v>471222.19608450466</v>
      </c>
      <c r="U20">
        <v>496107.19483679661</v>
      </c>
      <c r="V20">
        <v>529090.47166766343</v>
      </c>
      <c r="W20">
        <v>563793.74780754349</v>
      </c>
      <c r="X20">
        <v>610621.17935611994</v>
      </c>
      <c r="Y20">
        <v>640938.85042816948</v>
      </c>
      <c r="Z20">
        <v>654373.34216926142</v>
      </c>
      <c r="AA20">
        <v>711672.37095294206</v>
      </c>
      <c r="AB20">
        <v>775636.06605196651</v>
      </c>
      <c r="AC20">
        <v>861608.83971937897</v>
      </c>
      <c r="AD20">
        <v>922524.10625832505</v>
      </c>
      <c r="AE20">
        <v>972474.32052565762</v>
      </c>
      <c r="AF20">
        <v>1029721.203739823</v>
      </c>
      <c r="AG20">
        <v>1054034.2933318764</v>
      </c>
      <c r="AH20">
        <v>1080695.1492578699</v>
      </c>
      <c r="AI20">
        <v>1134379.5833766593</v>
      </c>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c r="MG20"/>
      <c r="MH20"/>
      <c r="MI20"/>
      <c r="MJ20"/>
      <c r="MK20"/>
      <c r="ML20"/>
      <c r="MM20"/>
      <c r="MN20"/>
      <c r="MO20"/>
      <c r="MP20"/>
      <c r="MQ20"/>
      <c r="MR20"/>
      <c r="MS20"/>
      <c r="MT20"/>
      <c r="MU20"/>
      <c r="MV20"/>
      <c r="MW20"/>
      <c r="MX20"/>
      <c r="MY20"/>
      <c r="MZ20"/>
      <c r="NA20"/>
      <c r="NB20"/>
      <c r="NC20"/>
      <c r="ND20"/>
      <c r="NE20"/>
      <c r="NF20"/>
      <c r="NG20"/>
      <c r="NH20"/>
      <c r="NI20"/>
      <c r="NJ20"/>
      <c r="NK20"/>
      <c r="NL20"/>
      <c r="NM20"/>
      <c r="NN20"/>
      <c r="NO20"/>
      <c r="NP20"/>
      <c r="NQ20"/>
      <c r="NR20"/>
      <c r="NS20"/>
      <c r="NT20"/>
      <c r="NU20"/>
      <c r="NV20"/>
      <c r="NW20"/>
      <c r="NX20"/>
      <c r="NY20"/>
      <c r="NZ20"/>
      <c r="OA20"/>
      <c r="OB20"/>
      <c r="OC20"/>
      <c r="OD20"/>
      <c r="OE20"/>
      <c r="OF20"/>
      <c r="OG20"/>
      <c r="OH20"/>
      <c r="OI20"/>
      <c r="OJ20"/>
      <c r="OK20"/>
      <c r="OL20"/>
      <c r="OM20"/>
      <c r="ON20"/>
      <c r="OO20"/>
      <c r="OP20"/>
      <c r="OQ20"/>
      <c r="OR20"/>
      <c r="OS20"/>
      <c r="OT20"/>
      <c r="OU20"/>
      <c r="OV20"/>
      <c r="OW20"/>
      <c r="OX20"/>
      <c r="OY20"/>
      <c r="OZ20"/>
      <c r="PA20"/>
      <c r="PB20"/>
      <c r="PC20"/>
      <c r="PD20"/>
      <c r="PE20"/>
      <c r="PF20"/>
      <c r="PG20"/>
      <c r="PH20"/>
      <c r="PI20"/>
      <c r="PJ20"/>
      <c r="PK20"/>
      <c r="PL20"/>
      <c r="PM20"/>
      <c r="PN20"/>
      <c r="PO20"/>
      <c r="PP20"/>
      <c r="PQ20"/>
      <c r="PR20"/>
      <c r="PS20"/>
      <c r="PT20"/>
      <c r="PU20"/>
      <c r="PV20"/>
      <c r="PW20"/>
      <c r="PX20"/>
      <c r="PY20"/>
      <c r="PZ20"/>
      <c r="QA20"/>
      <c r="QB20"/>
      <c r="QC20"/>
      <c r="QD20"/>
      <c r="QE20"/>
      <c r="QF20"/>
      <c r="QG20"/>
      <c r="QH20"/>
      <c r="QI20"/>
      <c r="QJ20"/>
      <c r="QK20"/>
      <c r="QL20"/>
      <c r="QM20"/>
      <c r="QN20"/>
      <c r="QO20"/>
      <c r="QP20"/>
      <c r="QQ20"/>
      <c r="QR20"/>
      <c r="QS20"/>
      <c r="QT20"/>
      <c r="QU20"/>
      <c r="QV20"/>
      <c r="QW20"/>
      <c r="QX20"/>
      <c r="QY20"/>
      <c r="QZ20"/>
      <c r="RA20"/>
      <c r="RB20"/>
      <c r="RC20"/>
      <c r="RD20"/>
      <c r="RE20"/>
      <c r="RF20"/>
      <c r="RG20"/>
      <c r="RH20"/>
      <c r="RI20"/>
      <c r="RJ20"/>
      <c r="RK20"/>
      <c r="RL20"/>
      <c r="RM20"/>
      <c r="RN20"/>
      <c r="RO20"/>
      <c r="RP20"/>
      <c r="RQ20"/>
      <c r="RR20"/>
      <c r="RS20"/>
      <c r="RT20"/>
      <c r="RU20"/>
      <c r="RV20"/>
      <c r="RW20"/>
      <c r="RX20"/>
      <c r="RY20"/>
      <c r="RZ20"/>
      <c r="SA20"/>
      <c r="SB20"/>
      <c r="SC20"/>
      <c r="SD20"/>
      <c r="SE20"/>
      <c r="SF20"/>
      <c r="SG20"/>
      <c r="SH20"/>
      <c r="SI20"/>
      <c r="SJ20"/>
      <c r="SK20"/>
      <c r="SL20"/>
      <c r="SM20"/>
      <c r="SN20"/>
      <c r="SO20"/>
      <c r="SP20"/>
      <c r="SQ20"/>
      <c r="SR20"/>
      <c r="SS20"/>
      <c r="ST20"/>
      <c r="SU20"/>
      <c r="SV20"/>
      <c r="SW20"/>
      <c r="SX20"/>
      <c r="SY20"/>
      <c r="SZ20"/>
      <c r="TA20"/>
      <c r="TB20"/>
      <c r="TC20"/>
      <c r="TD20"/>
      <c r="TE20"/>
      <c r="TF20"/>
      <c r="TG20"/>
      <c r="TH20"/>
      <c r="TI20"/>
      <c r="TJ20"/>
      <c r="TK20"/>
      <c r="TL20"/>
      <c r="TM20"/>
      <c r="TN20"/>
      <c r="TO20"/>
      <c r="TP20"/>
      <c r="TQ20"/>
      <c r="TR20"/>
      <c r="TS20"/>
      <c r="TT20"/>
      <c r="TU20"/>
      <c r="TV20"/>
      <c r="TW20"/>
      <c r="TX20"/>
      <c r="TY20"/>
      <c r="TZ20"/>
      <c r="UA20"/>
      <c r="UB20"/>
      <c r="UC20"/>
      <c r="UD20"/>
      <c r="UE20"/>
      <c r="UF20"/>
      <c r="UG20"/>
      <c r="UH20"/>
      <c r="UI20"/>
      <c r="UJ20"/>
      <c r="UK20"/>
      <c r="UL20"/>
      <c r="UM20"/>
      <c r="UN20"/>
      <c r="UO20"/>
      <c r="UP20"/>
      <c r="UQ20"/>
      <c r="UR20"/>
      <c r="US20"/>
      <c r="UT20"/>
      <c r="UU20"/>
      <c r="UV20"/>
      <c r="UW20"/>
      <c r="UX20"/>
      <c r="UY20"/>
      <c r="UZ20"/>
      <c r="VA20"/>
      <c r="VB20"/>
      <c r="VC20"/>
      <c r="VD20"/>
      <c r="VE20"/>
      <c r="VF20"/>
      <c r="VG20"/>
      <c r="VH20"/>
      <c r="VI20"/>
      <c r="VJ20"/>
      <c r="VK20"/>
      <c r="VL20"/>
      <c r="VM20"/>
      <c r="VN20"/>
      <c r="VO20"/>
      <c r="VP20"/>
      <c r="VQ20"/>
      <c r="VR20"/>
      <c r="VS20"/>
      <c r="VT20"/>
      <c r="VU20"/>
      <c r="VV20"/>
      <c r="VW20"/>
      <c r="VX20"/>
      <c r="VY20"/>
      <c r="VZ20"/>
      <c r="WA20"/>
      <c r="WB20"/>
      <c r="WC20"/>
      <c r="WD20"/>
      <c r="WE20"/>
      <c r="WF20"/>
      <c r="WG20"/>
      <c r="WH20"/>
      <c r="WI20"/>
      <c r="WJ20"/>
      <c r="WK20"/>
      <c r="WL20"/>
      <c r="WM20"/>
      <c r="WN20"/>
      <c r="WO20"/>
      <c r="WP20"/>
      <c r="WQ20"/>
      <c r="WR20"/>
      <c r="WS20"/>
      <c r="WT20"/>
      <c r="WU20"/>
      <c r="WV20"/>
      <c r="WW20"/>
      <c r="WX20"/>
      <c r="WY20"/>
      <c r="WZ20"/>
      <c r="XA20"/>
      <c r="XB20"/>
      <c r="XC20"/>
      <c r="XD20"/>
      <c r="XE20"/>
      <c r="XF20"/>
      <c r="XG20"/>
      <c r="XH20"/>
      <c r="XI20"/>
      <c r="XJ20"/>
      <c r="XK20"/>
      <c r="XL20"/>
      <c r="XM20"/>
      <c r="XN20"/>
      <c r="XO20"/>
      <c r="XP20"/>
      <c r="XQ20"/>
      <c r="XR20"/>
      <c r="XS20"/>
      <c r="XT20"/>
      <c r="XU20"/>
      <c r="XV20"/>
      <c r="XW20"/>
      <c r="XX20"/>
      <c r="XY20"/>
      <c r="XZ20"/>
      <c r="YA20"/>
      <c r="YB20"/>
      <c r="YC20"/>
      <c r="YD20"/>
      <c r="YE20"/>
      <c r="YF20"/>
      <c r="YG20"/>
      <c r="YH20"/>
      <c r="YI20"/>
      <c r="YJ20"/>
      <c r="YK20"/>
      <c r="YL20"/>
      <c r="YM20"/>
      <c r="YN20"/>
      <c r="YO20"/>
      <c r="YP20"/>
      <c r="YQ20"/>
      <c r="YR20"/>
      <c r="YS20"/>
      <c r="YT20"/>
      <c r="YU20"/>
      <c r="YV20"/>
      <c r="YW20"/>
      <c r="YX20"/>
      <c r="YY20"/>
      <c r="YZ20"/>
      <c r="ZA20"/>
      <c r="ZB20"/>
      <c r="ZC20"/>
      <c r="ZD20"/>
      <c r="ZE20"/>
      <c r="ZF20"/>
      <c r="ZG20"/>
      <c r="ZH20"/>
      <c r="ZI20"/>
      <c r="ZJ20"/>
      <c r="ZK20"/>
      <c r="ZL20"/>
      <c r="ZM20"/>
      <c r="ZN20"/>
      <c r="ZO20"/>
      <c r="ZP20"/>
      <c r="ZQ20"/>
      <c r="ZR20"/>
      <c r="ZS20"/>
      <c r="ZT20"/>
      <c r="ZU20"/>
      <c r="ZV20"/>
      <c r="ZW20"/>
      <c r="ZX20"/>
      <c r="ZY20"/>
      <c r="ZZ20"/>
    </row>
    <row r="21" spans="1:702" s="18" customFormat="1">
      <c r="A21" s="16" t="s">
        <v>68</v>
      </c>
      <c r="B21">
        <v>502542.61429162155</v>
      </c>
      <c r="C21">
        <v>472825.16988121287</v>
      </c>
      <c r="D21">
        <v>473372.02057965676</v>
      </c>
      <c r="E21">
        <v>427954.76569197653</v>
      </c>
      <c r="F21">
        <v>458537.63595716457</v>
      </c>
      <c r="G21">
        <v>401650.89923838625</v>
      </c>
      <c r="H21">
        <v>376510.01495283371</v>
      </c>
      <c r="I21">
        <v>354554.78869047516</v>
      </c>
      <c r="J21">
        <v>380867.23471350269</v>
      </c>
      <c r="K21">
        <v>356427.92227001744</v>
      </c>
      <c r="L21">
        <v>384372.68197810161</v>
      </c>
      <c r="M21">
        <v>368407.4082071826</v>
      </c>
      <c r="N21">
        <v>301430.80564713565</v>
      </c>
      <c r="O21">
        <v>292894.63732932904</v>
      </c>
      <c r="P21">
        <v>319660.82656480768</v>
      </c>
      <c r="Q21">
        <v>337328.14700675802</v>
      </c>
      <c r="R21">
        <v>324749.0767276205</v>
      </c>
      <c r="S21">
        <v>311862.7294346405</v>
      </c>
      <c r="T21">
        <v>263556.70894579525</v>
      </c>
      <c r="U21">
        <v>299570.86620435363</v>
      </c>
      <c r="V21">
        <v>339187.36252337712</v>
      </c>
      <c r="W21">
        <v>302391.2378071174</v>
      </c>
      <c r="X21">
        <v>342613.42335504544</v>
      </c>
      <c r="Y21">
        <v>326386.20825912728</v>
      </c>
      <c r="Z21">
        <v>268938.81805090565</v>
      </c>
      <c r="AA21">
        <v>249483.89250746637</v>
      </c>
      <c r="AB21">
        <v>217362.6663255608</v>
      </c>
      <c r="AC21">
        <v>230523.77597068067</v>
      </c>
      <c r="AD21">
        <v>226422.89327129538</v>
      </c>
      <c r="AE21">
        <v>211748.43663403447</v>
      </c>
      <c r="AF21">
        <v>204973.64481106898</v>
      </c>
      <c r="AG21">
        <v>192290.54031313639</v>
      </c>
      <c r="AH21">
        <v>169016.01067550038</v>
      </c>
      <c r="AI21">
        <v>173363.7921602178</v>
      </c>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c r="IY21"/>
      <c r="IZ21"/>
      <c r="JA21"/>
      <c r="JB21"/>
      <c r="JC21"/>
      <c r="JD21"/>
      <c r="JE21"/>
      <c r="JF21"/>
      <c r="JG21"/>
      <c r="JH21"/>
      <c r="JI21"/>
      <c r="JJ21"/>
      <c r="JK21"/>
      <c r="JL21"/>
      <c r="JM21"/>
      <c r="JN21"/>
      <c r="JO21"/>
      <c r="JP21"/>
      <c r="JQ21"/>
      <c r="JR21"/>
      <c r="JS21"/>
      <c r="JT21"/>
      <c r="JU21"/>
      <c r="JV21"/>
      <c r="JW21"/>
      <c r="JX21"/>
      <c r="JY21"/>
      <c r="JZ21"/>
      <c r="KA21"/>
      <c r="KB21"/>
      <c r="KC21"/>
      <c r="KD21"/>
      <c r="KE21"/>
      <c r="KF21"/>
      <c r="KG21"/>
      <c r="KH21"/>
      <c r="KI21"/>
      <c r="KJ21"/>
      <c r="KK21"/>
      <c r="KL21"/>
      <c r="KM21"/>
      <c r="KN21"/>
      <c r="KO21"/>
      <c r="KP21"/>
      <c r="KQ21"/>
      <c r="KR21"/>
      <c r="KS21"/>
      <c r="KT21"/>
      <c r="KU21"/>
      <c r="KV21"/>
      <c r="KW21"/>
      <c r="KX21"/>
      <c r="KY21"/>
      <c r="KZ21"/>
      <c r="LA21"/>
      <c r="LB21"/>
      <c r="LC21"/>
      <c r="LD21"/>
      <c r="LE21"/>
      <c r="LF21"/>
      <c r="LG21"/>
      <c r="LH21"/>
      <c r="LI21"/>
      <c r="LJ21"/>
      <c r="LK21"/>
      <c r="LL21"/>
      <c r="LM21"/>
      <c r="LN21"/>
      <c r="LO21"/>
      <c r="LP21"/>
      <c r="LQ21"/>
      <c r="LR21"/>
      <c r="LS21"/>
      <c r="LT21"/>
      <c r="LU21"/>
      <c r="LV21"/>
      <c r="LW21"/>
      <c r="LX21"/>
      <c r="LY21"/>
      <c r="LZ21"/>
      <c r="MA21"/>
      <c r="MB21"/>
      <c r="MC21"/>
      <c r="MD21"/>
      <c r="ME21"/>
      <c r="MF21"/>
      <c r="MG21"/>
      <c r="MH21"/>
      <c r="MI21"/>
      <c r="MJ21"/>
      <c r="MK21"/>
      <c r="ML21"/>
      <c r="MM21"/>
      <c r="MN21"/>
      <c r="MO21"/>
      <c r="MP21"/>
      <c r="MQ21"/>
      <c r="MR21"/>
      <c r="MS21"/>
      <c r="MT21"/>
      <c r="MU21"/>
      <c r="MV21"/>
      <c r="MW21"/>
      <c r="MX21"/>
      <c r="MY21"/>
      <c r="MZ21"/>
      <c r="NA21"/>
      <c r="NB21"/>
      <c r="NC21"/>
      <c r="ND21"/>
      <c r="NE21"/>
      <c r="NF21"/>
      <c r="NG21"/>
      <c r="NH21"/>
      <c r="NI21"/>
      <c r="NJ21"/>
      <c r="NK21"/>
      <c r="NL21"/>
      <c r="NM21"/>
      <c r="NN21"/>
      <c r="NO21"/>
      <c r="NP21"/>
      <c r="NQ21"/>
      <c r="NR21"/>
      <c r="NS21"/>
      <c r="NT21"/>
      <c r="NU21"/>
      <c r="NV21"/>
      <c r="NW21"/>
      <c r="NX21"/>
      <c r="NY21"/>
      <c r="NZ21"/>
      <c r="OA21"/>
      <c r="OB21"/>
      <c r="OC21"/>
      <c r="OD21"/>
      <c r="OE21"/>
      <c r="OF21"/>
      <c r="OG21"/>
      <c r="OH21"/>
      <c r="OI21"/>
      <c r="OJ21"/>
      <c r="OK21"/>
      <c r="OL21"/>
      <c r="OM21"/>
      <c r="ON21"/>
      <c r="OO21"/>
      <c r="OP21"/>
      <c r="OQ21"/>
      <c r="OR21"/>
      <c r="OS21"/>
      <c r="OT21"/>
      <c r="OU21"/>
      <c r="OV21"/>
      <c r="OW21"/>
      <c r="OX21"/>
      <c r="OY21"/>
      <c r="OZ21"/>
      <c r="PA21"/>
      <c r="PB21"/>
      <c r="PC21"/>
      <c r="PD21"/>
      <c r="PE21"/>
      <c r="PF21"/>
      <c r="PG21"/>
      <c r="PH21"/>
      <c r="PI21"/>
      <c r="PJ21"/>
      <c r="PK21"/>
      <c r="PL21"/>
      <c r="PM21"/>
      <c r="PN21"/>
      <c r="PO21"/>
      <c r="PP21"/>
      <c r="PQ21"/>
      <c r="PR21"/>
      <c r="PS21"/>
      <c r="PT21"/>
      <c r="PU21"/>
      <c r="PV21"/>
      <c r="PW21"/>
      <c r="PX21"/>
      <c r="PY21"/>
      <c r="PZ21"/>
      <c r="QA21"/>
      <c r="QB21"/>
      <c r="QC21"/>
      <c r="QD21"/>
      <c r="QE21"/>
      <c r="QF21"/>
      <c r="QG21"/>
      <c r="QH21"/>
      <c r="QI21"/>
      <c r="QJ21"/>
      <c r="QK21"/>
      <c r="QL21"/>
      <c r="QM21"/>
      <c r="QN21"/>
      <c r="QO21"/>
      <c r="QP21"/>
      <c r="QQ21"/>
      <c r="QR21"/>
      <c r="QS21"/>
      <c r="QT21"/>
      <c r="QU21"/>
      <c r="QV21"/>
      <c r="QW21"/>
      <c r="QX21"/>
      <c r="QY21"/>
      <c r="QZ21"/>
      <c r="RA21"/>
      <c r="RB21"/>
      <c r="RC21"/>
      <c r="RD21"/>
      <c r="RE21"/>
      <c r="RF21"/>
      <c r="RG21"/>
      <c r="RH21"/>
      <c r="RI21"/>
      <c r="RJ21"/>
      <c r="RK21"/>
      <c r="RL21"/>
      <c r="RM21"/>
      <c r="RN21"/>
      <c r="RO21"/>
      <c r="RP21"/>
      <c r="RQ21"/>
      <c r="RR21"/>
      <c r="RS21"/>
      <c r="RT21"/>
      <c r="RU21"/>
      <c r="RV21"/>
      <c r="RW21"/>
      <c r="RX21"/>
      <c r="RY21"/>
      <c r="RZ21"/>
      <c r="SA21"/>
      <c r="SB21"/>
      <c r="SC21"/>
      <c r="SD21"/>
      <c r="SE21"/>
      <c r="SF21"/>
      <c r="SG21"/>
      <c r="SH21"/>
      <c r="SI21"/>
      <c r="SJ21"/>
      <c r="SK21"/>
      <c r="SL21"/>
      <c r="SM21"/>
      <c r="SN21"/>
      <c r="SO21"/>
      <c r="SP21"/>
      <c r="SQ21"/>
      <c r="SR21"/>
      <c r="SS21"/>
      <c r="ST21"/>
      <c r="SU21"/>
      <c r="SV21"/>
      <c r="SW21"/>
      <c r="SX21"/>
      <c r="SY21"/>
      <c r="SZ21"/>
      <c r="TA21"/>
      <c r="TB21"/>
      <c r="TC21"/>
      <c r="TD21"/>
      <c r="TE21"/>
      <c r="TF21"/>
      <c r="TG21"/>
      <c r="TH21"/>
      <c r="TI21"/>
      <c r="TJ21"/>
      <c r="TK21"/>
      <c r="TL21"/>
      <c r="TM21"/>
      <c r="TN21"/>
      <c r="TO21"/>
      <c r="TP21"/>
      <c r="TQ21"/>
      <c r="TR21"/>
      <c r="TS21"/>
      <c r="TT21"/>
      <c r="TU21"/>
      <c r="TV21"/>
      <c r="TW21"/>
      <c r="TX21"/>
      <c r="TY21"/>
      <c r="TZ21"/>
      <c r="UA21"/>
      <c r="UB21"/>
      <c r="UC21"/>
      <c r="UD21"/>
      <c r="UE21"/>
      <c r="UF21"/>
      <c r="UG21"/>
      <c r="UH21"/>
      <c r="UI21"/>
      <c r="UJ21"/>
      <c r="UK21"/>
      <c r="UL21"/>
      <c r="UM21"/>
      <c r="UN21"/>
      <c r="UO21"/>
      <c r="UP21"/>
      <c r="UQ21"/>
      <c r="UR21"/>
      <c r="US21"/>
      <c r="UT21"/>
      <c r="UU21"/>
      <c r="UV21"/>
      <c r="UW21"/>
      <c r="UX21"/>
      <c r="UY21"/>
      <c r="UZ21"/>
      <c r="VA21"/>
      <c r="VB21"/>
      <c r="VC21"/>
      <c r="VD21"/>
      <c r="VE21"/>
      <c r="VF21"/>
      <c r="VG21"/>
      <c r="VH21"/>
      <c r="VI21"/>
      <c r="VJ21"/>
      <c r="VK21"/>
      <c r="VL21"/>
      <c r="VM21"/>
      <c r="VN21"/>
      <c r="VO21"/>
      <c r="VP21"/>
      <c r="VQ21"/>
      <c r="VR21"/>
      <c r="VS21"/>
      <c r="VT21"/>
      <c r="VU21"/>
      <c r="VV21"/>
      <c r="VW21"/>
      <c r="VX21"/>
      <c r="VY21"/>
      <c r="VZ21"/>
      <c r="WA21"/>
      <c r="WB21"/>
      <c r="WC21"/>
      <c r="WD21"/>
      <c r="WE21"/>
      <c r="WF21"/>
      <c r="WG21"/>
      <c r="WH21"/>
      <c r="WI21"/>
      <c r="WJ21"/>
      <c r="WK21"/>
      <c r="WL21"/>
      <c r="WM21"/>
      <c r="WN21"/>
      <c r="WO21"/>
      <c r="WP21"/>
      <c r="WQ21"/>
      <c r="WR21"/>
      <c r="WS21"/>
      <c r="WT21"/>
      <c r="WU21"/>
      <c r="WV21"/>
      <c r="WW21"/>
      <c r="WX21"/>
      <c r="WY21"/>
      <c r="WZ21"/>
      <c r="XA21"/>
      <c r="XB21"/>
      <c r="XC21"/>
      <c r="XD21"/>
      <c r="XE21"/>
      <c r="XF21"/>
      <c r="XG21"/>
      <c r="XH21"/>
      <c r="XI21"/>
      <c r="XJ21"/>
      <c r="XK21"/>
      <c r="XL21"/>
      <c r="XM21"/>
      <c r="XN21"/>
      <c r="XO21"/>
      <c r="XP21"/>
      <c r="XQ21"/>
      <c r="XR21"/>
      <c r="XS21"/>
      <c r="XT21"/>
      <c r="XU21"/>
      <c r="XV21"/>
      <c r="XW21"/>
      <c r="XX21"/>
      <c r="XY21"/>
      <c r="XZ21"/>
      <c r="YA21"/>
      <c r="YB21"/>
      <c r="YC21"/>
      <c r="YD21"/>
      <c r="YE21"/>
      <c r="YF21"/>
      <c r="YG21"/>
      <c r="YH21"/>
      <c r="YI21"/>
      <c r="YJ21"/>
      <c r="YK21"/>
      <c r="YL21"/>
      <c r="YM21"/>
      <c r="YN21"/>
      <c r="YO21"/>
      <c r="YP21"/>
      <c r="YQ21"/>
      <c r="YR21"/>
      <c r="YS21"/>
      <c r="YT21"/>
      <c r="YU21"/>
      <c r="YV21"/>
      <c r="YW21"/>
      <c r="YX21"/>
      <c r="YY21"/>
      <c r="YZ21"/>
      <c r="ZA21"/>
      <c r="ZB21"/>
      <c r="ZC21"/>
      <c r="ZD21"/>
      <c r="ZE21"/>
      <c r="ZF21"/>
      <c r="ZG21"/>
      <c r="ZH21"/>
      <c r="ZI21"/>
      <c r="ZJ21"/>
      <c r="ZK21"/>
      <c r="ZL21"/>
      <c r="ZM21"/>
      <c r="ZN21"/>
      <c r="ZO21"/>
      <c r="ZP21"/>
      <c r="ZQ21"/>
      <c r="ZR21"/>
      <c r="ZS21"/>
      <c r="ZT21"/>
      <c r="ZU21"/>
      <c r="ZV21"/>
      <c r="ZW21"/>
      <c r="ZX21"/>
      <c r="ZY21"/>
      <c r="ZZ21"/>
    </row>
    <row r="22" spans="1:702" s="18" customFormat="1">
      <c r="A22" s="16" t="s">
        <v>69</v>
      </c>
      <c r="B22">
        <v>125635.65357290539</v>
      </c>
      <c r="C22">
        <v>118206.29247030322</v>
      </c>
      <c r="D22">
        <v>118343.00514491419</v>
      </c>
      <c r="E22">
        <v>106988.69142299413</v>
      </c>
      <c r="F22">
        <v>114634.40898929116</v>
      </c>
      <c r="G22">
        <v>100412.72480959658</v>
      </c>
      <c r="H22">
        <v>94127.503738208441</v>
      </c>
      <c r="I22">
        <v>88638.697172618806</v>
      </c>
      <c r="J22">
        <v>95216.808678375688</v>
      </c>
      <c r="K22">
        <v>89106.980567504375</v>
      </c>
      <c r="L22">
        <v>96093.170494525417</v>
      </c>
      <c r="M22">
        <v>92101.852051795664</v>
      </c>
      <c r="N22">
        <v>75357.701411783928</v>
      </c>
      <c r="O22">
        <v>73223.659332332274</v>
      </c>
      <c r="P22">
        <v>79915.206641201934</v>
      </c>
      <c r="Q22">
        <v>84332.036751689535</v>
      </c>
      <c r="R22">
        <v>81187.26918190514</v>
      </c>
      <c r="S22">
        <v>77965.682358660139</v>
      </c>
      <c r="T22">
        <v>65889.177236448813</v>
      </c>
      <c r="U22">
        <v>74892.716551088422</v>
      </c>
      <c r="V22">
        <v>84796.840630844294</v>
      </c>
      <c r="W22">
        <v>75597.809451779365</v>
      </c>
      <c r="X22">
        <v>85653.355838761374</v>
      </c>
      <c r="Y22">
        <v>81596.552064781834</v>
      </c>
      <c r="Z22">
        <v>67234.704512726428</v>
      </c>
      <c r="AA22">
        <v>62370.973126866607</v>
      </c>
      <c r="AB22">
        <v>54340.666581390215</v>
      </c>
      <c r="AC22">
        <v>57630.943992670189</v>
      </c>
      <c r="AD22">
        <v>56605.723317823868</v>
      </c>
      <c r="AE22">
        <v>52937.10915850864</v>
      </c>
      <c r="AF22">
        <v>51243.411202767267</v>
      </c>
      <c r="AG22">
        <v>48072.635078284118</v>
      </c>
      <c r="AH22">
        <v>42254.00266887511</v>
      </c>
      <c r="AI22">
        <v>43340.948040054471</v>
      </c>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c r="IW22"/>
      <c r="IX22"/>
      <c r="IY22"/>
      <c r="IZ22"/>
      <c r="JA22"/>
      <c r="JB22"/>
      <c r="JC22"/>
      <c r="JD22"/>
      <c r="JE22"/>
      <c r="JF22"/>
      <c r="JG22"/>
      <c r="JH22"/>
      <c r="JI22"/>
      <c r="JJ22"/>
      <c r="JK22"/>
      <c r="JL22"/>
      <c r="JM22"/>
      <c r="JN22"/>
      <c r="JO22"/>
      <c r="JP22"/>
      <c r="JQ22"/>
      <c r="JR22"/>
      <c r="JS22"/>
      <c r="JT22"/>
      <c r="JU22"/>
      <c r="JV22"/>
      <c r="JW22"/>
      <c r="JX22"/>
      <c r="JY22"/>
      <c r="JZ22"/>
      <c r="KA22"/>
      <c r="KB22"/>
      <c r="KC22"/>
      <c r="KD22"/>
      <c r="KE22"/>
      <c r="KF22"/>
      <c r="KG22"/>
      <c r="KH22"/>
      <c r="KI22"/>
      <c r="KJ22"/>
      <c r="KK22"/>
      <c r="KL22"/>
      <c r="KM22"/>
      <c r="KN22"/>
      <c r="KO22"/>
      <c r="KP22"/>
      <c r="KQ22"/>
      <c r="KR22"/>
      <c r="KS22"/>
      <c r="KT22"/>
      <c r="KU22"/>
      <c r="KV22"/>
      <c r="KW22"/>
      <c r="KX22"/>
      <c r="KY22"/>
      <c r="KZ22"/>
      <c r="LA22"/>
      <c r="LB22"/>
      <c r="LC22"/>
      <c r="LD22"/>
      <c r="LE22"/>
      <c r="LF22"/>
      <c r="LG22"/>
      <c r="LH22"/>
      <c r="LI22"/>
      <c r="LJ22"/>
      <c r="LK22"/>
      <c r="LL22"/>
      <c r="LM22"/>
      <c r="LN22"/>
      <c r="LO22"/>
      <c r="LP22"/>
      <c r="LQ22"/>
      <c r="LR22"/>
      <c r="LS22"/>
      <c r="LT22"/>
      <c r="LU22"/>
      <c r="LV22"/>
      <c r="LW22"/>
      <c r="LX22"/>
      <c r="LY22"/>
      <c r="LZ22"/>
      <c r="MA22"/>
      <c r="MB22"/>
      <c r="MC22"/>
      <c r="MD22"/>
      <c r="ME22"/>
      <c r="MF22"/>
      <c r="MG22"/>
      <c r="MH22"/>
      <c r="MI22"/>
      <c r="MJ22"/>
      <c r="MK22"/>
      <c r="ML22"/>
      <c r="MM22"/>
      <c r="MN22"/>
      <c r="MO22"/>
      <c r="MP22"/>
      <c r="MQ22"/>
      <c r="MR22"/>
      <c r="MS22"/>
      <c r="MT22"/>
      <c r="MU22"/>
      <c r="MV22"/>
      <c r="MW22"/>
      <c r="MX22"/>
      <c r="MY22"/>
      <c r="MZ22"/>
      <c r="NA22"/>
      <c r="NB22"/>
      <c r="NC22"/>
      <c r="ND22"/>
      <c r="NE22"/>
      <c r="NF22"/>
      <c r="NG22"/>
      <c r="NH22"/>
      <c r="NI22"/>
      <c r="NJ22"/>
      <c r="NK22"/>
      <c r="NL22"/>
      <c r="NM22"/>
      <c r="NN22"/>
      <c r="NO22"/>
      <c r="NP22"/>
      <c r="NQ22"/>
      <c r="NR22"/>
      <c r="NS22"/>
      <c r="NT22"/>
      <c r="NU22"/>
      <c r="NV22"/>
      <c r="NW22"/>
      <c r="NX22"/>
      <c r="NY22"/>
      <c r="NZ22"/>
      <c r="OA22"/>
      <c r="OB22"/>
      <c r="OC22"/>
      <c r="OD22"/>
      <c r="OE22"/>
      <c r="OF22"/>
      <c r="OG22"/>
      <c r="OH22"/>
      <c r="OI22"/>
      <c r="OJ22"/>
      <c r="OK22"/>
      <c r="OL22"/>
      <c r="OM22"/>
      <c r="ON22"/>
      <c r="OO22"/>
      <c r="OP22"/>
      <c r="OQ22"/>
      <c r="OR22"/>
      <c r="OS22"/>
      <c r="OT22"/>
      <c r="OU22"/>
      <c r="OV22"/>
      <c r="OW22"/>
      <c r="OX22"/>
      <c r="OY22"/>
      <c r="OZ22"/>
      <c r="PA22"/>
      <c r="PB22"/>
      <c r="PC22"/>
      <c r="PD22"/>
      <c r="PE22"/>
      <c r="PF22"/>
      <c r="PG22"/>
      <c r="PH22"/>
      <c r="PI22"/>
      <c r="PJ22"/>
      <c r="PK22"/>
      <c r="PL22"/>
      <c r="PM22"/>
      <c r="PN22"/>
      <c r="PO22"/>
      <c r="PP22"/>
      <c r="PQ22"/>
      <c r="PR22"/>
      <c r="PS22"/>
      <c r="PT22"/>
      <c r="PU22"/>
      <c r="PV22"/>
      <c r="PW22"/>
      <c r="PX22"/>
      <c r="PY22"/>
      <c r="PZ22"/>
      <c r="QA22"/>
      <c r="QB22"/>
      <c r="QC22"/>
      <c r="QD22"/>
      <c r="QE22"/>
      <c r="QF22"/>
      <c r="QG22"/>
      <c r="QH22"/>
      <c r="QI22"/>
      <c r="QJ22"/>
      <c r="QK22"/>
      <c r="QL22"/>
      <c r="QM22"/>
      <c r="QN22"/>
      <c r="QO22"/>
      <c r="QP22"/>
      <c r="QQ22"/>
      <c r="QR22"/>
      <c r="QS22"/>
      <c r="QT22"/>
      <c r="QU22"/>
      <c r="QV22"/>
      <c r="QW22"/>
      <c r="QX22"/>
      <c r="QY22"/>
      <c r="QZ22"/>
      <c r="RA22"/>
      <c r="RB22"/>
      <c r="RC22"/>
      <c r="RD22"/>
      <c r="RE22"/>
      <c r="RF22"/>
      <c r="RG22"/>
      <c r="RH22"/>
      <c r="RI22"/>
      <c r="RJ22"/>
      <c r="RK22"/>
      <c r="RL22"/>
      <c r="RM22"/>
      <c r="RN22"/>
      <c r="RO22"/>
      <c r="RP22"/>
      <c r="RQ22"/>
      <c r="RR22"/>
      <c r="RS22"/>
      <c r="RT22"/>
      <c r="RU22"/>
      <c r="RV22"/>
      <c r="RW22"/>
      <c r="RX22"/>
      <c r="RY22"/>
      <c r="RZ22"/>
      <c r="SA22"/>
      <c r="SB22"/>
      <c r="SC22"/>
      <c r="SD22"/>
      <c r="SE22"/>
      <c r="SF22"/>
      <c r="SG22"/>
      <c r="SH22"/>
      <c r="SI22"/>
      <c r="SJ22"/>
      <c r="SK22"/>
      <c r="SL22"/>
      <c r="SM22"/>
      <c r="SN22"/>
      <c r="SO22"/>
      <c r="SP22"/>
      <c r="SQ22"/>
      <c r="SR22"/>
      <c r="SS22"/>
      <c r="ST22"/>
      <c r="SU22"/>
      <c r="SV22"/>
      <c r="SW22"/>
      <c r="SX22"/>
      <c r="SY22"/>
      <c r="SZ22"/>
      <c r="TA22"/>
      <c r="TB22"/>
      <c r="TC22"/>
      <c r="TD22"/>
      <c r="TE22"/>
      <c r="TF22"/>
      <c r="TG22"/>
      <c r="TH22"/>
      <c r="TI22"/>
      <c r="TJ22"/>
      <c r="TK22"/>
      <c r="TL22"/>
      <c r="TM22"/>
      <c r="TN22"/>
      <c r="TO22"/>
      <c r="TP22"/>
      <c r="TQ22"/>
      <c r="TR22"/>
      <c r="TS22"/>
      <c r="TT22"/>
      <c r="TU22"/>
      <c r="TV22"/>
      <c r="TW22"/>
      <c r="TX22"/>
      <c r="TY22"/>
      <c r="TZ22"/>
      <c r="UA22"/>
      <c r="UB22"/>
      <c r="UC22"/>
      <c r="UD22"/>
      <c r="UE22"/>
      <c r="UF22"/>
      <c r="UG22"/>
      <c r="UH22"/>
      <c r="UI22"/>
      <c r="UJ22"/>
      <c r="UK22"/>
      <c r="UL22"/>
      <c r="UM22"/>
      <c r="UN22"/>
      <c r="UO22"/>
      <c r="UP22"/>
      <c r="UQ22"/>
      <c r="UR22"/>
      <c r="US22"/>
      <c r="UT22"/>
      <c r="UU22"/>
      <c r="UV22"/>
      <c r="UW22"/>
      <c r="UX22"/>
      <c r="UY22"/>
      <c r="UZ22"/>
      <c r="VA22"/>
      <c r="VB22"/>
      <c r="VC22"/>
      <c r="VD22"/>
      <c r="VE22"/>
      <c r="VF22"/>
      <c r="VG22"/>
      <c r="VH22"/>
      <c r="VI22"/>
      <c r="VJ22"/>
      <c r="VK22"/>
      <c r="VL22"/>
      <c r="VM22"/>
      <c r="VN22"/>
      <c r="VO22"/>
      <c r="VP22"/>
      <c r="VQ22"/>
      <c r="VR22"/>
      <c r="VS22"/>
      <c r="VT22"/>
      <c r="VU22"/>
      <c r="VV22"/>
      <c r="VW22"/>
      <c r="VX22"/>
      <c r="VY22"/>
      <c r="VZ22"/>
      <c r="WA22"/>
      <c r="WB22"/>
      <c r="WC22"/>
      <c r="WD22"/>
      <c r="WE22"/>
      <c r="WF22"/>
      <c r="WG22"/>
      <c r="WH22"/>
      <c r="WI22"/>
      <c r="WJ22"/>
      <c r="WK22"/>
      <c r="WL22"/>
      <c r="WM22"/>
      <c r="WN22"/>
      <c r="WO22"/>
      <c r="WP22"/>
      <c r="WQ22"/>
      <c r="WR22"/>
      <c r="WS22"/>
      <c r="WT22"/>
      <c r="WU22"/>
      <c r="WV22"/>
      <c r="WW22"/>
      <c r="WX22"/>
      <c r="WY22"/>
      <c r="WZ22"/>
      <c r="XA22"/>
      <c r="XB22"/>
      <c r="XC22"/>
      <c r="XD22"/>
      <c r="XE22"/>
      <c r="XF22"/>
      <c r="XG22"/>
      <c r="XH22"/>
      <c r="XI22"/>
      <c r="XJ22"/>
      <c r="XK22"/>
      <c r="XL22"/>
      <c r="XM22"/>
      <c r="XN22"/>
      <c r="XO22"/>
      <c r="XP22"/>
      <c r="XQ22"/>
      <c r="XR22"/>
      <c r="XS22"/>
      <c r="XT22"/>
      <c r="XU22"/>
      <c r="XV22"/>
      <c r="XW22"/>
      <c r="XX22"/>
      <c r="XY22"/>
      <c r="XZ22"/>
      <c r="YA22"/>
      <c r="YB22"/>
      <c r="YC22"/>
      <c r="YD22"/>
      <c r="YE22"/>
      <c r="YF22"/>
      <c r="YG22"/>
      <c r="YH22"/>
      <c r="YI22"/>
      <c r="YJ22"/>
      <c r="YK22"/>
      <c r="YL22"/>
      <c r="YM22"/>
      <c r="YN22"/>
      <c r="YO22"/>
      <c r="YP22"/>
      <c r="YQ22"/>
      <c r="YR22"/>
      <c r="YS22"/>
      <c r="YT22"/>
      <c r="YU22"/>
      <c r="YV22"/>
      <c r="YW22"/>
      <c r="YX22"/>
      <c r="YY22"/>
      <c r="YZ22"/>
      <c r="ZA22"/>
      <c r="ZB22"/>
      <c r="ZC22"/>
      <c r="ZD22"/>
      <c r="ZE22"/>
      <c r="ZF22"/>
      <c r="ZG22"/>
      <c r="ZH22"/>
      <c r="ZI22"/>
      <c r="ZJ22"/>
      <c r="ZK22"/>
      <c r="ZL22"/>
      <c r="ZM22"/>
      <c r="ZN22"/>
      <c r="ZO22"/>
      <c r="ZP22"/>
      <c r="ZQ22"/>
      <c r="ZR22"/>
      <c r="ZS22"/>
      <c r="ZT22"/>
      <c r="ZU22"/>
      <c r="ZV22"/>
      <c r="ZW22"/>
      <c r="ZX22"/>
      <c r="ZY22"/>
      <c r="ZZ22"/>
    </row>
    <row r="23" spans="1:702" s="18" customFormat="1">
      <c r="A23" s="16" t="s">
        <v>195</v>
      </c>
      <c r="B23">
        <v>628178.26786452695</v>
      </c>
      <c r="C23">
        <v>591031.46235151612</v>
      </c>
      <c r="D23">
        <v>591715.02572457097</v>
      </c>
      <c r="E23">
        <v>534943.45711497066</v>
      </c>
      <c r="F23">
        <v>573172.04494645575</v>
      </c>
      <c r="G23">
        <v>502063.62404798286</v>
      </c>
      <c r="H23">
        <v>470637.51869104215</v>
      </c>
      <c r="I23">
        <v>443193.48586309399</v>
      </c>
      <c r="J23">
        <v>476084.04339187837</v>
      </c>
      <c r="K23">
        <v>445534.9028375218</v>
      </c>
      <c r="L23">
        <v>480465.85247262701</v>
      </c>
      <c r="M23">
        <v>460509.26025897829</v>
      </c>
      <c r="N23">
        <v>376788.50705891958</v>
      </c>
      <c r="O23">
        <v>366118.2966616613</v>
      </c>
      <c r="P23">
        <v>399576.0332060096</v>
      </c>
      <c r="Q23">
        <v>421660.18375844759</v>
      </c>
      <c r="R23">
        <v>405936.34590952564</v>
      </c>
      <c r="S23">
        <v>389828.41179330065</v>
      </c>
      <c r="T23">
        <v>329445.88618224405</v>
      </c>
      <c r="U23">
        <v>374463.58275544207</v>
      </c>
      <c r="V23">
        <v>423984.20315422141</v>
      </c>
      <c r="W23">
        <v>377989.04725889675</v>
      </c>
      <c r="X23">
        <v>428266.77919380681</v>
      </c>
      <c r="Y23">
        <v>407982.76032390911</v>
      </c>
      <c r="Z23">
        <v>336173.52256363211</v>
      </c>
      <c r="AA23">
        <v>311854.86563433299</v>
      </c>
      <c r="AB23">
        <v>271703.33290695102</v>
      </c>
      <c r="AC23">
        <v>288154.71996335086</v>
      </c>
      <c r="AD23">
        <v>283028.61658911925</v>
      </c>
      <c r="AE23">
        <v>264685.5457925431</v>
      </c>
      <c r="AF23">
        <v>256217.05601383623</v>
      </c>
      <c r="AG23">
        <v>240363.17539142049</v>
      </c>
      <c r="AH23">
        <v>211270.01334437547</v>
      </c>
      <c r="AI23">
        <v>216704.74020027227</v>
      </c>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c r="IU23"/>
      <c r="IV23"/>
      <c r="IW23"/>
      <c r="IX23"/>
      <c r="IY23"/>
      <c r="IZ23"/>
      <c r="JA23"/>
      <c r="JB23"/>
      <c r="JC23"/>
      <c r="JD23"/>
      <c r="JE23"/>
      <c r="JF23"/>
      <c r="JG23"/>
      <c r="JH23"/>
      <c r="JI23"/>
      <c r="JJ23"/>
      <c r="JK23"/>
      <c r="JL23"/>
      <c r="JM23"/>
      <c r="JN23"/>
      <c r="JO23"/>
      <c r="JP23"/>
      <c r="JQ23"/>
      <c r="JR23"/>
      <c r="JS23"/>
      <c r="JT23"/>
      <c r="JU23"/>
      <c r="JV23"/>
      <c r="JW23"/>
      <c r="JX23"/>
      <c r="JY23"/>
      <c r="JZ23"/>
      <c r="KA23"/>
      <c r="KB23"/>
      <c r="KC23"/>
      <c r="KD23"/>
      <c r="KE23"/>
      <c r="KF23"/>
      <c r="KG23"/>
      <c r="KH23"/>
      <c r="KI23"/>
      <c r="KJ23"/>
      <c r="KK23"/>
      <c r="KL23"/>
      <c r="KM23"/>
      <c r="KN23"/>
      <c r="KO23"/>
      <c r="KP23"/>
      <c r="KQ23"/>
      <c r="KR23"/>
      <c r="KS23"/>
      <c r="KT23"/>
      <c r="KU23"/>
      <c r="KV23"/>
      <c r="KW23"/>
      <c r="KX23"/>
      <c r="KY23"/>
      <c r="KZ23"/>
      <c r="LA23"/>
      <c r="LB23"/>
      <c r="LC23"/>
      <c r="LD23"/>
      <c r="LE23"/>
      <c r="LF23"/>
      <c r="LG23"/>
      <c r="LH23"/>
      <c r="LI23"/>
      <c r="LJ23"/>
      <c r="LK23"/>
      <c r="LL23"/>
      <c r="LM23"/>
      <c r="LN23"/>
      <c r="LO23"/>
      <c r="LP23"/>
      <c r="LQ23"/>
      <c r="LR23"/>
      <c r="LS23"/>
      <c r="LT23"/>
      <c r="LU23"/>
      <c r="LV23"/>
      <c r="LW23"/>
      <c r="LX23"/>
      <c r="LY23"/>
      <c r="LZ23"/>
      <c r="MA23"/>
      <c r="MB23"/>
      <c r="MC23"/>
      <c r="MD23"/>
      <c r="ME23"/>
      <c r="MF23"/>
      <c r="MG23"/>
      <c r="MH23"/>
      <c r="MI23"/>
      <c r="MJ23"/>
      <c r="MK23"/>
      <c r="ML23"/>
      <c r="MM23"/>
      <c r="MN23"/>
      <c r="MO23"/>
      <c r="MP23"/>
      <c r="MQ23"/>
      <c r="MR23"/>
      <c r="MS23"/>
      <c r="MT23"/>
      <c r="MU23"/>
      <c r="MV23"/>
      <c r="MW23"/>
      <c r="MX23"/>
      <c r="MY23"/>
      <c r="MZ23"/>
      <c r="NA23"/>
      <c r="NB23"/>
      <c r="NC23"/>
      <c r="ND23"/>
      <c r="NE23"/>
      <c r="NF23"/>
      <c r="NG23"/>
      <c r="NH23"/>
      <c r="NI23"/>
      <c r="NJ23"/>
      <c r="NK23"/>
      <c r="NL23"/>
      <c r="NM23"/>
      <c r="NN23"/>
      <c r="NO23"/>
      <c r="NP23"/>
      <c r="NQ23"/>
      <c r="NR23"/>
      <c r="NS23"/>
      <c r="NT23"/>
      <c r="NU23"/>
      <c r="NV23"/>
      <c r="NW23"/>
      <c r="NX23"/>
      <c r="NY23"/>
      <c r="NZ23"/>
      <c r="OA23"/>
      <c r="OB23"/>
      <c r="OC23"/>
      <c r="OD23"/>
      <c r="OE23"/>
      <c r="OF23"/>
      <c r="OG23"/>
      <c r="OH23"/>
      <c r="OI23"/>
      <c r="OJ23"/>
      <c r="OK23"/>
      <c r="OL23"/>
      <c r="OM23"/>
      <c r="ON23"/>
      <c r="OO23"/>
      <c r="OP23"/>
      <c r="OQ23"/>
      <c r="OR23"/>
      <c r="OS23"/>
      <c r="OT23"/>
      <c r="OU23"/>
      <c r="OV23"/>
      <c r="OW23"/>
      <c r="OX23"/>
      <c r="OY23"/>
      <c r="OZ23"/>
      <c r="PA23"/>
      <c r="PB23"/>
      <c r="PC23"/>
      <c r="PD23"/>
      <c r="PE23"/>
      <c r="PF23"/>
      <c r="PG23"/>
      <c r="PH23"/>
      <c r="PI23"/>
      <c r="PJ23"/>
      <c r="PK23"/>
      <c r="PL23"/>
      <c r="PM23"/>
      <c r="PN23"/>
      <c r="PO23"/>
      <c r="PP23"/>
      <c r="PQ23"/>
      <c r="PR23"/>
      <c r="PS23"/>
      <c r="PT23"/>
      <c r="PU23"/>
      <c r="PV23"/>
      <c r="PW23"/>
      <c r="PX23"/>
      <c r="PY23"/>
      <c r="PZ23"/>
      <c r="QA23"/>
      <c r="QB23"/>
      <c r="QC23"/>
      <c r="QD23"/>
      <c r="QE23"/>
      <c r="QF23"/>
      <c r="QG23"/>
      <c r="QH23"/>
      <c r="QI23"/>
      <c r="QJ23"/>
      <c r="QK23"/>
      <c r="QL23"/>
      <c r="QM23"/>
      <c r="QN23"/>
      <c r="QO23"/>
      <c r="QP23"/>
      <c r="QQ23"/>
      <c r="QR23"/>
      <c r="QS23"/>
      <c r="QT23"/>
      <c r="QU23"/>
      <c r="QV23"/>
      <c r="QW23"/>
      <c r="QX23"/>
      <c r="QY23"/>
      <c r="QZ23"/>
      <c r="RA23"/>
      <c r="RB23"/>
      <c r="RC23"/>
      <c r="RD23"/>
      <c r="RE23"/>
      <c r="RF23"/>
      <c r="RG23"/>
      <c r="RH23"/>
      <c r="RI23"/>
      <c r="RJ23"/>
      <c r="RK23"/>
      <c r="RL23"/>
      <c r="RM23"/>
      <c r="RN23"/>
      <c r="RO23"/>
      <c r="RP23"/>
      <c r="RQ23"/>
      <c r="RR23"/>
      <c r="RS23"/>
      <c r="RT23"/>
      <c r="RU23"/>
      <c r="RV23"/>
      <c r="RW23"/>
      <c r="RX23"/>
      <c r="RY23"/>
      <c r="RZ23"/>
      <c r="SA23"/>
      <c r="SB23"/>
      <c r="SC23"/>
      <c r="SD23"/>
      <c r="SE23"/>
      <c r="SF23"/>
      <c r="SG23"/>
      <c r="SH23"/>
      <c r="SI23"/>
      <c r="SJ23"/>
      <c r="SK23"/>
      <c r="SL23"/>
      <c r="SM23"/>
      <c r="SN23"/>
      <c r="SO23"/>
      <c r="SP23"/>
      <c r="SQ23"/>
      <c r="SR23"/>
      <c r="SS23"/>
      <c r="ST23"/>
      <c r="SU23"/>
      <c r="SV23"/>
      <c r="SW23"/>
      <c r="SX23"/>
      <c r="SY23"/>
      <c r="SZ23"/>
      <c r="TA23"/>
      <c r="TB23"/>
      <c r="TC23"/>
      <c r="TD23"/>
      <c r="TE23"/>
      <c r="TF23"/>
      <c r="TG23"/>
      <c r="TH23"/>
      <c r="TI23"/>
      <c r="TJ23"/>
      <c r="TK23"/>
      <c r="TL23"/>
      <c r="TM23"/>
      <c r="TN23"/>
      <c r="TO23"/>
      <c r="TP23"/>
      <c r="TQ23"/>
      <c r="TR23"/>
      <c r="TS23"/>
      <c r="TT23"/>
      <c r="TU23"/>
      <c r="TV23"/>
      <c r="TW23"/>
      <c r="TX23"/>
      <c r="TY23"/>
      <c r="TZ23"/>
      <c r="UA23"/>
      <c r="UB23"/>
      <c r="UC23"/>
      <c r="UD23"/>
      <c r="UE23"/>
      <c r="UF23"/>
      <c r="UG23"/>
      <c r="UH23"/>
      <c r="UI23"/>
      <c r="UJ23"/>
      <c r="UK23"/>
      <c r="UL23"/>
      <c r="UM23"/>
      <c r="UN23"/>
      <c r="UO23"/>
      <c r="UP23"/>
      <c r="UQ23"/>
      <c r="UR23"/>
      <c r="US23"/>
      <c r="UT23"/>
      <c r="UU23"/>
      <c r="UV23"/>
      <c r="UW23"/>
      <c r="UX23"/>
      <c r="UY23"/>
      <c r="UZ23"/>
      <c r="VA23"/>
      <c r="VB23"/>
      <c r="VC23"/>
      <c r="VD23"/>
      <c r="VE23"/>
      <c r="VF23"/>
      <c r="VG23"/>
      <c r="VH23"/>
      <c r="VI23"/>
      <c r="VJ23"/>
      <c r="VK23"/>
      <c r="VL23"/>
      <c r="VM23"/>
      <c r="VN23"/>
      <c r="VO23"/>
      <c r="VP23"/>
      <c r="VQ23"/>
      <c r="VR23"/>
      <c r="VS23"/>
      <c r="VT23"/>
      <c r="VU23"/>
      <c r="VV23"/>
      <c r="VW23"/>
      <c r="VX23"/>
      <c r="VY23"/>
      <c r="VZ23"/>
      <c r="WA23"/>
      <c r="WB23"/>
      <c r="WC23"/>
      <c r="WD23"/>
      <c r="WE23"/>
      <c r="WF23"/>
      <c r="WG23"/>
      <c r="WH23"/>
      <c r="WI23"/>
      <c r="WJ23"/>
      <c r="WK23"/>
      <c r="WL23"/>
      <c r="WM23"/>
      <c r="WN23"/>
      <c r="WO23"/>
      <c r="WP23"/>
      <c r="WQ23"/>
      <c r="WR23"/>
      <c r="WS23"/>
      <c r="WT23"/>
      <c r="WU23"/>
      <c r="WV23"/>
      <c r="WW23"/>
      <c r="WX23"/>
      <c r="WY23"/>
      <c r="WZ23"/>
      <c r="XA23"/>
      <c r="XB23"/>
      <c r="XC23"/>
      <c r="XD23"/>
      <c r="XE23"/>
      <c r="XF23"/>
      <c r="XG23"/>
      <c r="XH23"/>
      <c r="XI23"/>
      <c r="XJ23"/>
      <c r="XK23"/>
      <c r="XL23"/>
      <c r="XM23"/>
      <c r="XN23"/>
      <c r="XO23"/>
      <c r="XP23"/>
      <c r="XQ23"/>
      <c r="XR23"/>
      <c r="XS23"/>
      <c r="XT23"/>
      <c r="XU23"/>
      <c r="XV23"/>
      <c r="XW23"/>
      <c r="XX23"/>
      <c r="XY23"/>
      <c r="XZ23"/>
      <c r="YA23"/>
      <c r="YB23"/>
      <c r="YC23"/>
      <c r="YD23"/>
      <c r="YE23"/>
      <c r="YF23"/>
      <c r="YG23"/>
      <c r="YH23"/>
      <c r="YI23"/>
      <c r="YJ23"/>
      <c r="YK23"/>
      <c r="YL23"/>
      <c r="YM23"/>
      <c r="YN23"/>
      <c r="YO23"/>
      <c r="YP23"/>
      <c r="YQ23"/>
      <c r="YR23"/>
      <c r="YS23"/>
      <c r="YT23"/>
      <c r="YU23"/>
      <c r="YV23"/>
      <c r="YW23"/>
      <c r="YX23"/>
      <c r="YY23"/>
      <c r="YZ23"/>
      <c r="ZA23"/>
      <c r="ZB23"/>
      <c r="ZC23"/>
      <c r="ZD23"/>
      <c r="ZE23"/>
      <c r="ZF23"/>
      <c r="ZG23"/>
      <c r="ZH23"/>
      <c r="ZI23"/>
      <c r="ZJ23"/>
      <c r="ZK23"/>
      <c r="ZL23"/>
      <c r="ZM23"/>
      <c r="ZN23"/>
      <c r="ZO23"/>
      <c r="ZP23"/>
      <c r="ZQ23"/>
      <c r="ZR23"/>
      <c r="ZS23"/>
      <c r="ZT23"/>
      <c r="ZU23"/>
      <c r="ZV23"/>
      <c r="ZW23"/>
      <c r="ZX23"/>
      <c r="ZY23"/>
      <c r="ZZ23"/>
    </row>
    <row r="24" spans="1:702" s="18" customFormat="1">
      <c r="A24" s="69" t="s">
        <v>361</v>
      </c>
      <c r="B24">
        <v>0</v>
      </c>
      <c r="C24">
        <v>0</v>
      </c>
      <c r="D24">
        <v>0</v>
      </c>
      <c r="E24">
        <v>0</v>
      </c>
      <c r="F24">
        <v>0</v>
      </c>
      <c r="G24">
        <v>0</v>
      </c>
      <c r="H24">
        <v>0</v>
      </c>
      <c r="I24">
        <v>0</v>
      </c>
      <c r="J24">
        <v>0</v>
      </c>
      <c r="K24">
        <v>0</v>
      </c>
      <c r="L24">
        <v>0</v>
      </c>
      <c r="M24">
        <v>0</v>
      </c>
      <c r="N24">
        <v>0</v>
      </c>
      <c r="O24">
        <v>0</v>
      </c>
      <c r="P24">
        <v>0</v>
      </c>
      <c r="Q24">
        <v>0</v>
      </c>
      <c r="R24">
        <v>0</v>
      </c>
      <c r="S24">
        <v>0</v>
      </c>
      <c r="T24">
        <v>0</v>
      </c>
      <c r="U24">
        <v>0</v>
      </c>
      <c r="V24">
        <v>0</v>
      </c>
      <c r="W24">
        <v>0</v>
      </c>
      <c r="X24">
        <v>0</v>
      </c>
      <c r="Y24">
        <v>0</v>
      </c>
      <c r="Z24">
        <v>0</v>
      </c>
      <c r="AA24">
        <v>0</v>
      </c>
      <c r="AB24">
        <v>0</v>
      </c>
      <c r="AC24">
        <v>0</v>
      </c>
      <c r="AD24">
        <v>0</v>
      </c>
      <c r="AE24">
        <v>0</v>
      </c>
      <c r="AF24">
        <v>0</v>
      </c>
      <c r="AG24">
        <v>0</v>
      </c>
      <c r="AH24">
        <v>0</v>
      </c>
      <c r="AI24">
        <v>0</v>
      </c>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c r="HB24"/>
      <c r="HC24"/>
      <c r="HD24"/>
      <c r="HE24"/>
      <c r="HF24"/>
      <c r="HG24"/>
      <c r="HH24"/>
      <c r="HI24"/>
      <c r="HJ24"/>
      <c r="HK24"/>
      <c r="HL24"/>
      <c r="HM24"/>
      <c r="HN24"/>
      <c r="HO24"/>
      <c r="HP24"/>
      <c r="HQ24"/>
      <c r="HR24"/>
      <c r="HS24"/>
      <c r="HT24"/>
      <c r="HU24"/>
      <c r="HV24"/>
      <c r="HW24"/>
      <c r="HX24"/>
      <c r="HY24"/>
      <c r="HZ24"/>
      <c r="IA24"/>
      <c r="IB24"/>
      <c r="IC24"/>
      <c r="ID24"/>
      <c r="IE24"/>
      <c r="IF24"/>
      <c r="IG24"/>
      <c r="IH24"/>
      <c r="II24"/>
      <c r="IJ24"/>
      <c r="IK24"/>
      <c r="IL24"/>
      <c r="IM24"/>
      <c r="IN24"/>
      <c r="IO24"/>
      <c r="IP24"/>
      <c r="IQ24"/>
      <c r="IR24"/>
      <c r="IS24"/>
      <c r="IT24"/>
      <c r="IU24"/>
      <c r="IV24"/>
      <c r="IW24"/>
      <c r="IX24"/>
      <c r="IY24"/>
      <c r="IZ24"/>
      <c r="JA24"/>
      <c r="JB24"/>
      <c r="JC24"/>
      <c r="JD24"/>
      <c r="JE24"/>
      <c r="JF24"/>
      <c r="JG24"/>
      <c r="JH24"/>
      <c r="JI24"/>
      <c r="JJ24"/>
      <c r="JK24"/>
      <c r="JL24"/>
      <c r="JM24"/>
      <c r="JN24"/>
      <c r="JO24"/>
      <c r="JP24"/>
      <c r="JQ24"/>
      <c r="JR24"/>
      <c r="JS24"/>
      <c r="JT24"/>
      <c r="JU24"/>
      <c r="JV24"/>
      <c r="JW24"/>
      <c r="JX24"/>
      <c r="JY24"/>
      <c r="JZ24"/>
      <c r="KA24"/>
      <c r="KB24"/>
      <c r="KC24"/>
      <c r="KD24"/>
      <c r="KE24"/>
      <c r="KF24"/>
      <c r="KG24"/>
      <c r="KH24"/>
      <c r="KI24"/>
      <c r="KJ24"/>
      <c r="KK24"/>
      <c r="KL24"/>
      <c r="KM24"/>
      <c r="KN24"/>
      <c r="KO24"/>
      <c r="KP24"/>
      <c r="KQ24"/>
      <c r="KR24"/>
      <c r="KS24"/>
      <c r="KT24"/>
      <c r="KU24"/>
      <c r="KV24"/>
      <c r="KW24"/>
      <c r="KX24"/>
      <c r="KY24"/>
      <c r="KZ24"/>
      <c r="LA24"/>
      <c r="LB24"/>
      <c r="LC24"/>
      <c r="LD24"/>
      <c r="LE24"/>
      <c r="LF24"/>
      <c r="LG24"/>
      <c r="LH24"/>
      <c r="LI24"/>
      <c r="LJ24"/>
      <c r="LK24"/>
      <c r="LL24"/>
      <c r="LM24"/>
      <c r="LN24"/>
      <c r="LO24"/>
      <c r="LP24"/>
      <c r="LQ24"/>
      <c r="LR24"/>
      <c r="LS24"/>
      <c r="LT24"/>
      <c r="LU24"/>
      <c r="LV24"/>
      <c r="LW24"/>
      <c r="LX24"/>
      <c r="LY24"/>
      <c r="LZ24"/>
      <c r="MA24"/>
      <c r="MB24"/>
      <c r="MC24"/>
      <c r="MD24"/>
      <c r="ME24"/>
      <c r="MF24"/>
      <c r="MG24"/>
      <c r="MH24"/>
      <c r="MI24"/>
      <c r="MJ24"/>
      <c r="MK24"/>
      <c r="ML24"/>
      <c r="MM24"/>
      <c r="MN24"/>
      <c r="MO24"/>
      <c r="MP24"/>
      <c r="MQ24"/>
      <c r="MR24"/>
      <c r="MS24"/>
      <c r="MT24"/>
      <c r="MU24"/>
      <c r="MV24"/>
      <c r="MW24"/>
      <c r="MX24"/>
      <c r="MY24"/>
      <c r="MZ24"/>
      <c r="NA24"/>
      <c r="NB24"/>
      <c r="NC24"/>
      <c r="ND24"/>
      <c r="NE24"/>
      <c r="NF24"/>
      <c r="NG24"/>
      <c r="NH24"/>
      <c r="NI24"/>
      <c r="NJ24"/>
      <c r="NK24"/>
      <c r="NL24"/>
      <c r="NM24"/>
      <c r="NN24"/>
      <c r="NO24"/>
      <c r="NP24"/>
      <c r="NQ24"/>
      <c r="NR24"/>
      <c r="NS24"/>
      <c r="NT24"/>
      <c r="NU24"/>
      <c r="NV24"/>
      <c r="NW24"/>
      <c r="NX24"/>
      <c r="NY24"/>
      <c r="NZ24"/>
      <c r="OA24"/>
      <c r="OB24"/>
      <c r="OC24"/>
      <c r="OD24"/>
      <c r="OE24"/>
      <c r="OF24"/>
      <c r="OG24"/>
      <c r="OH24"/>
      <c r="OI24"/>
      <c r="OJ24"/>
      <c r="OK24"/>
      <c r="OL24"/>
      <c r="OM24"/>
      <c r="ON24"/>
      <c r="OO24"/>
      <c r="OP24"/>
      <c r="OQ24"/>
      <c r="OR24"/>
      <c r="OS24"/>
      <c r="OT24"/>
      <c r="OU24"/>
      <c r="OV24"/>
      <c r="OW24"/>
      <c r="OX24"/>
      <c r="OY24"/>
      <c r="OZ24"/>
      <c r="PA24"/>
      <c r="PB24"/>
      <c r="PC24"/>
      <c r="PD24"/>
      <c r="PE24"/>
      <c r="PF24"/>
      <c r="PG24"/>
      <c r="PH24"/>
      <c r="PI24"/>
      <c r="PJ24"/>
      <c r="PK24"/>
      <c r="PL24"/>
      <c r="PM24"/>
      <c r="PN24"/>
      <c r="PO24"/>
      <c r="PP24"/>
      <c r="PQ24"/>
      <c r="PR24"/>
      <c r="PS24"/>
      <c r="PT24"/>
      <c r="PU24"/>
      <c r="PV24"/>
      <c r="PW24"/>
      <c r="PX24"/>
      <c r="PY24"/>
      <c r="PZ24"/>
      <c r="QA24"/>
      <c r="QB24"/>
      <c r="QC24"/>
      <c r="QD24"/>
      <c r="QE24"/>
      <c r="QF24"/>
      <c r="QG24"/>
      <c r="QH24"/>
      <c r="QI24"/>
      <c r="QJ24"/>
      <c r="QK24"/>
      <c r="QL24"/>
      <c r="QM24"/>
      <c r="QN24"/>
      <c r="QO24"/>
      <c r="QP24"/>
      <c r="QQ24"/>
      <c r="QR24"/>
      <c r="QS24"/>
      <c r="QT24"/>
      <c r="QU24"/>
      <c r="QV24"/>
      <c r="QW24"/>
      <c r="QX24"/>
      <c r="QY24"/>
      <c r="QZ24"/>
      <c r="RA24"/>
      <c r="RB24"/>
      <c r="RC24"/>
      <c r="RD24"/>
      <c r="RE24"/>
      <c r="RF24"/>
      <c r="RG24"/>
      <c r="RH24"/>
      <c r="RI24"/>
      <c r="RJ24"/>
      <c r="RK24"/>
      <c r="RL24"/>
      <c r="RM24"/>
      <c r="RN24"/>
      <c r="RO24"/>
      <c r="RP24"/>
      <c r="RQ24"/>
      <c r="RR24"/>
      <c r="RS24"/>
      <c r="RT24"/>
      <c r="RU24"/>
      <c r="RV24"/>
      <c r="RW24"/>
      <c r="RX24"/>
      <c r="RY24"/>
      <c r="RZ24"/>
      <c r="SA24"/>
      <c r="SB24"/>
      <c r="SC24"/>
      <c r="SD24"/>
      <c r="SE24"/>
      <c r="SF24"/>
      <c r="SG24"/>
      <c r="SH24"/>
      <c r="SI24"/>
      <c r="SJ24"/>
      <c r="SK24"/>
      <c r="SL24"/>
      <c r="SM24"/>
      <c r="SN24"/>
      <c r="SO24"/>
      <c r="SP24"/>
      <c r="SQ24"/>
      <c r="SR24"/>
      <c r="SS24"/>
      <c r="ST24"/>
      <c r="SU24"/>
      <c r="SV24"/>
      <c r="SW24"/>
      <c r="SX24"/>
      <c r="SY24"/>
      <c r="SZ24"/>
      <c r="TA24"/>
      <c r="TB24"/>
      <c r="TC24"/>
      <c r="TD24"/>
      <c r="TE24"/>
      <c r="TF24"/>
      <c r="TG24"/>
      <c r="TH24"/>
      <c r="TI24"/>
      <c r="TJ24"/>
      <c r="TK24"/>
      <c r="TL24"/>
      <c r="TM24"/>
      <c r="TN24"/>
      <c r="TO24"/>
      <c r="TP24"/>
      <c r="TQ24"/>
      <c r="TR24"/>
      <c r="TS24"/>
      <c r="TT24"/>
      <c r="TU24"/>
      <c r="TV24"/>
      <c r="TW24"/>
      <c r="TX24"/>
      <c r="TY24"/>
      <c r="TZ24"/>
      <c r="UA24"/>
      <c r="UB24"/>
      <c r="UC24"/>
      <c r="UD24"/>
      <c r="UE24"/>
      <c r="UF24"/>
      <c r="UG24"/>
      <c r="UH24"/>
      <c r="UI24"/>
      <c r="UJ24"/>
      <c r="UK24"/>
      <c r="UL24"/>
      <c r="UM24"/>
      <c r="UN24"/>
      <c r="UO24"/>
      <c r="UP24"/>
      <c r="UQ24"/>
      <c r="UR24"/>
      <c r="US24"/>
      <c r="UT24"/>
      <c r="UU24"/>
      <c r="UV24"/>
      <c r="UW24"/>
      <c r="UX24"/>
      <c r="UY24"/>
      <c r="UZ24"/>
      <c r="VA24"/>
      <c r="VB24"/>
      <c r="VC24"/>
      <c r="VD24"/>
      <c r="VE24"/>
      <c r="VF24"/>
      <c r="VG24"/>
      <c r="VH24"/>
      <c r="VI24"/>
      <c r="VJ24"/>
      <c r="VK24"/>
      <c r="VL24"/>
      <c r="VM24"/>
      <c r="VN24"/>
      <c r="VO24"/>
      <c r="VP24"/>
      <c r="VQ24"/>
      <c r="VR24"/>
      <c r="VS24"/>
      <c r="VT24"/>
      <c r="VU24"/>
      <c r="VV24"/>
      <c r="VW24"/>
      <c r="VX24"/>
      <c r="VY24"/>
      <c r="VZ24"/>
      <c r="WA24"/>
      <c r="WB24"/>
      <c r="WC24"/>
      <c r="WD24"/>
      <c r="WE24"/>
      <c r="WF24"/>
      <c r="WG24"/>
      <c r="WH24"/>
      <c r="WI24"/>
      <c r="WJ24"/>
      <c r="WK24"/>
      <c r="WL24"/>
      <c r="WM24"/>
      <c r="WN24"/>
      <c r="WO24"/>
      <c r="WP24"/>
      <c r="WQ24"/>
      <c r="WR24"/>
      <c r="WS24"/>
      <c r="WT24"/>
      <c r="WU24"/>
      <c r="WV24"/>
      <c r="WW24"/>
      <c r="WX24"/>
      <c r="WY24"/>
      <c r="WZ24"/>
      <c r="XA24"/>
      <c r="XB24"/>
      <c r="XC24"/>
      <c r="XD24"/>
      <c r="XE24"/>
      <c r="XF24"/>
      <c r="XG24"/>
      <c r="XH24"/>
      <c r="XI24"/>
      <c r="XJ24"/>
      <c r="XK24"/>
      <c r="XL24"/>
      <c r="XM24"/>
      <c r="XN24"/>
      <c r="XO24"/>
      <c r="XP24"/>
      <c r="XQ24"/>
      <c r="XR24"/>
      <c r="XS24"/>
      <c r="XT24"/>
      <c r="XU24"/>
      <c r="XV24"/>
      <c r="XW24"/>
      <c r="XX24"/>
      <c r="XY24"/>
      <c r="XZ24"/>
      <c r="YA24"/>
      <c r="YB24"/>
      <c r="YC24"/>
      <c r="YD24"/>
      <c r="YE24"/>
      <c r="YF24"/>
      <c r="YG24"/>
      <c r="YH24"/>
      <c r="YI24"/>
      <c r="YJ24"/>
      <c r="YK24"/>
      <c r="YL24"/>
      <c r="YM24"/>
      <c r="YN24"/>
      <c r="YO24"/>
      <c r="YP24"/>
      <c r="YQ24"/>
      <c r="YR24"/>
      <c r="YS24"/>
      <c r="YT24"/>
      <c r="YU24"/>
      <c r="YV24"/>
      <c r="YW24"/>
      <c r="YX24"/>
      <c r="YY24"/>
      <c r="YZ24"/>
      <c r="ZA24"/>
      <c r="ZB24"/>
      <c r="ZC24"/>
      <c r="ZD24"/>
      <c r="ZE24"/>
      <c r="ZF24"/>
      <c r="ZG24"/>
      <c r="ZH24"/>
      <c r="ZI24"/>
      <c r="ZJ24"/>
      <c r="ZK24"/>
      <c r="ZL24"/>
      <c r="ZM24"/>
      <c r="ZN24"/>
      <c r="ZO24"/>
      <c r="ZP24"/>
      <c r="ZQ24"/>
      <c r="ZR24"/>
      <c r="ZS24"/>
      <c r="ZT24"/>
      <c r="ZU24"/>
      <c r="ZV24"/>
      <c r="ZW24"/>
      <c r="ZX24"/>
      <c r="ZY24"/>
      <c r="ZZ24"/>
    </row>
    <row r="25" spans="1:702" s="18" customFormat="1">
      <c r="A25" s="158" t="s">
        <v>362</v>
      </c>
      <c r="B25">
        <v>0</v>
      </c>
      <c r="C25">
        <v>0</v>
      </c>
      <c r="D25">
        <v>0</v>
      </c>
      <c r="E25">
        <v>0</v>
      </c>
      <c r="F25">
        <v>0</v>
      </c>
      <c r="G25">
        <v>0</v>
      </c>
      <c r="H25">
        <v>0</v>
      </c>
      <c r="I25">
        <v>0</v>
      </c>
      <c r="J25">
        <v>0</v>
      </c>
      <c r="K25">
        <v>0</v>
      </c>
      <c r="L25">
        <v>0</v>
      </c>
      <c r="M25">
        <v>0</v>
      </c>
      <c r="N25">
        <v>0</v>
      </c>
      <c r="O25">
        <v>0</v>
      </c>
      <c r="P25">
        <v>0</v>
      </c>
      <c r="Q25">
        <v>0</v>
      </c>
      <c r="R25">
        <v>0</v>
      </c>
      <c r="S25">
        <v>0</v>
      </c>
      <c r="T25">
        <v>0</v>
      </c>
      <c r="U25">
        <v>0</v>
      </c>
      <c r="V25">
        <v>0</v>
      </c>
      <c r="W25">
        <v>0</v>
      </c>
      <c r="X25">
        <v>0</v>
      </c>
      <c r="Y25">
        <v>0</v>
      </c>
      <c r="Z25">
        <v>0</v>
      </c>
      <c r="AA25">
        <v>0</v>
      </c>
      <c r="AB25">
        <v>0</v>
      </c>
      <c r="AC25">
        <v>0</v>
      </c>
      <c r="AD25">
        <v>0</v>
      </c>
      <c r="AE25">
        <v>0</v>
      </c>
      <c r="AF25">
        <v>0</v>
      </c>
      <c r="AG25">
        <v>0</v>
      </c>
      <c r="AH25">
        <v>0</v>
      </c>
      <c r="AI25">
        <v>0</v>
      </c>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c r="HB25"/>
      <c r="HC25"/>
      <c r="HD25"/>
      <c r="HE25"/>
      <c r="HF25"/>
      <c r="HG25"/>
      <c r="HH25"/>
      <c r="HI25"/>
      <c r="HJ25"/>
      <c r="HK25"/>
      <c r="HL25"/>
      <c r="HM25"/>
      <c r="HN25"/>
      <c r="HO25"/>
      <c r="HP25"/>
      <c r="HQ25"/>
      <c r="HR25"/>
      <c r="HS25"/>
      <c r="HT25"/>
      <c r="HU25"/>
      <c r="HV25"/>
      <c r="HW25"/>
      <c r="HX25"/>
      <c r="HY25"/>
      <c r="HZ25"/>
      <c r="IA25"/>
      <c r="IB25"/>
      <c r="IC25"/>
      <c r="ID25"/>
      <c r="IE25"/>
      <c r="IF25"/>
      <c r="IG25"/>
      <c r="IH25"/>
      <c r="II25"/>
      <c r="IJ25"/>
      <c r="IK25"/>
      <c r="IL25"/>
      <c r="IM25"/>
      <c r="IN25"/>
      <c r="IO25"/>
      <c r="IP25"/>
      <c r="IQ25"/>
      <c r="IR25"/>
      <c r="IS25"/>
      <c r="IT25"/>
      <c r="IU25"/>
      <c r="IV25"/>
      <c r="IW25"/>
      <c r="IX25"/>
      <c r="IY25"/>
      <c r="IZ25"/>
      <c r="JA25"/>
      <c r="JB25"/>
      <c r="JC25"/>
      <c r="JD25"/>
      <c r="JE25"/>
      <c r="JF25"/>
      <c r="JG25"/>
      <c r="JH25"/>
      <c r="JI25"/>
      <c r="JJ25"/>
      <c r="JK25"/>
      <c r="JL25"/>
      <c r="JM25"/>
      <c r="JN25"/>
      <c r="JO25"/>
      <c r="JP25"/>
      <c r="JQ25"/>
      <c r="JR25"/>
      <c r="JS25"/>
      <c r="JT25"/>
      <c r="JU25"/>
      <c r="JV25"/>
      <c r="JW25"/>
      <c r="JX25"/>
      <c r="JY25"/>
      <c r="JZ25"/>
      <c r="KA25"/>
      <c r="KB25"/>
      <c r="KC25"/>
      <c r="KD25"/>
      <c r="KE25"/>
      <c r="KF25"/>
      <c r="KG25"/>
      <c r="KH25"/>
      <c r="KI25"/>
      <c r="KJ25"/>
      <c r="KK25"/>
      <c r="KL25"/>
      <c r="KM25"/>
      <c r="KN25"/>
      <c r="KO25"/>
      <c r="KP25"/>
      <c r="KQ25"/>
      <c r="KR25"/>
      <c r="KS25"/>
      <c r="KT25"/>
      <c r="KU25"/>
      <c r="KV25"/>
      <c r="KW25"/>
      <c r="KX25"/>
      <c r="KY25"/>
      <c r="KZ25"/>
      <c r="LA25"/>
      <c r="LB25"/>
      <c r="LC25"/>
      <c r="LD25"/>
      <c r="LE25"/>
      <c r="LF25"/>
      <c r="LG25"/>
      <c r="LH25"/>
      <c r="LI25"/>
      <c r="LJ25"/>
      <c r="LK25"/>
      <c r="LL25"/>
      <c r="LM25"/>
      <c r="LN25"/>
      <c r="LO25"/>
      <c r="LP25"/>
      <c r="LQ25"/>
      <c r="LR25"/>
      <c r="LS25"/>
      <c r="LT25"/>
      <c r="LU25"/>
      <c r="LV25"/>
      <c r="LW25"/>
      <c r="LX25"/>
      <c r="LY25"/>
      <c r="LZ25"/>
      <c r="MA25"/>
      <c r="MB25"/>
      <c r="MC25"/>
      <c r="MD25"/>
      <c r="ME25"/>
      <c r="MF25"/>
      <c r="MG25"/>
      <c r="MH25"/>
      <c r="MI25"/>
      <c r="MJ25"/>
      <c r="MK25"/>
      <c r="ML25"/>
      <c r="MM25"/>
      <c r="MN25"/>
      <c r="MO25"/>
      <c r="MP25"/>
      <c r="MQ25"/>
      <c r="MR25"/>
      <c r="MS25"/>
      <c r="MT25"/>
      <c r="MU25"/>
      <c r="MV25"/>
      <c r="MW25"/>
      <c r="MX25"/>
      <c r="MY25"/>
      <c r="MZ25"/>
      <c r="NA25"/>
      <c r="NB25"/>
      <c r="NC25"/>
      <c r="ND25"/>
      <c r="NE25"/>
      <c r="NF25"/>
      <c r="NG25"/>
      <c r="NH25"/>
      <c r="NI25"/>
      <c r="NJ25"/>
      <c r="NK25"/>
      <c r="NL25"/>
      <c r="NM25"/>
      <c r="NN25"/>
      <c r="NO25"/>
      <c r="NP25"/>
      <c r="NQ25"/>
      <c r="NR25"/>
      <c r="NS25"/>
      <c r="NT25"/>
      <c r="NU25"/>
      <c r="NV25"/>
      <c r="NW25"/>
      <c r="NX25"/>
      <c r="NY25"/>
      <c r="NZ25"/>
      <c r="OA25"/>
      <c r="OB25"/>
      <c r="OC25"/>
      <c r="OD25"/>
      <c r="OE25"/>
      <c r="OF25"/>
      <c r="OG25"/>
      <c r="OH25"/>
      <c r="OI25"/>
      <c r="OJ25"/>
      <c r="OK25"/>
      <c r="OL25"/>
      <c r="OM25"/>
      <c r="ON25"/>
      <c r="OO25"/>
      <c r="OP25"/>
      <c r="OQ25"/>
      <c r="OR25"/>
      <c r="OS25"/>
      <c r="OT25"/>
      <c r="OU25"/>
      <c r="OV25"/>
      <c r="OW25"/>
      <c r="OX25"/>
      <c r="OY25"/>
      <c r="OZ25"/>
      <c r="PA25"/>
      <c r="PB25"/>
      <c r="PC25"/>
      <c r="PD25"/>
      <c r="PE25"/>
      <c r="PF25"/>
      <c r="PG25"/>
      <c r="PH25"/>
      <c r="PI25"/>
      <c r="PJ25"/>
      <c r="PK25"/>
      <c r="PL25"/>
      <c r="PM25"/>
      <c r="PN25"/>
      <c r="PO25"/>
      <c r="PP25"/>
      <c r="PQ25"/>
      <c r="PR25"/>
      <c r="PS25"/>
      <c r="PT25"/>
      <c r="PU25"/>
      <c r="PV25"/>
      <c r="PW25"/>
      <c r="PX25"/>
      <c r="PY25"/>
      <c r="PZ25"/>
      <c r="QA25"/>
      <c r="QB25"/>
      <c r="QC25"/>
      <c r="QD25"/>
      <c r="QE25"/>
      <c r="QF25"/>
      <c r="QG25"/>
      <c r="QH25"/>
      <c r="QI25"/>
      <c r="QJ25"/>
      <c r="QK25"/>
      <c r="QL25"/>
      <c r="QM25"/>
      <c r="QN25"/>
      <c r="QO25"/>
      <c r="QP25"/>
      <c r="QQ25"/>
      <c r="QR25"/>
      <c r="QS25"/>
      <c r="QT25"/>
      <c r="QU25"/>
      <c r="QV25"/>
      <c r="QW25"/>
      <c r="QX25"/>
      <c r="QY25"/>
      <c r="QZ25"/>
      <c r="RA25"/>
      <c r="RB25"/>
      <c r="RC25"/>
      <c r="RD25"/>
      <c r="RE25"/>
      <c r="RF25"/>
      <c r="RG25"/>
      <c r="RH25"/>
      <c r="RI25"/>
      <c r="RJ25"/>
      <c r="RK25"/>
      <c r="RL25"/>
      <c r="RM25"/>
      <c r="RN25"/>
      <c r="RO25"/>
      <c r="RP25"/>
      <c r="RQ25"/>
      <c r="RR25"/>
      <c r="RS25"/>
      <c r="RT25"/>
      <c r="RU25"/>
      <c r="RV25"/>
      <c r="RW25"/>
      <c r="RX25"/>
      <c r="RY25"/>
      <c r="RZ25"/>
      <c r="SA25"/>
      <c r="SB25"/>
      <c r="SC25"/>
      <c r="SD25"/>
      <c r="SE25"/>
      <c r="SF25"/>
      <c r="SG25"/>
      <c r="SH25"/>
      <c r="SI25"/>
      <c r="SJ25"/>
      <c r="SK25"/>
      <c r="SL25"/>
      <c r="SM25"/>
      <c r="SN25"/>
      <c r="SO25"/>
      <c r="SP25"/>
      <c r="SQ25"/>
      <c r="SR25"/>
      <c r="SS25"/>
      <c r="ST25"/>
      <c r="SU25"/>
      <c r="SV25"/>
      <c r="SW25"/>
      <c r="SX25"/>
      <c r="SY25"/>
      <c r="SZ25"/>
      <c r="TA25"/>
      <c r="TB25"/>
      <c r="TC25"/>
      <c r="TD25"/>
      <c r="TE25"/>
      <c r="TF25"/>
      <c r="TG25"/>
      <c r="TH25"/>
      <c r="TI25"/>
      <c r="TJ25"/>
      <c r="TK25"/>
      <c r="TL25"/>
      <c r="TM25"/>
      <c r="TN25"/>
      <c r="TO25"/>
      <c r="TP25"/>
      <c r="TQ25"/>
      <c r="TR25"/>
      <c r="TS25"/>
      <c r="TT25"/>
      <c r="TU25"/>
      <c r="TV25"/>
      <c r="TW25"/>
      <c r="TX25"/>
      <c r="TY25"/>
      <c r="TZ25"/>
      <c r="UA25"/>
      <c r="UB25"/>
      <c r="UC25"/>
      <c r="UD25"/>
      <c r="UE25"/>
      <c r="UF25"/>
      <c r="UG25"/>
      <c r="UH25"/>
      <c r="UI25"/>
      <c r="UJ25"/>
      <c r="UK25"/>
      <c r="UL25"/>
      <c r="UM25"/>
      <c r="UN25"/>
      <c r="UO25"/>
      <c r="UP25"/>
      <c r="UQ25"/>
      <c r="UR25"/>
      <c r="US25"/>
      <c r="UT25"/>
      <c r="UU25"/>
      <c r="UV25"/>
      <c r="UW25"/>
      <c r="UX25"/>
      <c r="UY25"/>
      <c r="UZ25"/>
      <c r="VA25"/>
      <c r="VB25"/>
      <c r="VC25"/>
      <c r="VD25"/>
      <c r="VE25"/>
      <c r="VF25"/>
      <c r="VG25"/>
      <c r="VH25"/>
      <c r="VI25"/>
      <c r="VJ25"/>
      <c r="VK25"/>
      <c r="VL25"/>
      <c r="VM25"/>
      <c r="VN25"/>
      <c r="VO25"/>
      <c r="VP25"/>
      <c r="VQ25"/>
      <c r="VR25"/>
      <c r="VS25"/>
      <c r="VT25"/>
      <c r="VU25"/>
      <c r="VV25"/>
      <c r="VW25"/>
      <c r="VX25"/>
      <c r="VY25"/>
      <c r="VZ25"/>
      <c r="WA25"/>
      <c r="WB25"/>
      <c r="WC25"/>
      <c r="WD25"/>
      <c r="WE25"/>
      <c r="WF25"/>
      <c r="WG25"/>
      <c r="WH25"/>
      <c r="WI25"/>
      <c r="WJ25"/>
      <c r="WK25"/>
      <c r="WL25"/>
      <c r="WM25"/>
      <c r="WN25"/>
      <c r="WO25"/>
      <c r="WP25"/>
      <c r="WQ25"/>
      <c r="WR25"/>
      <c r="WS25"/>
      <c r="WT25"/>
      <c r="WU25"/>
      <c r="WV25"/>
      <c r="WW25"/>
      <c r="WX25"/>
      <c r="WY25"/>
      <c r="WZ25"/>
      <c r="XA25"/>
      <c r="XB25"/>
      <c r="XC25"/>
      <c r="XD25"/>
      <c r="XE25"/>
      <c r="XF25"/>
      <c r="XG25"/>
      <c r="XH25"/>
      <c r="XI25"/>
      <c r="XJ25"/>
      <c r="XK25"/>
      <c r="XL25"/>
      <c r="XM25"/>
      <c r="XN25"/>
      <c r="XO25"/>
      <c r="XP25"/>
      <c r="XQ25"/>
      <c r="XR25"/>
      <c r="XS25"/>
      <c r="XT25"/>
      <c r="XU25"/>
      <c r="XV25"/>
      <c r="XW25"/>
      <c r="XX25"/>
      <c r="XY25"/>
      <c r="XZ25"/>
      <c r="YA25"/>
      <c r="YB25"/>
      <c r="YC25"/>
      <c r="YD25"/>
      <c r="YE25"/>
      <c r="YF25"/>
      <c r="YG25"/>
      <c r="YH25"/>
      <c r="YI25"/>
      <c r="YJ25"/>
      <c r="YK25"/>
      <c r="YL25"/>
      <c r="YM25"/>
      <c r="YN25"/>
      <c r="YO25"/>
      <c r="YP25"/>
      <c r="YQ25"/>
      <c r="YR25"/>
      <c r="YS25"/>
      <c r="YT25"/>
      <c r="YU25"/>
      <c r="YV25"/>
      <c r="YW25"/>
      <c r="YX25"/>
      <c r="YY25"/>
      <c r="YZ25"/>
      <c r="ZA25"/>
      <c r="ZB25"/>
      <c r="ZC25"/>
      <c r="ZD25"/>
      <c r="ZE25"/>
      <c r="ZF25"/>
      <c r="ZG25"/>
      <c r="ZH25"/>
      <c r="ZI25"/>
      <c r="ZJ25"/>
      <c r="ZK25"/>
      <c r="ZL25"/>
      <c r="ZM25"/>
      <c r="ZN25"/>
      <c r="ZO25"/>
      <c r="ZP25"/>
      <c r="ZQ25"/>
      <c r="ZR25"/>
      <c r="ZS25"/>
      <c r="ZT25"/>
      <c r="ZU25"/>
      <c r="ZV25"/>
      <c r="ZW25"/>
      <c r="ZX25"/>
      <c r="ZY25"/>
      <c r="ZZ25"/>
    </row>
    <row r="26" spans="1:702" s="18" customFormat="1">
      <c r="A26" s="16" t="s">
        <v>180</v>
      </c>
      <c r="B26">
        <v>0</v>
      </c>
      <c r="C26">
        <v>25127.130714581075</v>
      </c>
      <c r="D26">
        <v>49851.072071765404</v>
      </c>
      <c r="E26">
        <v>72465.602782706817</v>
      </c>
      <c r="F26">
        <v>86959.026688655227</v>
      </c>
      <c r="G26">
        <v>106871.04565293768</v>
      </c>
      <c r="H26">
        <v>129980.31935097818</v>
      </c>
      <c r="I26">
        <v>153666.00480282452</v>
      </c>
      <c r="J26">
        <v>171861.41805899181</v>
      </c>
      <c r="K26">
        <v>194201.74913158664</v>
      </c>
      <c r="L26">
        <v>217831.76262377435</v>
      </c>
      <c r="M26">
        <v>244924.47208147869</v>
      </c>
      <c r="N26">
        <v>273075.87614346895</v>
      </c>
      <c r="O26">
        <v>290707.23097801319</v>
      </c>
      <c r="P26">
        <v>313509.89998179284</v>
      </c>
      <c r="Q26">
        <v>343052.00564331416</v>
      </c>
      <c r="R26">
        <v>376361.96918431792</v>
      </c>
      <c r="S26">
        <v>407947.17015003227</v>
      </c>
      <c r="T26">
        <v>441520.83386427461</v>
      </c>
      <c r="U26">
        <v>476929.97309359303</v>
      </c>
      <c r="V26">
        <v>492872.27231938735</v>
      </c>
      <c r="W26">
        <v>537614.29783800629</v>
      </c>
      <c r="X26">
        <v>587737.48198089493</v>
      </c>
      <c r="Y26">
        <v>625373.73819681851</v>
      </c>
      <c r="Z26">
        <v>667785.93093809416</v>
      </c>
      <c r="AA26">
        <v>702384.04430677963</v>
      </c>
      <c r="AB26">
        <v>748438.45945909549</v>
      </c>
      <c r="AC26">
        <v>798459.30180440331</v>
      </c>
      <c r="AD26">
        <v>854275.6859695235</v>
      </c>
      <c r="AE26">
        <v>890240.97058324143</v>
      </c>
      <c r="AF26">
        <v>939415.51217381412</v>
      </c>
      <c r="AG26">
        <v>996085.67936127691</v>
      </c>
      <c r="AH26">
        <v>1062689.0598039348</v>
      </c>
      <c r="AI26">
        <v>1102103.0145214493</v>
      </c>
      <c r="AJ26">
        <v>1132268.4537594903</v>
      </c>
      <c r="AK26">
        <v>1177984.9109134227</v>
      </c>
      <c r="AL26">
        <v>1216084.6088422642</v>
      </c>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c r="HB26"/>
      <c r="HC26"/>
      <c r="HD26"/>
      <c r="HE26"/>
      <c r="HF26"/>
      <c r="HG26"/>
      <c r="HH26"/>
      <c r="HI26"/>
      <c r="HJ26"/>
      <c r="HK26"/>
      <c r="HL26"/>
      <c r="HM26"/>
      <c r="HN26"/>
      <c r="HO26"/>
      <c r="HP26"/>
      <c r="HQ26"/>
      <c r="HR26"/>
      <c r="HS26"/>
      <c r="HT26"/>
      <c r="HU26"/>
      <c r="HV26"/>
      <c r="HW26"/>
      <c r="HX26"/>
      <c r="HY26"/>
      <c r="HZ26"/>
      <c r="IA26"/>
      <c r="IB26"/>
      <c r="IC26"/>
      <c r="ID26"/>
      <c r="IE26"/>
      <c r="IF26"/>
      <c r="IG26"/>
      <c r="IH26"/>
      <c r="II26"/>
      <c r="IJ26"/>
      <c r="IK26"/>
      <c r="IL26"/>
      <c r="IM26"/>
      <c r="IN26"/>
      <c r="IO26"/>
      <c r="IP26"/>
      <c r="IQ26"/>
      <c r="IR26"/>
      <c r="IS26"/>
      <c r="IT26"/>
      <c r="IU26"/>
      <c r="IV26"/>
      <c r="IW26"/>
      <c r="IX26"/>
      <c r="IY26"/>
      <c r="IZ26"/>
      <c r="JA26"/>
      <c r="JB26"/>
      <c r="JC26"/>
      <c r="JD26"/>
      <c r="JE26"/>
      <c r="JF26"/>
      <c r="JG26"/>
      <c r="JH26"/>
      <c r="JI26"/>
      <c r="JJ26"/>
      <c r="JK26"/>
      <c r="JL26"/>
      <c r="JM26"/>
      <c r="JN26"/>
      <c r="JO26"/>
      <c r="JP26"/>
      <c r="JQ26"/>
      <c r="JR26"/>
      <c r="JS26"/>
      <c r="JT26"/>
      <c r="JU26"/>
      <c r="JV26"/>
      <c r="JW26"/>
      <c r="JX26"/>
      <c r="JY26"/>
      <c r="JZ26"/>
      <c r="KA26"/>
      <c r="KB26"/>
      <c r="KC26"/>
      <c r="KD26"/>
      <c r="KE26"/>
      <c r="KF26"/>
      <c r="KG26"/>
      <c r="KH26"/>
      <c r="KI26"/>
      <c r="KJ26"/>
      <c r="KK26"/>
      <c r="KL26"/>
      <c r="KM26"/>
      <c r="KN26"/>
      <c r="KO26"/>
      <c r="KP26"/>
      <c r="KQ26"/>
      <c r="KR26"/>
      <c r="KS26"/>
      <c r="KT26"/>
      <c r="KU26"/>
      <c r="KV26"/>
      <c r="KW26"/>
      <c r="KX26"/>
      <c r="KY26"/>
      <c r="KZ26"/>
      <c r="LA26"/>
      <c r="LB26"/>
      <c r="LC26"/>
      <c r="LD26"/>
      <c r="LE26"/>
      <c r="LF26"/>
      <c r="LG26"/>
      <c r="LH26"/>
      <c r="LI26"/>
      <c r="LJ26"/>
      <c r="LK26"/>
      <c r="LL26"/>
      <c r="LM26"/>
      <c r="LN26"/>
      <c r="LO26"/>
      <c r="LP26"/>
      <c r="LQ26"/>
      <c r="LR26"/>
      <c r="LS26"/>
      <c r="LT26"/>
      <c r="LU26"/>
      <c r="LV26"/>
      <c r="LW26"/>
      <c r="LX26"/>
      <c r="LY26"/>
      <c r="LZ26"/>
      <c r="MA26"/>
      <c r="MB26"/>
      <c r="MC26"/>
      <c r="MD26"/>
      <c r="ME26"/>
      <c r="MF26"/>
      <c r="MG26"/>
      <c r="MH26"/>
      <c r="MI26"/>
      <c r="MJ26"/>
      <c r="MK26"/>
      <c r="ML26"/>
      <c r="MM26"/>
      <c r="MN26"/>
      <c r="MO26"/>
      <c r="MP26"/>
      <c r="MQ26"/>
      <c r="MR26"/>
      <c r="MS26"/>
      <c r="MT26"/>
      <c r="MU26"/>
      <c r="MV26"/>
      <c r="MW26"/>
      <c r="MX26"/>
      <c r="MY26"/>
      <c r="MZ26"/>
      <c r="NA26"/>
      <c r="NB26"/>
      <c r="NC26"/>
      <c r="ND26"/>
      <c r="NE26"/>
      <c r="NF26"/>
      <c r="NG26"/>
      <c r="NH26"/>
      <c r="NI26"/>
      <c r="NJ26"/>
      <c r="NK26"/>
      <c r="NL26"/>
      <c r="NM26"/>
      <c r="NN26"/>
      <c r="NO26"/>
      <c r="NP26"/>
      <c r="NQ26"/>
      <c r="NR26"/>
      <c r="NS26"/>
      <c r="NT26"/>
      <c r="NU26"/>
      <c r="NV26"/>
      <c r="NW26"/>
      <c r="NX26"/>
      <c r="NY26"/>
      <c r="NZ26"/>
      <c r="OA26"/>
      <c r="OB26"/>
      <c r="OC26"/>
      <c r="OD26"/>
      <c r="OE26"/>
      <c r="OF26"/>
      <c r="OG26"/>
      <c r="OH26"/>
      <c r="OI26"/>
      <c r="OJ26"/>
      <c r="OK26"/>
      <c r="OL26"/>
      <c r="OM26"/>
      <c r="ON26"/>
      <c r="OO26"/>
      <c r="OP26"/>
      <c r="OQ26"/>
      <c r="OR26"/>
      <c r="OS26"/>
      <c r="OT26"/>
      <c r="OU26"/>
      <c r="OV26"/>
      <c r="OW26"/>
      <c r="OX26"/>
      <c r="OY26"/>
      <c r="OZ26"/>
      <c r="PA26"/>
      <c r="PB26"/>
      <c r="PC26"/>
      <c r="PD26"/>
      <c r="PE26"/>
      <c r="PF26"/>
      <c r="PG26"/>
      <c r="PH26"/>
      <c r="PI26"/>
      <c r="PJ26"/>
      <c r="PK26"/>
      <c r="PL26"/>
      <c r="PM26"/>
      <c r="PN26"/>
      <c r="PO26"/>
      <c r="PP26"/>
      <c r="PQ26"/>
      <c r="PR26"/>
      <c r="PS26"/>
      <c r="PT26"/>
      <c r="PU26"/>
      <c r="PV26"/>
      <c r="PW26"/>
      <c r="PX26"/>
      <c r="PY26"/>
      <c r="PZ26"/>
      <c r="QA26"/>
      <c r="QB26"/>
      <c r="QC26"/>
      <c r="QD26"/>
      <c r="QE26"/>
      <c r="QF26"/>
      <c r="QG26"/>
      <c r="QH26"/>
      <c r="QI26"/>
      <c r="QJ26"/>
      <c r="QK26"/>
      <c r="QL26"/>
      <c r="QM26"/>
      <c r="QN26"/>
      <c r="QO26"/>
      <c r="QP26"/>
      <c r="QQ26"/>
      <c r="QR26"/>
      <c r="QS26"/>
      <c r="QT26"/>
      <c r="QU26"/>
      <c r="QV26"/>
      <c r="QW26"/>
      <c r="QX26"/>
      <c r="QY26"/>
      <c r="QZ26"/>
      <c r="RA26"/>
      <c r="RB26"/>
      <c r="RC26"/>
      <c r="RD26"/>
      <c r="RE26"/>
      <c r="RF26"/>
      <c r="RG26"/>
      <c r="RH26"/>
      <c r="RI26"/>
      <c r="RJ26"/>
      <c r="RK26"/>
      <c r="RL26"/>
      <c r="RM26"/>
      <c r="RN26"/>
      <c r="RO26"/>
      <c r="RP26"/>
      <c r="RQ26"/>
      <c r="RR26"/>
      <c r="RS26"/>
      <c r="RT26"/>
      <c r="RU26"/>
      <c r="RV26"/>
      <c r="RW26"/>
      <c r="RX26"/>
      <c r="RY26"/>
      <c r="RZ26"/>
      <c r="SA26"/>
      <c r="SB26"/>
      <c r="SC26"/>
      <c r="SD26"/>
      <c r="SE26"/>
      <c r="SF26"/>
      <c r="SG26"/>
      <c r="SH26"/>
      <c r="SI26"/>
      <c r="SJ26"/>
      <c r="SK26"/>
      <c r="SL26"/>
      <c r="SM26"/>
      <c r="SN26"/>
      <c r="SO26"/>
      <c r="SP26"/>
      <c r="SQ26"/>
      <c r="SR26"/>
      <c r="SS26"/>
      <c r="ST26"/>
      <c r="SU26"/>
      <c r="SV26"/>
      <c r="SW26"/>
      <c r="SX26"/>
      <c r="SY26"/>
      <c r="SZ26"/>
      <c r="TA26"/>
      <c r="TB26"/>
      <c r="TC26"/>
      <c r="TD26"/>
      <c r="TE26"/>
      <c r="TF26"/>
      <c r="TG26"/>
      <c r="TH26"/>
      <c r="TI26"/>
      <c r="TJ26"/>
      <c r="TK26"/>
      <c r="TL26"/>
      <c r="TM26"/>
      <c r="TN26"/>
      <c r="TO26"/>
      <c r="TP26"/>
      <c r="TQ26"/>
      <c r="TR26"/>
      <c r="TS26"/>
      <c r="TT26"/>
      <c r="TU26"/>
      <c r="TV26"/>
      <c r="TW26"/>
      <c r="TX26"/>
      <c r="TY26"/>
      <c r="TZ26"/>
      <c r="UA26"/>
      <c r="UB26"/>
      <c r="UC26"/>
      <c r="UD26"/>
      <c r="UE26"/>
      <c r="UF26"/>
      <c r="UG26"/>
      <c r="UH26"/>
      <c r="UI26"/>
      <c r="UJ26"/>
      <c r="UK26"/>
      <c r="UL26"/>
      <c r="UM26"/>
      <c r="UN26"/>
      <c r="UO26"/>
      <c r="UP26"/>
      <c r="UQ26"/>
      <c r="UR26"/>
      <c r="US26"/>
      <c r="UT26"/>
      <c r="UU26"/>
      <c r="UV26"/>
      <c r="UW26"/>
      <c r="UX26"/>
      <c r="UY26"/>
      <c r="UZ26"/>
      <c r="VA26"/>
      <c r="VB26"/>
      <c r="VC26"/>
      <c r="VD26"/>
      <c r="VE26"/>
      <c r="VF26"/>
      <c r="VG26"/>
      <c r="VH26"/>
      <c r="VI26"/>
      <c r="VJ26"/>
      <c r="VK26"/>
      <c r="VL26"/>
      <c r="VM26"/>
      <c r="VN26"/>
      <c r="VO26"/>
      <c r="VP26"/>
      <c r="VQ26"/>
      <c r="VR26"/>
      <c r="VS26"/>
      <c r="VT26"/>
      <c r="VU26"/>
      <c r="VV26"/>
      <c r="VW26"/>
      <c r="VX26"/>
      <c r="VY26"/>
      <c r="VZ26"/>
      <c r="WA26"/>
      <c r="WB26"/>
      <c r="WC26"/>
      <c r="WD26"/>
      <c r="WE26"/>
      <c r="WF26"/>
      <c r="WG26"/>
      <c r="WH26"/>
      <c r="WI26"/>
      <c r="WJ26"/>
      <c r="WK26"/>
      <c r="WL26"/>
      <c r="WM26"/>
      <c r="WN26"/>
      <c r="WO26"/>
      <c r="WP26"/>
      <c r="WQ26"/>
      <c r="WR26"/>
      <c r="WS26"/>
      <c r="WT26"/>
      <c r="WU26"/>
      <c r="WV26"/>
      <c r="WW26"/>
      <c r="WX26"/>
      <c r="WY26"/>
      <c r="WZ26"/>
      <c r="XA26"/>
      <c r="XB26"/>
      <c r="XC26"/>
      <c r="XD26"/>
      <c r="XE26"/>
      <c r="XF26"/>
      <c r="XG26"/>
      <c r="XH26"/>
      <c r="XI26"/>
      <c r="XJ26"/>
      <c r="XK26"/>
      <c r="XL26"/>
      <c r="XM26"/>
      <c r="XN26"/>
      <c r="XO26"/>
      <c r="XP26"/>
      <c r="XQ26"/>
      <c r="XR26"/>
      <c r="XS26"/>
      <c r="XT26"/>
      <c r="XU26"/>
      <c r="XV26"/>
      <c r="XW26"/>
      <c r="XX26"/>
      <c r="XY26"/>
      <c r="XZ26"/>
      <c r="YA26"/>
      <c r="YB26"/>
      <c r="YC26"/>
      <c r="YD26"/>
      <c r="YE26"/>
      <c r="YF26"/>
      <c r="YG26"/>
      <c r="YH26"/>
      <c r="YI26"/>
      <c r="YJ26"/>
      <c r="YK26"/>
      <c r="YL26"/>
      <c r="YM26"/>
      <c r="YN26"/>
      <c r="YO26"/>
      <c r="YP26"/>
      <c r="YQ26"/>
      <c r="YR26"/>
      <c r="YS26"/>
      <c r="YT26"/>
      <c r="YU26"/>
      <c r="YV26"/>
      <c r="YW26"/>
      <c r="YX26"/>
      <c r="YY26"/>
      <c r="YZ26"/>
      <c r="ZA26"/>
      <c r="ZB26"/>
      <c r="ZC26"/>
      <c r="ZD26"/>
      <c r="ZE26"/>
      <c r="ZF26"/>
      <c r="ZG26"/>
      <c r="ZH26"/>
      <c r="ZI26"/>
      <c r="ZJ26"/>
      <c r="ZK26"/>
      <c r="ZL26"/>
      <c r="ZM26"/>
      <c r="ZN26"/>
      <c r="ZO26"/>
      <c r="ZP26"/>
      <c r="ZQ26"/>
      <c r="ZR26"/>
      <c r="ZS26"/>
      <c r="ZT26"/>
      <c r="ZU26"/>
      <c r="ZV26"/>
      <c r="ZW26"/>
      <c r="ZX26"/>
      <c r="ZY26"/>
      <c r="ZZ26"/>
    </row>
    <row r="27" spans="1:702" s="18" customFormat="1">
      <c r="A27" s="16" t="s">
        <v>68</v>
      </c>
      <c r="B27">
        <v>502542.61429162155</v>
      </c>
      <c r="C27">
        <v>505050.70314640843</v>
      </c>
      <c r="D27">
        <v>469495.53424897965</v>
      </c>
      <c r="E27">
        <v>424656.5600825132</v>
      </c>
      <c r="F27">
        <v>391657.5326606321</v>
      </c>
      <c r="G27">
        <v>355538.42338700313</v>
      </c>
      <c r="H27">
        <v>339662.76993896731</v>
      </c>
      <c r="I27">
        <v>337112.65334259847</v>
      </c>
      <c r="J27">
        <v>344206.6675056658</v>
      </c>
      <c r="K27">
        <v>406645.91477997357</v>
      </c>
      <c r="L27">
        <v>432392.09848450113</v>
      </c>
      <c r="M27">
        <v>417332.06708251173</v>
      </c>
      <c r="N27">
        <v>412249.44383453293</v>
      </c>
      <c r="O27">
        <v>390923.65961876058</v>
      </c>
      <c r="P27">
        <v>380157.49640718609</v>
      </c>
      <c r="Q27">
        <v>349163.51549187116</v>
      </c>
      <c r="R27">
        <v>344089.75200235937</v>
      </c>
      <c r="S27">
        <v>321782.39666486176</v>
      </c>
      <c r="T27">
        <v>338624.67659292702</v>
      </c>
      <c r="U27">
        <v>333783.60883048817</v>
      </c>
      <c r="V27">
        <v>344868.51083497016</v>
      </c>
      <c r="W27">
        <v>391086.67849577637</v>
      </c>
      <c r="X27">
        <v>424299.06414376653</v>
      </c>
      <c r="Y27">
        <v>401104.43730087957</v>
      </c>
      <c r="Z27">
        <v>316522.10191219446</v>
      </c>
      <c r="AA27">
        <v>353377.89503709244</v>
      </c>
      <c r="AB27">
        <v>306988.60243133246</v>
      </c>
      <c r="AC27">
        <v>316722.72753351508</v>
      </c>
      <c r="AD27">
        <v>294241.81945921795</v>
      </c>
      <c r="AE27">
        <v>220034.11731296522</v>
      </c>
      <c r="AF27">
        <v>220750.25907440082</v>
      </c>
      <c r="AG27">
        <v>301795.44378413085</v>
      </c>
      <c r="AH27">
        <v>291477.50643638702</v>
      </c>
      <c r="AI27">
        <v>218824.11961440195</v>
      </c>
      <c r="AJ27">
        <v>178940.72872257541</v>
      </c>
      <c r="AK27">
        <v>168378.71909277409</v>
      </c>
      <c r="AL27">
        <v>139785.0967104678</v>
      </c>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c r="HB27"/>
      <c r="HC27"/>
      <c r="HD27"/>
      <c r="HE27"/>
      <c r="HF27"/>
      <c r="HG27"/>
      <c r="HH27"/>
      <c r="HI27"/>
      <c r="HJ27"/>
      <c r="HK27"/>
      <c r="HL27"/>
      <c r="HM27"/>
      <c r="HN27"/>
      <c r="HO27"/>
      <c r="HP27"/>
      <c r="HQ27"/>
      <c r="HR27"/>
      <c r="HS27"/>
      <c r="HT27"/>
      <c r="HU27"/>
      <c r="HV27"/>
      <c r="HW27"/>
      <c r="HX27"/>
      <c r="HY27"/>
      <c r="HZ27"/>
      <c r="IA27"/>
      <c r="IB27"/>
      <c r="IC27"/>
      <c r="ID27"/>
      <c r="IE27"/>
      <c r="IF27"/>
      <c r="IG27"/>
      <c r="IH27"/>
      <c r="II27"/>
      <c r="IJ27"/>
      <c r="IK27"/>
      <c r="IL27"/>
      <c r="IM27"/>
      <c r="IN27"/>
      <c r="IO27"/>
      <c r="IP27"/>
      <c r="IQ27"/>
      <c r="IR27"/>
      <c r="IS27"/>
      <c r="IT27"/>
      <c r="IU27"/>
      <c r="IV27"/>
      <c r="IW27"/>
      <c r="IX27"/>
      <c r="IY27"/>
      <c r="IZ27"/>
      <c r="JA27"/>
      <c r="JB27"/>
      <c r="JC27"/>
      <c r="JD27"/>
      <c r="JE27"/>
      <c r="JF27"/>
      <c r="JG27"/>
      <c r="JH27"/>
      <c r="JI27"/>
      <c r="JJ27"/>
      <c r="JK27"/>
      <c r="JL27"/>
      <c r="JM27"/>
      <c r="JN27"/>
      <c r="JO27"/>
      <c r="JP27"/>
      <c r="JQ27"/>
      <c r="JR27"/>
      <c r="JS27"/>
      <c r="JT27"/>
      <c r="JU27"/>
      <c r="JV27"/>
      <c r="JW27"/>
      <c r="JX27"/>
      <c r="JY27"/>
      <c r="JZ27"/>
      <c r="KA27"/>
      <c r="KB27"/>
      <c r="KC27"/>
      <c r="KD27"/>
      <c r="KE27"/>
      <c r="KF27"/>
      <c r="KG27"/>
      <c r="KH27"/>
      <c r="KI27"/>
      <c r="KJ27"/>
      <c r="KK27"/>
      <c r="KL27"/>
      <c r="KM27"/>
      <c r="KN27"/>
      <c r="KO27"/>
      <c r="KP27"/>
      <c r="KQ27"/>
      <c r="KR27"/>
      <c r="KS27"/>
      <c r="KT27"/>
      <c r="KU27"/>
      <c r="KV27"/>
      <c r="KW27"/>
      <c r="KX27"/>
      <c r="KY27"/>
      <c r="KZ27"/>
      <c r="LA27"/>
      <c r="LB27"/>
      <c r="LC27"/>
      <c r="LD27"/>
      <c r="LE27"/>
      <c r="LF27"/>
      <c r="LG27"/>
      <c r="LH27"/>
      <c r="LI27"/>
      <c r="LJ27"/>
      <c r="LK27"/>
      <c r="LL27"/>
      <c r="LM27"/>
      <c r="LN27"/>
      <c r="LO27"/>
      <c r="LP27"/>
      <c r="LQ27"/>
      <c r="LR27"/>
      <c r="LS27"/>
      <c r="LT27"/>
      <c r="LU27"/>
      <c r="LV27"/>
      <c r="LW27"/>
      <c r="LX27"/>
      <c r="LY27"/>
      <c r="LZ27"/>
      <c r="MA27"/>
      <c r="MB27"/>
      <c r="MC27"/>
      <c r="MD27"/>
      <c r="ME27"/>
      <c r="MF27"/>
      <c r="MG27"/>
      <c r="MH27"/>
      <c r="MI27"/>
      <c r="MJ27"/>
      <c r="MK27"/>
      <c r="ML27"/>
      <c r="MM27"/>
      <c r="MN27"/>
      <c r="MO27"/>
      <c r="MP27"/>
      <c r="MQ27"/>
      <c r="MR27"/>
      <c r="MS27"/>
      <c r="MT27"/>
      <c r="MU27"/>
      <c r="MV27"/>
      <c r="MW27"/>
      <c r="MX27"/>
      <c r="MY27"/>
      <c r="MZ27"/>
      <c r="NA27"/>
      <c r="NB27"/>
      <c r="NC27"/>
      <c r="ND27"/>
      <c r="NE27"/>
      <c r="NF27"/>
      <c r="NG27"/>
      <c r="NH27"/>
      <c r="NI27"/>
      <c r="NJ27"/>
      <c r="NK27"/>
      <c r="NL27"/>
      <c r="NM27"/>
      <c r="NN27"/>
      <c r="NO27"/>
      <c r="NP27"/>
      <c r="NQ27"/>
      <c r="NR27"/>
      <c r="NS27"/>
      <c r="NT27"/>
      <c r="NU27"/>
      <c r="NV27"/>
      <c r="NW27"/>
      <c r="NX27"/>
      <c r="NY27"/>
      <c r="NZ27"/>
      <c r="OA27"/>
      <c r="OB27"/>
      <c r="OC27"/>
      <c r="OD27"/>
      <c r="OE27"/>
      <c r="OF27"/>
      <c r="OG27"/>
      <c r="OH27"/>
      <c r="OI27"/>
      <c r="OJ27"/>
      <c r="OK27"/>
      <c r="OL27"/>
      <c r="OM27"/>
      <c r="ON27"/>
      <c r="OO27"/>
      <c r="OP27"/>
      <c r="OQ27"/>
      <c r="OR27"/>
      <c r="OS27"/>
      <c r="OT27"/>
      <c r="OU27"/>
      <c r="OV27"/>
      <c r="OW27"/>
      <c r="OX27"/>
      <c r="OY27"/>
      <c r="OZ27"/>
      <c r="PA27"/>
      <c r="PB27"/>
      <c r="PC27"/>
      <c r="PD27"/>
      <c r="PE27"/>
      <c r="PF27"/>
      <c r="PG27"/>
      <c r="PH27"/>
      <c r="PI27"/>
      <c r="PJ27"/>
      <c r="PK27"/>
      <c r="PL27"/>
      <c r="PM27"/>
      <c r="PN27"/>
      <c r="PO27"/>
      <c r="PP27"/>
      <c r="PQ27"/>
      <c r="PR27"/>
      <c r="PS27"/>
      <c r="PT27"/>
      <c r="PU27"/>
      <c r="PV27"/>
      <c r="PW27"/>
      <c r="PX27"/>
      <c r="PY27"/>
      <c r="PZ27"/>
      <c r="QA27"/>
      <c r="QB27"/>
      <c r="QC27"/>
      <c r="QD27"/>
      <c r="QE27"/>
      <c r="QF27"/>
      <c r="QG27"/>
      <c r="QH27"/>
      <c r="QI27"/>
      <c r="QJ27"/>
      <c r="QK27"/>
      <c r="QL27"/>
      <c r="QM27"/>
      <c r="QN27"/>
      <c r="QO27"/>
      <c r="QP27"/>
      <c r="QQ27"/>
      <c r="QR27"/>
      <c r="QS27"/>
      <c r="QT27"/>
      <c r="QU27"/>
      <c r="QV27"/>
      <c r="QW27"/>
      <c r="QX27"/>
      <c r="QY27"/>
      <c r="QZ27"/>
      <c r="RA27"/>
      <c r="RB27"/>
      <c r="RC27"/>
      <c r="RD27"/>
      <c r="RE27"/>
      <c r="RF27"/>
      <c r="RG27"/>
      <c r="RH27"/>
      <c r="RI27"/>
      <c r="RJ27"/>
      <c r="RK27"/>
      <c r="RL27"/>
      <c r="RM27"/>
      <c r="RN27"/>
      <c r="RO27"/>
      <c r="RP27"/>
      <c r="RQ27"/>
      <c r="RR27"/>
      <c r="RS27"/>
      <c r="RT27"/>
      <c r="RU27"/>
      <c r="RV27"/>
      <c r="RW27"/>
      <c r="RX27"/>
      <c r="RY27"/>
      <c r="RZ27"/>
      <c r="SA27"/>
      <c r="SB27"/>
      <c r="SC27"/>
      <c r="SD27"/>
      <c r="SE27"/>
      <c r="SF27"/>
      <c r="SG27"/>
      <c r="SH27"/>
      <c r="SI27"/>
      <c r="SJ27"/>
      <c r="SK27"/>
      <c r="SL27"/>
      <c r="SM27"/>
      <c r="SN27"/>
      <c r="SO27"/>
      <c r="SP27"/>
      <c r="SQ27"/>
      <c r="SR27"/>
      <c r="SS27"/>
      <c r="ST27"/>
      <c r="SU27"/>
      <c r="SV27"/>
      <c r="SW27"/>
      <c r="SX27"/>
      <c r="SY27"/>
      <c r="SZ27"/>
      <c r="TA27"/>
      <c r="TB27"/>
      <c r="TC27"/>
      <c r="TD27"/>
      <c r="TE27"/>
      <c r="TF27"/>
      <c r="TG27"/>
      <c r="TH27"/>
      <c r="TI27"/>
      <c r="TJ27"/>
      <c r="TK27"/>
      <c r="TL27"/>
      <c r="TM27"/>
      <c r="TN27"/>
      <c r="TO27"/>
      <c r="TP27"/>
      <c r="TQ27"/>
      <c r="TR27"/>
      <c r="TS27"/>
      <c r="TT27"/>
      <c r="TU27"/>
      <c r="TV27"/>
      <c r="TW27"/>
      <c r="TX27"/>
      <c r="TY27"/>
      <c r="TZ27"/>
      <c r="UA27"/>
      <c r="UB27"/>
      <c r="UC27"/>
      <c r="UD27"/>
      <c r="UE27"/>
      <c r="UF27"/>
      <c r="UG27"/>
      <c r="UH27"/>
      <c r="UI27"/>
      <c r="UJ27"/>
      <c r="UK27"/>
      <c r="UL27"/>
      <c r="UM27"/>
      <c r="UN27"/>
      <c r="UO27"/>
      <c r="UP27"/>
      <c r="UQ27"/>
      <c r="UR27"/>
      <c r="US27"/>
      <c r="UT27"/>
      <c r="UU27"/>
      <c r="UV27"/>
      <c r="UW27"/>
      <c r="UX27"/>
      <c r="UY27"/>
      <c r="UZ27"/>
      <c r="VA27"/>
      <c r="VB27"/>
      <c r="VC27"/>
      <c r="VD27"/>
      <c r="VE27"/>
      <c r="VF27"/>
      <c r="VG27"/>
      <c r="VH27"/>
      <c r="VI27"/>
      <c r="VJ27"/>
      <c r="VK27"/>
      <c r="VL27"/>
      <c r="VM27"/>
      <c r="VN27"/>
      <c r="VO27"/>
      <c r="VP27"/>
      <c r="VQ27"/>
      <c r="VR27"/>
      <c r="VS27"/>
      <c r="VT27"/>
      <c r="VU27"/>
      <c r="VV27"/>
      <c r="VW27"/>
      <c r="VX27"/>
      <c r="VY27"/>
      <c r="VZ27"/>
      <c r="WA27"/>
      <c r="WB27"/>
      <c r="WC27"/>
      <c r="WD27"/>
      <c r="WE27"/>
      <c r="WF27"/>
      <c r="WG27"/>
      <c r="WH27"/>
      <c r="WI27"/>
      <c r="WJ27"/>
      <c r="WK27"/>
      <c r="WL27"/>
      <c r="WM27"/>
      <c r="WN27"/>
      <c r="WO27"/>
      <c r="WP27"/>
      <c r="WQ27"/>
      <c r="WR27"/>
      <c r="WS27"/>
      <c r="WT27"/>
      <c r="WU27"/>
      <c r="WV27"/>
      <c r="WW27"/>
      <c r="WX27"/>
      <c r="WY27"/>
      <c r="WZ27"/>
      <c r="XA27"/>
      <c r="XB27"/>
      <c r="XC27"/>
      <c r="XD27"/>
      <c r="XE27"/>
      <c r="XF27"/>
      <c r="XG27"/>
      <c r="XH27"/>
      <c r="XI27"/>
      <c r="XJ27"/>
      <c r="XK27"/>
      <c r="XL27"/>
      <c r="XM27"/>
      <c r="XN27"/>
      <c r="XO27"/>
      <c r="XP27"/>
      <c r="XQ27"/>
      <c r="XR27"/>
      <c r="XS27"/>
      <c r="XT27"/>
      <c r="XU27"/>
      <c r="XV27"/>
      <c r="XW27"/>
      <c r="XX27"/>
      <c r="XY27"/>
      <c r="XZ27"/>
      <c r="YA27"/>
      <c r="YB27"/>
      <c r="YC27"/>
      <c r="YD27"/>
      <c r="YE27"/>
      <c r="YF27"/>
      <c r="YG27"/>
      <c r="YH27"/>
      <c r="YI27"/>
      <c r="YJ27"/>
      <c r="YK27"/>
      <c r="YL27"/>
      <c r="YM27"/>
      <c r="YN27"/>
      <c r="YO27"/>
      <c r="YP27"/>
      <c r="YQ27"/>
      <c r="YR27"/>
      <c r="YS27"/>
      <c r="YT27"/>
      <c r="YU27"/>
      <c r="YV27"/>
      <c r="YW27"/>
      <c r="YX27"/>
      <c r="YY27"/>
      <c r="YZ27"/>
      <c r="ZA27"/>
      <c r="ZB27"/>
      <c r="ZC27"/>
      <c r="ZD27"/>
      <c r="ZE27"/>
      <c r="ZF27"/>
      <c r="ZG27"/>
      <c r="ZH27"/>
      <c r="ZI27"/>
      <c r="ZJ27"/>
      <c r="ZK27"/>
      <c r="ZL27"/>
      <c r="ZM27"/>
      <c r="ZN27"/>
      <c r="ZO27"/>
      <c r="ZP27"/>
      <c r="ZQ27"/>
      <c r="ZR27"/>
      <c r="ZS27"/>
      <c r="ZT27"/>
      <c r="ZU27"/>
      <c r="ZV27"/>
      <c r="ZW27"/>
      <c r="ZX27"/>
      <c r="ZY27"/>
      <c r="ZZ27"/>
    </row>
    <row r="28" spans="1:702" s="18" customFormat="1">
      <c r="A28" s="16" t="s">
        <v>69</v>
      </c>
      <c r="B28">
        <v>125635.65357290539</v>
      </c>
      <c r="C28">
        <v>126262.67578660211</v>
      </c>
      <c r="D28">
        <v>117373.88356224491</v>
      </c>
      <c r="E28">
        <v>106164.1400206283</v>
      </c>
      <c r="F28">
        <v>97914.383165158026</v>
      </c>
      <c r="G28">
        <v>88884.605846750783</v>
      </c>
      <c r="H28">
        <v>84915.692484741827</v>
      </c>
      <c r="I28">
        <v>84278.163335649617</v>
      </c>
      <c r="J28">
        <v>86051.66687641645</v>
      </c>
      <c r="K28">
        <v>101661.47869499339</v>
      </c>
      <c r="L28">
        <v>108098.02462112528</v>
      </c>
      <c r="M28">
        <v>104333.01677062793</v>
      </c>
      <c r="N28">
        <v>103062.36095863323</v>
      </c>
      <c r="O28">
        <v>97730.914904690144</v>
      </c>
      <c r="P28">
        <v>95039.374101796522</v>
      </c>
      <c r="Q28">
        <v>87290.878872967791</v>
      </c>
      <c r="R28">
        <v>86022.438000589842</v>
      </c>
      <c r="S28">
        <v>80445.599166215441</v>
      </c>
      <c r="T28">
        <v>84656.169148231755</v>
      </c>
      <c r="U28">
        <v>83445.902207622043</v>
      </c>
      <c r="V28">
        <v>86217.127708742541</v>
      </c>
      <c r="W28">
        <v>97771.669623944093</v>
      </c>
      <c r="X28">
        <v>106074.76603594163</v>
      </c>
      <c r="Y28">
        <v>100276.10932521989</v>
      </c>
      <c r="Z28">
        <v>79130.525478048614</v>
      </c>
      <c r="AA28">
        <v>88344.473759273111</v>
      </c>
      <c r="AB28">
        <v>76747.150607833115</v>
      </c>
      <c r="AC28">
        <v>79180.681883378769</v>
      </c>
      <c r="AD28">
        <v>73560.454864804487</v>
      </c>
      <c r="AE28">
        <v>55008.529328241304</v>
      </c>
      <c r="AF28">
        <v>55187.564768600212</v>
      </c>
      <c r="AG28">
        <v>0</v>
      </c>
      <c r="AH28">
        <v>0</v>
      </c>
      <c r="AI28">
        <v>0</v>
      </c>
      <c r="AJ28">
        <v>0</v>
      </c>
      <c r="AK28">
        <v>0</v>
      </c>
      <c r="AL28">
        <v>0</v>
      </c>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c r="GA28"/>
      <c r="GB28"/>
      <c r="GC28"/>
      <c r="GD28"/>
      <c r="GE28"/>
      <c r="GF28"/>
      <c r="GG28"/>
      <c r="GH28"/>
      <c r="GI28"/>
      <c r="GJ28"/>
      <c r="GK28"/>
      <c r="GL28"/>
      <c r="GM28"/>
      <c r="GN28"/>
      <c r="GO28"/>
      <c r="GP28"/>
      <c r="GQ28"/>
      <c r="GR28"/>
      <c r="GS28"/>
      <c r="GT28"/>
      <c r="GU28"/>
      <c r="GV28"/>
      <c r="GW28"/>
      <c r="GX28"/>
      <c r="GY28"/>
      <c r="GZ28"/>
      <c r="HA28"/>
      <c r="HB28"/>
      <c r="HC28"/>
      <c r="HD28"/>
      <c r="HE28"/>
      <c r="HF28"/>
      <c r="HG28"/>
      <c r="HH28"/>
      <c r="HI28"/>
      <c r="HJ28"/>
      <c r="HK28"/>
      <c r="HL28"/>
      <c r="HM28"/>
      <c r="HN28"/>
      <c r="HO28"/>
      <c r="HP28"/>
      <c r="HQ28"/>
      <c r="HR28"/>
      <c r="HS28"/>
      <c r="HT28"/>
      <c r="HU28"/>
      <c r="HV28"/>
      <c r="HW28"/>
      <c r="HX28"/>
      <c r="HY28"/>
      <c r="HZ28"/>
      <c r="IA28"/>
      <c r="IB28"/>
      <c r="IC28"/>
      <c r="ID28"/>
      <c r="IE28"/>
      <c r="IF28"/>
      <c r="IG28"/>
      <c r="IH28"/>
      <c r="II28"/>
      <c r="IJ28"/>
      <c r="IK28"/>
      <c r="IL28"/>
      <c r="IM28"/>
      <c r="IN28"/>
      <c r="IO28"/>
      <c r="IP28"/>
      <c r="IQ28"/>
      <c r="IR28"/>
      <c r="IS28"/>
      <c r="IT28"/>
      <c r="IU28"/>
      <c r="IV28"/>
      <c r="IW28"/>
      <c r="IX28"/>
      <c r="IY28"/>
      <c r="IZ28"/>
      <c r="JA28"/>
      <c r="JB28"/>
      <c r="JC28"/>
      <c r="JD28"/>
      <c r="JE28"/>
      <c r="JF28"/>
      <c r="JG28"/>
      <c r="JH28"/>
      <c r="JI28"/>
      <c r="JJ28"/>
      <c r="JK28"/>
      <c r="JL28"/>
      <c r="JM28"/>
      <c r="JN28"/>
      <c r="JO28"/>
      <c r="JP28"/>
      <c r="JQ28"/>
      <c r="JR28"/>
      <c r="JS28"/>
      <c r="JT28"/>
      <c r="JU28"/>
      <c r="JV28"/>
      <c r="JW28"/>
      <c r="JX28"/>
      <c r="JY28"/>
      <c r="JZ28"/>
      <c r="KA28"/>
      <c r="KB28"/>
      <c r="KC28"/>
      <c r="KD28"/>
      <c r="KE28"/>
      <c r="KF28"/>
      <c r="KG28"/>
      <c r="KH28"/>
      <c r="KI28"/>
      <c r="KJ28"/>
      <c r="KK28"/>
      <c r="KL28"/>
      <c r="KM28"/>
      <c r="KN28"/>
      <c r="KO28"/>
      <c r="KP28"/>
      <c r="KQ28"/>
      <c r="KR28"/>
      <c r="KS28"/>
      <c r="KT28"/>
      <c r="KU28"/>
      <c r="KV28"/>
      <c r="KW28"/>
      <c r="KX28"/>
      <c r="KY28"/>
      <c r="KZ28"/>
      <c r="LA28"/>
      <c r="LB28"/>
      <c r="LC28"/>
      <c r="LD28"/>
      <c r="LE28"/>
      <c r="LF28"/>
      <c r="LG28"/>
      <c r="LH28"/>
      <c r="LI28"/>
      <c r="LJ28"/>
      <c r="LK28"/>
      <c r="LL28"/>
      <c r="LM28"/>
      <c r="LN28"/>
      <c r="LO28"/>
      <c r="LP28"/>
      <c r="LQ28"/>
      <c r="LR28"/>
      <c r="LS28"/>
      <c r="LT28"/>
      <c r="LU28"/>
      <c r="LV28"/>
      <c r="LW28"/>
      <c r="LX28"/>
      <c r="LY28"/>
      <c r="LZ28"/>
      <c r="MA28"/>
      <c r="MB28"/>
      <c r="MC28"/>
      <c r="MD28"/>
      <c r="ME28"/>
      <c r="MF28"/>
      <c r="MG28"/>
      <c r="MH28"/>
      <c r="MI28"/>
      <c r="MJ28"/>
      <c r="MK28"/>
      <c r="ML28"/>
      <c r="MM28"/>
      <c r="MN28"/>
      <c r="MO28"/>
      <c r="MP28"/>
      <c r="MQ28"/>
      <c r="MR28"/>
      <c r="MS28"/>
      <c r="MT28"/>
      <c r="MU28"/>
      <c r="MV28"/>
      <c r="MW28"/>
      <c r="MX28"/>
      <c r="MY28"/>
      <c r="MZ28"/>
      <c r="NA28"/>
      <c r="NB28"/>
      <c r="NC28"/>
      <c r="ND28"/>
      <c r="NE28"/>
      <c r="NF28"/>
      <c r="NG28"/>
      <c r="NH28"/>
      <c r="NI28"/>
      <c r="NJ28"/>
      <c r="NK28"/>
      <c r="NL28"/>
      <c r="NM28"/>
      <c r="NN28"/>
      <c r="NO28"/>
      <c r="NP28"/>
      <c r="NQ28"/>
      <c r="NR28"/>
      <c r="NS28"/>
      <c r="NT28"/>
      <c r="NU28"/>
      <c r="NV28"/>
      <c r="NW28"/>
      <c r="NX28"/>
      <c r="NY28"/>
      <c r="NZ28"/>
      <c r="OA28"/>
      <c r="OB28"/>
      <c r="OC28"/>
      <c r="OD28"/>
      <c r="OE28"/>
      <c r="OF28"/>
      <c r="OG28"/>
      <c r="OH28"/>
      <c r="OI28"/>
      <c r="OJ28"/>
      <c r="OK28"/>
      <c r="OL28"/>
      <c r="OM28"/>
      <c r="ON28"/>
      <c r="OO28"/>
      <c r="OP28"/>
      <c r="OQ28"/>
      <c r="OR28"/>
      <c r="OS28"/>
      <c r="OT28"/>
      <c r="OU28"/>
      <c r="OV28"/>
      <c r="OW28"/>
      <c r="OX28"/>
      <c r="OY28"/>
      <c r="OZ28"/>
      <c r="PA28"/>
      <c r="PB28"/>
      <c r="PC28"/>
      <c r="PD28"/>
      <c r="PE28"/>
      <c r="PF28"/>
      <c r="PG28"/>
      <c r="PH28"/>
      <c r="PI28"/>
      <c r="PJ28"/>
      <c r="PK28"/>
      <c r="PL28"/>
      <c r="PM28"/>
      <c r="PN28"/>
      <c r="PO28"/>
      <c r="PP28"/>
      <c r="PQ28"/>
      <c r="PR28"/>
      <c r="PS28"/>
      <c r="PT28"/>
      <c r="PU28"/>
      <c r="PV28"/>
      <c r="PW28"/>
      <c r="PX28"/>
      <c r="PY28"/>
      <c r="PZ28"/>
      <c r="QA28"/>
      <c r="QB28"/>
      <c r="QC28"/>
      <c r="QD28"/>
      <c r="QE28"/>
      <c r="QF28"/>
      <c r="QG28"/>
      <c r="QH28"/>
      <c r="QI28"/>
      <c r="QJ28"/>
      <c r="QK28"/>
      <c r="QL28"/>
      <c r="QM28"/>
      <c r="QN28"/>
      <c r="QO28"/>
      <c r="QP28"/>
      <c r="QQ28"/>
      <c r="QR28"/>
      <c r="QS28"/>
      <c r="QT28"/>
      <c r="QU28"/>
      <c r="QV28"/>
      <c r="QW28"/>
      <c r="QX28"/>
      <c r="QY28"/>
      <c r="QZ28"/>
      <c r="RA28"/>
      <c r="RB28"/>
      <c r="RC28"/>
      <c r="RD28"/>
      <c r="RE28"/>
      <c r="RF28"/>
      <c r="RG28"/>
      <c r="RH28"/>
      <c r="RI28"/>
      <c r="RJ28"/>
      <c r="RK28"/>
      <c r="RL28"/>
      <c r="RM28"/>
      <c r="RN28"/>
      <c r="RO28"/>
      <c r="RP28"/>
      <c r="RQ28"/>
      <c r="RR28"/>
      <c r="RS28"/>
      <c r="RT28"/>
      <c r="RU28"/>
      <c r="RV28"/>
      <c r="RW28"/>
      <c r="RX28"/>
      <c r="RY28"/>
      <c r="RZ28"/>
      <c r="SA28"/>
      <c r="SB28"/>
      <c r="SC28"/>
      <c r="SD28"/>
      <c r="SE28"/>
      <c r="SF28"/>
      <c r="SG28"/>
      <c r="SH28"/>
      <c r="SI28"/>
      <c r="SJ28"/>
      <c r="SK28"/>
      <c r="SL28"/>
      <c r="SM28"/>
      <c r="SN28"/>
      <c r="SO28"/>
      <c r="SP28"/>
      <c r="SQ28"/>
      <c r="SR28"/>
      <c r="SS28"/>
      <c r="ST28"/>
      <c r="SU28"/>
      <c r="SV28"/>
      <c r="SW28"/>
      <c r="SX28"/>
      <c r="SY28"/>
      <c r="SZ28"/>
      <c r="TA28"/>
      <c r="TB28"/>
      <c r="TC28"/>
      <c r="TD28"/>
      <c r="TE28"/>
      <c r="TF28"/>
      <c r="TG28"/>
      <c r="TH28"/>
      <c r="TI28"/>
      <c r="TJ28"/>
      <c r="TK28"/>
      <c r="TL28"/>
      <c r="TM28"/>
      <c r="TN28"/>
      <c r="TO28"/>
      <c r="TP28"/>
      <c r="TQ28"/>
      <c r="TR28"/>
      <c r="TS28"/>
      <c r="TT28"/>
      <c r="TU28"/>
      <c r="TV28"/>
      <c r="TW28"/>
      <c r="TX28"/>
      <c r="TY28"/>
      <c r="TZ28"/>
      <c r="UA28"/>
      <c r="UB28"/>
      <c r="UC28"/>
      <c r="UD28"/>
      <c r="UE28"/>
      <c r="UF28"/>
      <c r="UG28"/>
      <c r="UH28"/>
      <c r="UI28"/>
      <c r="UJ28"/>
      <c r="UK28"/>
      <c r="UL28"/>
      <c r="UM28"/>
      <c r="UN28"/>
      <c r="UO28"/>
      <c r="UP28"/>
      <c r="UQ28"/>
      <c r="UR28"/>
      <c r="US28"/>
      <c r="UT28"/>
      <c r="UU28"/>
      <c r="UV28"/>
      <c r="UW28"/>
      <c r="UX28"/>
      <c r="UY28"/>
      <c r="UZ28"/>
      <c r="VA28"/>
      <c r="VB28"/>
      <c r="VC28"/>
      <c r="VD28"/>
      <c r="VE28"/>
      <c r="VF28"/>
      <c r="VG28"/>
      <c r="VH28"/>
      <c r="VI28"/>
      <c r="VJ28"/>
      <c r="VK28"/>
      <c r="VL28"/>
      <c r="VM28"/>
      <c r="VN28"/>
      <c r="VO28"/>
      <c r="VP28"/>
      <c r="VQ28"/>
      <c r="VR28"/>
      <c r="VS28"/>
      <c r="VT28"/>
      <c r="VU28"/>
      <c r="VV28"/>
      <c r="VW28"/>
      <c r="VX28"/>
      <c r="VY28"/>
      <c r="VZ28"/>
      <c r="WA28"/>
      <c r="WB28"/>
      <c r="WC28"/>
      <c r="WD28"/>
      <c r="WE28"/>
      <c r="WF28"/>
      <c r="WG28"/>
      <c r="WH28"/>
      <c r="WI28"/>
      <c r="WJ28"/>
      <c r="WK28"/>
      <c r="WL28"/>
      <c r="WM28"/>
      <c r="WN28"/>
      <c r="WO28"/>
      <c r="WP28"/>
      <c r="WQ28"/>
      <c r="WR28"/>
      <c r="WS28"/>
      <c r="WT28"/>
      <c r="WU28"/>
      <c r="WV28"/>
      <c r="WW28"/>
      <c r="WX28"/>
      <c r="WY28"/>
      <c r="WZ28"/>
      <c r="XA28"/>
      <c r="XB28"/>
      <c r="XC28"/>
      <c r="XD28"/>
      <c r="XE28"/>
      <c r="XF28"/>
      <c r="XG28"/>
      <c r="XH28"/>
      <c r="XI28"/>
      <c r="XJ28"/>
      <c r="XK28"/>
      <c r="XL28"/>
      <c r="XM28"/>
      <c r="XN28"/>
      <c r="XO28"/>
      <c r="XP28"/>
      <c r="XQ28"/>
      <c r="XR28"/>
      <c r="XS28"/>
      <c r="XT28"/>
      <c r="XU28"/>
      <c r="XV28"/>
      <c r="XW28"/>
      <c r="XX28"/>
      <c r="XY28"/>
      <c r="XZ28"/>
      <c r="YA28"/>
      <c r="YB28"/>
      <c r="YC28"/>
      <c r="YD28"/>
      <c r="YE28"/>
      <c r="YF28"/>
      <c r="YG28"/>
      <c r="YH28"/>
      <c r="YI28"/>
      <c r="YJ28"/>
      <c r="YK28"/>
      <c r="YL28"/>
      <c r="YM28"/>
      <c r="YN28"/>
      <c r="YO28"/>
      <c r="YP28"/>
      <c r="YQ28"/>
      <c r="YR28"/>
      <c r="YS28"/>
      <c r="YT28"/>
      <c r="YU28"/>
      <c r="YV28"/>
      <c r="YW28"/>
      <c r="YX28"/>
      <c r="YY28"/>
      <c r="YZ28"/>
      <c r="ZA28"/>
      <c r="ZB28"/>
      <c r="ZC28"/>
      <c r="ZD28"/>
      <c r="ZE28"/>
      <c r="ZF28"/>
      <c r="ZG28"/>
      <c r="ZH28"/>
      <c r="ZI28"/>
      <c r="ZJ28"/>
      <c r="ZK28"/>
      <c r="ZL28"/>
      <c r="ZM28"/>
      <c r="ZN28"/>
      <c r="ZO28"/>
      <c r="ZP28"/>
      <c r="ZQ28"/>
      <c r="ZR28"/>
      <c r="ZS28"/>
      <c r="ZT28"/>
      <c r="ZU28"/>
      <c r="ZV28"/>
      <c r="ZW28"/>
      <c r="ZX28"/>
      <c r="ZY28"/>
      <c r="ZZ28"/>
    </row>
    <row r="29" spans="1:702" s="18" customFormat="1">
      <c r="A29" s="16" t="s">
        <v>195</v>
      </c>
      <c r="B29">
        <v>628178.26786452695</v>
      </c>
      <c r="C29">
        <v>631313.37893301051</v>
      </c>
      <c r="D29">
        <v>586869.41781122459</v>
      </c>
      <c r="E29">
        <v>530820.70010314148</v>
      </c>
      <c r="F29">
        <v>489571.91582579014</v>
      </c>
      <c r="G29">
        <v>444423.02923375391</v>
      </c>
      <c r="H29">
        <v>424578.4624237091</v>
      </c>
      <c r="I29">
        <v>421390.81667824811</v>
      </c>
      <c r="J29">
        <v>430258.33438208222</v>
      </c>
      <c r="K29">
        <v>508307.39347496693</v>
      </c>
      <c r="L29">
        <v>540490.12310562644</v>
      </c>
      <c r="M29">
        <v>521665.08385313966</v>
      </c>
      <c r="N29">
        <v>515311.80479316617</v>
      </c>
      <c r="O29">
        <v>488654.57452345075</v>
      </c>
      <c r="P29">
        <v>475196.87050898263</v>
      </c>
      <c r="Q29">
        <v>436454.39436483895</v>
      </c>
      <c r="R29">
        <v>430112.19000294921</v>
      </c>
      <c r="S29">
        <v>402227.99583107722</v>
      </c>
      <c r="T29">
        <v>423280.84574115876</v>
      </c>
      <c r="U29">
        <v>417229.51103811024</v>
      </c>
      <c r="V29">
        <v>431085.63854371267</v>
      </c>
      <c r="W29">
        <v>488858.34811972047</v>
      </c>
      <c r="X29">
        <v>530373.83017970819</v>
      </c>
      <c r="Y29">
        <v>501380.54662609944</v>
      </c>
      <c r="Z29">
        <v>395652.62739024305</v>
      </c>
      <c r="AA29">
        <v>441722.36879636557</v>
      </c>
      <c r="AB29">
        <v>383735.75303916557</v>
      </c>
      <c r="AC29">
        <v>395903.40941689385</v>
      </c>
      <c r="AD29">
        <v>367802.27432402241</v>
      </c>
      <c r="AE29">
        <v>275042.64664120652</v>
      </c>
      <c r="AF29">
        <v>275937.82384300104</v>
      </c>
      <c r="AG29">
        <v>301795.44378413085</v>
      </c>
      <c r="AH29">
        <v>291477.50643638702</v>
      </c>
      <c r="AI29">
        <v>218824.11961440195</v>
      </c>
      <c r="AJ29">
        <v>178940.72872257541</v>
      </c>
      <c r="AK29">
        <v>168378.71909277409</v>
      </c>
      <c r="AL29">
        <v>139785.0967104678</v>
      </c>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c r="HB29"/>
      <c r="HC29"/>
      <c r="HD29"/>
      <c r="HE29"/>
      <c r="HF29"/>
      <c r="HG29"/>
      <c r="HH29"/>
      <c r="HI29"/>
      <c r="HJ29"/>
      <c r="HK29"/>
      <c r="HL29"/>
      <c r="HM29"/>
      <c r="HN29"/>
      <c r="HO29"/>
      <c r="HP29"/>
      <c r="HQ29"/>
      <c r="HR29"/>
      <c r="HS29"/>
      <c r="HT29"/>
      <c r="HU29"/>
      <c r="HV29"/>
      <c r="HW29"/>
      <c r="HX29"/>
      <c r="HY29"/>
      <c r="HZ29"/>
      <c r="IA29"/>
      <c r="IB29"/>
      <c r="IC29"/>
      <c r="ID29"/>
      <c r="IE29"/>
      <c r="IF29"/>
      <c r="IG29"/>
      <c r="IH29"/>
      <c r="II29"/>
      <c r="IJ29"/>
      <c r="IK29"/>
      <c r="IL29"/>
      <c r="IM29"/>
      <c r="IN29"/>
      <c r="IO29"/>
      <c r="IP29"/>
      <c r="IQ29"/>
      <c r="IR29"/>
      <c r="IS29"/>
      <c r="IT29"/>
      <c r="IU29"/>
      <c r="IV29"/>
      <c r="IW29"/>
      <c r="IX29"/>
      <c r="IY29"/>
      <c r="IZ29"/>
      <c r="JA29"/>
      <c r="JB29"/>
      <c r="JC29"/>
      <c r="JD29"/>
      <c r="JE29"/>
      <c r="JF29"/>
      <c r="JG29"/>
      <c r="JH29"/>
      <c r="JI29"/>
      <c r="JJ29"/>
      <c r="JK29"/>
      <c r="JL29"/>
      <c r="JM29"/>
      <c r="JN29"/>
      <c r="JO29"/>
      <c r="JP29"/>
      <c r="JQ29"/>
      <c r="JR29"/>
      <c r="JS29"/>
      <c r="JT29"/>
      <c r="JU29"/>
      <c r="JV29"/>
      <c r="JW29"/>
      <c r="JX29"/>
      <c r="JY29"/>
      <c r="JZ29"/>
      <c r="KA29"/>
      <c r="KB29"/>
      <c r="KC29"/>
      <c r="KD29"/>
      <c r="KE29"/>
      <c r="KF29"/>
      <c r="KG29"/>
      <c r="KH29"/>
      <c r="KI29"/>
      <c r="KJ29"/>
      <c r="KK29"/>
      <c r="KL29"/>
      <c r="KM29"/>
      <c r="KN29"/>
      <c r="KO29"/>
      <c r="KP29"/>
      <c r="KQ29"/>
      <c r="KR29"/>
      <c r="KS29"/>
      <c r="KT29"/>
      <c r="KU29"/>
      <c r="KV29"/>
      <c r="KW29"/>
      <c r="KX29"/>
      <c r="KY29"/>
      <c r="KZ29"/>
      <c r="LA29"/>
      <c r="LB29"/>
      <c r="LC29"/>
      <c r="LD29"/>
      <c r="LE29"/>
      <c r="LF29"/>
      <c r="LG29"/>
      <c r="LH29"/>
      <c r="LI29"/>
      <c r="LJ29"/>
      <c r="LK29"/>
      <c r="LL29"/>
      <c r="LM29"/>
      <c r="LN29"/>
      <c r="LO29"/>
      <c r="LP29"/>
      <c r="LQ29"/>
      <c r="LR29"/>
      <c r="LS29"/>
      <c r="LT29"/>
      <c r="LU29"/>
      <c r="LV29"/>
      <c r="LW29"/>
      <c r="LX29"/>
      <c r="LY29"/>
      <c r="LZ29"/>
      <c r="MA29"/>
      <c r="MB29"/>
      <c r="MC29"/>
      <c r="MD29"/>
      <c r="ME29"/>
      <c r="MF29"/>
      <c r="MG29"/>
      <c r="MH29"/>
      <c r="MI29"/>
      <c r="MJ29"/>
      <c r="MK29"/>
      <c r="ML29"/>
      <c r="MM29"/>
      <c r="MN29"/>
      <c r="MO29"/>
      <c r="MP29"/>
      <c r="MQ29"/>
      <c r="MR29"/>
      <c r="MS29"/>
      <c r="MT29"/>
      <c r="MU29"/>
      <c r="MV29"/>
      <c r="MW29"/>
      <c r="MX29"/>
      <c r="MY29"/>
      <c r="MZ29"/>
      <c r="NA29"/>
      <c r="NB29"/>
      <c r="NC29"/>
      <c r="ND29"/>
      <c r="NE29"/>
      <c r="NF29"/>
      <c r="NG29"/>
      <c r="NH29"/>
      <c r="NI29"/>
      <c r="NJ29"/>
      <c r="NK29"/>
      <c r="NL29"/>
      <c r="NM29"/>
      <c r="NN29"/>
      <c r="NO29"/>
      <c r="NP29"/>
      <c r="NQ29"/>
      <c r="NR29"/>
      <c r="NS29"/>
      <c r="NT29"/>
      <c r="NU29"/>
      <c r="NV29"/>
      <c r="NW29"/>
      <c r="NX29"/>
      <c r="NY29"/>
      <c r="NZ29"/>
      <c r="OA29"/>
      <c r="OB29"/>
      <c r="OC29"/>
      <c r="OD29"/>
      <c r="OE29"/>
      <c r="OF29"/>
      <c r="OG29"/>
      <c r="OH29"/>
      <c r="OI29"/>
      <c r="OJ29"/>
      <c r="OK29"/>
      <c r="OL29"/>
      <c r="OM29"/>
      <c r="ON29"/>
      <c r="OO29"/>
      <c r="OP29"/>
      <c r="OQ29"/>
      <c r="OR29"/>
      <c r="OS29"/>
      <c r="OT29"/>
      <c r="OU29"/>
      <c r="OV29"/>
      <c r="OW29"/>
      <c r="OX29"/>
      <c r="OY29"/>
      <c r="OZ29"/>
      <c r="PA29"/>
      <c r="PB29"/>
      <c r="PC29"/>
      <c r="PD29"/>
      <c r="PE29"/>
      <c r="PF29"/>
      <c r="PG29"/>
      <c r="PH29"/>
      <c r="PI29"/>
      <c r="PJ29"/>
      <c r="PK29"/>
      <c r="PL29"/>
      <c r="PM29"/>
      <c r="PN29"/>
      <c r="PO29"/>
      <c r="PP29"/>
      <c r="PQ29"/>
      <c r="PR29"/>
      <c r="PS29"/>
      <c r="PT29"/>
      <c r="PU29"/>
      <c r="PV29"/>
      <c r="PW29"/>
      <c r="PX29"/>
      <c r="PY29"/>
      <c r="PZ29"/>
      <c r="QA29"/>
      <c r="QB29"/>
      <c r="QC29"/>
      <c r="QD29"/>
      <c r="QE29"/>
      <c r="QF29"/>
      <c r="QG29"/>
      <c r="QH29"/>
      <c r="QI29"/>
      <c r="QJ29"/>
      <c r="QK29"/>
      <c r="QL29"/>
      <c r="QM29"/>
      <c r="QN29"/>
      <c r="QO29"/>
      <c r="QP29"/>
      <c r="QQ29"/>
      <c r="QR29"/>
      <c r="QS29"/>
      <c r="QT29"/>
      <c r="QU29"/>
      <c r="QV29"/>
      <c r="QW29"/>
      <c r="QX29"/>
      <c r="QY29"/>
      <c r="QZ29"/>
      <c r="RA29"/>
      <c r="RB29"/>
      <c r="RC29"/>
      <c r="RD29"/>
      <c r="RE29"/>
      <c r="RF29"/>
      <c r="RG29"/>
      <c r="RH29"/>
      <c r="RI29"/>
      <c r="RJ29"/>
      <c r="RK29"/>
      <c r="RL29"/>
      <c r="RM29"/>
      <c r="RN29"/>
      <c r="RO29"/>
      <c r="RP29"/>
      <c r="RQ29"/>
      <c r="RR29"/>
      <c r="RS29"/>
      <c r="RT29"/>
      <c r="RU29"/>
      <c r="RV29"/>
      <c r="RW29"/>
      <c r="RX29"/>
      <c r="RY29"/>
      <c r="RZ29"/>
      <c r="SA29"/>
      <c r="SB29"/>
      <c r="SC29"/>
      <c r="SD29"/>
      <c r="SE29"/>
      <c r="SF29"/>
      <c r="SG29"/>
      <c r="SH29"/>
      <c r="SI29"/>
      <c r="SJ29"/>
      <c r="SK29"/>
      <c r="SL29"/>
      <c r="SM29"/>
      <c r="SN29"/>
      <c r="SO29"/>
      <c r="SP29"/>
      <c r="SQ29"/>
      <c r="SR29"/>
      <c r="SS29"/>
      <c r="ST29"/>
      <c r="SU29"/>
      <c r="SV29"/>
      <c r="SW29"/>
      <c r="SX29"/>
      <c r="SY29"/>
      <c r="SZ29"/>
      <c r="TA29"/>
      <c r="TB29"/>
      <c r="TC29"/>
      <c r="TD29"/>
      <c r="TE29"/>
      <c r="TF29"/>
      <c r="TG29"/>
      <c r="TH29"/>
      <c r="TI29"/>
      <c r="TJ29"/>
      <c r="TK29"/>
      <c r="TL29"/>
      <c r="TM29"/>
      <c r="TN29"/>
      <c r="TO29"/>
      <c r="TP29"/>
      <c r="TQ29"/>
      <c r="TR29"/>
      <c r="TS29"/>
      <c r="TT29"/>
      <c r="TU29"/>
      <c r="TV29"/>
      <c r="TW29"/>
      <c r="TX29"/>
      <c r="TY29"/>
      <c r="TZ29"/>
      <c r="UA29"/>
      <c r="UB29"/>
      <c r="UC29"/>
      <c r="UD29"/>
      <c r="UE29"/>
      <c r="UF29"/>
      <c r="UG29"/>
      <c r="UH29"/>
      <c r="UI29"/>
      <c r="UJ29"/>
      <c r="UK29"/>
      <c r="UL29"/>
      <c r="UM29"/>
      <c r="UN29"/>
      <c r="UO29"/>
      <c r="UP29"/>
      <c r="UQ29"/>
      <c r="UR29"/>
      <c r="US29"/>
      <c r="UT29"/>
      <c r="UU29"/>
      <c r="UV29"/>
      <c r="UW29"/>
      <c r="UX29"/>
      <c r="UY29"/>
      <c r="UZ29"/>
      <c r="VA29"/>
      <c r="VB29"/>
      <c r="VC29"/>
      <c r="VD29"/>
      <c r="VE29"/>
      <c r="VF29"/>
      <c r="VG29"/>
      <c r="VH29"/>
      <c r="VI29"/>
      <c r="VJ29"/>
      <c r="VK29"/>
      <c r="VL29"/>
      <c r="VM29"/>
      <c r="VN29"/>
      <c r="VO29"/>
      <c r="VP29"/>
      <c r="VQ29"/>
      <c r="VR29"/>
      <c r="VS29"/>
      <c r="VT29"/>
      <c r="VU29"/>
      <c r="VV29"/>
      <c r="VW29"/>
      <c r="VX29"/>
      <c r="VY29"/>
      <c r="VZ29"/>
      <c r="WA29"/>
      <c r="WB29"/>
      <c r="WC29"/>
      <c r="WD29"/>
      <c r="WE29"/>
      <c r="WF29"/>
      <c r="WG29"/>
      <c r="WH29"/>
      <c r="WI29"/>
      <c r="WJ29"/>
      <c r="WK29"/>
      <c r="WL29"/>
      <c r="WM29"/>
      <c r="WN29"/>
      <c r="WO29"/>
      <c r="WP29"/>
      <c r="WQ29"/>
      <c r="WR29"/>
      <c r="WS29"/>
      <c r="WT29"/>
      <c r="WU29"/>
      <c r="WV29"/>
      <c r="WW29"/>
      <c r="WX29"/>
      <c r="WY29"/>
      <c r="WZ29"/>
      <c r="XA29"/>
      <c r="XB29"/>
      <c r="XC29"/>
      <c r="XD29"/>
      <c r="XE29"/>
      <c r="XF29"/>
      <c r="XG29"/>
      <c r="XH29"/>
      <c r="XI29"/>
      <c r="XJ29"/>
      <c r="XK29"/>
      <c r="XL29"/>
      <c r="XM29"/>
      <c r="XN29"/>
      <c r="XO29"/>
      <c r="XP29"/>
      <c r="XQ29"/>
      <c r="XR29"/>
      <c r="XS29"/>
      <c r="XT29"/>
      <c r="XU29"/>
      <c r="XV29"/>
      <c r="XW29"/>
      <c r="XX29"/>
      <c r="XY29"/>
      <c r="XZ29"/>
      <c r="YA29"/>
      <c r="YB29"/>
      <c r="YC29"/>
      <c r="YD29"/>
      <c r="YE29"/>
      <c r="YF29"/>
      <c r="YG29"/>
      <c r="YH29"/>
      <c r="YI29"/>
      <c r="YJ29"/>
      <c r="YK29"/>
      <c r="YL29"/>
      <c r="YM29"/>
      <c r="YN29"/>
      <c r="YO29"/>
      <c r="YP29"/>
      <c r="YQ29"/>
      <c r="YR29"/>
      <c r="YS29"/>
      <c r="YT29"/>
      <c r="YU29"/>
      <c r="YV29"/>
      <c r="YW29"/>
      <c r="YX29"/>
      <c r="YY29"/>
      <c r="YZ29"/>
      <c r="ZA29"/>
      <c r="ZB29"/>
      <c r="ZC29"/>
      <c r="ZD29"/>
      <c r="ZE29"/>
      <c r="ZF29"/>
      <c r="ZG29"/>
      <c r="ZH29"/>
      <c r="ZI29"/>
      <c r="ZJ29"/>
      <c r="ZK29"/>
      <c r="ZL29"/>
      <c r="ZM29"/>
      <c r="ZN29"/>
      <c r="ZO29"/>
      <c r="ZP29"/>
      <c r="ZQ29"/>
      <c r="ZR29"/>
      <c r="ZS29"/>
      <c r="ZT29"/>
      <c r="ZU29"/>
      <c r="ZV29"/>
      <c r="ZW29"/>
      <c r="ZX29"/>
      <c r="ZY29"/>
      <c r="ZZ29"/>
    </row>
    <row r="30" spans="1:702" s="18" customFormat="1">
      <c r="A30" s="69" t="s">
        <v>361</v>
      </c>
      <c r="B30">
        <v>0</v>
      </c>
      <c r="C30">
        <v>0</v>
      </c>
      <c r="D30">
        <v>0</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c r="AB30">
        <v>0</v>
      </c>
      <c r="AC30">
        <v>0</v>
      </c>
      <c r="AD30">
        <v>0</v>
      </c>
      <c r="AE30">
        <v>0</v>
      </c>
      <c r="AF30">
        <v>0</v>
      </c>
      <c r="AG30">
        <v>0</v>
      </c>
      <c r="AH30">
        <v>0</v>
      </c>
      <c r="AI30">
        <v>0</v>
      </c>
      <c r="AJ30">
        <v>0</v>
      </c>
      <c r="AK30">
        <v>0</v>
      </c>
      <c r="AL30">
        <v>0</v>
      </c>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c r="HB30"/>
      <c r="HC30"/>
      <c r="HD30"/>
      <c r="HE30"/>
      <c r="HF30"/>
      <c r="HG30"/>
      <c r="HH30"/>
      <c r="HI30"/>
      <c r="HJ30"/>
      <c r="HK30"/>
      <c r="HL30"/>
      <c r="HM30"/>
      <c r="HN30"/>
      <c r="HO30"/>
      <c r="HP30"/>
      <c r="HQ30"/>
      <c r="HR30"/>
      <c r="HS30"/>
      <c r="HT30"/>
      <c r="HU30"/>
      <c r="HV30"/>
      <c r="HW30"/>
      <c r="HX30"/>
      <c r="HY30"/>
      <c r="HZ30"/>
      <c r="IA30"/>
      <c r="IB30"/>
      <c r="IC30"/>
      <c r="ID30"/>
      <c r="IE30"/>
      <c r="IF30"/>
      <c r="IG30"/>
      <c r="IH30"/>
      <c r="II30"/>
      <c r="IJ30"/>
      <c r="IK30"/>
      <c r="IL30"/>
      <c r="IM30"/>
      <c r="IN30"/>
      <c r="IO30"/>
      <c r="IP30"/>
      <c r="IQ30"/>
      <c r="IR30"/>
      <c r="IS30"/>
      <c r="IT30"/>
      <c r="IU30"/>
      <c r="IV30"/>
      <c r="IW30"/>
      <c r="IX30"/>
      <c r="IY30"/>
      <c r="IZ30"/>
      <c r="JA30"/>
      <c r="JB30"/>
      <c r="JC30"/>
      <c r="JD30"/>
      <c r="JE30"/>
      <c r="JF30"/>
      <c r="JG30"/>
      <c r="JH30"/>
      <c r="JI30"/>
      <c r="JJ30"/>
      <c r="JK30"/>
      <c r="JL30"/>
      <c r="JM30"/>
      <c r="JN30"/>
      <c r="JO30"/>
      <c r="JP30"/>
      <c r="JQ30"/>
      <c r="JR30"/>
      <c r="JS30"/>
      <c r="JT30"/>
      <c r="JU30"/>
      <c r="JV30"/>
      <c r="JW30"/>
      <c r="JX30"/>
      <c r="JY30"/>
      <c r="JZ30"/>
      <c r="KA30"/>
      <c r="KB30"/>
      <c r="KC30"/>
      <c r="KD30"/>
      <c r="KE30"/>
      <c r="KF30"/>
      <c r="KG30"/>
      <c r="KH30"/>
      <c r="KI30"/>
      <c r="KJ30"/>
      <c r="KK30"/>
      <c r="KL30"/>
      <c r="KM30"/>
      <c r="KN30"/>
      <c r="KO30"/>
      <c r="KP30"/>
      <c r="KQ30"/>
      <c r="KR30"/>
      <c r="KS30"/>
      <c r="KT30"/>
      <c r="KU30"/>
      <c r="KV30"/>
      <c r="KW30"/>
      <c r="KX30"/>
      <c r="KY30"/>
      <c r="KZ30"/>
      <c r="LA30"/>
      <c r="LB30"/>
      <c r="LC30"/>
      <c r="LD30"/>
      <c r="LE30"/>
      <c r="LF30"/>
      <c r="LG30"/>
      <c r="LH30"/>
      <c r="LI30"/>
      <c r="LJ30"/>
      <c r="LK30"/>
      <c r="LL30"/>
      <c r="LM30"/>
      <c r="LN30"/>
      <c r="LO30"/>
      <c r="LP30"/>
      <c r="LQ30"/>
      <c r="LR30"/>
      <c r="LS30"/>
      <c r="LT30"/>
      <c r="LU30"/>
      <c r="LV30"/>
      <c r="LW30"/>
      <c r="LX30"/>
      <c r="LY30"/>
      <c r="LZ30"/>
      <c r="MA30"/>
      <c r="MB30"/>
      <c r="MC30"/>
      <c r="MD30"/>
      <c r="ME30"/>
      <c r="MF30"/>
      <c r="MG30"/>
      <c r="MH30"/>
      <c r="MI30"/>
      <c r="MJ30"/>
      <c r="MK30"/>
      <c r="ML30"/>
      <c r="MM30"/>
      <c r="MN30"/>
      <c r="MO30"/>
      <c r="MP30"/>
      <c r="MQ30"/>
      <c r="MR30"/>
      <c r="MS30"/>
      <c r="MT30"/>
      <c r="MU30"/>
      <c r="MV30"/>
      <c r="MW30"/>
      <c r="MX30"/>
      <c r="MY30"/>
      <c r="MZ30"/>
      <c r="NA30"/>
      <c r="NB30"/>
      <c r="NC30"/>
      <c r="ND30"/>
      <c r="NE30"/>
      <c r="NF30"/>
      <c r="NG30"/>
      <c r="NH30"/>
      <c r="NI30"/>
      <c r="NJ30"/>
      <c r="NK30"/>
      <c r="NL30"/>
      <c r="NM30"/>
      <c r="NN30"/>
      <c r="NO30"/>
      <c r="NP30"/>
      <c r="NQ30"/>
      <c r="NR30"/>
      <c r="NS30"/>
      <c r="NT30"/>
      <c r="NU30"/>
      <c r="NV30"/>
      <c r="NW30"/>
      <c r="NX30"/>
      <c r="NY30"/>
      <c r="NZ30"/>
      <c r="OA30"/>
      <c r="OB30"/>
      <c r="OC30"/>
      <c r="OD30"/>
      <c r="OE30"/>
      <c r="OF30"/>
      <c r="OG30"/>
      <c r="OH30"/>
      <c r="OI30"/>
      <c r="OJ30"/>
      <c r="OK30"/>
      <c r="OL30"/>
      <c r="OM30"/>
      <c r="ON30"/>
      <c r="OO30"/>
      <c r="OP30"/>
      <c r="OQ30"/>
      <c r="OR30"/>
      <c r="OS30"/>
      <c r="OT30"/>
      <c r="OU30"/>
      <c r="OV30"/>
      <c r="OW30"/>
      <c r="OX30"/>
      <c r="OY30"/>
      <c r="OZ30"/>
      <c r="PA30"/>
      <c r="PB30"/>
      <c r="PC30"/>
      <c r="PD30"/>
      <c r="PE30"/>
      <c r="PF30"/>
      <c r="PG30"/>
      <c r="PH30"/>
      <c r="PI30"/>
      <c r="PJ30"/>
      <c r="PK30"/>
      <c r="PL30"/>
      <c r="PM30"/>
      <c r="PN30"/>
      <c r="PO30"/>
      <c r="PP30"/>
      <c r="PQ30"/>
      <c r="PR30"/>
      <c r="PS30"/>
      <c r="PT30"/>
      <c r="PU30"/>
      <c r="PV30"/>
      <c r="PW30"/>
      <c r="PX30"/>
      <c r="PY30"/>
      <c r="PZ30"/>
      <c r="QA30"/>
      <c r="QB30"/>
      <c r="QC30"/>
      <c r="QD30"/>
      <c r="QE30"/>
      <c r="QF30"/>
      <c r="QG30"/>
      <c r="QH30"/>
      <c r="QI30"/>
      <c r="QJ30"/>
      <c r="QK30"/>
      <c r="QL30"/>
      <c r="QM30"/>
      <c r="QN30"/>
      <c r="QO30"/>
      <c r="QP30"/>
      <c r="QQ30"/>
      <c r="QR30"/>
      <c r="QS30"/>
      <c r="QT30"/>
      <c r="QU30"/>
      <c r="QV30"/>
      <c r="QW30"/>
      <c r="QX30"/>
      <c r="QY30"/>
      <c r="QZ30"/>
      <c r="RA30"/>
      <c r="RB30"/>
      <c r="RC30"/>
      <c r="RD30"/>
      <c r="RE30"/>
      <c r="RF30"/>
      <c r="RG30"/>
      <c r="RH30"/>
      <c r="RI30"/>
      <c r="RJ30"/>
      <c r="RK30"/>
      <c r="RL30"/>
      <c r="RM30"/>
      <c r="RN30"/>
      <c r="RO30"/>
      <c r="RP30"/>
      <c r="RQ30"/>
      <c r="RR30"/>
      <c r="RS30"/>
      <c r="RT30"/>
      <c r="RU30"/>
      <c r="RV30"/>
      <c r="RW30"/>
      <c r="RX30"/>
      <c r="RY30"/>
      <c r="RZ30"/>
      <c r="SA30"/>
      <c r="SB30"/>
      <c r="SC30"/>
      <c r="SD30"/>
      <c r="SE30"/>
      <c r="SF30"/>
      <c r="SG30"/>
      <c r="SH30"/>
      <c r="SI30"/>
      <c r="SJ30"/>
      <c r="SK30"/>
      <c r="SL30"/>
      <c r="SM30"/>
      <c r="SN30"/>
      <c r="SO30"/>
      <c r="SP30"/>
      <c r="SQ30"/>
      <c r="SR30"/>
      <c r="SS30"/>
      <c r="ST30"/>
      <c r="SU30"/>
      <c r="SV30"/>
      <c r="SW30"/>
      <c r="SX30"/>
      <c r="SY30"/>
      <c r="SZ30"/>
      <c r="TA30"/>
      <c r="TB30"/>
      <c r="TC30"/>
      <c r="TD30"/>
      <c r="TE30"/>
      <c r="TF30"/>
      <c r="TG30"/>
      <c r="TH30"/>
      <c r="TI30"/>
      <c r="TJ30"/>
      <c r="TK30"/>
      <c r="TL30"/>
      <c r="TM30"/>
      <c r="TN30"/>
      <c r="TO30"/>
      <c r="TP30"/>
      <c r="TQ30"/>
      <c r="TR30"/>
      <c r="TS30"/>
      <c r="TT30"/>
      <c r="TU30"/>
      <c r="TV30"/>
      <c r="TW30"/>
      <c r="TX30"/>
      <c r="TY30"/>
      <c r="TZ30"/>
      <c r="UA30"/>
      <c r="UB30"/>
      <c r="UC30"/>
      <c r="UD30"/>
      <c r="UE30"/>
      <c r="UF30"/>
      <c r="UG30"/>
      <c r="UH30"/>
      <c r="UI30"/>
      <c r="UJ30"/>
      <c r="UK30"/>
      <c r="UL30"/>
      <c r="UM30"/>
      <c r="UN30"/>
      <c r="UO30"/>
      <c r="UP30"/>
      <c r="UQ30"/>
      <c r="UR30"/>
      <c r="US30"/>
      <c r="UT30"/>
      <c r="UU30"/>
      <c r="UV30"/>
      <c r="UW30"/>
      <c r="UX30"/>
      <c r="UY30"/>
      <c r="UZ30"/>
      <c r="VA30"/>
      <c r="VB30"/>
      <c r="VC30"/>
      <c r="VD30"/>
      <c r="VE30"/>
      <c r="VF30"/>
      <c r="VG30"/>
      <c r="VH30"/>
      <c r="VI30"/>
      <c r="VJ30"/>
      <c r="VK30"/>
      <c r="VL30"/>
      <c r="VM30"/>
      <c r="VN30"/>
      <c r="VO30"/>
      <c r="VP30"/>
      <c r="VQ30"/>
      <c r="VR30"/>
      <c r="VS30"/>
      <c r="VT30"/>
      <c r="VU30"/>
      <c r="VV30"/>
      <c r="VW30"/>
      <c r="VX30"/>
      <c r="VY30"/>
      <c r="VZ30"/>
      <c r="WA30"/>
      <c r="WB30"/>
      <c r="WC30"/>
      <c r="WD30"/>
      <c r="WE30"/>
      <c r="WF30"/>
      <c r="WG30"/>
      <c r="WH30"/>
      <c r="WI30"/>
      <c r="WJ30"/>
      <c r="WK30"/>
      <c r="WL30"/>
      <c r="WM30"/>
      <c r="WN30"/>
      <c r="WO30"/>
      <c r="WP30"/>
      <c r="WQ30"/>
      <c r="WR30"/>
      <c r="WS30"/>
      <c r="WT30"/>
      <c r="WU30"/>
      <c r="WV30"/>
      <c r="WW30"/>
      <c r="WX30"/>
      <c r="WY30"/>
      <c r="WZ30"/>
      <c r="XA30"/>
      <c r="XB30"/>
      <c r="XC30"/>
      <c r="XD30"/>
      <c r="XE30"/>
      <c r="XF30"/>
      <c r="XG30"/>
      <c r="XH30"/>
      <c r="XI30"/>
      <c r="XJ30"/>
      <c r="XK30"/>
      <c r="XL30"/>
      <c r="XM30"/>
      <c r="XN30"/>
      <c r="XO30"/>
      <c r="XP30"/>
      <c r="XQ30"/>
      <c r="XR30"/>
      <c r="XS30"/>
      <c r="XT30"/>
      <c r="XU30"/>
      <c r="XV30"/>
      <c r="XW30"/>
      <c r="XX30"/>
      <c r="XY30"/>
      <c r="XZ30"/>
      <c r="YA30"/>
      <c r="YB30"/>
      <c r="YC30"/>
      <c r="YD30"/>
      <c r="YE30"/>
      <c r="YF30"/>
      <c r="YG30"/>
      <c r="YH30"/>
      <c r="YI30"/>
      <c r="YJ30"/>
      <c r="YK30"/>
      <c r="YL30"/>
      <c r="YM30"/>
      <c r="YN30"/>
      <c r="YO30"/>
      <c r="YP30"/>
      <c r="YQ30"/>
      <c r="YR30"/>
      <c r="YS30"/>
      <c r="YT30"/>
      <c r="YU30"/>
      <c r="YV30"/>
      <c r="YW30"/>
      <c r="YX30"/>
      <c r="YY30"/>
      <c r="YZ30"/>
      <c r="ZA30"/>
      <c r="ZB30"/>
      <c r="ZC30"/>
      <c r="ZD30"/>
      <c r="ZE30"/>
      <c r="ZF30"/>
      <c r="ZG30"/>
      <c r="ZH30"/>
      <c r="ZI30"/>
      <c r="ZJ30"/>
      <c r="ZK30"/>
      <c r="ZL30"/>
      <c r="ZM30"/>
      <c r="ZN30"/>
      <c r="ZO30"/>
      <c r="ZP30"/>
      <c r="ZQ30"/>
      <c r="ZR30"/>
      <c r="ZS30"/>
      <c r="ZT30"/>
      <c r="ZU30"/>
      <c r="ZV30"/>
      <c r="ZW30"/>
      <c r="ZX30"/>
      <c r="ZY30"/>
      <c r="ZZ30"/>
    </row>
    <row r="31" spans="1:702" s="18" customFormat="1">
      <c r="A31" s="158" t="s">
        <v>362</v>
      </c>
      <c r="B31">
        <v>0</v>
      </c>
      <c r="C31">
        <v>0</v>
      </c>
      <c r="D31">
        <v>0</v>
      </c>
      <c r="E31">
        <v>0</v>
      </c>
      <c r="F31">
        <v>0</v>
      </c>
      <c r="G31">
        <v>0</v>
      </c>
      <c r="H31">
        <v>0</v>
      </c>
      <c r="I31">
        <v>0</v>
      </c>
      <c r="J31">
        <v>0</v>
      </c>
      <c r="K31">
        <v>0</v>
      </c>
      <c r="L31">
        <v>0</v>
      </c>
      <c r="M31">
        <v>0</v>
      </c>
      <c r="N31">
        <v>0</v>
      </c>
      <c r="O31">
        <v>0</v>
      </c>
      <c r="P31">
        <v>0</v>
      </c>
      <c r="Q31">
        <v>0</v>
      </c>
      <c r="R31">
        <v>0</v>
      </c>
      <c r="S31">
        <v>0</v>
      </c>
      <c r="T31">
        <v>0</v>
      </c>
      <c r="U31">
        <v>0</v>
      </c>
      <c r="V31">
        <v>0</v>
      </c>
      <c r="W31">
        <v>0</v>
      </c>
      <c r="X31">
        <v>0</v>
      </c>
      <c r="Y31">
        <v>0</v>
      </c>
      <c r="Z31">
        <v>0</v>
      </c>
      <c r="AA31">
        <v>0</v>
      </c>
      <c r="AB31">
        <v>0</v>
      </c>
      <c r="AC31">
        <v>0</v>
      </c>
      <c r="AD31">
        <v>0</v>
      </c>
      <c r="AE31">
        <v>0</v>
      </c>
      <c r="AF31">
        <v>0</v>
      </c>
      <c r="AG31">
        <v>0</v>
      </c>
      <c r="AH31">
        <v>0</v>
      </c>
      <c r="AI31">
        <v>0</v>
      </c>
      <c r="AJ31">
        <v>0</v>
      </c>
      <c r="AK31">
        <v>0</v>
      </c>
      <c r="AL31">
        <v>0</v>
      </c>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c r="HB31"/>
      <c r="HC31"/>
      <c r="HD31"/>
      <c r="HE31"/>
      <c r="HF31"/>
      <c r="HG31"/>
      <c r="HH31"/>
      <c r="HI31"/>
      <c r="HJ31"/>
      <c r="HK31"/>
      <c r="HL31"/>
      <c r="HM31"/>
      <c r="HN31"/>
      <c r="HO31"/>
      <c r="HP31"/>
      <c r="HQ31"/>
      <c r="HR31"/>
      <c r="HS31"/>
      <c r="HT31"/>
      <c r="HU31"/>
      <c r="HV31"/>
      <c r="HW31"/>
      <c r="HX31"/>
      <c r="HY31"/>
      <c r="HZ31"/>
      <c r="IA31"/>
      <c r="IB31"/>
      <c r="IC31"/>
      <c r="ID31"/>
      <c r="IE31"/>
      <c r="IF31"/>
      <c r="IG31"/>
      <c r="IH31"/>
      <c r="II31"/>
      <c r="IJ31"/>
      <c r="IK31"/>
      <c r="IL31"/>
      <c r="IM31"/>
      <c r="IN31"/>
      <c r="IO31"/>
      <c r="IP31"/>
      <c r="IQ31"/>
      <c r="IR31"/>
      <c r="IS31"/>
      <c r="IT31"/>
      <c r="IU31"/>
      <c r="IV31"/>
      <c r="IW31"/>
      <c r="IX31"/>
      <c r="IY31"/>
      <c r="IZ31"/>
      <c r="JA31"/>
      <c r="JB31"/>
      <c r="JC31"/>
      <c r="JD31"/>
      <c r="JE31"/>
      <c r="JF31"/>
      <c r="JG31"/>
      <c r="JH31"/>
      <c r="JI31"/>
      <c r="JJ31"/>
      <c r="JK31"/>
      <c r="JL31"/>
      <c r="JM31"/>
      <c r="JN31"/>
      <c r="JO31"/>
      <c r="JP31"/>
      <c r="JQ31"/>
      <c r="JR31"/>
      <c r="JS31"/>
      <c r="JT31"/>
      <c r="JU31"/>
      <c r="JV31"/>
      <c r="JW31"/>
      <c r="JX31"/>
      <c r="JY31"/>
      <c r="JZ31"/>
      <c r="KA31"/>
      <c r="KB31"/>
      <c r="KC31"/>
      <c r="KD31"/>
      <c r="KE31"/>
      <c r="KF31"/>
      <c r="KG31"/>
      <c r="KH31"/>
      <c r="KI31"/>
      <c r="KJ31"/>
      <c r="KK31"/>
      <c r="KL31"/>
      <c r="KM31"/>
      <c r="KN31"/>
      <c r="KO31"/>
      <c r="KP31"/>
      <c r="KQ31"/>
      <c r="KR31"/>
      <c r="KS31"/>
      <c r="KT31"/>
      <c r="KU31"/>
      <c r="KV31"/>
      <c r="KW31"/>
      <c r="KX31"/>
      <c r="KY31"/>
      <c r="KZ31"/>
      <c r="LA31"/>
      <c r="LB31"/>
      <c r="LC31"/>
      <c r="LD31"/>
      <c r="LE31"/>
      <c r="LF31"/>
      <c r="LG31"/>
      <c r="LH31"/>
      <c r="LI31"/>
      <c r="LJ31"/>
      <c r="LK31"/>
      <c r="LL31"/>
      <c r="LM31"/>
      <c r="LN31"/>
      <c r="LO31"/>
      <c r="LP31"/>
      <c r="LQ31"/>
      <c r="LR31"/>
      <c r="LS31"/>
      <c r="LT31"/>
      <c r="LU31"/>
      <c r="LV31"/>
      <c r="LW31"/>
      <c r="LX31"/>
      <c r="LY31"/>
      <c r="LZ31"/>
      <c r="MA31"/>
      <c r="MB31"/>
      <c r="MC31"/>
      <c r="MD31"/>
      <c r="ME31"/>
      <c r="MF31"/>
      <c r="MG31"/>
      <c r="MH31"/>
      <c r="MI31"/>
      <c r="MJ31"/>
      <c r="MK31"/>
      <c r="ML31"/>
      <c r="MM31"/>
      <c r="MN31"/>
      <c r="MO31"/>
      <c r="MP31"/>
      <c r="MQ31"/>
      <c r="MR31"/>
      <c r="MS31"/>
      <c r="MT31"/>
      <c r="MU31"/>
      <c r="MV31"/>
      <c r="MW31"/>
      <c r="MX31"/>
      <c r="MY31"/>
      <c r="MZ31"/>
      <c r="NA31"/>
      <c r="NB31"/>
      <c r="NC31"/>
      <c r="ND31"/>
      <c r="NE31"/>
      <c r="NF31"/>
      <c r="NG31"/>
      <c r="NH31"/>
      <c r="NI31"/>
      <c r="NJ31"/>
      <c r="NK31"/>
      <c r="NL31"/>
      <c r="NM31"/>
      <c r="NN31"/>
      <c r="NO31"/>
      <c r="NP31"/>
      <c r="NQ31"/>
      <c r="NR31"/>
      <c r="NS31"/>
      <c r="NT31"/>
      <c r="NU31"/>
      <c r="NV31"/>
      <c r="NW31"/>
      <c r="NX31"/>
      <c r="NY31"/>
      <c r="NZ31"/>
      <c r="OA31"/>
      <c r="OB31"/>
      <c r="OC31"/>
      <c r="OD31"/>
      <c r="OE31"/>
      <c r="OF31"/>
      <c r="OG31"/>
      <c r="OH31"/>
      <c r="OI31"/>
      <c r="OJ31"/>
      <c r="OK31"/>
      <c r="OL31"/>
      <c r="OM31"/>
      <c r="ON31"/>
      <c r="OO31"/>
      <c r="OP31"/>
      <c r="OQ31"/>
      <c r="OR31"/>
      <c r="OS31"/>
      <c r="OT31"/>
      <c r="OU31"/>
      <c r="OV31"/>
      <c r="OW31"/>
      <c r="OX31"/>
      <c r="OY31"/>
      <c r="OZ31"/>
      <c r="PA31"/>
      <c r="PB31"/>
      <c r="PC31"/>
      <c r="PD31"/>
      <c r="PE31"/>
      <c r="PF31"/>
      <c r="PG31"/>
      <c r="PH31"/>
      <c r="PI31"/>
      <c r="PJ31"/>
      <c r="PK31"/>
      <c r="PL31"/>
      <c r="PM31"/>
      <c r="PN31"/>
      <c r="PO31"/>
      <c r="PP31"/>
      <c r="PQ31"/>
      <c r="PR31"/>
      <c r="PS31"/>
      <c r="PT31"/>
      <c r="PU31"/>
      <c r="PV31"/>
      <c r="PW31"/>
      <c r="PX31"/>
      <c r="PY31"/>
      <c r="PZ31"/>
      <c r="QA31"/>
      <c r="QB31"/>
      <c r="QC31"/>
      <c r="QD31"/>
      <c r="QE31"/>
      <c r="QF31"/>
      <c r="QG31"/>
      <c r="QH31"/>
      <c r="QI31"/>
      <c r="QJ31"/>
      <c r="QK31"/>
      <c r="QL31"/>
      <c r="QM31"/>
      <c r="QN31"/>
      <c r="QO31"/>
      <c r="QP31"/>
      <c r="QQ31"/>
      <c r="QR31"/>
      <c r="QS31"/>
      <c r="QT31"/>
      <c r="QU31"/>
      <c r="QV31"/>
      <c r="QW31"/>
      <c r="QX31"/>
      <c r="QY31"/>
      <c r="QZ31"/>
      <c r="RA31"/>
      <c r="RB31"/>
      <c r="RC31"/>
      <c r="RD31"/>
      <c r="RE31"/>
      <c r="RF31"/>
      <c r="RG31"/>
      <c r="RH31"/>
      <c r="RI31"/>
      <c r="RJ31"/>
      <c r="RK31"/>
      <c r="RL31"/>
      <c r="RM31"/>
      <c r="RN31"/>
      <c r="RO31"/>
      <c r="RP31"/>
      <c r="RQ31"/>
      <c r="RR31"/>
      <c r="RS31"/>
      <c r="RT31"/>
      <c r="RU31"/>
      <c r="RV31"/>
      <c r="RW31"/>
      <c r="RX31"/>
      <c r="RY31"/>
      <c r="RZ31"/>
      <c r="SA31"/>
      <c r="SB31"/>
      <c r="SC31"/>
      <c r="SD31"/>
      <c r="SE31"/>
      <c r="SF31"/>
      <c r="SG31"/>
      <c r="SH31"/>
      <c r="SI31"/>
      <c r="SJ31"/>
      <c r="SK31"/>
      <c r="SL31"/>
      <c r="SM31"/>
      <c r="SN31"/>
      <c r="SO31"/>
      <c r="SP31"/>
      <c r="SQ31"/>
      <c r="SR31"/>
      <c r="SS31"/>
      <c r="ST31"/>
      <c r="SU31"/>
      <c r="SV31"/>
      <c r="SW31"/>
      <c r="SX31"/>
      <c r="SY31"/>
      <c r="SZ31"/>
      <c r="TA31"/>
      <c r="TB31"/>
      <c r="TC31"/>
      <c r="TD31"/>
      <c r="TE31"/>
      <c r="TF31"/>
      <c r="TG31"/>
      <c r="TH31"/>
      <c r="TI31"/>
      <c r="TJ31"/>
      <c r="TK31"/>
      <c r="TL31"/>
      <c r="TM31"/>
      <c r="TN31"/>
      <c r="TO31"/>
      <c r="TP31"/>
      <c r="TQ31"/>
      <c r="TR31"/>
      <c r="TS31"/>
      <c r="TT31"/>
      <c r="TU31"/>
      <c r="TV31"/>
      <c r="TW31"/>
      <c r="TX31"/>
      <c r="TY31"/>
      <c r="TZ31"/>
      <c r="UA31"/>
      <c r="UB31"/>
      <c r="UC31"/>
      <c r="UD31"/>
      <c r="UE31"/>
      <c r="UF31"/>
      <c r="UG31"/>
      <c r="UH31"/>
      <c r="UI31"/>
      <c r="UJ31"/>
      <c r="UK31"/>
      <c r="UL31"/>
      <c r="UM31"/>
      <c r="UN31"/>
      <c r="UO31"/>
      <c r="UP31"/>
      <c r="UQ31"/>
      <c r="UR31"/>
      <c r="US31"/>
      <c r="UT31"/>
      <c r="UU31"/>
      <c r="UV31"/>
      <c r="UW31"/>
      <c r="UX31"/>
      <c r="UY31"/>
      <c r="UZ31"/>
      <c r="VA31"/>
      <c r="VB31"/>
      <c r="VC31"/>
      <c r="VD31"/>
      <c r="VE31"/>
      <c r="VF31"/>
      <c r="VG31"/>
      <c r="VH31"/>
      <c r="VI31"/>
      <c r="VJ31"/>
      <c r="VK31"/>
      <c r="VL31"/>
      <c r="VM31"/>
      <c r="VN31"/>
      <c r="VO31"/>
      <c r="VP31"/>
      <c r="VQ31"/>
      <c r="VR31"/>
      <c r="VS31"/>
      <c r="VT31"/>
      <c r="VU31"/>
      <c r="VV31"/>
      <c r="VW31"/>
      <c r="VX31"/>
      <c r="VY31"/>
      <c r="VZ31"/>
      <c r="WA31"/>
      <c r="WB31"/>
      <c r="WC31"/>
      <c r="WD31"/>
      <c r="WE31"/>
      <c r="WF31"/>
      <c r="WG31"/>
      <c r="WH31"/>
      <c r="WI31"/>
      <c r="WJ31"/>
      <c r="WK31"/>
      <c r="WL31"/>
      <c r="WM31"/>
      <c r="WN31"/>
      <c r="WO31"/>
      <c r="WP31"/>
      <c r="WQ31"/>
      <c r="WR31"/>
      <c r="WS31"/>
      <c r="WT31"/>
      <c r="WU31"/>
      <c r="WV31"/>
      <c r="WW31"/>
      <c r="WX31"/>
      <c r="WY31"/>
      <c r="WZ31"/>
      <c r="XA31"/>
      <c r="XB31"/>
      <c r="XC31"/>
      <c r="XD31"/>
      <c r="XE31"/>
      <c r="XF31"/>
      <c r="XG31"/>
      <c r="XH31"/>
      <c r="XI31"/>
      <c r="XJ31"/>
      <c r="XK31"/>
      <c r="XL31"/>
      <c r="XM31"/>
      <c r="XN31"/>
      <c r="XO31"/>
      <c r="XP31"/>
      <c r="XQ31"/>
      <c r="XR31"/>
      <c r="XS31"/>
      <c r="XT31"/>
      <c r="XU31"/>
      <c r="XV31"/>
      <c r="XW31"/>
      <c r="XX31"/>
      <c r="XY31"/>
      <c r="XZ31"/>
      <c r="YA31"/>
      <c r="YB31"/>
      <c r="YC31"/>
      <c r="YD31"/>
      <c r="YE31"/>
      <c r="YF31"/>
      <c r="YG31"/>
      <c r="YH31"/>
      <c r="YI31"/>
      <c r="YJ31"/>
      <c r="YK31"/>
      <c r="YL31"/>
      <c r="YM31"/>
      <c r="YN31"/>
      <c r="YO31"/>
      <c r="YP31"/>
      <c r="YQ31"/>
      <c r="YR31"/>
      <c r="YS31"/>
      <c r="YT31"/>
      <c r="YU31"/>
      <c r="YV31"/>
      <c r="YW31"/>
      <c r="YX31"/>
      <c r="YY31"/>
      <c r="YZ31"/>
      <c r="ZA31"/>
      <c r="ZB31"/>
      <c r="ZC31"/>
      <c r="ZD31"/>
      <c r="ZE31"/>
      <c r="ZF31"/>
      <c r="ZG31"/>
      <c r="ZH31"/>
      <c r="ZI31"/>
      <c r="ZJ31"/>
      <c r="ZK31"/>
      <c r="ZL31"/>
      <c r="ZM31"/>
      <c r="ZN31"/>
      <c r="ZO31"/>
      <c r="ZP31"/>
      <c r="ZQ31"/>
      <c r="ZR31"/>
      <c r="ZS31"/>
      <c r="ZT31"/>
      <c r="ZU31"/>
      <c r="ZV31"/>
      <c r="ZW31"/>
      <c r="ZX31"/>
      <c r="ZY31"/>
      <c r="ZZ31"/>
    </row>
    <row r="32" spans="1:702" s="18" customFormat="1">
      <c r="A32" s="16" t="s">
        <v>180</v>
      </c>
      <c r="B32">
        <v>0</v>
      </c>
      <c r="C32">
        <v>25127.130714581075</v>
      </c>
      <c r="D32">
        <v>51283.833668202962</v>
      </c>
      <c r="E32">
        <v>74758.628572928661</v>
      </c>
      <c r="F32">
        <v>92809.759893888928</v>
      </c>
      <c r="G32">
        <v>116775.09843050818</v>
      </c>
      <c r="H32">
        <v>143619.98349248598</v>
      </c>
      <c r="I32">
        <v>165331.57385440447</v>
      </c>
      <c r="J32">
        <v>187812.72763001238</v>
      </c>
      <c r="K32">
        <v>217162.06019598374</v>
      </c>
      <c r="L32">
        <v>244321.33716446417</v>
      </c>
      <c r="M32">
        <v>276983.85487928154</v>
      </c>
      <c r="N32">
        <v>310779.27233109943</v>
      </c>
      <c r="O32">
        <v>337410.59942195693</v>
      </c>
      <c r="P32">
        <v>371197.07691372355</v>
      </c>
      <c r="Q32">
        <v>407113.66843117459</v>
      </c>
      <c r="R32">
        <v>438870.82658166136</v>
      </c>
      <c r="S32">
        <v>478438.62828648975</v>
      </c>
      <c r="T32">
        <v>522843.69053306582</v>
      </c>
      <c r="U32">
        <v>577185.74545392871</v>
      </c>
      <c r="V32">
        <v>601862.83367698698</v>
      </c>
      <c r="W32">
        <v>652784.81749371043</v>
      </c>
      <c r="X32">
        <v>680022.71843549632</v>
      </c>
      <c r="Y32">
        <v>720633.27410103509</v>
      </c>
      <c r="Z32">
        <v>767498.90571216529</v>
      </c>
      <c r="AA32">
        <v>830040.86566491018</v>
      </c>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c r="EZ32"/>
      <c r="FA32"/>
      <c r="FB32"/>
      <c r="FC32"/>
      <c r="FD32"/>
      <c r="FE32"/>
      <c r="FF32"/>
      <c r="FG32"/>
      <c r="FH32"/>
      <c r="FI32"/>
      <c r="FJ32"/>
      <c r="FK32"/>
      <c r="FL32"/>
      <c r="FM32"/>
      <c r="FN32"/>
      <c r="FO32"/>
      <c r="FP32"/>
      <c r="FQ32"/>
      <c r="FR32"/>
      <c r="FS32"/>
      <c r="FT32"/>
      <c r="FU32"/>
      <c r="FV32"/>
      <c r="FW32"/>
      <c r="FX32"/>
      <c r="FY32"/>
      <c r="FZ32"/>
      <c r="GA32"/>
      <c r="GB32"/>
      <c r="GC32"/>
      <c r="GD32"/>
      <c r="GE32"/>
      <c r="GF32"/>
      <c r="GG32"/>
      <c r="GH32"/>
      <c r="GI32"/>
      <c r="GJ32"/>
      <c r="GK32"/>
      <c r="GL32"/>
      <c r="GM32"/>
      <c r="GN32"/>
      <c r="GO32"/>
      <c r="GP32"/>
      <c r="GQ32"/>
      <c r="GR32"/>
      <c r="GS32"/>
      <c r="GT32"/>
      <c r="GU32"/>
      <c r="GV32"/>
      <c r="GW32"/>
      <c r="GX32"/>
      <c r="GY32"/>
      <c r="GZ32"/>
      <c r="HA32"/>
      <c r="HB32"/>
      <c r="HC32"/>
      <c r="HD32"/>
      <c r="HE32"/>
      <c r="HF32"/>
      <c r="HG32"/>
      <c r="HH32"/>
      <c r="HI32"/>
      <c r="HJ32"/>
      <c r="HK32"/>
      <c r="HL32"/>
      <c r="HM32"/>
      <c r="HN32"/>
      <c r="HO32"/>
      <c r="HP32"/>
      <c r="HQ32"/>
      <c r="HR32"/>
      <c r="HS32"/>
      <c r="HT32"/>
      <c r="HU32"/>
      <c r="HV32"/>
      <c r="HW32"/>
      <c r="HX32"/>
      <c r="HY32"/>
      <c r="HZ32"/>
      <c r="IA32"/>
      <c r="IB32"/>
      <c r="IC32"/>
      <c r="ID32"/>
      <c r="IE32"/>
      <c r="IF32"/>
      <c r="IG32"/>
      <c r="IH32"/>
      <c r="II32"/>
      <c r="IJ32"/>
      <c r="IK32"/>
      <c r="IL32"/>
      <c r="IM32"/>
      <c r="IN32"/>
      <c r="IO32"/>
      <c r="IP32"/>
      <c r="IQ32"/>
      <c r="IR32"/>
      <c r="IS32"/>
      <c r="IT32"/>
      <c r="IU32"/>
      <c r="IV32"/>
      <c r="IW32"/>
      <c r="IX32"/>
      <c r="IY32"/>
      <c r="IZ32"/>
      <c r="JA32"/>
      <c r="JB32"/>
      <c r="JC32"/>
      <c r="JD32"/>
      <c r="JE32"/>
      <c r="JF32"/>
      <c r="JG32"/>
      <c r="JH32"/>
      <c r="JI32"/>
      <c r="JJ32"/>
      <c r="JK32"/>
      <c r="JL32"/>
      <c r="JM32"/>
      <c r="JN32"/>
      <c r="JO32"/>
      <c r="JP32"/>
      <c r="JQ32"/>
      <c r="JR32"/>
      <c r="JS32"/>
      <c r="JT32"/>
      <c r="JU32"/>
      <c r="JV32"/>
      <c r="JW32"/>
      <c r="JX32"/>
      <c r="JY32"/>
      <c r="JZ32"/>
      <c r="KA32"/>
      <c r="KB32"/>
      <c r="KC32"/>
      <c r="KD32"/>
      <c r="KE32"/>
      <c r="KF32"/>
      <c r="KG32"/>
      <c r="KH32"/>
      <c r="KI32"/>
      <c r="KJ32"/>
      <c r="KK32"/>
      <c r="KL32"/>
      <c r="KM32"/>
      <c r="KN32"/>
      <c r="KO32"/>
      <c r="KP32"/>
      <c r="KQ32"/>
      <c r="KR32"/>
      <c r="KS32"/>
      <c r="KT32"/>
      <c r="KU32"/>
      <c r="KV32"/>
      <c r="KW32"/>
      <c r="KX32"/>
      <c r="KY32"/>
      <c r="KZ32"/>
      <c r="LA32"/>
      <c r="LB32"/>
      <c r="LC32"/>
      <c r="LD32"/>
      <c r="LE32"/>
      <c r="LF32"/>
      <c r="LG32"/>
      <c r="LH32"/>
      <c r="LI32"/>
      <c r="LJ32"/>
      <c r="LK32"/>
      <c r="LL32"/>
      <c r="LM32"/>
      <c r="LN32"/>
      <c r="LO32"/>
      <c r="LP32"/>
      <c r="LQ32"/>
      <c r="LR32"/>
      <c r="LS32"/>
      <c r="LT32"/>
      <c r="LU32"/>
      <c r="LV32"/>
      <c r="LW32"/>
      <c r="LX32"/>
      <c r="LY32"/>
      <c r="LZ32"/>
      <c r="MA32"/>
      <c r="MB32"/>
      <c r="MC32"/>
      <c r="MD32"/>
      <c r="ME32"/>
      <c r="MF32"/>
      <c r="MG32"/>
      <c r="MH32"/>
      <c r="MI32"/>
      <c r="MJ32"/>
      <c r="MK32"/>
      <c r="ML32"/>
      <c r="MM32"/>
      <c r="MN32"/>
      <c r="MO32"/>
      <c r="MP32"/>
      <c r="MQ32"/>
      <c r="MR32"/>
      <c r="MS32"/>
      <c r="MT32"/>
      <c r="MU32"/>
      <c r="MV32"/>
      <c r="MW32"/>
      <c r="MX32"/>
      <c r="MY32"/>
      <c r="MZ32"/>
      <c r="NA32"/>
      <c r="NB32"/>
      <c r="NC32"/>
      <c r="ND32"/>
      <c r="NE32"/>
      <c r="NF32"/>
      <c r="NG32"/>
      <c r="NH32"/>
      <c r="NI32"/>
      <c r="NJ32"/>
      <c r="NK32"/>
      <c r="NL32"/>
      <c r="NM32"/>
      <c r="NN32"/>
      <c r="NO32"/>
      <c r="NP32"/>
      <c r="NQ32"/>
      <c r="NR32"/>
      <c r="NS32"/>
      <c r="NT32"/>
      <c r="NU32"/>
      <c r="NV32"/>
      <c r="NW32"/>
      <c r="NX32"/>
      <c r="NY32"/>
      <c r="NZ32"/>
      <c r="OA32"/>
      <c r="OB32"/>
      <c r="OC32"/>
      <c r="OD32"/>
      <c r="OE32"/>
      <c r="OF32"/>
      <c r="OG32"/>
      <c r="OH32"/>
      <c r="OI32"/>
      <c r="OJ32"/>
      <c r="OK32"/>
      <c r="OL32"/>
      <c r="OM32"/>
      <c r="ON32"/>
      <c r="OO32"/>
      <c r="OP32"/>
      <c r="OQ32"/>
      <c r="OR32"/>
      <c r="OS32"/>
      <c r="OT32"/>
      <c r="OU32"/>
      <c r="OV32"/>
      <c r="OW32"/>
      <c r="OX32"/>
      <c r="OY32"/>
      <c r="OZ32"/>
      <c r="PA32"/>
      <c r="PB32"/>
      <c r="PC32"/>
      <c r="PD32"/>
      <c r="PE32"/>
      <c r="PF32"/>
      <c r="PG32"/>
      <c r="PH32"/>
      <c r="PI32"/>
      <c r="PJ32"/>
      <c r="PK32"/>
      <c r="PL32"/>
      <c r="PM32"/>
      <c r="PN32"/>
      <c r="PO32"/>
      <c r="PP32"/>
      <c r="PQ32"/>
      <c r="PR32"/>
      <c r="PS32"/>
      <c r="PT32"/>
      <c r="PU32"/>
      <c r="PV32"/>
      <c r="PW32"/>
      <c r="PX32"/>
      <c r="PY32"/>
      <c r="PZ32"/>
      <c r="QA32"/>
      <c r="QB32"/>
      <c r="QC32"/>
      <c r="QD32"/>
      <c r="QE32"/>
      <c r="QF32"/>
      <c r="QG32"/>
      <c r="QH32"/>
      <c r="QI32"/>
      <c r="QJ32"/>
      <c r="QK32"/>
      <c r="QL32"/>
      <c r="QM32"/>
      <c r="QN32"/>
      <c r="QO32"/>
      <c r="QP32"/>
      <c r="QQ32"/>
      <c r="QR32"/>
      <c r="QS32"/>
      <c r="QT32"/>
      <c r="QU32"/>
      <c r="QV32"/>
      <c r="QW32"/>
      <c r="QX32"/>
      <c r="QY32"/>
      <c r="QZ32"/>
      <c r="RA32"/>
      <c r="RB32"/>
      <c r="RC32"/>
      <c r="RD32"/>
      <c r="RE32"/>
      <c r="RF32"/>
      <c r="RG32"/>
      <c r="RH32"/>
      <c r="RI32"/>
      <c r="RJ32"/>
      <c r="RK32"/>
      <c r="RL32"/>
      <c r="RM32"/>
      <c r="RN32"/>
      <c r="RO32"/>
      <c r="RP32"/>
      <c r="RQ32"/>
      <c r="RR32"/>
      <c r="RS32"/>
      <c r="RT32"/>
      <c r="RU32"/>
      <c r="RV32"/>
      <c r="RW32"/>
      <c r="RX32"/>
      <c r="RY32"/>
      <c r="RZ32"/>
      <c r="SA32"/>
      <c r="SB32"/>
      <c r="SC32"/>
      <c r="SD32"/>
      <c r="SE32"/>
      <c r="SF32"/>
      <c r="SG32"/>
      <c r="SH32"/>
      <c r="SI32"/>
      <c r="SJ32"/>
      <c r="SK32"/>
      <c r="SL32"/>
      <c r="SM32"/>
      <c r="SN32"/>
      <c r="SO32"/>
      <c r="SP32"/>
      <c r="SQ32"/>
      <c r="SR32"/>
      <c r="SS32"/>
      <c r="ST32"/>
      <c r="SU32"/>
      <c r="SV32"/>
      <c r="SW32"/>
      <c r="SX32"/>
      <c r="SY32"/>
      <c r="SZ32"/>
      <c r="TA32"/>
      <c r="TB32"/>
      <c r="TC32"/>
      <c r="TD32"/>
      <c r="TE32"/>
      <c r="TF32"/>
      <c r="TG32"/>
      <c r="TH32"/>
      <c r="TI32"/>
      <c r="TJ32"/>
      <c r="TK32"/>
      <c r="TL32"/>
      <c r="TM32"/>
      <c r="TN32"/>
      <c r="TO32"/>
      <c r="TP32"/>
      <c r="TQ32"/>
      <c r="TR32"/>
      <c r="TS32"/>
      <c r="TT32"/>
      <c r="TU32"/>
      <c r="TV32"/>
      <c r="TW32"/>
      <c r="TX32"/>
      <c r="TY32"/>
      <c r="TZ32"/>
      <c r="UA32"/>
      <c r="UB32"/>
      <c r="UC32"/>
      <c r="UD32"/>
      <c r="UE32"/>
      <c r="UF32"/>
      <c r="UG32"/>
      <c r="UH32"/>
      <c r="UI32"/>
      <c r="UJ32"/>
      <c r="UK32"/>
      <c r="UL32"/>
      <c r="UM32"/>
      <c r="UN32"/>
      <c r="UO32"/>
      <c r="UP32"/>
      <c r="UQ32"/>
      <c r="UR32"/>
      <c r="US32"/>
      <c r="UT32"/>
      <c r="UU32"/>
      <c r="UV32"/>
      <c r="UW32"/>
      <c r="UX32"/>
      <c r="UY32"/>
      <c r="UZ32"/>
      <c r="VA32"/>
      <c r="VB32"/>
      <c r="VC32"/>
      <c r="VD32"/>
      <c r="VE32"/>
      <c r="VF32"/>
      <c r="VG32"/>
      <c r="VH32"/>
      <c r="VI32"/>
      <c r="VJ32"/>
      <c r="VK32"/>
      <c r="VL32"/>
      <c r="VM32"/>
      <c r="VN32"/>
      <c r="VO32"/>
      <c r="VP32"/>
      <c r="VQ32"/>
      <c r="VR32"/>
      <c r="VS32"/>
      <c r="VT32"/>
      <c r="VU32"/>
      <c r="VV32"/>
      <c r="VW32"/>
      <c r="VX32"/>
      <c r="VY32"/>
      <c r="VZ32"/>
      <c r="WA32"/>
      <c r="WB32"/>
      <c r="WC32"/>
      <c r="WD32"/>
      <c r="WE32"/>
      <c r="WF32"/>
      <c r="WG32"/>
      <c r="WH32"/>
      <c r="WI32"/>
      <c r="WJ32"/>
      <c r="WK32"/>
      <c r="WL32"/>
      <c r="WM32"/>
      <c r="WN32"/>
      <c r="WO32"/>
      <c r="WP32"/>
      <c r="WQ32"/>
      <c r="WR32"/>
      <c r="WS32"/>
      <c r="WT32"/>
      <c r="WU32"/>
      <c r="WV32"/>
      <c r="WW32"/>
      <c r="WX32"/>
      <c r="WY32"/>
      <c r="WZ32"/>
      <c r="XA32"/>
      <c r="XB32"/>
      <c r="XC32"/>
      <c r="XD32"/>
      <c r="XE32"/>
      <c r="XF32"/>
      <c r="XG32"/>
      <c r="XH32"/>
      <c r="XI32"/>
      <c r="XJ32"/>
      <c r="XK32"/>
      <c r="XL32"/>
      <c r="XM32"/>
      <c r="XN32"/>
      <c r="XO32"/>
      <c r="XP32"/>
      <c r="XQ32"/>
      <c r="XR32"/>
      <c r="XS32"/>
      <c r="XT32"/>
      <c r="XU32"/>
      <c r="XV32"/>
      <c r="XW32"/>
      <c r="XX32"/>
      <c r="XY32"/>
      <c r="XZ32"/>
      <c r="YA32"/>
      <c r="YB32"/>
      <c r="YC32"/>
      <c r="YD32"/>
      <c r="YE32"/>
      <c r="YF32"/>
      <c r="YG32"/>
      <c r="YH32"/>
      <c r="YI32"/>
      <c r="YJ32"/>
      <c r="YK32"/>
      <c r="YL32"/>
      <c r="YM32"/>
      <c r="YN32"/>
      <c r="YO32"/>
      <c r="YP32"/>
      <c r="YQ32"/>
      <c r="YR32"/>
      <c r="YS32"/>
      <c r="YT32"/>
      <c r="YU32"/>
      <c r="YV32"/>
      <c r="YW32"/>
      <c r="YX32"/>
      <c r="YY32"/>
      <c r="YZ32"/>
      <c r="ZA32"/>
      <c r="ZB32"/>
      <c r="ZC32"/>
      <c r="ZD32"/>
      <c r="ZE32"/>
      <c r="ZF32"/>
      <c r="ZG32"/>
      <c r="ZH32"/>
      <c r="ZI32"/>
      <c r="ZJ32"/>
      <c r="ZK32"/>
      <c r="ZL32"/>
      <c r="ZM32"/>
      <c r="ZN32"/>
      <c r="ZO32"/>
      <c r="ZP32"/>
      <c r="ZQ32"/>
      <c r="ZR32"/>
      <c r="ZS32"/>
      <c r="ZT32"/>
      <c r="ZU32"/>
      <c r="ZV32"/>
      <c r="ZW32"/>
      <c r="ZX32"/>
      <c r="ZY32"/>
      <c r="ZZ32"/>
    </row>
    <row r="33" spans="1:702" s="18" customFormat="1">
      <c r="A33" s="16" t="s">
        <v>68</v>
      </c>
      <c r="B33">
        <v>502542.61429162155</v>
      </c>
      <c r="C33">
        <v>521096.36218245176</v>
      </c>
      <c r="D33">
        <v>499476.10398745968</v>
      </c>
      <c r="E33">
        <v>482791.19674681127</v>
      </c>
      <c r="F33">
        <v>481448.91936217248</v>
      </c>
      <c r="G33">
        <v>424709.17814432766</v>
      </c>
      <c r="H33">
        <v>385722.66068581876</v>
      </c>
      <c r="I33">
        <v>419034.3893866507</v>
      </c>
      <c r="J33">
        <v>398035.0020483032</v>
      </c>
      <c r="K33">
        <v>378199.63236361335</v>
      </c>
      <c r="L33">
        <v>460396.46801220172</v>
      </c>
      <c r="M33">
        <v>440037.65650168509</v>
      </c>
      <c r="N33">
        <v>382212.04351897235</v>
      </c>
      <c r="O33">
        <v>404270.24503297568</v>
      </c>
      <c r="P33">
        <v>395673.68264628306</v>
      </c>
      <c r="Q33">
        <v>390476.63328581577</v>
      </c>
      <c r="R33">
        <v>389149.77030812035</v>
      </c>
      <c r="S33">
        <v>410532.52450416633</v>
      </c>
      <c r="T33">
        <v>451997.41810387251</v>
      </c>
      <c r="U33">
        <v>449885.69973948691</v>
      </c>
      <c r="V33">
        <v>443926.36222135776</v>
      </c>
      <c r="W33">
        <v>403101.09062578587</v>
      </c>
      <c r="X33">
        <v>359124.5093697735</v>
      </c>
      <c r="Y33">
        <v>331479.82896459603</v>
      </c>
      <c r="Z33">
        <v>325782.60939521546</v>
      </c>
      <c r="AA33">
        <v>0</v>
      </c>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c r="EX33"/>
      <c r="EY33"/>
      <c r="EZ33"/>
      <c r="FA33"/>
      <c r="FB33"/>
      <c r="FC33"/>
      <c r="FD33"/>
      <c r="FE33"/>
      <c r="FF33"/>
      <c r="FG33"/>
      <c r="FH33"/>
      <c r="FI33"/>
      <c r="FJ33"/>
      <c r="FK33"/>
      <c r="FL33"/>
      <c r="FM33"/>
      <c r="FN33"/>
      <c r="FO33"/>
      <c r="FP33"/>
      <c r="FQ33"/>
      <c r="FR33"/>
      <c r="FS33"/>
      <c r="FT33"/>
      <c r="FU33"/>
      <c r="FV33"/>
      <c r="FW33"/>
      <c r="FX33"/>
      <c r="FY33"/>
      <c r="FZ33"/>
      <c r="GA33"/>
      <c r="GB33"/>
      <c r="GC33"/>
      <c r="GD33"/>
      <c r="GE33"/>
      <c r="GF33"/>
      <c r="GG33"/>
      <c r="GH33"/>
      <c r="GI33"/>
      <c r="GJ33"/>
      <c r="GK33"/>
      <c r="GL33"/>
      <c r="GM33"/>
      <c r="GN33"/>
      <c r="GO33"/>
      <c r="GP33"/>
      <c r="GQ33"/>
      <c r="GR33"/>
      <c r="GS33"/>
      <c r="GT33"/>
      <c r="GU33"/>
      <c r="GV33"/>
      <c r="GW33"/>
      <c r="GX33"/>
      <c r="GY33"/>
      <c r="GZ33"/>
      <c r="HA33"/>
      <c r="HB33"/>
      <c r="HC33"/>
      <c r="HD33"/>
      <c r="HE33"/>
      <c r="HF33"/>
      <c r="HG33"/>
      <c r="HH33"/>
      <c r="HI33"/>
      <c r="HJ33"/>
      <c r="HK33"/>
      <c r="HL33"/>
      <c r="HM33"/>
      <c r="HN33"/>
      <c r="HO33"/>
      <c r="HP33"/>
      <c r="HQ33"/>
      <c r="HR33"/>
      <c r="HS33"/>
      <c r="HT33"/>
      <c r="HU33"/>
      <c r="HV33"/>
      <c r="HW33"/>
      <c r="HX33"/>
      <c r="HY33"/>
      <c r="HZ33"/>
      <c r="IA33"/>
      <c r="IB33"/>
      <c r="IC33"/>
      <c r="ID33"/>
      <c r="IE33"/>
      <c r="IF33"/>
      <c r="IG33"/>
      <c r="IH33"/>
      <c r="II33"/>
      <c r="IJ33"/>
      <c r="IK33"/>
      <c r="IL33"/>
      <c r="IM33"/>
      <c r="IN33"/>
      <c r="IO33"/>
      <c r="IP33"/>
      <c r="IQ33"/>
      <c r="IR33"/>
      <c r="IS33"/>
      <c r="IT33"/>
      <c r="IU33"/>
      <c r="IV33"/>
      <c r="IW33"/>
      <c r="IX33"/>
      <c r="IY33"/>
      <c r="IZ33"/>
      <c r="JA33"/>
      <c r="JB33"/>
      <c r="JC33"/>
      <c r="JD33"/>
      <c r="JE33"/>
      <c r="JF33"/>
      <c r="JG33"/>
      <c r="JH33"/>
      <c r="JI33"/>
      <c r="JJ33"/>
      <c r="JK33"/>
      <c r="JL33"/>
      <c r="JM33"/>
      <c r="JN33"/>
      <c r="JO33"/>
      <c r="JP33"/>
      <c r="JQ33"/>
      <c r="JR33"/>
      <c r="JS33"/>
      <c r="JT33"/>
      <c r="JU33"/>
      <c r="JV33"/>
      <c r="JW33"/>
      <c r="JX33"/>
      <c r="JY33"/>
      <c r="JZ33"/>
      <c r="KA33"/>
      <c r="KB33"/>
      <c r="KC33"/>
      <c r="KD33"/>
      <c r="KE33"/>
      <c r="KF33"/>
      <c r="KG33"/>
      <c r="KH33"/>
      <c r="KI33"/>
      <c r="KJ33"/>
      <c r="KK33"/>
      <c r="KL33"/>
      <c r="KM33"/>
      <c r="KN33"/>
      <c r="KO33"/>
      <c r="KP33"/>
      <c r="KQ33"/>
      <c r="KR33"/>
      <c r="KS33"/>
      <c r="KT33"/>
      <c r="KU33"/>
      <c r="KV33"/>
      <c r="KW33"/>
      <c r="KX33"/>
      <c r="KY33"/>
      <c r="KZ33"/>
      <c r="LA33"/>
      <c r="LB33"/>
      <c r="LC33"/>
      <c r="LD33"/>
      <c r="LE33"/>
      <c r="LF33"/>
      <c r="LG33"/>
      <c r="LH33"/>
      <c r="LI33"/>
      <c r="LJ33"/>
      <c r="LK33"/>
      <c r="LL33"/>
      <c r="LM33"/>
      <c r="LN33"/>
      <c r="LO33"/>
      <c r="LP33"/>
      <c r="LQ33"/>
      <c r="LR33"/>
      <c r="LS33"/>
      <c r="LT33"/>
      <c r="LU33"/>
      <c r="LV33"/>
      <c r="LW33"/>
      <c r="LX33"/>
      <c r="LY33"/>
      <c r="LZ33"/>
      <c r="MA33"/>
      <c r="MB33"/>
      <c r="MC33"/>
      <c r="MD33"/>
      <c r="ME33"/>
      <c r="MF33"/>
      <c r="MG33"/>
      <c r="MH33"/>
      <c r="MI33"/>
      <c r="MJ33"/>
      <c r="MK33"/>
      <c r="ML33"/>
      <c r="MM33"/>
      <c r="MN33"/>
      <c r="MO33"/>
      <c r="MP33"/>
      <c r="MQ33"/>
      <c r="MR33"/>
      <c r="MS33"/>
      <c r="MT33"/>
      <c r="MU33"/>
      <c r="MV33"/>
      <c r="MW33"/>
      <c r="MX33"/>
      <c r="MY33"/>
      <c r="MZ33"/>
      <c r="NA33"/>
      <c r="NB33"/>
      <c r="NC33"/>
      <c r="ND33"/>
      <c r="NE33"/>
      <c r="NF33"/>
      <c r="NG33"/>
      <c r="NH33"/>
      <c r="NI33"/>
      <c r="NJ33"/>
      <c r="NK33"/>
      <c r="NL33"/>
      <c r="NM33"/>
      <c r="NN33"/>
      <c r="NO33"/>
      <c r="NP33"/>
      <c r="NQ33"/>
      <c r="NR33"/>
      <c r="NS33"/>
      <c r="NT33"/>
      <c r="NU33"/>
      <c r="NV33"/>
      <c r="NW33"/>
      <c r="NX33"/>
      <c r="NY33"/>
      <c r="NZ33"/>
      <c r="OA33"/>
      <c r="OB33"/>
      <c r="OC33"/>
      <c r="OD33"/>
      <c r="OE33"/>
      <c r="OF33"/>
      <c r="OG33"/>
      <c r="OH33"/>
      <c r="OI33"/>
      <c r="OJ33"/>
      <c r="OK33"/>
      <c r="OL33"/>
      <c r="OM33"/>
      <c r="ON33"/>
      <c r="OO33"/>
      <c r="OP33"/>
      <c r="OQ33"/>
      <c r="OR33"/>
      <c r="OS33"/>
      <c r="OT33"/>
      <c r="OU33"/>
      <c r="OV33"/>
      <c r="OW33"/>
      <c r="OX33"/>
      <c r="OY33"/>
      <c r="OZ33"/>
      <c r="PA33"/>
      <c r="PB33"/>
      <c r="PC33"/>
      <c r="PD33"/>
      <c r="PE33"/>
      <c r="PF33"/>
      <c r="PG33"/>
      <c r="PH33"/>
      <c r="PI33"/>
      <c r="PJ33"/>
      <c r="PK33"/>
      <c r="PL33"/>
      <c r="PM33"/>
      <c r="PN33"/>
      <c r="PO33"/>
      <c r="PP33"/>
      <c r="PQ33"/>
      <c r="PR33"/>
      <c r="PS33"/>
      <c r="PT33"/>
      <c r="PU33"/>
      <c r="PV33"/>
      <c r="PW33"/>
      <c r="PX33"/>
      <c r="PY33"/>
      <c r="PZ33"/>
      <c r="QA33"/>
      <c r="QB33"/>
      <c r="QC33"/>
      <c r="QD33"/>
      <c r="QE33"/>
      <c r="QF33"/>
      <c r="QG33"/>
      <c r="QH33"/>
      <c r="QI33"/>
      <c r="QJ33"/>
      <c r="QK33"/>
      <c r="QL33"/>
      <c r="QM33"/>
      <c r="QN33"/>
      <c r="QO33"/>
      <c r="QP33"/>
      <c r="QQ33"/>
      <c r="QR33"/>
      <c r="QS33"/>
      <c r="QT33"/>
      <c r="QU33"/>
      <c r="QV33"/>
      <c r="QW33"/>
      <c r="QX33"/>
      <c r="QY33"/>
      <c r="QZ33"/>
      <c r="RA33"/>
      <c r="RB33"/>
      <c r="RC33"/>
      <c r="RD33"/>
      <c r="RE33"/>
      <c r="RF33"/>
      <c r="RG33"/>
      <c r="RH33"/>
      <c r="RI33"/>
      <c r="RJ33"/>
      <c r="RK33"/>
      <c r="RL33"/>
      <c r="RM33"/>
      <c r="RN33"/>
      <c r="RO33"/>
      <c r="RP33"/>
      <c r="RQ33"/>
      <c r="RR33"/>
      <c r="RS33"/>
      <c r="RT33"/>
      <c r="RU33"/>
      <c r="RV33"/>
      <c r="RW33"/>
      <c r="RX33"/>
      <c r="RY33"/>
      <c r="RZ33"/>
      <c r="SA33"/>
      <c r="SB33"/>
      <c r="SC33"/>
      <c r="SD33"/>
      <c r="SE33"/>
      <c r="SF33"/>
      <c r="SG33"/>
      <c r="SH33"/>
      <c r="SI33"/>
      <c r="SJ33"/>
      <c r="SK33"/>
      <c r="SL33"/>
      <c r="SM33"/>
      <c r="SN33"/>
      <c r="SO33"/>
      <c r="SP33"/>
      <c r="SQ33"/>
      <c r="SR33"/>
      <c r="SS33"/>
      <c r="ST33"/>
      <c r="SU33"/>
      <c r="SV33"/>
      <c r="SW33"/>
      <c r="SX33"/>
      <c r="SY33"/>
      <c r="SZ33"/>
      <c r="TA33"/>
      <c r="TB33"/>
      <c r="TC33"/>
      <c r="TD33"/>
      <c r="TE33"/>
      <c r="TF33"/>
      <c r="TG33"/>
      <c r="TH33"/>
      <c r="TI33"/>
      <c r="TJ33"/>
      <c r="TK33"/>
      <c r="TL33"/>
      <c r="TM33"/>
      <c r="TN33"/>
      <c r="TO33"/>
      <c r="TP33"/>
      <c r="TQ33"/>
      <c r="TR33"/>
      <c r="TS33"/>
      <c r="TT33"/>
      <c r="TU33"/>
      <c r="TV33"/>
      <c r="TW33"/>
      <c r="TX33"/>
      <c r="TY33"/>
      <c r="TZ33"/>
      <c r="UA33"/>
      <c r="UB33"/>
      <c r="UC33"/>
      <c r="UD33"/>
      <c r="UE33"/>
      <c r="UF33"/>
      <c r="UG33"/>
      <c r="UH33"/>
      <c r="UI33"/>
      <c r="UJ33"/>
      <c r="UK33"/>
      <c r="UL33"/>
      <c r="UM33"/>
      <c r="UN33"/>
      <c r="UO33"/>
      <c r="UP33"/>
      <c r="UQ33"/>
      <c r="UR33"/>
      <c r="US33"/>
      <c r="UT33"/>
      <c r="UU33"/>
      <c r="UV33"/>
      <c r="UW33"/>
      <c r="UX33"/>
      <c r="UY33"/>
      <c r="UZ33"/>
      <c r="VA33"/>
      <c r="VB33"/>
      <c r="VC33"/>
      <c r="VD33"/>
      <c r="VE33"/>
      <c r="VF33"/>
      <c r="VG33"/>
      <c r="VH33"/>
      <c r="VI33"/>
      <c r="VJ33"/>
      <c r="VK33"/>
      <c r="VL33"/>
      <c r="VM33"/>
      <c r="VN33"/>
      <c r="VO33"/>
      <c r="VP33"/>
      <c r="VQ33"/>
      <c r="VR33"/>
      <c r="VS33"/>
      <c r="VT33"/>
      <c r="VU33"/>
      <c r="VV33"/>
      <c r="VW33"/>
      <c r="VX33"/>
      <c r="VY33"/>
      <c r="VZ33"/>
      <c r="WA33"/>
      <c r="WB33"/>
      <c r="WC33"/>
      <c r="WD33"/>
      <c r="WE33"/>
      <c r="WF33"/>
      <c r="WG33"/>
      <c r="WH33"/>
      <c r="WI33"/>
      <c r="WJ33"/>
      <c r="WK33"/>
      <c r="WL33"/>
      <c r="WM33"/>
      <c r="WN33"/>
      <c r="WO33"/>
      <c r="WP33"/>
      <c r="WQ33"/>
      <c r="WR33"/>
      <c r="WS33"/>
      <c r="WT33"/>
      <c r="WU33"/>
      <c r="WV33"/>
      <c r="WW33"/>
      <c r="WX33"/>
      <c r="WY33"/>
      <c r="WZ33"/>
      <c r="XA33"/>
      <c r="XB33"/>
      <c r="XC33"/>
      <c r="XD33"/>
      <c r="XE33"/>
      <c r="XF33"/>
      <c r="XG33"/>
      <c r="XH33"/>
      <c r="XI33"/>
      <c r="XJ33"/>
      <c r="XK33"/>
      <c r="XL33"/>
      <c r="XM33"/>
      <c r="XN33"/>
      <c r="XO33"/>
      <c r="XP33"/>
      <c r="XQ33"/>
      <c r="XR33"/>
      <c r="XS33"/>
      <c r="XT33"/>
      <c r="XU33"/>
      <c r="XV33"/>
      <c r="XW33"/>
      <c r="XX33"/>
      <c r="XY33"/>
      <c r="XZ33"/>
      <c r="YA33"/>
      <c r="YB33"/>
      <c r="YC33"/>
      <c r="YD33"/>
      <c r="YE33"/>
      <c r="YF33"/>
      <c r="YG33"/>
      <c r="YH33"/>
      <c r="YI33"/>
      <c r="YJ33"/>
      <c r="YK33"/>
      <c r="YL33"/>
      <c r="YM33"/>
      <c r="YN33"/>
      <c r="YO33"/>
      <c r="YP33"/>
      <c r="YQ33"/>
      <c r="YR33"/>
      <c r="YS33"/>
      <c r="YT33"/>
      <c r="YU33"/>
      <c r="YV33"/>
      <c r="YW33"/>
      <c r="YX33"/>
      <c r="YY33"/>
      <c r="YZ33"/>
      <c r="ZA33"/>
      <c r="ZB33"/>
      <c r="ZC33"/>
      <c r="ZD33"/>
      <c r="ZE33"/>
      <c r="ZF33"/>
      <c r="ZG33"/>
      <c r="ZH33"/>
      <c r="ZI33"/>
      <c r="ZJ33"/>
      <c r="ZK33"/>
      <c r="ZL33"/>
      <c r="ZM33"/>
      <c r="ZN33"/>
      <c r="ZO33"/>
      <c r="ZP33"/>
      <c r="ZQ33"/>
      <c r="ZR33"/>
      <c r="ZS33"/>
      <c r="ZT33"/>
      <c r="ZU33"/>
      <c r="ZV33"/>
      <c r="ZW33"/>
      <c r="ZX33"/>
      <c r="ZY33"/>
      <c r="ZZ33"/>
    </row>
    <row r="34" spans="1:702" s="18" customFormat="1">
      <c r="A34" s="16" t="s">
        <v>69</v>
      </c>
      <c r="B34">
        <v>125635.65357290539</v>
      </c>
      <c r="C34">
        <v>130274.09054561294</v>
      </c>
      <c r="D34">
        <v>124869.02599686492</v>
      </c>
      <c r="E34">
        <v>120697.79918670282</v>
      </c>
      <c r="F34">
        <v>120362.22984054312</v>
      </c>
      <c r="G34">
        <v>106177.29453608191</v>
      </c>
      <c r="H34">
        <v>96430.66517145469</v>
      </c>
      <c r="I34">
        <v>104758.59734666267</v>
      </c>
      <c r="J34">
        <v>99508.7505120758</v>
      </c>
      <c r="K34">
        <v>94549.908090903336</v>
      </c>
      <c r="L34">
        <v>115099.11700305043</v>
      </c>
      <c r="M34">
        <v>110009.41412542127</v>
      </c>
      <c r="N34">
        <v>95553.010879743088</v>
      </c>
      <c r="O34">
        <v>101067.56125824392</v>
      </c>
      <c r="P34">
        <v>98918.420661570766</v>
      </c>
      <c r="Q34">
        <v>97619.158321453942</v>
      </c>
      <c r="R34">
        <v>97287.442577030088</v>
      </c>
      <c r="S34">
        <v>102633.13112604158</v>
      </c>
      <c r="T34">
        <v>112999.35452596813</v>
      </c>
      <c r="U34">
        <v>112471.42493487173</v>
      </c>
      <c r="V34">
        <v>110981.59055533944</v>
      </c>
      <c r="W34">
        <v>100775.27265644647</v>
      </c>
      <c r="X34">
        <v>89781.127342443375</v>
      </c>
      <c r="Y34">
        <v>82869.957241149008</v>
      </c>
      <c r="Z34">
        <v>81445.652348803866</v>
      </c>
      <c r="AA34">
        <v>415992.76826148143</v>
      </c>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c r="EZ34"/>
      <c r="FA34"/>
      <c r="FB34"/>
      <c r="FC34"/>
      <c r="FD34"/>
      <c r="FE34"/>
      <c r="FF34"/>
      <c r="FG34"/>
      <c r="FH34"/>
      <c r="FI34"/>
      <c r="FJ34"/>
      <c r="FK34"/>
      <c r="FL34"/>
      <c r="FM34"/>
      <c r="FN34"/>
      <c r="FO34"/>
      <c r="FP34"/>
      <c r="FQ34"/>
      <c r="FR34"/>
      <c r="FS34"/>
      <c r="FT34"/>
      <c r="FU34"/>
      <c r="FV34"/>
      <c r="FW34"/>
      <c r="FX34"/>
      <c r="FY34"/>
      <c r="FZ34"/>
      <c r="GA34"/>
      <c r="GB34"/>
      <c r="GC34"/>
      <c r="GD34"/>
      <c r="GE34"/>
      <c r="GF34"/>
      <c r="GG34"/>
      <c r="GH34"/>
      <c r="GI34"/>
      <c r="GJ34"/>
      <c r="GK34"/>
      <c r="GL34"/>
      <c r="GM34"/>
      <c r="GN34"/>
      <c r="GO34"/>
      <c r="GP34"/>
      <c r="GQ34"/>
      <c r="GR34"/>
      <c r="GS34"/>
      <c r="GT34"/>
      <c r="GU34"/>
      <c r="GV34"/>
      <c r="GW34"/>
      <c r="GX34"/>
      <c r="GY34"/>
      <c r="GZ34"/>
      <c r="HA34"/>
      <c r="HB34"/>
      <c r="HC34"/>
      <c r="HD34"/>
      <c r="HE34"/>
      <c r="HF34"/>
      <c r="HG34"/>
      <c r="HH34"/>
      <c r="HI34"/>
      <c r="HJ34"/>
      <c r="HK34"/>
      <c r="HL34"/>
      <c r="HM34"/>
      <c r="HN34"/>
      <c r="HO34"/>
      <c r="HP34"/>
      <c r="HQ34"/>
      <c r="HR34"/>
      <c r="HS34"/>
      <c r="HT34"/>
      <c r="HU34"/>
      <c r="HV34"/>
      <c r="HW34"/>
      <c r="HX34"/>
      <c r="HY34"/>
      <c r="HZ34"/>
      <c r="IA34"/>
      <c r="IB34"/>
      <c r="IC34"/>
      <c r="ID34"/>
      <c r="IE34"/>
      <c r="IF34"/>
      <c r="IG34"/>
      <c r="IH34"/>
      <c r="II34"/>
      <c r="IJ34"/>
      <c r="IK34"/>
      <c r="IL34"/>
      <c r="IM34"/>
      <c r="IN34"/>
      <c r="IO34"/>
      <c r="IP34"/>
      <c r="IQ34"/>
      <c r="IR34"/>
      <c r="IS34"/>
      <c r="IT34"/>
      <c r="IU34"/>
      <c r="IV34"/>
      <c r="IW34"/>
      <c r="IX34"/>
      <c r="IY34"/>
      <c r="IZ34"/>
      <c r="JA34"/>
      <c r="JB34"/>
      <c r="JC34"/>
      <c r="JD34"/>
      <c r="JE34"/>
      <c r="JF34"/>
      <c r="JG34"/>
      <c r="JH34"/>
      <c r="JI34"/>
      <c r="JJ34"/>
      <c r="JK34"/>
      <c r="JL34"/>
      <c r="JM34"/>
      <c r="JN34"/>
      <c r="JO34"/>
      <c r="JP34"/>
      <c r="JQ34"/>
      <c r="JR34"/>
      <c r="JS34"/>
      <c r="JT34"/>
      <c r="JU34"/>
      <c r="JV34"/>
      <c r="JW34"/>
      <c r="JX34"/>
      <c r="JY34"/>
      <c r="JZ34"/>
      <c r="KA34"/>
      <c r="KB34"/>
      <c r="KC34"/>
      <c r="KD34"/>
      <c r="KE34"/>
      <c r="KF34"/>
      <c r="KG34"/>
      <c r="KH34"/>
      <c r="KI34"/>
      <c r="KJ34"/>
      <c r="KK34"/>
      <c r="KL34"/>
      <c r="KM34"/>
      <c r="KN34"/>
      <c r="KO34"/>
      <c r="KP34"/>
      <c r="KQ34"/>
      <c r="KR34"/>
      <c r="KS34"/>
      <c r="KT34"/>
      <c r="KU34"/>
      <c r="KV34"/>
      <c r="KW34"/>
      <c r="KX34"/>
      <c r="KY34"/>
      <c r="KZ34"/>
      <c r="LA34"/>
      <c r="LB34"/>
      <c r="LC34"/>
      <c r="LD34"/>
      <c r="LE34"/>
      <c r="LF34"/>
      <c r="LG34"/>
      <c r="LH34"/>
      <c r="LI34"/>
      <c r="LJ34"/>
      <c r="LK34"/>
      <c r="LL34"/>
      <c r="LM34"/>
      <c r="LN34"/>
      <c r="LO34"/>
      <c r="LP34"/>
      <c r="LQ34"/>
      <c r="LR34"/>
      <c r="LS34"/>
      <c r="LT34"/>
      <c r="LU34"/>
      <c r="LV34"/>
      <c r="LW34"/>
      <c r="LX34"/>
      <c r="LY34"/>
      <c r="LZ34"/>
      <c r="MA34"/>
      <c r="MB34"/>
      <c r="MC34"/>
      <c r="MD34"/>
      <c r="ME34"/>
      <c r="MF34"/>
      <c r="MG34"/>
      <c r="MH34"/>
      <c r="MI34"/>
      <c r="MJ34"/>
      <c r="MK34"/>
      <c r="ML34"/>
      <c r="MM34"/>
      <c r="MN34"/>
      <c r="MO34"/>
      <c r="MP34"/>
      <c r="MQ34"/>
      <c r="MR34"/>
      <c r="MS34"/>
      <c r="MT34"/>
      <c r="MU34"/>
      <c r="MV34"/>
      <c r="MW34"/>
      <c r="MX34"/>
      <c r="MY34"/>
      <c r="MZ34"/>
      <c r="NA34"/>
      <c r="NB34"/>
      <c r="NC34"/>
      <c r="ND34"/>
      <c r="NE34"/>
      <c r="NF34"/>
      <c r="NG34"/>
      <c r="NH34"/>
      <c r="NI34"/>
      <c r="NJ34"/>
      <c r="NK34"/>
      <c r="NL34"/>
      <c r="NM34"/>
      <c r="NN34"/>
      <c r="NO34"/>
      <c r="NP34"/>
      <c r="NQ34"/>
      <c r="NR34"/>
      <c r="NS34"/>
      <c r="NT34"/>
      <c r="NU34"/>
      <c r="NV34"/>
      <c r="NW34"/>
      <c r="NX34"/>
      <c r="NY34"/>
      <c r="NZ34"/>
      <c r="OA34"/>
      <c r="OB34"/>
      <c r="OC34"/>
      <c r="OD34"/>
      <c r="OE34"/>
      <c r="OF34"/>
      <c r="OG34"/>
      <c r="OH34"/>
      <c r="OI34"/>
      <c r="OJ34"/>
      <c r="OK34"/>
      <c r="OL34"/>
      <c r="OM34"/>
      <c r="ON34"/>
      <c r="OO34"/>
      <c r="OP34"/>
      <c r="OQ34"/>
      <c r="OR34"/>
      <c r="OS34"/>
      <c r="OT34"/>
      <c r="OU34"/>
      <c r="OV34"/>
      <c r="OW34"/>
      <c r="OX34"/>
      <c r="OY34"/>
      <c r="OZ34"/>
      <c r="PA34"/>
      <c r="PB34"/>
      <c r="PC34"/>
      <c r="PD34"/>
      <c r="PE34"/>
      <c r="PF34"/>
      <c r="PG34"/>
      <c r="PH34"/>
      <c r="PI34"/>
      <c r="PJ34"/>
      <c r="PK34"/>
      <c r="PL34"/>
      <c r="PM34"/>
      <c r="PN34"/>
      <c r="PO34"/>
      <c r="PP34"/>
      <c r="PQ34"/>
      <c r="PR34"/>
      <c r="PS34"/>
      <c r="PT34"/>
      <c r="PU34"/>
      <c r="PV34"/>
      <c r="PW34"/>
      <c r="PX34"/>
      <c r="PY34"/>
      <c r="PZ34"/>
      <c r="QA34"/>
      <c r="QB34"/>
      <c r="QC34"/>
      <c r="QD34"/>
      <c r="QE34"/>
      <c r="QF34"/>
      <c r="QG34"/>
      <c r="QH34"/>
      <c r="QI34"/>
      <c r="QJ34"/>
      <c r="QK34"/>
      <c r="QL34"/>
      <c r="QM34"/>
      <c r="QN34"/>
      <c r="QO34"/>
      <c r="QP34"/>
      <c r="QQ34"/>
      <c r="QR34"/>
      <c r="QS34"/>
      <c r="QT34"/>
      <c r="QU34"/>
      <c r="QV34"/>
      <c r="QW34"/>
      <c r="QX34"/>
      <c r="QY34"/>
      <c r="QZ34"/>
      <c r="RA34"/>
      <c r="RB34"/>
      <c r="RC34"/>
      <c r="RD34"/>
      <c r="RE34"/>
      <c r="RF34"/>
      <c r="RG34"/>
      <c r="RH34"/>
      <c r="RI34"/>
      <c r="RJ34"/>
      <c r="RK34"/>
      <c r="RL34"/>
      <c r="RM34"/>
      <c r="RN34"/>
      <c r="RO34"/>
      <c r="RP34"/>
      <c r="RQ34"/>
      <c r="RR34"/>
      <c r="RS34"/>
      <c r="RT34"/>
      <c r="RU34"/>
      <c r="RV34"/>
      <c r="RW34"/>
      <c r="RX34"/>
      <c r="RY34"/>
      <c r="RZ34"/>
      <c r="SA34"/>
      <c r="SB34"/>
      <c r="SC34"/>
      <c r="SD34"/>
      <c r="SE34"/>
      <c r="SF34"/>
      <c r="SG34"/>
      <c r="SH34"/>
      <c r="SI34"/>
      <c r="SJ34"/>
      <c r="SK34"/>
      <c r="SL34"/>
      <c r="SM34"/>
      <c r="SN34"/>
      <c r="SO34"/>
      <c r="SP34"/>
      <c r="SQ34"/>
      <c r="SR34"/>
      <c r="SS34"/>
      <c r="ST34"/>
      <c r="SU34"/>
      <c r="SV34"/>
      <c r="SW34"/>
      <c r="SX34"/>
      <c r="SY34"/>
      <c r="SZ34"/>
      <c r="TA34"/>
      <c r="TB34"/>
      <c r="TC34"/>
      <c r="TD34"/>
      <c r="TE34"/>
      <c r="TF34"/>
      <c r="TG34"/>
      <c r="TH34"/>
      <c r="TI34"/>
      <c r="TJ34"/>
      <c r="TK34"/>
      <c r="TL34"/>
      <c r="TM34"/>
      <c r="TN34"/>
      <c r="TO34"/>
      <c r="TP34"/>
      <c r="TQ34"/>
      <c r="TR34"/>
      <c r="TS34"/>
      <c r="TT34"/>
      <c r="TU34"/>
      <c r="TV34"/>
      <c r="TW34"/>
      <c r="TX34"/>
      <c r="TY34"/>
      <c r="TZ34"/>
      <c r="UA34"/>
      <c r="UB34"/>
      <c r="UC34"/>
      <c r="UD34"/>
      <c r="UE34"/>
      <c r="UF34"/>
      <c r="UG34"/>
      <c r="UH34"/>
      <c r="UI34"/>
      <c r="UJ34"/>
      <c r="UK34"/>
      <c r="UL34"/>
      <c r="UM34"/>
      <c r="UN34"/>
      <c r="UO34"/>
      <c r="UP34"/>
      <c r="UQ34"/>
      <c r="UR34"/>
      <c r="US34"/>
      <c r="UT34"/>
      <c r="UU34"/>
      <c r="UV34"/>
      <c r="UW34"/>
      <c r="UX34"/>
      <c r="UY34"/>
      <c r="UZ34"/>
      <c r="VA34"/>
      <c r="VB34"/>
      <c r="VC34"/>
      <c r="VD34"/>
      <c r="VE34"/>
      <c r="VF34"/>
      <c r="VG34"/>
      <c r="VH34"/>
      <c r="VI34"/>
      <c r="VJ34"/>
      <c r="VK34"/>
      <c r="VL34"/>
      <c r="VM34"/>
      <c r="VN34"/>
      <c r="VO34"/>
      <c r="VP34"/>
      <c r="VQ34"/>
      <c r="VR34"/>
      <c r="VS34"/>
      <c r="VT34"/>
      <c r="VU34"/>
      <c r="VV34"/>
      <c r="VW34"/>
      <c r="VX34"/>
      <c r="VY34"/>
      <c r="VZ34"/>
      <c r="WA34"/>
      <c r="WB34"/>
      <c r="WC34"/>
      <c r="WD34"/>
      <c r="WE34"/>
      <c r="WF34"/>
      <c r="WG34"/>
      <c r="WH34"/>
      <c r="WI34"/>
      <c r="WJ34"/>
      <c r="WK34"/>
      <c r="WL34"/>
      <c r="WM34"/>
      <c r="WN34"/>
      <c r="WO34"/>
      <c r="WP34"/>
      <c r="WQ34"/>
      <c r="WR34"/>
      <c r="WS34"/>
      <c r="WT34"/>
      <c r="WU34"/>
      <c r="WV34"/>
      <c r="WW34"/>
      <c r="WX34"/>
      <c r="WY34"/>
      <c r="WZ34"/>
      <c r="XA34"/>
      <c r="XB34"/>
      <c r="XC34"/>
      <c r="XD34"/>
      <c r="XE34"/>
      <c r="XF34"/>
      <c r="XG34"/>
      <c r="XH34"/>
      <c r="XI34"/>
      <c r="XJ34"/>
      <c r="XK34"/>
      <c r="XL34"/>
      <c r="XM34"/>
      <c r="XN34"/>
      <c r="XO34"/>
      <c r="XP34"/>
      <c r="XQ34"/>
      <c r="XR34"/>
      <c r="XS34"/>
      <c r="XT34"/>
      <c r="XU34"/>
      <c r="XV34"/>
      <c r="XW34"/>
      <c r="XX34"/>
      <c r="XY34"/>
      <c r="XZ34"/>
      <c r="YA34"/>
      <c r="YB34"/>
      <c r="YC34"/>
      <c r="YD34"/>
      <c r="YE34"/>
      <c r="YF34"/>
      <c r="YG34"/>
      <c r="YH34"/>
      <c r="YI34"/>
      <c r="YJ34"/>
      <c r="YK34"/>
      <c r="YL34"/>
      <c r="YM34"/>
      <c r="YN34"/>
      <c r="YO34"/>
      <c r="YP34"/>
      <c r="YQ34"/>
      <c r="YR34"/>
      <c r="YS34"/>
      <c r="YT34"/>
      <c r="YU34"/>
      <c r="YV34"/>
      <c r="YW34"/>
      <c r="YX34"/>
      <c r="YY34"/>
      <c r="YZ34"/>
      <c r="ZA34"/>
      <c r="ZB34"/>
      <c r="ZC34"/>
      <c r="ZD34"/>
      <c r="ZE34"/>
      <c r="ZF34"/>
      <c r="ZG34"/>
      <c r="ZH34"/>
      <c r="ZI34"/>
      <c r="ZJ34"/>
      <c r="ZK34"/>
      <c r="ZL34"/>
      <c r="ZM34"/>
      <c r="ZN34"/>
      <c r="ZO34"/>
      <c r="ZP34"/>
      <c r="ZQ34"/>
      <c r="ZR34"/>
      <c r="ZS34"/>
      <c r="ZT34"/>
      <c r="ZU34"/>
      <c r="ZV34"/>
      <c r="ZW34"/>
      <c r="ZX34"/>
      <c r="ZY34"/>
      <c r="ZZ34"/>
    </row>
    <row r="35" spans="1:702" s="18" customFormat="1">
      <c r="A35" s="16" t="s">
        <v>195</v>
      </c>
      <c r="B35">
        <v>628178.26786452695</v>
      </c>
      <c r="C35">
        <v>651370.45272806473</v>
      </c>
      <c r="D35">
        <v>624345.12998432457</v>
      </c>
      <c r="E35">
        <v>603488.99593351409</v>
      </c>
      <c r="F35">
        <v>601811.14920271561</v>
      </c>
      <c r="G35">
        <v>530886.47268040956</v>
      </c>
      <c r="H35">
        <v>482153.32585727342</v>
      </c>
      <c r="I35">
        <v>523792.98673331336</v>
      </c>
      <c r="J35">
        <v>497543.75256037898</v>
      </c>
      <c r="K35">
        <v>472749.54045451665</v>
      </c>
      <c r="L35">
        <v>575495.58501525212</v>
      </c>
      <c r="M35">
        <v>550047.07062710635</v>
      </c>
      <c r="N35">
        <v>477765.05439871544</v>
      </c>
      <c r="O35">
        <v>505337.8062912196</v>
      </c>
      <c r="P35">
        <v>494592.10330785386</v>
      </c>
      <c r="Q35">
        <v>488095.79160726973</v>
      </c>
      <c r="R35">
        <v>486437.21288515045</v>
      </c>
      <c r="S35">
        <v>513165.65563020791</v>
      </c>
      <c r="T35">
        <v>564996.77262984065</v>
      </c>
      <c r="U35">
        <v>562357.12467435864</v>
      </c>
      <c r="V35">
        <v>554907.95277669723</v>
      </c>
      <c r="W35">
        <v>503876.36328223231</v>
      </c>
      <c r="X35">
        <v>448905.63671221689</v>
      </c>
      <c r="Y35">
        <v>414349.78620574507</v>
      </c>
      <c r="Z35">
        <v>407228.26174401934</v>
      </c>
      <c r="AA35">
        <v>415992.76826148143</v>
      </c>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c r="EZ35"/>
      <c r="FA35"/>
      <c r="FB35"/>
      <c r="FC35"/>
      <c r="FD35"/>
      <c r="FE35"/>
      <c r="FF35"/>
      <c r="FG35"/>
      <c r="FH35"/>
      <c r="FI35"/>
      <c r="FJ35"/>
      <c r="FK35"/>
      <c r="FL35"/>
      <c r="FM35"/>
      <c r="FN35"/>
      <c r="FO35"/>
      <c r="FP35"/>
      <c r="FQ35"/>
      <c r="FR35"/>
      <c r="FS35"/>
      <c r="FT35"/>
      <c r="FU35"/>
      <c r="FV35"/>
      <c r="FW35"/>
      <c r="FX35"/>
      <c r="FY35"/>
      <c r="FZ35"/>
      <c r="GA35"/>
      <c r="GB35"/>
      <c r="GC35"/>
      <c r="GD35"/>
      <c r="GE35"/>
      <c r="GF35"/>
      <c r="GG35"/>
      <c r="GH35"/>
      <c r="GI35"/>
      <c r="GJ35"/>
      <c r="GK35"/>
      <c r="GL35"/>
      <c r="GM35"/>
      <c r="GN35"/>
      <c r="GO35"/>
      <c r="GP35"/>
      <c r="GQ35"/>
      <c r="GR35"/>
      <c r="GS35"/>
      <c r="GT35"/>
      <c r="GU35"/>
      <c r="GV35"/>
      <c r="GW35"/>
      <c r="GX35"/>
      <c r="GY35"/>
      <c r="GZ35"/>
      <c r="HA35"/>
      <c r="HB35"/>
      <c r="HC35"/>
      <c r="HD35"/>
      <c r="HE35"/>
      <c r="HF35"/>
      <c r="HG35"/>
      <c r="HH35"/>
      <c r="HI35"/>
      <c r="HJ35"/>
      <c r="HK35"/>
      <c r="HL35"/>
      <c r="HM35"/>
      <c r="HN35"/>
      <c r="HO35"/>
      <c r="HP35"/>
      <c r="HQ35"/>
      <c r="HR35"/>
      <c r="HS35"/>
      <c r="HT35"/>
      <c r="HU35"/>
      <c r="HV35"/>
      <c r="HW35"/>
      <c r="HX35"/>
      <c r="HY35"/>
      <c r="HZ35"/>
      <c r="IA35"/>
      <c r="IB35"/>
      <c r="IC35"/>
      <c r="ID35"/>
      <c r="IE35"/>
      <c r="IF35"/>
      <c r="IG35"/>
      <c r="IH35"/>
      <c r="II35"/>
      <c r="IJ35"/>
      <c r="IK35"/>
      <c r="IL35"/>
      <c r="IM35"/>
      <c r="IN35"/>
      <c r="IO35"/>
      <c r="IP35"/>
      <c r="IQ35"/>
      <c r="IR35"/>
      <c r="IS35"/>
      <c r="IT35"/>
      <c r="IU35"/>
      <c r="IV35"/>
      <c r="IW35"/>
      <c r="IX35"/>
      <c r="IY35"/>
      <c r="IZ35"/>
      <c r="JA35"/>
      <c r="JB35"/>
      <c r="JC35"/>
      <c r="JD35"/>
      <c r="JE35"/>
      <c r="JF35"/>
      <c r="JG35"/>
      <c r="JH35"/>
      <c r="JI35"/>
      <c r="JJ35"/>
      <c r="JK35"/>
      <c r="JL35"/>
      <c r="JM35"/>
      <c r="JN35"/>
      <c r="JO35"/>
      <c r="JP35"/>
      <c r="JQ35"/>
      <c r="JR35"/>
      <c r="JS35"/>
      <c r="JT35"/>
      <c r="JU35"/>
      <c r="JV35"/>
      <c r="JW35"/>
      <c r="JX35"/>
      <c r="JY35"/>
      <c r="JZ35"/>
      <c r="KA35"/>
      <c r="KB35"/>
      <c r="KC35"/>
      <c r="KD35"/>
      <c r="KE35"/>
      <c r="KF35"/>
      <c r="KG35"/>
      <c r="KH35"/>
      <c r="KI35"/>
      <c r="KJ35"/>
      <c r="KK35"/>
      <c r="KL35"/>
      <c r="KM35"/>
      <c r="KN35"/>
      <c r="KO35"/>
      <c r="KP35"/>
      <c r="KQ35"/>
      <c r="KR35"/>
      <c r="KS35"/>
      <c r="KT35"/>
      <c r="KU35"/>
      <c r="KV35"/>
      <c r="KW35"/>
      <c r="KX35"/>
      <c r="KY35"/>
      <c r="KZ35"/>
      <c r="LA35"/>
      <c r="LB35"/>
      <c r="LC35"/>
      <c r="LD35"/>
      <c r="LE35"/>
      <c r="LF35"/>
      <c r="LG35"/>
      <c r="LH35"/>
      <c r="LI35"/>
      <c r="LJ35"/>
      <c r="LK35"/>
      <c r="LL35"/>
      <c r="LM35"/>
      <c r="LN35"/>
      <c r="LO35"/>
      <c r="LP35"/>
      <c r="LQ35"/>
      <c r="LR35"/>
      <c r="LS35"/>
      <c r="LT35"/>
      <c r="LU35"/>
      <c r="LV35"/>
      <c r="LW35"/>
      <c r="LX35"/>
      <c r="LY35"/>
      <c r="LZ35"/>
      <c r="MA35"/>
      <c r="MB35"/>
      <c r="MC35"/>
      <c r="MD35"/>
      <c r="ME35"/>
      <c r="MF35"/>
      <c r="MG35"/>
      <c r="MH35"/>
      <c r="MI35"/>
      <c r="MJ35"/>
      <c r="MK35"/>
      <c r="ML35"/>
      <c r="MM35"/>
      <c r="MN35"/>
      <c r="MO35"/>
      <c r="MP35"/>
      <c r="MQ35"/>
      <c r="MR35"/>
      <c r="MS35"/>
      <c r="MT35"/>
      <c r="MU35"/>
      <c r="MV35"/>
      <c r="MW35"/>
      <c r="MX35"/>
      <c r="MY35"/>
      <c r="MZ35"/>
      <c r="NA35"/>
      <c r="NB35"/>
      <c r="NC35"/>
      <c r="ND35"/>
      <c r="NE35"/>
      <c r="NF35"/>
      <c r="NG35"/>
      <c r="NH35"/>
      <c r="NI35"/>
      <c r="NJ35"/>
      <c r="NK35"/>
      <c r="NL35"/>
      <c r="NM35"/>
      <c r="NN35"/>
      <c r="NO35"/>
      <c r="NP35"/>
      <c r="NQ35"/>
      <c r="NR35"/>
      <c r="NS35"/>
      <c r="NT35"/>
      <c r="NU35"/>
      <c r="NV35"/>
      <c r="NW35"/>
      <c r="NX35"/>
      <c r="NY35"/>
      <c r="NZ35"/>
      <c r="OA35"/>
      <c r="OB35"/>
      <c r="OC35"/>
      <c r="OD35"/>
      <c r="OE35"/>
      <c r="OF35"/>
      <c r="OG35"/>
      <c r="OH35"/>
      <c r="OI35"/>
      <c r="OJ35"/>
      <c r="OK35"/>
      <c r="OL35"/>
      <c r="OM35"/>
      <c r="ON35"/>
      <c r="OO35"/>
      <c r="OP35"/>
      <c r="OQ35"/>
      <c r="OR35"/>
      <c r="OS35"/>
      <c r="OT35"/>
      <c r="OU35"/>
      <c r="OV35"/>
      <c r="OW35"/>
      <c r="OX35"/>
      <c r="OY35"/>
      <c r="OZ35"/>
      <c r="PA35"/>
      <c r="PB35"/>
      <c r="PC35"/>
      <c r="PD35"/>
      <c r="PE35"/>
      <c r="PF35"/>
      <c r="PG35"/>
      <c r="PH35"/>
      <c r="PI35"/>
      <c r="PJ35"/>
      <c r="PK35"/>
      <c r="PL35"/>
      <c r="PM35"/>
      <c r="PN35"/>
      <c r="PO35"/>
      <c r="PP35"/>
      <c r="PQ35"/>
      <c r="PR35"/>
      <c r="PS35"/>
      <c r="PT35"/>
      <c r="PU35"/>
      <c r="PV35"/>
      <c r="PW35"/>
      <c r="PX35"/>
      <c r="PY35"/>
      <c r="PZ35"/>
      <c r="QA35"/>
      <c r="QB35"/>
      <c r="QC35"/>
      <c r="QD35"/>
      <c r="QE35"/>
      <c r="QF35"/>
      <c r="QG35"/>
      <c r="QH35"/>
      <c r="QI35"/>
      <c r="QJ35"/>
      <c r="QK35"/>
      <c r="QL35"/>
      <c r="QM35"/>
      <c r="QN35"/>
      <c r="QO35"/>
      <c r="QP35"/>
      <c r="QQ35"/>
      <c r="QR35"/>
      <c r="QS35"/>
      <c r="QT35"/>
      <c r="QU35"/>
      <c r="QV35"/>
      <c r="QW35"/>
      <c r="QX35"/>
      <c r="QY35"/>
      <c r="QZ35"/>
      <c r="RA35"/>
      <c r="RB35"/>
      <c r="RC35"/>
      <c r="RD35"/>
      <c r="RE35"/>
      <c r="RF35"/>
      <c r="RG35"/>
      <c r="RH35"/>
      <c r="RI35"/>
      <c r="RJ35"/>
      <c r="RK35"/>
      <c r="RL35"/>
      <c r="RM35"/>
      <c r="RN35"/>
      <c r="RO35"/>
      <c r="RP35"/>
      <c r="RQ35"/>
      <c r="RR35"/>
      <c r="RS35"/>
      <c r="RT35"/>
      <c r="RU35"/>
      <c r="RV35"/>
      <c r="RW35"/>
      <c r="RX35"/>
      <c r="RY35"/>
      <c r="RZ35"/>
      <c r="SA35"/>
      <c r="SB35"/>
      <c r="SC35"/>
      <c r="SD35"/>
      <c r="SE35"/>
      <c r="SF35"/>
      <c r="SG35"/>
      <c r="SH35"/>
      <c r="SI35"/>
      <c r="SJ35"/>
      <c r="SK35"/>
      <c r="SL35"/>
      <c r="SM35"/>
      <c r="SN35"/>
      <c r="SO35"/>
      <c r="SP35"/>
      <c r="SQ35"/>
      <c r="SR35"/>
      <c r="SS35"/>
      <c r="ST35"/>
      <c r="SU35"/>
      <c r="SV35"/>
      <c r="SW35"/>
      <c r="SX35"/>
      <c r="SY35"/>
      <c r="SZ35"/>
      <c r="TA35"/>
      <c r="TB35"/>
      <c r="TC35"/>
      <c r="TD35"/>
      <c r="TE35"/>
      <c r="TF35"/>
      <c r="TG35"/>
      <c r="TH35"/>
      <c r="TI35"/>
      <c r="TJ35"/>
      <c r="TK35"/>
      <c r="TL35"/>
      <c r="TM35"/>
      <c r="TN35"/>
      <c r="TO35"/>
      <c r="TP35"/>
      <c r="TQ35"/>
      <c r="TR35"/>
      <c r="TS35"/>
      <c r="TT35"/>
      <c r="TU35"/>
      <c r="TV35"/>
      <c r="TW35"/>
      <c r="TX35"/>
      <c r="TY35"/>
      <c r="TZ35"/>
      <c r="UA35"/>
      <c r="UB35"/>
      <c r="UC35"/>
      <c r="UD35"/>
      <c r="UE35"/>
      <c r="UF35"/>
      <c r="UG35"/>
      <c r="UH35"/>
      <c r="UI35"/>
      <c r="UJ35"/>
      <c r="UK35"/>
      <c r="UL35"/>
      <c r="UM35"/>
      <c r="UN35"/>
      <c r="UO35"/>
      <c r="UP35"/>
      <c r="UQ35"/>
      <c r="UR35"/>
      <c r="US35"/>
      <c r="UT35"/>
      <c r="UU35"/>
      <c r="UV35"/>
      <c r="UW35"/>
      <c r="UX35"/>
      <c r="UY35"/>
      <c r="UZ35"/>
      <c r="VA35"/>
      <c r="VB35"/>
      <c r="VC35"/>
      <c r="VD35"/>
      <c r="VE35"/>
      <c r="VF35"/>
      <c r="VG35"/>
      <c r="VH35"/>
      <c r="VI35"/>
      <c r="VJ35"/>
      <c r="VK35"/>
      <c r="VL35"/>
      <c r="VM35"/>
      <c r="VN35"/>
      <c r="VO35"/>
      <c r="VP35"/>
      <c r="VQ35"/>
      <c r="VR35"/>
      <c r="VS35"/>
      <c r="VT35"/>
      <c r="VU35"/>
      <c r="VV35"/>
      <c r="VW35"/>
      <c r="VX35"/>
      <c r="VY35"/>
      <c r="VZ35"/>
      <c r="WA35"/>
      <c r="WB35"/>
      <c r="WC35"/>
      <c r="WD35"/>
      <c r="WE35"/>
      <c r="WF35"/>
      <c r="WG35"/>
      <c r="WH35"/>
      <c r="WI35"/>
      <c r="WJ35"/>
      <c r="WK35"/>
      <c r="WL35"/>
      <c r="WM35"/>
      <c r="WN35"/>
      <c r="WO35"/>
      <c r="WP35"/>
      <c r="WQ35"/>
      <c r="WR35"/>
      <c r="WS35"/>
      <c r="WT35"/>
      <c r="WU35"/>
      <c r="WV35"/>
      <c r="WW35"/>
      <c r="WX35"/>
      <c r="WY35"/>
      <c r="WZ35"/>
      <c r="XA35"/>
      <c r="XB35"/>
      <c r="XC35"/>
      <c r="XD35"/>
      <c r="XE35"/>
      <c r="XF35"/>
      <c r="XG35"/>
      <c r="XH35"/>
      <c r="XI35"/>
      <c r="XJ35"/>
      <c r="XK35"/>
      <c r="XL35"/>
      <c r="XM35"/>
      <c r="XN35"/>
      <c r="XO35"/>
      <c r="XP35"/>
      <c r="XQ35"/>
      <c r="XR35"/>
      <c r="XS35"/>
      <c r="XT35"/>
      <c r="XU35"/>
      <c r="XV35"/>
      <c r="XW35"/>
      <c r="XX35"/>
      <c r="XY35"/>
      <c r="XZ35"/>
      <c r="YA35"/>
      <c r="YB35"/>
      <c r="YC35"/>
      <c r="YD35"/>
      <c r="YE35"/>
      <c r="YF35"/>
      <c r="YG35"/>
      <c r="YH35"/>
      <c r="YI35"/>
      <c r="YJ35"/>
      <c r="YK35"/>
      <c r="YL35"/>
      <c r="YM35"/>
      <c r="YN35"/>
      <c r="YO35"/>
      <c r="YP35"/>
      <c r="YQ35"/>
      <c r="YR35"/>
      <c r="YS35"/>
      <c r="YT35"/>
      <c r="YU35"/>
      <c r="YV35"/>
      <c r="YW35"/>
      <c r="YX35"/>
      <c r="YY35"/>
      <c r="YZ35"/>
      <c r="ZA35"/>
      <c r="ZB35"/>
      <c r="ZC35"/>
      <c r="ZD35"/>
      <c r="ZE35"/>
      <c r="ZF35"/>
      <c r="ZG35"/>
      <c r="ZH35"/>
      <c r="ZI35"/>
      <c r="ZJ35"/>
      <c r="ZK35"/>
      <c r="ZL35"/>
      <c r="ZM35"/>
      <c r="ZN35"/>
      <c r="ZO35"/>
      <c r="ZP35"/>
      <c r="ZQ35"/>
      <c r="ZR35"/>
      <c r="ZS35"/>
      <c r="ZT35"/>
      <c r="ZU35"/>
      <c r="ZV35"/>
      <c r="ZW35"/>
      <c r="ZX35"/>
      <c r="ZY35"/>
      <c r="ZZ35"/>
    </row>
    <row r="36" spans="1:702" s="18" customFormat="1">
      <c r="A36" s="69" t="s">
        <v>361</v>
      </c>
      <c r="B36">
        <v>0</v>
      </c>
      <c r="C36">
        <v>0</v>
      </c>
      <c r="D36">
        <v>0</v>
      </c>
      <c r="E36">
        <v>0</v>
      </c>
      <c r="F36">
        <v>0</v>
      </c>
      <c r="G36">
        <v>0</v>
      </c>
      <c r="H36">
        <v>0</v>
      </c>
      <c r="I36">
        <v>0</v>
      </c>
      <c r="J36">
        <v>0</v>
      </c>
      <c r="K36">
        <v>0</v>
      </c>
      <c r="L36">
        <v>0</v>
      </c>
      <c r="M36">
        <v>0</v>
      </c>
      <c r="N36">
        <v>0</v>
      </c>
      <c r="O36">
        <v>0</v>
      </c>
      <c r="P36">
        <v>0</v>
      </c>
      <c r="Q36">
        <v>0</v>
      </c>
      <c r="R36">
        <v>0</v>
      </c>
      <c r="S36">
        <v>0</v>
      </c>
      <c r="T36">
        <v>0</v>
      </c>
      <c r="U36">
        <v>0</v>
      </c>
      <c r="V36">
        <v>0</v>
      </c>
      <c r="W36">
        <v>0</v>
      </c>
      <c r="X36">
        <v>0</v>
      </c>
      <c r="Y36">
        <v>0</v>
      </c>
      <c r="Z36">
        <v>0</v>
      </c>
      <c r="AA36">
        <v>0</v>
      </c>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c r="FC36"/>
      <c r="FD36"/>
      <c r="FE36"/>
      <c r="FF36"/>
      <c r="FG36"/>
      <c r="FH36"/>
      <c r="FI36"/>
      <c r="FJ36"/>
      <c r="FK36"/>
      <c r="FL36"/>
      <c r="FM36"/>
      <c r="FN36"/>
      <c r="FO36"/>
      <c r="FP36"/>
      <c r="FQ36"/>
      <c r="FR36"/>
      <c r="FS36"/>
      <c r="FT36"/>
      <c r="FU36"/>
      <c r="FV36"/>
      <c r="FW36"/>
      <c r="FX36"/>
      <c r="FY36"/>
      <c r="FZ36"/>
      <c r="GA36"/>
      <c r="GB36"/>
      <c r="GC36"/>
      <c r="GD36"/>
      <c r="GE36"/>
      <c r="GF36"/>
      <c r="GG36"/>
      <c r="GH36"/>
      <c r="GI36"/>
      <c r="GJ36"/>
      <c r="GK36"/>
      <c r="GL36"/>
      <c r="GM36"/>
      <c r="GN36"/>
      <c r="GO36"/>
      <c r="GP36"/>
      <c r="GQ36"/>
      <c r="GR36"/>
      <c r="GS36"/>
      <c r="GT36"/>
      <c r="GU36"/>
      <c r="GV36"/>
      <c r="GW36"/>
      <c r="GX36"/>
      <c r="GY36"/>
      <c r="GZ36"/>
      <c r="HA36"/>
      <c r="HB36"/>
      <c r="HC36"/>
      <c r="HD36"/>
      <c r="HE36"/>
      <c r="HF36"/>
      <c r="HG36"/>
      <c r="HH36"/>
      <c r="HI36"/>
      <c r="HJ36"/>
      <c r="HK36"/>
      <c r="HL36"/>
      <c r="HM36"/>
      <c r="HN36"/>
      <c r="HO36"/>
      <c r="HP36"/>
      <c r="HQ36"/>
      <c r="HR36"/>
      <c r="HS36"/>
      <c r="HT36"/>
      <c r="HU36"/>
      <c r="HV36"/>
      <c r="HW36"/>
      <c r="HX36"/>
      <c r="HY36"/>
      <c r="HZ36"/>
      <c r="IA36"/>
      <c r="IB36"/>
      <c r="IC36"/>
      <c r="ID36"/>
      <c r="IE36"/>
      <c r="IF36"/>
      <c r="IG36"/>
      <c r="IH36"/>
      <c r="II36"/>
      <c r="IJ36"/>
      <c r="IK36"/>
      <c r="IL36"/>
      <c r="IM36"/>
      <c r="IN36"/>
      <c r="IO36"/>
      <c r="IP36"/>
      <c r="IQ36"/>
      <c r="IR36"/>
      <c r="IS36"/>
      <c r="IT36"/>
      <c r="IU36"/>
      <c r="IV36"/>
      <c r="IW36"/>
      <c r="IX36"/>
      <c r="IY36"/>
      <c r="IZ36"/>
      <c r="JA36"/>
      <c r="JB36"/>
      <c r="JC36"/>
      <c r="JD36"/>
      <c r="JE36"/>
      <c r="JF36"/>
      <c r="JG36"/>
      <c r="JH36"/>
      <c r="JI36"/>
      <c r="JJ36"/>
      <c r="JK36"/>
      <c r="JL36"/>
      <c r="JM36"/>
      <c r="JN36"/>
      <c r="JO36"/>
      <c r="JP36"/>
      <c r="JQ36"/>
      <c r="JR36"/>
      <c r="JS36"/>
      <c r="JT36"/>
      <c r="JU36"/>
      <c r="JV36"/>
      <c r="JW36"/>
      <c r="JX36"/>
      <c r="JY36"/>
      <c r="JZ36"/>
      <c r="KA36"/>
      <c r="KB36"/>
      <c r="KC36"/>
      <c r="KD36"/>
      <c r="KE36"/>
      <c r="KF36"/>
      <c r="KG36"/>
      <c r="KH36"/>
      <c r="KI36"/>
      <c r="KJ36"/>
      <c r="KK36"/>
      <c r="KL36"/>
      <c r="KM36"/>
      <c r="KN36"/>
      <c r="KO36"/>
      <c r="KP36"/>
      <c r="KQ36"/>
      <c r="KR36"/>
      <c r="KS36"/>
      <c r="KT36"/>
      <c r="KU36"/>
      <c r="KV36"/>
      <c r="KW36"/>
      <c r="KX36"/>
      <c r="KY36"/>
      <c r="KZ36"/>
      <c r="LA36"/>
      <c r="LB36"/>
      <c r="LC36"/>
      <c r="LD36"/>
      <c r="LE36"/>
      <c r="LF36"/>
      <c r="LG36"/>
      <c r="LH36"/>
      <c r="LI36"/>
      <c r="LJ36"/>
      <c r="LK36"/>
      <c r="LL36"/>
      <c r="LM36"/>
      <c r="LN36"/>
      <c r="LO36"/>
      <c r="LP36"/>
      <c r="LQ36"/>
      <c r="LR36"/>
      <c r="LS36"/>
      <c r="LT36"/>
      <c r="LU36"/>
      <c r="LV36"/>
      <c r="LW36"/>
      <c r="LX36"/>
      <c r="LY36"/>
      <c r="LZ36"/>
      <c r="MA36"/>
      <c r="MB36"/>
      <c r="MC36"/>
      <c r="MD36"/>
      <c r="ME36"/>
      <c r="MF36"/>
      <c r="MG36"/>
      <c r="MH36"/>
      <c r="MI36"/>
      <c r="MJ36"/>
      <c r="MK36"/>
      <c r="ML36"/>
      <c r="MM36"/>
      <c r="MN36"/>
      <c r="MO36"/>
      <c r="MP36"/>
      <c r="MQ36"/>
      <c r="MR36"/>
      <c r="MS36"/>
      <c r="MT36"/>
      <c r="MU36"/>
      <c r="MV36"/>
      <c r="MW36"/>
      <c r="MX36"/>
      <c r="MY36"/>
      <c r="MZ36"/>
      <c r="NA36"/>
      <c r="NB36"/>
      <c r="NC36"/>
      <c r="ND36"/>
      <c r="NE36"/>
      <c r="NF36"/>
      <c r="NG36"/>
      <c r="NH36"/>
      <c r="NI36"/>
      <c r="NJ36"/>
      <c r="NK36"/>
      <c r="NL36"/>
      <c r="NM36"/>
      <c r="NN36"/>
      <c r="NO36"/>
      <c r="NP36"/>
      <c r="NQ36"/>
      <c r="NR36"/>
      <c r="NS36"/>
      <c r="NT36"/>
      <c r="NU36"/>
      <c r="NV36"/>
      <c r="NW36"/>
      <c r="NX36"/>
      <c r="NY36"/>
      <c r="NZ36"/>
      <c r="OA36"/>
      <c r="OB36"/>
      <c r="OC36"/>
      <c r="OD36"/>
      <c r="OE36"/>
      <c r="OF36"/>
      <c r="OG36"/>
      <c r="OH36"/>
      <c r="OI36"/>
      <c r="OJ36"/>
      <c r="OK36"/>
      <c r="OL36"/>
      <c r="OM36"/>
      <c r="ON36"/>
      <c r="OO36"/>
      <c r="OP36"/>
      <c r="OQ36"/>
      <c r="OR36"/>
      <c r="OS36"/>
      <c r="OT36"/>
      <c r="OU36"/>
      <c r="OV36"/>
      <c r="OW36"/>
      <c r="OX36"/>
      <c r="OY36"/>
      <c r="OZ36"/>
      <c r="PA36"/>
      <c r="PB36"/>
      <c r="PC36"/>
      <c r="PD36"/>
      <c r="PE36"/>
      <c r="PF36"/>
      <c r="PG36"/>
      <c r="PH36"/>
      <c r="PI36"/>
      <c r="PJ36"/>
      <c r="PK36"/>
      <c r="PL36"/>
      <c r="PM36"/>
      <c r="PN36"/>
      <c r="PO36"/>
      <c r="PP36"/>
      <c r="PQ36"/>
      <c r="PR36"/>
      <c r="PS36"/>
      <c r="PT36"/>
      <c r="PU36"/>
      <c r="PV36"/>
      <c r="PW36"/>
      <c r="PX36"/>
      <c r="PY36"/>
      <c r="PZ36"/>
      <c r="QA36"/>
      <c r="QB36"/>
      <c r="QC36"/>
      <c r="QD36"/>
      <c r="QE36"/>
      <c r="QF36"/>
      <c r="QG36"/>
      <c r="QH36"/>
      <c r="QI36"/>
      <c r="QJ36"/>
      <c r="QK36"/>
      <c r="QL36"/>
      <c r="QM36"/>
      <c r="QN36"/>
      <c r="QO36"/>
      <c r="QP36"/>
      <c r="QQ36"/>
      <c r="QR36"/>
      <c r="QS36"/>
      <c r="QT36"/>
      <c r="QU36"/>
      <c r="QV36"/>
      <c r="QW36"/>
      <c r="QX36"/>
      <c r="QY36"/>
      <c r="QZ36"/>
      <c r="RA36"/>
      <c r="RB36"/>
      <c r="RC36"/>
      <c r="RD36"/>
      <c r="RE36"/>
      <c r="RF36"/>
      <c r="RG36"/>
      <c r="RH36"/>
      <c r="RI36"/>
      <c r="RJ36"/>
      <c r="RK36"/>
      <c r="RL36"/>
      <c r="RM36"/>
      <c r="RN36"/>
      <c r="RO36"/>
      <c r="RP36"/>
      <c r="RQ36"/>
      <c r="RR36"/>
      <c r="RS36"/>
      <c r="RT36"/>
      <c r="RU36"/>
      <c r="RV36"/>
      <c r="RW36"/>
      <c r="RX36"/>
      <c r="RY36"/>
      <c r="RZ36"/>
      <c r="SA36"/>
      <c r="SB36"/>
      <c r="SC36"/>
      <c r="SD36"/>
      <c r="SE36"/>
      <c r="SF36"/>
      <c r="SG36"/>
      <c r="SH36"/>
      <c r="SI36"/>
      <c r="SJ36"/>
      <c r="SK36"/>
      <c r="SL36"/>
      <c r="SM36"/>
      <c r="SN36"/>
      <c r="SO36"/>
      <c r="SP36"/>
      <c r="SQ36"/>
      <c r="SR36"/>
      <c r="SS36"/>
      <c r="ST36"/>
      <c r="SU36"/>
      <c r="SV36"/>
      <c r="SW36"/>
      <c r="SX36"/>
      <c r="SY36"/>
      <c r="SZ36"/>
      <c r="TA36"/>
      <c r="TB36"/>
      <c r="TC36"/>
      <c r="TD36"/>
      <c r="TE36"/>
      <c r="TF36"/>
      <c r="TG36"/>
      <c r="TH36"/>
      <c r="TI36"/>
      <c r="TJ36"/>
      <c r="TK36"/>
      <c r="TL36"/>
      <c r="TM36"/>
      <c r="TN36"/>
      <c r="TO36"/>
      <c r="TP36"/>
      <c r="TQ36"/>
      <c r="TR36"/>
      <c r="TS36"/>
      <c r="TT36"/>
      <c r="TU36"/>
      <c r="TV36"/>
      <c r="TW36"/>
      <c r="TX36"/>
      <c r="TY36"/>
      <c r="TZ36"/>
      <c r="UA36"/>
      <c r="UB36"/>
      <c r="UC36"/>
      <c r="UD36"/>
      <c r="UE36"/>
      <c r="UF36"/>
      <c r="UG36"/>
      <c r="UH36"/>
      <c r="UI36"/>
      <c r="UJ36"/>
      <c r="UK36"/>
      <c r="UL36"/>
      <c r="UM36"/>
      <c r="UN36"/>
      <c r="UO36"/>
      <c r="UP36"/>
      <c r="UQ36"/>
      <c r="UR36"/>
      <c r="US36"/>
      <c r="UT36"/>
      <c r="UU36"/>
      <c r="UV36"/>
      <c r="UW36"/>
      <c r="UX36"/>
      <c r="UY36"/>
      <c r="UZ36"/>
      <c r="VA36"/>
      <c r="VB36"/>
      <c r="VC36"/>
      <c r="VD36"/>
      <c r="VE36"/>
      <c r="VF36"/>
      <c r="VG36"/>
      <c r="VH36"/>
      <c r="VI36"/>
      <c r="VJ36"/>
      <c r="VK36"/>
      <c r="VL36"/>
      <c r="VM36"/>
      <c r="VN36"/>
      <c r="VO36"/>
      <c r="VP36"/>
      <c r="VQ36"/>
      <c r="VR36"/>
      <c r="VS36"/>
      <c r="VT36"/>
      <c r="VU36"/>
      <c r="VV36"/>
      <c r="VW36"/>
      <c r="VX36"/>
      <c r="VY36"/>
      <c r="VZ36"/>
      <c r="WA36"/>
      <c r="WB36"/>
      <c r="WC36"/>
      <c r="WD36"/>
      <c r="WE36"/>
      <c r="WF36"/>
      <c r="WG36"/>
      <c r="WH36"/>
      <c r="WI36"/>
      <c r="WJ36"/>
      <c r="WK36"/>
      <c r="WL36"/>
      <c r="WM36"/>
      <c r="WN36"/>
      <c r="WO36"/>
      <c r="WP36"/>
      <c r="WQ36"/>
      <c r="WR36"/>
      <c r="WS36"/>
      <c r="WT36"/>
      <c r="WU36"/>
      <c r="WV36"/>
      <c r="WW36"/>
      <c r="WX36"/>
      <c r="WY36"/>
      <c r="WZ36"/>
      <c r="XA36"/>
      <c r="XB36"/>
      <c r="XC36"/>
      <c r="XD36"/>
      <c r="XE36"/>
      <c r="XF36"/>
      <c r="XG36"/>
      <c r="XH36"/>
      <c r="XI36"/>
      <c r="XJ36"/>
      <c r="XK36"/>
      <c r="XL36"/>
      <c r="XM36"/>
      <c r="XN36"/>
      <c r="XO36"/>
      <c r="XP36"/>
      <c r="XQ36"/>
      <c r="XR36"/>
      <c r="XS36"/>
      <c r="XT36"/>
      <c r="XU36"/>
      <c r="XV36"/>
      <c r="XW36"/>
      <c r="XX36"/>
      <c r="XY36"/>
      <c r="XZ36"/>
      <c r="YA36"/>
      <c r="YB36"/>
      <c r="YC36"/>
      <c r="YD36"/>
      <c r="YE36"/>
      <c r="YF36"/>
      <c r="YG36"/>
      <c r="YH36"/>
      <c r="YI36"/>
      <c r="YJ36"/>
      <c r="YK36"/>
      <c r="YL36"/>
      <c r="YM36"/>
      <c r="YN36"/>
      <c r="YO36"/>
      <c r="YP36"/>
      <c r="YQ36"/>
      <c r="YR36"/>
      <c r="YS36"/>
      <c r="YT36"/>
      <c r="YU36"/>
      <c r="YV36"/>
      <c r="YW36"/>
      <c r="YX36"/>
      <c r="YY36"/>
      <c r="YZ36"/>
      <c r="ZA36"/>
      <c r="ZB36"/>
      <c r="ZC36"/>
      <c r="ZD36"/>
      <c r="ZE36"/>
      <c r="ZF36"/>
      <c r="ZG36"/>
      <c r="ZH36"/>
      <c r="ZI36"/>
      <c r="ZJ36"/>
      <c r="ZK36"/>
      <c r="ZL36"/>
      <c r="ZM36"/>
      <c r="ZN36"/>
      <c r="ZO36"/>
      <c r="ZP36"/>
      <c r="ZQ36"/>
      <c r="ZR36"/>
      <c r="ZS36"/>
      <c r="ZT36"/>
      <c r="ZU36"/>
      <c r="ZV36"/>
      <c r="ZW36"/>
      <c r="ZX36"/>
      <c r="ZY36"/>
      <c r="ZZ36"/>
    </row>
    <row r="37" spans="1:702" s="18" customFormat="1">
      <c r="A37" s="158" t="s">
        <v>362</v>
      </c>
      <c r="B37">
        <v>0</v>
      </c>
      <c r="C37">
        <v>0</v>
      </c>
      <c r="D37">
        <v>0</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c r="IS37"/>
      <c r="IT37"/>
      <c r="IU37"/>
      <c r="IV37"/>
      <c r="IW37"/>
      <c r="IX37"/>
      <c r="IY37"/>
      <c r="IZ37"/>
      <c r="JA37"/>
      <c r="JB37"/>
      <c r="JC37"/>
      <c r="JD37"/>
      <c r="JE37"/>
      <c r="JF37"/>
      <c r="JG37"/>
      <c r="JH37"/>
      <c r="JI37"/>
      <c r="JJ37"/>
      <c r="JK37"/>
      <c r="JL37"/>
      <c r="JM37"/>
      <c r="JN37"/>
      <c r="JO37"/>
      <c r="JP37"/>
      <c r="JQ37"/>
      <c r="JR37"/>
      <c r="JS37"/>
      <c r="JT37"/>
      <c r="JU37"/>
      <c r="JV37"/>
      <c r="JW37"/>
      <c r="JX37"/>
      <c r="JY37"/>
      <c r="JZ37"/>
      <c r="KA37"/>
      <c r="KB37"/>
      <c r="KC37"/>
      <c r="KD37"/>
      <c r="KE37"/>
      <c r="KF37"/>
      <c r="KG37"/>
      <c r="KH37"/>
      <c r="KI37"/>
      <c r="KJ37"/>
      <c r="KK37"/>
      <c r="KL37"/>
      <c r="KM37"/>
      <c r="KN37"/>
      <c r="KO37"/>
      <c r="KP37"/>
      <c r="KQ37"/>
      <c r="KR37"/>
      <c r="KS37"/>
      <c r="KT37"/>
      <c r="KU37"/>
      <c r="KV37"/>
      <c r="KW37"/>
      <c r="KX37"/>
      <c r="KY37"/>
      <c r="KZ37"/>
      <c r="LA37"/>
      <c r="LB37"/>
      <c r="LC37"/>
      <c r="LD37"/>
      <c r="LE37"/>
      <c r="LF37"/>
      <c r="LG37"/>
      <c r="LH37"/>
      <c r="LI37"/>
      <c r="LJ37"/>
      <c r="LK37"/>
      <c r="LL37"/>
      <c r="LM37"/>
      <c r="LN37"/>
      <c r="LO37"/>
      <c r="LP37"/>
      <c r="LQ37"/>
      <c r="LR37"/>
      <c r="LS37"/>
      <c r="LT37"/>
      <c r="LU37"/>
      <c r="LV37"/>
      <c r="LW37"/>
      <c r="LX37"/>
      <c r="LY37"/>
      <c r="LZ37"/>
      <c r="MA37"/>
      <c r="MB37"/>
      <c r="MC37"/>
      <c r="MD37"/>
      <c r="ME37"/>
      <c r="MF37"/>
      <c r="MG37"/>
      <c r="MH37"/>
      <c r="MI37"/>
      <c r="MJ37"/>
      <c r="MK37"/>
      <c r="ML37"/>
      <c r="MM37"/>
      <c r="MN37"/>
      <c r="MO37"/>
      <c r="MP37"/>
      <c r="MQ37"/>
      <c r="MR37"/>
      <c r="MS37"/>
      <c r="MT37"/>
      <c r="MU37"/>
      <c r="MV37"/>
      <c r="MW37"/>
      <c r="MX37"/>
      <c r="MY37"/>
      <c r="MZ37"/>
      <c r="NA37"/>
      <c r="NB37"/>
      <c r="NC37"/>
      <c r="ND37"/>
      <c r="NE37"/>
      <c r="NF37"/>
      <c r="NG37"/>
      <c r="NH37"/>
      <c r="NI37"/>
      <c r="NJ37"/>
      <c r="NK37"/>
      <c r="NL37"/>
      <c r="NM37"/>
      <c r="NN37"/>
      <c r="NO37"/>
      <c r="NP37"/>
      <c r="NQ37"/>
      <c r="NR37"/>
      <c r="NS37"/>
      <c r="NT37"/>
      <c r="NU37"/>
      <c r="NV37"/>
      <c r="NW37"/>
      <c r="NX37"/>
      <c r="NY37"/>
      <c r="NZ37"/>
      <c r="OA37"/>
      <c r="OB37"/>
      <c r="OC37"/>
      <c r="OD37"/>
      <c r="OE37"/>
      <c r="OF37"/>
      <c r="OG37"/>
      <c r="OH37"/>
      <c r="OI37"/>
      <c r="OJ37"/>
      <c r="OK37"/>
      <c r="OL37"/>
      <c r="OM37"/>
      <c r="ON37"/>
      <c r="OO37"/>
      <c r="OP37"/>
      <c r="OQ37"/>
      <c r="OR37"/>
      <c r="OS37"/>
      <c r="OT37"/>
      <c r="OU37"/>
      <c r="OV37"/>
      <c r="OW37"/>
      <c r="OX37"/>
      <c r="OY37"/>
      <c r="OZ37"/>
      <c r="PA37"/>
      <c r="PB37"/>
      <c r="PC37"/>
      <c r="PD37"/>
      <c r="PE37"/>
      <c r="PF37"/>
      <c r="PG37"/>
      <c r="PH37"/>
      <c r="PI37"/>
      <c r="PJ37"/>
      <c r="PK37"/>
      <c r="PL37"/>
      <c r="PM37"/>
      <c r="PN37"/>
      <c r="PO37"/>
      <c r="PP37"/>
      <c r="PQ37"/>
      <c r="PR37"/>
      <c r="PS37"/>
      <c r="PT37"/>
      <c r="PU37"/>
      <c r="PV37"/>
      <c r="PW37"/>
      <c r="PX37"/>
      <c r="PY37"/>
      <c r="PZ37"/>
      <c r="QA37"/>
      <c r="QB37"/>
      <c r="QC37"/>
      <c r="QD37"/>
      <c r="QE37"/>
      <c r="QF37"/>
      <c r="QG37"/>
      <c r="QH37"/>
      <c r="QI37"/>
      <c r="QJ37"/>
      <c r="QK37"/>
      <c r="QL37"/>
      <c r="QM37"/>
      <c r="QN37"/>
      <c r="QO37"/>
      <c r="QP37"/>
      <c r="QQ37"/>
      <c r="QR37"/>
      <c r="QS37"/>
      <c r="QT37"/>
      <c r="QU37"/>
      <c r="QV37"/>
      <c r="QW37"/>
      <c r="QX37"/>
      <c r="QY37"/>
      <c r="QZ37"/>
      <c r="RA37"/>
      <c r="RB37"/>
      <c r="RC37"/>
      <c r="RD37"/>
      <c r="RE37"/>
      <c r="RF37"/>
      <c r="RG37"/>
      <c r="RH37"/>
      <c r="RI37"/>
      <c r="RJ37"/>
      <c r="RK37"/>
      <c r="RL37"/>
      <c r="RM37"/>
      <c r="RN37"/>
      <c r="RO37"/>
      <c r="RP37"/>
      <c r="RQ37"/>
      <c r="RR37"/>
      <c r="RS37"/>
      <c r="RT37"/>
      <c r="RU37"/>
      <c r="RV37"/>
      <c r="RW37"/>
      <c r="RX37"/>
      <c r="RY37"/>
      <c r="RZ37"/>
      <c r="SA37"/>
      <c r="SB37"/>
      <c r="SC37"/>
      <c r="SD37"/>
      <c r="SE37"/>
      <c r="SF37"/>
      <c r="SG37"/>
      <c r="SH37"/>
      <c r="SI37"/>
      <c r="SJ37"/>
      <c r="SK37"/>
      <c r="SL37"/>
      <c r="SM37"/>
      <c r="SN37"/>
      <c r="SO37"/>
      <c r="SP37"/>
      <c r="SQ37"/>
      <c r="SR37"/>
      <c r="SS37"/>
      <c r="ST37"/>
      <c r="SU37"/>
      <c r="SV37"/>
      <c r="SW37"/>
      <c r="SX37"/>
      <c r="SY37"/>
      <c r="SZ37"/>
      <c r="TA37"/>
      <c r="TB37"/>
      <c r="TC37"/>
      <c r="TD37"/>
      <c r="TE37"/>
      <c r="TF37"/>
      <c r="TG37"/>
      <c r="TH37"/>
      <c r="TI37"/>
      <c r="TJ37"/>
      <c r="TK37"/>
      <c r="TL37"/>
      <c r="TM37"/>
      <c r="TN37"/>
      <c r="TO37"/>
      <c r="TP37"/>
      <c r="TQ37"/>
      <c r="TR37"/>
      <c r="TS37"/>
      <c r="TT37"/>
      <c r="TU37"/>
      <c r="TV37"/>
      <c r="TW37"/>
      <c r="TX37"/>
      <c r="TY37"/>
      <c r="TZ37"/>
      <c r="UA37"/>
      <c r="UB37"/>
      <c r="UC37"/>
      <c r="UD37"/>
      <c r="UE37"/>
      <c r="UF37"/>
      <c r="UG37"/>
      <c r="UH37"/>
      <c r="UI37"/>
      <c r="UJ37"/>
      <c r="UK37"/>
      <c r="UL37"/>
      <c r="UM37"/>
      <c r="UN37"/>
      <c r="UO37"/>
      <c r="UP37"/>
      <c r="UQ37"/>
      <c r="UR37"/>
      <c r="US37"/>
      <c r="UT37"/>
      <c r="UU37"/>
      <c r="UV37"/>
      <c r="UW37"/>
      <c r="UX37"/>
      <c r="UY37"/>
      <c r="UZ37"/>
      <c r="VA37"/>
      <c r="VB37"/>
      <c r="VC37"/>
      <c r="VD37"/>
      <c r="VE37"/>
      <c r="VF37"/>
      <c r="VG37"/>
      <c r="VH37"/>
      <c r="VI37"/>
      <c r="VJ37"/>
      <c r="VK37"/>
      <c r="VL37"/>
      <c r="VM37"/>
      <c r="VN37"/>
      <c r="VO37"/>
      <c r="VP37"/>
      <c r="VQ37"/>
      <c r="VR37"/>
      <c r="VS37"/>
      <c r="VT37"/>
      <c r="VU37"/>
      <c r="VV37"/>
      <c r="VW37"/>
      <c r="VX37"/>
      <c r="VY37"/>
      <c r="VZ37"/>
      <c r="WA37"/>
      <c r="WB37"/>
      <c r="WC37"/>
      <c r="WD37"/>
      <c r="WE37"/>
      <c r="WF37"/>
      <c r="WG37"/>
      <c r="WH37"/>
      <c r="WI37"/>
      <c r="WJ37"/>
      <c r="WK37"/>
      <c r="WL37"/>
      <c r="WM37"/>
      <c r="WN37"/>
      <c r="WO37"/>
      <c r="WP37"/>
      <c r="WQ37"/>
      <c r="WR37"/>
      <c r="WS37"/>
      <c r="WT37"/>
      <c r="WU37"/>
      <c r="WV37"/>
      <c r="WW37"/>
      <c r="WX37"/>
      <c r="WY37"/>
      <c r="WZ37"/>
      <c r="XA37"/>
      <c r="XB37"/>
      <c r="XC37"/>
      <c r="XD37"/>
      <c r="XE37"/>
      <c r="XF37"/>
      <c r="XG37"/>
      <c r="XH37"/>
      <c r="XI37"/>
      <c r="XJ37"/>
      <c r="XK37"/>
      <c r="XL37"/>
      <c r="XM37"/>
      <c r="XN37"/>
      <c r="XO37"/>
      <c r="XP37"/>
      <c r="XQ37"/>
      <c r="XR37"/>
      <c r="XS37"/>
      <c r="XT37"/>
      <c r="XU37"/>
      <c r="XV37"/>
      <c r="XW37"/>
      <c r="XX37"/>
      <c r="XY37"/>
      <c r="XZ37"/>
      <c r="YA37"/>
      <c r="YB37"/>
      <c r="YC37"/>
      <c r="YD37"/>
      <c r="YE37"/>
      <c r="YF37"/>
      <c r="YG37"/>
      <c r="YH37"/>
      <c r="YI37"/>
      <c r="YJ37"/>
      <c r="YK37"/>
      <c r="YL37"/>
      <c r="YM37"/>
      <c r="YN37"/>
      <c r="YO37"/>
      <c r="YP37"/>
      <c r="YQ37"/>
      <c r="YR37"/>
      <c r="YS37"/>
      <c r="YT37"/>
      <c r="YU37"/>
      <c r="YV37"/>
      <c r="YW37"/>
      <c r="YX37"/>
      <c r="YY37"/>
      <c r="YZ37"/>
      <c r="ZA37"/>
      <c r="ZB37"/>
      <c r="ZC37"/>
      <c r="ZD37"/>
      <c r="ZE37"/>
      <c r="ZF37"/>
      <c r="ZG37"/>
      <c r="ZH37"/>
      <c r="ZI37"/>
      <c r="ZJ37"/>
      <c r="ZK37"/>
      <c r="ZL37"/>
      <c r="ZM37"/>
      <c r="ZN37"/>
      <c r="ZO37"/>
      <c r="ZP37"/>
      <c r="ZQ37"/>
      <c r="ZR37"/>
      <c r="ZS37"/>
      <c r="ZT37"/>
      <c r="ZU37"/>
      <c r="ZV37"/>
      <c r="ZW37"/>
      <c r="ZX37"/>
      <c r="ZY37"/>
      <c r="ZZ37"/>
    </row>
    <row r="38" spans="1:702" s="18" customFormat="1">
      <c r="A38" s="16" t="s">
        <v>180</v>
      </c>
      <c r="B38">
        <v>0</v>
      </c>
      <c r="C38">
        <v>25127.130714581075</v>
      </c>
      <c r="D38">
        <v>47774.256367676724</v>
      </c>
      <c r="E38">
        <v>70997.023548147466</v>
      </c>
      <c r="F38">
        <v>90317.594018949749</v>
      </c>
      <c r="G38">
        <v>115787.84820482004</v>
      </c>
      <c r="H38">
        <v>143709.44012880512</v>
      </c>
      <c r="I38">
        <v>168299.71635251952</v>
      </c>
      <c r="J38">
        <v>192913.96428018087</v>
      </c>
      <c r="K38">
        <v>217374.1608556908</v>
      </c>
      <c r="L38">
        <v>247301.13248701353</v>
      </c>
      <c r="M38">
        <v>279616.27371147089</v>
      </c>
      <c r="N38">
        <v>311748.46283049614</v>
      </c>
      <c r="O38">
        <v>339157.57580752019</v>
      </c>
      <c r="P38">
        <v>374112.72029317281</v>
      </c>
      <c r="Q38">
        <v>407322.85634063825</v>
      </c>
      <c r="R38">
        <v>453647.02997952362</v>
      </c>
      <c r="S38">
        <v>504807.00299158809</v>
      </c>
      <c r="T38">
        <v>549513.55691349262</v>
      </c>
      <c r="U38">
        <v>595900.38790970983</v>
      </c>
      <c r="V38">
        <v>657491.49390235415</v>
      </c>
      <c r="W38">
        <v>724836.61493812187</v>
      </c>
      <c r="X38">
        <v>780994.21315884928</v>
      </c>
      <c r="Y38">
        <v>857463.21326761437</v>
      </c>
      <c r="Z38">
        <v>937455.10622524307</v>
      </c>
      <c r="AA38">
        <v>1033155.6400180091</v>
      </c>
      <c r="AB38">
        <v>1146263.8554856153</v>
      </c>
      <c r="AC38">
        <v>1284084.4910519628</v>
      </c>
      <c r="AD38">
        <v>1394484.7510394061</v>
      </c>
      <c r="AE38">
        <v>1553335.8028361578</v>
      </c>
      <c r="AF38">
        <v>1685454.3899765492</v>
      </c>
      <c r="AG38">
        <v>1830826.4716043773</v>
      </c>
      <c r="AH38">
        <v>1942338.6636196845</v>
      </c>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c r="IS38"/>
      <c r="IT38"/>
      <c r="IU38"/>
      <c r="IV38"/>
      <c r="IW38"/>
      <c r="IX38"/>
      <c r="IY38"/>
      <c r="IZ38"/>
      <c r="JA38"/>
      <c r="JB38"/>
      <c r="JC38"/>
      <c r="JD38"/>
      <c r="JE38"/>
      <c r="JF38"/>
      <c r="JG38"/>
      <c r="JH38"/>
      <c r="JI38"/>
      <c r="JJ38"/>
      <c r="JK38"/>
      <c r="JL38"/>
      <c r="JM38"/>
      <c r="JN38"/>
      <c r="JO38"/>
      <c r="JP38"/>
      <c r="JQ38"/>
      <c r="JR38"/>
      <c r="JS38"/>
      <c r="JT38"/>
      <c r="JU38"/>
      <c r="JV38"/>
      <c r="JW38"/>
      <c r="JX38"/>
      <c r="JY38"/>
      <c r="JZ38"/>
      <c r="KA38"/>
      <c r="KB38"/>
      <c r="KC38"/>
      <c r="KD38"/>
      <c r="KE38"/>
      <c r="KF38"/>
      <c r="KG38"/>
      <c r="KH38"/>
      <c r="KI38"/>
      <c r="KJ38"/>
      <c r="KK38"/>
      <c r="KL38"/>
      <c r="KM38"/>
      <c r="KN38"/>
      <c r="KO38"/>
      <c r="KP38"/>
      <c r="KQ38"/>
      <c r="KR38"/>
      <c r="KS38"/>
      <c r="KT38"/>
      <c r="KU38"/>
      <c r="KV38"/>
      <c r="KW38"/>
      <c r="KX38"/>
      <c r="KY38"/>
      <c r="KZ38"/>
      <c r="LA38"/>
      <c r="LB38"/>
      <c r="LC38"/>
      <c r="LD38"/>
      <c r="LE38"/>
      <c r="LF38"/>
      <c r="LG38"/>
      <c r="LH38"/>
      <c r="LI38"/>
      <c r="LJ38"/>
      <c r="LK38"/>
      <c r="LL38"/>
      <c r="LM38"/>
      <c r="LN38"/>
      <c r="LO38"/>
      <c r="LP38"/>
      <c r="LQ38"/>
      <c r="LR38"/>
      <c r="LS38"/>
      <c r="LT38"/>
      <c r="LU38"/>
      <c r="LV38"/>
      <c r="LW38"/>
      <c r="LX38"/>
      <c r="LY38"/>
      <c r="LZ38"/>
      <c r="MA38"/>
      <c r="MB38"/>
      <c r="MC38"/>
      <c r="MD38"/>
      <c r="ME38"/>
      <c r="MF38"/>
      <c r="MG38"/>
      <c r="MH38"/>
      <c r="MI38"/>
      <c r="MJ38"/>
      <c r="MK38"/>
      <c r="ML38"/>
      <c r="MM38"/>
      <c r="MN38"/>
      <c r="MO38"/>
      <c r="MP38"/>
      <c r="MQ38"/>
      <c r="MR38"/>
      <c r="MS38"/>
      <c r="MT38"/>
      <c r="MU38"/>
      <c r="MV38"/>
      <c r="MW38"/>
      <c r="MX38"/>
      <c r="MY38"/>
      <c r="MZ38"/>
      <c r="NA38"/>
      <c r="NB38"/>
      <c r="NC38"/>
      <c r="ND38"/>
      <c r="NE38"/>
      <c r="NF38"/>
      <c r="NG38"/>
      <c r="NH38"/>
      <c r="NI38"/>
      <c r="NJ38"/>
      <c r="NK38"/>
      <c r="NL38"/>
      <c r="NM38"/>
      <c r="NN38"/>
      <c r="NO38"/>
      <c r="NP38"/>
      <c r="NQ38"/>
      <c r="NR38"/>
      <c r="NS38"/>
      <c r="NT38"/>
      <c r="NU38"/>
      <c r="NV38"/>
      <c r="NW38"/>
      <c r="NX38"/>
      <c r="NY38"/>
      <c r="NZ38"/>
      <c r="OA38"/>
      <c r="OB38"/>
      <c r="OC38"/>
      <c r="OD38"/>
      <c r="OE38"/>
      <c r="OF38"/>
      <c r="OG38"/>
      <c r="OH38"/>
      <c r="OI38"/>
      <c r="OJ38"/>
      <c r="OK38"/>
      <c r="OL38"/>
      <c r="OM38"/>
      <c r="ON38"/>
      <c r="OO38"/>
      <c r="OP38"/>
      <c r="OQ38"/>
      <c r="OR38"/>
      <c r="OS38"/>
      <c r="OT38"/>
      <c r="OU38"/>
      <c r="OV38"/>
      <c r="OW38"/>
      <c r="OX38"/>
      <c r="OY38"/>
      <c r="OZ38"/>
      <c r="PA38"/>
      <c r="PB38"/>
      <c r="PC38"/>
      <c r="PD38"/>
      <c r="PE38"/>
      <c r="PF38"/>
      <c r="PG38"/>
      <c r="PH38"/>
      <c r="PI38"/>
      <c r="PJ38"/>
      <c r="PK38"/>
      <c r="PL38"/>
      <c r="PM38"/>
      <c r="PN38"/>
      <c r="PO38"/>
      <c r="PP38"/>
      <c r="PQ38"/>
      <c r="PR38"/>
      <c r="PS38"/>
      <c r="PT38"/>
      <c r="PU38"/>
      <c r="PV38"/>
      <c r="PW38"/>
      <c r="PX38"/>
      <c r="PY38"/>
      <c r="PZ38"/>
      <c r="QA38"/>
      <c r="QB38"/>
      <c r="QC38"/>
      <c r="QD38"/>
      <c r="QE38"/>
      <c r="QF38"/>
      <c r="QG38"/>
      <c r="QH38"/>
      <c r="QI38"/>
      <c r="QJ38"/>
      <c r="QK38"/>
      <c r="QL38"/>
      <c r="QM38"/>
      <c r="QN38"/>
      <c r="QO38"/>
      <c r="QP38"/>
      <c r="QQ38"/>
      <c r="QR38"/>
      <c r="QS38"/>
      <c r="QT38"/>
      <c r="QU38"/>
      <c r="QV38"/>
      <c r="QW38"/>
      <c r="QX38"/>
      <c r="QY38"/>
      <c r="QZ38"/>
      <c r="RA38"/>
      <c r="RB38"/>
      <c r="RC38"/>
      <c r="RD38"/>
      <c r="RE38"/>
      <c r="RF38"/>
      <c r="RG38"/>
      <c r="RH38"/>
      <c r="RI38"/>
      <c r="RJ38"/>
      <c r="RK38"/>
      <c r="RL38"/>
      <c r="RM38"/>
      <c r="RN38"/>
      <c r="RO38"/>
      <c r="RP38"/>
      <c r="RQ38"/>
      <c r="RR38"/>
      <c r="RS38"/>
      <c r="RT38"/>
      <c r="RU38"/>
      <c r="RV38"/>
      <c r="RW38"/>
      <c r="RX38"/>
      <c r="RY38"/>
      <c r="RZ38"/>
      <c r="SA38"/>
      <c r="SB38"/>
      <c r="SC38"/>
      <c r="SD38"/>
      <c r="SE38"/>
      <c r="SF38"/>
      <c r="SG38"/>
      <c r="SH38"/>
      <c r="SI38"/>
      <c r="SJ38"/>
      <c r="SK38"/>
      <c r="SL38"/>
      <c r="SM38"/>
      <c r="SN38"/>
      <c r="SO38"/>
      <c r="SP38"/>
      <c r="SQ38"/>
      <c r="SR38"/>
      <c r="SS38"/>
      <c r="ST38"/>
      <c r="SU38"/>
      <c r="SV38"/>
      <c r="SW38"/>
      <c r="SX38"/>
      <c r="SY38"/>
      <c r="SZ38"/>
      <c r="TA38"/>
      <c r="TB38"/>
      <c r="TC38"/>
      <c r="TD38"/>
      <c r="TE38"/>
      <c r="TF38"/>
      <c r="TG38"/>
      <c r="TH38"/>
      <c r="TI38"/>
      <c r="TJ38"/>
      <c r="TK38"/>
      <c r="TL38"/>
      <c r="TM38"/>
      <c r="TN38"/>
      <c r="TO38"/>
      <c r="TP38"/>
      <c r="TQ38"/>
      <c r="TR38"/>
      <c r="TS38"/>
      <c r="TT38"/>
      <c r="TU38"/>
      <c r="TV38"/>
      <c r="TW38"/>
      <c r="TX38"/>
      <c r="TY38"/>
      <c r="TZ38"/>
      <c r="UA38"/>
      <c r="UB38"/>
      <c r="UC38"/>
      <c r="UD38"/>
      <c r="UE38"/>
      <c r="UF38"/>
      <c r="UG38"/>
      <c r="UH38"/>
      <c r="UI38"/>
      <c r="UJ38"/>
      <c r="UK38"/>
      <c r="UL38"/>
      <c r="UM38"/>
      <c r="UN38"/>
      <c r="UO38"/>
      <c r="UP38"/>
      <c r="UQ38"/>
      <c r="UR38"/>
      <c r="US38"/>
      <c r="UT38"/>
      <c r="UU38"/>
      <c r="UV38"/>
      <c r="UW38"/>
      <c r="UX38"/>
      <c r="UY38"/>
      <c r="UZ38"/>
      <c r="VA38"/>
      <c r="VB38"/>
      <c r="VC38"/>
      <c r="VD38"/>
      <c r="VE38"/>
      <c r="VF38"/>
      <c r="VG38"/>
      <c r="VH38"/>
      <c r="VI38"/>
      <c r="VJ38"/>
      <c r="VK38"/>
      <c r="VL38"/>
      <c r="VM38"/>
      <c r="VN38"/>
      <c r="VO38"/>
      <c r="VP38"/>
      <c r="VQ38"/>
      <c r="VR38"/>
      <c r="VS38"/>
      <c r="VT38"/>
      <c r="VU38"/>
      <c r="VV38"/>
      <c r="VW38"/>
      <c r="VX38"/>
      <c r="VY38"/>
      <c r="VZ38"/>
      <c r="WA38"/>
      <c r="WB38"/>
      <c r="WC38"/>
      <c r="WD38"/>
      <c r="WE38"/>
      <c r="WF38"/>
      <c r="WG38"/>
      <c r="WH38"/>
      <c r="WI38"/>
      <c r="WJ38"/>
      <c r="WK38"/>
      <c r="WL38"/>
      <c r="WM38"/>
      <c r="WN38"/>
      <c r="WO38"/>
      <c r="WP38"/>
      <c r="WQ38"/>
      <c r="WR38"/>
      <c r="WS38"/>
      <c r="WT38"/>
      <c r="WU38"/>
      <c r="WV38"/>
      <c r="WW38"/>
      <c r="WX38"/>
      <c r="WY38"/>
      <c r="WZ38"/>
      <c r="XA38"/>
      <c r="XB38"/>
      <c r="XC38"/>
      <c r="XD38"/>
      <c r="XE38"/>
      <c r="XF38"/>
      <c r="XG38"/>
      <c r="XH38"/>
      <c r="XI38"/>
      <c r="XJ38"/>
      <c r="XK38"/>
      <c r="XL38"/>
      <c r="XM38"/>
      <c r="XN38"/>
      <c r="XO38"/>
      <c r="XP38"/>
      <c r="XQ38"/>
      <c r="XR38"/>
      <c r="XS38"/>
      <c r="XT38"/>
      <c r="XU38"/>
      <c r="XV38"/>
      <c r="XW38"/>
      <c r="XX38"/>
      <c r="XY38"/>
      <c r="XZ38"/>
      <c r="YA38"/>
      <c r="YB38"/>
      <c r="YC38"/>
      <c r="YD38"/>
      <c r="YE38"/>
      <c r="YF38"/>
      <c r="YG38"/>
      <c r="YH38"/>
      <c r="YI38"/>
      <c r="YJ38"/>
      <c r="YK38"/>
      <c r="YL38"/>
      <c r="YM38"/>
      <c r="YN38"/>
      <c r="YO38"/>
      <c r="YP38"/>
      <c r="YQ38"/>
      <c r="YR38"/>
      <c r="YS38"/>
      <c r="YT38"/>
      <c r="YU38"/>
      <c r="YV38"/>
      <c r="YW38"/>
      <c r="YX38"/>
      <c r="YY38"/>
      <c r="YZ38"/>
      <c r="ZA38"/>
      <c r="ZB38"/>
      <c r="ZC38"/>
      <c r="ZD38"/>
      <c r="ZE38"/>
      <c r="ZF38"/>
      <c r="ZG38"/>
      <c r="ZH38"/>
      <c r="ZI38"/>
      <c r="ZJ38"/>
      <c r="ZK38"/>
      <c r="ZL38"/>
      <c r="ZM38"/>
      <c r="ZN38"/>
      <c r="ZO38"/>
      <c r="ZP38"/>
      <c r="ZQ38"/>
      <c r="ZR38"/>
      <c r="ZS38"/>
      <c r="ZT38"/>
      <c r="ZU38"/>
      <c r="ZV38"/>
      <c r="ZW38"/>
      <c r="ZX38"/>
      <c r="ZY38"/>
      <c r="ZZ38"/>
    </row>
    <row r="39" spans="1:702" s="18" customFormat="1">
      <c r="A39" s="16" t="s">
        <v>68</v>
      </c>
      <c r="B39">
        <v>502542.61429162155</v>
      </c>
      <c r="C39">
        <v>462686.16368057468</v>
      </c>
      <c r="D39">
        <v>442126.18554627209</v>
      </c>
      <c r="E39">
        <v>453866.04295030364</v>
      </c>
      <c r="F39">
        <v>447135.3694064942</v>
      </c>
      <c r="G39">
        <v>423426.63614433364</v>
      </c>
      <c r="H39">
        <v>360871.29262822901</v>
      </c>
      <c r="I39">
        <v>374012.13944158203</v>
      </c>
      <c r="J39">
        <v>405025.93432373868</v>
      </c>
      <c r="K39">
        <v>432705.26899325411</v>
      </c>
      <c r="L39">
        <v>453670.73463992786</v>
      </c>
      <c r="M39">
        <v>438669.26638784056</v>
      </c>
      <c r="N39">
        <v>448882.354162706</v>
      </c>
      <c r="O39">
        <v>478548.01243357727</v>
      </c>
      <c r="P39">
        <v>466044.83215172152</v>
      </c>
      <c r="Q39">
        <v>516674.92584255442</v>
      </c>
      <c r="R39">
        <v>533596.3447802437</v>
      </c>
      <c r="S39">
        <v>557717.39411678538</v>
      </c>
      <c r="T39">
        <v>494543.52167860552</v>
      </c>
      <c r="U39">
        <v>540966.89108646219</v>
      </c>
      <c r="V39">
        <v>576680.18491852493</v>
      </c>
      <c r="W39">
        <v>707976.33951555297</v>
      </c>
      <c r="X39">
        <v>739749.7889513293</v>
      </c>
      <c r="Y39">
        <v>711334.14421279763</v>
      </c>
      <c r="Z39">
        <v>742611.67333251401</v>
      </c>
      <c r="AA39">
        <v>705406.89042548905</v>
      </c>
      <c r="AB39">
        <v>857980.94564294349</v>
      </c>
      <c r="AC39">
        <v>803609.02208214917</v>
      </c>
      <c r="AD39">
        <v>799617.36903497996</v>
      </c>
      <c r="AE39">
        <v>786253.10696692322</v>
      </c>
      <c r="AF39">
        <v>654482.2183738047</v>
      </c>
      <c r="AG39">
        <v>645356.92896445468</v>
      </c>
      <c r="AH39">
        <v>656804.88266189827</v>
      </c>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c r="IW39"/>
      <c r="IX39"/>
      <c r="IY39"/>
      <c r="IZ39"/>
      <c r="JA39"/>
      <c r="JB39"/>
      <c r="JC39"/>
      <c r="JD39"/>
      <c r="JE39"/>
      <c r="JF39"/>
      <c r="JG39"/>
      <c r="JH39"/>
      <c r="JI39"/>
      <c r="JJ39"/>
      <c r="JK39"/>
      <c r="JL39"/>
      <c r="JM39"/>
      <c r="JN39"/>
      <c r="JO39"/>
      <c r="JP39"/>
      <c r="JQ39"/>
      <c r="JR39"/>
      <c r="JS39"/>
      <c r="JT39"/>
      <c r="JU39"/>
      <c r="JV39"/>
      <c r="JW39"/>
      <c r="JX39"/>
      <c r="JY39"/>
      <c r="JZ39"/>
      <c r="KA39"/>
      <c r="KB39"/>
      <c r="KC39"/>
      <c r="KD39"/>
      <c r="KE39"/>
      <c r="KF39"/>
      <c r="KG39"/>
      <c r="KH39"/>
      <c r="KI39"/>
      <c r="KJ39"/>
      <c r="KK39"/>
      <c r="KL39"/>
      <c r="KM39"/>
      <c r="KN39"/>
      <c r="KO39"/>
      <c r="KP39"/>
      <c r="KQ39"/>
      <c r="KR39"/>
      <c r="KS39"/>
      <c r="KT39"/>
      <c r="KU39"/>
      <c r="KV39"/>
      <c r="KW39"/>
      <c r="KX39"/>
      <c r="KY39"/>
      <c r="KZ39"/>
      <c r="LA39"/>
      <c r="LB39"/>
      <c r="LC39"/>
      <c r="LD39"/>
      <c r="LE39"/>
      <c r="LF39"/>
      <c r="LG39"/>
      <c r="LH39"/>
      <c r="LI39"/>
      <c r="LJ39"/>
      <c r="LK39"/>
      <c r="LL39"/>
      <c r="LM39"/>
      <c r="LN39"/>
      <c r="LO39"/>
      <c r="LP39"/>
      <c r="LQ39"/>
      <c r="LR39"/>
      <c r="LS39"/>
      <c r="LT39"/>
      <c r="LU39"/>
      <c r="LV39"/>
      <c r="LW39"/>
      <c r="LX39"/>
      <c r="LY39"/>
      <c r="LZ39"/>
      <c r="MA39"/>
      <c r="MB39"/>
      <c r="MC39"/>
      <c r="MD39"/>
      <c r="ME39"/>
      <c r="MF39"/>
      <c r="MG39"/>
      <c r="MH39"/>
      <c r="MI39"/>
      <c r="MJ39"/>
      <c r="MK39"/>
      <c r="ML39"/>
      <c r="MM39"/>
      <c r="MN39"/>
      <c r="MO39"/>
      <c r="MP39"/>
      <c r="MQ39"/>
      <c r="MR39"/>
      <c r="MS39"/>
      <c r="MT39"/>
      <c r="MU39"/>
      <c r="MV39"/>
      <c r="MW39"/>
      <c r="MX39"/>
      <c r="MY39"/>
      <c r="MZ39"/>
      <c r="NA39"/>
      <c r="NB39"/>
      <c r="NC39"/>
      <c r="ND39"/>
      <c r="NE39"/>
      <c r="NF39"/>
      <c r="NG39"/>
      <c r="NH39"/>
      <c r="NI39"/>
      <c r="NJ39"/>
      <c r="NK39"/>
      <c r="NL39"/>
      <c r="NM39"/>
      <c r="NN39"/>
      <c r="NO39"/>
      <c r="NP39"/>
      <c r="NQ39"/>
      <c r="NR39"/>
      <c r="NS39"/>
      <c r="NT39"/>
      <c r="NU39"/>
      <c r="NV39"/>
      <c r="NW39"/>
      <c r="NX39"/>
      <c r="NY39"/>
      <c r="NZ39"/>
      <c r="OA39"/>
      <c r="OB39"/>
      <c r="OC39"/>
      <c r="OD39"/>
      <c r="OE39"/>
      <c r="OF39"/>
      <c r="OG39"/>
      <c r="OH39"/>
      <c r="OI39"/>
      <c r="OJ39"/>
      <c r="OK39"/>
      <c r="OL39"/>
      <c r="OM39"/>
      <c r="ON39"/>
      <c r="OO39"/>
      <c r="OP39"/>
      <c r="OQ39"/>
      <c r="OR39"/>
      <c r="OS39"/>
      <c r="OT39"/>
      <c r="OU39"/>
      <c r="OV39"/>
      <c r="OW39"/>
      <c r="OX39"/>
      <c r="OY39"/>
      <c r="OZ39"/>
      <c r="PA39"/>
      <c r="PB39"/>
      <c r="PC39"/>
      <c r="PD39"/>
      <c r="PE39"/>
      <c r="PF39"/>
      <c r="PG39"/>
      <c r="PH39"/>
      <c r="PI39"/>
      <c r="PJ39"/>
      <c r="PK39"/>
      <c r="PL39"/>
      <c r="PM39"/>
      <c r="PN39"/>
      <c r="PO39"/>
      <c r="PP39"/>
      <c r="PQ39"/>
      <c r="PR39"/>
      <c r="PS39"/>
      <c r="PT39"/>
      <c r="PU39"/>
      <c r="PV39"/>
      <c r="PW39"/>
      <c r="PX39"/>
      <c r="PY39"/>
      <c r="PZ39"/>
      <c r="QA39"/>
      <c r="QB39"/>
      <c r="QC39"/>
      <c r="QD39"/>
      <c r="QE39"/>
      <c r="QF39"/>
      <c r="QG39"/>
      <c r="QH39"/>
      <c r="QI39"/>
      <c r="QJ39"/>
      <c r="QK39"/>
      <c r="QL39"/>
      <c r="QM39"/>
      <c r="QN39"/>
      <c r="QO39"/>
      <c r="QP39"/>
      <c r="QQ39"/>
      <c r="QR39"/>
      <c r="QS39"/>
      <c r="QT39"/>
      <c r="QU39"/>
      <c r="QV39"/>
      <c r="QW39"/>
      <c r="QX39"/>
      <c r="QY39"/>
      <c r="QZ39"/>
      <c r="RA39"/>
      <c r="RB39"/>
      <c r="RC39"/>
      <c r="RD39"/>
      <c r="RE39"/>
      <c r="RF39"/>
      <c r="RG39"/>
      <c r="RH39"/>
      <c r="RI39"/>
      <c r="RJ39"/>
      <c r="RK39"/>
      <c r="RL39"/>
      <c r="RM39"/>
      <c r="RN39"/>
      <c r="RO39"/>
      <c r="RP39"/>
      <c r="RQ39"/>
      <c r="RR39"/>
      <c r="RS39"/>
      <c r="RT39"/>
      <c r="RU39"/>
      <c r="RV39"/>
      <c r="RW39"/>
      <c r="RX39"/>
      <c r="RY39"/>
      <c r="RZ39"/>
      <c r="SA39"/>
      <c r="SB39"/>
      <c r="SC39"/>
      <c r="SD39"/>
      <c r="SE39"/>
      <c r="SF39"/>
      <c r="SG39"/>
      <c r="SH39"/>
      <c r="SI39"/>
      <c r="SJ39"/>
      <c r="SK39"/>
      <c r="SL39"/>
      <c r="SM39"/>
      <c r="SN39"/>
      <c r="SO39"/>
      <c r="SP39"/>
      <c r="SQ39"/>
      <c r="SR39"/>
      <c r="SS39"/>
      <c r="ST39"/>
      <c r="SU39"/>
      <c r="SV39"/>
      <c r="SW39"/>
      <c r="SX39"/>
      <c r="SY39"/>
      <c r="SZ39"/>
      <c r="TA39"/>
      <c r="TB39"/>
      <c r="TC39"/>
      <c r="TD39"/>
      <c r="TE39"/>
      <c r="TF39"/>
      <c r="TG39"/>
      <c r="TH39"/>
      <c r="TI39"/>
      <c r="TJ39"/>
      <c r="TK39"/>
      <c r="TL39"/>
      <c r="TM39"/>
      <c r="TN39"/>
      <c r="TO39"/>
      <c r="TP39"/>
      <c r="TQ39"/>
      <c r="TR39"/>
      <c r="TS39"/>
      <c r="TT39"/>
      <c r="TU39"/>
      <c r="TV39"/>
      <c r="TW39"/>
      <c r="TX39"/>
      <c r="TY39"/>
      <c r="TZ39"/>
      <c r="UA39"/>
      <c r="UB39"/>
      <c r="UC39"/>
      <c r="UD39"/>
      <c r="UE39"/>
      <c r="UF39"/>
      <c r="UG39"/>
      <c r="UH39"/>
      <c r="UI39"/>
      <c r="UJ39"/>
      <c r="UK39"/>
      <c r="UL39"/>
      <c r="UM39"/>
      <c r="UN39"/>
      <c r="UO39"/>
      <c r="UP39"/>
      <c r="UQ39"/>
      <c r="UR39"/>
      <c r="US39"/>
      <c r="UT39"/>
      <c r="UU39"/>
      <c r="UV39"/>
      <c r="UW39"/>
      <c r="UX39"/>
      <c r="UY39"/>
      <c r="UZ39"/>
      <c r="VA39"/>
      <c r="VB39"/>
      <c r="VC39"/>
      <c r="VD39"/>
      <c r="VE39"/>
      <c r="VF39"/>
      <c r="VG39"/>
      <c r="VH39"/>
      <c r="VI39"/>
      <c r="VJ39"/>
      <c r="VK39"/>
      <c r="VL39"/>
      <c r="VM39"/>
      <c r="VN39"/>
      <c r="VO39"/>
      <c r="VP39"/>
      <c r="VQ39"/>
      <c r="VR39"/>
      <c r="VS39"/>
      <c r="VT39"/>
      <c r="VU39"/>
      <c r="VV39"/>
      <c r="VW39"/>
      <c r="VX39"/>
      <c r="VY39"/>
      <c r="VZ39"/>
      <c r="WA39"/>
      <c r="WB39"/>
      <c r="WC39"/>
      <c r="WD39"/>
      <c r="WE39"/>
      <c r="WF39"/>
      <c r="WG39"/>
      <c r="WH39"/>
      <c r="WI39"/>
      <c r="WJ39"/>
      <c r="WK39"/>
      <c r="WL39"/>
      <c r="WM39"/>
      <c r="WN39"/>
      <c r="WO39"/>
      <c r="WP39"/>
      <c r="WQ39"/>
      <c r="WR39"/>
      <c r="WS39"/>
      <c r="WT39"/>
      <c r="WU39"/>
      <c r="WV39"/>
      <c r="WW39"/>
      <c r="WX39"/>
      <c r="WY39"/>
      <c r="WZ39"/>
      <c r="XA39"/>
      <c r="XB39"/>
      <c r="XC39"/>
      <c r="XD39"/>
      <c r="XE39"/>
      <c r="XF39"/>
      <c r="XG39"/>
      <c r="XH39"/>
      <c r="XI39"/>
      <c r="XJ39"/>
      <c r="XK39"/>
      <c r="XL39"/>
      <c r="XM39"/>
      <c r="XN39"/>
      <c r="XO39"/>
      <c r="XP39"/>
      <c r="XQ39"/>
      <c r="XR39"/>
      <c r="XS39"/>
      <c r="XT39"/>
      <c r="XU39"/>
      <c r="XV39"/>
      <c r="XW39"/>
      <c r="XX39"/>
      <c r="XY39"/>
      <c r="XZ39"/>
      <c r="YA39"/>
      <c r="YB39"/>
      <c r="YC39"/>
      <c r="YD39"/>
      <c r="YE39"/>
      <c r="YF39"/>
      <c r="YG39"/>
      <c r="YH39"/>
      <c r="YI39"/>
      <c r="YJ39"/>
      <c r="YK39"/>
      <c r="YL39"/>
      <c r="YM39"/>
      <c r="YN39"/>
      <c r="YO39"/>
      <c r="YP39"/>
      <c r="YQ39"/>
      <c r="YR39"/>
      <c r="YS39"/>
      <c r="YT39"/>
      <c r="YU39"/>
      <c r="YV39"/>
      <c r="YW39"/>
      <c r="YX39"/>
      <c r="YY39"/>
      <c r="YZ39"/>
      <c r="ZA39"/>
      <c r="ZB39"/>
      <c r="ZC39"/>
      <c r="ZD39"/>
      <c r="ZE39"/>
      <c r="ZF39"/>
      <c r="ZG39"/>
      <c r="ZH39"/>
      <c r="ZI39"/>
      <c r="ZJ39"/>
      <c r="ZK39"/>
      <c r="ZL39"/>
      <c r="ZM39"/>
      <c r="ZN39"/>
      <c r="ZO39"/>
      <c r="ZP39"/>
      <c r="ZQ39"/>
      <c r="ZR39"/>
      <c r="ZS39"/>
      <c r="ZT39"/>
      <c r="ZU39"/>
      <c r="ZV39"/>
      <c r="ZW39"/>
      <c r="ZX39"/>
      <c r="ZY39"/>
      <c r="ZZ39"/>
    </row>
    <row r="40" spans="1:702" s="18" customFormat="1">
      <c r="A40" s="16" t="s">
        <v>69</v>
      </c>
      <c r="B40">
        <v>125635.65357290539</v>
      </c>
      <c r="C40">
        <v>115671.54092014367</v>
      </c>
      <c r="D40">
        <v>110531.54638656802</v>
      </c>
      <c r="E40">
        <v>113466.51073757591</v>
      </c>
      <c r="F40">
        <v>111783.84235162355</v>
      </c>
      <c r="G40">
        <v>105856.65903608341</v>
      </c>
      <c r="H40">
        <v>90217.823157057253</v>
      </c>
      <c r="I40">
        <v>93503.034860395506</v>
      </c>
      <c r="J40">
        <v>101256.48358093466</v>
      </c>
      <c r="K40">
        <v>108176.31724831351</v>
      </c>
      <c r="L40">
        <v>113417.68365998195</v>
      </c>
      <c r="M40">
        <v>109667.31659696013</v>
      </c>
      <c r="N40">
        <v>112220.58854067649</v>
      </c>
      <c r="O40">
        <v>119637.00310839429</v>
      </c>
      <c r="P40">
        <v>116511.20803793035</v>
      </c>
      <c r="Q40">
        <v>129168.73146063858</v>
      </c>
      <c r="R40">
        <v>133399.0861950609</v>
      </c>
      <c r="S40">
        <v>139429.34852919632</v>
      </c>
      <c r="T40">
        <v>123635.88041965137</v>
      </c>
      <c r="U40">
        <v>135241.72277161552</v>
      </c>
      <c r="V40">
        <v>144170.0462296312</v>
      </c>
      <c r="W40">
        <v>176994.08487888821</v>
      </c>
      <c r="X40">
        <v>184937.4472378323</v>
      </c>
      <c r="Y40">
        <v>177833.53605319938</v>
      </c>
      <c r="Z40">
        <v>185652.9183331285</v>
      </c>
      <c r="AA40">
        <v>176351.72260637226</v>
      </c>
      <c r="AB40">
        <v>214495.23641073587</v>
      </c>
      <c r="AC40">
        <v>200902.25552053729</v>
      </c>
      <c r="AD40">
        <v>199904.34225874499</v>
      </c>
      <c r="AE40">
        <v>196563.27674173081</v>
      </c>
      <c r="AF40">
        <v>163620.55459345118</v>
      </c>
      <c r="AG40">
        <v>0</v>
      </c>
      <c r="AH40">
        <v>0</v>
      </c>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c r="IS40"/>
      <c r="IT40"/>
      <c r="IU40"/>
      <c r="IV40"/>
      <c r="IW40"/>
      <c r="IX40"/>
      <c r="IY40"/>
      <c r="IZ40"/>
      <c r="JA40"/>
      <c r="JB40"/>
      <c r="JC40"/>
      <c r="JD40"/>
      <c r="JE40"/>
      <c r="JF40"/>
      <c r="JG40"/>
      <c r="JH40"/>
      <c r="JI40"/>
      <c r="JJ40"/>
      <c r="JK40"/>
      <c r="JL40"/>
      <c r="JM40"/>
      <c r="JN40"/>
      <c r="JO40"/>
      <c r="JP40"/>
      <c r="JQ40"/>
      <c r="JR40"/>
      <c r="JS40"/>
      <c r="JT40"/>
      <c r="JU40"/>
      <c r="JV40"/>
      <c r="JW40"/>
      <c r="JX40"/>
      <c r="JY40"/>
      <c r="JZ40"/>
      <c r="KA40"/>
      <c r="KB40"/>
      <c r="KC40"/>
      <c r="KD40"/>
      <c r="KE40"/>
      <c r="KF40"/>
      <c r="KG40"/>
      <c r="KH40"/>
      <c r="KI40"/>
      <c r="KJ40"/>
      <c r="KK40"/>
      <c r="KL40"/>
      <c r="KM40"/>
      <c r="KN40"/>
      <c r="KO40"/>
      <c r="KP40"/>
      <c r="KQ40"/>
      <c r="KR40"/>
      <c r="KS40"/>
      <c r="KT40"/>
      <c r="KU40"/>
      <c r="KV40"/>
      <c r="KW40"/>
      <c r="KX40"/>
      <c r="KY40"/>
      <c r="KZ40"/>
      <c r="LA40"/>
      <c r="LB40"/>
      <c r="LC40"/>
      <c r="LD40"/>
      <c r="LE40"/>
      <c r="LF40"/>
      <c r="LG40"/>
      <c r="LH40"/>
      <c r="LI40"/>
      <c r="LJ40"/>
      <c r="LK40"/>
      <c r="LL40"/>
      <c r="LM40"/>
      <c r="LN40"/>
      <c r="LO40"/>
      <c r="LP40"/>
      <c r="LQ40"/>
      <c r="LR40"/>
      <c r="LS40"/>
      <c r="LT40"/>
      <c r="LU40"/>
      <c r="LV40"/>
      <c r="LW40"/>
      <c r="LX40"/>
      <c r="LY40"/>
      <c r="LZ40"/>
      <c r="MA40"/>
      <c r="MB40"/>
      <c r="MC40"/>
      <c r="MD40"/>
      <c r="ME40"/>
      <c r="MF40"/>
      <c r="MG40"/>
      <c r="MH40"/>
      <c r="MI40"/>
      <c r="MJ40"/>
      <c r="MK40"/>
      <c r="ML40"/>
      <c r="MM40"/>
      <c r="MN40"/>
      <c r="MO40"/>
      <c r="MP40"/>
      <c r="MQ40"/>
      <c r="MR40"/>
      <c r="MS40"/>
      <c r="MT40"/>
      <c r="MU40"/>
      <c r="MV40"/>
      <c r="MW40"/>
      <c r="MX40"/>
      <c r="MY40"/>
      <c r="MZ40"/>
      <c r="NA40"/>
      <c r="NB40"/>
      <c r="NC40"/>
      <c r="ND40"/>
      <c r="NE40"/>
      <c r="NF40"/>
      <c r="NG40"/>
      <c r="NH40"/>
      <c r="NI40"/>
      <c r="NJ40"/>
      <c r="NK40"/>
      <c r="NL40"/>
      <c r="NM40"/>
      <c r="NN40"/>
      <c r="NO40"/>
      <c r="NP40"/>
      <c r="NQ40"/>
      <c r="NR40"/>
      <c r="NS40"/>
      <c r="NT40"/>
      <c r="NU40"/>
      <c r="NV40"/>
      <c r="NW40"/>
      <c r="NX40"/>
      <c r="NY40"/>
      <c r="NZ40"/>
      <c r="OA40"/>
      <c r="OB40"/>
      <c r="OC40"/>
      <c r="OD40"/>
      <c r="OE40"/>
      <c r="OF40"/>
      <c r="OG40"/>
      <c r="OH40"/>
      <c r="OI40"/>
      <c r="OJ40"/>
      <c r="OK40"/>
      <c r="OL40"/>
      <c r="OM40"/>
      <c r="ON40"/>
      <c r="OO40"/>
      <c r="OP40"/>
      <c r="OQ40"/>
      <c r="OR40"/>
      <c r="OS40"/>
      <c r="OT40"/>
      <c r="OU40"/>
      <c r="OV40"/>
      <c r="OW40"/>
      <c r="OX40"/>
      <c r="OY40"/>
      <c r="OZ40"/>
      <c r="PA40"/>
      <c r="PB40"/>
      <c r="PC40"/>
      <c r="PD40"/>
      <c r="PE40"/>
      <c r="PF40"/>
      <c r="PG40"/>
      <c r="PH40"/>
      <c r="PI40"/>
      <c r="PJ40"/>
      <c r="PK40"/>
      <c r="PL40"/>
      <c r="PM40"/>
      <c r="PN40"/>
      <c r="PO40"/>
      <c r="PP40"/>
      <c r="PQ40"/>
      <c r="PR40"/>
      <c r="PS40"/>
      <c r="PT40"/>
      <c r="PU40"/>
      <c r="PV40"/>
      <c r="PW40"/>
      <c r="PX40"/>
      <c r="PY40"/>
      <c r="PZ40"/>
      <c r="QA40"/>
      <c r="QB40"/>
      <c r="QC40"/>
      <c r="QD40"/>
      <c r="QE40"/>
      <c r="QF40"/>
      <c r="QG40"/>
      <c r="QH40"/>
      <c r="QI40"/>
      <c r="QJ40"/>
      <c r="QK40"/>
      <c r="QL40"/>
      <c r="QM40"/>
      <c r="QN40"/>
      <c r="QO40"/>
      <c r="QP40"/>
      <c r="QQ40"/>
      <c r="QR40"/>
      <c r="QS40"/>
      <c r="QT40"/>
      <c r="QU40"/>
      <c r="QV40"/>
      <c r="QW40"/>
      <c r="QX40"/>
      <c r="QY40"/>
      <c r="QZ40"/>
      <c r="RA40"/>
      <c r="RB40"/>
      <c r="RC40"/>
      <c r="RD40"/>
      <c r="RE40"/>
      <c r="RF40"/>
      <c r="RG40"/>
      <c r="RH40"/>
      <c r="RI40"/>
      <c r="RJ40"/>
      <c r="RK40"/>
      <c r="RL40"/>
      <c r="RM40"/>
      <c r="RN40"/>
      <c r="RO40"/>
      <c r="RP40"/>
      <c r="RQ40"/>
      <c r="RR40"/>
      <c r="RS40"/>
      <c r="RT40"/>
      <c r="RU40"/>
      <c r="RV40"/>
      <c r="RW40"/>
      <c r="RX40"/>
      <c r="RY40"/>
      <c r="RZ40"/>
      <c r="SA40"/>
      <c r="SB40"/>
      <c r="SC40"/>
      <c r="SD40"/>
      <c r="SE40"/>
      <c r="SF40"/>
      <c r="SG40"/>
      <c r="SH40"/>
      <c r="SI40"/>
      <c r="SJ40"/>
      <c r="SK40"/>
      <c r="SL40"/>
      <c r="SM40"/>
      <c r="SN40"/>
      <c r="SO40"/>
      <c r="SP40"/>
      <c r="SQ40"/>
      <c r="SR40"/>
      <c r="SS40"/>
      <c r="ST40"/>
      <c r="SU40"/>
      <c r="SV40"/>
      <c r="SW40"/>
      <c r="SX40"/>
      <c r="SY40"/>
      <c r="SZ40"/>
      <c r="TA40"/>
      <c r="TB40"/>
      <c r="TC40"/>
      <c r="TD40"/>
      <c r="TE40"/>
      <c r="TF40"/>
      <c r="TG40"/>
      <c r="TH40"/>
      <c r="TI40"/>
      <c r="TJ40"/>
      <c r="TK40"/>
      <c r="TL40"/>
      <c r="TM40"/>
      <c r="TN40"/>
      <c r="TO40"/>
      <c r="TP40"/>
      <c r="TQ40"/>
      <c r="TR40"/>
      <c r="TS40"/>
      <c r="TT40"/>
      <c r="TU40"/>
      <c r="TV40"/>
      <c r="TW40"/>
      <c r="TX40"/>
      <c r="TY40"/>
      <c r="TZ40"/>
      <c r="UA40"/>
      <c r="UB40"/>
      <c r="UC40"/>
      <c r="UD40"/>
      <c r="UE40"/>
      <c r="UF40"/>
      <c r="UG40"/>
      <c r="UH40"/>
      <c r="UI40"/>
      <c r="UJ40"/>
      <c r="UK40"/>
      <c r="UL40"/>
      <c r="UM40"/>
      <c r="UN40"/>
      <c r="UO40"/>
      <c r="UP40"/>
      <c r="UQ40"/>
      <c r="UR40"/>
      <c r="US40"/>
      <c r="UT40"/>
      <c r="UU40"/>
      <c r="UV40"/>
      <c r="UW40"/>
      <c r="UX40"/>
      <c r="UY40"/>
      <c r="UZ40"/>
      <c r="VA40"/>
      <c r="VB40"/>
      <c r="VC40"/>
      <c r="VD40"/>
      <c r="VE40"/>
      <c r="VF40"/>
      <c r="VG40"/>
      <c r="VH40"/>
      <c r="VI40"/>
      <c r="VJ40"/>
      <c r="VK40"/>
      <c r="VL40"/>
      <c r="VM40"/>
      <c r="VN40"/>
      <c r="VO40"/>
      <c r="VP40"/>
      <c r="VQ40"/>
      <c r="VR40"/>
      <c r="VS40"/>
      <c r="VT40"/>
      <c r="VU40"/>
      <c r="VV40"/>
      <c r="VW40"/>
      <c r="VX40"/>
      <c r="VY40"/>
      <c r="VZ40"/>
      <c r="WA40"/>
      <c r="WB40"/>
      <c r="WC40"/>
      <c r="WD40"/>
      <c r="WE40"/>
      <c r="WF40"/>
      <c r="WG40"/>
      <c r="WH40"/>
      <c r="WI40"/>
      <c r="WJ40"/>
      <c r="WK40"/>
      <c r="WL40"/>
      <c r="WM40"/>
      <c r="WN40"/>
      <c r="WO40"/>
      <c r="WP40"/>
      <c r="WQ40"/>
      <c r="WR40"/>
      <c r="WS40"/>
      <c r="WT40"/>
      <c r="WU40"/>
      <c r="WV40"/>
      <c r="WW40"/>
      <c r="WX40"/>
      <c r="WY40"/>
      <c r="WZ40"/>
      <c r="XA40"/>
      <c r="XB40"/>
      <c r="XC40"/>
      <c r="XD40"/>
      <c r="XE40"/>
      <c r="XF40"/>
      <c r="XG40"/>
      <c r="XH40"/>
      <c r="XI40"/>
      <c r="XJ40"/>
      <c r="XK40"/>
      <c r="XL40"/>
      <c r="XM40"/>
      <c r="XN40"/>
      <c r="XO40"/>
      <c r="XP40"/>
      <c r="XQ40"/>
      <c r="XR40"/>
      <c r="XS40"/>
      <c r="XT40"/>
      <c r="XU40"/>
      <c r="XV40"/>
      <c r="XW40"/>
      <c r="XX40"/>
      <c r="XY40"/>
      <c r="XZ40"/>
      <c r="YA40"/>
      <c r="YB40"/>
      <c r="YC40"/>
      <c r="YD40"/>
      <c r="YE40"/>
      <c r="YF40"/>
      <c r="YG40"/>
      <c r="YH40"/>
      <c r="YI40"/>
      <c r="YJ40"/>
      <c r="YK40"/>
      <c r="YL40"/>
      <c r="YM40"/>
      <c r="YN40"/>
      <c r="YO40"/>
      <c r="YP40"/>
      <c r="YQ40"/>
      <c r="YR40"/>
      <c r="YS40"/>
      <c r="YT40"/>
      <c r="YU40"/>
      <c r="YV40"/>
      <c r="YW40"/>
      <c r="YX40"/>
      <c r="YY40"/>
      <c r="YZ40"/>
      <c r="ZA40"/>
      <c r="ZB40"/>
      <c r="ZC40"/>
      <c r="ZD40"/>
      <c r="ZE40"/>
      <c r="ZF40"/>
      <c r="ZG40"/>
      <c r="ZH40"/>
      <c r="ZI40"/>
      <c r="ZJ40"/>
      <c r="ZK40"/>
      <c r="ZL40"/>
      <c r="ZM40"/>
      <c r="ZN40"/>
      <c r="ZO40"/>
      <c r="ZP40"/>
      <c r="ZQ40"/>
      <c r="ZR40"/>
      <c r="ZS40"/>
      <c r="ZT40"/>
      <c r="ZU40"/>
      <c r="ZV40"/>
      <c r="ZW40"/>
      <c r="ZX40"/>
      <c r="ZY40"/>
      <c r="ZZ40"/>
    </row>
    <row r="41" spans="1:702" s="18" customFormat="1">
      <c r="A41" s="16" t="s">
        <v>195</v>
      </c>
      <c r="B41">
        <v>628178.26786452695</v>
      </c>
      <c r="C41">
        <v>578357.70460071834</v>
      </c>
      <c r="D41">
        <v>552657.73193284008</v>
      </c>
      <c r="E41">
        <v>567332.55368787958</v>
      </c>
      <c r="F41">
        <v>558919.21175811777</v>
      </c>
      <c r="G41">
        <v>529283.29518041702</v>
      </c>
      <c r="H41">
        <v>451089.11578528624</v>
      </c>
      <c r="I41">
        <v>467515.1743019775</v>
      </c>
      <c r="J41">
        <v>506282.41790467332</v>
      </c>
      <c r="K41">
        <v>540881.58624156762</v>
      </c>
      <c r="L41">
        <v>567088.4182999098</v>
      </c>
      <c r="M41">
        <v>548336.58298480068</v>
      </c>
      <c r="N41">
        <v>561102.94270338246</v>
      </c>
      <c r="O41">
        <v>598185.01554197154</v>
      </c>
      <c r="P41">
        <v>582556.04018965189</v>
      </c>
      <c r="Q41">
        <v>645843.657303193</v>
      </c>
      <c r="R41">
        <v>666995.43097530457</v>
      </c>
      <c r="S41">
        <v>697146.74264598172</v>
      </c>
      <c r="T41">
        <v>618179.40209825686</v>
      </c>
      <c r="U41">
        <v>676208.61385807768</v>
      </c>
      <c r="V41">
        <v>720850.2311481561</v>
      </c>
      <c r="W41">
        <v>884970.42439444119</v>
      </c>
      <c r="X41">
        <v>924687.23618916154</v>
      </c>
      <c r="Y41">
        <v>889167.68026599695</v>
      </c>
      <c r="Z41">
        <v>928264.59166564257</v>
      </c>
      <c r="AA41">
        <v>881758.61303186137</v>
      </c>
      <c r="AB41">
        <v>1072476.1820536794</v>
      </c>
      <c r="AC41">
        <v>1004511.2776026864</v>
      </c>
      <c r="AD41">
        <v>999521.71129372495</v>
      </c>
      <c r="AE41">
        <v>982816.38370865397</v>
      </c>
      <c r="AF41">
        <v>818102.77296725591</v>
      </c>
      <c r="AG41">
        <v>645356.92896445468</v>
      </c>
      <c r="AH41">
        <v>656804.88266189827</v>
      </c>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c r="IU41"/>
      <c r="IV41"/>
      <c r="IW41"/>
      <c r="IX41"/>
      <c r="IY41"/>
      <c r="IZ41"/>
      <c r="JA41"/>
      <c r="JB41"/>
      <c r="JC41"/>
      <c r="JD41"/>
      <c r="JE41"/>
      <c r="JF41"/>
      <c r="JG41"/>
      <c r="JH41"/>
      <c r="JI41"/>
      <c r="JJ41"/>
      <c r="JK41"/>
      <c r="JL41"/>
      <c r="JM41"/>
      <c r="JN41"/>
      <c r="JO41"/>
      <c r="JP41"/>
      <c r="JQ41"/>
      <c r="JR41"/>
      <c r="JS41"/>
      <c r="JT41"/>
      <c r="JU41"/>
      <c r="JV41"/>
      <c r="JW41"/>
      <c r="JX41"/>
      <c r="JY41"/>
      <c r="JZ41"/>
      <c r="KA41"/>
      <c r="KB41"/>
      <c r="KC41"/>
      <c r="KD41"/>
      <c r="KE41"/>
      <c r="KF41"/>
      <c r="KG41"/>
      <c r="KH41"/>
      <c r="KI41"/>
      <c r="KJ41"/>
      <c r="KK41"/>
      <c r="KL41"/>
      <c r="KM41"/>
      <c r="KN41"/>
      <c r="KO41"/>
      <c r="KP41"/>
      <c r="KQ41"/>
      <c r="KR41"/>
      <c r="KS41"/>
      <c r="KT41"/>
      <c r="KU41"/>
      <c r="KV41"/>
      <c r="KW41"/>
      <c r="KX41"/>
      <c r="KY41"/>
      <c r="KZ41"/>
      <c r="LA41"/>
      <c r="LB41"/>
      <c r="LC41"/>
      <c r="LD41"/>
      <c r="LE41"/>
      <c r="LF41"/>
      <c r="LG41"/>
      <c r="LH41"/>
      <c r="LI41"/>
      <c r="LJ41"/>
      <c r="LK41"/>
      <c r="LL41"/>
      <c r="LM41"/>
      <c r="LN41"/>
      <c r="LO41"/>
      <c r="LP41"/>
      <c r="LQ41"/>
      <c r="LR41"/>
      <c r="LS41"/>
      <c r="LT41"/>
      <c r="LU41"/>
      <c r="LV41"/>
      <c r="LW41"/>
      <c r="LX41"/>
      <c r="LY41"/>
      <c r="LZ41"/>
      <c r="MA41"/>
      <c r="MB41"/>
      <c r="MC41"/>
      <c r="MD41"/>
      <c r="ME41"/>
      <c r="MF41"/>
      <c r="MG41"/>
      <c r="MH41"/>
      <c r="MI41"/>
      <c r="MJ41"/>
      <c r="MK41"/>
      <c r="ML41"/>
      <c r="MM41"/>
      <c r="MN41"/>
      <c r="MO41"/>
      <c r="MP41"/>
      <c r="MQ41"/>
      <c r="MR41"/>
      <c r="MS41"/>
      <c r="MT41"/>
      <c r="MU41"/>
      <c r="MV41"/>
      <c r="MW41"/>
      <c r="MX41"/>
      <c r="MY41"/>
      <c r="MZ41"/>
      <c r="NA41"/>
      <c r="NB41"/>
      <c r="NC41"/>
      <c r="ND41"/>
      <c r="NE41"/>
      <c r="NF41"/>
      <c r="NG41"/>
      <c r="NH41"/>
      <c r="NI41"/>
      <c r="NJ41"/>
      <c r="NK41"/>
      <c r="NL41"/>
      <c r="NM41"/>
      <c r="NN41"/>
      <c r="NO41"/>
      <c r="NP41"/>
      <c r="NQ41"/>
      <c r="NR41"/>
      <c r="NS41"/>
      <c r="NT41"/>
      <c r="NU41"/>
      <c r="NV41"/>
      <c r="NW41"/>
      <c r="NX41"/>
      <c r="NY41"/>
      <c r="NZ41"/>
      <c r="OA41"/>
      <c r="OB41"/>
      <c r="OC41"/>
      <c r="OD41"/>
      <c r="OE41"/>
      <c r="OF41"/>
      <c r="OG41"/>
      <c r="OH41"/>
      <c r="OI41"/>
      <c r="OJ41"/>
      <c r="OK41"/>
      <c r="OL41"/>
      <c r="OM41"/>
      <c r="ON41"/>
      <c r="OO41"/>
      <c r="OP41"/>
      <c r="OQ41"/>
      <c r="OR41"/>
      <c r="OS41"/>
      <c r="OT41"/>
      <c r="OU41"/>
      <c r="OV41"/>
      <c r="OW41"/>
      <c r="OX41"/>
      <c r="OY41"/>
      <c r="OZ41"/>
      <c r="PA41"/>
      <c r="PB41"/>
      <c r="PC41"/>
      <c r="PD41"/>
      <c r="PE41"/>
      <c r="PF41"/>
      <c r="PG41"/>
      <c r="PH41"/>
      <c r="PI41"/>
      <c r="PJ41"/>
      <c r="PK41"/>
      <c r="PL41"/>
      <c r="PM41"/>
      <c r="PN41"/>
      <c r="PO41"/>
      <c r="PP41"/>
      <c r="PQ41"/>
      <c r="PR41"/>
      <c r="PS41"/>
      <c r="PT41"/>
      <c r="PU41"/>
      <c r="PV41"/>
      <c r="PW41"/>
      <c r="PX41"/>
      <c r="PY41"/>
      <c r="PZ41"/>
      <c r="QA41"/>
      <c r="QB41"/>
      <c r="QC41"/>
      <c r="QD41"/>
      <c r="QE41"/>
      <c r="QF41"/>
      <c r="QG41"/>
      <c r="QH41"/>
      <c r="QI41"/>
      <c r="QJ41"/>
      <c r="QK41"/>
      <c r="QL41"/>
      <c r="QM41"/>
      <c r="QN41"/>
      <c r="QO41"/>
      <c r="QP41"/>
      <c r="QQ41"/>
      <c r="QR41"/>
      <c r="QS41"/>
      <c r="QT41"/>
      <c r="QU41"/>
      <c r="QV41"/>
      <c r="QW41"/>
      <c r="QX41"/>
      <c r="QY41"/>
      <c r="QZ41"/>
      <c r="RA41"/>
      <c r="RB41"/>
      <c r="RC41"/>
      <c r="RD41"/>
      <c r="RE41"/>
      <c r="RF41"/>
      <c r="RG41"/>
      <c r="RH41"/>
      <c r="RI41"/>
      <c r="RJ41"/>
      <c r="RK41"/>
      <c r="RL41"/>
      <c r="RM41"/>
      <c r="RN41"/>
      <c r="RO41"/>
      <c r="RP41"/>
      <c r="RQ41"/>
      <c r="RR41"/>
      <c r="RS41"/>
      <c r="RT41"/>
      <c r="RU41"/>
      <c r="RV41"/>
      <c r="RW41"/>
      <c r="RX41"/>
      <c r="RY41"/>
      <c r="RZ41"/>
      <c r="SA41"/>
      <c r="SB41"/>
      <c r="SC41"/>
      <c r="SD41"/>
      <c r="SE41"/>
      <c r="SF41"/>
      <c r="SG41"/>
      <c r="SH41"/>
      <c r="SI41"/>
      <c r="SJ41"/>
      <c r="SK41"/>
      <c r="SL41"/>
      <c r="SM41"/>
      <c r="SN41"/>
      <c r="SO41"/>
      <c r="SP41"/>
      <c r="SQ41"/>
      <c r="SR41"/>
      <c r="SS41"/>
      <c r="ST41"/>
      <c r="SU41"/>
      <c r="SV41"/>
      <c r="SW41"/>
      <c r="SX41"/>
      <c r="SY41"/>
      <c r="SZ41"/>
      <c r="TA41"/>
      <c r="TB41"/>
      <c r="TC41"/>
      <c r="TD41"/>
      <c r="TE41"/>
      <c r="TF41"/>
      <c r="TG41"/>
      <c r="TH41"/>
      <c r="TI41"/>
      <c r="TJ41"/>
      <c r="TK41"/>
      <c r="TL41"/>
      <c r="TM41"/>
      <c r="TN41"/>
      <c r="TO41"/>
      <c r="TP41"/>
      <c r="TQ41"/>
      <c r="TR41"/>
      <c r="TS41"/>
      <c r="TT41"/>
      <c r="TU41"/>
      <c r="TV41"/>
      <c r="TW41"/>
      <c r="TX41"/>
      <c r="TY41"/>
      <c r="TZ41"/>
      <c r="UA41"/>
      <c r="UB41"/>
      <c r="UC41"/>
      <c r="UD41"/>
      <c r="UE41"/>
      <c r="UF41"/>
      <c r="UG41"/>
      <c r="UH41"/>
      <c r="UI41"/>
      <c r="UJ41"/>
      <c r="UK41"/>
      <c r="UL41"/>
      <c r="UM41"/>
      <c r="UN41"/>
      <c r="UO41"/>
      <c r="UP41"/>
      <c r="UQ41"/>
      <c r="UR41"/>
      <c r="US41"/>
      <c r="UT41"/>
      <c r="UU41"/>
      <c r="UV41"/>
      <c r="UW41"/>
      <c r="UX41"/>
      <c r="UY41"/>
      <c r="UZ41"/>
      <c r="VA41"/>
      <c r="VB41"/>
      <c r="VC41"/>
      <c r="VD41"/>
      <c r="VE41"/>
      <c r="VF41"/>
      <c r="VG41"/>
      <c r="VH41"/>
      <c r="VI41"/>
      <c r="VJ41"/>
      <c r="VK41"/>
      <c r="VL41"/>
      <c r="VM41"/>
      <c r="VN41"/>
      <c r="VO41"/>
      <c r="VP41"/>
      <c r="VQ41"/>
      <c r="VR41"/>
      <c r="VS41"/>
      <c r="VT41"/>
      <c r="VU41"/>
      <c r="VV41"/>
      <c r="VW41"/>
      <c r="VX41"/>
      <c r="VY41"/>
      <c r="VZ41"/>
      <c r="WA41"/>
      <c r="WB41"/>
      <c r="WC41"/>
      <c r="WD41"/>
      <c r="WE41"/>
      <c r="WF41"/>
      <c r="WG41"/>
      <c r="WH41"/>
      <c r="WI41"/>
      <c r="WJ41"/>
      <c r="WK41"/>
      <c r="WL41"/>
      <c r="WM41"/>
      <c r="WN41"/>
      <c r="WO41"/>
      <c r="WP41"/>
      <c r="WQ41"/>
      <c r="WR41"/>
      <c r="WS41"/>
      <c r="WT41"/>
      <c r="WU41"/>
      <c r="WV41"/>
      <c r="WW41"/>
      <c r="WX41"/>
      <c r="WY41"/>
      <c r="WZ41"/>
      <c r="XA41"/>
      <c r="XB41"/>
      <c r="XC41"/>
      <c r="XD41"/>
      <c r="XE41"/>
      <c r="XF41"/>
      <c r="XG41"/>
      <c r="XH41"/>
      <c r="XI41"/>
      <c r="XJ41"/>
      <c r="XK41"/>
      <c r="XL41"/>
      <c r="XM41"/>
      <c r="XN41"/>
      <c r="XO41"/>
      <c r="XP41"/>
      <c r="XQ41"/>
      <c r="XR41"/>
      <c r="XS41"/>
      <c r="XT41"/>
      <c r="XU41"/>
      <c r="XV41"/>
      <c r="XW41"/>
      <c r="XX41"/>
      <c r="XY41"/>
      <c r="XZ41"/>
      <c r="YA41"/>
      <c r="YB41"/>
      <c r="YC41"/>
      <c r="YD41"/>
      <c r="YE41"/>
      <c r="YF41"/>
      <c r="YG41"/>
      <c r="YH41"/>
      <c r="YI41"/>
      <c r="YJ41"/>
      <c r="YK41"/>
      <c r="YL41"/>
      <c r="YM41"/>
      <c r="YN41"/>
      <c r="YO41"/>
      <c r="YP41"/>
      <c r="YQ41"/>
      <c r="YR41"/>
      <c r="YS41"/>
      <c r="YT41"/>
      <c r="YU41"/>
      <c r="YV41"/>
      <c r="YW41"/>
      <c r="YX41"/>
      <c r="YY41"/>
      <c r="YZ41"/>
      <c r="ZA41"/>
      <c r="ZB41"/>
      <c r="ZC41"/>
      <c r="ZD41"/>
      <c r="ZE41"/>
      <c r="ZF41"/>
      <c r="ZG41"/>
      <c r="ZH41"/>
      <c r="ZI41"/>
      <c r="ZJ41"/>
      <c r="ZK41"/>
      <c r="ZL41"/>
      <c r="ZM41"/>
      <c r="ZN41"/>
      <c r="ZO41"/>
      <c r="ZP41"/>
      <c r="ZQ41"/>
      <c r="ZR41"/>
      <c r="ZS41"/>
      <c r="ZT41"/>
      <c r="ZU41"/>
      <c r="ZV41"/>
      <c r="ZW41"/>
      <c r="ZX41"/>
      <c r="ZY41"/>
      <c r="ZZ41"/>
    </row>
    <row r="42" spans="1:702" s="18" customFormat="1">
      <c r="A42" s="69" t="s">
        <v>361</v>
      </c>
      <c r="B42">
        <v>0</v>
      </c>
      <c r="C42">
        <v>0</v>
      </c>
      <c r="D42">
        <v>0</v>
      </c>
      <c r="E42">
        <v>0</v>
      </c>
      <c r="F42">
        <v>0</v>
      </c>
      <c r="G42">
        <v>0</v>
      </c>
      <c r="H42">
        <v>0</v>
      </c>
      <c r="I42">
        <v>0</v>
      </c>
      <c r="J42">
        <v>0</v>
      </c>
      <c r="K42">
        <v>0</v>
      </c>
      <c r="L42">
        <v>0</v>
      </c>
      <c r="M42">
        <v>0</v>
      </c>
      <c r="N42">
        <v>0</v>
      </c>
      <c r="O42">
        <v>0</v>
      </c>
      <c r="P42">
        <v>0</v>
      </c>
      <c r="Q42">
        <v>0</v>
      </c>
      <c r="R42">
        <v>0</v>
      </c>
      <c r="S42">
        <v>0</v>
      </c>
      <c r="T42">
        <v>0</v>
      </c>
      <c r="U42">
        <v>0</v>
      </c>
      <c r="V42">
        <v>0</v>
      </c>
      <c r="W42">
        <v>0</v>
      </c>
      <c r="X42">
        <v>0</v>
      </c>
      <c r="Y42">
        <v>0</v>
      </c>
      <c r="Z42">
        <v>0</v>
      </c>
      <c r="AA42">
        <v>0</v>
      </c>
      <c r="AB42">
        <v>0</v>
      </c>
      <c r="AC42">
        <v>0</v>
      </c>
      <c r="AD42">
        <v>0</v>
      </c>
      <c r="AE42">
        <v>0</v>
      </c>
      <c r="AF42">
        <v>0</v>
      </c>
      <c r="AG42">
        <v>0</v>
      </c>
      <c r="AH42">
        <v>0</v>
      </c>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c r="IS42"/>
      <c r="IT42"/>
      <c r="IU42"/>
      <c r="IV42"/>
      <c r="IW42"/>
      <c r="IX42"/>
      <c r="IY42"/>
      <c r="IZ42"/>
      <c r="JA42"/>
      <c r="JB42"/>
      <c r="JC42"/>
      <c r="JD42"/>
      <c r="JE42"/>
      <c r="JF42"/>
      <c r="JG42"/>
      <c r="JH42"/>
      <c r="JI42"/>
      <c r="JJ42"/>
      <c r="JK42"/>
      <c r="JL42"/>
      <c r="JM42"/>
      <c r="JN42"/>
      <c r="JO42"/>
      <c r="JP42"/>
      <c r="JQ42"/>
      <c r="JR42"/>
      <c r="JS42"/>
      <c r="JT42"/>
      <c r="JU42"/>
      <c r="JV42"/>
      <c r="JW42"/>
      <c r="JX42"/>
      <c r="JY42"/>
      <c r="JZ42"/>
      <c r="KA42"/>
      <c r="KB42"/>
      <c r="KC42"/>
      <c r="KD42"/>
      <c r="KE42"/>
      <c r="KF42"/>
      <c r="KG42"/>
      <c r="KH42"/>
      <c r="KI42"/>
      <c r="KJ42"/>
      <c r="KK42"/>
      <c r="KL42"/>
      <c r="KM42"/>
      <c r="KN42"/>
      <c r="KO42"/>
      <c r="KP42"/>
      <c r="KQ42"/>
      <c r="KR42"/>
      <c r="KS42"/>
      <c r="KT42"/>
      <c r="KU42"/>
      <c r="KV42"/>
      <c r="KW42"/>
      <c r="KX42"/>
      <c r="KY42"/>
      <c r="KZ42"/>
      <c r="LA42"/>
      <c r="LB42"/>
      <c r="LC42"/>
      <c r="LD42"/>
      <c r="LE42"/>
      <c r="LF42"/>
      <c r="LG42"/>
      <c r="LH42"/>
      <c r="LI42"/>
      <c r="LJ42"/>
      <c r="LK42"/>
      <c r="LL42"/>
      <c r="LM42"/>
      <c r="LN42"/>
      <c r="LO42"/>
      <c r="LP42"/>
      <c r="LQ42"/>
      <c r="LR42"/>
      <c r="LS42"/>
      <c r="LT42"/>
      <c r="LU42"/>
      <c r="LV42"/>
      <c r="LW42"/>
      <c r="LX42"/>
      <c r="LY42"/>
      <c r="LZ42"/>
      <c r="MA42"/>
      <c r="MB42"/>
      <c r="MC42"/>
      <c r="MD42"/>
      <c r="ME42"/>
      <c r="MF42"/>
      <c r="MG42"/>
      <c r="MH42"/>
      <c r="MI42"/>
      <c r="MJ42"/>
      <c r="MK42"/>
      <c r="ML42"/>
      <c r="MM42"/>
      <c r="MN42"/>
      <c r="MO42"/>
      <c r="MP42"/>
      <c r="MQ42"/>
      <c r="MR42"/>
      <c r="MS42"/>
      <c r="MT42"/>
      <c r="MU42"/>
      <c r="MV42"/>
      <c r="MW42"/>
      <c r="MX42"/>
      <c r="MY42"/>
      <c r="MZ42"/>
      <c r="NA42"/>
      <c r="NB42"/>
      <c r="NC42"/>
      <c r="ND42"/>
      <c r="NE42"/>
      <c r="NF42"/>
      <c r="NG42"/>
      <c r="NH42"/>
      <c r="NI42"/>
      <c r="NJ42"/>
      <c r="NK42"/>
      <c r="NL42"/>
      <c r="NM42"/>
      <c r="NN42"/>
      <c r="NO42"/>
      <c r="NP42"/>
      <c r="NQ42"/>
      <c r="NR42"/>
      <c r="NS42"/>
      <c r="NT42"/>
      <c r="NU42"/>
      <c r="NV42"/>
      <c r="NW42"/>
      <c r="NX42"/>
      <c r="NY42"/>
      <c r="NZ42"/>
      <c r="OA42"/>
      <c r="OB42"/>
      <c r="OC42"/>
      <c r="OD42"/>
      <c r="OE42"/>
      <c r="OF42"/>
      <c r="OG42"/>
      <c r="OH42"/>
      <c r="OI42"/>
      <c r="OJ42"/>
      <c r="OK42"/>
      <c r="OL42"/>
      <c r="OM42"/>
      <c r="ON42"/>
      <c r="OO42"/>
      <c r="OP42"/>
      <c r="OQ42"/>
      <c r="OR42"/>
      <c r="OS42"/>
      <c r="OT42"/>
      <c r="OU42"/>
      <c r="OV42"/>
      <c r="OW42"/>
      <c r="OX42"/>
      <c r="OY42"/>
      <c r="OZ42"/>
      <c r="PA42"/>
      <c r="PB42"/>
      <c r="PC42"/>
      <c r="PD42"/>
      <c r="PE42"/>
      <c r="PF42"/>
      <c r="PG42"/>
      <c r="PH42"/>
      <c r="PI42"/>
      <c r="PJ42"/>
      <c r="PK42"/>
      <c r="PL42"/>
      <c r="PM42"/>
      <c r="PN42"/>
      <c r="PO42"/>
      <c r="PP42"/>
      <c r="PQ42"/>
      <c r="PR42"/>
      <c r="PS42"/>
      <c r="PT42"/>
      <c r="PU42"/>
      <c r="PV42"/>
      <c r="PW42"/>
      <c r="PX42"/>
      <c r="PY42"/>
      <c r="PZ42"/>
      <c r="QA42"/>
      <c r="QB42"/>
      <c r="QC42"/>
      <c r="QD42"/>
      <c r="QE42"/>
      <c r="QF42"/>
      <c r="QG42"/>
      <c r="QH42"/>
      <c r="QI42"/>
      <c r="QJ42"/>
      <c r="QK42"/>
      <c r="QL42"/>
      <c r="QM42"/>
      <c r="QN42"/>
      <c r="QO42"/>
      <c r="QP42"/>
      <c r="QQ42"/>
      <c r="QR42"/>
      <c r="QS42"/>
      <c r="QT42"/>
      <c r="QU42"/>
      <c r="QV42"/>
      <c r="QW42"/>
      <c r="QX42"/>
      <c r="QY42"/>
      <c r="QZ42"/>
      <c r="RA42"/>
      <c r="RB42"/>
      <c r="RC42"/>
      <c r="RD42"/>
      <c r="RE42"/>
      <c r="RF42"/>
      <c r="RG42"/>
      <c r="RH42"/>
      <c r="RI42"/>
      <c r="RJ42"/>
      <c r="RK42"/>
      <c r="RL42"/>
      <c r="RM42"/>
      <c r="RN42"/>
      <c r="RO42"/>
      <c r="RP42"/>
      <c r="RQ42"/>
      <c r="RR42"/>
      <c r="RS42"/>
      <c r="RT42"/>
      <c r="RU42"/>
      <c r="RV42"/>
      <c r="RW42"/>
      <c r="RX42"/>
      <c r="RY42"/>
      <c r="RZ42"/>
      <c r="SA42"/>
      <c r="SB42"/>
      <c r="SC42"/>
      <c r="SD42"/>
      <c r="SE42"/>
      <c r="SF42"/>
      <c r="SG42"/>
      <c r="SH42"/>
      <c r="SI42"/>
      <c r="SJ42"/>
      <c r="SK42"/>
      <c r="SL42"/>
      <c r="SM42"/>
      <c r="SN42"/>
      <c r="SO42"/>
      <c r="SP42"/>
      <c r="SQ42"/>
      <c r="SR42"/>
      <c r="SS42"/>
      <c r="ST42"/>
      <c r="SU42"/>
      <c r="SV42"/>
      <c r="SW42"/>
      <c r="SX42"/>
      <c r="SY42"/>
      <c r="SZ42"/>
      <c r="TA42"/>
      <c r="TB42"/>
      <c r="TC42"/>
      <c r="TD42"/>
      <c r="TE42"/>
      <c r="TF42"/>
      <c r="TG42"/>
      <c r="TH42"/>
      <c r="TI42"/>
      <c r="TJ42"/>
      <c r="TK42"/>
      <c r="TL42"/>
      <c r="TM42"/>
      <c r="TN42"/>
      <c r="TO42"/>
      <c r="TP42"/>
      <c r="TQ42"/>
      <c r="TR42"/>
      <c r="TS42"/>
      <c r="TT42"/>
      <c r="TU42"/>
      <c r="TV42"/>
      <c r="TW42"/>
      <c r="TX42"/>
      <c r="TY42"/>
      <c r="TZ42"/>
      <c r="UA42"/>
      <c r="UB42"/>
      <c r="UC42"/>
      <c r="UD42"/>
      <c r="UE42"/>
      <c r="UF42"/>
      <c r="UG42"/>
      <c r="UH42"/>
      <c r="UI42"/>
      <c r="UJ42"/>
      <c r="UK42"/>
      <c r="UL42"/>
      <c r="UM42"/>
      <c r="UN42"/>
      <c r="UO42"/>
      <c r="UP42"/>
      <c r="UQ42"/>
      <c r="UR42"/>
      <c r="US42"/>
      <c r="UT42"/>
      <c r="UU42"/>
      <c r="UV42"/>
      <c r="UW42"/>
      <c r="UX42"/>
      <c r="UY42"/>
      <c r="UZ42"/>
      <c r="VA42"/>
      <c r="VB42"/>
      <c r="VC42"/>
      <c r="VD42"/>
      <c r="VE42"/>
      <c r="VF42"/>
      <c r="VG42"/>
      <c r="VH42"/>
      <c r="VI42"/>
      <c r="VJ42"/>
      <c r="VK42"/>
      <c r="VL42"/>
      <c r="VM42"/>
      <c r="VN42"/>
      <c r="VO42"/>
      <c r="VP42"/>
      <c r="VQ42"/>
      <c r="VR42"/>
      <c r="VS42"/>
      <c r="VT42"/>
      <c r="VU42"/>
      <c r="VV42"/>
      <c r="VW42"/>
      <c r="VX42"/>
      <c r="VY42"/>
      <c r="VZ42"/>
      <c r="WA42"/>
      <c r="WB42"/>
      <c r="WC42"/>
      <c r="WD42"/>
      <c r="WE42"/>
      <c r="WF42"/>
      <c r="WG42"/>
      <c r="WH42"/>
      <c r="WI42"/>
      <c r="WJ42"/>
      <c r="WK42"/>
      <c r="WL42"/>
      <c r="WM42"/>
      <c r="WN42"/>
      <c r="WO42"/>
      <c r="WP42"/>
      <c r="WQ42"/>
      <c r="WR42"/>
      <c r="WS42"/>
      <c r="WT42"/>
      <c r="WU42"/>
      <c r="WV42"/>
      <c r="WW42"/>
      <c r="WX42"/>
      <c r="WY42"/>
      <c r="WZ42"/>
      <c r="XA42"/>
      <c r="XB42"/>
      <c r="XC42"/>
      <c r="XD42"/>
      <c r="XE42"/>
      <c r="XF42"/>
      <c r="XG42"/>
      <c r="XH42"/>
      <c r="XI42"/>
      <c r="XJ42"/>
      <c r="XK42"/>
      <c r="XL42"/>
      <c r="XM42"/>
      <c r="XN42"/>
      <c r="XO42"/>
      <c r="XP42"/>
      <c r="XQ42"/>
      <c r="XR42"/>
      <c r="XS42"/>
      <c r="XT42"/>
      <c r="XU42"/>
      <c r="XV42"/>
      <c r="XW42"/>
      <c r="XX42"/>
      <c r="XY42"/>
      <c r="XZ42"/>
      <c r="YA42"/>
      <c r="YB42"/>
      <c r="YC42"/>
      <c r="YD42"/>
      <c r="YE42"/>
      <c r="YF42"/>
      <c r="YG42"/>
      <c r="YH42"/>
      <c r="YI42"/>
      <c r="YJ42"/>
      <c r="YK42"/>
      <c r="YL42"/>
      <c r="YM42"/>
      <c r="YN42"/>
      <c r="YO42"/>
      <c r="YP42"/>
      <c r="YQ42"/>
      <c r="YR42"/>
      <c r="YS42"/>
      <c r="YT42"/>
      <c r="YU42"/>
      <c r="YV42"/>
      <c r="YW42"/>
      <c r="YX42"/>
      <c r="YY42"/>
      <c r="YZ42"/>
      <c r="ZA42"/>
      <c r="ZB42"/>
      <c r="ZC42"/>
      <c r="ZD42"/>
      <c r="ZE42"/>
      <c r="ZF42"/>
      <c r="ZG42"/>
      <c r="ZH42"/>
      <c r="ZI42"/>
      <c r="ZJ42"/>
      <c r="ZK42"/>
      <c r="ZL42"/>
      <c r="ZM42"/>
      <c r="ZN42"/>
      <c r="ZO42"/>
      <c r="ZP42"/>
      <c r="ZQ42"/>
      <c r="ZR42"/>
      <c r="ZS42"/>
      <c r="ZT42"/>
      <c r="ZU42"/>
      <c r="ZV42"/>
      <c r="ZW42"/>
      <c r="ZX42"/>
      <c r="ZY42"/>
      <c r="ZZ42"/>
    </row>
    <row r="43" spans="1:702" s="18" customFormat="1">
      <c r="A43" s="158" t="s">
        <v>362</v>
      </c>
      <c r="B43">
        <v>0</v>
      </c>
      <c r="C43">
        <v>0</v>
      </c>
      <c r="D43">
        <v>0</v>
      </c>
      <c r="E43">
        <v>0</v>
      </c>
      <c r="F43">
        <v>0</v>
      </c>
      <c r="G43">
        <v>0</v>
      </c>
      <c r="H43">
        <v>0</v>
      </c>
      <c r="I43">
        <v>0</v>
      </c>
      <c r="J43">
        <v>0</v>
      </c>
      <c r="K43">
        <v>0</v>
      </c>
      <c r="L43">
        <v>0</v>
      </c>
      <c r="M43">
        <v>0</v>
      </c>
      <c r="N43">
        <v>0</v>
      </c>
      <c r="O43">
        <v>0</v>
      </c>
      <c r="P43">
        <v>0</v>
      </c>
      <c r="Q43">
        <v>0</v>
      </c>
      <c r="R43">
        <v>0</v>
      </c>
      <c r="S43">
        <v>0</v>
      </c>
      <c r="T43">
        <v>0</v>
      </c>
      <c r="U43">
        <v>0</v>
      </c>
      <c r="V43">
        <v>0</v>
      </c>
      <c r="W43">
        <v>0</v>
      </c>
      <c r="X43">
        <v>0</v>
      </c>
      <c r="Y43">
        <v>0</v>
      </c>
      <c r="Z43">
        <v>0</v>
      </c>
      <c r="AA43">
        <v>0</v>
      </c>
      <c r="AB43">
        <v>0</v>
      </c>
      <c r="AC43">
        <v>0</v>
      </c>
      <c r="AD43">
        <v>0</v>
      </c>
      <c r="AE43">
        <v>0</v>
      </c>
      <c r="AF43">
        <v>0</v>
      </c>
      <c r="AG43">
        <v>0</v>
      </c>
      <c r="AH43">
        <v>0</v>
      </c>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c r="HB43"/>
      <c r="HC43"/>
      <c r="HD43"/>
      <c r="HE43"/>
      <c r="HF43"/>
      <c r="HG43"/>
      <c r="HH43"/>
      <c r="HI43"/>
      <c r="HJ43"/>
      <c r="HK43"/>
      <c r="HL43"/>
      <c r="HM43"/>
      <c r="HN43"/>
      <c r="HO43"/>
      <c r="HP43"/>
      <c r="HQ43"/>
      <c r="HR43"/>
      <c r="HS43"/>
      <c r="HT43"/>
      <c r="HU43"/>
      <c r="HV43"/>
      <c r="HW43"/>
      <c r="HX43"/>
      <c r="HY43"/>
      <c r="HZ43"/>
      <c r="IA43"/>
      <c r="IB43"/>
      <c r="IC43"/>
      <c r="ID43"/>
      <c r="IE43"/>
      <c r="IF43"/>
      <c r="IG43"/>
      <c r="IH43"/>
      <c r="II43"/>
      <c r="IJ43"/>
      <c r="IK43"/>
      <c r="IL43"/>
      <c r="IM43"/>
      <c r="IN43"/>
      <c r="IO43"/>
      <c r="IP43"/>
      <c r="IQ43"/>
      <c r="IR43"/>
      <c r="IS43"/>
      <c r="IT43"/>
      <c r="IU43"/>
      <c r="IV43"/>
      <c r="IW43"/>
      <c r="IX43"/>
      <c r="IY43"/>
      <c r="IZ43"/>
      <c r="JA43"/>
      <c r="JB43"/>
      <c r="JC43"/>
      <c r="JD43"/>
      <c r="JE43"/>
      <c r="JF43"/>
      <c r="JG43"/>
      <c r="JH43"/>
      <c r="JI43"/>
      <c r="JJ43"/>
      <c r="JK43"/>
      <c r="JL43"/>
      <c r="JM43"/>
      <c r="JN43"/>
      <c r="JO43"/>
      <c r="JP43"/>
      <c r="JQ43"/>
      <c r="JR43"/>
      <c r="JS43"/>
      <c r="JT43"/>
      <c r="JU43"/>
      <c r="JV43"/>
      <c r="JW43"/>
      <c r="JX43"/>
      <c r="JY43"/>
      <c r="JZ43"/>
      <c r="KA43"/>
      <c r="KB43"/>
      <c r="KC43"/>
      <c r="KD43"/>
      <c r="KE43"/>
      <c r="KF43"/>
      <c r="KG43"/>
      <c r="KH43"/>
      <c r="KI43"/>
      <c r="KJ43"/>
      <c r="KK43"/>
      <c r="KL43"/>
      <c r="KM43"/>
      <c r="KN43"/>
      <c r="KO43"/>
      <c r="KP43"/>
      <c r="KQ43"/>
      <c r="KR43"/>
      <c r="KS43"/>
      <c r="KT43"/>
      <c r="KU43"/>
      <c r="KV43"/>
      <c r="KW43"/>
      <c r="KX43"/>
      <c r="KY43"/>
      <c r="KZ43"/>
      <c r="LA43"/>
      <c r="LB43"/>
      <c r="LC43"/>
      <c r="LD43"/>
      <c r="LE43"/>
      <c r="LF43"/>
      <c r="LG43"/>
      <c r="LH43"/>
      <c r="LI43"/>
      <c r="LJ43"/>
      <c r="LK43"/>
      <c r="LL43"/>
      <c r="LM43"/>
      <c r="LN43"/>
      <c r="LO43"/>
      <c r="LP43"/>
      <c r="LQ43"/>
      <c r="LR43"/>
      <c r="LS43"/>
      <c r="LT43"/>
      <c r="LU43"/>
      <c r="LV43"/>
      <c r="LW43"/>
      <c r="LX43"/>
      <c r="LY43"/>
      <c r="LZ43"/>
      <c r="MA43"/>
      <c r="MB43"/>
      <c r="MC43"/>
      <c r="MD43"/>
      <c r="ME43"/>
      <c r="MF43"/>
      <c r="MG43"/>
      <c r="MH43"/>
      <c r="MI43"/>
      <c r="MJ43"/>
      <c r="MK43"/>
      <c r="ML43"/>
      <c r="MM43"/>
      <c r="MN43"/>
      <c r="MO43"/>
      <c r="MP43"/>
      <c r="MQ43"/>
      <c r="MR43"/>
      <c r="MS43"/>
      <c r="MT43"/>
      <c r="MU43"/>
      <c r="MV43"/>
      <c r="MW43"/>
      <c r="MX43"/>
      <c r="MY43"/>
      <c r="MZ43"/>
      <c r="NA43"/>
      <c r="NB43"/>
      <c r="NC43"/>
      <c r="ND43"/>
      <c r="NE43"/>
      <c r="NF43"/>
      <c r="NG43"/>
      <c r="NH43"/>
      <c r="NI43"/>
      <c r="NJ43"/>
      <c r="NK43"/>
      <c r="NL43"/>
      <c r="NM43"/>
      <c r="NN43"/>
      <c r="NO43"/>
      <c r="NP43"/>
      <c r="NQ43"/>
      <c r="NR43"/>
      <c r="NS43"/>
      <c r="NT43"/>
      <c r="NU43"/>
      <c r="NV43"/>
      <c r="NW43"/>
      <c r="NX43"/>
      <c r="NY43"/>
      <c r="NZ43"/>
      <c r="OA43"/>
      <c r="OB43"/>
      <c r="OC43"/>
      <c r="OD43"/>
      <c r="OE43"/>
      <c r="OF43"/>
      <c r="OG43"/>
      <c r="OH43"/>
      <c r="OI43"/>
      <c r="OJ43"/>
      <c r="OK43"/>
      <c r="OL43"/>
      <c r="OM43"/>
      <c r="ON43"/>
      <c r="OO43"/>
      <c r="OP43"/>
      <c r="OQ43"/>
      <c r="OR43"/>
      <c r="OS43"/>
      <c r="OT43"/>
      <c r="OU43"/>
      <c r="OV43"/>
      <c r="OW43"/>
      <c r="OX43"/>
      <c r="OY43"/>
      <c r="OZ43"/>
      <c r="PA43"/>
      <c r="PB43"/>
      <c r="PC43"/>
      <c r="PD43"/>
      <c r="PE43"/>
      <c r="PF43"/>
      <c r="PG43"/>
      <c r="PH43"/>
      <c r="PI43"/>
      <c r="PJ43"/>
      <c r="PK43"/>
      <c r="PL43"/>
      <c r="PM43"/>
      <c r="PN43"/>
      <c r="PO43"/>
      <c r="PP43"/>
      <c r="PQ43"/>
      <c r="PR43"/>
      <c r="PS43"/>
      <c r="PT43"/>
      <c r="PU43"/>
      <c r="PV43"/>
      <c r="PW43"/>
      <c r="PX43"/>
      <c r="PY43"/>
      <c r="PZ43"/>
      <c r="QA43"/>
      <c r="QB43"/>
      <c r="QC43"/>
      <c r="QD43"/>
      <c r="QE43"/>
      <c r="QF43"/>
      <c r="QG43"/>
      <c r="QH43"/>
      <c r="QI43"/>
      <c r="QJ43"/>
      <c r="QK43"/>
      <c r="QL43"/>
      <c r="QM43"/>
      <c r="QN43"/>
      <c r="QO43"/>
      <c r="QP43"/>
      <c r="QQ43"/>
      <c r="QR43"/>
      <c r="QS43"/>
      <c r="QT43"/>
      <c r="QU43"/>
      <c r="QV43"/>
      <c r="QW43"/>
      <c r="QX43"/>
      <c r="QY43"/>
      <c r="QZ43"/>
      <c r="RA43"/>
      <c r="RB43"/>
      <c r="RC43"/>
      <c r="RD43"/>
      <c r="RE43"/>
      <c r="RF43"/>
      <c r="RG43"/>
      <c r="RH43"/>
      <c r="RI43"/>
      <c r="RJ43"/>
      <c r="RK43"/>
      <c r="RL43"/>
      <c r="RM43"/>
      <c r="RN43"/>
      <c r="RO43"/>
      <c r="RP43"/>
      <c r="RQ43"/>
      <c r="RR43"/>
      <c r="RS43"/>
      <c r="RT43"/>
      <c r="RU43"/>
      <c r="RV43"/>
      <c r="RW43"/>
      <c r="RX43"/>
      <c r="RY43"/>
      <c r="RZ43"/>
      <c r="SA43"/>
      <c r="SB43"/>
      <c r="SC43"/>
      <c r="SD43"/>
      <c r="SE43"/>
      <c r="SF43"/>
      <c r="SG43"/>
      <c r="SH43"/>
      <c r="SI43"/>
      <c r="SJ43"/>
      <c r="SK43"/>
      <c r="SL43"/>
      <c r="SM43"/>
      <c r="SN43"/>
      <c r="SO43"/>
      <c r="SP43"/>
      <c r="SQ43"/>
      <c r="SR43"/>
      <c r="SS43"/>
      <c r="ST43"/>
      <c r="SU43"/>
      <c r="SV43"/>
      <c r="SW43"/>
      <c r="SX43"/>
      <c r="SY43"/>
      <c r="SZ43"/>
      <c r="TA43"/>
      <c r="TB43"/>
      <c r="TC43"/>
      <c r="TD43"/>
      <c r="TE43"/>
      <c r="TF43"/>
      <c r="TG43"/>
      <c r="TH43"/>
      <c r="TI43"/>
      <c r="TJ43"/>
      <c r="TK43"/>
      <c r="TL43"/>
      <c r="TM43"/>
      <c r="TN43"/>
      <c r="TO43"/>
      <c r="TP43"/>
      <c r="TQ43"/>
      <c r="TR43"/>
      <c r="TS43"/>
      <c r="TT43"/>
      <c r="TU43"/>
      <c r="TV43"/>
      <c r="TW43"/>
      <c r="TX43"/>
      <c r="TY43"/>
      <c r="TZ43"/>
      <c r="UA43"/>
      <c r="UB43"/>
      <c r="UC43"/>
      <c r="UD43"/>
      <c r="UE43"/>
      <c r="UF43"/>
      <c r="UG43"/>
      <c r="UH43"/>
      <c r="UI43"/>
      <c r="UJ43"/>
      <c r="UK43"/>
      <c r="UL43"/>
      <c r="UM43"/>
      <c r="UN43"/>
      <c r="UO43"/>
      <c r="UP43"/>
      <c r="UQ43"/>
      <c r="UR43"/>
      <c r="US43"/>
      <c r="UT43"/>
      <c r="UU43"/>
      <c r="UV43"/>
      <c r="UW43"/>
      <c r="UX43"/>
      <c r="UY43"/>
      <c r="UZ43"/>
      <c r="VA43"/>
      <c r="VB43"/>
      <c r="VC43"/>
      <c r="VD43"/>
      <c r="VE43"/>
      <c r="VF43"/>
      <c r="VG43"/>
      <c r="VH43"/>
      <c r="VI43"/>
      <c r="VJ43"/>
      <c r="VK43"/>
      <c r="VL43"/>
      <c r="VM43"/>
      <c r="VN43"/>
      <c r="VO43"/>
      <c r="VP43"/>
      <c r="VQ43"/>
      <c r="VR43"/>
      <c r="VS43"/>
      <c r="VT43"/>
      <c r="VU43"/>
      <c r="VV43"/>
      <c r="VW43"/>
      <c r="VX43"/>
      <c r="VY43"/>
      <c r="VZ43"/>
      <c r="WA43"/>
      <c r="WB43"/>
      <c r="WC43"/>
      <c r="WD43"/>
      <c r="WE43"/>
      <c r="WF43"/>
      <c r="WG43"/>
      <c r="WH43"/>
      <c r="WI43"/>
      <c r="WJ43"/>
      <c r="WK43"/>
      <c r="WL43"/>
      <c r="WM43"/>
      <c r="WN43"/>
      <c r="WO43"/>
      <c r="WP43"/>
      <c r="WQ43"/>
      <c r="WR43"/>
      <c r="WS43"/>
      <c r="WT43"/>
      <c r="WU43"/>
      <c r="WV43"/>
      <c r="WW43"/>
      <c r="WX43"/>
      <c r="WY43"/>
      <c r="WZ43"/>
      <c r="XA43"/>
      <c r="XB43"/>
      <c r="XC43"/>
      <c r="XD43"/>
      <c r="XE43"/>
      <c r="XF43"/>
      <c r="XG43"/>
      <c r="XH43"/>
      <c r="XI43"/>
      <c r="XJ43"/>
      <c r="XK43"/>
      <c r="XL43"/>
      <c r="XM43"/>
      <c r="XN43"/>
      <c r="XO43"/>
      <c r="XP43"/>
      <c r="XQ43"/>
      <c r="XR43"/>
      <c r="XS43"/>
      <c r="XT43"/>
      <c r="XU43"/>
      <c r="XV43"/>
      <c r="XW43"/>
      <c r="XX43"/>
      <c r="XY43"/>
      <c r="XZ43"/>
      <c r="YA43"/>
      <c r="YB43"/>
      <c r="YC43"/>
      <c r="YD43"/>
      <c r="YE43"/>
      <c r="YF43"/>
      <c r="YG43"/>
      <c r="YH43"/>
      <c r="YI43"/>
      <c r="YJ43"/>
      <c r="YK43"/>
      <c r="YL43"/>
      <c r="YM43"/>
      <c r="YN43"/>
      <c r="YO43"/>
      <c r="YP43"/>
      <c r="YQ43"/>
      <c r="YR43"/>
      <c r="YS43"/>
      <c r="YT43"/>
      <c r="YU43"/>
      <c r="YV43"/>
      <c r="YW43"/>
      <c r="YX43"/>
      <c r="YY43"/>
      <c r="YZ43"/>
      <c r="ZA43"/>
      <c r="ZB43"/>
      <c r="ZC43"/>
      <c r="ZD43"/>
      <c r="ZE43"/>
      <c r="ZF43"/>
      <c r="ZG43"/>
      <c r="ZH43"/>
      <c r="ZI43"/>
      <c r="ZJ43"/>
      <c r="ZK43"/>
      <c r="ZL43"/>
      <c r="ZM43"/>
      <c r="ZN43"/>
      <c r="ZO43"/>
      <c r="ZP43"/>
      <c r="ZQ43"/>
      <c r="ZR43"/>
      <c r="ZS43"/>
      <c r="ZT43"/>
      <c r="ZU43"/>
      <c r="ZV43"/>
      <c r="ZW43"/>
      <c r="ZX43"/>
      <c r="ZY43"/>
      <c r="ZZ43"/>
    </row>
    <row r="44" spans="1:702" s="18" customFormat="1">
      <c r="A44" s="16" t="s">
        <v>180</v>
      </c>
      <c r="B44">
        <v>0</v>
      </c>
      <c r="C44">
        <v>25127.130714581075</v>
      </c>
      <c r="D44">
        <v>51110.00735079751</v>
      </c>
      <c r="E44">
        <v>77242.076897286446</v>
      </c>
      <c r="F44">
        <v>97272.882623471494</v>
      </c>
      <c r="G44">
        <v>123528.34900737347</v>
      </c>
      <c r="H44">
        <v>161172.48756038601</v>
      </c>
      <c r="I44">
        <v>201803.24209971301</v>
      </c>
      <c r="J44">
        <v>241633.72067565829</v>
      </c>
      <c r="K44">
        <v>278513.98930724309</v>
      </c>
      <c r="L44">
        <v>319092.44565098931</v>
      </c>
      <c r="M44">
        <v>349876.70213997649</v>
      </c>
      <c r="N44">
        <v>387602.51844809833</v>
      </c>
      <c r="O44">
        <v>429131.36557903234</v>
      </c>
      <c r="P44">
        <v>481993.27227157151</v>
      </c>
      <c r="Q44">
        <v>518909.38339863403</v>
      </c>
      <c r="R44">
        <v>566836.59978109063</v>
      </c>
      <c r="S44">
        <v>605697.32849892904</v>
      </c>
      <c r="T44">
        <v>630643.86932797974</v>
      </c>
      <c r="U44">
        <v>675790.93373718997</v>
      </c>
      <c r="V44">
        <v>725381.35480450862</v>
      </c>
      <c r="W44">
        <v>797506.83284414362</v>
      </c>
      <c r="X44">
        <v>855221.71644889424</v>
      </c>
      <c r="Y44">
        <v>891646.20824338356</v>
      </c>
      <c r="Z44">
        <v>933593.71797594882</v>
      </c>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c r="HB44"/>
      <c r="HC44"/>
      <c r="HD44"/>
      <c r="HE44"/>
      <c r="HF44"/>
      <c r="HG44"/>
      <c r="HH44"/>
      <c r="HI44"/>
      <c r="HJ44"/>
      <c r="HK44"/>
      <c r="HL44"/>
      <c r="HM44"/>
      <c r="HN44"/>
      <c r="HO44"/>
      <c r="HP44"/>
      <c r="HQ44"/>
      <c r="HR44"/>
      <c r="HS44"/>
      <c r="HT44"/>
      <c r="HU44"/>
      <c r="HV44"/>
      <c r="HW44"/>
      <c r="HX44"/>
      <c r="HY44"/>
      <c r="HZ44"/>
      <c r="IA44"/>
      <c r="IB44"/>
      <c r="IC44"/>
      <c r="ID44"/>
      <c r="IE44"/>
      <c r="IF44"/>
      <c r="IG44"/>
      <c r="IH44"/>
      <c r="II44"/>
      <c r="IJ44"/>
      <c r="IK44"/>
      <c r="IL44"/>
      <c r="IM44"/>
      <c r="IN44"/>
      <c r="IO44"/>
      <c r="IP44"/>
      <c r="IQ44"/>
      <c r="IR44"/>
      <c r="IS44"/>
      <c r="IT44"/>
      <c r="IU44"/>
      <c r="IV44"/>
      <c r="IW44"/>
      <c r="IX44"/>
      <c r="IY44"/>
      <c r="IZ44"/>
      <c r="JA44"/>
      <c r="JB44"/>
      <c r="JC44"/>
      <c r="JD44"/>
      <c r="JE44"/>
      <c r="JF44"/>
      <c r="JG44"/>
      <c r="JH44"/>
      <c r="JI44"/>
      <c r="JJ44"/>
      <c r="JK44"/>
      <c r="JL44"/>
      <c r="JM44"/>
      <c r="JN44"/>
      <c r="JO44"/>
      <c r="JP44"/>
      <c r="JQ44"/>
      <c r="JR44"/>
      <c r="JS44"/>
      <c r="JT44"/>
      <c r="JU44"/>
      <c r="JV44"/>
      <c r="JW44"/>
      <c r="JX44"/>
      <c r="JY44"/>
      <c r="JZ44"/>
      <c r="KA44"/>
      <c r="KB44"/>
      <c r="KC44"/>
      <c r="KD44"/>
      <c r="KE44"/>
      <c r="KF44"/>
      <c r="KG44"/>
      <c r="KH44"/>
      <c r="KI44"/>
      <c r="KJ44"/>
      <c r="KK44"/>
      <c r="KL44"/>
      <c r="KM44"/>
      <c r="KN44"/>
      <c r="KO44"/>
      <c r="KP44"/>
      <c r="KQ44"/>
      <c r="KR44"/>
      <c r="KS44"/>
      <c r="KT44"/>
      <c r="KU44"/>
      <c r="KV44"/>
      <c r="KW44"/>
      <c r="KX44"/>
      <c r="KY44"/>
      <c r="KZ44"/>
      <c r="LA44"/>
      <c r="LB44"/>
      <c r="LC44"/>
      <c r="LD44"/>
      <c r="LE44"/>
      <c r="LF44"/>
      <c r="LG44"/>
      <c r="LH44"/>
      <c r="LI44"/>
      <c r="LJ44"/>
      <c r="LK44"/>
      <c r="LL44"/>
      <c r="LM44"/>
      <c r="LN44"/>
      <c r="LO44"/>
      <c r="LP44"/>
      <c r="LQ44"/>
      <c r="LR44"/>
      <c r="LS44"/>
      <c r="LT44"/>
      <c r="LU44"/>
      <c r="LV44"/>
      <c r="LW44"/>
      <c r="LX44"/>
      <c r="LY44"/>
      <c r="LZ44"/>
      <c r="MA44"/>
      <c r="MB44"/>
      <c r="MC44"/>
      <c r="MD44"/>
      <c r="ME44"/>
      <c r="MF44"/>
      <c r="MG44"/>
      <c r="MH44"/>
      <c r="MI44"/>
      <c r="MJ44"/>
      <c r="MK44"/>
      <c r="ML44"/>
      <c r="MM44"/>
      <c r="MN44"/>
      <c r="MO44"/>
      <c r="MP44"/>
      <c r="MQ44"/>
      <c r="MR44"/>
      <c r="MS44"/>
      <c r="MT44"/>
      <c r="MU44"/>
      <c r="MV44"/>
      <c r="MW44"/>
      <c r="MX44"/>
      <c r="MY44"/>
      <c r="MZ44"/>
      <c r="NA44"/>
      <c r="NB44"/>
      <c r="NC44"/>
      <c r="ND44"/>
      <c r="NE44"/>
      <c r="NF44"/>
      <c r="NG44"/>
      <c r="NH44"/>
      <c r="NI44"/>
      <c r="NJ44"/>
      <c r="NK44"/>
      <c r="NL44"/>
      <c r="NM44"/>
      <c r="NN44"/>
      <c r="NO44"/>
      <c r="NP44"/>
      <c r="NQ44"/>
      <c r="NR44"/>
      <c r="NS44"/>
      <c r="NT44"/>
      <c r="NU44"/>
      <c r="NV44"/>
      <c r="NW44"/>
      <c r="NX44"/>
      <c r="NY44"/>
      <c r="NZ44"/>
      <c r="OA44"/>
      <c r="OB44"/>
      <c r="OC44"/>
      <c r="OD44"/>
      <c r="OE44"/>
      <c r="OF44"/>
      <c r="OG44"/>
      <c r="OH44"/>
      <c r="OI44"/>
      <c r="OJ44"/>
      <c r="OK44"/>
      <c r="OL44"/>
      <c r="OM44"/>
      <c r="ON44"/>
      <c r="OO44"/>
      <c r="OP44"/>
      <c r="OQ44"/>
      <c r="OR44"/>
      <c r="OS44"/>
      <c r="OT44"/>
      <c r="OU44"/>
      <c r="OV44"/>
      <c r="OW44"/>
      <c r="OX44"/>
      <c r="OY44"/>
      <c r="OZ44"/>
      <c r="PA44"/>
      <c r="PB44"/>
      <c r="PC44"/>
      <c r="PD44"/>
      <c r="PE44"/>
      <c r="PF44"/>
      <c r="PG44"/>
      <c r="PH44"/>
      <c r="PI44"/>
      <c r="PJ44"/>
      <c r="PK44"/>
      <c r="PL44"/>
      <c r="PM44"/>
      <c r="PN44"/>
      <c r="PO44"/>
      <c r="PP44"/>
      <c r="PQ44"/>
      <c r="PR44"/>
      <c r="PS44"/>
      <c r="PT44"/>
      <c r="PU44"/>
      <c r="PV44"/>
      <c r="PW44"/>
      <c r="PX44"/>
      <c r="PY44"/>
      <c r="PZ44"/>
      <c r="QA44"/>
      <c r="QB44"/>
      <c r="QC44"/>
      <c r="QD44"/>
      <c r="QE44"/>
      <c r="QF44"/>
      <c r="QG44"/>
      <c r="QH44"/>
      <c r="QI44"/>
      <c r="QJ44"/>
      <c r="QK44"/>
      <c r="QL44"/>
      <c r="QM44"/>
      <c r="QN44"/>
      <c r="QO44"/>
      <c r="QP44"/>
      <c r="QQ44"/>
      <c r="QR44"/>
      <c r="QS44"/>
      <c r="QT44"/>
      <c r="QU44"/>
      <c r="QV44"/>
      <c r="QW44"/>
      <c r="QX44"/>
      <c r="QY44"/>
      <c r="QZ44"/>
      <c r="RA44"/>
      <c r="RB44"/>
      <c r="RC44"/>
      <c r="RD44"/>
      <c r="RE44"/>
      <c r="RF44"/>
      <c r="RG44"/>
      <c r="RH44"/>
      <c r="RI44"/>
      <c r="RJ44"/>
      <c r="RK44"/>
      <c r="RL44"/>
      <c r="RM44"/>
      <c r="RN44"/>
      <c r="RO44"/>
      <c r="RP44"/>
      <c r="RQ44"/>
      <c r="RR44"/>
      <c r="RS44"/>
      <c r="RT44"/>
      <c r="RU44"/>
      <c r="RV44"/>
      <c r="RW44"/>
      <c r="RX44"/>
      <c r="RY44"/>
      <c r="RZ44"/>
      <c r="SA44"/>
      <c r="SB44"/>
      <c r="SC44"/>
      <c r="SD44"/>
      <c r="SE44"/>
      <c r="SF44"/>
      <c r="SG44"/>
      <c r="SH44"/>
      <c r="SI44"/>
      <c r="SJ44"/>
      <c r="SK44"/>
      <c r="SL44"/>
      <c r="SM44"/>
      <c r="SN44"/>
      <c r="SO44"/>
      <c r="SP44"/>
      <c r="SQ44"/>
      <c r="SR44"/>
      <c r="SS44"/>
      <c r="ST44"/>
      <c r="SU44"/>
      <c r="SV44"/>
      <c r="SW44"/>
      <c r="SX44"/>
      <c r="SY44"/>
      <c r="SZ44"/>
      <c r="TA44"/>
      <c r="TB44"/>
      <c r="TC44"/>
      <c r="TD44"/>
      <c r="TE44"/>
      <c r="TF44"/>
      <c r="TG44"/>
      <c r="TH44"/>
      <c r="TI44"/>
      <c r="TJ44"/>
      <c r="TK44"/>
      <c r="TL44"/>
      <c r="TM44"/>
      <c r="TN44"/>
      <c r="TO44"/>
      <c r="TP44"/>
      <c r="TQ44"/>
      <c r="TR44"/>
      <c r="TS44"/>
      <c r="TT44"/>
      <c r="TU44"/>
      <c r="TV44"/>
      <c r="TW44"/>
      <c r="TX44"/>
      <c r="TY44"/>
      <c r="TZ44"/>
      <c r="UA44"/>
      <c r="UB44"/>
      <c r="UC44"/>
      <c r="UD44"/>
      <c r="UE44"/>
      <c r="UF44"/>
      <c r="UG44"/>
      <c r="UH44"/>
      <c r="UI44"/>
      <c r="UJ44"/>
      <c r="UK44"/>
      <c r="UL44"/>
      <c r="UM44"/>
      <c r="UN44"/>
      <c r="UO44"/>
      <c r="UP44"/>
      <c r="UQ44"/>
      <c r="UR44"/>
      <c r="US44"/>
      <c r="UT44"/>
      <c r="UU44"/>
      <c r="UV44"/>
      <c r="UW44"/>
      <c r="UX44"/>
      <c r="UY44"/>
      <c r="UZ44"/>
      <c r="VA44"/>
      <c r="VB44"/>
      <c r="VC44"/>
      <c r="VD44"/>
      <c r="VE44"/>
      <c r="VF44"/>
      <c r="VG44"/>
      <c r="VH44"/>
      <c r="VI44"/>
      <c r="VJ44"/>
      <c r="VK44"/>
      <c r="VL44"/>
      <c r="VM44"/>
      <c r="VN44"/>
      <c r="VO44"/>
      <c r="VP44"/>
      <c r="VQ44"/>
      <c r="VR44"/>
      <c r="VS44"/>
      <c r="VT44"/>
      <c r="VU44"/>
      <c r="VV44"/>
      <c r="VW44"/>
      <c r="VX44"/>
      <c r="VY44"/>
      <c r="VZ44"/>
      <c r="WA44"/>
      <c r="WB44"/>
      <c r="WC44"/>
      <c r="WD44"/>
      <c r="WE44"/>
      <c r="WF44"/>
      <c r="WG44"/>
      <c r="WH44"/>
      <c r="WI44"/>
      <c r="WJ44"/>
      <c r="WK44"/>
      <c r="WL44"/>
      <c r="WM44"/>
      <c r="WN44"/>
      <c r="WO44"/>
      <c r="WP44"/>
      <c r="WQ44"/>
      <c r="WR44"/>
      <c r="WS44"/>
      <c r="WT44"/>
      <c r="WU44"/>
      <c r="WV44"/>
      <c r="WW44"/>
      <c r="WX44"/>
      <c r="WY44"/>
      <c r="WZ44"/>
      <c r="XA44"/>
      <c r="XB44"/>
      <c r="XC44"/>
      <c r="XD44"/>
      <c r="XE44"/>
      <c r="XF44"/>
      <c r="XG44"/>
      <c r="XH44"/>
      <c r="XI44"/>
      <c r="XJ44"/>
      <c r="XK44"/>
      <c r="XL44"/>
      <c r="XM44"/>
      <c r="XN44"/>
      <c r="XO44"/>
      <c r="XP44"/>
      <c r="XQ44"/>
      <c r="XR44"/>
      <c r="XS44"/>
      <c r="XT44"/>
      <c r="XU44"/>
      <c r="XV44"/>
      <c r="XW44"/>
      <c r="XX44"/>
      <c r="XY44"/>
      <c r="XZ44"/>
      <c r="YA44"/>
      <c r="YB44"/>
      <c r="YC44"/>
      <c r="YD44"/>
      <c r="YE44"/>
      <c r="YF44"/>
      <c r="YG44"/>
      <c r="YH44"/>
      <c r="YI44"/>
      <c r="YJ44"/>
      <c r="YK44"/>
      <c r="YL44"/>
      <c r="YM44"/>
      <c r="YN44"/>
      <c r="YO44"/>
      <c r="YP44"/>
      <c r="YQ44"/>
      <c r="YR44"/>
      <c r="YS44"/>
      <c r="YT44"/>
      <c r="YU44"/>
      <c r="YV44"/>
      <c r="YW44"/>
      <c r="YX44"/>
      <c r="YY44"/>
      <c r="YZ44"/>
      <c r="ZA44"/>
      <c r="ZB44"/>
      <c r="ZC44"/>
      <c r="ZD44"/>
      <c r="ZE44"/>
      <c r="ZF44"/>
      <c r="ZG44"/>
      <c r="ZH44"/>
      <c r="ZI44"/>
      <c r="ZJ44"/>
      <c r="ZK44"/>
      <c r="ZL44"/>
      <c r="ZM44"/>
      <c r="ZN44"/>
      <c r="ZO44"/>
      <c r="ZP44"/>
      <c r="ZQ44"/>
      <c r="ZR44"/>
      <c r="ZS44"/>
      <c r="ZT44"/>
      <c r="ZU44"/>
      <c r="ZV44"/>
      <c r="ZW44"/>
      <c r="ZX44"/>
      <c r="ZY44"/>
      <c r="ZZ44"/>
    </row>
    <row r="45" spans="1:702" s="18" customFormat="1">
      <c r="A45" s="16" t="s">
        <v>68</v>
      </c>
      <c r="B45">
        <v>502542.61429162155</v>
      </c>
      <c r="C45">
        <v>505358.13234303845</v>
      </c>
      <c r="D45">
        <v>512826.80757868505</v>
      </c>
      <c r="E45">
        <v>506079.30031509855</v>
      </c>
      <c r="F45">
        <v>559817.03963600995</v>
      </c>
      <c r="G45">
        <v>605194.32400713931</v>
      </c>
      <c r="H45">
        <v>615745.63287686405</v>
      </c>
      <c r="I45">
        <v>518955.01644371933</v>
      </c>
      <c r="J45">
        <v>494598.24243547168</v>
      </c>
      <c r="K45">
        <v>516908.75904571748</v>
      </c>
      <c r="L45">
        <v>601136.03423692659</v>
      </c>
      <c r="M45">
        <v>641032.96459415671</v>
      </c>
      <c r="N45">
        <v>661604.7110519975</v>
      </c>
      <c r="O45">
        <v>697234.44316923548</v>
      </c>
      <c r="P45">
        <v>658272.98333301628</v>
      </c>
      <c r="Q45">
        <v>695127.49304827955</v>
      </c>
      <c r="R45">
        <v>646565.48057637503</v>
      </c>
      <c r="S45">
        <v>552328.83810973028</v>
      </c>
      <c r="T45">
        <v>491825.0395263391</v>
      </c>
      <c r="U45">
        <v>478959.82240274386</v>
      </c>
      <c r="V45">
        <v>452057.20244227571</v>
      </c>
      <c r="W45">
        <v>354875.70847901894</v>
      </c>
      <c r="X45">
        <v>327363.83046546968</v>
      </c>
      <c r="Y45">
        <v>309902.63687553373</v>
      </c>
      <c r="Z45">
        <v>264930.73110364232</v>
      </c>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c r="HB45"/>
      <c r="HC45"/>
      <c r="HD45"/>
      <c r="HE45"/>
      <c r="HF45"/>
      <c r="HG45"/>
      <c r="HH45"/>
      <c r="HI45"/>
      <c r="HJ45"/>
      <c r="HK45"/>
      <c r="HL45"/>
      <c r="HM45"/>
      <c r="HN45"/>
      <c r="HO45"/>
      <c r="HP45"/>
      <c r="HQ45"/>
      <c r="HR45"/>
      <c r="HS45"/>
      <c r="HT45"/>
      <c r="HU45"/>
      <c r="HV45"/>
      <c r="HW45"/>
      <c r="HX45"/>
      <c r="HY45"/>
      <c r="HZ45"/>
      <c r="IA45"/>
      <c r="IB45"/>
      <c r="IC45"/>
      <c r="ID45"/>
      <c r="IE45"/>
      <c r="IF45"/>
      <c r="IG45"/>
      <c r="IH45"/>
      <c r="II45"/>
      <c r="IJ45"/>
      <c r="IK45"/>
      <c r="IL45"/>
      <c r="IM45"/>
      <c r="IN45"/>
      <c r="IO45"/>
      <c r="IP45"/>
      <c r="IQ45"/>
      <c r="IR45"/>
      <c r="IS45"/>
      <c r="IT45"/>
      <c r="IU45"/>
      <c r="IV45"/>
      <c r="IW45"/>
      <c r="IX45"/>
      <c r="IY45"/>
      <c r="IZ45"/>
      <c r="JA45"/>
      <c r="JB45"/>
      <c r="JC45"/>
      <c r="JD45"/>
      <c r="JE45"/>
      <c r="JF45"/>
      <c r="JG45"/>
      <c r="JH45"/>
      <c r="JI45"/>
      <c r="JJ45"/>
      <c r="JK45"/>
      <c r="JL45"/>
      <c r="JM45"/>
      <c r="JN45"/>
      <c r="JO45"/>
      <c r="JP45"/>
      <c r="JQ45"/>
      <c r="JR45"/>
      <c r="JS45"/>
      <c r="JT45"/>
      <c r="JU45"/>
      <c r="JV45"/>
      <c r="JW45"/>
      <c r="JX45"/>
      <c r="JY45"/>
      <c r="JZ45"/>
      <c r="KA45"/>
      <c r="KB45"/>
      <c r="KC45"/>
      <c r="KD45"/>
      <c r="KE45"/>
      <c r="KF45"/>
      <c r="KG45"/>
      <c r="KH45"/>
      <c r="KI45"/>
      <c r="KJ45"/>
      <c r="KK45"/>
      <c r="KL45"/>
      <c r="KM45"/>
      <c r="KN45"/>
      <c r="KO45"/>
      <c r="KP45"/>
      <c r="KQ45"/>
      <c r="KR45"/>
      <c r="KS45"/>
      <c r="KT45"/>
      <c r="KU45"/>
      <c r="KV45"/>
      <c r="KW45"/>
      <c r="KX45"/>
      <c r="KY45"/>
      <c r="KZ45"/>
      <c r="LA45"/>
      <c r="LB45"/>
      <c r="LC45"/>
      <c r="LD45"/>
      <c r="LE45"/>
      <c r="LF45"/>
      <c r="LG45"/>
      <c r="LH45"/>
      <c r="LI45"/>
      <c r="LJ45"/>
      <c r="LK45"/>
      <c r="LL45"/>
      <c r="LM45"/>
      <c r="LN45"/>
      <c r="LO45"/>
      <c r="LP45"/>
      <c r="LQ45"/>
      <c r="LR45"/>
      <c r="LS45"/>
      <c r="LT45"/>
      <c r="LU45"/>
      <c r="LV45"/>
      <c r="LW45"/>
      <c r="LX45"/>
      <c r="LY45"/>
      <c r="LZ45"/>
      <c r="MA45"/>
      <c r="MB45"/>
      <c r="MC45"/>
      <c r="MD45"/>
      <c r="ME45"/>
      <c r="MF45"/>
      <c r="MG45"/>
      <c r="MH45"/>
      <c r="MI45"/>
      <c r="MJ45"/>
      <c r="MK45"/>
      <c r="ML45"/>
      <c r="MM45"/>
      <c r="MN45"/>
      <c r="MO45"/>
      <c r="MP45"/>
      <c r="MQ45"/>
      <c r="MR45"/>
      <c r="MS45"/>
      <c r="MT45"/>
      <c r="MU45"/>
      <c r="MV45"/>
      <c r="MW45"/>
      <c r="MX45"/>
      <c r="MY45"/>
      <c r="MZ45"/>
      <c r="NA45"/>
      <c r="NB45"/>
      <c r="NC45"/>
      <c r="ND45"/>
      <c r="NE45"/>
      <c r="NF45"/>
      <c r="NG45"/>
      <c r="NH45"/>
      <c r="NI45"/>
      <c r="NJ45"/>
      <c r="NK45"/>
      <c r="NL45"/>
      <c r="NM45"/>
      <c r="NN45"/>
      <c r="NO45"/>
      <c r="NP45"/>
      <c r="NQ45"/>
      <c r="NR45"/>
      <c r="NS45"/>
      <c r="NT45"/>
      <c r="NU45"/>
      <c r="NV45"/>
      <c r="NW45"/>
      <c r="NX45"/>
      <c r="NY45"/>
      <c r="NZ45"/>
      <c r="OA45"/>
      <c r="OB45"/>
      <c r="OC45"/>
      <c r="OD45"/>
      <c r="OE45"/>
      <c r="OF45"/>
      <c r="OG45"/>
      <c r="OH45"/>
      <c r="OI45"/>
      <c r="OJ45"/>
      <c r="OK45"/>
      <c r="OL45"/>
      <c r="OM45"/>
      <c r="ON45"/>
      <c r="OO45"/>
      <c r="OP45"/>
      <c r="OQ45"/>
      <c r="OR45"/>
      <c r="OS45"/>
      <c r="OT45"/>
      <c r="OU45"/>
      <c r="OV45"/>
      <c r="OW45"/>
      <c r="OX45"/>
      <c r="OY45"/>
      <c r="OZ45"/>
      <c r="PA45"/>
      <c r="PB45"/>
      <c r="PC45"/>
      <c r="PD45"/>
      <c r="PE45"/>
      <c r="PF45"/>
      <c r="PG45"/>
      <c r="PH45"/>
      <c r="PI45"/>
      <c r="PJ45"/>
      <c r="PK45"/>
      <c r="PL45"/>
      <c r="PM45"/>
      <c r="PN45"/>
      <c r="PO45"/>
      <c r="PP45"/>
      <c r="PQ45"/>
      <c r="PR45"/>
      <c r="PS45"/>
      <c r="PT45"/>
      <c r="PU45"/>
      <c r="PV45"/>
      <c r="PW45"/>
      <c r="PX45"/>
      <c r="PY45"/>
      <c r="PZ45"/>
      <c r="QA45"/>
      <c r="QB45"/>
      <c r="QC45"/>
      <c r="QD45"/>
      <c r="QE45"/>
      <c r="QF45"/>
      <c r="QG45"/>
      <c r="QH45"/>
      <c r="QI45"/>
      <c r="QJ45"/>
      <c r="QK45"/>
      <c r="QL45"/>
      <c r="QM45"/>
      <c r="QN45"/>
      <c r="QO45"/>
      <c r="QP45"/>
      <c r="QQ45"/>
      <c r="QR45"/>
      <c r="QS45"/>
      <c r="QT45"/>
      <c r="QU45"/>
      <c r="QV45"/>
      <c r="QW45"/>
      <c r="QX45"/>
      <c r="QY45"/>
      <c r="QZ45"/>
      <c r="RA45"/>
      <c r="RB45"/>
      <c r="RC45"/>
      <c r="RD45"/>
      <c r="RE45"/>
      <c r="RF45"/>
      <c r="RG45"/>
      <c r="RH45"/>
      <c r="RI45"/>
      <c r="RJ45"/>
      <c r="RK45"/>
      <c r="RL45"/>
      <c r="RM45"/>
      <c r="RN45"/>
      <c r="RO45"/>
      <c r="RP45"/>
      <c r="RQ45"/>
      <c r="RR45"/>
      <c r="RS45"/>
      <c r="RT45"/>
      <c r="RU45"/>
      <c r="RV45"/>
      <c r="RW45"/>
      <c r="RX45"/>
      <c r="RY45"/>
      <c r="RZ45"/>
      <c r="SA45"/>
      <c r="SB45"/>
      <c r="SC45"/>
      <c r="SD45"/>
      <c r="SE45"/>
      <c r="SF45"/>
      <c r="SG45"/>
      <c r="SH45"/>
      <c r="SI45"/>
      <c r="SJ45"/>
      <c r="SK45"/>
      <c r="SL45"/>
      <c r="SM45"/>
      <c r="SN45"/>
      <c r="SO45"/>
      <c r="SP45"/>
      <c r="SQ45"/>
      <c r="SR45"/>
      <c r="SS45"/>
      <c r="ST45"/>
      <c r="SU45"/>
      <c r="SV45"/>
      <c r="SW45"/>
      <c r="SX45"/>
      <c r="SY45"/>
      <c r="SZ45"/>
      <c r="TA45"/>
      <c r="TB45"/>
      <c r="TC45"/>
      <c r="TD45"/>
      <c r="TE45"/>
      <c r="TF45"/>
      <c r="TG45"/>
      <c r="TH45"/>
      <c r="TI45"/>
      <c r="TJ45"/>
      <c r="TK45"/>
      <c r="TL45"/>
      <c r="TM45"/>
      <c r="TN45"/>
      <c r="TO45"/>
      <c r="TP45"/>
      <c r="TQ45"/>
      <c r="TR45"/>
      <c r="TS45"/>
      <c r="TT45"/>
      <c r="TU45"/>
      <c r="TV45"/>
      <c r="TW45"/>
      <c r="TX45"/>
      <c r="TY45"/>
      <c r="TZ45"/>
      <c r="UA45"/>
      <c r="UB45"/>
      <c r="UC45"/>
      <c r="UD45"/>
      <c r="UE45"/>
      <c r="UF45"/>
      <c r="UG45"/>
      <c r="UH45"/>
      <c r="UI45"/>
      <c r="UJ45"/>
      <c r="UK45"/>
      <c r="UL45"/>
      <c r="UM45"/>
      <c r="UN45"/>
      <c r="UO45"/>
      <c r="UP45"/>
      <c r="UQ45"/>
      <c r="UR45"/>
      <c r="US45"/>
      <c r="UT45"/>
      <c r="UU45"/>
      <c r="UV45"/>
      <c r="UW45"/>
      <c r="UX45"/>
      <c r="UY45"/>
      <c r="UZ45"/>
      <c r="VA45"/>
      <c r="VB45"/>
      <c r="VC45"/>
      <c r="VD45"/>
      <c r="VE45"/>
      <c r="VF45"/>
      <c r="VG45"/>
      <c r="VH45"/>
      <c r="VI45"/>
      <c r="VJ45"/>
      <c r="VK45"/>
      <c r="VL45"/>
      <c r="VM45"/>
      <c r="VN45"/>
      <c r="VO45"/>
      <c r="VP45"/>
      <c r="VQ45"/>
      <c r="VR45"/>
      <c r="VS45"/>
      <c r="VT45"/>
      <c r="VU45"/>
      <c r="VV45"/>
      <c r="VW45"/>
      <c r="VX45"/>
      <c r="VY45"/>
      <c r="VZ45"/>
      <c r="WA45"/>
      <c r="WB45"/>
      <c r="WC45"/>
      <c r="WD45"/>
      <c r="WE45"/>
      <c r="WF45"/>
      <c r="WG45"/>
      <c r="WH45"/>
      <c r="WI45"/>
      <c r="WJ45"/>
      <c r="WK45"/>
      <c r="WL45"/>
      <c r="WM45"/>
      <c r="WN45"/>
      <c r="WO45"/>
      <c r="WP45"/>
      <c r="WQ45"/>
      <c r="WR45"/>
      <c r="WS45"/>
      <c r="WT45"/>
      <c r="WU45"/>
      <c r="WV45"/>
      <c r="WW45"/>
      <c r="WX45"/>
      <c r="WY45"/>
      <c r="WZ45"/>
      <c r="XA45"/>
      <c r="XB45"/>
      <c r="XC45"/>
      <c r="XD45"/>
      <c r="XE45"/>
      <c r="XF45"/>
      <c r="XG45"/>
      <c r="XH45"/>
      <c r="XI45"/>
      <c r="XJ45"/>
      <c r="XK45"/>
      <c r="XL45"/>
      <c r="XM45"/>
      <c r="XN45"/>
      <c r="XO45"/>
      <c r="XP45"/>
      <c r="XQ45"/>
      <c r="XR45"/>
      <c r="XS45"/>
      <c r="XT45"/>
      <c r="XU45"/>
      <c r="XV45"/>
      <c r="XW45"/>
      <c r="XX45"/>
      <c r="XY45"/>
      <c r="XZ45"/>
      <c r="YA45"/>
      <c r="YB45"/>
      <c r="YC45"/>
      <c r="YD45"/>
      <c r="YE45"/>
      <c r="YF45"/>
      <c r="YG45"/>
      <c r="YH45"/>
      <c r="YI45"/>
      <c r="YJ45"/>
      <c r="YK45"/>
      <c r="YL45"/>
      <c r="YM45"/>
      <c r="YN45"/>
      <c r="YO45"/>
      <c r="YP45"/>
      <c r="YQ45"/>
      <c r="YR45"/>
      <c r="YS45"/>
      <c r="YT45"/>
      <c r="YU45"/>
      <c r="YV45"/>
      <c r="YW45"/>
      <c r="YX45"/>
      <c r="YY45"/>
      <c r="YZ45"/>
      <c r="ZA45"/>
      <c r="ZB45"/>
      <c r="ZC45"/>
      <c r="ZD45"/>
      <c r="ZE45"/>
      <c r="ZF45"/>
      <c r="ZG45"/>
      <c r="ZH45"/>
      <c r="ZI45"/>
      <c r="ZJ45"/>
      <c r="ZK45"/>
      <c r="ZL45"/>
      <c r="ZM45"/>
      <c r="ZN45"/>
      <c r="ZO45"/>
      <c r="ZP45"/>
      <c r="ZQ45"/>
      <c r="ZR45"/>
      <c r="ZS45"/>
      <c r="ZT45"/>
      <c r="ZU45"/>
      <c r="ZV45"/>
      <c r="ZW45"/>
      <c r="ZX45"/>
      <c r="ZY45"/>
      <c r="ZZ45"/>
    </row>
    <row r="46" spans="1:702" s="18" customFormat="1">
      <c r="A46" s="16" t="s">
        <v>69</v>
      </c>
      <c r="B46">
        <v>125635.65357290539</v>
      </c>
      <c r="C46">
        <v>126339.53308575961</v>
      </c>
      <c r="D46">
        <v>128206.70189467126</v>
      </c>
      <c r="E46">
        <v>126519.82507877464</v>
      </c>
      <c r="F46">
        <v>139954.25990900249</v>
      </c>
      <c r="G46">
        <v>151298.58100178483</v>
      </c>
      <c r="H46">
        <v>153936.40821921601</v>
      </c>
      <c r="I46">
        <v>129738.75411092985</v>
      </c>
      <c r="J46">
        <v>123649.56060886793</v>
      </c>
      <c r="K46">
        <v>129227.18976142938</v>
      </c>
      <c r="L46">
        <v>0</v>
      </c>
      <c r="M46">
        <v>0</v>
      </c>
      <c r="N46">
        <v>0</v>
      </c>
      <c r="O46">
        <v>0</v>
      </c>
      <c r="P46">
        <v>0</v>
      </c>
      <c r="Q46">
        <v>0</v>
      </c>
      <c r="R46">
        <v>0</v>
      </c>
      <c r="S46">
        <v>0</v>
      </c>
      <c r="T46">
        <v>0</v>
      </c>
      <c r="U46">
        <v>0</v>
      </c>
      <c r="V46">
        <v>0</v>
      </c>
      <c r="W46">
        <v>0</v>
      </c>
      <c r="X46">
        <v>0</v>
      </c>
      <c r="Y46">
        <v>0</v>
      </c>
      <c r="Z46">
        <v>0</v>
      </c>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c r="HB46"/>
      <c r="HC46"/>
      <c r="HD46"/>
      <c r="HE46"/>
      <c r="HF46"/>
      <c r="HG46"/>
      <c r="HH46"/>
      <c r="HI46"/>
      <c r="HJ46"/>
      <c r="HK46"/>
      <c r="HL46"/>
      <c r="HM46"/>
      <c r="HN46"/>
      <c r="HO46"/>
      <c r="HP46"/>
      <c r="HQ46"/>
      <c r="HR46"/>
      <c r="HS46"/>
      <c r="HT46"/>
      <c r="HU46"/>
      <c r="HV46"/>
      <c r="HW46"/>
      <c r="HX46"/>
      <c r="HY46"/>
      <c r="HZ46"/>
      <c r="IA46"/>
      <c r="IB46"/>
      <c r="IC46"/>
      <c r="ID46"/>
      <c r="IE46"/>
      <c r="IF46"/>
      <c r="IG46"/>
      <c r="IH46"/>
      <c r="II46"/>
      <c r="IJ46"/>
      <c r="IK46"/>
      <c r="IL46"/>
      <c r="IM46"/>
      <c r="IN46"/>
      <c r="IO46"/>
      <c r="IP46"/>
      <c r="IQ46"/>
      <c r="IR46"/>
      <c r="IS46"/>
      <c r="IT46"/>
      <c r="IU46"/>
      <c r="IV46"/>
      <c r="IW46"/>
      <c r="IX46"/>
      <c r="IY46"/>
      <c r="IZ46"/>
      <c r="JA46"/>
      <c r="JB46"/>
      <c r="JC46"/>
      <c r="JD46"/>
      <c r="JE46"/>
      <c r="JF46"/>
      <c r="JG46"/>
      <c r="JH46"/>
      <c r="JI46"/>
      <c r="JJ46"/>
      <c r="JK46"/>
      <c r="JL46"/>
      <c r="JM46"/>
      <c r="JN46"/>
      <c r="JO46"/>
      <c r="JP46"/>
      <c r="JQ46"/>
      <c r="JR46"/>
      <c r="JS46"/>
      <c r="JT46"/>
      <c r="JU46"/>
      <c r="JV46"/>
      <c r="JW46"/>
      <c r="JX46"/>
      <c r="JY46"/>
      <c r="JZ46"/>
      <c r="KA46"/>
      <c r="KB46"/>
      <c r="KC46"/>
      <c r="KD46"/>
      <c r="KE46"/>
      <c r="KF46"/>
      <c r="KG46"/>
      <c r="KH46"/>
      <c r="KI46"/>
      <c r="KJ46"/>
      <c r="KK46"/>
      <c r="KL46"/>
      <c r="KM46"/>
      <c r="KN46"/>
      <c r="KO46"/>
      <c r="KP46"/>
      <c r="KQ46"/>
      <c r="KR46"/>
      <c r="KS46"/>
      <c r="KT46"/>
      <c r="KU46"/>
      <c r="KV46"/>
      <c r="KW46"/>
      <c r="KX46"/>
      <c r="KY46"/>
      <c r="KZ46"/>
      <c r="LA46"/>
      <c r="LB46"/>
      <c r="LC46"/>
      <c r="LD46"/>
      <c r="LE46"/>
      <c r="LF46"/>
      <c r="LG46"/>
      <c r="LH46"/>
      <c r="LI46"/>
      <c r="LJ46"/>
      <c r="LK46"/>
      <c r="LL46"/>
      <c r="LM46"/>
      <c r="LN46"/>
      <c r="LO46"/>
      <c r="LP46"/>
      <c r="LQ46"/>
      <c r="LR46"/>
      <c r="LS46"/>
      <c r="LT46"/>
      <c r="LU46"/>
      <c r="LV46"/>
      <c r="LW46"/>
      <c r="LX46"/>
      <c r="LY46"/>
      <c r="LZ46"/>
      <c r="MA46"/>
      <c r="MB46"/>
      <c r="MC46"/>
      <c r="MD46"/>
      <c r="ME46"/>
      <c r="MF46"/>
      <c r="MG46"/>
      <c r="MH46"/>
      <c r="MI46"/>
      <c r="MJ46"/>
      <c r="MK46"/>
      <c r="ML46"/>
      <c r="MM46"/>
      <c r="MN46"/>
      <c r="MO46"/>
      <c r="MP46"/>
      <c r="MQ46"/>
      <c r="MR46"/>
      <c r="MS46"/>
      <c r="MT46"/>
      <c r="MU46"/>
      <c r="MV46"/>
      <c r="MW46"/>
      <c r="MX46"/>
      <c r="MY46"/>
      <c r="MZ46"/>
      <c r="NA46"/>
      <c r="NB46"/>
      <c r="NC46"/>
      <c r="ND46"/>
      <c r="NE46"/>
      <c r="NF46"/>
      <c r="NG46"/>
      <c r="NH46"/>
      <c r="NI46"/>
      <c r="NJ46"/>
      <c r="NK46"/>
      <c r="NL46"/>
      <c r="NM46"/>
      <c r="NN46"/>
      <c r="NO46"/>
      <c r="NP46"/>
      <c r="NQ46"/>
      <c r="NR46"/>
      <c r="NS46"/>
      <c r="NT46"/>
      <c r="NU46"/>
      <c r="NV46"/>
      <c r="NW46"/>
      <c r="NX46"/>
      <c r="NY46"/>
      <c r="NZ46"/>
      <c r="OA46"/>
      <c r="OB46"/>
      <c r="OC46"/>
      <c r="OD46"/>
      <c r="OE46"/>
      <c r="OF46"/>
      <c r="OG46"/>
      <c r="OH46"/>
      <c r="OI46"/>
      <c r="OJ46"/>
      <c r="OK46"/>
      <c r="OL46"/>
      <c r="OM46"/>
      <c r="ON46"/>
      <c r="OO46"/>
      <c r="OP46"/>
      <c r="OQ46"/>
      <c r="OR46"/>
      <c r="OS46"/>
      <c r="OT46"/>
      <c r="OU46"/>
      <c r="OV46"/>
      <c r="OW46"/>
      <c r="OX46"/>
      <c r="OY46"/>
      <c r="OZ46"/>
      <c r="PA46"/>
      <c r="PB46"/>
      <c r="PC46"/>
      <c r="PD46"/>
      <c r="PE46"/>
      <c r="PF46"/>
      <c r="PG46"/>
      <c r="PH46"/>
      <c r="PI46"/>
      <c r="PJ46"/>
      <c r="PK46"/>
      <c r="PL46"/>
      <c r="PM46"/>
      <c r="PN46"/>
      <c r="PO46"/>
      <c r="PP46"/>
      <c r="PQ46"/>
      <c r="PR46"/>
      <c r="PS46"/>
      <c r="PT46"/>
      <c r="PU46"/>
      <c r="PV46"/>
      <c r="PW46"/>
      <c r="PX46"/>
      <c r="PY46"/>
      <c r="PZ46"/>
      <c r="QA46"/>
      <c r="QB46"/>
      <c r="QC46"/>
      <c r="QD46"/>
      <c r="QE46"/>
      <c r="QF46"/>
      <c r="QG46"/>
      <c r="QH46"/>
      <c r="QI46"/>
      <c r="QJ46"/>
      <c r="QK46"/>
      <c r="QL46"/>
      <c r="QM46"/>
      <c r="QN46"/>
      <c r="QO46"/>
      <c r="QP46"/>
      <c r="QQ46"/>
      <c r="QR46"/>
      <c r="QS46"/>
      <c r="QT46"/>
      <c r="QU46"/>
      <c r="QV46"/>
      <c r="QW46"/>
      <c r="QX46"/>
      <c r="QY46"/>
      <c r="QZ46"/>
      <c r="RA46"/>
      <c r="RB46"/>
      <c r="RC46"/>
      <c r="RD46"/>
      <c r="RE46"/>
      <c r="RF46"/>
      <c r="RG46"/>
      <c r="RH46"/>
      <c r="RI46"/>
      <c r="RJ46"/>
      <c r="RK46"/>
      <c r="RL46"/>
      <c r="RM46"/>
      <c r="RN46"/>
      <c r="RO46"/>
      <c r="RP46"/>
      <c r="RQ46"/>
      <c r="RR46"/>
      <c r="RS46"/>
      <c r="RT46"/>
      <c r="RU46"/>
      <c r="RV46"/>
      <c r="RW46"/>
      <c r="RX46"/>
      <c r="RY46"/>
      <c r="RZ46"/>
      <c r="SA46"/>
      <c r="SB46"/>
      <c r="SC46"/>
      <c r="SD46"/>
      <c r="SE46"/>
      <c r="SF46"/>
      <c r="SG46"/>
      <c r="SH46"/>
      <c r="SI46"/>
      <c r="SJ46"/>
      <c r="SK46"/>
      <c r="SL46"/>
      <c r="SM46"/>
      <c r="SN46"/>
      <c r="SO46"/>
      <c r="SP46"/>
      <c r="SQ46"/>
      <c r="SR46"/>
      <c r="SS46"/>
      <c r="ST46"/>
      <c r="SU46"/>
      <c r="SV46"/>
      <c r="SW46"/>
      <c r="SX46"/>
      <c r="SY46"/>
      <c r="SZ46"/>
      <c r="TA46"/>
      <c r="TB46"/>
      <c r="TC46"/>
      <c r="TD46"/>
      <c r="TE46"/>
      <c r="TF46"/>
      <c r="TG46"/>
      <c r="TH46"/>
      <c r="TI46"/>
      <c r="TJ46"/>
      <c r="TK46"/>
      <c r="TL46"/>
      <c r="TM46"/>
      <c r="TN46"/>
      <c r="TO46"/>
      <c r="TP46"/>
      <c r="TQ46"/>
      <c r="TR46"/>
      <c r="TS46"/>
      <c r="TT46"/>
      <c r="TU46"/>
      <c r="TV46"/>
      <c r="TW46"/>
      <c r="TX46"/>
      <c r="TY46"/>
      <c r="TZ46"/>
      <c r="UA46"/>
      <c r="UB46"/>
      <c r="UC46"/>
      <c r="UD46"/>
      <c r="UE46"/>
      <c r="UF46"/>
      <c r="UG46"/>
      <c r="UH46"/>
      <c r="UI46"/>
      <c r="UJ46"/>
      <c r="UK46"/>
      <c r="UL46"/>
      <c r="UM46"/>
      <c r="UN46"/>
      <c r="UO46"/>
      <c r="UP46"/>
      <c r="UQ46"/>
      <c r="UR46"/>
      <c r="US46"/>
      <c r="UT46"/>
      <c r="UU46"/>
      <c r="UV46"/>
      <c r="UW46"/>
      <c r="UX46"/>
      <c r="UY46"/>
      <c r="UZ46"/>
      <c r="VA46"/>
      <c r="VB46"/>
      <c r="VC46"/>
      <c r="VD46"/>
      <c r="VE46"/>
      <c r="VF46"/>
      <c r="VG46"/>
      <c r="VH46"/>
      <c r="VI46"/>
      <c r="VJ46"/>
      <c r="VK46"/>
      <c r="VL46"/>
      <c r="VM46"/>
      <c r="VN46"/>
      <c r="VO46"/>
      <c r="VP46"/>
      <c r="VQ46"/>
      <c r="VR46"/>
      <c r="VS46"/>
      <c r="VT46"/>
      <c r="VU46"/>
      <c r="VV46"/>
      <c r="VW46"/>
      <c r="VX46"/>
      <c r="VY46"/>
      <c r="VZ46"/>
      <c r="WA46"/>
      <c r="WB46"/>
      <c r="WC46"/>
      <c r="WD46"/>
      <c r="WE46"/>
      <c r="WF46"/>
      <c r="WG46"/>
      <c r="WH46"/>
      <c r="WI46"/>
      <c r="WJ46"/>
      <c r="WK46"/>
      <c r="WL46"/>
      <c r="WM46"/>
      <c r="WN46"/>
      <c r="WO46"/>
      <c r="WP46"/>
      <c r="WQ46"/>
      <c r="WR46"/>
      <c r="WS46"/>
      <c r="WT46"/>
      <c r="WU46"/>
      <c r="WV46"/>
      <c r="WW46"/>
      <c r="WX46"/>
      <c r="WY46"/>
      <c r="WZ46"/>
      <c r="XA46"/>
      <c r="XB46"/>
      <c r="XC46"/>
      <c r="XD46"/>
      <c r="XE46"/>
      <c r="XF46"/>
      <c r="XG46"/>
      <c r="XH46"/>
      <c r="XI46"/>
      <c r="XJ46"/>
      <c r="XK46"/>
      <c r="XL46"/>
      <c r="XM46"/>
      <c r="XN46"/>
      <c r="XO46"/>
      <c r="XP46"/>
      <c r="XQ46"/>
      <c r="XR46"/>
      <c r="XS46"/>
      <c r="XT46"/>
      <c r="XU46"/>
      <c r="XV46"/>
      <c r="XW46"/>
      <c r="XX46"/>
      <c r="XY46"/>
      <c r="XZ46"/>
      <c r="YA46"/>
      <c r="YB46"/>
      <c r="YC46"/>
      <c r="YD46"/>
      <c r="YE46"/>
      <c r="YF46"/>
      <c r="YG46"/>
      <c r="YH46"/>
      <c r="YI46"/>
      <c r="YJ46"/>
      <c r="YK46"/>
      <c r="YL46"/>
      <c r="YM46"/>
      <c r="YN46"/>
      <c r="YO46"/>
      <c r="YP46"/>
      <c r="YQ46"/>
      <c r="YR46"/>
      <c r="YS46"/>
      <c r="YT46"/>
      <c r="YU46"/>
      <c r="YV46"/>
      <c r="YW46"/>
      <c r="YX46"/>
      <c r="YY46"/>
      <c r="YZ46"/>
      <c r="ZA46"/>
      <c r="ZB46"/>
      <c r="ZC46"/>
      <c r="ZD46"/>
      <c r="ZE46"/>
      <c r="ZF46"/>
      <c r="ZG46"/>
      <c r="ZH46"/>
      <c r="ZI46"/>
      <c r="ZJ46"/>
      <c r="ZK46"/>
      <c r="ZL46"/>
      <c r="ZM46"/>
      <c r="ZN46"/>
      <c r="ZO46"/>
      <c r="ZP46"/>
      <c r="ZQ46"/>
      <c r="ZR46"/>
      <c r="ZS46"/>
      <c r="ZT46"/>
      <c r="ZU46"/>
      <c r="ZV46"/>
      <c r="ZW46"/>
      <c r="ZX46"/>
      <c r="ZY46"/>
      <c r="ZZ46"/>
    </row>
    <row r="47" spans="1:702" s="18" customFormat="1">
      <c r="A47" s="16" t="s">
        <v>195</v>
      </c>
      <c r="B47">
        <v>628178.26786452695</v>
      </c>
      <c r="C47">
        <v>631697.66542879806</v>
      </c>
      <c r="D47">
        <v>641033.5094733563</v>
      </c>
      <c r="E47">
        <v>632599.1253938732</v>
      </c>
      <c r="F47">
        <v>699771.29954501241</v>
      </c>
      <c r="G47">
        <v>756492.90500892419</v>
      </c>
      <c r="H47">
        <v>769682.04109608009</v>
      </c>
      <c r="I47">
        <v>648693.77055464918</v>
      </c>
      <c r="J47">
        <v>618247.80304433964</v>
      </c>
      <c r="K47">
        <v>646135.94880714687</v>
      </c>
      <c r="L47">
        <v>601136.03423692659</v>
      </c>
      <c r="M47">
        <v>641032.96459415671</v>
      </c>
      <c r="N47">
        <v>661604.7110519975</v>
      </c>
      <c r="O47">
        <v>697234.44316923548</v>
      </c>
      <c r="P47">
        <v>658272.9833330164</v>
      </c>
      <c r="Q47">
        <v>695127.49304827955</v>
      </c>
      <c r="R47">
        <v>646565.48057637503</v>
      </c>
      <c r="S47">
        <v>552328.83810973028</v>
      </c>
      <c r="T47">
        <v>491825.0395263391</v>
      </c>
      <c r="U47">
        <v>478959.82240274386</v>
      </c>
      <c r="V47">
        <v>452057.20244227571</v>
      </c>
      <c r="W47">
        <v>354875.70847901894</v>
      </c>
      <c r="X47">
        <v>327363.83046546968</v>
      </c>
      <c r="Y47">
        <v>309902.63687553373</v>
      </c>
      <c r="Z47">
        <v>264930.73110364232</v>
      </c>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c r="FZ47"/>
      <c r="GA47"/>
      <c r="GB47"/>
      <c r="GC47"/>
      <c r="GD47"/>
      <c r="GE47"/>
      <c r="GF47"/>
      <c r="GG47"/>
      <c r="GH47"/>
      <c r="GI47"/>
      <c r="GJ47"/>
      <c r="GK47"/>
      <c r="GL47"/>
      <c r="GM47"/>
      <c r="GN47"/>
      <c r="GO47"/>
      <c r="GP47"/>
      <c r="GQ47"/>
      <c r="GR47"/>
      <c r="GS47"/>
      <c r="GT47"/>
      <c r="GU47"/>
      <c r="GV47"/>
      <c r="GW47"/>
      <c r="GX47"/>
      <c r="GY47"/>
      <c r="GZ47"/>
      <c r="HA47"/>
      <c r="HB47"/>
      <c r="HC47"/>
      <c r="HD47"/>
      <c r="HE47"/>
      <c r="HF47"/>
      <c r="HG47"/>
      <c r="HH47"/>
      <c r="HI47"/>
      <c r="HJ47"/>
      <c r="HK47"/>
      <c r="HL47"/>
      <c r="HM47"/>
      <c r="HN47"/>
      <c r="HO47"/>
      <c r="HP47"/>
      <c r="HQ47"/>
      <c r="HR47"/>
      <c r="HS47"/>
      <c r="HT47"/>
      <c r="HU47"/>
      <c r="HV47"/>
      <c r="HW47"/>
      <c r="HX47"/>
      <c r="HY47"/>
      <c r="HZ47"/>
      <c r="IA47"/>
      <c r="IB47"/>
      <c r="IC47"/>
      <c r="ID47"/>
      <c r="IE47"/>
      <c r="IF47"/>
      <c r="IG47"/>
      <c r="IH47"/>
      <c r="II47"/>
      <c r="IJ47"/>
      <c r="IK47"/>
      <c r="IL47"/>
      <c r="IM47"/>
      <c r="IN47"/>
      <c r="IO47"/>
      <c r="IP47"/>
      <c r="IQ47"/>
      <c r="IR47"/>
      <c r="IS47"/>
      <c r="IT47"/>
      <c r="IU47"/>
      <c r="IV47"/>
      <c r="IW47"/>
      <c r="IX47"/>
      <c r="IY47"/>
      <c r="IZ47"/>
      <c r="JA47"/>
      <c r="JB47"/>
      <c r="JC47"/>
      <c r="JD47"/>
      <c r="JE47"/>
      <c r="JF47"/>
      <c r="JG47"/>
      <c r="JH47"/>
      <c r="JI47"/>
      <c r="JJ47"/>
      <c r="JK47"/>
      <c r="JL47"/>
      <c r="JM47"/>
      <c r="JN47"/>
      <c r="JO47"/>
      <c r="JP47"/>
      <c r="JQ47"/>
      <c r="JR47"/>
      <c r="JS47"/>
      <c r="JT47"/>
      <c r="JU47"/>
      <c r="JV47"/>
      <c r="JW47"/>
      <c r="JX47"/>
      <c r="JY47"/>
      <c r="JZ47"/>
      <c r="KA47"/>
      <c r="KB47"/>
      <c r="KC47"/>
      <c r="KD47"/>
      <c r="KE47"/>
      <c r="KF47"/>
      <c r="KG47"/>
      <c r="KH47"/>
      <c r="KI47"/>
      <c r="KJ47"/>
      <c r="KK47"/>
      <c r="KL47"/>
      <c r="KM47"/>
      <c r="KN47"/>
      <c r="KO47"/>
      <c r="KP47"/>
      <c r="KQ47"/>
      <c r="KR47"/>
      <c r="KS47"/>
      <c r="KT47"/>
      <c r="KU47"/>
      <c r="KV47"/>
      <c r="KW47"/>
      <c r="KX47"/>
      <c r="KY47"/>
      <c r="KZ47"/>
      <c r="LA47"/>
      <c r="LB47"/>
      <c r="LC47"/>
      <c r="LD47"/>
      <c r="LE47"/>
      <c r="LF47"/>
      <c r="LG47"/>
      <c r="LH47"/>
      <c r="LI47"/>
      <c r="LJ47"/>
      <c r="LK47"/>
      <c r="LL47"/>
      <c r="LM47"/>
      <c r="LN47"/>
      <c r="LO47"/>
      <c r="LP47"/>
      <c r="LQ47"/>
      <c r="LR47"/>
      <c r="LS47"/>
      <c r="LT47"/>
      <c r="LU47"/>
      <c r="LV47"/>
      <c r="LW47"/>
      <c r="LX47"/>
      <c r="LY47"/>
      <c r="LZ47"/>
      <c r="MA47"/>
      <c r="MB47"/>
      <c r="MC47"/>
      <c r="MD47"/>
      <c r="ME47"/>
      <c r="MF47"/>
      <c r="MG47"/>
      <c r="MH47"/>
      <c r="MI47"/>
      <c r="MJ47"/>
      <c r="MK47"/>
      <c r="ML47"/>
      <c r="MM47"/>
      <c r="MN47"/>
      <c r="MO47"/>
      <c r="MP47"/>
      <c r="MQ47"/>
      <c r="MR47"/>
      <c r="MS47"/>
      <c r="MT47"/>
      <c r="MU47"/>
      <c r="MV47"/>
      <c r="MW47"/>
      <c r="MX47"/>
      <c r="MY47"/>
      <c r="MZ47"/>
      <c r="NA47"/>
      <c r="NB47"/>
      <c r="NC47"/>
      <c r="ND47"/>
      <c r="NE47"/>
      <c r="NF47"/>
      <c r="NG47"/>
      <c r="NH47"/>
      <c r="NI47"/>
      <c r="NJ47"/>
      <c r="NK47"/>
      <c r="NL47"/>
      <c r="NM47"/>
      <c r="NN47"/>
      <c r="NO47"/>
      <c r="NP47"/>
      <c r="NQ47"/>
      <c r="NR47"/>
      <c r="NS47"/>
      <c r="NT47"/>
      <c r="NU47"/>
      <c r="NV47"/>
      <c r="NW47"/>
      <c r="NX47"/>
      <c r="NY47"/>
      <c r="NZ47"/>
      <c r="OA47"/>
      <c r="OB47"/>
      <c r="OC47"/>
      <c r="OD47"/>
      <c r="OE47"/>
      <c r="OF47"/>
      <c r="OG47"/>
      <c r="OH47"/>
      <c r="OI47"/>
      <c r="OJ47"/>
      <c r="OK47"/>
      <c r="OL47"/>
      <c r="OM47"/>
      <c r="ON47"/>
      <c r="OO47"/>
      <c r="OP47"/>
      <c r="OQ47"/>
      <c r="OR47"/>
      <c r="OS47"/>
      <c r="OT47"/>
      <c r="OU47"/>
      <c r="OV47"/>
      <c r="OW47"/>
      <c r="OX47"/>
      <c r="OY47"/>
      <c r="OZ47"/>
      <c r="PA47"/>
      <c r="PB47"/>
      <c r="PC47"/>
      <c r="PD47"/>
      <c r="PE47"/>
      <c r="PF47"/>
      <c r="PG47"/>
      <c r="PH47"/>
      <c r="PI47"/>
      <c r="PJ47"/>
      <c r="PK47"/>
      <c r="PL47"/>
      <c r="PM47"/>
      <c r="PN47"/>
      <c r="PO47"/>
      <c r="PP47"/>
      <c r="PQ47"/>
      <c r="PR47"/>
      <c r="PS47"/>
      <c r="PT47"/>
      <c r="PU47"/>
      <c r="PV47"/>
      <c r="PW47"/>
      <c r="PX47"/>
      <c r="PY47"/>
      <c r="PZ47"/>
      <c r="QA47"/>
      <c r="QB47"/>
      <c r="QC47"/>
      <c r="QD47"/>
      <c r="QE47"/>
      <c r="QF47"/>
      <c r="QG47"/>
      <c r="QH47"/>
      <c r="QI47"/>
      <c r="QJ47"/>
      <c r="QK47"/>
      <c r="QL47"/>
      <c r="QM47"/>
      <c r="QN47"/>
      <c r="QO47"/>
      <c r="QP47"/>
      <c r="QQ47"/>
      <c r="QR47"/>
      <c r="QS47"/>
      <c r="QT47"/>
      <c r="QU47"/>
      <c r="QV47"/>
      <c r="QW47"/>
      <c r="QX47"/>
      <c r="QY47"/>
      <c r="QZ47"/>
      <c r="RA47"/>
      <c r="RB47"/>
      <c r="RC47"/>
      <c r="RD47"/>
      <c r="RE47"/>
      <c r="RF47"/>
      <c r="RG47"/>
      <c r="RH47"/>
      <c r="RI47"/>
      <c r="RJ47"/>
      <c r="RK47"/>
      <c r="RL47"/>
      <c r="RM47"/>
      <c r="RN47"/>
      <c r="RO47"/>
      <c r="RP47"/>
      <c r="RQ47"/>
      <c r="RR47"/>
      <c r="RS47"/>
      <c r="RT47"/>
      <c r="RU47"/>
      <c r="RV47"/>
      <c r="RW47"/>
      <c r="RX47"/>
      <c r="RY47"/>
      <c r="RZ47"/>
      <c r="SA47"/>
      <c r="SB47"/>
      <c r="SC47"/>
      <c r="SD47"/>
      <c r="SE47"/>
      <c r="SF47"/>
      <c r="SG47"/>
      <c r="SH47"/>
      <c r="SI47"/>
      <c r="SJ47"/>
      <c r="SK47"/>
      <c r="SL47"/>
      <c r="SM47"/>
      <c r="SN47"/>
      <c r="SO47"/>
      <c r="SP47"/>
      <c r="SQ47"/>
      <c r="SR47"/>
      <c r="SS47"/>
      <c r="ST47"/>
      <c r="SU47"/>
      <c r="SV47"/>
      <c r="SW47"/>
      <c r="SX47"/>
      <c r="SY47"/>
      <c r="SZ47"/>
      <c r="TA47"/>
      <c r="TB47"/>
      <c r="TC47"/>
      <c r="TD47"/>
      <c r="TE47"/>
      <c r="TF47"/>
      <c r="TG47"/>
      <c r="TH47"/>
      <c r="TI47"/>
      <c r="TJ47"/>
      <c r="TK47"/>
      <c r="TL47"/>
      <c r="TM47"/>
      <c r="TN47"/>
      <c r="TO47"/>
      <c r="TP47"/>
      <c r="TQ47"/>
      <c r="TR47"/>
      <c r="TS47"/>
      <c r="TT47"/>
      <c r="TU47"/>
      <c r="TV47"/>
      <c r="TW47"/>
      <c r="TX47"/>
      <c r="TY47"/>
      <c r="TZ47"/>
      <c r="UA47"/>
      <c r="UB47"/>
      <c r="UC47"/>
      <c r="UD47"/>
      <c r="UE47"/>
      <c r="UF47"/>
      <c r="UG47"/>
      <c r="UH47"/>
      <c r="UI47"/>
      <c r="UJ47"/>
      <c r="UK47"/>
      <c r="UL47"/>
      <c r="UM47"/>
      <c r="UN47"/>
      <c r="UO47"/>
      <c r="UP47"/>
      <c r="UQ47"/>
      <c r="UR47"/>
      <c r="US47"/>
      <c r="UT47"/>
      <c r="UU47"/>
      <c r="UV47"/>
      <c r="UW47"/>
      <c r="UX47"/>
      <c r="UY47"/>
      <c r="UZ47"/>
      <c r="VA47"/>
      <c r="VB47"/>
      <c r="VC47"/>
      <c r="VD47"/>
      <c r="VE47"/>
      <c r="VF47"/>
      <c r="VG47"/>
      <c r="VH47"/>
      <c r="VI47"/>
      <c r="VJ47"/>
      <c r="VK47"/>
      <c r="VL47"/>
      <c r="VM47"/>
      <c r="VN47"/>
      <c r="VO47"/>
      <c r="VP47"/>
      <c r="VQ47"/>
      <c r="VR47"/>
      <c r="VS47"/>
      <c r="VT47"/>
      <c r="VU47"/>
      <c r="VV47"/>
      <c r="VW47"/>
      <c r="VX47"/>
      <c r="VY47"/>
      <c r="VZ47"/>
      <c r="WA47"/>
      <c r="WB47"/>
      <c r="WC47"/>
      <c r="WD47"/>
      <c r="WE47"/>
      <c r="WF47"/>
      <c r="WG47"/>
      <c r="WH47"/>
      <c r="WI47"/>
      <c r="WJ47"/>
      <c r="WK47"/>
      <c r="WL47"/>
      <c r="WM47"/>
      <c r="WN47"/>
      <c r="WO47"/>
      <c r="WP47"/>
      <c r="WQ47"/>
      <c r="WR47"/>
      <c r="WS47"/>
      <c r="WT47"/>
      <c r="WU47"/>
      <c r="WV47"/>
      <c r="WW47"/>
      <c r="WX47"/>
      <c r="WY47"/>
      <c r="WZ47"/>
      <c r="XA47"/>
      <c r="XB47"/>
      <c r="XC47"/>
      <c r="XD47"/>
      <c r="XE47"/>
      <c r="XF47"/>
      <c r="XG47"/>
      <c r="XH47"/>
      <c r="XI47"/>
      <c r="XJ47"/>
      <c r="XK47"/>
      <c r="XL47"/>
      <c r="XM47"/>
      <c r="XN47"/>
      <c r="XO47"/>
      <c r="XP47"/>
      <c r="XQ47"/>
      <c r="XR47"/>
      <c r="XS47"/>
      <c r="XT47"/>
      <c r="XU47"/>
      <c r="XV47"/>
      <c r="XW47"/>
      <c r="XX47"/>
      <c r="XY47"/>
      <c r="XZ47"/>
      <c r="YA47"/>
      <c r="YB47"/>
      <c r="YC47"/>
      <c r="YD47"/>
      <c r="YE47"/>
      <c r="YF47"/>
      <c r="YG47"/>
      <c r="YH47"/>
      <c r="YI47"/>
      <c r="YJ47"/>
      <c r="YK47"/>
      <c r="YL47"/>
      <c r="YM47"/>
      <c r="YN47"/>
      <c r="YO47"/>
      <c r="YP47"/>
      <c r="YQ47"/>
      <c r="YR47"/>
      <c r="YS47"/>
      <c r="YT47"/>
      <c r="YU47"/>
      <c r="YV47"/>
      <c r="YW47"/>
      <c r="YX47"/>
      <c r="YY47"/>
      <c r="YZ47"/>
      <c r="ZA47"/>
      <c r="ZB47"/>
      <c r="ZC47"/>
      <c r="ZD47"/>
      <c r="ZE47"/>
      <c r="ZF47"/>
      <c r="ZG47"/>
      <c r="ZH47"/>
      <c r="ZI47"/>
      <c r="ZJ47"/>
      <c r="ZK47"/>
      <c r="ZL47"/>
      <c r="ZM47"/>
      <c r="ZN47"/>
      <c r="ZO47"/>
      <c r="ZP47"/>
      <c r="ZQ47"/>
      <c r="ZR47"/>
      <c r="ZS47"/>
      <c r="ZT47"/>
      <c r="ZU47"/>
      <c r="ZV47"/>
      <c r="ZW47"/>
      <c r="ZX47"/>
      <c r="ZY47"/>
      <c r="ZZ47"/>
    </row>
    <row r="48" spans="1:702" s="18" customFormat="1" ht="15.75" customHeight="1">
      <c r="A48" s="69" t="s">
        <v>361</v>
      </c>
      <c r="B48">
        <v>0</v>
      </c>
      <c r="C48">
        <v>0</v>
      </c>
      <c r="D48">
        <v>0</v>
      </c>
      <c r="E48">
        <v>0</v>
      </c>
      <c r="F48">
        <v>0</v>
      </c>
      <c r="G48">
        <v>0</v>
      </c>
      <c r="H48">
        <v>0</v>
      </c>
      <c r="I48">
        <v>0</v>
      </c>
      <c r="J48">
        <v>0</v>
      </c>
      <c r="K48">
        <v>0</v>
      </c>
      <c r="L48">
        <v>0</v>
      </c>
      <c r="M48">
        <v>0</v>
      </c>
      <c r="N48">
        <v>0</v>
      </c>
      <c r="O48">
        <v>0</v>
      </c>
      <c r="P48">
        <v>0</v>
      </c>
      <c r="Q48">
        <v>0</v>
      </c>
      <c r="R48">
        <v>0</v>
      </c>
      <c r="S48">
        <v>0</v>
      </c>
      <c r="T48">
        <v>0</v>
      </c>
      <c r="U48">
        <v>0</v>
      </c>
      <c r="V48">
        <v>0</v>
      </c>
      <c r="W48">
        <v>0</v>
      </c>
      <c r="X48">
        <v>0</v>
      </c>
      <c r="Y48">
        <v>0</v>
      </c>
      <c r="Z48">
        <v>0</v>
      </c>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J48"/>
      <c r="GK48"/>
      <c r="GL48"/>
      <c r="GM48"/>
      <c r="GN48"/>
      <c r="GO48"/>
      <c r="GP48"/>
      <c r="GQ48"/>
      <c r="GR48"/>
      <c r="GS48"/>
      <c r="GT48"/>
      <c r="GU48"/>
      <c r="GV48"/>
      <c r="GW48"/>
      <c r="GX48"/>
      <c r="GY48"/>
      <c r="GZ48"/>
      <c r="HA48"/>
      <c r="HB48"/>
      <c r="HC48"/>
      <c r="HD48"/>
      <c r="HE48"/>
      <c r="HF48"/>
      <c r="HG48"/>
      <c r="HH48"/>
      <c r="HI48"/>
      <c r="HJ48"/>
      <c r="HK48"/>
      <c r="HL48"/>
      <c r="HM48"/>
      <c r="HN48"/>
      <c r="HO48"/>
      <c r="HP48"/>
      <c r="HQ48"/>
      <c r="HR48"/>
      <c r="HS48"/>
      <c r="HT48"/>
      <c r="HU48"/>
      <c r="HV48"/>
      <c r="HW48"/>
      <c r="HX48"/>
      <c r="HY48"/>
      <c r="HZ48"/>
      <c r="IA48"/>
      <c r="IB48"/>
      <c r="IC48"/>
      <c r="ID48"/>
      <c r="IE48"/>
      <c r="IF48"/>
      <c r="IG48"/>
      <c r="IH48"/>
      <c r="II48"/>
      <c r="IJ48"/>
      <c r="IK48"/>
      <c r="IL48"/>
      <c r="IM48"/>
      <c r="IN48"/>
      <c r="IO48"/>
      <c r="IP48"/>
      <c r="IQ48"/>
      <c r="IR48"/>
      <c r="IS48"/>
      <c r="IT48"/>
      <c r="IU48"/>
      <c r="IV48"/>
      <c r="IW48"/>
      <c r="IX48"/>
      <c r="IY48"/>
      <c r="IZ48"/>
      <c r="JA48"/>
      <c r="JB48"/>
      <c r="JC48"/>
      <c r="JD48"/>
      <c r="JE48"/>
      <c r="JF48"/>
      <c r="JG48"/>
      <c r="JH48"/>
      <c r="JI48"/>
      <c r="JJ48"/>
      <c r="JK48"/>
      <c r="JL48"/>
      <c r="JM48"/>
      <c r="JN48"/>
      <c r="JO48"/>
      <c r="JP48"/>
      <c r="JQ48"/>
      <c r="JR48"/>
      <c r="JS48"/>
      <c r="JT48"/>
      <c r="JU48"/>
      <c r="JV48"/>
      <c r="JW48"/>
      <c r="JX48"/>
      <c r="JY48"/>
      <c r="JZ48"/>
      <c r="KA48"/>
      <c r="KB48"/>
      <c r="KC48"/>
      <c r="KD48"/>
      <c r="KE48"/>
      <c r="KF48"/>
      <c r="KG48"/>
      <c r="KH48"/>
      <c r="KI48"/>
      <c r="KJ48"/>
      <c r="KK48"/>
      <c r="KL48"/>
      <c r="KM48"/>
      <c r="KN48"/>
      <c r="KO48"/>
      <c r="KP48"/>
      <c r="KQ48"/>
      <c r="KR48"/>
      <c r="KS48"/>
      <c r="KT48"/>
      <c r="KU48"/>
      <c r="KV48"/>
      <c r="KW48"/>
      <c r="KX48"/>
      <c r="KY48"/>
      <c r="KZ48"/>
      <c r="LA48"/>
      <c r="LB48"/>
      <c r="LC48"/>
      <c r="LD48"/>
      <c r="LE48"/>
      <c r="LF48"/>
      <c r="LG48"/>
      <c r="LH48"/>
      <c r="LI48"/>
      <c r="LJ48"/>
      <c r="LK48"/>
      <c r="LL48"/>
      <c r="LM48"/>
      <c r="LN48"/>
      <c r="LO48"/>
      <c r="LP48"/>
      <c r="LQ48"/>
      <c r="LR48"/>
      <c r="LS48"/>
      <c r="LT48"/>
      <c r="LU48"/>
      <c r="LV48"/>
      <c r="LW48"/>
      <c r="LX48"/>
      <c r="LY48"/>
      <c r="LZ48"/>
      <c r="MA48"/>
      <c r="MB48"/>
      <c r="MC48"/>
      <c r="MD48"/>
      <c r="ME48"/>
      <c r="MF48"/>
      <c r="MG48"/>
      <c r="MH48"/>
      <c r="MI48"/>
      <c r="MJ48"/>
      <c r="MK48"/>
      <c r="ML48"/>
      <c r="MM48"/>
      <c r="MN48"/>
      <c r="MO48"/>
      <c r="MP48"/>
      <c r="MQ48"/>
      <c r="MR48"/>
      <c r="MS48"/>
      <c r="MT48"/>
      <c r="MU48"/>
      <c r="MV48"/>
      <c r="MW48"/>
      <c r="MX48"/>
      <c r="MY48"/>
      <c r="MZ48"/>
      <c r="NA48"/>
      <c r="NB48"/>
      <c r="NC48"/>
      <c r="ND48"/>
      <c r="NE48"/>
      <c r="NF48"/>
      <c r="NG48"/>
      <c r="NH48"/>
      <c r="NI48"/>
      <c r="NJ48"/>
      <c r="NK48"/>
      <c r="NL48"/>
      <c r="NM48"/>
      <c r="NN48"/>
      <c r="NO48"/>
      <c r="NP48"/>
      <c r="NQ48"/>
      <c r="NR48"/>
      <c r="NS48"/>
      <c r="NT48"/>
      <c r="NU48"/>
      <c r="NV48"/>
      <c r="NW48"/>
      <c r="NX48"/>
      <c r="NY48"/>
      <c r="NZ48"/>
      <c r="OA48"/>
      <c r="OB48"/>
      <c r="OC48"/>
      <c r="OD48"/>
      <c r="OE48"/>
      <c r="OF48"/>
      <c r="OG48"/>
      <c r="OH48"/>
      <c r="OI48"/>
      <c r="OJ48"/>
      <c r="OK48"/>
      <c r="OL48"/>
      <c r="OM48"/>
      <c r="ON48"/>
      <c r="OO48"/>
      <c r="OP48"/>
      <c r="OQ48"/>
      <c r="OR48"/>
      <c r="OS48"/>
      <c r="OT48"/>
      <c r="OU48"/>
      <c r="OV48"/>
      <c r="OW48"/>
      <c r="OX48"/>
      <c r="OY48"/>
      <c r="OZ48"/>
      <c r="PA48"/>
      <c r="PB48"/>
      <c r="PC48"/>
      <c r="PD48"/>
      <c r="PE48"/>
      <c r="PF48"/>
      <c r="PG48"/>
      <c r="PH48"/>
      <c r="PI48"/>
      <c r="PJ48"/>
      <c r="PK48"/>
      <c r="PL48"/>
      <c r="PM48"/>
      <c r="PN48"/>
      <c r="PO48"/>
      <c r="PP48"/>
      <c r="PQ48"/>
      <c r="PR48"/>
      <c r="PS48"/>
      <c r="PT48"/>
      <c r="PU48"/>
      <c r="PV48"/>
      <c r="PW48"/>
      <c r="PX48"/>
      <c r="PY48"/>
      <c r="PZ48"/>
      <c r="QA48"/>
      <c r="QB48"/>
      <c r="QC48"/>
      <c r="QD48"/>
      <c r="QE48"/>
      <c r="QF48"/>
      <c r="QG48"/>
      <c r="QH48"/>
      <c r="QI48"/>
      <c r="QJ48"/>
      <c r="QK48"/>
      <c r="QL48"/>
      <c r="QM48"/>
      <c r="QN48"/>
      <c r="QO48"/>
      <c r="QP48"/>
      <c r="QQ48"/>
      <c r="QR48"/>
      <c r="QS48"/>
      <c r="QT48"/>
      <c r="QU48"/>
      <c r="QV48"/>
      <c r="QW48"/>
      <c r="QX48"/>
      <c r="QY48"/>
      <c r="QZ48"/>
      <c r="RA48"/>
      <c r="RB48"/>
      <c r="RC48"/>
      <c r="RD48"/>
      <c r="RE48"/>
      <c r="RF48"/>
      <c r="RG48"/>
      <c r="RH48"/>
      <c r="RI48"/>
      <c r="RJ48"/>
      <c r="RK48"/>
      <c r="RL48"/>
      <c r="RM48"/>
      <c r="RN48"/>
      <c r="RO48"/>
      <c r="RP48"/>
      <c r="RQ48"/>
      <c r="RR48"/>
      <c r="RS48"/>
      <c r="RT48"/>
      <c r="RU48"/>
      <c r="RV48"/>
      <c r="RW48"/>
      <c r="RX48"/>
      <c r="RY48"/>
      <c r="RZ48"/>
      <c r="SA48"/>
      <c r="SB48"/>
      <c r="SC48"/>
      <c r="SD48"/>
      <c r="SE48"/>
      <c r="SF48"/>
      <c r="SG48"/>
      <c r="SH48"/>
      <c r="SI48"/>
      <c r="SJ48"/>
      <c r="SK48"/>
      <c r="SL48"/>
      <c r="SM48"/>
      <c r="SN48"/>
      <c r="SO48"/>
      <c r="SP48"/>
      <c r="SQ48"/>
      <c r="SR48"/>
      <c r="SS48"/>
      <c r="ST48"/>
      <c r="SU48"/>
      <c r="SV48"/>
      <c r="SW48"/>
      <c r="SX48"/>
      <c r="SY48"/>
      <c r="SZ48"/>
      <c r="TA48"/>
      <c r="TB48"/>
      <c r="TC48"/>
      <c r="TD48"/>
      <c r="TE48"/>
      <c r="TF48"/>
      <c r="TG48"/>
      <c r="TH48"/>
      <c r="TI48"/>
      <c r="TJ48"/>
      <c r="TK48"/>
      <c r="TL48"/>
      <c r="TM48"/>
      <c r="TN48"/>
      <c r="TO48"/>
      <c r="TP48"/>
      <c r="TQ48"/>
      <c r="TR48"/>
      <c r="TS48"/>
      <c r="TT48"/>
      <c r="TU48"/>
      <c r="TV48"/>
      <c r="TW48"/>
      <c r="TX48"/>
      <c r="TY48"/>
      <c r="TZ48"/>
      <c r="UA48"/>
      <c r="UB48"/>
      <c r="UC48"/>
      <c r="UD48"/>
      <c r="UE48"/>
      <c r="UF48"/>
      <c r="UG48"/>
      <c r="UH48"/>
      <c r="UI48"/>
      <c r="UJ48"/>
      <c r="UK48"/>
      <c r="UL48"/>
      <c r="UM48"/>
      <c r="UN48"/>
      <c r="UO48"/>
      <c r="UP48"/>
      <c r="UQ48"/>
      <c r="UR48"/>
      <c r="US48"/>
      <c r="UT48"/>
      <c r="UU48"/>
      <c r="UV48"/>
      <c r="UW48"/>
      <c r="UX48"/>
      <c r="UY48"/>
      <c r="UZ48"/>
      <c r="VA48"/>
      <c r="VB48"/>
      <c r="VC48"/>
      <c r="VD48"/>
      <c r="VE48"/>
      <c r="VF48"/>
      <c r="VG48"/>
      <c r="VH48"/>
      <c r="VI48"/>
      <c r="VJ48"/>
      <c r="VK48"/>
      <c r="VL48"/>
      <c r="VM48"/>
      <c r="VN48"/>
      <c r="VO48"/>
      <c r="VP48"/>
      <c r="VQ48"/>
      <c r="VR48"/>
      <c r="VS48"/>
      <c r="VT48"/>
      <c r="VU48"/>
      <c r="VV48"/>
      <c r="VW48"/>
      <c r="VX48"/>
      <c r="VY48"/>
      <c r="VZ48"/>
      <c r="WA48"/>
      <c r="WB48"/>
      <c r="WC48"/>
      <c r="WD48"/>
      <c r="WE48"/>
      <c r="WF48"/>
      <c r="WG48"/>
      <c r="WH48"/>
      <c r="WI48"/>
      <c r="WJ48"/>
      <c r="WK48"/>
      <c r="WL48"/>
      <c r="WM48"/>
      <c r="WN48"/>
      <c r="WO48"/>
      <c r="WP48"/>
      <c r="WQ48"/>
      <c r="WR48"/>
      <c r="WS48"/>
      <c r="WT48"/>
      <c r="WU48"/>
      <c r="WV48"/>
      <c r="WW48"/>
      <c r="WX48"/>
      <c r="WY48"/>
      <c r="WZ48"/>
      <c r="XA48"/>
      <c r="XB48"/>
      <c r="XC48"/>
      <c r="XD48"/>
      <c r="XE48"/>
      <c r="XF48"/>
      <c r="XG48"/>
      <c r="XH48"/>
      <c r="XI48"/>
      <c r="XJ48"/>
      <c r="XK48"/>
      <c r="XL48"/>
      <c r="XM48"/>
      <c r="XN48"/>
      <c r="XO48"/>
      <c r="XP48"/>
      <c r="XQ48"/>
      <c r="XR48"/>
      <c r="XS48"/>
      <c r="XT48"/>
      <c r="XU48"/>
      <c r="XV48"/>
      <c r="XW48"/>
      <c r="XX48"/>
      <c r="XY48"/>
      <c r="XZ48"/>
      <c r="YA48"/>
      <c r="YB48"/>
      <c r="YC48"/>
      <c r="YD48"/>
      <c r="YE48"/>
      <c r="YF48"/>
      <c r="YG48"/>
      <c r="YH48"/>
      <c r="YI48"/>
      <c r="YJ48"/>
      <c r="YK48"/>
      <c r="YL48"/>
      <c r="YM48"/>
      <c r="YN48"/>
      <c r="YO48"/>
      <c r="YP48"/>
      <c r="YQ48"/>
      <c r="YR48"/>
      <c r="YS48"/>
      <c r="YT48"/>
      <c r="YU48"/>
      <c r="YV48"/>
      <c r="YW48"/>
      <c r="YX48"/>
      <c r="YY48"/>
      <c r="YZ48"/>
      <c r="ZA48"/>
      <c r="ZB48"/>
      <c r="ZC48"/>
      <c r="ZD48"/>
      <c r="ZE48"/>
      <c r="ZF48"/>
      <c r="ZG48"/>
      <c r="ZH48"/>
      <c r="ZI48"/>
      <c r="ZJ48"/>
      <c r="ZK48"/>
      <c r="ZL48"/>
      <c r="ZM48"/>
      <c r="ZN48"/>
      <c r="ZO48"/>
      <c r="ZP48"/>
      <c r="ZQ48"/>
      <c r="ZR48"/>
      <c r="ZS48"/>
      <c r="ZT48"/>
      <c r="ZU48"/>
      <c r="ZV48"/>
      <c r="ZW48"/>
      <c r="ZX48"/>
      <c r="ZY48"/>
      <c r="ZZ48"/>
    </row>
    <row r="49" spans="1:702" s="18" customFormat="1">
      <c r="A49" s="158" t="s">
        <v>362</v>
      </c>
      <c r="B49">
        <v>0</v>
      </c>
      <c r="C49">
        <v>0</v>
      </c>
      <c r="D49">
        <v>0</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J49"/>
      <c r="GK49"/>
      <c r="GL49"/>
      <c r="GM49"/>
      <c r="GN49"/>
      <c r="GO49"/>
      <c r="GP49"/>
      <c r="GQ49"/>
      <c r="GR49"/>
      <c r="GS49"/>
      <c r="GT49"/>
      <c r="GU49"/>
      <c r="GV49"/>
      <c r="GW49"/>
      <c r="GX49"/>
      <c r="GY49"/>
      <c r="GZ49"/>
      <c r="HA49"/>
      <c r="HB49"/>
      <c r="HC49"/>
      <c r="HD49"/>
      <c r="HE49"/>
      <c r="HF49"/>
      <c r="HG49"/>
      <c r="HH49"/>
      <c r="HI49"/>
      <c r="HJ49"/>
      <c r="HK49"/>
      <c r="HL49"/>
      <c r="HM49"/>
      <c r="HN49"/>
      <c r="HO49"/>
      <c r="HP49"/>
      <c r="HQ49"/>
      <c r="HR49"/>
      <c r="HS49"/>
      <c r="HT49"/>
      <c r="HU49"/>
      <c r="HV49"/>
      <c r="HW49"/>
      <c r="HX49"/>
      <c r="HY49"/>
      <c r="HZ49"/>
      <c r="IA49"/>
      <c r="IB49"/>
      <c r="IC49"/>
      <c r="ID49"/>
      <c r="IE49"/>
      <c r="IF49"/>
      <c r="IG49"/>
      <c r="IH49"/>
      <c r="II49"/>
      <c r="IJ49"/>
      <c r="IK49"/>
      <c r="IL49"/>
      <c r="IM49"/>
      <c r="IN49"/>
      <c r="IO49"/>
      <c r="IP49"/>
      <c r="IQ49"/>
      <c r="IR49"/>
      <c r="IS49"/>
      <c r="IT49"/>
      <c r="IU49"/>
      <c r="IV49"/>
      <c r="IW49"/>
      <c r="IX49"/>
      <c r="IY49"/>
      <c r="IZ49"/>
      <c r="JA49"/>
      <c r="JB49"/>
      <c r="JC49"/>
      <c r="JD49"/>
      <c r="JE49"/>
      <c r="JF49"/>
      <c r="JG49"/>
      <c r="JH49"/>
      <c r="JI49"/>
      <c r="JJ49"/>
      <c r="JK49"/>
      <c r="JL49"/>
      <c r="JM49"/>
      <c r="JN49"/>
      <c r="JO49"/>
      <c r="JP49"/>
      <c r="JQ49"/>
      <c r="JR49"/>
      <c r="JS49"/>
      <c r="JT49"/>
      <c r="JU49"/>
      <c r="JV49"/>
      <c r="JW49"/>
      <c r="JX49"/>
      <c r="JY49"/>
      <c r="JZ49"/>
      <c r="KA49"/>
      <c r="KB49"/>
      <c r="KC49"/>
      <c r="KD49"/>
      <c r="KE49"/>
      <c r="KF49"/>
      <c r="KG49"/>
      <c r="KH49"/>
      <c r="KI49"/>
      <c r="KJ49"/>
      <c r="KK49"/>
      <c r="KL49"/>
      <c r="KM49"/>
      <c r="KN49"/>
      <c r="KO49"/>
      <c r="KP49"/>
      <c r="KQ49"/>
      <c r="KR49"/>
      <c r="KS49"/>
      <c r="KT49"/>
      <c r="KU49"/>
      <c r="KV49"/>
      <c r="KW49"/>
      <c r="KX49"/>
      <c r="KY49"/>
      <c r="KZ49"/>
      <c r="LA49"/>
      <c r="LB49"/>
      <c r="LC49"/>
      <c r="LD49"/>
      <c r="LE49"/>
      <c r="LF49"/>
      <c r="LG49"/>
      <c r="LH49"/>
      <c r="LI49"/>
      <c r="LJ49"/>
      <c r="LK49"/>
      <c r="LL49"/>
      <c r="LM49"/>
      <c r="LN49"/>
      <c r="LO49"/>
      <c r="LP49"/>
      <c r="LQ49"/>
      <c r="LR49"/>
      <c r="LS49"/>
      <c r="LT49"/>
      <c r="LU49"/>
      <c r="LV49"/>
      <c r="LW49"/>
      <c r="LX49"/>
      <c r="LY49"/>
      <c r="LZ49"/>
      <c r="MA49"/>
      <c r="MB49"/>
      <c r="MC49"/>
      <c r="MD49"/>
      <c r="ME49"/>
      <c r="MF49"/>
      <c r="MG49"/>
      <c r="MH49"/>
      <c r="MI49"/>
      <c r="MJ49"/>
      <c r="MK49"/>
      <c r="ML49"/>
      <c r="MM49"/>
      <c r="MN49"/>
      <c r="MO49"/>
      <c r="MP49"/>
      <c r="MQ49"/>
      <c r="MR49"/>
      <c r="MS49"/>
      <c r="MT49"/>
      <c r="MU49"/>
      <c r="MV49"/>
      <c r="MW49"/>
      <c r="MX49"/>
      <c r="MY49"/>
      <c r="MZ49"/>
      <c r="NA49"/>
      <c r="NB49"/>
      <c r="NC49"/>
      <c r="ND49"/>
      <c r="NE49"/>
      <c r="NF49"/>
      <c r="NG49"/>
      <c r="NH49"/>
      <c r="NI49"/>
      <c r="NJ49"/>
      <c r="NK49"/>
      <c r="NL49"/>
      <c r="NM49"/>
      <c r="NN49"/>
      <c r="NO49"/>
      <c r="NP49"/>
      <c r="NQ49"/>
      <c r="NR49"/>
      <c r="NS49"/>
      <c r="NT49"/>
      <c r="NU49"/>
      <c r="NV49"/>
      <c r="NW49"/>
      <c r="NX49"/>
      <c r="NY49"/>
      <c r="NZ49"/>
      <c r="OA49"/>
      <c r="OB49"/>
      <c r="OC49"/>
      <c r="OD49"/>
      <c r="OE49"/>
      <c r="OF49"/>
      <c r="OG49"/>
      <c r="OH49"/>
      <c r="OI49"/>
      <c r="OJ49"/>
      <c r="OK49"/>
      <c r="OL49"/>
      <c r="OM49"/>
      <c r="ON49"/>
      <c r="OO49"/>
      <c r="OP49"/>
      <c r="OQ49"/>
      <c r="OR49"/>
      <c r="OS49"/>
      <c r="OT49"/>
      <c r="OU49"/>
      <c r="OV49"/>
      <c r="OW49"/>
      <c r="OX49"/>
      <c r="OY49"/>
      <c r="OZ49"/>
      <c r="PA49"/>
      <c r="PB49"/>
      <c r="PC49"/>
      <c r="PD49"/>
      <c r="PE49"/>
      <c r="PF49"/>
      <c r="PG49"/>
      <c r="PH49"/>
      <c r="PI49"/>
      <c r="PJ49"/>
      <c r="PK49"/>
      <c r="PL49"/>
      <c r="PM49"/>
      <c r="PN49"/>
      <c r="PO49"/>
      <c r="PP49"/>
      <c r="PQ49"/>
      <c r="PR49"/>
      <c r="PS49"/>
      <c r="PT49"/>
      <c r="PU49"/>
      <c r="PV49"/>
      <c r="PW49"/>
      <c r="PX49"/>
      <c r="PY49"/>
      <c r="PZ49"/>
      <c r="QA49"/>
      <c r="QB49"/>
      <c r="QC49"/>
      <c r="QD49"/>
      <c r="QE49"/>
      <c r="QF49"/>
      <c r="QG49"/>
      <c r="QH49"/>
      <c r="QI49"/>
      <c r="QJ49"/>
      <c r="QK49"/>
      <c r="QL49"/>
      <c r="QM49"/>
      <c r="QN49"/>
      <c r="QO49"/>
      <c r="QP49"/>
      <c r="QQ49"/>
      <c r="QR49"/>
      <c r="QS49"/>
      <c r="QT49"/>
      <c r="QU49"/>
      <c r="QV49"/>
      <c r="QW49"/>
      <c r="QX49"/>
      <c r="QY49"/>
      <c r="QZ49"/>
      <c r="RA49"/>
      <c r="RB49"/>
      <c r="RC49"/>
      <c r="RD49"/>
      <c r="RE49"/>
      <c r="RF49"/>
      <c r="RG49"/>
      <c r="RH49"/>
      <c r="RI49"/>
      <c r="RJ49"/>
      <c r="RK49"/>
      <c r="RL49"/>
      <c r="RM49"/>
      <c r="RN49"/>
      <c r="RO49"/>
      <c r="RP49"/>
      <c r="RQ49"/>
      <c r="RR49"/>
      <c r="RS49"/>
      <c r="RT49"/>
      <c r="RU49"/>
      <c r="RV49"/>
      <c r="RW49"/>
      <c r="RX49"/>
      <c r="RY49"/>
      <c r="RZ49"/>
      <c r="SA49"/>
      <c r="SB49"/>
      <c r="SC49"/>
      <c r="SD49"/>
      <c r="SE49"/>
      <c r="SF49"/>
      <c r="SG49"/>
      <c r="SH49"/>
      <c r="SI49"/>
      <c r="SJ49"/>
      <c r="SK49"/>
      <c r="SL49"/>
      <c r="SM49"/>
      <c r="SN49"/>
      <c r="SO49"/>
      <c r="SP49"/>
      <c r="SQ49"/>
      <c r="SR49"/>
      <c r="SS49"/>
      <c r="ST49"/>
      <c r="SU49"/>
      <c r="SV49"/>
      <c r="SW49"/>
      <c r="SX49"/>
      <c r="SY49"/>
      <c r="SZ49"/>
      <c r="TA49"/>
      <c r="TB49"/>
      <c r="TC49"/>
      <c r="TD49"/>
      <c r="TE49"/>
      <c r="TF49"/>
      <c r="TG49"/>
      <c r="TH49"/>
      <c r="TI49"/>
      <c r="TJ49"/>
      <c r="TK49"/>
      <c r="TL49"/>
      <c r="TM49"/>
      <c r="TN49"/>
      <c r="TO49"/>
      <c r="TP49"/>
      <c r="TQ49"/>
      <c r="TR49"/>
      <c r="TS49"/>
      <c r="TT49"/>
      <c r="TU49"/>
      <c r="TV49"/>
      <c r="TW49"/>
      <c r="TX49"/>
      <c r="TY49"/>
      <c r="TZ49"/>
      <c r="UA49"/>
      <c r="UB49"/>
      <c r="UC49"/>
      <c r="UD49"/>
      <c r="UE49"/>
      <c r="UF49"/>
      <c r="UG49"/>
      <c r="UH49"/>
      <c r="UI49"/>
      <c r="UJ49"/>
      <c r="UK49"/>
      <c r="UL49"/>
      <c r="UM49"/>
      <c r="UN49"/>
      <c r="UO49"/>
      <c r="UP49"/>
      <c r="UQ49"/>
      <c r="UR49"/>
      <c r="US49"/>
      <c r="UT49"/>
      <c r="UU49"/>
      <c r="UV49"/>
      <c r="UW49"/>
      <c r="UX49"/>
      <c r="UY49"/>
      <c r="UZ49"/>
      <c r="VA49"/>
      <c r="VB49"/>
      <c r="VC49"/>
      <c r="VD49"/>
      <c r="VE49"/>
      <c r="VF49"/>
      <c r="VG49"/>
      <c r="VH49"/>
      <c r="VI49"/>
      <c r="VJ49"/>
      <c r="VK49"/>
      <c r="VL49"/>
      <c r="VM49"/>
      <c r="VN49"/>
      <c r="VO49"/>
      <c r="VP49"/>
      <c r="VQ49"/>
      <c r="VR49"/>
      <c r="VS49"/>
      <c r="VT49"/>
      <c r="VU49"/>
      <c r="VV49"/>
      <c r="VW49"/>
      <c r="VX49"/>
      <c r="VY49"/>
      <c r="VZ49"/>
      <c r="WA49"/>
      <c r="WB49"/>
      <c r="WC49"/>
      <c r="WD49"/>
      <c r="WE49"/>
      <c r="WF49"/>
      <c r="WG49"/>
      <c r="WH49"/>
      <c r="WI49"/>
      <c r="WJ49"/>
      <c r="WK49"/>
      <c r="WL49"/>
      <c r="WM49"/>
      <c r="WN49"/>
      <c r="WO49"/>
      <c r="WP49"/>
      <c r="WQ49"/>
      <c r="WR49"/>
      <c r="WS49"/>
      <c r="WT49"/>
      <c r="WU49"/>
      <c r="WV49"/>
      <c r="WW49"/>
      <c r="WX49"/>
      <c r="WY49"/>
      <c r="WZ49"/>
      <c r="XA49"/>
      <c r="XB49"/>
      <c r="XC49"/>
      <c r="XD49"/>
      <c r="XE49"/>
      <c r="XF49"/>
      <c r="XG49"/>
      <c r="XH49"/>
      <c r="XI49"/>
      <c r="XJ49"/>
      <c r="XK49"/>
      <c r="XL49"/>
      <c r="XM49"/>
      <c r="XN49"/>
      <c r="XO49"/>
      <c r="XP49"/>
      <c r="XQ49"/>
      <c r="XR49"/>
      <c r="XS49"/>
      <c r="XT49"/>
      <c r="XU49"/>
      <c r="XV49"/>
      <c r="XW49"/>
      <c r="XX49"/>
      <c r="XY49"/>
      <c r="XZ49"/>
      <c r="YA49"/>
      <c r="YB49"/>
      <c r="YC49"/>
      <c r="YD49"/>
      <c r="YE49"/>
      <c r="YF49"/>
      <c r="YG49"/>
      <c r="YH49"/>
      <c r="YI49"/>
      <c r="YJ49"/>
      <c r="YK49"/>
      <c r="YL49"/>
      <c r="YM49"/>
      <c r="YN49"/>
      <c r="YO49"/>
      <c r="YP49"/>
      <c r="YQ49"/>
      <c r="YR49"/>
      <c r="YS49"/>
      <c r="YT49"/>
      <c r="YU49"/>
      <c r="YV49"/>
      <c r="YW49"/>
      <c r="YX49"/>
      <c r="YY49"/>
      <c r="YZ49"/>
      <c r="ZA49"/>
      <c r="ZB49"/>
      <c r="ZC49"/>
      <c r="ZD49"/>
      <c r="ZE49"/>
      <c r="ZF49"/>
      <c r="ZG49"/>
      <c r="ZH49"/>
      <c r="ZI49"/>
      <c r="ZJ49"/>
      <c r="ZK49"/>
      <c r="ZL49"/>
      <c r="ZM49"/>
      <c r="ZN49"/>
      <c r="ZO49"/>
      <c r="ZP49"/>
      <c r="ZQ49"/>
      <c r="ZR49"/>
      <c r="ZS49"/>
      <c r="ZT49"/>
      <c r="ZU49"/>
      <c r="ZV49"/>
      <c r="ZW49"/>
      <c r="ZX49"/>
      <c r="ZY49"/>
      <c r="ZZ49"/>
    </row>
    <row r="50" spans="1:702" s="18" customFormat="1">
      <c r="A50" s="16" t="s">
        <v>180</v>
      </c>
      <c r="B50">
        <v>0</v>
      </c>
      <c r="C50">
        <v>25127.130714581075</v>
      </c>
      <c r="D50">
        <v>50288.452749267002</v>
      </c>
      <c r="E50">
        <v>75516.052587458908</v>
      </c>
      <c r="F50">
        <v>93631.292923319052</v>
      </c>
      <c r="G50">
        <v>116896.132921834</v>
      </c>
      <c r="H50">
        <v>142246.34325329476</v>
      </c>
      <c r="I50">
        <v>162342.65734182985</v>
      </c>
      <c r="J50">
        <v>182606.68227101373</v>
      </c>
      <c r="K50">
        <v>199417.83036679443</v>
      </c>
      <c r="L50">
        <v>223331.51303294394</v>
      </c>
      <c r="M50">
        <v>248103.07378594441</v>
      </c>
      <c r="N50">
        <v>268502.12069155637</v>
      </c>
      <c r="O50">
        <v>294318.27723612997</v>
      </c>
      <c r="P50">
        <v>322833.25522607006</v>
      </c>
      <c r="Q50">
        <v>342574.23266561882</v>
      </c>
      <c r="R50">
        <v>371558.50428480521</v>
      </c>
      <c r="S50">
        <v>409464.73082421639</v>
      </c>
      <c r="T50">
        <v>435377.53721075656</v>
      </c>
      <c r="U50">
        <v>467885.49157998007</v>
      </c>
      <c r="V50">
        <v>503657.68514671596</v>
      </c>
      <c r="W50">
        <v>534684.42964984174</v>
      </c>
      <c r="X50">
        <v>562061.44197003322</v>
      </c>
      <c r="Y50">
        <v>603587.74349686003</v>
      </c>
      <c r="Z50">
        <v>625127.31955108698</v>
      </c>
      <c r="AA50">
        <v>671677.52857488533</v>
      </c>
      <c r="AB50">
        <v>709196.20905514853</v>
      </c>
      <c r="AC50">
        <v>741760.46213408676</v>
      </c>
      <c r="AD50">
        <v>776479.99736624537</v>
      </c>
      <c r="AE50">
        <v>812209.43237267365</v>
      </c>
      <c r="AF50">
        <v>835388.31948606565</v>
      </c>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c r="EZ50"/>
      <c r="FA50"/>
      <c r="FB50"/>
      <c r="FC50"/>
      <c r="FD50"/>
      <c r="FE50"/>
      <c r="FF50"/>
      <c r="FG50"/>
      <c r="FH50"/>
      <c r="FI50"/>
      <c r="FJ50"/>
      <c r="FK50"/>
      <c r="FL50"/>
      <c r="FM50"/>
      <c r="FN50"/>
      <c r="FO50"/>
      <c r="FP50"/>
      <c r="FQ50"/>
      <c r="FR50"/>
      <c r="FS50"/>
      <c r="FT50"/>
      <c r="FU50"/>
      <c r="FV50"/>
      <c r="FW50"/>
      <c r="FX50"/>
      <c r="FY50"/>
      <c r="FZ50"/>
      <c r="GA50"/>
      <c r="GB50"/>
      <c r="GC50"/>
      <c r="GD50"/>
      <c r="GE50"/>
      <c r="GF50"/>
      <c r="GG50"/>
      <c r="GH50"/>
      <c r="GI50"/>
      <c r="GJ50"/>
      <c r="GK50"/>
      <c r="GL50"/>
      <c r="GM50"/>
      <c r="GN50"/>
      <c r="GO50"/>
      <c r="GP50"/>
      <c r="GQ50"/>
      <c r="GR50"/>
      <c r="GS50"/>
      <c r="GT50"/>
      <c r="GU50"/>
      <c r="GV50"/>
      <c r="GW50"/>
      <c r="GX50"/>
      <c r="GY50"/>
      <c r="GZ50"/>
      <c r="HA50"/>
      <c r="HB50"/>
      <c r="HC50"/>
      <c r="HD50"/>
      <c r="HE50"/>
      <c r="HF50"/>
      <c r="HG50"/>
      <c r="HH50"/>
      <c r="HI50"/>
      <c r="HJ50"/>
      <c r="HK50"/>
      <c r="HL50"/>
      <c r="HM50"/>
      <c r="HN50"/>
      <c r="HO50"/>
      <c r="HP50"/>
      <c r="HQ50"/>
      <c r="HR50"/>
      <c r="HS50"/>
      <c r="HT50"/>
      <c r="HU50"/>
      <c r="HV50"/>
      <c r="HW50"/>
      <c r="HX50"/>
      <c r="HY50"/>
      <c r="HZ50"/>
      <c r="IA50"/>
      <c r="IB50"/>
      <c r="IC50"/>
      <c r="ID50"/>
      <c r="IE50"/>
      <c r="IF50"/>
      <c r="IG50"/>
      <c r="IH50"/>
      <c r="II50"/>
      <c r="IJ50"/>
      <c r="IK50"/>
      <c r="IL50"/>
      <c r="IM50"/>
      <c r="IN50"/>
      <c r="IO50"/>
      <c r="IP50"/>
      <c r="IQ50"/>
      <c r="IR50"/>
      <c r="IS50"/>
      <c r="IT50"/>
      <c r="IU50"/>
      <c r="IV50"/>
      <c r="IW50"/>
      <c r="IX50"/>
      <c r="IY50"/>
      <c r="IZ50"/>
      <c r="JA50"/>
      <c r="JB50"/>
      <c r="JC50"/>
      <c r="JD50"/>
      <c r="JE50"/>
      <c r="JF50"/>
      <c r="JG50"/>
      <c r="JH50"/>
      <c r="JI50"/>
      <c r="JJ50"/>
      <c r="JK50"/>
      <c r="JL50"/>
      <c r="JM50"/>
      <c r="JN50"/>
      <c r="JO50"/>
      <c r="JP50"/>
      <c r="JQ50"/>
      <c r="JR50"/>
      <c r="JS50"/>
      <c r="JT50"/>
      <c r="JU50"/>
      <c r="JV50"/>
      <c r="JW50"/>
      <c r="JX50"/>
      <c r="JY50"/>
      <c r="JZ50"/>
      <c r="KA50"/>
      <c r="KB50"/>
      <c r="KC50"/>
      <c r="KD50"/>
      <c r="KE50"/>
      <c r="KF50"/>
      <c r="KG50"/>
      <c r="KH50"/>
      <c r="KI50"/>
      <c r="KJ50"/>
      <c r="KK50"/>
      <c r="KL50"/>
      <c r="KM50"/>
      <c r="KN50"/>
      <c r="KO50"/>
      <c r="KP50"/>
      <c r="KQ50"/>
      <c r="KR50"/>
      <c r="KS50"/>
      <c r="KT50"/>
      <c r="KU50"/>
      <c r="KV50"/>
      <c r="KW50"/>
      <c r="KX50"/>
      <c r="KY50"/>
      <c r="KZ50"/>
      <c r="LA50"/>
      <c r="LB50"/>
      <c r="LC50"/>
      <c r="LD50"/>
      <c r="LE50"/>
      <c r="LF50"/>
      <c r="LG50"/>
      <c r="LH50"/>
      <c r="LI50"/>
      <c r="LJ50"/>
      <c r="LK50"/>
      <c r="LL50"/>
      <c r="LM50"/>
      <c r="LN50"/>
      <c r="LO50"/>
      <c r="LP50"/>
      <c r="LQ50"/>
      <c r="LR50"/>
      <c r="LS50"/>
      <c r="LT50"/>
      <c r="LU50"/>
      <c r="LV50"/>
      <c r="LW50"/>
      <c r="LX50"/>
      <c r="LY50"/>
      <c r="LZ50"/>
      <c r="MA50"/>
      <c r="MB50"/>
      <c r="MC50"/>
      <c r="MD50"/>
      <c r="ME50"/>
      <c r="MF50"/>
      <c r="MG50"/>
      <c r="MH50"/>
      <c r="MI50"/>
      <c r="MJ50"/>
      <c r="MK50"/>
      <c r="ML50"/>
      <c r="MM50"/>
      <c r="MN50"/>
      <c r="MO50"/>
      <c r="MP50"/>
      <c r="MQ50"/>
      <c r="MR50"/>
      <c r="MS50"/>
      <c r="MT50"/>
      <c r="MU50"/>
      <c r="MV50"/>
      <c r="MW50"/>
      <c r="MX50"/>
      <c r="MY50"/>
      <c r="MZ50"/>
      <c r="NA50"/>
      <c r="NB50"/>
      <c r="NC50"/>
      <c r="ND50"/>
      <c r="NE50"/>
      <c r="NF50"/>
      <c r="NG50"/>
      <c r="NH50"/>
      <c r="NI50"/>
      <c r="NJ50"/>
      <c r="NK50"/>
      <c r="NL50"/>
      <c r="NM50"/>
      <c r="NN50"/>
      <c r="NO50"/>
      <c r="NP50"/>
      <c r="NQ50"/>
      <c r="NR50"/>
      <c r="NS50"/>
      <c r="NT50"/>
      <c r="NU50"/>
      <c r="NV50"/>
      <c r="NW50"/>
      <c r="NX50"/>
      <c r="NY50"/>
      <c r="NZ50"/>
      <c r="OA50"/>
      <c r="OB50"/>
      <c r="OC50"/>
      <c r="OD50"/>
      <c r="OE50"/>
      <c r="OF50"/>
      <c r="OG50"/>
      <c r="OH50"/>
      <c r="OI50"/>
      <c r="OJ50"/>
      <c r="OK50"/>
      <c r="OL50"/>
      <c r="OM50"/>
      <c r="ON50"/>
      <c r="OO50"/>
      <c r="OP50"/>
      <c r="OQ50"/>
      <c r="OR50"/>
      <c r="OS50"/>
      <c r="OT50"/>
      <c r="OU50"/>
      <c r="OV50"/>
      <c r="OW50"/>
      <c r="OX50"/>
      <c r="OY50"/>
      <c r="OZ50"/>
      <c r="PA50"/>
      <c r="PB50"/>
      <c r="PC50"/>
      <c r="PD50"/>
      <c r="PE50"/>
      <c r="PF50"/>
      <c r="PG50"/>
      <c r="PH50"/>
      <c r="PI50"/>
      <c r="PJ50"/>
      <c r="PK50"/>
      <c r="PL50"/>
      <c r="PM50"/>
      <c r="PN50"/>
      <c r="PO50"/>
      <c r="PP50"/>
      <c r="PQ50"/>
      <c r="PR50"/>
      <c r="PS50"/>
      <c r="PT50"/>
      <c r="PU50"/>
      <c r="PV50"/>
      <c r="PW50"/>
      <c r="PX50"/>
      <c r="PY50"/>
      <c r="PZ50"/>
      <c r="QA50"/>
      <c r="QB50"/>
      <c r="QC50"/>
      <c r="QD50"/>
      <c r="QE50"/>
      <c r="QF50"/>
      <c r="QG50"/>
      <c r="QH50"/>
      <c r="QI50"/>
      <c r="QJ50"/>
      <c r="QK50"/>
      <c r="QL50"/>
      <c r="QM50"/>
      <c r="QN50"/>
      <c r="QO50"/>
      <c r="QP50"/>
      <c r="QQ50"/>
      <c r="QR50"/>
      <c r="QS50"/>
      <c r="QT50"/>
      <c r="QU50"/>
      <c r="QV50"/>
      <c r="QW50"/>
      <c r="QX50"/>
      <c r="QY50"/>
      <c r="QZ50"/>
      <c r="RA50"/>
      <c r="RB50"/>
      <c r="RC50"/>
      <c r="RD50"/>
      <c r="RE50"/>
      <c r="RF50"/>
      <c r="RG50"/>
      <c r="RH50"/>
      <c r="RI50"/>
      <c r="RJ50"/>
      <c r="RK50"/>
      <c r="RL50"/>
      <c r="RM50"/>
      <c r="RN50"/>
      <c r="RO50"/>
      <c r="RP50"/>
      <c r="RQ50"/>
      <c r="RR50"/>
      <c r="RS50"/>
      <c r="RT50"/>
      <c r="RU50"/>
      <c r="RV50"/>
      <c r="RW50"/>
      <c r="RX50"/>
      <c r="RY50"/>
      <c r="RZ50"/>
      <c r="SA50"/>
      <c r="SB50"/>
      <c r="SC50"/>
      <c r="SD50"/>
      <c r="SE50"/>
      <c r="SF50"/>
      <c r="SG50"/>
      <c r="SH50"/>
      <c r="SI50"/>
      <c r="SJ50"/>
      <c r="SK50"/>
      <c r="SL50"/>
      <c r="SM50"/>
      <c r="SN50"/>
      <c r="SO50"/>
      <c r="SP50"/>
      <c r="SQ50"/>
      <c r="SR50"/>
      <c r="SS50"/>
      <c r="ST50"/>
      <c r="SU50"/>
      <c r="SV50"/>
      <c r="SW50"/>
      <c r="SX50"/>
      <c r="SY50"/>
      <c r="SZ50"/>
      <c r="TA50"/>
      <c r="TB50"/>
      <c r="TC50"/>
      <c r="TD50"/>
      <c r="TE50"/>
      <c r="TF50"/>
      <c r="TG50"/>
      <c r="TH50"/>
      <c r="TI50"/>
      <c r="TJ50"/>
      <c r="TK50"/>
      <c r="TL50"/>
      <c r="TM50"/>
      <c r="TN50"/>
      <c r="TO50"/>
      <c r="TP50"/>
      <c r="TQ50"/>
      <c r="TR50"/>
      <c r="TS50"/>
      <c r="TT50"/>
      <c r="TU50"/>
      <c r="TV50"/>
      <c r="TW50"/>
      <c r="TX50"/>
      <c r="TY50"/>
      <c r="TZ50"/>
      <c r="UA50"/>
      <c r="UB50"/>
      <c r="UC50"/>
      <c r="UD50"/>
      <c r="UE50"/>
      <c r="UF50"/>
      <c r="UG50"/>
      <c r="UH50"/>
      <c r="UI50"/>
      <c r="UJ50"/>
      <c r="UK50"/>
      <c r="UL50"/>
      <c r="UM50"/>
      <c r="UN50"/>
      <c r="UO50"/>
      <c r="UP50"/>
      <c r="UQ50"/>
      <c r="UR50"/>
      <c r="US50"/>
      <c r="UT50"/>
      <c r="UU50"/>
      <c r="UV50"/>
      <c r="UW50"/>
      <c r="UX50"/>
      <c r="UY50"/>
      <c r="UZ50"/>
      <c r="VA50"/>
      <c r="VB50"/>
      <c r="VC50"/>
      <c r="VD50"/>
      <c r="VE50"/>
      <c r="VF50"/>
      <c r="VG50"/>
      <c r="VH50"/>
      <c r="VI50"/>
      <c r="VJ50"/>
      <c r="VK50"/>
      <c r="VL50"/>
      <c r="VM50"/>
      <c r="VN50"/>
      <c r="VO50"/>
      <c r="VP50"/>
      <c r="VQ50"/>
      <c r="VR50"/>
      <c r="VS50"/>
      <c r="VT50"/>
      <c r="VU50"/>
      <c r="VV50"/>
      <c r="VW50"/>
      <c r="VX50"/>
      <c r="VY50"/>
      <c r="VZ50"/>
      <c r="WA50"/>
      <c r="WB50"/>
      <c r="WC50"/>
      <c r="WD50"/>
      <c r="WE50"/>
      <c r="WF50"/>
      <c r="WG50"/>
      <c r="WH50"/>
      <c r="WI50"/>
      <c r="WJ50"/>
      <c r="WK50"/>
      <c r="WL50"/>
      <c r="WM50"/>
      <c r="WN50"/>
      <c r="WO50"/>
      <c r="WP50"/>
      <c r="WQ50"/>
      <c r="WR50"/>
      <c r="WS50"/>
      <c r="WT50"/>
      <c r="WU50"/>
      <c r="WV50"/>
      <c r="WW50"/>
      <c r="WX50"/>
      <c r="WY50"/>
      <c r="WZ50"/>
      <c r="XA50"/>
      <c r="XB50"/>
      <c r="XC50"/>
      <c r="XD50"/>
      <c r="XE50"/>
      <c r="XF50"/>
      <c r="XG50"/>
      <c r="XH50"/>
      <c r="XI50"/>
      <c r="XJ50"/>
      <c r="XK50"/>
      <c r="XL50"/>
      <c r="XM50"/>
      <c r="XN50"/>
      <c r="XO50"/>
      <c r="XP50"/>
      <c r="XQ50"/>
      <c r="XR50"/>
      <c r="XS50"/>
      <c r="XT50"/>
      <c r="XU50"/>
      <c r="XV50"/>
      <c r="XW50"/>
      <c r="XX50"/>
      <c r="XY50"/>
      <c r="XZ50"/>
      <c r="YA50"/>
      <c r="YB50"/>
      <c r="YC50"/>
      <c r="YD50"/>
      <c r="YE50"/>
      <c r="YF50"/>
      <c r="YG50"/>
      <c r="YH50"/>
      <c r="YI50"/>
      <c r="YJ50"/>
      <c r="YK50"/>
      <c r="YL50"/>
      <c r="YM50"/>
      <c r="YN50"/>
      <c r="YO50"/>
      <c r="YP50"/>
      <c r="YQ50"/>
      <c r="YR50"/>
      <c r="YS50"/>
      <c r="YT50"/>
      <c r="YU50"/>
      <c r="YV50"/>
      <c r="YW50"/>
      <c r="YX50"/>
      <c r="YY50"/>
      <c r="YZ50"/>
      <c r="ZA50"/>
      <c r="ZB50"/>
      <c r="ZC50"/>
      <c r="ZD50"/>
      <c r="ZE50"/>
      <c r="ZF50"/>
      <c r="ZG50"/>
      <c r="ZH50"/>
      <c r="ZI50"/>
      <c r="ZJ50"/>
      <c r="ZK50"/>
      <c r="ZL50"/>
      <c r="ZM50"/>
      <c r="ZN50"/>
      <c r="ZO50"/>
      <c r="ZP50"/>
      <c r="ZQ50"/>
      <c r="ZR50"/>
      <c r="ZS50"/>
      <c r="ZT50"/>
      <c r="ZU50"/>
      <c r="ZV50"/>
      <c r="ZW50"/>
      <c r="ZX50"/>
      <c r="ZY50"/>
      <c r="ZZ50"/>
    </row>
    <row r="51" spans="1:702" s="18" customFormat="1">
      <c r="A51" s="16" t="s">
        <v>68</v>
      </c>
      <c r="B51">
        <v>502542.61429162155</v>
      </c>
      <c r="C51">
        <v>496359.74223723431</v>
      </c>
      <c r="D51">
        <v>491055.90728480241</v>
      </c>
      <c r="E51">
        <v>449163.3139594539</v>
      </c>
      <c r="F51">
        <v>449090.73777879623</v>
      </c>
      <c r="G51">
        <v>426755.80814438371</v>
      </c>
      <c r="H51">
        <v>364512.71814308333</v>
      </c>
      <c r="I51">
        <v>388789.71025719686</v>
      </c>
      <c r="J51">
        <v>292703.81580618094</v>
      </c>
      <c r="K51">
        <v>329011.57368958439</v>
      </c>
      <c r="L51">
        <v>310548.39287625125</v>
      </c>
      <c r="M51">
        <v>288396.56806785177</v>
      </c>
      <c r="N51">
        <v>288714.5003382641</v>
      </c>
      <c r="O51">
        <v>261479.02822360519</v>
      </c>
      <c r="P51">
        <v>260753.53206841467</v>
      </c>
      <c r="Q51">
        <v>271943.0361579794</v>
      </c>
      <c r="R51">
        <v>251605.73854195877</v>
      </c>
      <c r="S51">
        <v>238979.72130709019</v>
      </c>
      <c r="T51">
        <v>244094.01186467716</v>
      </c>
      <c r="U51">
        <v>0</v>
      </c>
      <c r="V51">
        <v>0</v>
      </c>
      <c r="W51">
        <v>0</v>
      </c>
      <c r="X51">
        <v>0</v>
      </c>
      <c r="Y51">
        <v>0</v>
      </c>
      <c r="Z51">
        <v>0</v>
      </c>
      <c r="AA51">
        <v>0</v>
      </c>
      <c r="AB51">
        <v>0</v>
      </c>
      <c r="AC51">
        <v>0</v>
      </c>
      <c r="AD51">
        <v>0</v>
      </c>
      <c r="AE51">
        <v>0</v>
      </c>
      <c r="AF51">
        <v>0</v>
      </c>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c r="EZ51"/>
      <c r="FA51"/>
      <c r="FB51"/>
      <c r="FC51"/>
      <c r="FD51"/>
      <c r="FE51"/>
      <c r="FF51"/>
      <c r="FG51"/>
      <c r="FH51"/>
      <c r="FI51"/>
      <c r="FJ51"/>
      <c r="FK51"/>
      <c r="FL51"/>
      <c r="FM51"/>
      <c r="FN51"/>
      <c r="FO51"/>
      <c r="FP51"/>
      <c r="FQ51"/>
      <c r="FR51"/>
      <c r="FS51"/>
      <c r="FT51"/>
      <c r="FU51"/>
      <c r="FV51"/>
      <c r="FW51"/>
      <c r="FX51"/>
      <c r="FY51"/>
      <c r="FZ51"/>
      <c r="GA51"/>
      <c r="GB51"/>
      <c r="GC51"/>
      <c r="GD51"/>
      <c r="GE51"/>
      <c r="GF51"/>
      <c r="GG51"/>
      <c r="GH51"/>
      <c r="GI51"/>
      <c r="GJ51"/>
      <c r="GK51"/>
      <c r="GL51"/>
      <c r="GM51"/>
      <c r="GN51"/>
      <c r="GO51"/>
      <c r="GP51"/>
      <c r="GQ51"/>
      <c r="GR51"/>
      <c r="GS51"/>
      <c r="GT51"/>
      <c r="GU51"/>
      <c r="GV51"/>
      <c r="GW51"/>
      <c r="GX51"/>
      <c r="GY51"/>
      <c r="GZ51"/>
      <c r="HA51"/>
      <c r="HB51"/>
      <c r="HC51"/>
      <c r="HD51"/>
      <c r="HE51"/>
      <c r="HF51"/>
      <c r="HG51"/>
      <c r="HH51"/>
      <c r="HI51"/>
      <c r="HJ51"/>
      <c r="HK51"/>
      <c r="HL51"/>
      <c r="HM51"/>
      <c r="HN51"/>
      <c r="HO51"/>
      <c r="HP51"/>
      <c r="HQ51"/>
      <c r="HR51"/>
      <c r="HS51"/>
      <c r="HT51"/>
      <c r="HU51"/>
      <c r="HV51"/>
      <c r="HW51"/>
      <c r="HX51"/>
      <c r="HY51"/>
      <c r="HZ51"/>
      <c r="IA51"/>
      <c r="IB51"/>
      <c r="IC51"/>
      <c r="ID51"/>
      <c r="IE51"/>
      <c r="IF51"/>
      <c r="IG51"/>
      <c r="IH51"/>
      <c r="II51"/>
      <c r="IJ51"/>
      <c r="IK51"/>
      <c r="IL51"/>
      <c r="IM51"/>
      <c r="IN51"/>
      <c r="IO51"/>
      <c r="IP51"/>
      <c r="IQ51"/>
      <c r="IR51"/>
      <c r="IS51"/>
      <c r="IT51"/>
      <c r="IU51"/>
      <c r="IV51"/>
      <c r="IW51"/>
      <c r="IX51"/>
      <c r="IY51"/>
      <c r="IZ51"/>
      <c r="JA51"/>
      <c r="JB51"/>
      <c r="JC51"/>
      <c r="JD51"/>
      <c r="JE51"/>
      <c r="JF51"/>
      <c r="JG51"/>
      <c r="JH51"/>
      <c r="JI51"/>
      <c r="JJ51"/>
      <c r="JK51"/>
      <c r="JL51"/>
      <c r="JM51"/>
      <c r="JN51"/>
      <c r="JO51"/>
      <c r="JP51"/>
      <c r="JQ51"/>
      <c r="JR51"/>
      <c r="JS51"/>
      <c r="JT51"/>
      <c r="JU51"/>
      <c r="JV51"/>
      <c r="JW51"/>
      <c r="JX51"/>
      <c r="JY51"/>
      <c r="JZ51"/>
      <c r="KA51"/>
      <c r="KB51"/>
      <c r="KC51"/>
      <c r="KD51"/>
      <c r="KE51"/>
      <c r="KF51"/>
      <c r="KG51"/>
      <c r="KH51"/>
      <c r="KI51"/>
      <c r="KJ51"/>
      <c r="KK51"/>
      <c r="KL51"/>
      <c r="KM51"/>
      <c r="KN51"/>
      <c r="KO51"/>
      <c r="KP51"/>
      <c r="KQ51"/>
      <c r="KR51"/>
      <c r="KS51"/>
      <c r="KT51"/>
      <c r="KU51"/>
      <c r="KV51"/>
      <c r="KW51"/>
      <c r="KX51"/>
      <c r="KY51"/>
      <c r="KZ51"/>
      <c r="LA51"/>
      <c r="LB51"/>
      <c r="LC51"/>
      <c r="LD51"/>
      <c r="LE51"/>
      <c r="LF51"/>
      <c r="LG51"/>
      <c r="LH51"/>
      <c r="LI51"/>
      <c r="LJ51"/>
      <c r="LK51"/>
      <c r="LL51"/>
      <c r="LM51"/>
      <c r="LN51"/>
      <c r="LO51"/>
      <c r="LP51"/>
      <c r="LQ51"/>
      <c r="LR51"/>
      <c r="LS51"/>
      <c r="LT51"/>
      <c r="LU51"/>
      <c r="LV51"/>
      <c r="LW51"/>
      <c r="LX51"/>
      <c r="LY51"/>
      <c r="LZ51"/>
      <c r="MA51"/>
      <c r="MB51"/>
      <c r="MC51"/>
      <c r="MD51"/>
      <c r="ME51"/>
      <c r="MF51"/>
      <c r="MG51"/>
      <c r="MH51"/>
      <c r="MI51"/>
      <c r="MJ51"/>
      <c r="MK51"/>
      <c r="ML51"/>
      <c r="MM51"/>
      <c r="MN51"/>
      <c r="MO51"/>
      <c r="MP51"/>
      <c r="MQ51"/>
      <c r="MR51"/>
      <c r="MS51"/>
      <c r="MT51"/>
      <c r="MU51"/>
      <c r="MV51"/>
      <c r="MW51"/>
      <c r="MX51"/>
      <c r="MY51"/>
      <c r="MZ51"/>
      <c r="NA51"/>
      <c r="NB51"/>
      <c r="NC51"/>
      <c r="ND51"/>
      <c r="NE51"/>
      <c r="NF51"/>
      <c r="NG51"/>
      <c r="NH51"/>
      <c r="NI51"/>
      <c r="NJ51"/>
      <c r="NK51"/>
      <c r="NL51"/>
      <c r="NM51"/>
      <c r="NN51"/>
      <c r="NO51"/>
      <c r="NP51"/>
      <c r="NQ51"/>
      <c r="NR51"/>
      <c r="NS51"/>
      <c r="NT51"/>
      <c r="NU51"/>
      <c r="NV51"/>
      <c r="NW51"/>
      <c r="NX51"/>
      <c r="NY51"/>
      <c r="NZ51"/>
      <c r="OA51"/>
      <c r="OB51"/>
      <c r="OC51"/>
      <c r="OD51"/>
      <c r="OE51"/>
      <c r="OF51"/>
      <c r="OG51"/>
      <c r="OH51"/>
      <c r="OI51"/>
      <c r="OJ51"/>
      <c r="OK51"/>
      <c r="OL51"/>
      <c r="OM51"/>
      <c r="ON51"/>
      <c r="OO51"/>
      <c r="OP51"/>
      <c r="OQ51"/>
      <c r="OR51"/>
      <c r="OS51"/>
      <c r="OT51"/>
      <c r="OU51"/>
      <c r="OV51"/>
      <c r="OW51"/>
      <c r="OX51"/>
      <c r="OY51"/>
      <c r="OZ51"/>
      <c r="PA51"/>
      <c r="PB51"/>
      <c r="PC51"/>
      <c r="PD51"/>
      <c r="PE51"/>
      <c r="PF51"/>
      <c r="PG51"/>
      <c r="PH51"/>
      <c r="PI51"/>
      <c r="PJ51"/>
      <c r="PK51"/>
      <c r="PL51"/>
      <c r="PM51"/>
      <c r="PN51"/>
      <c r="PO51"/>
      <c r="PP51"/>
      <c r="PQ51"/>
      <c r="PR51"/>
      <c r="PS51"/>
      <c r="PT51"/>
      <c r="PU51"/>
      <c r="PV51"/>
      <c r="PW51"/>
      <c r="PX51"/>
      <c r="PY51"/>
      <c r="PZ51"/>
      <c r="QA51"/>
      <c r="QB51"/>
      <c r="QC51"/>
      <c r="QD51"/>
      <c r="QE51"/>
      <c r="QF51"/>
      <c r="QG51"/>
      <c r="QH51"/>
      <c r="QI51"/>
      <c r="QJ51"/>
      <c r="QK51"/>
      <c r="QL51"/>
      <c r="QM51"/>
      <c r="QN51"/>
      <c r="QO51"/>
      <c r="QP51"/>
      <c r="QQ51"/>
      <c r="QR51"/>
      <c r="QS51"/>
      <c r="QT51"/>
      <c r="QU51"/>
      <c r="QV51"/>
      <c r="QW51"/>
      <c r="QX51"/>
      <c r="QY51"/>
      <c r="QZ51"/>
      <c r="RA51"/>
      <c r="RB51"/>
      <c r="RC51"/>
      <c r="RD51"/>
      <c r="RE51"/>
      <c r="RF51"/>
      <c r="RG51"/>
      <c r="RH51"/>
      <c r="RI51"/>
      <c r="RJ51"/>
      <c r="RK51"/>
      <c r="RL51"/>
      <c r="RM51"/>
      <c r="RN51"/>
      <c r="RO51"/>
      <c r="RP51"/>
      <c r="RQ51"/>
      <c r="RR51"/>
      <c r="RS51"/>
      <c r="RT51"/>
      <c r="RU51"/>
      <c r="RV51"/>
      <c r="RW51"/>
      <c r="RX51"/>
      <c r="RY51"/>
      <c r="RZ51"/>
      <c r="SA51"/>
      <c r="SB51"/>
      <c r="SC51"/>
      <c r="SD51"/>
      <c r="SE51"/>
      <c r="SF51"/>
      <c r="SG51"/>
      <c r="SH51"/>
      <c r="SI51"/>
      <c r="SJ51"/>
      <c r="SK51"/>
      <c r="SL51"/>
      <c r="SM51"/>
      <c r="SN51"/>
      <c r="SO51"/>
      <c r="SP51"/>
      <c r="SQ51"/>
      <c r="SR51"/>
      <c r="SS51"/>
      <c r="ST51"/>
      <c r="SU51"/>
      <c r="SV51"/>
      <c r="SW51"/>
      <c r="SX51"/>
      <c r="SY51"/>
      <c r="SZ51"/>
      <c r="TA51"/>
      <c r="TB51"/>
      <c r="TC51"/>
      <c r="TD51"/>
      <c r="TE51"/>
      <c r="TF51"/>
      <c r="TG51"/>
      <c r="TH51"/>
      <c r="TI51"/>
      <c r="TJ51"/>
      <c r="TK51"/>
      <c r="TL51"/>
      <c r="TM51"/>
      <c r="TN51"/>
      <c r="TO51"/>
      <c r="TP51"/>
      <c r="TQ51"/>
      <c r="TR51"/>
      <c r="TS51"/>
      <c r="TT51"/>
      <c r="TU51"/>
      <c r="TV51"/>
      <c r="TW51"/>
      <c r="TX51"/>
      <c r="TY51"/>
      <c r="TZ51"/>
      <c r="UA51"/>
      <c r="UB51"/>
      <c r="UC51"/>
      <c r="UD51"/>
      <c r="UE51"/>
      <c r="UF51"/>
      <c r="UG51"/>
      <c r="UH51"/>
      <c r="UI51"/>
      <c r="UJ51"/>
      <c r="UK51"/>
      <c r="UL51"/>
      <c r="UM51"/>
      <c r="UN51"/>
      <c r="UO51"/>
      <c r="UP51"/>
      <c r="UQ51"/>
      <c r="UR51"/>
      <c r="US51"/>
      <c r="UT51"/>
      <c r="UU51"/>
      <c r="UV51"/>
      <c r="UW51"/>
      <c r="UX51"/>
      <c r="UY51"/>
      <c r="UZ51"/>
      <c r="VA51"/>
      <c r="VB51"/>
      <c r="VC51"/>
      <c r="VD51"/>
      <c r="VE51"/>
      <c r="VF51"/>
      <c r="VG51"/>
      <c r="VH51"/>
      <c r="VI51"/>
      <c r="VJ51"/>
      <c r="VK51"/>
      <c r="VL51"/>
      <c r="VM51"/>
      <c r="VN51"/>
      <c r="VO51"/>
      <c r="VP51"/>
      <c r="VQ51"/>
      <c r="VR51"/>
      <c r="VS51"/>
      <c r="VT51"/>
      <c r="VU51"/>
      <c r="VV51"/>
      <c r="VW51"/>
      <c r="VX51"/>
      <c r="VY51"/>
      <c r="VZ51"/>
      <c r="WA51"/>
      <c r="WB51"/>
      <c r="WC51"/>
      <c r="WD51"/>
      <c r="WE51"/>
      <c r="WF51"/>
      <c r="WG51"/>
      <c r="WH51"/>
      <c r="WI51"/>
      <c r="WJ51"/>
      <c r="WK51"/>
      <c r="WL51"/>
      <c r="WM51"/>
      <c r="WN51"/>
      <c r="WO51"/>
      <c r="WP51"/>
      <c r="WQ51"/>
      <c r="WR51"/>
      <c r="WS51"/>
      <c r="WT51"/>
      <c r="WU51"/>
      <c r="WV51"/>
      <c r="WW51"/>
      <c r="WX51"/>
      <c r="WY51"/>
      <c r="WZ51"/>
      <c r="XA51"/>
      <c r="XB51"/>
      <c r="XC51"/>
      <c r="XD51"/>
      <c r="XE51"/>
      <c r="XF51"/>
      <c r="XG51"/>
      <c r="XH51"/>
      <c r="XI51"/>
      <c r="XJ51"/>
      <c r="XK51"/>
      <c r="XL51"/>
      <c r="XM51"/>
      <c r="XN51"/>
      <c r="XO51"/>
      <c r="XP51"/>
      <c r="XQ51"/>
      <c r="XR51"/>
      <c r="XS51"/>
      <c r="XT51"/>
      <c r="XU51"/>
      <c r="XV51"/>
      <c r="XW51"/>
      <c r="XX51"/>
      <c r="XY51"/>
      <c r="XZ51"/>
      <c r="YA51"/>
      <c r="YB51"/>
      <c r="YC51"/>
      <c r="YD51"/>
      <c r="YE51"/>
      <c r="YF51"/>
      <c r="YG51"/>
      <c r="YH51"/>
      <c r="YI51"/>
      <c r="YJ51"/>
      <c r="YK51"/>
      <c r="YL51"/>
      <c r="YM51"/>
      <c r="YN51"/>
      <c r="YO51"/>
      <c r="YP51"/>
      <c r="YQ51"/>
      <c r="YR51"/>
      <c r="YS51"/>
      <c r="YT51"/>
      <c r="YU51"/>
      <c r="YV51"/>
      <c r="YW51"/>
      <c r="YX51"/>
      <c r="YY51"/>
      <c r="YZ51"/>
      <c r="ZA51"/>
      <c r="ZB51"/>
      <c r="ZC51"/>
      <c r="ZD51"/>
      <c r="ZE51"/>
      <c r="ZF51"/>
      <c r="ZG51"/>
      <c r="ZH51"/>
      <c r="ZI51"/>
      <c r="ZJ51"/>
      <c r="ZK51"/>
      <c r="ZL51"/>
      <c r="ZM51"/>
      <c r="ZN51"/>
      <c r="ZO51"/>
      <c r="ZP51"/>
      <c r="ZQ51"/>
      <c r="ZR51"/>
      <c r="ZS51"/>
      <c r="ZT51"/>
      <c r="ZU51"/>
      <c r="ZV51"/>
      <c r="ZW51"/>
      <c r="ZX51"/>
      <c r="ZY51"/>
      <c r="ZZ51"/>
    </row>
    <row r="52" spans="1:702" s="18" customFormat="1">
      <c r="A52" s="16" t="s">
        <v>69</v>
      </c>
      <c r="B52">
        <v>125635.65357290539</v>
      </c>
      <c r="C52">
        <v>124089.93555930858</v>
      </c>
      <c r="D52">
        <v>122763.9768212006</v>
      </c>
      <c r="E52">
        <v>112290.82848986347</v>
      </c>
      <c r="F52">
        <v>112272.68444469906</v>
      </c>
      <c r="G52">
        <v>106688.95203609593</v>
      </c>
      <c r="H52">
        <v>91128.179535770832</v>
      </c>
      <c r="I52">
        <v>97197.427564299214</v>
      </c>
      <c r="J52">
        <v>73175.953951545234</v>
      </c>
      <c r="K52">
        <v>82252.893422396097</v>
      </c>
      <c r="L52">
        <v>77637.098219062813</v>
      </c>
      <c r="M52">
        <v>72099.142016962942</v>
      </c>
      <c r="N52">
        <v>72178.625084566025</v>
      </c>
      <c r="O52">
        <v>65369.757055901297</v>
      </c>
      <c r="P52">
        <v>65188.383017103668</v>
      </c>
      <c r="Q52">
        <v>67985.759039494849</v>
      </c>
      <c r="R52">
        <v>62901.434635489692</v>
      </c>
      <c r="S52">
        <v>59744.930326772548</v>
      </c>
      <c r="T52">
        <v>61023.50296616929</v>
      </c>
      <c r="U52">
        <v>302143.25293430133</v>
      </c>
      <c r="V52">
        <v>330878.70292687678</v>
      </c>
      <c r="W52">
        <v>330360.86152177758</v>
      </c>
      <c r="X52">
        <v>331535.18875115586</v>
      </c>
      <c r="Y52">
        <v>334394.33373898477</v>
      </c>
      <c r="Z52">
        <v>361509.74091953633</v>
      </c>
      <c r="AA52">
        <v>335250.47754127765</v>
      </c>
      <c r="AB52">
        <v>325064.77694807673</v>
      </c>
      <c r="AC52">
        <v>329646.3864862448</v>
      </c>
      <c r="AD52">
        <v>322494.30027356552</v>
      </c>
      <c r="AE52">
        <v>289162.77039046376</v>
      </c>
      <c r="AF52">
        <v>275389.62584085576</v>
      </c>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c r="FC52"/>
      <c r="FD52"/>
      <c r="FE52"/>
      <c r="FF52"/>
      <c r="FG52"/>
      <c r="FH52"/>
      <c r="FI52"/>
      <c r="FJ52"/>
      <c r="FK52"/>
      <c r="FL52"/>
      <c r="FM52"/>
      <c r="FN52"/>
      <c r="FO52"/>
      <c r="FP52"/>
      <c r="FQ52"/>
      <c r="FR52"/>
      <c r="FS52"/>
      <c r="FT52"/>
      <c r="FU52"/>
      <c r="FV52"/>
      <c r="FW52"/>
      <c r="FX52"/>
      <c r="FY52"/>
      <c r="FZ52"/>
      <c r="GA52"/>
      <c r="GB52"/>
      <c r="GC52"/>
      <c r="GD52"/>
      <c r="GE52"/>
      <c r="GF52"/>
      <c r="GG52"/>
      <c r="GH52"/>
      <c r="GI52"/>
      <c r="GJ52"/>
      <c r="GK52"/>
      <c r="GL52"/>
      <c r="GM52"/>
      <c r="GN52"/>
      <c r="GO52"/>
      <c r="GP52"/>
      <c r="GQ52"/>
      <c r="GR52"/>
      <c r="GS52"/>
      <c r="GT52"/>
      <c r="GU52"/>
      <c r="GV52"/>
      <c r="GW52"/>
      <c r="GX52"/>
      <c r="GY52"/>
      <c r="GZ52"/>
      <c r="HA52"/>
      <c r="HB52"/>
      <c r="HC52"/>
      <c r="HD52"/>
      <c r="HE52"/>
      <c r="HF52"/>
      <c r="HG52"/>
      <c r="HH52"/>
      <c r="HI52"/>
      <c r="HJ52"/>
      <c r="HK52"/>
      <c r="HL52"/>
      <c r="HM52"/>
      <c r="HN52"/>
      <c r="HO52"/>
      <c r="HP52"/>
      <c r="HQ52"/>
      <c r="HR52"/>
      <c r="HS52"/>
      <c r="HT52"/>
      <c r="HU52"/>
      <c r="HV52"/>
      <c r="HW52"/>
      <c r="HX52"/>
      <c r="HY52"/>
      <c r="HZ52"/>
      <c r="IA52"/>
      <c r="IB52"/>
      <c r="IC52"/>
      <c r="ID52"/>
      <c r="IE52"/>
      <c r="IF52"/>
      <c r="IG52"/>
      <c r="IH52"/>
      <c r="II52"/>
      <c r="IJ52"/>
      <c r="IK52"/>
      <c r="IL52"/>
      <c r="IM52"/>
      <c r="IN52"/>
      <c r="IO52"/>
      <c r="IP52"/>
      <c r="IQ52"/>
      <c r="IR52"/>
      <c r="IS52"/>
      <c r="IT52"/>
      <c r="IU52"/>
      <c r="IV52"/>
      <c r="IW52"/>
      <c r="IX52"/>
      <c r="IY52"/>
      <c r="IZ52"/>
      <c r="JA52"/>
      <c r="JB52"/>
      <c r="JC52"/>
      <c r="JD52"/>
      <c r="JE52"/>
      <c r="JF52"/>
      <c r="JG52"/>
      <c r="JH52"/>
      <c r="JI52"/>
      <c r="JJ52"/>
      <c r="JK52"/>
      <c r="JL52"/>
      <c r="JM52"/>
      <c r="JN52"/>
      <c r="JO52"/>
      <c r="JP52"/>
      <c r="JQ52"/>
      <c r="JR52"/>
      <c r="JS52"/>
      <c r="JT52"/>
      <c r="JU52"/>
      <c r="JV52"/>
      <c r="JW52"/>
      <c r="JX52"/>
      <c r="JY52"/>
      <c r="JZ52"/>
      <c r="KA52"/>
      <c r="KB52"/>
      <c r="KC52"/>
      <c r="KD52"/>
      <c r="KE52"/>
      <c r="KF52"/>
      <c r="KG52"/>
      <c r="KH52"/>
      <c r="KI52"/>
      <c r="KJ52"/>
      <c r="KK52"/>
      <c r="KL52"/>
      <c r="KM52"/>
      <c r="KN52"/>
      <c r="KO52"/>
      <c r="KP52"/>
      <c r="KQ52"/>
      <c r="KR52"/>
      <c r="KS52"/>
      <c r="KT52"/>
      <c r="KU52"/>
      <c r="KV52"/>
      <c r="KW52"/>
      <c r="KX52"/>
      <c r="KY52"/>
      <c r="KZ52"/>
      <c r="LA52"/>
      <c r="LB52"/>
      <c r="LC52"/>
      <c r="LD52"/>
      <c r="LE52"/>
      <c r="LF52"/>
      <c r="LG52"/>
      <c r="LH52"/>
      <c r="LI52"/>
      <c r="LJ52"/>
      <c r="LK52"/>
      <c r="LL52"/>
      <c r="LM52"/>
      <c r="LN52"/>
      <c r="LO52"/>
      <c r="LP52"/>
      <c r="LQ52"/>
      <c r="LR52"/>
      <c r="LS52"/>
      <c r="LT52"/>
      <c r="LU52"/>
      <c r="LV52"/>
      <c r="LW52"/>
      <c r="LX52"/>
      <c r="LY52"/>
      <c r="LZ52"/>
      <c r="MA52"/>
      <c r="MB52"/>
      <c r="MC52"/>
      <c r="MD52"/>
      <c r="ME52"/>
      <c r="MF52"/>
      <c r="MG52"/>
      <c r="MH52"/>
      <c r="MI52"/>
      <c r="MJ52"/>
      <c r="MK52"/>
      <c r="ML52"/>
      <c r="MM52"/>
      <c r="MN52"/>
      <c r="MO52"/>
      <c r="MP52"/>
      <c r="MQ52"/>
      <c r="MR52"/>
      <c r="MS52"/>
      <c r="MT52"/>
      <c r="MU52"/>
      <c r="MV52"/>
      <c r="MW52"/>
      <c r="MX52"/>
      <c r="MY52"/>
      <c r="MZ52"/>
      <c r="NA52"/>
      <c r="NB52"/>
      <c r="NC52"/>
      <c r="ND52"/>
      <c r="NE52"/>
      <c r="NF52"/>
      <c r="NG52"/>
      <c r="NH52"/>
      <c r="NI52"/>
      <c r="NJ52"/>
      <c r="NK52"/>
      <c r="NL52"/>
      <c r="NM52"/>
      <c r="NN52"/>
      <c r="NO52"/>
      <c r="NP52"/>
      <c r="NQ52"/>
      <c r="NR52"/>
      <c r="NS52"/>
      <c r="NT52"/>
      <c r="NU52"/>
      <c r="NV52"/>
      <c r="NW52"/>
      <c r="NX52"/>
      <c r="NY52"/>
      <c r="NZ52"/>
      <c r="OA52"/>
      <c r="OB52"/>
      <c r="OC52"/>
      <c r="OD52"/>
      <c r="OE52"/>
      <c r="OF52"/>
      <c r="OG52"/>
      <c r="OH52"/>
      <c r="OI52"/>
      <c r="OJ52"/>
      <c r="OK52"/>
      <c r="OL52"/>
      <c r="OM52"/>
      <c r="ON52"/>
      <c r="OO52"/>
      <c r="OP52"/>
      <c r="OQ52"/>
      <c r="OR52"/>
      <c r="OS52"/>
      <c r="OT52"/>
      <c r="OU52"/>
      <c r="OV52"/>
      <c r="OW52"/>
      <c r="OX52"/>
      <c r="OY52"/>
      <c r="OZ52"/>
      <c r="PA52"/>
      <c r="PB52"/>
      <c r="PC52"/>
      <c r="PD52"/>
      <c r="PE52"/>
      <c r="PF52"/>
      <c r="PG52"/>
      <c r="PH52"/>
      <c r="PI52"/>
      <c r="PJ52"/>
      <c r="PK52"/>
      <c r="PL52"/>
      <c r="PM52"/>
      <c r="PN52"/>
      <c r="PO52"/>
      <c r="PP52"/>
      <c r="PQ52"/>
      <c r="PR52"/>
      <c r="PS52"/>
      <c r="PT52"/>
      <c r="PU52"/>
      <c r="PV52"/>
      <c r="PW52"/>
      <c r="PX52"/>
      <c r="PY52"/>
      <c r="PZ52"/>
      <c r="QA52"/>
      <c r="QB52"/>
      <c r="QC52"/>
      <c r="QD52"/>
      <c r="QE52"/>
      <c r="QF52"/>
      <c r="QG52"/>
      <c r="QH52"/>
      <c r="QI52"/>
      <c r="QJ52"/>
      <c r="QK52"/>
      <c r="QL52"/>
      <c r="QM52"/>
      <c r="QN52"/>
      <c r="QO52"/>
      <c r="QP52"/>
      <c r="QQ52"/>
      <c r="QR52"/>
      <c r="QS52"/>
      <c r="QT52"/>
      <c r="QU52"/>
      <c r="QV52"/>
      <c r="QW52"/>
      <c r="QX52"/>
      <c r="QY52"/>
      <c r="QZ52"/>
      <c r="RA52"/>
      <c r="RB52"/>
      <c r="RC52"/>
      <c r="RD52"/>
      <c r="RE52"/>
      <c r="RF52"/>
      <c r="RG52"/>
      <c r="RH52"/>
      <c r="RI52"/>
      <c r="RJ52"/>
      <c r="RK52"/>
      <c r="RL52"/>
      <c r="RM52"/>
      <c r="RN52"/>
      <c r="RO52"/>
      <c r="RP52"/>
      <c r="RQ52"/>
      <c r="RR52"/>
      <c r="RS52"/>
      <c r="RT52"/>
      <c r="RU52"/>
      <c r="RV52"/>
      <c r="RW52"/>
      <c r="RX52"/>
      <c r="RY52"/>
      <c r="RZ52"/>
      <c r="SA52"/>
      <c r="SB52"/>
      <c r="SC52"/>
      <c r="SD52"/>
      <c r="SE52"/>
      <c r="SF52"/>
      <c r="SG52"/>
      <c r="SH52"/>
      <c r="SI52"/>
      <c r="SJ52"/>
      <c r="SK52"/>
      <c r="SL52"/>
      <c r="SM52"/>
      <c r="SN52"/>
      <c r="SO52"/>
      <c r="SP52"/>
      <c r="SQ52"/>
      <c r="SR52"/>
      <c r="SS52"/>
      <c r="ST52"/>
      <c r="SU52"/>
      <c r="SV52"/>
      <c r="SW52"/>
      <c r="SX52"/>
      <c r="SY52"/>
      <c r="SZ52"/>
      <c r="TA52"/>
      <c r="TB52"/>
      <c r="TC52"/>
      <c r="TD52"/>
      <c r="TE52"/>
      <c r="TF52"/>
      <c r="TG52"/>
      <c r="TH52"/>
      <c r="TI52"/>
      <c r="TJ52"/>
      <c r="TK52"/>
      <c r="TL52"/>
      <c r="TM52"/>
      <c r="TN52"/>
      <c r="TO52"/>
      <c r="TP52"/>
      <c r="TQ52"/>
      <c r="TR52"/>
      <c r="TS52"/>
      <c r="TT52"/>
      <c r="TU52"/>
      <c r="TV52"/>
      <c r="TW52"/>
      <c r="TX52"/>
      <c r="TY52"/>
      <c r="TZ52"/>
      <c r="UA52"/>
      <c r="UB52"/>
      <c r="UC52"/>
      <c r="UD52"/>
      <c r="UE52"/>
      <c r="UF52"/>
      <c r="UG52"/>
      <c r="UH52"/>
      <c r="UI52"/>
      <c r="UJ52"/>
      <c r="UK52"/>
      <c r="UL52"/>
      <c r="UM52"/>
      <c r="UN52"/>
      <c r="UO52"/>
      <c r="UP52"/>
      <c r="UQ52"/>
      <c r="UR52"/>
      <c r="US52"/>
      <c r="UT52"/>
      <c r="UU52"/>
      <c r="UV52"/>
      <c r="UW52"/>
      <c r="UX52"/>
      <c r="UY52"/>
      <c r="UZ52"/>
      <c r="VA52"/>
      <c r="VB52"/>
      <c r="VC52"/>
      <c r="VD52"/>
      <c r="VE52"/>
      <c r="VF52"/>
      <c r="VG52"/>
      <c r="VH52"/>
      <c r="VI52"/>
      <c r="VJ52"/>
      <c r="VK52"/>
      <c r="VL52"/>
      <c r="VM52"/>
      <c r="VN52"/>
      <c r="VO52"/>
      <c r="VP52"/>
      <c r="VQ52"/>
      <c r="VR52"/>
      <c r="VS52"/>
      <c r="VT52"/>
      <c r="VU52"/>
      <c r="VV52"/>
      <c r="VW52"/>
      <c r="VX52"/>
      <c r="VY52"/>
      <c r="VZ52"/>
      <c r="WA52"/>
      <c r="WB52"/>
      <c r="WC52"/>
      <c r="WD52"/>
      <c r="WE52"/>
      <c r="WF52"/>
      <c r="WG52"/>
      <c r="WH52"/>
      <c r="WI52"/>
      <c r="WJ52"/>
      <c r="WK52"/>
      <c r="WL52"/>
      <c r="WM52"/>
      <c r="WN52"/>
      <c r="WO52"/>
      <c r="WP52"/>
      <c r="WQ52"/>
      <c r="WR52"/>
      <c r="WS52"/>
      <c r="WT52"/>
      <c r="WU52"/>
      <c r="WV52"/>
      <c r="WW52"/>
      <c r="WX52"/>
      <c r="WY52"/>
      <c r="WZ52"/>
      <c r="XA52"/>
      <c r="XB52"/>
      <c r="XC52"/>
      <c r="XD52"/>
      <c r="XE52"/>
      <c r="XF52"/>
      <c r="XG52"/>
      <c r="XH52"/>
      <c r="XI52"/>
      <c r="XJ52"/>
      <c r="XK52"/>
      <c r="XL52"/>
      <c r="XM52"/>
      <c r="XN52"/>
      <c r="XO52"/>
      <c r="XP52"/>
      <c r="XQ52"/>
      <c r="XR52"/>
      <c r="XS52"/>
      <c r="XT52"/>
      <c r="XU52"/>
      <c r="XV52"/>
      <c r="XW52"/>
      <c r="XX52"/>
      <c r="XY52"/>
      <c r="XZ52"/>
      <c r="YA52"/>
      <c r="YB52"/>
      <c r="YC52"/>
      <c r="YD52"/>
      <c r="YE52"/>
      <c r="YF52"/>
      <c r="YG52"/>
      <c r="YH52"/>
      <c r="YI52"/>
      <c r="YJ52"/>
      <c r="YK52"/>
      <c r="YL52"/>
      <c r="YM52"/>
      <c r="YN52"/>
      <c r="YO52"/>
      <c r="YP52"/>
      <c r="YQ52"/>
      <c r="YR52"/>
      <c r="YS52"/>
      <c r="YT52"/>
      <c r="YU52"/>
      <c r="YV52"/>
      <c r="YW52"/>
      <c r="YX52"/>
      <c r="YY52"/>
      <c r="YZ52"/>
      <c r="ZA52"/>
      <c r="ZB52"/>
      <c r="ZC52"/>
      <c r="ZD52"/>
      <c r="ZE52"/>
      <c r="ZF52"/>
      <c r="ZG52"/>
      <c r="ZH52"/>
      <c r="ZI52"/>
      <c r="ZJ52"/>
      <c r="ZK52"/>
      <c r="ZL52"/>
      <c r="ZM52"/>
      <c r="ZN52"/>
      <c r="ZO52"/>
      <c r="ZP52"/>
      <c r="ZQ52"/>
      <c r="ZR52"/>
      <c r="ZS52"/>
      <c r="ZT52"/>
      <c r="ZU52"/>
      <c r="ZV52"/>
      <c r="ZW52"/>
      <c r="ZX52"/>
      <c r="ZY52"/>
      <c r="ZZ52"/>
    </row>
    <row r="53" spans="1:702" s="18" customFormat="1">
      <c r="A53" s="16" t="s">
        <v>195</v>
      </c>
      <c r="B53">
        <v>628178.26786452695</v>
      </c>
      <c r="C53">
        <v>620449.67779654288</v>
      </c>
      <c r="D53">
        <v>613819.88410600298</v>
      </c>
      <c r="E53">
        <v>561454.14244931738</v>
      </c>
      <c r="F53">
        <v>561363.42222349532</v>
      </c>
      <c r="G53">
        <v>533444.76018047961</v>
      </c>
      <c r="H53">
        <v>455640.89767885418</v>
      </c>
      <c r="I53">
        <v>485987.13782149606</v>
      </c>
      <c r="J53">
        <v>365879.76975772617</v>
      </c>
      <c r="K53">
        <v>411264.46711198048</v>
      </c>
      <c r="L53">
        <v>388185.49109531409</v>
      </c>
      <c r="M53">
        <v>360495.71008481469</v>
      </c>
      <c r="N53">
        <v>360893.12542283011</v>
      </c>
      <c r="O53">
        <v>326848.78527950647</v>
      </c>
      <c r="P53">
        <v>325941.91508551833</v>
      </c>
      <c r="Q53">
        <v>339928.79519747425</v>
      </c>
      <c r="R53">
        <v>314507.17317744845</v>
      </c>
      <c r="S53">
        <v>298724.65163386276</v>
      </c>
      <c r="T53">
        <v>305117.51483084646</v>
      </c>
      <c r="U53">
        <v>302143.25293430133</v>
      </c>
      <c r="V53">
        <v>330878.70292687678</v>
      </c>
      <c r="W53">
        <v>330360.86152177758</v>
      </c>
      <c r="X53">
        <v>331535.18875115586</v>
      </c>
      <c r="Y53">
        <v>334394.33373898477</v>
      </c>
      <c r="Z53">
        <v>361509.74091953633</v>
      </c>
      <c r="AA53">
        <v>335250.47754127765</v>
      </c>
      <c r="AB53">
        <v>325064.77694807673</v>
      </c>
      <c r="AC53">
        <v>329646.3864862448</v>
      </c>
      <c r="AD53">
        <v>322494.30027356552</v>
      </c>
      <c r="AE53">
        <v>289162.77039046376</v>
      </c>
      <c r="AF53">
        <v>275389.62584085576</v>
      </c>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c r="FH53"/>
      <c r="FI53"/>
      <c r="FJ53"/>
      <c r="FK53"/>
      <c r="FL53"/>
      <c r="FM53"/>
      <c r="FN53"/>
      <c r="FO53"/>
      <c r="FP53"/>
      <c r="FQ53"/>
      <c r="FR53"/>
      <c r="FS53"/>
      <c r="FT53"/>
      <c r="FU53"/>
      <c r="FV53"/>
      <c r="FW53"/>
      <c r="FX53"/>
      <c r="FY53"/>
      <c r="FZ53"/>
      <c r="GA53"/>
      <c r="GB53"/>
      <c r="GC53"/>
      <c r="GD53"/>
      <c r="GE53"/>
      <c r="GF53"/>
      <c r="GG53"/>
      <c r="GH53"/>
      <c r="GI53"/>
      <c r="GJ53"/>
      <c r="GK53"/>
      <c r="GL53"/>
      <c r="GM53"/>
      <c r="GN53"/>
      <c r="GO53"/>
      <c r="GP53"/>
      <c r="GQ53"/>
      <c r="GR53"/>
      <c r="GS53"/>
      <c r="GT53"/>
      <c r="GU53"/>
      <c r="GV53"/>
      <c r="GW53"/>
      <c r="GX53"/>
      <c r="GY53"/>
      <c r="GZ53"/>
      <c r="HA53"/>
      <c r="HB53"/>
      <c r="HC53"/>
      <c r="HD53"/>
      <c r="HE53"/>
      <c r="HF53"/>
      <c r="HG53"/>
      <c r="HH53"/>
      <c r="HI53"/>
      <c r="HJ53"/>
      <c r="HK53"/>
      <c r="HL53"/>
      <c r="HM53"/>
      <c r="HN53"/>
      <c r="HO53"/>
      <c r="HP53"/>
      <c r="HQ53"/>
      <c r="HR53"/>
      <c r="HS53"/>
      <c r="HT53"/>
      <c r="HU53"/>
      <c r="HV53"/>
      <c r="HW53"/>
      <c r="HX53"/>
      <c r="HY53"/>
      <c r="HZ53"/>
      <c r="IA53"/>
      <c r="IB53"/>
      <c r="IC53"/>
      <c r="ID53"/>
      <c r="IE53"/>
      <c r="IF53"/>
      <c r="IG53"/>
      <c r="IH53"/>
      <c r="II53"/>
      <c r="IJ53"/>
      <c r="IK53"/>
      <c r="IL53"/>
      <c r="IM53"/>
      <c r="IN53"/>
      <c r="IO53"/>
      <c r="IP53"/>
      <c r="IQ53"/>
      <c r="IR53"/>
      <c r="IS53"/>
      <c r="IT53"/>
      <c r="IU53"/>
      <c r="IV53"/>
      <c r="IW53"/>
      <c r="IX53"/>
      <c r="IY53"/>
      <c r="IZ53"/>
      <c r="JA53"/>
      <c r="JB53"/>
      <c r="JC53"/>
      <c r="JD53"/>
      <c r="JE53"/>
      <c r="JF53"/>
      <c r="JG53"/>
      <c r="JH53"/>
      <c r="JI53"/>
      <c r="JJ53"/>
      <c r="JK53"/>
      <c r="JL53"/>
      <c r="JM53"/>
      <c r="JN53"/>
      <c r="JO53"/>
      <c r="JP53"/>
      <c r="JQ53"/>
      <c r="JR53"/>
      <c r="JS53"/>
      <c r="JT53"/>
      <c r="JU53"/>
      <c r="JV53"/>
      <c r="JW53"/>
      <c r="JX53"/>
      <c r="JY53"/>
      <c r="JZ53"/>
      <c r="KA53"/>
      <c r="KB53"/>
      <c r="KC53"/>
      <c r="KD53"/>
      <c r="KE53"/>
      <c r="KF53"/>
      <c r="KG53"/>
      <c r="KH53"/>
      <c r="KI53"/>
      <c r="KJ53"/>
      <c r="KK53"/>
      <c r="KL53"/>
      <c r="KM53"/>
      <c r="KN53"/>
      <c r="KO53"/>
      <c r="KP53"/>
      <c r="KQ53"/>
      <c r="KR53"/>
      <c r="KS53"/>
      <c r="KT53"/>
      <c r="KU53"/>
      <c r="KV53"/>
      <c r="KW53"/>
      <c r="KX53"/>
      <c r="KY53"/>
      <c r="KZ53"/>
      <c r="LA53"/>
      <c r="LB53"/>
      <c r="LC53"/>
      <c r="LD53"/>
      <c r="LE53"/>
      <c r="LF53"/>
      <c r="LG53"/>
      <c r="LH53"/>
      <c r="LI53"/>
      <c r="LJ53"/>
      <c r="LK53"/>
      <c r="LL53"/>
      <c r="LM53"/>
      <c r="LN53"/>
      <c r="LO53"/>
      <c r="LP53"/>
      <c r="LQ53"/>
      <c r="LR53"/>
      <c r="LS53"/>
      <c r="LT53"/>
      <c r="LU53"/>
      <c r="LV53"/>
      <c r="LW53"/>
      <c r="LX53"/>
      <c r="LY53"/>
      <c r="LZ53"/>
      <c r="MA53"/>
      <c r="MB53"/>
      <c r="MC53"/>
      <c r="MD53"/>
      <c r="ME53"/>
      <c r="MF53"/>
      <c r="MG53"/>
      <c r="MH53"/>
      <c r="MI53"/>
      <c r="MJ53"/>
      <c r="MK53"/>
      <c r="ML53"/>
      <c r="MM53"/>
      <c r="MN53"/>
      <c r="MO53"/>
      <c r="MP53"/>
      <c r="MQ53"/>
      <c r="MR53"/>
      <c r="MS53"/>
      <c r="MT53"/>
      <c r="MU53"/>
      <c r="MV53"/>
      <c r="MW53"/>
      <c r="MX53"/>
      <c r="MY53"/>
      <c r="MZ53"/>
      <c r="NA53"/>
      <c r="NB53"/>
      <c r="NC53"/>
      <c r="ND53"/>
      <c r="NE53"/>
      <c r="NF53"/>
      <c r="NG53"/>
      <c r="NH53"/>
      <c r="NI53"/>
      <c r="NJ53"/>
      <c r="NK53"/>
      <c r="NL53"/>
      <c r="NM53"/>
      <c r="NN53"/>
      <c r="NO53"/>
      <c r="NP53"/>
      <c r="NQ53"/>
      <c r="NR53"/>
      <c r="NS53"/>
      <c r="NT53"/>
      <c r="NU53"/>
      <c r="NV53"/>
      <c r="NW53"/>
      <c r="NX53"/>
      <c r="NY53"/>
      <c r="NZ53"/>
      <c r="OA53"/>
      <c r="OB53"/>
      <c r="OC53"/>
      <c r="OD53"/>
      <c r="OE53"/>
      <c r="OF53"/>
      <c r="OG53"/>
      <c r="OH53"/>
      <c r="OI53"/>
      <c r="OJ53"/>
      <c r="OK53"/>
      <c r="OL53"/>
      <c r="OM53"/>
      <c r="ON53"/>
      <c r="OO53"/>
      <c r="OP53"/>
      <c r="OQ53"/>
      <c r="OR53"/>
      <c r="OS53"/>
      <c r="OT53"/>
      <c r="OU53"/>
      <c r="OV53"/>
      <c r="OW53"/>
      <c r="OX53"/>
      <c r="OY53"/>
      <c r="OZ53"/>
      <c r="PA53"/>
      <c r="PB53"/>
      <c r="PC53"/>
      <c r="PD53"/>
      <c r="PE53"/>
      <c r="PF53"/>
      <c r="PG53"/>
      <c r="PH53"/>
      <c r="PI53"/>
      <c r="PJ53"/>
      <c r="PK53"/>
      <c r="PL53"/>
      <c r="PM53"/>
      <c r="PN53"/>
      <c r="PO53"/>
      <c r="PP53"/>
      <c r="PQ53"/>
      <c r="PR53"/>
      <c r="PS53"/>
      <c r="PT53"/>
      <c r="PU53"/>
      <c r="PV53"/>
      <c r="PW53"/>
      <c r="PX53"/>
      <c r="PY53"/>
      <c r="PZ53"/>
      <c r="QA53"/>
      <c r="QB53"/>
      <c r="QC53"/>
      <c r="QD53"/>
      <c r="QE53"/>
      <c r="QF53"/>
      <c r="QG53"/>
      <c r="QH53"/>
      <c r="QI53"/>
      <c r="QJ53"/>
      <c r="QK53"/>
      <c r="QL53"/>
      <c r="QM53"/>
      <c r="QN53"/>
      <c r="QO53"/>
      <c r="QP53"/>
      <c r="QQ53"/>
      <c r="QR53"/>
      <c r="QS53"/>
      <c r="QT53"/>
      <c r="QU53"/>
      <c r="QV53"/>
      <c r="QW53"/>
      <c r="QX53"/>
      <c r="QY53"/>
      <c r="QZ53"/>
      <c r="RA53"/>
      <c r="RB53"/>
      <c r="RC53"/>
      <c r="RD53"/>
      <c r="RE53"/>
      <c r="RF53"/>
      <c r="RG53"/>
      <c r="RH53"/>
      <c r="RI53"/>
      <c r="RJ53"/>
      <c r="RK53"/>
      <c r="RL53"/>
      <c r="RM53"/>
      <c r="RN53"/>
      <c r="RO53"/>
      <c r="RP53"/>
      <c r="RQ53"/>
      <c r="RR53"/>
      <c r="RS53"/>
      <c r="RT53"/>
      <c r="RU53"/>
      <c r="RV53"/>
      <c r="RW53"/>
      <c r="RX53"/>
      <c r="RY53"/>
      <c r="RZ53"/>
      <c r="SA53"/>
      <c r="SB53"/>
      <c r="SC53"/>
      <c r="SD53"/>
      <c r="SE53"/>
      <c r="SF53"/>
      <c r="SG53"/>
      <c r="SH53"/>
      <c r="SI53"/>
      <c r="SJ53"/>
      <c r="SK53"/>
      <c r="SL53"/>
      <c r="SM53"/>
      <c r="SN53"/>
      <c r="SO53"/>
      <c r="SP53"/>
      <c r="SQ53"/>
      <c r="SR53"/>
      <c r="SS53"/>
      <c r="ST53"/>
      <c r="SU53"/>
      <c r="SV53"/>
      <c r="SW53"/>
      <c r="SX53"/>
      <c r="SY53"/>
      <c r="SZ53"/>
      <c r="TA53"/>
      <c r="TB53"/>
      <c r="TC53"/>
      <c r="TD53"/>
      <c r="TE53"/>
      <c r="TF53"/>
      <c r="TG53"/>
      <c r="TH53"/>
      <c r="TI53"/>
      <c r="TJ53"/>
      <c r="TK53"/>
      <c r="TL53"/>
      <c r="TM53"/>
      <c r="TN53"/>
      <c r="TO53"/>
      <c r="TP53"/>
      <c r="TQ53"/>
      <c r="TR53"/>
      <c r="TS53"/>
      <c r="TT53"/>
      <c r="TU53"/>
      <c r="TV53"/>
      <c r="TW53"/>
      <c r="TX53"/>
      <c r="TY53"/>
      <c r="TZ53"/>
      <c r="UA53"/>
      <c r="UB53"/>
      <c r="UC53"/>
      <c r="UD53"/>
      <c r="UE53"/>
      <c r="UF53"/>
      <c r="UG53"/>
      <c r="UH53"/>
      <c r="UI53"/>
      <c r="UJ53"/>
      <c r="UK53"/>
      <c r="UL53"/>
      <c r="UM53"/>
      <c r="UN53"/>
      <c r="UO53"/>
      <c r="UP53"/>
      <c r="UQ53"/>
      <c r="UR53"/>
      <c r="US53"/>
      <c r="UT53"/>
      <c r="UU53"/>
      <c r="UV53"/>
      <c r="UW53"/>
      <c r="UX53"/>
      <c r="UY53"/>
      <c r="UZ53"/>
      <c r="VA53"/>
      <c r="VB53"/>
      <c r="VC53"/>
      <c r="VD53"/>
      <c r="VE53"/>
      <c r="VF53"/>
      <c r="VG53"/>
      <c r="VH53"/>
      <c r="VI53"/>
      <c r="VJ53"/>
      <c r="VK53"/>
      <c r="VL53"/>
      <c r="VM53"/>
      <c r="VN53"/>
      <c r="VO53"/>
      <c r="VP53"/>
      <c r="VQ53"/>
      <c r="VR53"/>
      <c r="VS53"/>
      <c r="VT53"/>
      <c r="VU53"/>
      <c r="VV53"/>
      <c r="VW53"/>
      <c r="VX53"/>
      <c r="VY53"/>
      <c r="VZ53"/>
      <c r="WA53"/>
      <c r="WB53"/>
      <c r="WC53"/>
      <c r="WD53"/>
      <c r="WE53"/>
      <c r="WF53"/>
      <c r="WG53"/>
      <c r="WH53"/>
      <c r="WI53"/>
      <c r="WJ53"/>
      <c r="WK53"/>
      <c r="WL53"/>
      <c r="WM53"/>
      <c r="WN53"/>
      <c r="WO53"/>
      <c r="WP53"/>
      <c r="WQ53"/>
      <c r="WR53"/>
      <c r="WS53"/>
      <c r="WT53"/>
      <c r="WU53"/>
      <c r="WV53"/>
      <c r="WW53"/>
      <c r="WX53"/>
      <c r="WY53"/>
      <c r="WZ53"/>
      <c r="XA53"/>
      <c r="XB53"/>
      <c r="XC53"/>
      <c r="XD53"/>
      <c r="XE53"/>
      <c r="XF53"/>
      <c r="XG53"/>
      <c r="XH53"/>
      <c r="XI53"/>
      <c r="XJ53"/>
      <c r="XK53"/>
      <c r="XL53"/>
      <c r="XM53"/>
      <c r="XN53"/>
      <c r="XO53"/>
      <c r="XP53"/>
      <c r="XQ53"/>
      <c r="XR53"/>
      <c r="XS53"/>
      <c r="XT53"/>
      <c r="XU53"/>
      <c r="XV53"/>
      <c r="XW53"/>
      <c r="XX53"/>
      <c r="XY53"/>
      <c r="XZ53"/>
      <c r="YA53"/>
      <c r="YB53"/>
      <c r="YC53"/>
      <c r="YD53"/>
      <c r="YE53"/>
      <c r="YF53"/>
      <c r="YG53"/>
      <c r="YH53"/>
      <c r="YI53"/>
      <c r="YJ53"/>
      <c r="YK53"/>
      <c r="YL53"/>
      <c r="YM53"/>
      <c r="YN53"/>
      <c r="YO53"/>
      <c r="YP53"/>
      <c r="YQ53"/>
      <c r="YR53"/>
      <c r="YS53"/>
      <c r="YT53"/>
      <c r="YU53"/>
      <c r="YV53"/>
      <c r="YW53"/>
      <c r="YX53"/>
      <c r="YY53"/>
      <c r="YZ53"/>
      <c r="ZA53"/>
      <c r="ZB53"/>
      <c r="ZC53"/>
      <c r="ZD53"/>
      <c r="ZE53"/>
      <c r="ZF53"/>
      <c r="ZG53"/>
      <c r="ZH53"/>
      <c r="ZI53"/>
      <c r="ZJ53"/>
      <c r="ZK53"/>
      <c r="ZL53"/>
      <c r="ZM53"/>
      <c r="ZN53"/>
      <c r="ZO53"/>
      <c r="ZP53"/>
      <c r="ZQ53"/>
      <c r="ZR53"/>
      <c r="ZS53"/>
      <c r="ZT53"/>
      <c r="ZU53"/>
      <c r="ZV53"/>
      <c r="ZW53"/>
      <c r="ZX53"/>
      <c r="ZY53"/>
      <c r="ZZ53"/>
    </row>
    <row r="54" spans="1:702" s="18" customFormat="1">
      <c r="A54" s="69" t="s">
        <v>361</v>
      </c>
      <c r="B54">
        <v>0</v>
      </c>
      <c r="C54">
        <v>0</v>
      </c>
      <c r="D54">
        <v>0</v>
      </c>
      <c r="E54">
        <v>0</v>
      </c>
      <c r="F54">
        <v>0</v>
      </c>
      <c r="G54">
        <v>0</v>
      </c>
      <c r="H54">
        <v>0</v>
      </c>
      <c r="I54">
        <v>0</v>
      </c>
      <c r="J54">
        <v>0</v>
      </c>
      <c r="K54">
        <v>0</v>
      </c>
      <c r="L54">
        <v>0</v>
      </c>
      <c r="M54">
        <v>0</v>
      </c>
      <c r="N54">
        <v>0</v>
      </c>
      <c r="O54">
        <v>0</v>
      </c>
      <c r="P54">
        <v>0</v>
      </c>
      <c r="Q54">
        <v>0</v>
      </c>
      <c r="R54">
        <v>0</v>
      </c>
      <c r="S54">
        <v>0</v>
      </c>
      <c r="T54">
        <v>0</v>
      </c>
      <c r="U54">
        <v>0</v>
      </c>
      <c r="V54">
        <v>0</v>
      </c>
      <c r="W54">
        <v>0</v>
      </c>
      <c r="X54">
        <v>0</v>
      </c>
      <c r="Y54">
        <v>0</v>
      </c>
      <c r="Z54">
        <v>0</v>
      </c>
      <c r="AA54">
        <v>0</v>
      </c>
      <c r="AB54">
        <v>0</v>
      </c>
      <c r="AC54">
        <v>0</v>
      </c>
      <c r="AD54">
        <v>0</v>
      </c>
      <c r="AE54">
        <v>0</v>
      </c>
      <c r="AF54">
        <v>0</v>
      </c>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c r="FQ54"/>
      <c r="FR54"/>
      <c r="FS54"/>
      <c r="FT54"/>
      <c r="FU54"/>
      <c r="FV54"/>
      <c r="FW54"/>
      <c r="FX54"/>
      <c r="FY54"/>
      <c r="FZ54"/>
      <c r="GA54"/>
      <c r="GB54"/>
      <c r="GC54"/>
      <c r="GD54"/>
      <c r="GE54"/>
      <c r="GF54"/>
      <c r="GG54"/>
      <c r="GH54"/>
      <c r="GI54"/>
      <c r="GJ54"/>
      <c r="GK54"/>
      <c r="GL54"/>
      <c r="GM54"/>
      <c r="GN54"/>
      <c r="GO54"/>
      <c r="GP54"/>
      <c r="GQ54"/>
      <c r="GR54"/>
      <c r="GS54"/>
      <c r="GT54"/>
      <c r="GU54"/>
      <c r="GV54"/>
      <c r="GW54"/>
      <c r="GX54"/>
      <c r="GY54"/>
      <c r="GZ54"/>
      <c r="HA54"/>
      <c r="HB54"/>
      <c r="HC54"/>
      <c r="HD54"/>
      <c r="HE54"/>
      <c r="HF54"/>
      <c r="HG54"/>
      <c r="HH54"/>
      <c r="HI54"/>
      <c r="HJ54"/>
      <c r="HK54"/>
      <c r="HL54"/>
      <c r="HM54"/>
      <c r="HN54"/>
      <c r="HO54"/>
      <c r="HP54"/>
      <c r="HQ54"/>
      <c r="HR54"/>
      <c r="HS54"/>
      <c r="HT54"/>
      <c r="HU54"/>
      <c r="HV54"/>
      <c r="HW54"/>
      <c r="HX54"/>
      <c r="HY54"/>
      <c r="HZ54"/>
      <c r="IA54"/>
      <c r="IB54"/>
      <c r="IC54"/>
      <c r="ID54"/>
      <c r="IE54"/>
      <c r="IF54"/>
      <c r="IG54"/>
      <c r="IH54"/>
      <c r="II54"/>
      <c r="IJ54"/>
      <c r="IK54"/>
      <c r="IL54"/>
      <c r="IM54"/>
      <c r="IN54"/>
      <c r="IO54"/>
      <c r="IP54"/>
      <c r="IQ54"/>
      <c r="IR54"/>
      <c r="IS54"/>
      <c r="IT54"/>
      <c r="IU54"/>
      <c r="IV54"/>
      <c r="IW54"/>
      <c r="IX54"/>
      <c r="IY54"/>
      <c r="IZ54"/>
      <c r="JA54"/>
      <c r="JB54"/>
      <c r="JC54"/>
      <c r="JD54"/>
      <c r="JE54"/>
      <c r="JF54"/>
      <c r="JG54"/>
      <c r="JH54"/>
      <c r="JI54"/>
      <c r="JJ54"/>
      <c r="JK54"/>
      <c r="JL54"/>
      <c r="JM54"/>
      <c r="JN54"/>
      <c r="JO54"/>
      <c r="JP54"/>
      <c r="JQ54"/>
      <c r="JR54"/>
      <c r="JS54"/>
      <c r="JT54"/>
      <c r="JU54"/>
      <c r="JV54"/>
      <c r="JW54"/>
      <c r="JX54"/>
      <c r="JY54"/>
      <c r="JZ54"/>
      <c r="KA54"/>
      <c r="KB54"/>
      <c r="KC54"/>
      <c r="KD54"/>
      <c r="KE54"/>
      <c r="KF54"/>
      <c r="KG54"/>
      <c r="KH54"/>
      <c r="KI54"/>
      <c r="KJ54"/>
      <c r="KK54"/>
      <c r="KL54"/>
      <c r="KM54"/>
      <c r="KN54"/>
      <c r="KO54"/>
      <c r="KP54"/>
      <c r="KQ54"/>
      <c r="KR54"/>
      <c r="KS54"/>
      <c r="KT54"/>
      <c r="KU54"/>
      <c r="KV54"/>
      <c r="KW54"/>
      <c r="KX54"/>
      <c r="KY54"/>
      <c r="KZ54"/>
      <c r="LA54"/>
      <c r="LB54"/>
      <c r="LC54"/>
      <c r="LD54"/>
      <c r="LE54"/>
      <c r="LF54"/>
      <c r="LG54"/>
      <c r="LH54"/>
      <c r="LI54"/>
      <c r="LJ54"/>
      <c r="LK54"/>
      <c r="LL54"/>
      <c r="LM54"/>
      <c r="LN54"/>
      <c r="LO54"/>
      <c r="LP54"/>
      <c r="LQ54"/>
      <c r="LR54"/>
      <c r="LS54"/>
      <c r="LT54"/>
      <c r="LU54"/>
      <c r="LV54"/>
      <c r="LW54"/>
      <c r="LX54"/>
      <c r="LY54"/>
      <c r="LZ54"/>
      <c r="MA54"/>
      <c r="MB54"/>
      <c r="MC54"/>
      <c r="MD54"/>
      <c r="ME54"/>
      <c r="MF54"/>
      <c r="MG54"/>
      <c r="MH54"/>
      <c r="MI54"/>
      <c r="MJ54"/>
      <c r="MK54"/>
      <c r="ML54"/>
      <c r="MM54"/>
      <c r="MN54"/>
      <c r="MO54"/>
      <c r="MP54"/>
      <c r="MQ54"/>
      <c r="MR54"/>
      <c r="MS54"/>
      <c r="MT54"/>
      <c r="MU54"/>
      <c r="MV54"/>
      <c r="MW54"/>
      <c r="MX54"/>
      <c r="MY54"/>
      <c r="MZ54"/>
      <c r="NA54"/>
      <c r="NB54"/>
      <c r="NC54"/>
      <c r="ND54"/>
      <c r="NE54"/>
      <c r="NF54"/>
      <c r="NG54"/>
      <c r="NH54"/>
      <c r="NI54"/>
      <c r="NJ54"/>
      <c r="NK54"/>
      <c r="NL54"/>
      <c r="NM54"/>
      <c r="NN54"/>
      <c r="NO54"/>
      <c r="NP54"/>
      <c r="NQ54"/>
      <c r="NR54"/>
      <c r="NS54"/>
      <c r="NT54"/>
      <c r="NU54"/>
      <c r="NV54"/>
      <c r="NW54"/>
      <c r="NX54"/>
      <c r="NY54"/>
      <c r="NZ54"/>
      <c r="OA54"/>
      <c r="OB54"/>
      <c r="OC54"/>
      <c r="OD54"/>
      <c r="OE54"/>
      <c r="OF54"/>
      <c r="OG54"/>
      <c r="OH54"/>
      <c r="OI54"/>
      <c r="OJ54"/>
      <c r="OK54"/>
      <c r="OL54"/>
      <c r="OM54"/>
      <c r="ON54"/>
      <c r="OO54"/>
      <c r="OP54"/>
      <c r="OQ54"/>
      <c r="OR54"/>
      <c r="OS54"/>
      <c r="OT54"/>
      <c r="OU54"/>
      <c r="OV54"/>
      <c r="OW54"/>
      <c r="OX54"/>
      <c r="OY54"/>
      <c r="OZ54"/>
      <c r="PA54"/>
      <c r="PB54"/>
      <c r="PC54"/>
      <c r="PD54"/>
      <c r="PE54"/>
      <c r="PF54"/>
      <c r="PG54"/>
      <c r="PH54"/>
      <c r="PI54"/>
      <c r="PJ54"/>
      <c r="PK54"/>
      <c r="PL54"/>
      <c r="PM54"/>
      <c r="PN54"/>
      <c r="PO54"/>
      <c r="PP54"/>
      <c r="PQ54"/>
      <c r="PR54"/>
      <c r="PS54"/>
      <c r="PT54"/>
      <c r="PU54"/>
      <c r="PV54"/>
      <c r="PW54"/>
      <c r="PX54"/>
      <c r="PY54"/>
      <c r="PZ54"/>
      <c r="QA54"/>
      <c r="QB54"/>
      <c r="QC54"/>
      <c r="QD54"/>
      <c r="QE54"/>
      <c r="QF54"/>
      <c r="QG54"/>
      <c r="QH54"/>
      <c r="QI54"/>
      <c r="QJ54"/>
      <c r="QK54"/>
      <c r="QL54"/>
      <c r="QM54"/>
      <c r="QN54"/>
      <c r="QO54"/>
      <c r="QP54"/>
      <c r="QQ54"/>
      <c r="QR54"/>
      <c r="QS54"/>
      <c r="QT54"/>
      <c r="QU54"/>
      <c r="QV54"/>
      <c r="QW54"/>
      <c r="QX54"/>
      <c r="QY54"/>
      <c r="QZ54"/>
      <c r="RA54"/>
      <c r="RB54"/>
      <c r="RC54"/>
      <c r="RD54"/>
      <c r="RE54"/>
      <c r="RF54"/>
      <c r="RG54"/>
      <c r="RH54"/>
      <c r="RI54"/>
      <c r="RJ54"/>
      <c r="RK54"/>
      <c r="RL54"/>
      <c r="RM54"/>
      <c r="RN54"/>
      <c r="RO54"/>
      <c r="RP54"/>
      <c r="RQ54"/>
      <c r="RR54"/>
      <c r="RS54"/>
      <c r="RT54"/>
      <c r="RU54"/>
      <c r="RV54"/>
      <c r="RW54"/>
      <c r="RX54"/>
      <c r="RY54"/>
      <c r="RZ54"/>
      <c r="SA54"/>
      <c r="SB54"/>
      <c r="SC54"/>
      <c r="SD54"/>
      <c r="SE54"/>
      <c r="SF54"/>
      <c r="SG54"/>
      <c r="SH54"/>
      <c r="SI54"/>
      <c r="SJ54"/>
      <c r="SK54"/>
      <c r="SL54"/>
      <c r="SM54"/>
      <c r="SN54"/>
      <c r="SO54"/>
      <c r="SP54"/>
      <c r="SQ54"/>
      <c r="SR54"/>
      <c r="SS54"/>
      <c r="ST54"/>
      <c r="SU54"/>
      <c r="SV54"/>
      <c r="SW54"/>
      <c r="SX54"/>
      <c r="SY54"/>
      <c r="SZ54"/>
      <c r="TA54"/>
      <c r="TB54"/>
      <c r="TC54"/>
      <c r="TD54"/>
      <c r="TE54"/>
      <c r="TF54"/>
      <c r="TG54"/>
      <c r="TH54"/>
      <c r="TI54"/>
      <c r="TJ54"/>
      <c r="TK54"/>
      <c r="TL54"/>
      <c r="TM54"/>
      <c r="TN54"/>
      <c r="TO54"/>
      <c r="TP54"/>
      <c r="TQ54"/>
      <c r="TR54"/>
      <c r="TS54"/>
      <c r="TT54"/>
      <c r="TU54"/>
      <c r="TV54"/>
      <c r="TW54"/>
      <c r="TX54"/>
      <c r="TY54"/>
      <c r="TZ54"/>
      <c r="UA54"/>
      <c r="UB54"/>
      <c r="UC54"/>
      <c r="UD54"/>
      <c r="UE54"/>
      <c r="UF54"/>
      <c r="UG54"/>
      <c r="UH54"/>
      <c r="UI54"/>
      <c r="UJ54"/>
      <c r="UK54"/>
      <c r="UL54"/>
      <c r="UM54"/>
      <c r="UN54"/>
      <c r="UO54"/>
      <c r="UP54"/>
      <c r="UQ54"/>
      <c r="UR54"/>
      <c r="US54"/>
      <c r="UT54"/>
      <c r="UU54"/>
      <c r="UV54"/>
      <c r="UW54"/>
      <c r="UX54"/>
      <c r="UY54"/>
      <c r="UZ54"/>
      <c r="VA54"/>
      <c r="VB54"/>
      <c r="VC54"/>
      <c r="VD54"/>
      <c r="VE54"/>
      <c r="VF54"/>
      <c r="VG54"/>
      <c r="VH54"/>
      <c r="VI54"/>
      <c r="VJ54"/>
      <c r="VK54"/>
      <c r="VL54"/>
      <c r="VM54"/>
      <c r="VN54"/>
      <c r="VO54"/>
      <c r="VP54"/>
      <c r="VQ54"/>
      <c r="VR54"/>
      <c r="VS54"/>
      <c r="VT54"/>
      <c r="VU54"/>
      <c r="VV54"/>
      <c r="VW54"/>
      <c r="VX54"/>
      <c r="VY54"/>
      <c r="VZ54"/>
      <c r="WA54"/>
      <c r="WB54"/>
      <c r="WC54"/>
      <c r="WD54"/>
      <c r="WE54"/>
      <c r="WF54"/>
      <c r="WG54"/>
      <c r="WH54"/>
      <c r="WI54"/>
      <c r="WJ54"/>
      <c r="WK54"/>
      <c r="WL54"/>
      <c r="WM54"/>
      <c r="WN54"/>
      <c r="WO54"/>
      <c r="WP54"/>
      <c r="WQ54"/>
      <c r="WR54"/>
      <c r="WS54"/>
      <c r="WT54"/>
      <c r="WU54"/>
      <c r="WV54"/>
      <c r="WW54"/>
      <c r="WX54"/>
      <c r="WY54"/>
      <c r="WZ54"/>
      <c r="XA54"/>
      <c r="XB54"/>
      <c r="XC54"/>
      <c r="XD54"/>
      <c r="XE54"/>
      <c r="XF54"/>
      <c r="XG54"/>
      <c r="XH54"/>
      <c r="XI54"/>
      <c r="XJ54"/>
      <c r="XK54"/>
      <c r="XL54"/>
      <c r="XM54"/>
      <c r="XN54"/>
      <c r="XO54"/>
      <c r="XP54"/>
      <c r="XQ54"/>
      <c r="XR54"/>
      <c r="XS54"/>
      <c r="XT54"/>
      <c r="XU54"/>
      <c r="XV54"/>
      <c r="XW54"/>
      <c r="XX54"/>
      <c r="XY54"/>
      <c r="XZ54"/>
      <c r="YA54"/>
      <c r="YB54"/>
      <c r="YC54"/>
      <c r="YD54"/>
      <c r="YE54"/>
      <c r="YF54"/>
      <c r="YG54"/>
      <c r="YH54"/>
      <c r="YI54"/>
      <c r="YJ54"/>
      <c r="YK54"/>
      <c r="YL54"/>
      <c r="YM54"/>
      <c r="YN54"/>
      <c r="YO54"/>
      <c r="YP54"/>
      <c r="YQ54"/>
      <c r="YR54"/>
      <c r="YS54"/>
      <c r="YT54"/>
      <c r="YU54"/>
      <c r="YV54"/>
      <c r="YW54"/>
      <c r="YX54"/>
      <c r="YY54"/>
      <c r="YZ54"/>
      <c r="ZA54"/>
      <c r="ZB54"/>
      <c r="ZC54"/>
      <c r="ZD54"/>
      <c r="ZE54"/>
      <c r="ZF54"/>
      <c r="ZG54"/>
      <c r="ZH54"/>
      <c r="ZI54"/>
      <c r="ZJ54"/>
      <c r="ZK54"/>
      <c r="ZL54"/>
      <c r="ZM54"/>
      <c r="ZN54"/>
      <c r="ZO54"/>
      <c r="ZP54"/>
      <c r="ZQ54"/>
      <c r="ZR54"/>
      <c r="ZS54"/>
      <c r="ZT54"/>
      <c r="ZU54"/>
      <c r="ZV54"/>
      <c r="ZW54"/>
      <c r="ZX54"/>
      <c r="ZY54"/>
      <c r="ZZ54"/>
    </row>
    <row r="55" spans="1:702" s="18" customFormat="1">
      <c r="A55" s="158" t="s">
        <v>362</v>
      </c>
      <c r="B55">
        <v>0</v>
      </c>
      <c r="C55">
        <v>0</v>
      </c>
      <c r="D55">
        <v>0</v>
      </c>
      <c r="E55">
        <v>0</v>
      </c>
      <c r="F55">
        <v>0</v>
      </c>
      <c r="G55">
        <v>0</v>
      </c>
      <c r="H55">
        <v>0</v>
      </c>
      <c r="I55">
        <v>0</v>
      </c>
      <c r="J55">
        <v>0</v>
      </c>
      <c r="K55">
        <v>0</v>
      </c>
      <c r="L55">
        <v>0</v>
      </c>
      <c r="M55">
        <v>0</v>
      </c>
      <c r="N55">
        <v>0</v>
      </c>
      <c r="O55">
        <v>0</v>
      </c>
      <c r="P55">
        <v>0</v>
      </c>
      <c r="Q55">
        <v>0</v>
      </c>
      <c r="R55">
        <v>0</v>
      </c>
      <c r="S55">
        <v>0</v>
      </c>
      <c r="T55">
        <v>0</v>
      </c>
      <c r="U55">
        <v>0</v>
      </c>
      <c r="V55">
        <v>0</v>
      </c>
      <c r="W55">
        <v>0</v>
      </c>
      <c r="X55">
        <v>0</v>
      </c>
      <c r="Y55">
        <v>0</v>
      </c>
      <c r="Z55">
        <v>0</v>
      </c>
      <c r="AA55">
        <v>0</v>
      </c>
      <c r="AB55">
        <v>0</v>
      </c>
      <c r="AC55">
        <v>0</v>
      </c>
      <c r="AD55">
        <v>0</v>
      </c>
      <c r="AE55">
        <v>0</v>
      </c>
      <c r="AF55">
        <v>0</v>
      </c>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c r="FQ55"/>
      <c r="FR55"/>
      <c r="FS55"/>
      <c r="FT55"/>
      <c r="FU55"/>
      <c r="FV55"/>
      <c r="FW55"/>
      <c r="FX55"/>
      <c r="FY55"/>
      <c r="FZ55"/>
      <c r="GA55"/>
      <c r="GB55"/>
      <c r="GC55"/>
      <c r="GD55"/>
      <c r="GE55"/>
      <c r="GF55"/>
      <c r="GG55"/>
      <c r="GH55"/>
      <c r="GI55"/>
      <c r="GJ55"/>
      <c r="GK55"/>
      <c r="GL55"/>
      <c r="GM55"/>
      <c r="GN55"/>
      <c r="GO55"/>
      <c r="GP55"/>
      <c r="GQ55"/>
      <c r="GR55"/>
      <c r="GS55"/>
      <c r="GT55"/>
      <c r="GU55"/>
      <c r="GV55"/>
      <c r="GW55"/>
      <c r="GX55"/>
      <c r="GY55"/>
      <c r="GZ55"/>
      <c r="HA55"/>
      <c r="HB55"/>
      <c r="HC55"/>
      <c r="HD55"/>
      <c r="HE55"/>
      <c r="HF55"/>
      <c r="HG55"/>
      <c r="HH55"/>
      <c r="HI55"/>
      <c r="HJ55"/>
      <c r="HK55"/>
      <c r="HL55"/>
      <c r="HM55"/>
      <c r="HN55"/>
      <c r="HO55"/>
      <c r="HP55"/>
      <c r="HQ55"/>
      <c r="HR55"/>
      <c r="HS55"/>
      <c r="HT55"/>
      <c r="HU55"/>
      <c r="HV55"/>
      <c r="HW55"/>
      <c r="HX55"/>
      <c r="HY55"/>
      <c r="HZ55"/>
      <c r="IA55"/>
      <c r="IB55"/>
      <c r="IC55"/>
      <c r="ID55"/>
      <c r="IE55"/>
      <c r="IF55"/>
      <c r="IG55"/>
      <c r="IH55"/>
      <c r="II55"/>
      <c r="IJ55"/>
      <c r="IK55"/>
      <c r="IL55"/>
      <c r="IM55"/>
      <c r="IN55"/>
      <c r="IO55"/>
      <c r="IP55"/>
      <c r="IQ55"/>
      <c r="IR55"/>
      <c r="IS55"/>
      <c r="IT55"/>
      <c r="IU55"/>
      <c r="IV55"/>
      <c r="IW55"/>
      <c r="IX55"/>
      <c r="IY55"/>
      <c r="IZ55"/>
      <c r="JA55"/>
      <c r="JB55"/>
      <c r="JC55"/>
      <c r="JD55"/>
      <c r="JE55"/>
      <c r="JF55"/>
      <c r="JG55"/>
      <c r="JH55"/>
      <c r="JI55"/>
      <c r="JJ55"/>
      <c r="JK55"/>
      <c r="JL55"/>
      <c r="JM55"/>
      <c r="JN55"/>
      <c r="JO55"/>
      <c r="JP55"/>
      <c r="JQ55"/>
      <c r="JR55"/>
      <c r="JS55"/>
      <c r="JT55"/>
      <c r="JU55"/>
      <c r="JV55"/>
      <c r="JW55"/>
      <c r="JX55"/>
      <c r="JY55"/>
      <c r="JZ55"/>
      <c r="KA55"/>
      <c r="KB55"/>
      <c r="KC55"/>
      <c r="KD55"/>
      <c r="KE55"/>
      <c r="KF55"/>
      <c r="KG55"/>
      <c r="KH55"/>
      <c r="KI55"/>
      <c r="KJ55"/>
      <c r="KK55"/>
      <c r="KL55"/>
      <c r="KM55"/>
      <c r="KN55"/>
      <c r="KO55"/>
      <c r="KP55"/>
      <c r="KQ55"/>
      <c r="KR55"/>
      <c r="KS55"/>
      <c r="KT55"/>
      <c r="KU55"/>
      <c r="KV55"/>
      <c r="KW55"/>
      <c r="KX55"/>
      <c r="KY55"/>
      <c r="KZ55"/>
      <c r="LA55"/>
      <c r="LB55"/>
      <c r="LC55"/>
      <c r="LD55"/>
      <c r="LE55"/>
      <c r="LF55"/>
      <c r="LG55"/>
      <c r="LH55"/>
      <c r="LI55"/>
      <c r="LJ55"/>
      <c r="LK55"/>
      <c r="LL55"/>
      <c r="LM55"/>
      <c r="LN55"/>
      <c r="LO55"/>
      <c r="LP55"/>
      <c r="LQ55"/>
      <c r="LR55"/>
      <c r="LS55"/>
      <c r="LT55"/>
      <c r="LU55"/>
      <c r="LV55"/>
      <c r="LW55"/>
      <c r="LX55"/>
      <c r="LY55"/>
      <c r="LZ55"/>
      <c r="MA55"/>
      <c r="MB55"/>
      <c r="MC55"/>
      <c r="MD55"/>
      <c r="ME55"/>
      <c r="MF55"/>
      <c r="MG55"/>
      <c r="MH55"/>
      <c r="MI55"/>
      <c r="MJ55"/>
      <c r="MK55"/>
      <c r="ML55"/>
      <c r="MM55"/>
      <c r="MN55"/>
      <c r="MO55"/>
      <c r="MP55"/>
      <c r="MQ55"/>
      <c r="MR55"/>
      <c r="MS55"/>
      <c r="MT55"/>
      <c r="MU55"/>
      <c r="MV55"/>
      <c r="MW55"/>
      <c r="MX55"/>
      <c r="MY55"/>
      <c r="MZ55"/>
      <c r="NA55"/>
      <c r="NB55"/>
      <c r="NC55"/>
      <c r="ND55"/>
      <c r="NE55"/>
      <c r="NF55"/>
      <c r="NG55"/>
      <c r="NH55"/>
      <c r="NI55"/>
      <c r="NJ55"/>
      <c r="NK55"/>
      <c r="NL55"/>
      <c r="NM55"/>
      <c r="NN55"/>
      <c r="NO55"/>
      <c r="NP55"/>
      <c r="NQ55"/>
      <c r="NR55"/>
      <c r="NS55"/>
      <c r="NT55"/>
      <c r="NU55"/>
      <c r="NV55"/>
      <c r="NW55"/>
      <c r="NX55"/>
      <c r="NY55"/>
      <c r="NZ55"/>
      <c r="OA55"/>
      <c r="OB55"/>
      <c r="OC55"/>
      <c r="OD55"/>
      <c r="OE55"/>
      <c r="OF55"/>
      <c r="OG55"/>
      <c r="OH55"/>
      <c r="OI55"/>
      <c r="OJ55"/>
      <c r="OK55"/>
      <c r="OL55"/>
      <c r="OM55"/>
      <c r="ON55"/>
      <c r="OO55"/>
      <c r="OP55"/>
      <c r="OQ55"/>
      <c r="OR55"/>
      <c r="OS55"/>
      <c r="OT55"/>
      <c r="OU55"/>
      <c r="OV55"/>
      <c r="OW55"/>
      <c r="OX55"/>
      <c r="OY55"/>
      <c r="OZ55"/>
      <c r="PA55"/>
      <c r="PB55"/>
      <c r="PC55"/>
      <c r="PD55"/>
      <c r="PE55"/>
      <c r="PF55"/>
      <c r="PG55"/>
      <c r="PH55"/>
      <c r="PI55"/>
      <c r="PJ55"/>
      <c r="PK55"/>
      <c r="PL55"/>
      <c r="PM55"/>
      <c r="PN55"/>
      <c r="PO55"/>
      <c r="PP55"/>
      <c r="PQ55"/>
      <c r="PR55"/>
      <c r="PS55"/>
      <c r="PT55"/>
      <c r="PU55"/>
      <c r="PV55"/>
      <c r="PW55"/>
      <c r="PX55"/>
      <c r="PY55"/>
      <c r="PZ55"/>
      <c r="QA55"/>
      <c r="QB55"/>
      <c r="QC55"/>
      <c r="QD55"/>
      <c r="QE55"/>
      <c r="QF55"/>
      <c r="QG55"/>
      <c r="QH55"/>
      <c r="QI55"/>
      <c r="QJ55"/>
      <c r="QK55"/>
      <c r="QL55"/>
      <c r="QM55"/>
      <c r="QN55"/>
      <c r="QO55"/>
      <c r="QP55"/>
      <c r="QQ55"/>
      <c r="QR55"/>
      <c r="QS55"/>
      <c r="QT55"/>
      <c r="QU55"/>
      <c r="QV55"/>
      <c r="QW55"/>
      <c r="QX55"/>
      <c r="QY55"/>
      <c r="QZ55"/>
      <c r="RA55"/>
      <c r="RB55"/>
      <c r="RC55"/>
      <c r="RD55"/>
      <c r="RE55"/>
      <c r="RF55"/>
      <c r="RG55"/>
      <c r="RH55"/>
      <c r="RI55"/>
      <c r="RJ55"/>
      <c r="RK55"/>
      <c r="RL55"/>
      <c r="RM55"/>
      <c r="RN55"/>
      <c r="RO55"/>
      <c r="RP55"/>
      <c r="RQ55"/>
      <c r="RR55"/>
      <c r="RS55"/>
      <c r="RT55"/>
      <c r="RU55"/>
      <c r="RV55"/>
      <c r="RW55"/>
      <c r="RX55"/>
      <c r="RY55"/>
      <c r="RZ55"/>
      <c r="SA55"/>
      <c r="SB55"/>
      <c r="SC55"/>
      <c r="SD55"/>
      <c r="SE55"/>
      <c r="SF55"/>
      <c r="SG55"/>
      <c r="SH55"/>
      <c r="SI55"/>
      <c r="SJ55"/>
      <c r="SK55"/>
      <c r="SL55"/>
      <c r="SM55"/>
      <c r="SN55"/>
      <c r="SO55"/>
      <c r="SP55"/>
      <c r="SQ55"/>
      <c r="SR55"/>
      <c r="SS55"/>
      <c r="ST55"/>
      <c r="SU55"/>
      <c r="SV55"/>
      <c r="SW55"/>
      <c r="SX55"/>
      <c r="SY55"/>
      <c r="SZ55"/>
      <c r="TA55"/>
      <c r="TB55"/>
      <c r="TC55"/>
      <c r="TD55"/>
      <c r="TE55"/>
      <c r="TF55"/>
      <c r="TG55"/>
      <c r="TH55"/>
      <c r="TI55"/>
      <c r="TJ55"/>
      <c r="TK55"/>
      <c r="TL55"/>
      <c r="TM55"/>
      <c r="TN55"/>
      <c r="TO55"/>
      <c r="TP55"/>
      <c r="TQ55"/>
      <c r="TR55"/>
      <c r="TS55"/>
      <c r="TT55"/>
      <c r="TU55"/>
      <c r="TV55"/>
      <c r="TW55"/>
      <c r="TX55"/>
      <c r="TY55"/>
      <c r="TZ55"/>
      <c r="UA55"/>
      <c r="UB55"/>
      <c r="UC55"/>
      <c r="UD55"/>
      <c r="UE55"/>
      <c r="UF55"/>
      <c r="UG55"/>
      <c r="UH55"/>
      <c r="UI55"/>
      <c r="UJ55"/>
      <c r="UK55"/>
      <c r="UL55"/>
      <c r="UM55"/>
      <c r="UN55"/>
      <c r="UO55"/>
      <c r="UP55"/>
      <c r="UQ55"/>
      <c r="UR55"/>
      <c r="US55"/>
      <c r="UT55"/>
      <c r="UU55"/>
      <c r="UV55"/>
      <c r="UW55"/>
      <c r="UX55"/>
      <c r="UY55"/>
      <c r="UZ55"/>
      <c r="VA55"/>
      <c r="VB55"/>
      <c r="VC55"/>
      <c r="VD55"/>
      <c r="VE55"/>
      <c r="VF55"/>
      <c r="VG55"/>
      <c r="VH55"/>
      <c r="VI55"/>
      <c r="VJ55"/>
      <c r="VK55"/>
      <c r="VL55"/>
      <c r="VM55"/>
      <c r="VN55"/>
      <c r="VO55"/>
      <c r="VP55"/>
      <c r="VQ55"/>
      <c r="VR55"/>
      <c r="VS55"/>
      <c r="VT55"/>
      <c r="VU55"/>
      <c r="VV55"/>
      <c r="VW55"/>
      <c r="VX55"/>
      <c r="VY55"/>
      <c r="VZ55"/>
      <c r="WA55"/>
      <c r="WB55"/>
      <c r="WC55"/>
      <c r="WD55"/>
      <c r="WE55"/>
      <c r="WF55"/>
      <c r="WG55"/>
      <c r="WH55"/>
      <c r="WI55"/>
      <c r="WJ55"/>
      <c r="WK55"/>
      <c r="WL55"/>
      <c r="WM55"/>
      <c r="WN55"/>
      <c r="WO55"/>
      <c r="WP55"/>
      <c r="WQ55"/>
      <c r="WR55"/>
      <c r="WS55"/>
      <c r="WT55"/>
      <c r="WU55"/>
      <c r="WV55"/>
      <c r="WW55"/>
      <c r="WX55"/>
      <c r="WY55"/>
      <c r="WZ55"/>
      <c r="XA55"/>
      <c r="XB55"/>
      <c r="XC55"/>
      <c r="XD55"/>
      <c r="XE55"/>
      <c r="XF55"/>
      <c r="XG55"/>
      <c r="XH55"/>
      <c r="XI55"/>
      <c r="XJ55"/>
      <c r="XK55"/>
      <c r="XL55"/>
      <c r="XM55"/>
      <c r="XN55"/>
      <c r="XO55"/>
      <c r="XP55"/>
      <c r="XQ55"/>
      <c r="XR55"/>
      <c r="XS55"/>
      <c r="XT55"/>
      <c r="XU55"/>
      <c r="XV55"/>
      <c r="XW55"/>
      <c r="XX55"/>
      <c r="XY55"/>
      <c r="XZ55"/>
      <c r="YA55"/>
      <c r="YB55"/>
      <c r="YC55"/>
      <c r="YD55"/>
      <c r="YE55"/>
      <c r="YF55"/>
      <c r="YG55"/>
      <c r="YH55"/>
      <c r="YI55"/>
      <c r="YJ55"/>
      <c r="YK55"/>
      <c r="YL55"/>
      <c r="YM55"/>
      <c r="YN55"/>
      <c r="YO55"/>
      <c r="YP55"/>
      <c r="YQ55"/>
      <c r="YR55"/>
      <c r="YS55"/>
      <c r="YT55"/>
      <c r="YU55"/>
      <c r="YV55"/>
      <c r="YW55"/>
      <c r="YX55"/>
      <c r="YY55"/>
      <c r="YZ55"/>
      <c r="ZA55"/>
      <c r="ZB55"/>
      <c r="ZC55"/>
      <c r="ZD55"/>
      <c r="ZE55"/>
      <c r="ZF55"/>
      <c r="ZG55"/>
      <c r="ZH55"/>
      <c r="ZI55"/>
      <c r="ZJ55"/>
      <c r="ZK55"/>
      <c r="ZL55"/>
      <c r="ZM55"/>
      <c r="ZN55"/>
      <c r="ZO55"/>
      <c r="ZP55"/>
      <c r="ZQ55"/>
      <c r="ZR55"/>
      <c r="ZS55"/>
      <c r="ZT55"/>
      <c r="ZU55"/>
      <c r="ZV55"/>
      <c r="ZW55"/>
      <c r="ZX55"/>
      <c r="ZY55"/>
      <c r="ZZ55"/>
    </row>
    <row r="56" spans="1:702" s="18" customFormat="1">
      <c r="A56" s="16" t="s">
        <v>180</v>
      </c>
      <c r="B56">
        <v>0</v>
      </c>
      <c r="C56">
        <v>25127.130714581075</v>
      </c>
      <c r="D56">
        <v>50371.832626201052</v>
      </c>
      <c r="E56">
        <v>75854.765973729154</v>
      </c>
      <c r="F56">
        <v>95930.199957919045</v>
      </c>
      <c r="G56">
        <v>118644.36020334739</v>
      </c>
      <c r="H56">
        <v>151895.90959888097</v>
      </c>
      <c r="I56">
        <v>185090.52376638344</v>
      </c>
      <c r="J56">
        <v>222780.473227946</v>
      </c>
      <c r="K56">
        <v>255921.39804720716</v>
      </c>
      <c r="L56">
        <v>294793.60486704478</v>
      </c>
      <c r="M56">
        <v>335079.8439726021</v>
      </c>
      <c r="N56">
        <v>368144.4887407436</v>
      </c>
      <c r="O56">
        <v>413471.59383253357</v>
      </c>
      <c r="P56">
        <v>453754.33515135292</v>
      </c>
      <c r="Q56">
        <v>481635.56884893356</v>
      </c>
      <c r="R56">
        <v>522942.46234544617</v>
      </c>
      <c r="S56">
        <v>562704.0962210194</v>
      </c>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c r="FE56"/>
      <c r="FF56"/>
      <c r="FG56"/>
      <c r="FH56"/>
      <c r="FI56"/>
      <c r="FJ56"/>
      <c r="FK56"/>
      <c r="FL56"/>
      <c r="FM56"/>
      <c r="FN56"/>
      <c r="FO56"/>
      <c r="FP56"/>
      <c r="FQ56"/>
      <c r="FR56"/>
      <c r="FS56"/>
      <c r="FT56"/>
      <c r="FU56"/>
      <c r="FV56"/>
      <c r="FW56"/>
      <c r="FX56"/>
      <c r="FY56"/>
      <c r="FZ56"/>
      <c r="GA56"/>
      <c r="GB56"/>
      <c r="GC56"/>
      <c r="GD56"/>
      <c r="GE56"/>
      <c r="GF56"/>
      <c r="GG56"/>
      <c r="GH56"/>
      <c r="GI56"/>
      <c r="GJ56"/>
      <c r="GK56"/>
      <c r="GL56"/>
      <c r="GM56"/>
      <c r="GN56"/>
      <c r="GO56"/>
      <c r="GP56"/>
      <c r="GQ56"/>
      <c r="GR56"/>
      <c r="GS56"/>
      <c r="GT56"/>
      <c r="GU56"/>
      <c r="GV56"/>
      <c r="GW56"/>
      <c r="GX56"/>
      <c r="GY56"/>
      <c r="GZ56"/>
      <c r="HA56"/>
      <c r="HB56"/>
      <c r="HC56"/>
      <c r="HD56"/>
      <c r="HE56"/>
      <c r="HF56"/>
      <c r="HG56"/>
      <c r="HH56"/>
      <c r="HI56"/>
      <c r="HJ56"/>
      <c r="HK56"/>
      <c r="HL56"/>
      <c r="HM56"/>
      <c r="HN56"/>
      <c r="HO56"/>
      <c r="HP56"/>
      <c r="HQ56"/>
      <c r="HR56"/>
      <c r="HS56"/>
      <c r="HT56"/>
      <c r="HU56"/>
      <c r="HV56"/>
      <c r="HW56"/>
      <c r="HX56"/>
      <c r="HY56"/>
      <c r="HZ56"/>
      <c r="IA56"/>
      <c r="IB56"/>
      <c r="IC56"/>
      <c r="ID56"/>
      <c r="IE56"/>
      <c r="IF56"/>
      <c r="IG56"/>
      <c r="IH56"/>
      <c r="II56"/>
      <c r="IJ56"/>
      <c r="IK56"/>
      <c r="IL56"/>
      <c r="IM56"/>
      <c r="IN56"/>
      <c r="IO56"/>
      <c r="IP56"/>
      <c r="IQ56"/>
      <c r="IR56"/>
      <c r="IS56"/>
      <c r="IT56"/>
      <c r="IU56"/>
      <c r="IV56"/>
      <c r="IW56"/>
      <c r="IX56"/>
      <c r="IY56"/>
      <c r="IZ56"/>
      <c r="JA56"/>
      <c r="JB56"/>
      <c r="JC56"/>
      <c r="JD56"/>
      <c r="JE56"/>
      <c r="JF56"/>
      <c r="JG56"/>
      <c r="JH56"/>
      <c r="JI56"/>
      <c r="JJ56"/>
      <c r="JK56"/>
      <c r="JL56"/>
      <c r="JM56"/>
      <c r="JN56"/>
      <c r="JO56"/>
      <c r="JP56"/>
      <c r="JQ56"/>
      <c r="JR56"/>
      <c r="JS56"/>
      <c r="JT56"/>
      <c r="JU56"/>
      <c r="JV56"/>
      <c r="JW56"/>
      <c r="JX56"/>
      <c r="JY56"/>
      <c r="JZ56"/>
      <c r="KA56"/>
      <c r="KB56"/>
      <c r="KC56"/>
      <c r="KD56"/>
      <c r="KE56"/>
      <c r="KF56"/>
      <c r="KG56"/>
      <c r="KH56"/>
      <c r="KI56"/>
      <c r="KJ56"/>
      <c r="KK56"/>
      <c r="KL56"/>
      <c r="KM56"/>
      <c r="KN56"/>
      <c r="KO56"/>
      <c r="KP56"/>
      <c r="KQ56"/>
      <c r="KR56"/>
      <c r="KS56"/>
      <c r="KT56"/>
      <c r="KU56"/>
      <c r="KV56"/>
      <c r="KW56"/>
      <c r="KX56"/>
      <c r="KY56"/>
      <c r="KZ56"/>
      <c r="LA56"/>
      <c r="LB56"/>
      <c r="LC56"/>
      <c r="LD56"/>
      <c r="LE56"/>
      <c r="LF56"/>
      <c r="LG56"/>
      <c r="LH56"/>
      <c r="LI56"/>
      <c r="LJ56"/>
      <c r="LK56"/>
      <c r="LL56"/>
      <c r="LM56"/>
      <c r="LN56"/>
      <c r="LO56"/>
      <c r="LP56"/>
      <c r="LQ56"/>
      <c r="LR56"/>
      <c r="LS56"/>
      <c r="LT56"/>
      <c r="LU56"/>
      <c r="LV56"/>
      <c r="LW56"/>
      <c r="LX56"/>
      <c r="LY56"/>
      <c r="LZ56"/>
      <c r="MA56"/>
      <c r="MB56"/>
      <c r="MC56"/>
      <c r="MD56"/>
      <c r="ME56"/>
      <c r="MF56"/>
      <c r="MG56"/>
      <c r="MH56"/>
      <c r="MI56"/>
      <c r="MJ56"/>
      <c r="MK56"/>
      <c r="ML56"/>
      <c r="MM56"/>
      <c r="MN56"/>
      <c r="MO56"/>
      <c r="MP56"/>
      <c r="MQ56"/>
      <c r="MR56"/>
      <c r="MS56"/>
      <c r="MT56"/>
      <c r="MU56"/>
      <c r="MV56"/>
      <c r="MW56"/>
      <c r="MX56"/>
      <c r="MY56"/>
      <c r="MZ56"/>
      <c r="NA56"/>
      <c r="NB56"/>
      <c r="NC56"/>
      <c r="ND56"/>
      <c r="NE56"/>
      <c r="NF56"/>
      <c r="NG56"/>
      <c r="NH56"/>
      <c r="NI56"/>
      <c r="NJ56"/>
      <c r="NK56"/>
      <c r="NL56"/>
      <c r="NM56"/>
      <c r="NN56"/>
      <c r="NO56"/>
      <c r="NP56"/>
      <c r="NQ56"/>
      <c r="NR56"/>
      <c r="NS56"/>
      <c r="NT56"/>
      <c r="NU56"/>
      <c r="NV56"/>
      <c r="NW56"/>
      <c r="NX56"/>
      <c r="NY56"/>
      <c r="NZ56"/>
      <c r="OA56"/>
      <c r="OB56"/>
      <c r="OC56"/>
      <c r="OD56"/>
      <c r="OE56"/>
      <c r="OF56"/>
      <c r="OG56"/>
      <c r="OH56"/>
      <c r="OI56"/>
      <c r="OJ56"/>
      <c r="OK56"/>
      <c r="OL56"/>
      <c r="OM56"/>
      <c r="ON56"/>
      <c r="OO56"/>
      <c r="OP56"/>
      <c r="OQ56"/>
      <c r="OR56"/>
      <c r="OS56"/>
      <c r="OT56"/>
      <c r="OU56"/>
      <c r="OV56"/>
      <c r="OW56"/>
      <c r="OX56"/>
      <c r="OY56"/>
      <c r="OZ56"/>
      <c r="PA56"/>
      <c r="PB56"/>
      <c r="PC56"/>
      <c r="PD56"/>
      <c r="PE56"/>
      <c r="PF56"/>
      <c r="PG56"/>
      <c r="PH56"/>
      <c r="PI56"/>
      <c r="PJ56"/>
      <c r="PK56"/>
      <c r="PL56"/>
      <c r="PM56"/>
      <c r="PN56"/>
      <c r="PO56"/>
      <c r="PP56"/>
      <c r="PQ56"/>
      <c r="PR56"/>
      <c r="PS56"/>
      <c r="PT56"/>
      <c r="PU56"/>
      <c r="PV56"/>
      <c r="PW56"/>
      <c r="PX56"/>
      <c r="PY56"/>
      <c r="PZ56"/>
      <c r="QA56"/>
      <c r="QB56"/>
      <c r="QC56"/>
      <c r="QD56"/>
      <c r="QE56"/>
      <c r="QF56"/>
      <c r="QG56"/>
      <c r="QH56"/>
      <c r="QI56"/>
      <c r="QJ56"/>
      <c r="QK56"/>
      <c r="QL56"/>
      <c r="QM56"/>
      <c r="QN56"/>
      <c r="QO56"/>
      <c r="QP56"/>
      <c r="QQ56"/>
      <c r="QR56"/>
      <c r="QS56"/>
      <c r="QT56"/>
      <c r="QU56"/>
      <c r="QV56"/>
      <c r="QW56"/>
      <c r="QX56"/>
      <c r="QY56"/>
      <c r="QZ56"/>
      <c r="RA56"/>
      <c r="RB56"/>
      <c r="RC56"/>
      <c r="RD56"/>
      <c r="RE56"/>
      <c r="RF56"/>
      <c r="RG56"/>
      <c r="RH56"/>
      <c r="RI56"/>
      <c r="RJ56"/>
      <c r="RK56"/>
      <c r="RL56"/>
      <c r="RM56"/>
      <c r="RN56"/>
      <c r="RO56"/>
      <c r="RP56"/>
      <c r="RQ56"/>
      <c r="RR56"/>
      <c r="RS56"/>
      <c r="RT56"/>
      <c r="RU56"/>
      <c r="RV56"/>
      <c r="RW56"/>
      <c r="RX56"/>
      <c r="RY56"/>
      <c r="RZ56"/>
      <c r="SA56"/>
      <c r="SB56"/>
      <c r="SC56"/>
      <c r="SD56"/>
      <c r="SE56"/>
      <c r="SF56"/>
      <c r="SG56"/>
      <c r="SH56"/>
      <c r="SI56"/>
      <c r="SJ56"/>
      <c r="SK56"/>
      <c r="SL56"/>
      <c r="SM56"/>
      <c r="SN56"/>
      <c r="SO56"/>
      <c r="SP56"/>
      <c r="SQ56"/>
      <c r="SR56"/>
      <c r="SS56"/>
      <c r="ST56"/>
      <c r="SU56"/>
      <c r="SV56"/>
      <c r="SW56"/>
      <c r="SX56"/>
      <c r="SY56"/>
      <c r="SZ56"/>
      <c r="TA56"/>
      <c r="TB56"/>
      <c r="TC56"/>
      <c r="TD56"/>
      <c r="TE56"/>
      <c r="TF56"/>
      <c r="TG56"/>
      <c r="TH56"/>
      <c r="TI56"/>
      <c r="TJ56"/>
      <c r="TK56"/>
      <c r="TL56"/>
      <c r="TM56"/>
      <c r="TN56"/>
      <c r="TO56"/>
      <c r="TP56"/>
      <c r="TQ56"/>
      <c r="TR56"/>
      <c r="TS56"/>
      <c r="TT56"/>
      <c r="TU56"/>
      <c r="TV56"/>
      <c r="TW56"/>
      <c r="TX56"/>
      <c r="TY56"/>
      <c r="TZ56"/>
      <c r="UA56"/>
      <c r="UB56"/>
      <c r="UC56"/>
      <c r="UD56"/>
      <c r="UE56"/>
      <c r="UF56"/>
      <c r="UG56"/>
      <c r="UH56"/>
      <c r="UI56"/>
      <c r="UJ56"/>
      <c r="UK56"/>
      <c r="UL56"/>
      <c r="UM56"/>
      <c r="UN56"/>
      <c r="UO56"/>
      <c r="UP56"/>
      <c r="UQ56"/>
      <c r="UR56"/>
      <c r="US56"/>
      <c r="UT56"/>
      <c r="UU56"/>
      <c r="UV56"/>
      <c r="UW56"/>
      <c r="UX56"/>
      <c r="UY56"/>
      <c r="UZ56"/>
      <c r="VA56"/>
      <c r="VB56"/>
      <c r="VC56"/>
      <c r="VD56"/>
      <c r="VE56"/>
      <c r="VF56"/>
      <c r="VG56"/>
      <c r="VH56"/>
      <c r="VI56"/>
      <c r="VJ56"/>
      <c r="VK56"/>
      <c r="VL56"/>
      <c r="VM56"/>
      <c r="VN56"/>
      <c r="VO56"/>
      <c r="VP56"/>
      <c r="VQ56"/>
      <c r="VR56"/>
      <c r="VS56"/>
      <c r="VT56"/>
      <c r="VU56"/>
      <c r="VV56"/>
      <c r="VW56"/>
      <c r="VX56"/>
      <c r="VY56"/>
      <c r="VZ56"/>
      <c r="WA56"/>
      <c r="WB56"/>
      <c r="WC56"/>
      <c r="WD56"/>
      <c r="WE56"/>
      <c r="WF56"/>
      <c r="WG56"/>
      <c r="WH56"/>
      <c r="WI56"/>
      <c r="WJ56"/>
      <c r="WK56"/>
      <c r="WL56"/>
      <c r="WM56"/>
      <c r="WN56"/>
      <c r="WO56"/>
      <c r="WP56"/>
      <c r="WQ56"/>
      <c r="WR56"/>
      <c r="WS56"/>
      <c r="WT56"/>
      <c r="WU56"/>
      <c r="WV56"/>
      <c r="WW56"/>
      <c r="WX56"/>
      <c r="WY56"/>
      <c r="WZ56"/>
      <c r="XA56"/>
      <c r="XB56"/>
      <c r="XC56"/>
      <c r="XD56"/>
      <c r="XE56"/>
      <c r="XF56"/>
      <c r="XG56"/>
      <c r="XH56"/>
      <c r="XI56"/>
      <c r="XJ56"/>
      <c r="XK56"/>
      <c r="XL56"/>
      <c r="XM56"/>
      <c r="XN56"/>
      <c r="XO56"/>
      <c r="XP56"/>
      <c r="XQ56"/>
      <c r="XR56"/>
      <c r="XS56"/>
      <c r="XT56"/>
      <c r="XU56"/>
      <c r="XV56"/>
      <c r="XW56"/>
      <c r="XX56"/>
      <c r="XY56"/>
      <c r="XZ56"/>
      <c r="YA56"/>
      <c r="YB56"/>
      <c r="YC56"/>
      <c r="YD56"/>
      <c r="YE56"/>
      <c r="YF56"/>
      <c r="YG56"/>
      <c r="YH56"/>
      <c r="YI56"/>
      <c r="YJ56"/>
      <c r="YK56"/>
      <c r="YL56"/>
      <c r="YM56"/>
      <c r="YN56"/>
      <c r="YO56"/>
      <c r="YP56"/>
      <c r="YQ56"/>
      <c r="YR56"/>
      <c r="YS56"/>
      <c r="YT56"/>
      <c r="YU56"/>
      <c r="YV56"/>
      <c r="YW56"/>
      <c r="YX56"/>
      <c r="YY56"/>
      <c r="YZ56"/>
      <c r="ZA56"/>
      <c r="ZB56"/>
      <c r="ZC56"/>
      <c r="ZD56"/>
      <c r="ZE56"/>
      <c r="ZF56"/>
      <c r="ZG56"/>
      <c r="ZH56"/>
      <c r="ZI56"/>
      <c r="ZJ56"/>
      <c r="ZK56"/>
      <c r="ZL56"/>
      <c r="ZM56"/>
      <c r="ZN56"/>
      <c r="ZO56"/>
      <c r="ZP56"/>
      <c r="ZQ56"/>
      <c r="ZR56"/>
      <c r="ZS56"/>
      <c r="ZT56"/>
      <c r="ZU56"/>
      <c r="ZV56"/>
      <c r="ZW56"/>
      <c r="ZX56"/>
      <c r="ZY56"/>
      <c r="ZZ56"/>
    </row>
    <row r="57" spans="1:702" s="18" customFormat="1">
      <c r="A57" s="16" t="s">
        <v>68</v>
      </c>
      <c r="B57">
        <v>502542.61429162155</v>
      </c>
      <c r="C57">
        <v>497387.37845012656</v>
      </c>
      <c r="D57">
        <v>522983.0713235992</v>
      </c>
      <c r="E57">
        <v>499754.38516021083</v>
      </c>
      <c r="F57">
        <v>463614.08565326594</v>
      </c>
      <c r="G57">
        <v>506774.53091633291</v>
      </c>
      <c r="H57">
        <v>498281.31725007965</v>
      </c>
      <c r="I57">
        <v>523458.59071408992</v>
      </c>
      <c r="J57">
        <v>511064.36935860582</v>
      </c>
      <c r="K57">
        <v>540862.89923020871</v>
      </c>
      <c r="L57">
        <v>618889.151259701</v>
      </c>
      <c r="M57">
        <v>645572.86500893696</v>
      </c>
      <c r="N57">
        <v>639116.58623177104</v>
      </c>
      <c r="O57">
        <v>707248.63909240579</v>
      </c>
      <c r="P57">
        <v>599781.28259163757</v>
      </c>
      <c r="Q57">
        <v>572641.30903665617</v>
      </c>
      <c r="R57">
        <v>547503.26808953902</v>
      </c>
      <c r="S57">
        <v>468187.10797206667</v>
      </c>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c r="HB57"/>
      <c r="HC57"/>
      <c r="HD57"/>
      <c r="HE57"/>
      <c r="HF57"/>
      <c r="HG57"/>
      <c r="HH57"/>
      <c r="HI57"/>
      <c r="HJ57"/>
      <c r="HK57"/>
      <c r="HL57"/>
      <c r="HM57"/>
      <c r="HN57"/>
      <c r="HO57"/>
      <c r="HP57"/>
      <c r="HQ57"/>
      <c r="HR57"/>
      <c r="HS57"/>
      <c r="HT57"/>
      <c r="HU57"/>
      <c r="HV57"/>
      <c r="HW57"/>
      <c r="HX57"/>
      <c r="HY57"/>
      <c r="HZ57"/>
      <c r="IA57"/>
      <c r="IB57"/>
      <c r="IC57"/>
      <c r="ID57"/>
      <c r="IE57"/>
      <c r="IF57"/>
      <c r="IG57"/>
      <c r="IH57"/>
      <c r="II57"/>
      <c r="IJ57"/>
      <c r="IK57"/>
      <c r="IL57"/>
      <c r="IM57"/>
      <c r="IN57"/>
      <c r="IO57"/>
      <c r="IP57"/>
      <c r="IQ57"/>
      <c r="IR57"/>
      <c r="IS57"/>
      <c r="IT57"/>
      <c r="IU57"/>
      <c r="IV57"/>
      <c r="IW57"/>
      <c r="IX57"/>
      <c r="IY57"/>
      <c r="IZ57"/>
      <c r="JA57"/>
      <c r="JB57"/>
      <c r="JC57"/>
      <c r="JD57"/>
      <c r="JE57"/>
      <c r="JF57"/>
      <c r="JG57"/>
      <c r="JH57"/>
      <c r="JI57"/>
      <c r="JJ57"/>
      <c r="JK57"/>
      <c r="JL57"/>
      <c r="JM57"/>
      <c r="JN57"/>
      <c r="JO57"/>
      <c r="JP57"/>
      <c r="JQ57"/>
      <c r="JR57"/>
      <c r="JS57"/>
      <c r="JT57"/>
      <c r="JU57"/>
      <c r="JV57"/>
      <c r="JW57"/>
      <c r="JX57"/>
      <c r="JY57"/>
      <c r="JZ57"/>
      <c r="KA57"/>
      <c r="KB57"/>
      <c r="KC57"/>
      <c r="KD57"/>
      <c r="KE57"/>
      <c r="KF57"/>
      <c r="KG57"/>
      <c r="KH57"/>
      <c r="KI57"/>
      <c r="KJ57"/>
      <c r="KK57"/>
      <c r="KL57"/>
      <c r="KM57"/>
      <c r="KN57"/>
      <c r="KO57"/>
      <c r="KP57"/>
      <c r="KQ57"/>
      <c r="KR57"/>
      <c r="KS57"/>
      <c r="KT57"/>
      <c r="KU57"/>
      <c r="KV57"/>
      <c r="KW57"/>
      <c r="KX57"/>
      <c r="KY57"/>
      <c r="KZ57"/>
      <c r="LA57"/>
      <c r="LB57"/>
      <c r="LC57"/>
      <c r="LD57"/>
      <c r="LE57"/>
      <c r="LF57"/>
      <c r="LG57"/>
      <c r="LH57"/>
      <c r="LI57"/>
      <c r="LJ57"/>
      <c r="LK57"/>
      <c r="LL57"/>
      <c r="LM57"/>
      <c r="LN57"/>
      <c r="LO57"/>
      <c r="LP57"/>
      <c r="LQ57"/>
      <c r="LR57"/>
      <c r="LS57"/>
      <c r="LT57"/>
      <c r="LU57"/>
      <c r="LV57"/>
      <c r="LW57"/>
      <c r="LX57"/>
      <c r="LY57"/>
      <c r="LZ57"/>
      <c r="MA57"/>
      <c r="MB57"/>
      <c r="MC57"/>
      <c r="MD57"/>
      <c r="ME57"/>
      <c r="MF57"/>
      <c r="MG57"/>
      <c r="MH57"/>
      <c r="MI57"/>
      <c r="MJ57"/>
      <c r="MK57"/>
      <c r="ML57"/>
      <c r="MM57"/>
      <c r="MN57"/>
      <c r="MO57"/>
      <c r="MP57"/>
      <c r="MQ57"/>
      <c r="MR57"/>
      <c r="MS57"/>
      <c r="MT57"/>
      <c r="MU57"/>
      <c r="MV57"/>
      <c r="MW57"/>
      <c r="MX57"/>
      <c r="MY57"/>
      <c r="MZ57"/>
      <c r="NA57"/>
      <c r="NB57"/>
      <c r="NC57"/>
      <c r="ND57"/>
      <c r="NE57"/>
      <c r="NF57"/>
      <c r="NG57"/>
      <c r="NH57"/>
      <c r="NI57"/>
      <c r="NJ57"/>
      <c r="NK57"/>
      <c r="NL57"/>
      <c r="NM57"/>
      <c r="NN57"/>
      <c r="NO57"/>
      <c r="NP57"/>
      <c r="NQ57"/>
      <c r="NR57"/>
      <c r="NS57"/>
      <c r="NT57"/>
      <c r="NU57"/>
      <c r="NV57"/>
      <c r="NW57"/>
      <c r="NX57"/>
      <c r="NY57"/>
      <c r="NZ57"/>
      <c r="OA57"/>
      <c r="OB57"/>
      <c r="OC57"/>
      <c r="OD57"/>
      <c r="OE57"/>
      <c r="OF57"/>
      <c r="OG57"/>
      <c r="OH57"/>
      <c r="OI57"/>
      <c r="OJ57"/>
      <c r="OK57"/>
      <c r="OL57"/>
      <c r="OM57"/>
      <c r="ON57"/>
      <c r="OO57"/>
      <c r="OP57"/>
      <c r="OQ57"/>
      <c r="OR57"/>
      <c r="OS57"/>
      <c r="OT57"/>
      <c r="OU57"/>
      <c r="OV57"/>
      <c r="OW57"/>
      <c r="OX57"/>
      <c r="OY57"/>
      <c r="OZ57"/>
      <c r="PA57"/>
      <c r="PB57"/>
      <c r="PC57"/>
      <c r="PD57"/>
      <c r="PE57"/>
      <c r="PF57"/>
      <c r="PG57"/>
      <c r="PH57"/>
      <c r="PI57"/>
      <c r="PJ57"/>
      <c r="PK57"/>
      <c r="PL57"/>
      <c r="PM57"/>
      <c r="PN57"/>
      <c r="PO57"/>
      <c r="PP57"/>
      <c r="PQ57"/>
      <c r="PR57"/>
      <c r="PS57"/>
      <c r="PT57"/>
      <c r="PU57"/>
      <c r="PV57"/>
      <c r="PW57"/>
      <c r="PX57"/>
      <c r="PY57"/>
      <c r="PZ57"/>
      <c r="QA57"/>
      <c r="QB57"/>
      <c r="QC57"/>
      <c r="QD57"/>
      <c r="QE57"/>
      <c r="QF57"/>
      <c r="QG57"/>
      <c r="QH57"/>
      <c r="QI57"/>
      <c r="QJ57"/>
      <c r="QK57"/>
      <c r="QL57"/>
      <c r="QM57"/>
      <c r="QN57"/>
      <c r="QO57"/>
      <c r="QP57"/>
      <c r="QQ57"/>
      <c r="QR57"/>
      <c r="QS57"/>
      <c r="QT57"/>
      <c r="QU57"/>
      <c r="QV57"/>
      <c r="QW57"/>
      <c r="QX57"/>
      <c r="QY57"/>
      <c r="QZ57"/>
      <c r="RA57"/>
      <c r="RB57"/>
      <c r="RC57"/>
      <c r="RD57"/>
      <c r="RE57"/>
      <c r="RF57"/>
      <c r="RG57"/>
      <c r="RH57"/>
      <c r="RI57"/>
      <c r="RJ57"/>
      <c r="RK57"/>
      <c r="RL57"/>
      <c r="RM57"/>
      <c r="RN57"/>
      <c r="RO57"/>
      <c r="RP57"/>
      <c r="RQ57"/>
      <c r="RR57"/>
      <c r="RS57"/>
      <c r="RT57"/>
      <c r="RU57"/>
      <c r="RV57"/>
      <c r="RW57"/>
      <c r="RX57"/>
      <c r="RY57"/>
      <c r="RZ57"/>
      <c r="SA57"/>
      <c r="SB57"/>
      <c r="SC57"/>
      <c r="SD57"/>
      <c r="SE57"/>
      <c r="SF57"/>
      <c r="SG57"/>
      <c r="SH57"/>
      <c r="SI57"/>
      <c r="SJ57"/>
      <c r="SK57"/>
      <c r="SL57"/>
      <c r="SM57"/>
      <c r="SN57"/>
      <c r="SO57"/>
      <c r="SP57"/>
      <c r="SQ57"/>
      <c r="SR57"/>
      <c r="SS57"/>
      <c r="ST57"/>
      <c r="SU57"/>
      <c r="SV57"/>
      <c r="SW57"/>
      <c r="SX57"/>
      <c r="SY57"/>
      <c r="SZ57"/>
      <c r="TA57"/>
      <c r="TB57"/>
      <c r="TC57"/>
      <c r="TD57"/>
      <c r="TE57"/>
      <c r="TF57"/>
      <c r="TG57"/>
      <c r="TH57"/>
      <c r="TI57"/>
      <c r="TJ57"/>
      <c r="TK57"/>
      <c r="TL57"/>
      <c r="TM57"/>
      <c r="TN57"/>
      <c r="TO57"/>
      <c r="TP57"/>
      <c r="TQ57"/>
      <c r="TR57"/>
      <c r="TS57"/>
      <c r="TT57"/>
      <c r="TU57"/>
      <c r="TV57"/>
      <c r="TW57"/>
      <c r="TX57"/>
      <c r="TY57"/>
      <c r="TZ57"/>
      <c r="UA57"/>
      <c r="UB57"/>
      <c r="UC57"/>
      <c r="UD57"/>
      <c r="UE57"/>
      <c r="UF57"/>
      <c r="UG57"/>
      <c r="UH57"/>
      <c r="UI57"/>
      <c r="UJ57"/>
      <c r="UK57"/>
      <c r="UL57"/>
      <c r="UM57"/>
      <c r="UN57"/>
      <c r="UO57"/>
      <c r="UP57"/>
      <c r="UQ57"/>
      <c r="UR57"/>
      <c r="US57"/>
      <c r="UT57"/>
      <c r="UU57"/>
      <c r="UV57"/>
      <c r="UW57"/>
      <c r="UX57"/>
      <c r="UY57"/>
      <c r="UZ57"/>
      <c r="VA57"/>
      <c r="VB57"/>
      <c r="VC57"/>
      <c r="VD57"/>
      <c r="VE57"/>
      <c r="VF57"/>
      <c r="VG57"/>
      <c r="VH57"/>
      <c r="VI57"/>
      <c r="VJ57"/>
      <c r="VK57"/>
      <c r="VL57"/>
      <c r="VM57"/>
      <c r="VN57"/>
      <c r="VO57"/>
      <c r="VP57"/>
      <c r="VQ57"/>
      <c r="VR57"/>
      <c r="VS57"/>
      <c r="VT57"/>
      <c r="VU57"/>
      <c r="VV57"/>
      <c r="VW57"/>
      <c r="VX57"/>
      <c r="VY57"/>
      <c r="VZ57"/>
      <c r="WA57"/>
      <c r="WB57"/>
      <c r="WC57"/>
      <c r="WD57"/>
      <c r="WE57"/>
      <c r="WF57"/>
      <c r="WG57"/>
      <c r="WH57"/>
      <c r="WI57"/>
      <c r="WJ57"/>
      <c r="WK57"/>
      <c r="WL57"/>
      <c r="WM57"/>
      <c r="WN57"/>
      <c r="WO57"/>
      <c r="WP57"/>
      <c r="WQ57"/>
      <c r="WR57"/>
      <c r="WS57"/>
      <c r="WT57"/>
      <c r="WU57"/>
      <c r="WV57"/>
      <c r="WW57"/>
      <c r="WX57"/>
      <c r="WY57"/>
      <c r="WZ57"/>
      <c r="XA57"/>
      <c r="XB57"/>
      <c r="XC57"/>
      <c r="XD57"/>
      <c r="XE57"/>
      <c r="XF57"/>
      <c r="XG57"/>
      <c r="XH57"/>
      <c r="XI57"/>
      <c r="XJ57"/>
      <c r="XK57"/>
      <c r="XL57"/>
      <c r="XM57"/>
      <c r="XN57"/>
      <c r="XO57"/>
      <c r="XP57"/>
      <c r="XQ57"/>
      <c r="XR57"/>
      <c r="XS57"/>
      <c r="XT57"/>
      <c r="XU57"/>
      <c r="XV57"/>
      <c r="XW57"/>
      <c r="XX57"/>
      <c r="XY57"/>
      <c r="XZ57"/>
      <c r="YA57"/>
      <c r="YB57"/>
      <c r="YC57"/>
      <c r="YD57"/>
      <c r="YE57"/>
      <c r="YF57"/>
      <c r="YG57"/>
      <c r="YH57"/>
      <c r="YI57"/>
      <c r="YJ57"/>
      <c r="YK57"/>
      <c r="YL57"/>
      <c r="YM57"/>
      <c r="YN57"/>
      <c r="YO57"/>
      <c r="YP57"/>
      <c r="YQ57"/>
      <c r="YR57"/>
      <c r="YS57"/>
      <c r="YT57"/>
      <c r="YU57"/>
      <c r="YV57"/>
      <c r="YW57"/>
      <c r="YX57"/>
      <c r="YY57"/>
      <c r="YZ57"/>
      <c r="ZA57"/>
      <c r="ZB57"/>
      <c r="ZC57"/>
      <c r="ZD57"/>
      <c r="ZE57"/>
      <c r="ZF57"/>
      <c r="ZG57"/>
      <c r="ZH57"/>
      <c r="ZI57"/>
      <c r="ZJ57"/>
      <c r="ZK57"/>
      <c r="ZL57"/>
      <c r="ZM57"/>
      <c r="ZN57"/>
      <c r="ZO57"/>
      <c r="ZP57"/>
      <c r="ZQ57"/>
      <c r="ZR57"/>
      <c r="ZS57"/>
      <c r="ZT57"/>
      <c r="ZU57"/>
      <c r="ZV57"/>
      <c r="ZW57"/>
      <c r="ZX57"/>
      <c r="ZY57"/>
      <c r="ZZ57"/>
    </row>
    <row r="58" spans="1:702" s="18" customFormat="1">
      <c r="A58" s="16" t="s">
        <v>69</v>
      </c>
      <c r="B58">
        <v>125635.65357290539</v>
      </c>
      <c r="C58">
        <v>124346.84461253164</v>
      </c>
      <c r="D58">
        <v>130745.7678308998</v>
      </c>
      <c r="E58">
        <v>124938.59629005271</v>
      </c>
      <c r="F58">
        <v>115903.52141331648</v>
      </c>
      <c r="G58">
        <v>126693.63272908323</v>
      </c>
      <c r="H58">
        <v>124570.32931251991</v>
      </c>
      <c r="I58">
        <v>130864.64767852248</v>
      </c>
      <c r="J58">
        <v>127766.09233965146</v>
      </c>
      <c r="K58">
        <v>135215.72480755218</v>
      </c>
      <c r="L58">
        <v>154722.28781492525</v>
      </c>
      <c r="M58">
        <v>0</v>
      </c>
      <c r="N58">
        <v>0</v>
      </c>
      <c r="O58">
        <v>0</v>
      </c>
      <c r="P58">
        <v>0</v>
      </c>
      <c r="Q58">
        <v>0</v>
      </c>
      <c r="R58">
        <v>0</v>
      </c>
      <c r="S58">
        <v>0</v>
      </c>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c r="GQ58"/>
      <c r="GR58"/>
      <c r="GS58"/>
      <c r="GT58"/>
      <c r="GU58"/>
      <c r="GV58"/>
      <c r="GW58"/>
      <c r="GX58"/>
      <c r="GY58"/>
      <c r="GZ58"/>
      <c r="HA58"/>
      <c r="HB58"/>
      <c r="HC58"/>
      <c r="HD58"/>
      <c r="HE58"/>
      <c r="HF58"/>
      <c r="HG58"/>
      <c r="HH58"/>
      <c r="HI58"/>
      <c r="HJ58"/>
      <c r="HK58"/>
      <c r="HL58"/>
      <c r="HM58"/>
      <c r="HN58"/>
      <c r="HO58"/>
      <c r="HP58"/>
      <c r="HQ58"/>
      <c r="HR58"/>
      <c r="HS58"/>
      <c r="HT58"/>
      <c r="HU58"/>
      <c r="HV58"/>
      <c r="HW58"/>
      <c r="HX58"/>
      <c r="HY58"/>
      <c r="HZ58"/>
      <c r="IA58"/>
      <c r="IB58"/>
      <c r="IC58"/>
      <c r="ID58"/>
      <c r="IE58"/>
      <c r="IF58"/>
      <c r="IG58"/>
      <c r="IH58"/>
      <c r="II58"/>
      <c r="IJ58"/>
      <c r="IK58"/>
      <c r="IL58"/>
      <c r="IM58"/>
      <c r="IN58"/>
      <c r="IO58"/>
      <c r="IP58"/>
      <c r="IQ58"/>
      <c r="IR58"/>
      <c r="IS58"/>
      <c r="IT58"/>
      <c r="IU58"/>
      <c r="IV58"/>
      <c r="IW58"/>
      <c r="IX58"/>
      <c r="IY58"/>
      <c r="IZ58"/>
      <c r="JA58"/>
      <c r="JB58"/>
      <c r="JC58"/>
      <c r="JD58"/>
      <c r="JE58"/>
      <c r="JF58"/>
      <c r="JG58"/>
      <c r="JH58"/>
      <c r="JI58"/>
      <c r="JJ58"/>
      <c r="JK58"/>
      <c r="JL58"/>
      <c r="JM58"/>
      <c r="JN58"/>
      <c r="JO58"/>
      <c r="JP58"/>
      <c r="JQ58"/>
      <c r="JR58"/>
      <c r="JS58"/>
      <c r="JT58"/>
      <c r="JU58"/>
      <c r="JV58"/>
      <c r="JW58"/>
      <c r="JX58"/>
      <c r="JY58"/>
      <c r="JZ58"/>
      <c r="KA58"/>
      <c r="KB58"/>
      <c r="KC58"/>
      <c r="KD58"/>
      <c r="KE58"/>
      <c r="KF58"/>
      <c r="KG58"/>
      <c r="KH58"/>
      <c r="KI58"/>
      <c r="KJ58"/>
      <c r="KK58"/>
      <c r="KL58"/>
      <c r="KM58"/>
      <c r="KN58"/>
      <c r="KO58"/>
      <c r="KP58"/>
      <c r="KQ58"/>
      <c r="KR58"/>
      <c r="KS58"/>
      <c r="KT58"/>
      <c r="KU58"/>
      <c r="KV58"/>
      <c r="KW58"/>
      <c r="KX58"/>
      <c r="KY58"/>
      <c r="KZ58"/>
      <c r="LA58"/>
      <c r="LB58"/>
      <c r="LC58"/>
      <c r="LD58"/>
      <c r="LE58"/>
      <c r="LF58"/>
      <c r="LG58"/>
      <c r="LH58"/>
      <c r="LI58"/>
      <c r="LJ58"/>
      <c r="LK58"/>
      <c r="LL58"/>
      <c r="LM58"/>
      <c r="LN58"/>
      <c r="LO58"/>
      <c r="LP58"/>
      <c r="LQ58"/>
      <c r="LR58"/>
      <c r="LS58"/>
      <c r="LT58"/>
      <c r="LU58"/>
      <c r="LV58"/>
      <c r="LW58"/>
      <c r="LX58"/>
      <c r="LY58"/>
      <c r="LZ58"/>
      <c r="MA58"/>
      <c r="MB58"/>
      <c r="MC58"/>
      <c r="MD58"/>
      <c r="ME58"/>
      <c r="MF58"/>
      <c r="MG58"/>
      <c r="MH58"/>
      <c r="MI58"/>
      <c r="MJ58"/>
      <c r="MK58"/>
      <c r="ML58"/>
      <c r="MM58"/>
      <c r="MN58"/>
      <c r="MO58"/>
      <c r="MP58"/>
      <c r="MQ58"/>
      <c r="MR58"/>
      <c r="MS58"/>
      <c r="MT58"/>
      <c r="MU58"/>
      <c r="MV58"/>
      <c r="MW58"/>
      <c r="MX58"/>
      <c r="MY58"/>
      <c r="MZ58"/>
      <c r="NA58"/>
      <c r="NB58"/>
      <c r="NC58"/>
      <c r="ND58"/>
      <c r="NE58"/>
      <c r="NF58"/>
      <c r="NG58"/>
      <c r="NH58"/>
      <c r="NI58"/>
      <c r="NJ58"/>
      <c r="NK58"/>
      <c r="NL58"/>
      <c r="NM58"/>
      <c r="NN58"/>
      <c r="NO58"/>
      <c r="NP58"/>
      <c r="NQ58"/>
      <c r="NR58"/>
      <c r="NS58"/>
      <c r="NT58"/>
      <c r="NU58"/>
      <c r="NV58"/>
      <c r="NW58"/>
      <c r="NX58"/>
      <c r="NY58"/>
      <c r="NZ58"/>
      <c r="OA58"/>
      <c r="OB58"/>
      <c r="OC58"/>
      <c r="OD58"/>
      <c r="OE58"/>
      <c r="OF58"/>
      <c r="OG58"/>
      <c r="OH58"/>
      <c r="OI58"/>
      <c r="OJ58"/>
      <c r="OK58"/>
      <c r="OL58"/>
      <c r="OM58"/>
      <c r="ON58"/>
      <c r="OO58"/>
      <c r="OP58"/>
      <c r="OQ58"/>
      <c r="OR58"/>
      <c r="OS58"/>
      <c r="OT58"/>
      <c r="OU58"/>
      <c r="OV58"/>
      <c r="OW58"/>
      <c r="OX58"/>
      <c r="OY58"/>
      <c r="OZ58"/>
      <c r="PA58"/>
      <c r="PB58"/>
      <c r="PC58"/>
      <c r="PD58"/>
      <c r="PE58"/>
      <c r="PF58"/>
      <c r="PG58"/>
      <c r="PH58"/>
      <c r="PI58"/>
      <c r="PJ58"/>
      <c r="PK58"/>
      <c r="PL58"/>
      <c r="PM58"/>
      <c r="PN58"/>
      <c r="PO58"/>
      <c r="PP58"/>
      <c r="PQ58"/>
      <c r="PR58"/>
      <c r="PS58"/>
      <c r="PT58"/>
      <c r="PU58"/>
      <c r="PV58"/>
      <c r="PW58"/>
      <c r="PX58"/>
      <c r="PY58"/>
      <c r="PZ58"/>
      <c r="QA58"/>
      <c r="QB58"/>
      <c r="QC58"/>
      <c r="QD58"/>
      <c r="QE58"/>
      <c r="QF58"/>
      <c r="QG58"/>
      <c r="QH58"/>
      <c r="QI58"/>
      <c r="QJ58"/>
      <c r="QK58"/>
      <c r="QL58"/>
      <c r="QM58"/>
      <c r="QN58"/>
      <c r="QO58"/>
      <c r="QP58"/>
      <c r="QQ58"/>
      <c r="QR58"/>
      <c r="QS58"/>
      <c r="QT58"/>
      <c r="QU58"/>
      <c r="QV58"/>
      <c r="QW58"/>
      <c r="QX58"/>
      <c r="QY58"/>
      <c r="QZ58"/>
      <c r="RA58"/>
      <c r="RB58"/>
      <c r="RC58"/>
      <c r="RD58"/>
      <c r="RE58"/>
      <c r="RF58"/>
      <c r="RG58"/>
      <c r="RH58"/>
      <c r="RI58"/>
      <c r="RJ58"/>
      <c r="RK58"/>
      <c r="RL58"/>
      <c r="RM58"/>
      <c r="RN58"/>
      <c r="RO58"/>
      <c r="RP58"/>
      <c r="RQ58"/>
      <c r="RR58"/>
      <c r="RS58"/>
      <c r="RT58"/>
      <c r="RU58"/>
      <c r="RV58"/>
      <c r="RW58"/>
      <c r="RX58"/>
      <c r="RY58"/>
      <c r="RZ58"/>
      <c r="SA58"/>
      <c r="SB58"/>
      <c r="SC58"/>
      <c r="SD58"/>
      <c r="SE58"/>
      <c r="SF58"/>
      <c r="SG58"/>
      <c r="SH58"/>
      <c r="SI58"/>
      <c r="SJ58"/>
      <c r="SK58"/>
      <c r="SL58"/>
      <c r="SM58"/>
      <c r="SN58"/>
      <c r="SO58"/>
      <c r="SP58"/>
      <c r="SQ58"/>
      <c r="SR58"/>
      <c r="SS58"/>
      <c r="ST58"/>
      <c r="SU58"/>
      <c r="SV58"/>
      <c r="SW58"/>
      <c r="SX58"/>
      <c r="SY58"/>
      <c r="SZ58"/>
      <c r="TA58"/>
      <c r="TB58"/>
      <c r="TC58"/>
      <c r="TD58"/>
      <c r="TE58"/>
      <c r="TF58"/>
      <c r="TG58"/>
      <c r="TH58"/>
      <c r="TI58"/>
      <c r="TJ58"/>
      <c r="TK58"/>
      <c r="TL58"/>
      <c r="TM58"/>
      <c r="TN58"/>
      <c r="TO58"/>
      <c r="TP58"/>
      <c r="TQ58"/>
      <c r="TR58"/>
      <c r="TS58"/>
      <c r="TT58"/>
      <c r="TU58"/>
      <c r="TV58"/>
      <c r="TW58"/>
      <c r="TX58"/>
      <c r="TY58"/>
      <c r="TZ58"/>
      <c r="UA58"/>
      <c r="UB58"/>
      <c r="UC58"/>
      <c r="UD58"/>
      <c r="UE58"/>
      <c r="UF58"/>
      <c r="UG58"/>
      <c r="UH58"/>
      <c r="UI58"/>
      <c r="UJ58"/>
      <c r="UK58"/>
      <c r="UL58"/>
      <c r="UM58"/>
      <c r="UN58"/>
      <c r="UO58"/>
      <c r="UP58"/>
      <c r="UQ58"/>
      <c r="UR58"/>
      <c r="US58"/>
      <c r="UT58"/>
      <c r="UU58"/>
      <c r="UV58"/>
      <c r="UW58"/>
      <c r="UX58"/>
      <c r="UY58"/>
      <c r="UZ58"/>
      <c r="VA58"/>
      <c r="VB58"/>
      <c r="VC58"/>
      <c r="VD58"/>
      <c r="VE58"/>
      <c r="VF58"/>
      <c r="VG58"/>
      <c r="VH58"/>
      <c r="VI58"/>
      <c r="VJ58"/>
      <c r="VK58"/>
      <c r="VL58"/>
      <c r="VM58"/>
      <c r="VN58"/>
      <c r="VO58"/>
      <c r="VP58"/>
      <c r="VQ58"/>
      <c r="VR58"/>
      <c r="VS58"/>
      <c r="VT58"/>
      <c r="VU58"/>
      <c r="VV58"/>
      <c r="VW58"/>
      <c r="VX58"/>
      <c r="VY58"/>
      <c r="VZ58"/>
      <c r="WA58"/>
      <c r="WB58"/>
      <c r="WC58"/>
      <c r="WD58"/>
      <c r="WE58"/>
      <c r="WF58"/>
      <c r="WG58"/>
      <c r="WH58"/>
      <c r="WI58"/>
      <c r="WJ58"/>
      <c r="WK58"/>
      <c r="WL58"/>
      <c r="WM58"/>
      <c r="WN58"/>
      <c r="WO58"/>
      <c r="WP58"/>
      <c r="WQ58"/>
      <c r="WR58"/>
      <c r="WS58"/>
      <c r="WT58"/>
      <c r="WU58"/>
      <c r="WV58"/>
      <c r="WW58"/>
      <c r="WX58"/>
      <c r="WY58"/>
      <c r="WZ58"/>
      <c r="XA58"/>
      <c r="XB58"/>
      <c r="XC58"/>
      <c r="XD58"/>
      <c r="XE58"/>
      <c r="XF58"/>
      <c r="XG58"/>
      <c r="XH58"/>
      <c r="XI58"/>
      <c r="XJ58"/>
      <c r="XK58"/>
      <c r="XL58"/>
      <c r="XM58"/>
      <c r="XN58"/>
      <c r="XO58"/>
      <c r="XP58"/>
      <c r="XQ58"/>
      <c r="XR58"/>
      <c r="XS58"/>
      <c r="XT58"/>
      <c r="XU58"/>
      <c r="XV58"/>
      <c r="XW58"/>
      <c r="XX58"/>
      <c r="XY58"/>
      <c r="XZ58"/>
      <c r="YA58"/>
      <c r="YB58"/>
      <c r="YC58"/>
      <c r="YD58"/>
      <c r="YE58"/>
      <c r="YF58"/>
      <c r="YG58"/>
      <c r="YH58"/>
      <c r="YI58"/>
      <c r="YJ58"/>
      <c r="YK58"/>
      <c r="YL58"/>
      <c r="YM58"/>
      <c r="YN58"/>
      <c r="YO58"/>
      <c r="YP58"/>
      <c r="YQ58"/>
      <c r="YR58"/>
      <c r="YS58"/>
      <c r="YT58"/>
      <c r="YU58"/>
      <c r="YV58"/>
      <c r="YW58"/>
      <c r="YX58"/>
      <c r="YY58"/>
      <c r="YZ58"/>
      <c r="ZA58"/>
      <c r="ZB58"/>
      <c r="ZC58"/>
      <c r="ZD58"/>
      <c r="ZE58"/>
      <c r="ZF58"/>
      <c r="ZG58"/>
      <c r="ZH58"/>
      <c r="ZI58"/>
      <c r="ZJ58"/>
      <c r="ZK58"/>
      <c r="ZL58"/>
      <c r="ZM58"/>
      <c r="ZN58"/>
      <c r="ZO58"/>
      <c r="ZP58"/>
      <c r="ZQ58"/>
      <c r="ZR58"/>
      <c r="ZS58"/>
      <c r="ZT58"/>
      <c r="ZU58"/>
      <c r="ZV58"/>
      <c r="ZW58"/>
      <c r="ZX58"/>
      <c r="ZY58"/>
      <c r="ZZ58"/>
    </row>
    <row r="59" spans="1:702" s="18" customFormat="1">
      <c r="A59" s="16" t="s">
        <v>195</v>
      </c>
      <c r="B59">
        <v>628178.26786452695</v>
      </c>
      <c r="C59">
        <v>621734.22306265822</v>
      </c>
      <c r="D59">
        <v>653728.839154499</v>
      </c>
      <c r="E59">
        <v>624692.98145026353</v>
      </c>
      <c r="F59">
        <v>579517.60706658242</v>
      </c>
      <c r="G59">
        <v>633468.16364541615</v>
      </c>
      <c r="H59">
        <v>622851.64656259958</v>
      </c>
      <c r="I59">
        <v>654323.23839261243</v>
      </c>
      <c r="J59">
        <v>638830.46169825725</v>
      </c>
      <c r="K59">
        <v>676078.62403776089</v>
      </c>
      <c r="L59">
        <v>773611.43907462619</v>
      </c>
      <c r="M59">
        <v>645572.86500893696</v>
      </c>
      <c r="N59">
        <v>639116.58623177104</v>
      </c>
      <c r="O59">
        <v>707248.63909240579</v>
      </c>
      <c r="P59">
        <v>599781.28259163757</v>
      </c>
      <c r="Q59">
        <v>572641.30903665617</v>
      </c>
      <c r="R59">
        <v>547503.26808953902</v>
      </c>
      <c r="S59">
        <v>468187.10797206667</v>
      </c>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c r="GQ59"/>
      <c r="GR59"/>
      <c r="GS59"/>
      <c r="GT59"/>
      <c r="GU59"/>
      <c r="GV59"/>
      <c r="GW59"/>
      <c r="GX59"/>
      <c r="GY59"/>
      <c r="GZ59"/>
      <c r="HA59"/>
      <c r="HB59"/>
      <c r="HC59"/>
      <c r="HD59"/>
      <c r="HE59"/>
      <c r="HF59"/>
      <c r="HG59"/>
      <c r="HH59"/>
      <c r="HI59"/>
      <c r="HJ59"/>
      <c r="HK59"/>
      <c r="HL59"/>
      <c r="HM59"/>
      <c r="HN59"/>
      <c r="HO59"/>
      <c r="HP59"/>
      <c r="HQ59"/>
      <c r="HR59"/>
      <c r="HS59"/>
      <c r="HT59"/>
      <c r="HU59"/>
      <c r="HV59"/>
      <c r="HW59"/>
      <c r="HX59"/>
      <c r="HY59"/>
      <c r="HZ59"/>
      <c r="IA59"/>
      <c r="IB59"/>
      <c r="IC59"/>
      <c r="ID59"/>
      <c r="IE59"/>
      <c r="IF59"/>
      <c r="IG59"/>
      <c r="IH59"/>
      <c r="II59"/>
      <c r="IJ59"/>
      <c r="IK59"/>
      <c r="IL59"/>
      <c r="IM59"/>
      <c r="IN59"/>
      <c r="IO59"/>
      <c r="IP59"/>
      <c r="IQ59"/>
      <c r="IR59"/>
      <c r="IS59"/>
      <c r="IT59"/>
      <c r="IU59"/>
      <c r="IV59"/>
      <c r="IW59"/>
      <c r="IX59"/>
      <c r="IY59"/>
      <c r="IZ59"/>
      <c r="JA59"/>
      <c r="JB59"/>
      <c r="JC59"/>
      <c r="JD59"/>
      <c r="JE59"/>
      <c r="JF59"/>
      <c r="JG59"/>
      <c r="JH59"/>
      <c r="JI59"/>
      <c r="JJ59"/>
      <c r="JK59"/>
      <c r="JL59"/>
      <c r="JM59"/>
      <c r="JN59"/>
      <c r="JO59"/>
      <c r="JP59"/>
      <c r="JQ59"/>
      <c r="JR59"/>
      <c r="JS59"/>
      <c r="JT59"/>
      <c r="JU59"/>
      <c r="JV59"/>
      <c r="JW59"/>
      <c r="JX59"/>
      <c r="JY59"/>
      <c r="JZ59"/>
      <c r="KA59"/>
      <c r="KB59"/>
      <c r="KC59"/>
      <c r="KD59"/>
      <c r="KE59"/>
      <c r="KF59"/>
      <c r="KG59"/>
      <c r="KH59"/>
      <c r="KI59"/>
      <c r="KJ59"/>
      <c r="KK59"/>
      <c r="KL59"/>
      <c r="KM59"/>
      <c r="KN59"/>
      <c r="KO59"/>
      <c r="KP59"/>
      <c r="KQ59"/>
      <c r="KR59"/>
      <c r="KS59"/>
      <c r="KT59"/>
      <c r="KU59"/>
      <c r="KV59"/>
      <c r="KW59"/>
      <c r="KX59"/>
      <c r="KY59"/>
      <c r="KZ59"/>
      <c r="LA59"/>
      <c r="LB59"/>
      <c r="LC59"/>
      <c r="LD59"/>
      <c r="LE59"/>
      <c r="LF59"/>
      <c r="LG59"/>
      <c r="LH59"/>
      <c r="LI59"/>
      <c r="LJ59"/>
      <c r="LK59"/>
      <c r="LL59"/>
      <c r="LM59"/>
      <c r="LN59"/>
      <c r="LO59"/>
      <c r="LP59"/>
      <c r="LQ59"/>
      <c r="LR59"/>
      <c r="LS59"/>
      <c r="LT59"/>
      <c r="LU59"/>
      <c r="LV59"/>
      <c r="LW59"/>
      <c r="LX59"/>
      <c r="LY59"/>
      <c r="LZ59"/>
      <c r="MA59"/>
      <c r="MB59"/>
      <c r="MC59"/>
      <c r="MD59"/>
      <c r="ME59"/>
      <c r="MF59"/>
      <c r="MG59"/>
      <c r="MH59"/>
      <c r="MI59"/>
      <c r="MJ59"/>
      <c r="MK59"/>
      <c r="ML59"/>
      <c r="MM59"/>
      <c r="MN59"/>
      <c r="MO59"/>
      <c r="MP59"/>
      <c r="MQ59"/>
      <c r="MR59"/>
      <c r="MS59"/>
      <c r="MT59"/>
      <c r="MU59"/>
      <c r="MV59"/>
      <c r="MW59"/>
      <c r="MX59"/>
      <c r="MY59"/>
      <c r="MZ59"/>
      <c r="NA59"/>
      <c r="NB59"/>
      <c r="NC59"/>
      <c r="ND59"/>
      <c r="NE59"/>
      <c r="NF59"/>
      <c r="NG59"/>
      <c r="NH59"/>
      <c r="NI59"/>
      <c r="NJ59"/>
      <c r="NK59"/>
      <c r="NL59"/>
      <c r="NM59"/>
      <c r="NN59"/>
      <c r="NO59"/>
      <c r="NP59"/>
      <c r="NQ59"/>
      <c r="NR59"/>
      <c r="NS59"/>
      <c r="NT59"/>
      <c r="NU59"/>
      <c r="NV59"/>
      <c r="NW59"/>
      <c r="NX59"/>
      <c r="NY59"/>
      <c r="NZ59"/>
      <c r="OA59"/>
      <c r="OB59"/>
      <c r="OC59"/>
      <c r="OD59"/>
      <c r="OE59"/>
      <c r="OF59"/>
      <c r="OG59"/>
      <c r="OH59"/>
      <c r="OI59"/>
      <c r="OJ59"/>
      <c r="OK59"/>
      <c r="OL59"/>
      <c r="OM59"/>
      <c r="ON59"/>
      <c r="OO59"/>
      <c r="OP59"/>
      <c r="OQ59"/>
      <c r="OR59"/>
      <c r="OS59"/>
      <c r="OT59"/>
      <c r="OU59"/>
      <c r="OV59"/>
      <c r="OW59"/>
      <c r="OX59"/>
      <c r="OY59"/>
      <c r="OZ59"/>
      <c r="PA59"/>
      <c r="PB59"/>
      <c r="PC59"/>
      <c r="PD59"/>
      <c r="PE59"/>
      <c r="PF59"/>
      <c r="PG59"/>
      <c r="PH59"/>
      <c r="PI59"/>
      <c r="PJ59"/>
      <c r="PK59"/>
      <c r="PL59"/>
      <c r="PM59"/>
      <c r="PN59"/>
      <c r="PO59"/>
      <c r="PP59"/>
      <c r="PQ59"/>
      <c r="PR59"/>
      <c r="PS59"/>
      <c r="PT59"/>
      <c r="PU59"/>
      <c r="PV59"/>
      <c r="PW59"/>
      <c r="PX59"/>
      <c r="PY59"/>
      <c r="PZ59"/>
      <c r="QA59"/>
      <c r="QB59"/>
      <c r="QC59"/>
      <c r="QD59"/>
      <c r="QE59"/>
      <c r="QF59"/>
      <c r="QG59"/>
      <c r="QH59"/>
      <c r="QI59"/>
      <c r="QJ59"/>
      <c r="QK59"/>
      <c r="QL59"/>
      <c r="QM59"/>
      <c r="QN59"/>
      <c r="QO59"/>
      <c r="QP59"/>
      <c r="QQ59"/>
      <c r="QR59"/>
      <c r="QS59"/>
      <c r="QT59"/>
      <c r="QU59"/>
      <c r="QV59"/>
      <c r="QW59"/>
      <c r="QX59"/>
      <c r="QY59"/>
      <c r="QZ59"/>
      <c r="RA59"/>
      <c r="RB59"/>
      <c r="RC59"/>
      <c r="RD59"/>
      <c r="RE59"/>
      <c r="RF59"/>
      <c r="RG59"/>
      <c r="RH59"/>
      <c r="RI59"/>
      <c r="RJ59"/>
      <c r="RK59"/>
      <c r="RL59"/>
      <c r="RM59"/>
      <c r="RN59"/>
      <c r="RO59"/>
      <c r="RP59"/>
      <c r="RQ59"/>
      <c r="RR59"/>
      <c r="RS59"/>
      <c r="RT59"/>
      <c r="RU59"/>
      <c r="RV59"/>
      <c r="RW59"/>
      <c r="RX59"/>
      <c r="RY59"/>
      <c r="RZ59"/>
      <c r="SA59"/>
      <c r="SB59"/>
      <c r="SC59"/>
      <c r="SD59"/>
      <c r="SE59"/>
      <c r="SF59"/>
      <c r="SG59"/>
      <c r="SH59"/>
      <c r="SI59"/>
      <c r="SJ59"/>
      <c r="SK59"/>
      <c r="SL59"/>
      <c r="SM59"/>
      <c r="SN59"/>
      <c r="SO59"/>
      <c r="SP59"/>
      <c r="SQ59"/>
      <c r="SR59"/>
      <c r="SS59"/>
      <c r="ST59"/>
      <c r="SU59"/>
      <c r="SV59"/>
      <c r="SW59"/>
      <c r="SX59"/>
      <c r="SY59"/>
      <c r="SZ59"/>
      <c r="TA59"/>
      <c r="TB59"/>
      <c r="TC59"/>
      <c r="TD59"/>
      <c r="TE59"/>
      <c r="TF59"/>
      <c r="TG59"/>
      <c r="TH59"/>
      <c r="TI59"/>
      <c r="TJ59"/>
      <c r="TK59"/>
      <c r="TL59"/>
      <c r="TM59"/>
      <c r="TN59"/>
      <c r="TO59"/>
      <c r="TP59"/>
      <c r="TQ59"/>
      <c r="TR59"/>
      <c r="TS59"/>
      <c r="TT59"/>
      <c r="TU59"/>
      <c r="TV59"/>
      <c r="TW59"/>
      <c r="TX59"/>
      <c r="TY59"/>
      <c r="TZ59"/>
      <c r="UA59"/>
      <c r="UB59"/>
      <c r="UC59"/>
      <c r="UD59"/>
      <c r="UE59"/>
      <c r="UF59"/>
      <c r="UG59"/>
      <c r="UH59"/>
      <c r="UI59"/>
      <c r="UJ59"/>
      <c r="UK59"/>
      <c r="UL59"/>
      <c r="UM59"/>
      <c r="UN59"/>
      <c r="UO59"/>
      <c r="UP59"/>
      <c r="UQ59"/>
      <c r="UR59"/>
      <c r="US59"/>
      <c r="UT59"/>
      <c r="UU59"/>
      <c r="UV59"/>
      <c r="UW59"/>
      <c r="UX59"/>
      <c r="UY59"/>
      <c r="UZ59"/>
      <c r="VA59"/>
      <c r="VB59"/>
      <c r="VC59"/>
      <c r="VD59"/>
      <c r="VE59"/>
      <c r="VF59"/>
      <c r="VG59"/>
      <c r="VH59"/>
      <c r="VI59"/>
      <c r="VJ59"/>
      <c r="VK59"/>
      <c r="VL59"/>
      <c r="VM59"/>
      <c r="VN59"/>
      <c r="VO59"/>
      <c r="VP59"/>
      <c r="VQ59"/>
      <c r="VR59"/>
      <c r="VS59"/>
      <c r="VT59"/>
      <c r="VU59"/>
      <c r="VV59"/>
      <c r="VW59"/>
      <c r="VX59"/>
      <c r="VY59"/>
      <c r="VZ59"/>
      <c r="WA59"/>
      <c r="WB59"/>
      <c r="WC59"/>
      <c r="WD59"/>
      <c r="WE59"/>
      <c r="WF59"/>
      <c r="WG59"/>
      <c r="WH59"/>
      <c r="WI59"/>
      <c r="WJ59"/>
      <c r="WK59"/>
      <c r="WL59"/>
      <c r="WM59"/>
      <c r="WN59"/>
      <c r="WO59"/>
      <c r="WP59"/>
      <c r="WQ59"/>
      <c r="WR59"/>
      <c r="WS59"/>
      <c r="WT59"/>
      <c r="WU59"/>
      <c r="WV59"/>
      <c r="WW59"/>
      <c r="WX59"/>
      <c r="WY59"/>
      <c r="WZ59"/>
      <c r="XA59"/>
      <c r="XB59"/>
      <c r="XC59"/>
      <c r="XD59"/>
      <c r="XE59"/>
      <c r="XF59"/>
      <c r="XG59"/>
      <c r="XH59"/>
      <c r="XI59"/>
      <c r="XJ59"/>
      <c r="XK59"/>
      <c r="XL59"/>
      <c r="XM59"/>
      <c r="XN59"/>
      <c r="XO59"/>
      <c r="XP59"/>
      <c r="XQ59"/>
      <c r="XR59"/>
      <c r="XS59"/>
      <c r="XT59"/>
      <c r="XU59"/>
      <c r="XV59"/>
      <c r="XW59"/>
      <c r="XX59"/>
      <c r="XY59"/>
      <c r="XZ59"/>
      <c r="YA59"/>
      <c r="YB59"/>
      <c r="YC59"/>
      <c r="YD59"/>
      <c r="YE59"/>
      <c r="YF59"/>
      <c r="YG59"/>
      <c r="YH59"/>
      <c r="YI59"/>
      <c r="YJ59"/>
      <c r="YK59"/>
      <c r="YL59"/>
      <c r="YM59"/>
      <c r="YN59"/>
      <c r="YO59"/>
      <c r="YP59"/>
      <c r="YQ59"/>
      <c r="YR59"/>
      <c r="YS59"/>
      <c r="YT59"/>
      <c r="YU59"/>
      <c r="YV59"/>
      <c r="YW59"/>
      <c r="YX59"/>
      <c r="YY59"/>
      <c r="YZ59"/>
      <c r="ZA59"/>
      <c r="ZB59"/>
      <c r="ZC59"/>
      <c r="ZD59"/>
      <c r="ZE59"/>
      <c r="ZF59"/>
      <c r="ZG59"/>
      <c r="ZH59"/>
      <c r="ZI59"/>
      <c r="ZJ59"/>
      <c r="ZK59"/>
      <c r="ZL59"/>
      <c r="ZM59"/>
      <c r="ZN59"/>
      <c r="ZO59"/>
      <c r="ZP59"/>
      <c r="ZQ59"/>
      <c r="ZR59"/>
      <c r="ZS59"/>
      <c r="ZT59"/>
      <c r="ZU59"/>
      <c r="ZV59"/>
      <c r="ZW59"/>
      <c r="ZX59"/>
      <c r="ZY59"/>
      <c r="ZZ59"/>
    </row>
    <row r="60" spans="1:702" s="18" customFormat="1">
      <c r="A60" s="69" t="s">
        <v>361</v>
      </c>
      <c r="B60">
        <v>0</v>
      </c>
      <c r="C60">
        <v>0</v>
      </c>
      <c r="D60">
        <v>0</v>
      </c>
      <c r="E60">
        <v>0</v>
      </c>
      <c r="F60">
        <v>0</v>
      </c>
      <c r="G60">
        <v>0</v>
      </c>
      <c r="H60">
        <v>0</v>
      </c>
      <c r="I60">
        <v>0</v>
      </c>
      <c r="J60">
        <v>0</v>
      </c>
      <c r="K60">
        <v>0</v>
      </c>
      <c r="L60">
        <v>0</v>
      </c>
      <c r="M60">
        <v>0</v>
      </c>
      <c r="N60">
        <v>0</v>
      </c>
      <c r="O60">
        <v>0</v>
      </c>
      <c r="P60">
        <v>0</v>
      </c>
      <c r="Q60">
        <v>0</v>
      </c>
      <c r="R60">
        <v>0</v>
      </c>
      <c r="S60">
        <v>0</v>
      </c>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c r="GW60"/>
      <c r="GX60"/>
      <c r="GY60"/>
      <c r="GZ60"/>
      <c r="HA60"/>
      <c r="HB60"/>
      <c r="HC60"/>
      <c r="HD60"/>
      <c r="HE60"/>
      <c r="HF60"/>
      <c r="HG60"/>
      <c r="HH60"/>
      <c r="HI60"/>
      <c r="HJ60"/>
      <c r="HK60"/>
      <c r="HL60"/>
      <c r="HM60"/>
      <c r="HN60"/>
      <c r="HO60"/>
      <c r="HP60"/>
      <c r="HQ60"/>
      <c r="HR60"/>
      <c r="HS60"/>
      <c r="HT60"/>
      <c r="HU60"/>
      <c r="HV60"/>
      <c r="HW60"/>
      <c r="HX60"/>
      <c r="HY60"/>
      <c r="HZ60"/>
      <c r="IA60"/>
      <c r="IB60"/>
      <c r="IC60"/>
      <c r="ID60"/>
      <c r="IE60"/>
      <c r="IF60"/>
      <c r="IG60"/>
      <c r="IH60"/>
      <c r="II60"/>
      <c r="IJ60"/>
      <c r="IK60"/>
      <c r="IL60"/>
      <c r="IM60"/>
      <c r="IN60"/>
      <c r="IO60"/>
      <c r="IP60"/>
      <c r="IQ60"/>
      <c r="IR60"/>
      <c r="IS60"/>
      <c r="IT60"/>
      <c r="IU60"/>
      <c r="IV60"/>
      <c r="IW60"/>
      <c r="IX60"/>
      <c r="IY60"/>
      <c r="IZ60"/>
      <c r="JA60"/>
      <c r="JB60"/>
      <c r="JC60"/>
      <c r="JD60"/>
      <c r="JE60"/>
      <c r="JF60"/>
      <c r="JG60"/>
      <c r="JH60"/>
      <c r="JI60"/>
      <c r="JJ60"/>
      <c r="JK60"/>
      <c r="JL60"/>
      <c r="JM60"/>
      <c r="JN60"/>
      <c r="JO60"/>
      <c r="JP60"/>
      <c r="JQ60"/>
      <c r="JR60"/>
      <c r="JS60"/>
      <c r="JT60"/>
      <c r="JU60"/>
      <c r="JV60"/>
      <c r="JW60"/>
      <c r="JX60"/>
      <c r="JY60"/>
      <c r="JZ60"/>
      <c r="KA60"/>
      <c r="KB60"/>
      <c r="KC60"/>
      <c r="KD60"/>
      <c r="KE60"/>
      <c r="KF60"/>
      <c r="KG60"/>
      <c r="KH60"/>
      <c r="KI60"/>
      <c r="KJ60"/>
      <c r="KK60"/>
      <c r="KL60"/>
      <c r="KM60"/>
      <c r="KN60"/>
      <c r="KO60"/>
      <c r="KP60"/>
      <c r="KQ60"/>
      <c r="KR60"/>
      <c r="KS60"/>
      <c r="KT60"/>
      <c r="KU60"/>
      <c r="KV60"/>
      <c r="KW60"/>
      <c r="KX60"/>
      <c r="KY60"/>
      <c r="KZ60"/>
      <c r="LA60"/>
      <c r="LB60"/>
      <c r="LC60"/>
      <c r="LD60"/>
      <c r="LE60"/>
      <c r="LF60"/>
      <c r="LG60"/>
      <c r="LH60"/>
      <c r="LI60"/>
      <c r="LJ60"/>
      <c r="LK60"/>
      <c r="LL60"/>
      <c r="LM60"/>
      <c r="LN60"/>
      <c r="LO60"/>
      <c r="LP60"/>
      <c r="LQ60"/>
      <c r="LR60"/>
      <c r="LS60"/>
      <c r="LT60"/>
      <c r="LU60"/>
      <c r="LV60"/>
      <c r="LW60"/>
      <c r="LX60"/>
      <c r="LY60"/>
      <c r="LZ60"/>
      <c r="MA60"/>
      <c r="MB60"/>
      <c r="MC60"/>
      <c r="MD60"/>
      <c r="ME60"/>
      <c r="MF60"/>
      <c r="MG60"/>
      <c r="MH60"/>
      <c r="MI60"/>
      <c r="MJ60"/>
      <c r="MK60"/>
      <c r="ML60"/>
      <c r="MM60"/>
      <c r="MN60"/>
      <c r="MO60"/>
      <c r="MP60"/>
      <c r="MQ60"/>
      <c r="MR60"/>
      <c r="MS60"/>
      <c r="MT60"/>
      <c r="MU60"/>
      <c r="MV60"/>
      <c r="MW60"/>
      <c r="MX60"/>
      <c r="MY60"/>
      <c r="MZ60"/>
      <c r="NA60"/>
      <c r="NB60"/>
      <c r="NC60"/>
      <c r="ND60"/>
      <c r="NE60"/>
      <c r="NF60"/>
      <c r="NG60"/>
      <c r="NH60"/>
      <c r="NI60"/>
      <c r="NJ60"/>
      <c r="NK60"/>
      <c r="NL60"/>
      <c r="NM60"/>
      <c r="NN60"/>
      <c r="NO60"/>
      <c r="NP60"/>
      <c r="NQ60"/>
      <c r="NR60"/>
      <c r="NS60"/>
      <c r="NT60"/>
      <c r="NU60"/>
      <c r="NV60"/>
      <c r="NW60"/>
      <c r="NX60"/>
      <c r="NY60"/>
      <c r="NZ60"/>
      <c r="OA60"/>
      <c r="OB60"/>
      <c r="OC60"/>
      <c r="OD60"/>
      <c r="OE60"/>
      <c r="OF60"/>
      <c r="OG60"/>
      <c r="OH60"/>
      <c r="OI60"/>
      <c r="OJ60"/>
      <c r="OK60"/>
      <c r="OL60"/>
      <c r="OM60"/>
      <c r="ON60"/>
      <c r="OO60"/>
      <c r="OP60"/>
      <c r="OQ60"/>
      <c r="OR60"/>
      <c r="OS60"/>
      <c r="OT60"/>
      <c r="OU60"/>
      <c r="OV60"/>
      <c r="OW60"/>
      <c r="OX60"/>
      <c r="OY60"/>
      <c r="OZ60"/>
      <c r="PA60"/>
      <c r="PB60"/>
      <c r="PC60"/>
      <c r="PD60"/>
      <c r="PE60"/>
      <c r="PF60"/>
      <c r="PG60"/>
      <c r="PH60"/>
      <c r="PI60"/>
      <c r="PJ60"/>
      <c r="PK60"/>
      <c r="PL60"/>
      <c r="PM60"/>
      <c r="PN60"/>
      <c r="PO60"/>
      <c r="PP60"/>
      <c r="PQ60"/>
      <c r="PR60"/>
      <c r="PS60"/>
      <c r="PT60"/>
      <c r="PU60"/>
      <c r="PV60"/>
      <c r="PW60"/>
      <c r="PX60"/>
      <c r="PY60"/>
      <c r="PZ60"/>
      <c r="QA60"/>
      <c r="QB60"/>
      <c r="QC60"/>
      <c r="QD60"/>
      <c r="QE60"/>
      <c r="QF60"/>
      <c r="QG60"/>
      <c r="QH60"/>
      <c r="QI60"/>
      <c r="QJ60"/>
      <c r="QK60"/>
      <c r="QL60"/>
      <c r="QM60"/>
      <c r="QN60"/>
      <c r="QO60"/>
      <c r="QP60"/>
      <c r="QQ60"/>
      <c r="QR60"/>
      <c r="QS60"/>
      <c r="QT60"/>
      <c r="QU60"/>
      <c r="QV60"/>
      <c r="QW60"/>
      <c r="QX60"/>
      <c r="QY60"/>
      <c r="QZ60"/>
      <c r="RA60"/>
      <c r="RB60"/>
      <c r="RC60"/>
      <c r="RD60"/>
      <c r="RE60"/>
      <c r="RF60"/>
      <c r="RG60"/>
      <c r="RH60"/>
      <c r="RI60"/>
      <c r="RJ60"/>
      <c r="RK60"/>
      <c r="RL60"/>
      <c r="RM60"/>
      <c r="RN60"/>
      <c r="RO60"/>
      <c r="RP60"/>
      <c r="RQ60"/>
      <c r="RR60"/>
      <c r="RS60"/>
      <c r="RT60"/>
      <c r="RU60"/>
      <c r="RV60"/>
      <c r="RW60"/>
      <c r="RX60"/>
      <c r="RY60"/>
      <c r="RZ60"/>
      <c r="SA60"/>
      <c r="SB60"/>
      <c r="SC60"/>
      <c r="SD60"/>
      <c r="SE60"/>
      <c r="SF60"/>
      <c r="SG60"/>
      <c r="SH60"/>
      <c r="SI60"/>
      <c r="SJ60"/>
      <c r="SK60"/>
      <c r="SL60"/>
      <c r="SM60"/>
      <c r="SN60"/>
      <c r="SO60"/>
      <c r="SP60"/>
      <c r="SQ60"/>
      <c r="SR60"/>
      <c r="SS60"/>
      <c r="ST60"/>
      <c r="SU60"/>
      <c r="SV60"/>
      <c r="SW60"/>
      <c r="SX60"/>
      <c r="SY60"/>
      <c r="SZ60"/>
      <c r="TA60"/>
      <c r="TB60"/>
      <c r="TC60"/>
      <c r="TD60"/>
      <c r="TE60"/>
      <c r="TF60"/>
      <c r="TG60"/>
      <c r="TH60"/>
      <c r="TI60"/>
      <c r="TJ60"/>
      <c r="TK60"/>
      <c r="TL60"/>
      <c r="TM60"/>
      <c r="TN60"/>
      <c r="TO60"/>
      <c r="TP60"/>
      <c r="TQ60"/>
      <c r="TR60"/>
      <c r="TS60"/>
      <c r="TT60"/>
      <c r="TU60"/>
      <c r="TV60"/>
      <c r="TW60"/>
      <c r="TX60"/>
      <c r="TY60"/>
      <c r="TZ60"/>
      <c r="UA60"/>
      <c r="UB60"/>
      <c r="UC60"/>
      <c r="UD60"/>
      <c r="UE60"/>
      <c r="UF60"/>
      <c r="UG60"/>
      <c r="UH60"/>
      <c r="UI60"/>
      <c r="UJ60"/>
      <c r="UK60"/>
      <c r="UL60"/>
      <c r="UM60"/>
      <c r="UN60"/>
      <c r="UO60"/>
      <c r="UP60"/>
      <c r="UQ60"/>
      <c r="UR60"/>
      <c r="US60"/>
      <c r="UT60"/>
      <c r="UU60"/>
      <c r="UV60"/>
      <c r="UW60"/>
      <c r="UX60"/>
      <c r="UY60"/>
      <c r="UZ60"/>
      <c r="VA60"/>
      <c r="VB60"/>
      <c r="VC60"/>
      <c r="VD60"/>
      <c r="VE60"/>
      <c r="VF60"/>
      <c r="VG60"/>
      <c r="VH60"/>
      <c r="VI60"/>
      <c r="VJ60"/>
      <c r="VK60"/>
      <c r="VL60"/>
      <c r="VM60"/>
      <c r="VN60"/>
      <c r="VO60"/>
      <c r="VP60"/>
      <c r="VQ60"/>
      <c r="VR60"/>
      <c r="VS60"/>
      <c r="VT60"/>
      <c r="VU60"/>
      <c r="VV60"/>
      <c r="VW60"/>
      <c r="VX60"/>
      <c r="VY60"/>
      <c r="VZ60"/>
      <c r="WA60"/>
      <c r="WB60"/>
      <c r="WC60"/>
      <c r="WD60"/>
      <c r="WE60"/>
      <c r="WF60"/>
      <c r="WG60"/>
      <c r="WH60"/>
      <c r="WI60"/>
      <c r="WJ60"/>
      <c r="WK60"/>
      <c r="WL60"/>
      <c r="WM60"/>
      <c r="WN60"/>
      <c r="WO60"/>
      <c r="WP60"/>
      <c r="WQ60"/>
      <c r="WR60"/>
      <c r="WS60"/>
      <c r="WT60"/>
      <c r="WU60"/>
      <c r="WV60"/>
      <c r="WW60"/>
      <c r="WX60"/>
      <c r="WY60"/>
      <c r="WZ60"/>
      <c r="XA60"/>
      <c r="XB60"/>
      <c r="XC60"/>
      <c r="XD60"/>
      <c r="XE60"/>
      <c r="XF60"/>
      <c r="XG60"/>
      <c r="XH60"/>
      <c r="XI60"/>
      <c r="XJ60"/>
      <c r="XK60"/>
      <c r="XL60"/>
      <c r="XM60"/>
      <c r="XN60"/>
      <c r="XO60"/>
      <c r="XP60"/>
      <c r="XQ60"/>
      <c r="XR60"/>
      <c r="XS60"/>
      <c r="XT60"/>
      <c r="XU60"/>
      <c r="XV60"/>
      <c r="XW60"/>
      <c r="XX60"/>
      <c r="XY60"/>
      <c r="XZ60"/>
      <c r="YA60"/>
      <c r="YB60"/>
      <c r="YC60"/>
      <c r="YD60"/>
      <c r="YE60"/>
      <c r="YF60"/>
      <c r="YG60"/>
      <c r="YH60"/>
      <c r="YI60"/>
      <c r="YJ60"/>
      <c r="YK60"/>
      <c r="YL60"/>
      <c r="YM60"/>
      <c r="YN60"/>
      <c r="YO60"/>
      <c r="YP60"/>
      <c r="YQ60"/>
      <c r="YR60"/>
      <c r="YS60"/>
      <c r="YT60"/>
      <c r="YU60"/>
      <c r="YV60"/>
      <c r="YW60"/>
      <c r="YX60"/>
      <c r="YY60"/>
      <c r="YZ60"/>
      <c r="ZA60"/>
      <c r="ZB60"/>
      <c r="ZC60"/>
      <c r="ZD60"/>
      <c r="ZE60"/>
      <c r="ZF60"/>
      <c r="ZG60"/>
      <c r="ZH60"/>
      <c r="ZI60"/>
      <c r="ZJ60"/>
      <c r="ZK60"/>
      <c r="ZL60"/>
      <c r="ZM60"/>
      <c r="ZN60"/>
      <c r="ZO60"/>
      <c r="ZP60"/>
      <c r="ZQ60"/>
      <c r="ZR60"/>
      <c r="ZS60"/>
      <c r="ZT60"/>
      <c r="ZU60"/>
      <c r="ZV60"/>
      <c r="ZW60"/>
      <c r="ZX60"/>
      <c r="ZY60"/>
      <c r="ZZ60"/>
    </row>
    <row r="61" spans="1:702" s="18" customFormat="1">
      <c r="A61" s="158" t="s">
        <v>362</v>
      </c>
      <c r="B61">
        <v>0</v>
      </c>
      <c r="C61">
        <v>0</v>
      </c>
      <c r="D61">
        <v>0</v>
      </c>
      <c r="E61">
        <v>0</v>
      </c>
      <c r="F61">
        <v>0</v>
      </c>
      <c r="G61">
        <v>0</v>
      </c>
      <c r="H61">
        <v>0</v>
      </c>
      <c r="I61">
        <v>0</v>
      </c>
      <c r="J61">
        <v>0</v>
      </c>
      <c r="K61">
        <v>0</v>
      </c>
      <c r="L61">
        <v>0</v>
      </c>
      <c r="M61">
        <v>0</v>
      </c>
      <c r="N61">
        <v>0</v>
      </c>
      <c r="O61">
        <v>0</v>
      </c>
      <c r="P61">
        <v>0</v>
      </c>
      <c r="Q61">
        <v>0</v>
      </c>
      <c r="R61">
        <v>0</v>
      </c>
      <c r="S61">
        <v>0</v>
      </c>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c r="GJ61"/>
      <c r="GK61"/>
      <c r="GL61"/>
      <c r="GM61"/>
      <c r="GN61"/>
      <c r="GO61"/>
      <c r="GP61"/>
      <c r="GQ61"/>
      <c r="GR61"/>
      <c r="GS61"/>
      <c r="GT61"/>
      <c r="GU61"/>
      <c r="GV61"/>
      <c r="GW61"/>
      <c r="GX61"/>
      <c r="GY61"/>
      <c r="GZ61"/>
      <c r="HA61"/>
      <c r="HB61"/>
      <c r="HC61"/>
      <c r="HD61"/>
      <c r="HE61"/>
      <c r="HF61"/>
      <c r="HG61"/>
      <c r="HH61"/>
      <c r="HI61"/>
      <c r="HJ61"/>
      <c r="HK61"/>
      <c r="HL61"/>
      <c r="HM61"/>
      <c r="HN61"/>
      <c r="HO61"/>
      <c r="HP61"/>
      <c r="HQ61"/>
      <c r="HR61"/>
      <c r="HS61"/>
      <c r="HT61"/>
      <c r="HU61"/>
      <c r="HV61"/>
      <c r="HW61"/>
      <c r="HX61"/>
      <c r="HY61"/>
      <c r="HZ61"/>
      <c r="IA61"/>
      <c r="IB61"/>
      <c r="IC61"/>
      <c r="ID61"/>
      <c r="IE61"/>
      <c r="IF61"/>
      <c r="IG61"/>
      <c r="IH61"/>
      <c r="II61"/>
      <c r="IJ61"/>
      <c r="IK61"/>
      <c r="IL61"/>
      <c r="IM61"/>
      <c r="IN61"/>
      <c r="IO61"/>
      <c r="IP61"/>
      <c r="IQ61"/>
      <c r="IR61"/>
      <c r="IS61"/>
      <c r="IT61"/>
      <c r="IU61"/>
      <c r="IV61"/>
      <c r="IW61"/>
      <c r="IX61"/>
      <c r="IY61"/>
      <c r="IZ61"/>
      <c r="JA61"/>
      <c r="JB61"/>
      <c r="JC61"/>
      <c r="JD61"/>
      <c r="JE61"/>
      <c r="JF61"/>
      <c r="JG61"/>
      <c r="JH61"/>
      <c r="JI61"/>
      <c r="JJ61"/>
      <c r="JK61"/>
      <c r="JL61"/>
      <c r="JM61"/>
      <c r="JN61"/>
      <c r="JO61"/>
      <c r="JP61"/>
      <c r="JQ61"/>
      <c r="JR61"/>
      <c r="JS61"/>
      <c r="JT61"/>
      <c r="JU61"/>
      <c r="JV61"/>
      <c r="JW61"/>
      <c r="JX61"/>
      <c r="JY61"/>
      <c r="JZ61"/>
      <c r="KA61"/>
      <c r="KB61"/>
      <c r="KC61"/>
      <c r="KD61"/>
      <c r="KE61"/>
      <c r="KF61"/>
      <c r="KG61"/>
      <c r="KH61"/>
      <c r="KI61"/>
      <c r="KJ61"/>
      <c r="KK61"/>
      <c r="KL61"/>
      <c r="KM61"/>
      <c r="KN61"/>
      <c r="KO61"/>
      <c r="KP61"/>
      <c r="KQ61"/>
      <c r="KR61"/>
      <c r="KS61"/>
      <c r="KT61"/>
      <c r="KU61"/>
      <c r="KV61"/>
      <c r="KW61"/>
      <c r="KX61"/>
      <c r="KY61"/>
      <c r="KZ61"/>
      <c r="LA61"/>
      <c r="LB61"/>
      <c r="LC61"/>
      <c r="LD61"/>
      <c r="LE61"/>
      <c r="LF61"/>
      <c r="LG61"/>
      <c r="LH61"/>
      <c r="LI61"/>
      <c r="LJ61"/>
      <c r="LK61"/>
      <c r="LL61"/>
      <c r="LM61"/>
      <c r="LN61"/>
      <c r="LO61"/>
      <c r="LP61"/>
      <c r="LQ61"/>
      <c r="LR61"/>
      <c r="LS61"/>
      <c r="LT61"/>
      <c r="LU61"/>
      <c r="LV61"/>
      <c r="LW61"/>
      <c r="LX61"/>
      <c r="LY61"/>
      <c r="LZ61"/>
      <c r="MA61"/>
      <c r="MB61"/>
      <c r="MC61"/>
      <c r="MD61"/>
      <c r="ME61"/>
      <c r="MF61"/>
      <c r="MG61"/>
      <c r="MH61"/>
      <c r="MI61"/>
      <c r="MJ61"/>
      <c r="MK61"/>
      <c r="ML61"/>
      <c r="MM61"/>
      <c r="MN61"/>
      <c r="MO61"/>
      <c r="MP61"/>
      <c r="MQ61"/>
      <c r="MR61"/>
      <c r="MS61"/>
      <c r="MT61"/>
      <c r="MU61"/>
      <c r="MV61"/>
      <c r="MW61"/>
      <c r="MX61"/>
      <c r="MY61"/>
      <c r="MZ61"/>
      <c r="NA61"/>
      <c r="NB61"/>
      <c r="NC61"/>
      <c r="ND61"/>
      <c r="NE61"/>
      <c r="NF61"/>
      <c r="NG61"/>
      <c r="NH61"/>
      <c r="NI61"/>
      <c r="NJ61"/>
      <c r="NK61"/>
      <c r="NL61"/>
      <c r="NM61"/>
      <c r="NN61"/>
      <c r="NO61"/>
      <c r="NP61"/>
      <c r="NQ61"/>
      <c r="NR61"/>
      <c r="NS61"/>
      <c r="NT61"/>
      <c r="NU61"/>
      <c r="NV61"/>
      <c r="NW61"/>
      <c r="NX61"/>
      <c r="NY61"/>
      <c r="NZ61"/>
      <c r="OA61"/>
      <c r="OB61"/>
      <c r="OC61"/>
      <c r="OD61"/>
      <c r="OE61"/>
      <c r="OF61"/>
      <c r="OG61"/>
      <c r="OH61"/>
      <c r="OI61"/>
      <c r="OJ61"/>
      <c r="OK61"/>
      <c r="OL61"/>
      <c r="OM61"/>
      <c r="ON61"/>
      <c r="OO61"/>
      <c r="OP61"/>
      <c r="OQ61"/>
      <c r="OR61"/>
      <c r="OS61"/>
      <c r="OT61"/>
      <c r="OU61"/>
      <c r="OV61"/>
      <c r="OW61"/>
      <c r="OX61"/>
      <c r="OY61"/>
      <c r="OZ61"/>
      <c r="PA61"/>
      <c r="PB61"/>
      <c r="PC61"/>
      <c r="PD61"/>
      <c r="PE61"/>
      <c r="PF61"/>
      <c r="PG61"/>
      <c r="PH61"/>
      <c r="PI61"/>
      <c r="PJ61"/>
      <c r="PK61"/>
      <c r="PL61"/>
      <c r="PM61"/>
      <c r="PN61"/>
      <c r="PO61"/>
      <c r="PP61"/>
      <c r="PQ61"/>
      <c r="PR61"/>
      <c r="PS61"/>
      <c r="PT61"/>
      <c r="PU61"/>
      <c r="PV61"/>
      <c r="PW61"/>
      <c r="PX61"/>
      <c r="PY61"/>
      <c r="PZ61"/>
      <c r="QA61"/>
      <c r="QB61"/>
      <c r="QC61"/>
      <c r="QD61"/>
      <c r="QE61"/>
      <c r="QF61"/>
      <c r="QG61"/>
      <c r="QH61"/>
      <c r="QI61"/>
      <c r="QJ61"/>
      <c r="QK61"/>
      <c r="QL61"/>
      <c r="QM61"/>
      <c r="QN61"/>
      <c r="QO61"/>
      <c r="QP61"/>
      <c r="QQ61"/>
      <c r="QR61"/>
      <c r="QS61"/>
      <c r="QT61"/>
      <c r="QU61"/>
      <c r="QV61"/>
      <c r="QW61"/>
      <c r="QX61"/>
      <c r="QY61"/>
      <c r="QZ61"/>
      <c r="RA61"/>
      <c r="RB61"/>
      <c r="RC61"/>
      <c r="RD61"/>
      <c r="RE61"/>
      <c r="RF61"/>
      <c r="RG61"/>
      <c r="RH61"/>
      <c r="RI61"/>
      <c r="RJ61"/>
      <c r="RK61"/>
      <c r="RL61"/>
      <c r="RM61"/>
      <c r="RN61"/>
      <c r="RO61"/>
      <c r="RP61"/>
      <c r="RQ61"/>
      <c r="RR61"/>
      <c r="RS61"/>
      <c r="RT61"/>
      <c r="RU61"/>
      <c r="RV61"/>
      <c r="RW61"/>
      <c r="RX61"/>
      <c r="RY61"/>
      <c r="RZ61"/>
      <c r="SA61"/>
      <c r="SB61"/>
      <c r="SC61"/>
      <c r="SD61"/>
      <c r="SE61"/>
      <c r="SF61"/>
      <c r="SG61"/>
      <c r="SH61"/>
      <c r="SI61"/>
      <c r="SJ61"/>
      <c r="SK61"/>
      <c r="SL61"/>
      <c r="SM61"/>
      <c r="SN61"/>
      <c r="SO61"/>
      <c r="SP61"/>
      <c r="SQ61"/>
      <c r="SR61"/>
      <c r="SS61"/>
      <c r="ST61"/>
      <c r="SU61"/>
      <c r="SV61"/>
      <c r="SW61"/>
      <c r="SX61"/>
      <c r="SY61"/>
      <c r="SZ61"/>
      <c r="TA61"/>
      <c r="TB61"/>
      <c r="TC61"/>
      <c r="TD61"/>
      <c r="TE61"/>
      <c r="TF61"/>
      <c r="TG61"/>
      <c r="TH61"/>
      <c r="TI61"/>
      <c r="TJ61"/>
      <c r="TK61"/>
      <c r="TL61"/>
      <c r="TM61"/>
      <c r="TN61"/>
      <c r="TO61"/>
      <c r="TP61"/>
      <c r="TQ61"/>
      <c r="TR61"/>
      <c r="TS61"/>
      <c r="TT61"/>
      <c r="TU61"/>
      <c r="TV61"/>
      <c r="TW61"/>
      <c r="TX61"/>
      <c r="TY61"/>
      <c r="TZ61"/>
      <c r="UA61"/>
      <c r="UB61"/>
      <c r="UC61"/>
      <c r="UD61"/>
      <c r="UE61"/>
      <c r="UF61"/>
      <c r="UG61"/>
      <c r="UH61"/>
      <c r="UI61"/>
      <c r="UJ61"/>
      <c r="UK61"/>
      <c r="UL61"/>
      <c r="UM61"/>
      <c r="UN61"/>
      <c r="UO61"/>
      <c r="UP61"/>
      <c r="UQ61"/>
      <c r="UR61"/>
      <c r="US61"/>
      <c r="UT61"/>
      <c r="UU61"/>
      <c r="UV61"/>
      <c r="UW61"/>
      <c r="UX61"/>
      <c r="UY61"/>
      <c r="UZ61"/>
      <c r="VA61"/>
      <c r="VB61"/>
      <c r="VC61"/>
      <c r="VD61"/>
      <c r="VE61"/>
      <c r="VF61"/>
      <c r="VG61"/>
      <c r="VH61"/>
      <c r="VI61"/>
      <c r="VJ61"/>
      <c r="VK61"/>
      <c r="VL61"/>
      <c r="VM61"/>
      <c r="VN61"/>
      <c r="VO61"/>
      <c r="VP61"/>
      <c r="VQ61"/>
      <c r="VR61"/>
      <c r="VS61"/>
      <c r="VT61"/>
      <c r="VU61"/>
      <c r="VV61"/>
      <c r="VW61"/>
      <c r="VX61"/>
      <c r="VY61"/>
      <c r="VZ61"/>
      <c r="WA61"/>
      <c r="WB61"/>
      <c r="WC61"/>
      <c r="WD61"/>
      <c r="WE61"/>
      <c r="WF61"/>
      <c r="WG61"/>
      <c r="WH61"/>
      <c r="WI61"/>
      <c r="WJ61"/>
      <c r="WK61"/>
      <c r="WL61"/>
      <c r="WM61"/>
      <c r="WN61"/>
      <c r="WO61"/>
      <c r="WP61"/>
      <c r="WQ61"/>
      <c r="WR61"/>
      <c r="WS61"/>
      <c r="WT61"/>
      <c r="WU61"/>
      <c r="WV61"/>
      <c r="WW61"/>
      <c r="WX61"/>
      <c r="WY61"/>
      <c r="WZ61"/>
      <c r="XA61"/>
      <c r="XB61"/>
      <c r="XC61"/>
      <c r="XD61"/>
      <c r="XE61"/>
      <c r="XF61"/>
      <c r="XG61"/>
      <c r="XH61"/>
      <c r="XI61"/>
      <c r="XJ61"/>
      <c r="XK61"/>
      <c r="XL61"/>
      <c r="XM61"/>
      <c r="XN61"/>
      <c r="XO61"/>
      <c r="XP61"/>
      <c r="XQ61"/>
      <c r="XR61"/>
      <c r="XS61"/>
      <c r="XT61"/>
      <c r="XU61"/>
      <c r="XV61"/>
      <c r="XW61"/>
      <c r="XX61"/>
      <c r="XY61"/>
      <c r="XZ61"/>
      <c r="YA61"/>
      <c r="YB61"/>
      <c r="YC61"/>
      <c r="YD61"/>
      <c r="YE61"/>
      <c r="YF61"/>
      <c r="YG61"/>
      <c r="YH61"/>
      <c r="YI61"/>
      <c r="YJ61"/>
      <c r="YK61"/>
      <c r="YL61"/>
      <c r="YM61"/>
      <c r="YN61"/>
      <c r="YO61"/>
      <c r="YP61"/>
      <c r="YQ61"/>
      <c r="YR61"/>
      <c r="YS61"/>
      <c r="YT61"/>
      <c r="YU61"/>
      <c r="YV61"/>
      <c r="YW61"/>
      <c r="YX61"/>
      <c r="YY61"/>
      <c r="YZ61"/>
      <c r="ZA61"/>
      <c r="ZB61"/>
      <c r="ZC61"/>
      <c r="ZD61"/>
      <c r="ZE61"/>
      <c r="ZF61"/>
      <c r="ZG61"/>
      <c r="ZH61"/>
      <c r="ZI61"/>
      <c r="ZJ61"/>
      <c r="ZK61"/>
      <c r="ZL61"/>
      <c r="ZM61"/>
      <c r="ZN61"/>
      <c r="ZO61"/>
      <c r="ZP61"/>
      <c r="ZQ61"/>
      <c r="ZR61"/>
      <c r="ZS61"/>
      <c r="ZT61"/>
      <c r="ZU61"/>
      <c r="ZV61"/>
      <c r="ZW61"/>
      <c r="ZX61"/>
      <c r="ZY61"/>
      <c r="ZZ61"/>
    </row>
    <row r="62" spans="1:702" s="18" customFormat="1">
      <c r="A62" s="16" t="s">
        <v>180</v>
      </c>
      <c r="B62">
        <v>0</v>
      </c>
      <c r="C62">
        <v>25127.130714581075</v>
      </c>
      <c r="D62">
        <v>49734.787647983736</v>
      </c>
      <c r="E62">
        <v>73871.738261495746</v>
      </c>
      <c r="F62">
        <v>89294.302281498094</v>
      </c>
      <c r="G62">
        <v>112859.95138372773</v>
      </c>
      <c r="H62">
        <v>142901.65370541814</v>
      </c>
      <c r="I62">
        <v>171989.81983525661</v>
      </c>
      <c r="J62">
        <v>207918.41107826756</v>
      </c>
      <c r="K62">
        <v>233226.08658702124</v>
      </c>
      <c r="L62">
        <v>260013.76867760022</v>
      </c>
      <c r="M62">
        <v>292017.57942368509</v>
      </c>
      <c r="N62">
        <v>314112.67138584011</v>
      </c>
      <c r="O62">
        <v>341338.81974589819</v>
      </c>
      <c r="P62">
        <v>370513.64226642478</v>
      </c>
      <c r="Q62">
        <v>404644.13120614737</v>
      </c>
      <c r="R62">
        <v>427856.22312223591</v>
      </c>
      <c r="S62">
        <v>458559.78039919643</v>
      </c>
      <c r="T62">
        <v>490981.18406444445</v>
      </c>
      <c r="U62">
        <v>515218.10542765068</v>
      </c>
      <c r="V62">
        <v>540886.22966821515</v>
      </c>
      <c r="W62">
        <v>573747.50626798731</v>
      </c>
      <c r="X62">
        <v>600506.96204603801</v>
      </c>
      <c r="Y62">
        <v>633489.23663001508</v>
      </c>
      <c r="Z62">
        <v>655934.46154338133</v>
      </c>
      <c r="AA62">
        <v>683275.68152920157</v>
      </c>
      <c r="AB62">
        <v>713308.84518819547</v>
      </c>
      <c r="AC62">
        <v>748085.74917726102</v>
      </c>
      <c r="AD62">
        <v>771197.92742399825</v>
      </c>
      <c r="AE62">
        <v>820009.46672185347</v>
      </c>
      <c r="AF62">
        <v>849789.6152299114</v>
      </c>
      <c r="AG62">
        <v>872154.07324439811</v>
      </c>
      <c r="AH62">
        <v>895228.24074098165</v>
      </c>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c r="FQ62"/>
      <c r="FR62"/>
      <c r="FS62"/>
      <c r="FT62"/>
      <c r="FU62"/>
      <c r="FV62"/>
      <c r="FW62"/>
      <c r="FX62"/>
      <c r="FY62"/>
      <c r="FZ62"/>
      <c r="GA62"/>
      <c r="GB62"/>
      <c r="GC62"/>
      <c r="GD62"/>
      <c r="GE62"/>
      <c r="GF62"/>
      <c r="GG62"/>
      <c r="GH62"/>
      <c r="GI62"/>
      <c r="GJ62"/>
      <c r="GK62"/>
      <c r="GL62"/>
      <c r="GM62"/>
      <c r="GN62"/>
      <c r="GO62"/>
      <c r="GP62"/>
      <c r="GQ62"/>
      <c r="GR62"/>
      <c r="GS62"/>
      <c r="GT62"/>
      <c r="GU62"/>
      <c r="GV62"/>
      <c r="GW62"/>
      <c r="GX62"/>
      <c r="GY62"/>
      <c r="GZ62"/>
      <c r="HA62"/>
      <c r="HB62"/>
      <c r="HC62"/>
      <c r="HD62"/>
      <c r="HE62"/>
      <c r="HF62"/>
      <c r="HG62"/>
      <c r="HH62"/>
      <c r="HI62"/>
      <c r="HJ62"/>
      <c r="HK62"/>
      <c r="HL62"/>
      <c r="HM62"/>
      <c r="HN62"/>
      <c r="HO62"/>
      <c r="HP62"/>
      <c r="HQ62"/>
      <c r="HR62"/>
      <c r="HS62"/>
      <c r="HT62"/>
      <c r="HU62"/>
      <c r="HV62"/>
      <c r="HW62"/>
      <c r="HX62"/>
      <c r="HY62"/>
      <c r="HZ62"/>
      <c r="IA62"/>
      <c r="IB62"/>
      <c r="IC62"/>
      <c r="ID62"/>
      <c r="IE62"/>
      <c r="IF62"/>
      <c r="IG62"/>
      <c r="IH62"/>
      <c r="II62"/>
      <c r="IJ62"/>
      <c r="IK62"/>
      <c r="IL62"/>
      <c r="IM62"/>
      <c r="IN62"/>
      <c r="IO62"/>
      <c r="IP62"/>
      <c r="IQ62"/>
      <c r="IR62"/>
      <c r="IS62"/>
      <c r="IT62"/>
      <c r="IU62"/>
      <c r="IV62"/>
      <c r="IW62"/>
      <c r="IX62"/>
      <c r="IY62"/>
      <c r="IZ62"/>
      <c r="JA62"/>
      <c r="JB62"/>
      <c r="JC62"/>
      <c r="JD62"/>
      <c r="JE62"/>
      <c r="JF62"/>
      <c r="JG62"/>
      <c r="JH62"/>
      <c r="JI62"/>
      <c r="JJ62"/>
      <c r="JK62"/>
      <c r="JL62"/>
      <c r="JM62"/>
      <c r="JN62"/>
      <c r="JO62"/>
      <c r="JP62"/>
      <c r="JQ62"/>
      <c r="JR62"/>
      <c r="JS62"/>
      <c r="JT62"/>
      <c r="JU62"/>
      <c r="JV62"/>
      <c r="JW62"/>
      <c r="JX62"/>
      <c r="JY62"/>
      <c r="JZ62"/>
      <c r="KA62"/>
      <c r="KB62"/>
      <c r="KC62"/>
      <c r="KD62"/>
      <c r="KE62"/>
      <c r="KF62"/>
      <c r="KG62"/>
      <c r="KH62"/>
      <c r="KI62"/>
      <c r="KJ62"/>
      <c r="KK62"/>
      <c r="KL62"/>
      <c r="KM62"/>
      <c r="KN62"/>
      <c r="KO62"/>
      <c r="KP62"/>
      <c r="KQ62"/>
      <c r="KR62"/>
      <c r="KS62"/>
      <c r="KT62"/>
      <c r="KU62"/>
      <c r="KV62"/>
      <c r="KW62"/>
      <c r="KX62"/>
      <c r="KY62"/>
      <c r="KZ62"/>
      <c r="LA62"/>
      <c r="LB62"/>
      <c r="LC62"/>
      <c r="LD62"/>
      <c r="LE62"/>
      <c r="LF62"/>
      <c r="LG62"/>
      <c r="LH62"/>
      <c r="LI62"/>
      <c r="LJ62"/>
      <c r="LK62"/>
      <c r="LL62"/>
      <c r="LM62"/>
      <c r="LN62"/>
      <c r="LO62"/>
      <c r="LP62"/>
      <c r="LQ62"/>
      <c r="LR62"/>
      <c r="LS62"/>
      <c r="LT62"/>
      <c r="LU62"/>
      <c r="LV62"/>
      <c r="LW62"/>
      <c r="LX62"/>
      <c r="LY62"/>
      <c r="LZ62"/>
      <c r="MA62"/>
      <c r="MB62"/>
      <c r="MC62"/>
      <c r="MD62"/>
      <c r="ME62"/>
      <c r="MF62"/>
      <c r="MG62"/>
      <c r="MH62"/>
      <c r="MI62"/>
      <c r="MJ62"/>
      <c r="MK62"/>
      <c r="ML62"/>
      <c r="MM62"/>
      <c r="MN62"/>
      <c r="MO62"/>
      <c r="MP62"/>
      <c r="MQ62"/>
      <c r="MR62"/>
      <c r="MS62"/>
      <c r="MT62"/>
      <c r="MU62"/>
      <c r="MV62"/>
      <c r="MW62"/>
      <c r="MX62"/>
      <c r="MY62"/>
      <c r="MZ62"/>
      <c r="NA62"/>
      <c r="NB62"/>
      <c r="NC62"/>
      <c r="ND62"/>
      <c r="NE62"/>
      <c r="NF62"/>
      <c r="NG62"/>
      <c r="NH62"/>
      <c r="NI62"/>
      <c r="NJ62"/>
      <c r="NK62"/>
      <c r="NL62"/>
      <c r="NM62"/>
      <c r="NN62"/>
      <c r="NO62"/>
      <c r="NP62"/>
      <c r="NQ62"/>
      <c r="NR62"/>
      <c r="NS62"/>
      <c r="NT62"/>
      <c r="NU62"/>
      <c r="NV62"/>
      <c r="NW62"/>
      <c r="NX62"/>
      <c r="NY62"/>
      <c r="NZ62"/>
      <c r="OA62"/>
      <c r="OB62"/>
      <c r="OC62"/>
      <c r="OD62"/>
      <c r="OE62"/>
      <c r="OF62"/>
      <c r="OG62"/>
      <c r="OH62"/>
      <c r="OI62"/>
      <c r="OJ62"/>
      <c r="OK62"/>
      <c r="OL62"/>
      <c r="OM62"/>
      <c r="ON62"/>
      <c r="OO62"/>
      <c r="OP62"/>
      <c r="OQ62"/>
      <c r="OR62"/>
      <c r="OS62"/>
      <c r="OT62"/>
      <c r="OU62"/>
      <c r="OV62"/>
      <c r="OW62"/>
      <c r="OX62"/>
      <c r="OY62"/>
      <c r="OZ62"/>
      <c r="PA62"/>
      <c r="PB62"/>
      <c r="PC62"/>
      <c r="PD62"/>
      <c r="PE62"/>
      <c r="PF62"/>
      <c r="PG62"/>
      <c r="PH62"/>
      <c r="PI62"/>
      <c r="PJ62"/>
      <c r="PK62"/>
      <c r="PL62"/>
      <c r="PM62"/>
      <c r="PN62"/>
      <c r="PO62"/>
      <c r="PP62"/>
      <c r="PQ62"/>
      <c r="PR62"/>
      <c r="PS62"/>
      <c r="PT62"/>
      <c r="PU62"/>
      <c r="PV62"/>
      <c r="PW62"/>
      <c r="PX62"/>
      <c r="PY62"/>
      <c r="PZ62"/>
      <c r="QA62"/>
      <c r="QB62"/>
      <c r="QC62"/>
      <c r="QD62"/>
      <c r="QE62"/>
      <c r="QF62"/>
      <c r="QG62"/>
      <c r="QH62"/>
      <c r="QI62"/>
      <c r="QJ62"/>
      <c r="QK62"/>
      <c r="QL62"/>
      <c r="QM62"/>
      <c r="QN62"/>
      <c r="QO62"/>
      <c r="QP62"/>
      <c r="QQ62"/>
      <c r="QR62"/>
      <c r="QS62"/>
      <c r="QT62"/>
      <c r="QU62"/>
      <c r="QV62"/>
      <c r="QW62"/>
      <c r="QX62"/>
      <c r="QY62"/>
      <c r="QZ62"/>
      <c r="RA62"/>
      <c r="RB62"/>
      <c r="RC62"/>
      <c r="RD62"/>
      <c r="RE62"/>
      <c r="RF62"/>
      <c r="RG62"/>
      <c r="RH62"/>
      <c r="RI62"/>
      <c r="RJ62"/>
      <c r="RK62"/>
      <c r="RL62"/>
      <c r="RM62"/>
      <c r="RN62"/>
      <c r="RO62"/>
      <c r="RP62"/>
      <c r="RQ62"/>
      <c r="RR62"/>
      <c r="RS62"/>
      <c r="RT62"/>
      <c r="RU62"/>
      <c r="RV62"/>
      <c r="RW62"/>
      <c r="RX62"/>
      <c r="RY62"/>
      <c r="RZ62"/>
      <c r="SA62"/>
      <c r="SB62"/>
      <c r="SC62"/>
      <c r="SD62"/>
      <c r="SE62"/>
      <c r="SF62"/>
      <c r="SG62"/>
      <c r="SH62"/>
      <c r="SI62"/>
      <c r="SJ62"/>
      <c r="SK62"/>
      <c r="SL62"/>
      <c r="SM62"/>
      <c r="SN62"/>
      <c r="SO62"/>
      <c r="SP62"/>
      <c r="SQ62"/>
      <c r="SR62"/>
      <c r="SS62"/>
      <c r="ST62"/>
      <c r="SU62"/>
      <c r="SV62"/>
      <c r="SW62"/>
      <c r="SX62"/>
      <c r="SY62"/>
      <c r="SZ62"/>
      <c r="TA62"/>
      <c r="TB62"/>
      <c r="TC62"/>
      <c r="TD62"/>
      <c r="TE62"/>
      <c r="TF62"/>
      <c r="TG62"/>
      <c r="TH62"/>
      <c r="TI62"/>
      <c r="TJ62"/>
      <c r="TK62"/>
      <c r="TL62"/>
      <c r="TM62"/>
      <c r="TN62"/>
      <c r="TO62"/>
      <c r="TP62"/>
      <c r="TQ62"/>
      <c r="TR62"/>
      <c r="TS62"/>
      <c r="TT62"/>
      <c r="TU62"/>
      <c r="TV62"/>
      <c r="TW62"/>
      <c r="TX62"/>
      <c r="TY62"/>
      <c r="TZ62"/>
      <c r="UA62"/>
      <c r="UB62"/>
      <c r="UC62"/>
      <c r="UD62"/>
      <c r="UE62"/>
      <c r="UF62"/>
      <c r="UG62"/>
      <c r="UH62"/>
      <c r="UI62"/>
      <c r="UJ62"/>
      <c r="UK62"/>
      <c r="UL62"/>
      <c r="UM62"/>
      <c r="UN62"/>
      <c r="UO62"/>
      <c r="UP62"/>
      <c r="UQ62"/>
      <c r="UR62"/>
      <c r="US62"/>
      <c r="UT62"/>
      <c r="UU62"/>
      <c r="UV62"/>
      <c r="UW62"/>
      <c r="UX62"/>
      <c r="UY62"/>
      <c r="UZ62"/>
      <c r="VA62"/>
      <c r="VB62"/>
      <c r="VC62"/>
      <c r="VD62"/>
      <c r="VE62"/>
      <c r="VF62"/>
      <c r="VG62"/>
      <c r="VH62"/>
      <c r="VI62"/>
      <c r="VJ62"/>
      <c r="VK62"/>
      <c r="VL62"/>
      <c r="VM62"/>
      <c r="VN62"/>
      <c r="VO62"/>
      <c r="VP62"/>
      <c r="VQ62"/>
      <c r="VR62"/>
      <c r="VS62"/>
      <c r="VT62"/>
      <c r="VU62"/>
      <c r="VV62"/>
      <c r="VW62"/>
      <c r="VX62"/>
      <c r="VY62"/>
      <c r="VZ62"/>
      <c r="WA62"/>
      <c r="WB62"/>
      <c r="WC62"/>
      <c r="WD62"/>
      <c r="WE62"/>
      <c r="WF62"/>
      <c r="WG62"/>
      <c r="WH62"/>
      <c r="WI62"/>
      <c r="WJ62"/>
      <c r="WK62"/>
      <c r="WL62"/>
      <c r="WM62"/>
      <c r="WN62"/>
      <c r="WO62"/>
      <c r="WP62"/>
      <c r="WQ62"/>
      <c r="WR62"/>
      <c r="WS62"/>
      <c r="WT62"/>
      <c r="WU62"/>
      <c r="WV62"/>
      <c r="WW62"/>
      <c r="WX62"/>
      <c r="WY62"/>
      <c r="WZ62"/>
      <c r="XA62"/>
      <c r="XB62"/>
      <c r="XC62"/>
      <c r="XD62"/>
      <c r="XE62"/>
      <c r="XF62"/>
      <c r="XG62"/>
      <c r="XH62"/>
      <c r="XI62"/>
      <c r="XJ62"/>
      <c r="XK62"/>
      <c r="XL62"/>
      <c r="XM62"/>
      <c r="XN62"/>
      <c r="XO62"/>
      <c r="XP62"/>
      <c r="XQ62"/>
      <c r="XR62"/>
      <c r="XS62"/>
      <c r="XT62"/>
      <c r="XU62"/>
      <c r="XV62"/>
      <c r="XW62"/>
      <c r="XX62"/>
      <c r="XY62"/>
      <c r="XZ62"/>
      <c r="YA62"/>
      <c r="YB62"/>
      <c r="YC62"/>
      <c r="YD62"/>
      <c r="YE62"/>
      <c r="YF62"/>
      <c r="YG62"/>
      <c r="YH62"/>
      <c r="YI62"/>
      <c r="YJ62"/>
      <c r="YK62"/>
      <c r="YL62"/>
      <c r="YM62"/>
      <c r="YN62"/>
      <c r="YO62"/>
      <c r="YP62"/>
      <c r="YQ62"/>
      <c r="YR62"/>
      <c r="YS62"/>
      <c r="YT62"/>
      <c r="YU62"/>
      <c r="YV62"/>
      <c r="YW62"/>
      <c r="YX62"/>
      <c r="YY62"/>
      <c r="YZ62"/>
      <c r="ZA62"/>
      <c r="ZB62"/>
      <c r="ZC62"/>
      <c r="ZD62"/>
      <c r="ZE62"/>
      <c r="ZF62"/>
      <c r="ZG62"/>
      <c r="ZH62"/>
      <c r="ZI62"/>
      <c r="ZJ62"/>
      <c r="ZK62"/>
      <c r="ZL62"/>
      <c r="ZM62"/>
      <c r="ZN62"/>
      <c r="ZO62"/>
      <c r="ZP62"/>
      <c r="ZQ62"/>
      <c r="ZR62"/>
      <c r="ZS62"/>
      <c r="ZT62"/>
      <c r="ZU62"/>
      <c r="ZV62"/>
      <c r="ZW62"/>
      <c r="ZX62"/>
      <c r="ZY62"/>
      <c r="ZZ62"/>
    </row>
    <row r="63" spans="1:702" s="18" customFormat="1">
      <c r="A63" s="16" t="s">
        <v>68</v>
      </c>
      <c r="B63">
        <v>502542.61429162155</v>
      </c>
      <c r="C63">
        <v>487333.70006119134</v>
      </c>
      <c r="D63">
        <v>465296.47209219949</v>
      </c>
      <c r="E63">
        <v>441757.94753518439</v>
      </c>
      <c r="F63">
        <v>441014.40425358975</v>
      </c>
      <c r="G63">
        <v>486238.62097193871</v>
      </c>
      <c r="H63">
        <v>523057.50017091481</v>
      </c>
      <c r="I63">
        <v>500528.15487102082</v>
      </c>
      <c r="J63">
        <v>412508.49053226283</v>
      </c>
      <c r="K63">
        <v>379308.73302247125</v>
      </c>
      <c r="L63">
        <v>399958.86342211848</v>
      </c>
      <c r="M63">
        <v>334494.57375530968</v>
      </c>
      <c r="N63">
        <v>272629.66635954281</v>
      </c>
      <c r="O63">
        <v>280674.9965434444</v>
      </c>
      <c r="P63">
        <v>243960.56275760371</v>
      </c>
      <c r="Q63">
        <v>222571.31318262222</v>
      </c>
      <c r="R63">
        <v>189565.36039504546</v>
      </c>
      <c r="S63">
        <v>198399.43223123704</v>
      </c>
      <c r="T63">
        <v>238198.81315642898</v>
      </c>
      <c r="U63">
        <v>267598.21478128422</v>
      </c>
      <c r="V63">
        <v>250116.01791640397</v>
      </c>
      <c r="W63">
        <v>238447.91786286805</v>
      </c>
      <c r="X63">
        <v>218935.53966328938</v>
      </c>
      <c r="Y63">
        <v>203290.14353426147</v>
      </c>
      <c r="Z63">
        <v>252649.00439334582</v>
      </c>
      <c r="AA63">
        <v>231739.80166658812</v>
      </c>
      <c r="AB63">
        <v>199394.70265941258</v>
      </c>
      <c r="AC63">
        <v>214419.79552355601</v>
      </c>
      <c r="AD63">
        <v>217831.80984193311</v>
      </c>
      <c r="AE63">
        <v>173218.32907920252</v>
      </c>
      <c r="AF63">
        <v>152391.92035351892</v>
      </c>
      <c r="AG63">
        <v>154675.09948744054</v>
      </c>
      <c r="AH63">
        <v>149370.12990301437</v>
      </c>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c r="FX63"/>
      <c r="FY63"/>
      <c r="FZ63"/>
      <c r="GA63"/>
      <c r="GB63"/>
      <c r="GC63"/>
      <c r="GD63"/>
      <c r="GE63"/>
      <c r="GF63"/>
      <c r="GG63"/>
      <c r="GH63"/>
      <c r="GI63"/>
      <c r="GJ63"/>
      <c r="GK63"/>
      <c r="GL63"/>
      <c r="GM63"/>
      <c r="GN63"/>
      <c r="GO63"/>
      <c r="GP63"/>
      <c r="GQ63"/>
      <c r="GR63"/>
      <c r="GS63"/>
      <c r="GT63"/>
      <c r="GU63"/>
      <c r="GV63"/>
      <c r="GW63"/>
      <c r="GX63"/>
      <c r="GY63"/>
      <c r="GZ63"/>
      <c r="HA63"/>
      <c r="HB63"/>
      <c r="HC63"/>
      <c r="HD63"/>
      <c r="HE63"/>
      <c r="HF63"/>
      <c r="HG63"/>
      <c r="HH63"/>
      <c r="HI63"/>
      <c r="HJ63"/>
      <c r="HK63"/>
      <c r="HL63"/>
      <c r="HM63"/>
      <c r="HN63"/>
      <c r="HO63"/>
      <c r="HP63"/>
      <c r="HQ63"/>
      <c r="HR63"/>
      <c r="HS63"/>
      <c r="HT63"/>
      <c r="HU63"/>
      <c r="HV63"/>
      <c r="HW63"/>
      <c r="HX63"/>
      <c r="HY63"/>
      <c r="HZ63"/>
      <c r="IA63"/>
      <c r="IB63"/>
      <c r="IC63"/>
      <c r="ID63"/>
      <c r="IE63"/>
      <c r="IF63"/>
      <c r="IG63"/>
      <c r="IH63"/>
      <c r="II63"/>
      <c r="IJ63"/>
      <c r="IK63"/>
      <c r="IL63"/>
      <c r="IM63"/>
      <c r="IN63"/>
      <c r="IO63"/>
      <c r="IP63"/>
      <c r="IQ63"/>
      <c r="IR63"/>
      <c r="IS63"/>
      <c r="IT63"/>
      <c r="IU63"/>
      <c r="IV63"/>
      <c r="IW63"/>
      <c r="IX63"/>
      <c r="IY63"/>
      <c r="IZ63"/>
      <c r="JA63"/>
      <c r="JB63"/>
      <c r="JC63"/>
      <c r="JD63"/>
      <c r="JE63"/>
      <c r="JF63"/>
      <c r="JG63"/>
      <c r="JH63"/>
      <c r="JI63"/>
      <c r="JJ63"/>
      <c r="JK63"/>
      <c r="JL63"/>
      <c r="JM63"/>
      <c r="JN63"/>
      <c r="JO63"/>
      <c r="JP63"/>
      <c r="JQ63"/>
      <c r="JR63"/>
      <c r="JS63"/>
      <c r="JT63"/>
      <c r="JU63"/>
      <c r="JV63"/>
      <c r="JW63"/>
      <c r="JX63"/>
      <c r="JY63"/>
      <c r="JZ63"/>
      <c r="KA63"/>
      <c r="KB63"/>
      <c r="KC63"/>
      <c r="KD63"/>
      <c r="KE63"/>
      <c r="KF63"/>
      <c r="KG63"/>
      <c r="KH63"/>
      <c r="KI63"/>
      <c r="KJ63"/>
      <c r="KK63"/>
      <c r="KL63"/>
      <c r="KM63"/>
      <c r="KN63"/>
      <c r="KO63"/>
      <c r="KP63"/>
      <c r="KQ63"/>
      <c r="KR63"/>
      <c r="KS63"/>
      <c r="KT63"/>
      <c r="KU63"/>
      <c r="KV63"/>
      <c r="KW63"/>
      <c r="KX63"/>
      <c r="KY63"/>
      <c r="KZ63"/>
      <c r="LA63"/>
      <c r="LB63"/>
      <c r="LC63"/>
      <c r="LD63"/>
      <c r="LE63"/>
      <c r="LF63"/>
      <c r="LG63"/>
      <c r="LH63"/>
      <c r="LI63"/>
      <c r="LJ63"/>
      <c r="LK63"/>
      <c r="LL63"/>
      <c r="LM63"/>
      <c r="LN63"/>
      <c r="LO63"/>
      <c r="LP63"/>
      <c r="LQ63"/>
      <c r="LR63"/>
      <c r="LS63"/>
      <c r="LT63"/>
      <c r="LU63"/>
      <c r="LV63"/>
      <c r="LW63"/>
      <c r="LX63"/>
      <c r="LY63"/>
      <c r="LZ63"/>
      <c r="MA63"/>
      <c r="MB63"/>
      <c r="MC63"/>
      <c r="MD63"/>
      <c r="ME63"/>
      <c r="MF63"/>
      <c r="MG63"/>
      <c r="MH63"/>
      <c r="MI63"/>
      <c r="MJ63"/>
      <c r="MK63"/>
      <c r="ML63"/>
      <c r="MM63"/>
      <c r="MN63"/>
      <c r="MO63"/>
      <c r="MP63"/>
      <c r="MQ63"/>
      <c r="MR63"/>
      <c r="MS63"/>
      <c r="MT63"/>
      <c r="MU63"/>
      <c r="MV63"/>
      <c r="MW63"/>
      <c r="MX63"/>
      <c r="MY63"/>
      <c r="MZ63"/>
      <c r="NA63"/>
      <c r="NB63"/>
      <c r="NC63"/>
      <c r="ND63"/>
      <c r="NE63"/>
      <c r="NF63"/>
      <c r="NG63"/>
      <c r="NH63"/>
      <c r="NI63"/>
      <c r="NJ63"/>
      <c r="NK63"/>
      <c r="NL63"/>
      <c r="NM63"/>
      <c r="NN63"/>
      <c r="NO63"/>
      <c r="NP63"/>
      <c r="NQ63"/>
      <c r="NR63"/>
      <c r="NS63"/>
      <c r="NT63"/>
      <c r="NU63"/>
      <c r="NV63"/>
      <c r="NW63"/>
      <c r="NX63"/>
      <c r="NY63"/>
      <c r="NZ63"/>
      <c r="OA63"/>
      <c r="OB63"/>
      <c r="OC63"/>
      <c r="OD63"/>
      <c r="OE63"/>
      <c r="OF63"/>
      <c r="OG63"/>
      <c r="OH63"/>
      <c r="OI63"/>
      <c r="OJ63"/>
      <c r="OK63"/>
      <c r="OL63"/>
      <c r="OM63"/>
      <c r="ON63"/>
      <c r="OO63"/>
      <c r="OP63"/>
      <c r="OQ63"/>
      <c r="OR63"/>
      <c r="OS63"/>
      <c r="OT63"/>
      <c r="OU63"/>
      <c r="OV63"/>
      <c r="OW63"/>
      <c r="OX63"/>
      <c r="OY63"/>
      <c r="OZ63"/>
      <c r="PA63"/>
      <c r="PB63"/>
      <c r="PC63"/>
      <c r="PD63"/>
      <c r="PE63"/>
      <c r="PF63"/>
      <c r="PG63"/>
      <c r="PH63"/>
      <c r="PI63"/>
      <c r="PJ63"/>
      <c r="PK63"/>
      <c r="PL63"/>
      <c r="PM63"/>
      <c r="PN63"/>
      <c r="PO63"/>
      <c r="PP63"/>
      <c r="PQ63"/>
      <c r="PR63"/>
      <c r="PS63"/>
      <c r="PT63"/>
      <c r="PU63"/>
      <c r="PV63"/>
      <c r="PW63"/>
      <c r="PX63"/>
      <c r="PY63"/>
      <c r="PZ63"/>
      <c r="QA63"/>
      <c r="QB63"/>
      <c r="QC63"/>
      <c r="QD63"/>
      <c r="QE63"/>
      <c r="QF63"/>
      <c r="QG63"/>
      <c r="QH63"/>
      <c r="QI63"/>
      <c r="QJ63"/>
      <c r="QK63"/>
      <c r="QL63"/>
      <c r="QM63"/>
      <c r="QN63"/>
      <c r="QO63"/>
      <c r="QP63"/>
      <c r="QQ63"/>
      <c r="QR63"/>
      <c r="QS63"/>
      <c r="QT63"/>
      <c r="QU63"/>
      <c r="QV63"/>
      <c r="QW63"/>
      <c r="QX63"/>
      <c r="QY63"/>
      <c r="QZ63"/>
      <c r="RA63"/>
      <c r="RB63"/>
      <c r="RC63"/>
      <c r="RD63"/>
      <c r="RE63"/>
      <c r="RF63"/>
      <c r="RG63"/>
      <c r="RH63"/>
      <c r="RI63"/>
      <c r="RJ63"/>
      <c r="RK63"/>
      <c r="RL63"/>
      <c r="RM63"/>
      <c r="RN63"/>
      <c r="RO63"/>
      <c r="RP63"/>
      <c r="RQ63"/>
      <c r="RR63"/>
      <c r="RS63"/>
      <c r="RT63"/>
      <c r="RU63"/>
      <c r="RV63"/>
      <c r="RW63"/>
      <c r="RX63"/>
      <c r="RY63"/>
      <c r="RZ63"/>
      <c r="SA63"/>
      <c r="SB63"/>
      <c r="SC63"/>
      <c r="SD63"/>
      <c r="SE63"/>
      <c r="SF63"/>
      <c r="SG63"/>
      <c r="SH63"/>
      <c r="SI63"/>
      <c r="SJ63"/>
      <c r="SK63"/>
      <c r="SL63"/>
      <c r="SM63"/>
      <c r="SN63"/>
      <c r="SO63"/>
      <c r="SP63"/>
      <c r="SQ63"/>
      <c r="SR63"/>
      <c r="SS63"/>
      <c r="ST63"/>
      <c r="SU63"/>
      <c r="SV63"/>
      <c r="SW63"/>
      <c r="SX63"/>
      <c r="SY63"/>
      <c r="SZ63"/>
      <c r="TA63"/>
      <c r="TB63"/>
      <c r="TC63"/>
      <c r="TD63"/>
      <c r="TE63"/>
      <c r="TF63"/>
      <c r="TG63"/>
      <c r="TH63"/>
      <c r="TI63"/>
      <c r="TJ63"/>
      <c r="TK63"/>
      <c r="TL63"/>
      <c r="TM63"/>
      <c r="TN63"/>
      <c r="TO63"/>
      <c r="TP63"/>
      <c r="TQ63"/>
      <c r="TR63"/>
      <c r="TS63"/>
      <c r="TT63"/>
      <c r="TU63"/>
      <c r="TV63"/>
      <c r="TW63"/>
      <c r="TX63"/>
      <c r="TY63"/>
      <c r="TZ63"/>
      <c r="UA63"/>
      <c r="UB63"/>
      <c r="UC63"/>
      <c r="UD63"/>
      <c r="UE63"/>
      <c r="UF63"/>
      <c r="UG63"/>
      <c r="UH63"/>
      <c r="UI63"/>
      <c r="UJ63"/>
      <c r="UK63"/>
      <c r="UL63"/>
      <c r="UM63"/>
      <c r="UN63"/>
      <c r="UO63"/>
      <c r="UP63"/>
      <c r="UQ63"/>
      <c r="UR63"/>
      <c r="US63"/>
      <c r="UT63"/>
      <c r="UU63"/>
      <c r="UV63"/>
      <c r="UW63"/>
      <c r="UX63"/>
      <c r="UY63"/>
      <c r="UZ63"/>
      <c r="VA63"/>
      <c r="VB63"/>
      <c r="VC63"/>
      <c r="VD63"/>
      <c r="VE63"/>
      <c r="VF63"/>
      <c r="VG63"/>
      <c r="VH63"/>
      <c r="VI63"/>
      <c r="VJ63"/>
      <c r="VK63"/>
      <c r="VL63"/>
      <c r="VM63"/>
      <c r="VN63"/>
      <c r="VO63"/>
      <c r="VP63"/>
      <c r="VQ63"/>
      <c r="VR63"/>
      <c r="VS63"/>
      <c r="VT63"/>
      <c r="VU63"/>
      <c r="VV63"/>
      <c r="VW63"/>
      <c r="VX63"/>
      <c r="VY63"/>
      <c r="VZ63"/>
      <c r="WA63"/>
      <c r="WB63"/>
      <c r="WC63"/>
      <c r="WD63"/>
      <c r="WE63"/>
      <c r="WF63"/>
      <c r="WG63"/>
      <c r="WH63"/>
      <c r="WI63"/>
      <c r="WJ63"/>
      <c r="WK63"/>
      <c r="WL63"/>
      <c r="WM63"/>
      <c r="WN63"/>
      <c r="WO63"/>
      <c r="WP63"/>
      <c r="WQ63"/>
      <c r="WR63"/>
      <c r="WS63"/>
      <c r="WT63"/>
      <c r="WU63"/>
      <c r="WV63"/>
      <c r="WW63"/>
      <c r="WX63"/>
      <c r="WY63"/>
      <c r="WZ63"/>
      <c r="XA63"/>
      <c r="XB63"/>
      <c r="XC63"/>
      <c r="XD63"/>
      <c r="XE63"/>
      <c r="XF63"/>
      <c r="XG63"/>
      <c r="XH63"/>
      <c r="XI63"/>
      <c r="XJ63"/>
      <c r="XK63"/>
      <c r="XL63"/>
      <c r="XM63"/>
      <c r="XN63"/>
      <c r="XO63"/>
      <c r="XP63"/>
      <c r="XQ63"/>
      <c r="XR63"/>
      <c r="XS63"/>
      <c r="XT63"/>
      <c r="XU63"/>
      <c r="XV63"/>
      <c r="XW63"/>
      <c r="XX63"/>
      <c r="XY63"/>
      <c r="XZ63"/>
      <c r="YA63"/>
      <c r="YB63"/>
      <c r="YC63"/>
      <c r="YD63"/>
      <c r="YE63"/>
      <c r="YF63"/>
      <c r="YG63"/>
      <c r="YH63"/>
      <c r="YI63"/>
      <c r="YJ63"/>
      <c r="YK63"/>
      <c r="YL63"/>
      <c r="YM63"/>
      <c r="YN63"/>
      <c r="YO63"/>
      <c r="YP63"/>
      <c r="YQ63"/>
      <c r="YR63"/>
      <c r="YS63"/>
      <c r="YT63"/>
      <c r="YU63"/>
      <c r="YV63"/>
      <c r="YW63"/>
      <c r="YX63"/>
      <c r="YY63"/>
      <c r="YZ63"/>
      <c r="ZA63"/>
      <c r="ZB63"/>
      <c r="ZC63"/>
      <c r="ZD63"/>
      <c r="ZE63"/>
      <c r="ZF63"/>
      <c r="ZG63"/>
      <c r="ZH63"/>
      <c r="ZI63"/>
      <c r="ZJ63"/>
      <c r="ZK63"/>
      <c r="ZL63"/>
      <c r="ZM63"/>
      <c r="ZN63"/>
      <c r="ZO63"/>
      <c r="ZP63"/>
      <c r="ZQ63"/>
      <c r="ZR63"/>
      <c r="ZS63"/>
      <c r="ZT63"/>
      <c r="ZU63"/>
      <c r="ZV63"/>
      <c r="ZW63"/>
      <c r="ZX63"/>
      <c r="ZY63"/>
      <c r="ZZ63"/>
    </row>
    <row r="64" spans="1:702" s="18" customFormat="1">
      <c r="A64" s="16" t="s">
        <v>69</v>
      </c>
      <c r="B64">
        <v>125635.65357290539</v>
      </c>
      <c r="C64">
        <v>121833.42501529783</v>
      </c>
      <c r="D64">
        <v>116324.11802304987</v>
      </c>
      <c r="E64">
        <v>110439.4868837961</v>
      </c>
      <c r="F64">
        <v>110253.60106339744</v>
      </c>
      <c r="G64">
        <v>121559.65524298468</v>
      </c>
      <c r="H64">
        <v>130764.3750427287</v>
      </c>
      <c r="I64">
        <v>125132.0387177552</v>
      </c>
      <c r="J64">
        <v>103127.12263306572</v>
      </c>
      <c r="K64">
        <v>94827.183255617827</v>
      </c>
      <c r="L64">
        <v>99989.715855529634</v>
      </c>
      <c r="M64">
        <v>83623.64343882745</v>
      </c>
      <c r="N64">
        <v>68157.416589885717</v>
      </c>
      <c r="O64">
        <v>70168.749135861115</v>
      </c>
      <c r="P64">
        <v>60990.140689400941</v>
      </c>
      <c r="Q64">
        <v>55642.828295655563</v>
      </c>
      <c r="R64">
        <v>47391.340098761371</v>
      </c>
      <c r="S64">
        <v>49599.858057809259</v>
      </c>
      <c r="T64">
        <v>59549.703289107245</v>
      </c>
      <c r="U64">
        <v>66899.553695321069</v>
      </c>
      <c r="V64">
        <v>62529.004479101008</v>
      </c>
      <c r="W64">
        <v>59611.979465717028</v>
      </c>
      <c r="X64">
        <v>54733.88491582236</v>
      </c>
      <c r="Y64">
        <v>50822.535883565382</v>
      </c>
      <c r="Z64">
        <v>0</v>
      </c>
      <c r="AA64">
        <v>0</v>
      </c>
      <c r="AB64">
        <v>0</v>
      </c>
      <c r="AC64">
        <v>0</v>
      </c>
      <c r="AD64">
        <v>0</v>
      </c>
      <c r="AE64">
        <v>0</v>
      </c>
      <c r="AF64">
        <v>0</v>
      </c>
      <c r="AG64">
        <v>0</v>
      </c>
      <c r="AH64">
        <v>0</v>
      </c>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c r="IU64"/>
      <c r="IV64"/>
      <c r="IW64"/>
      <c r="IX64"/>
      <c r="IY64"/>
      <c r="IZ64"/>
      <c r="JA64"/>
      <c r="JB64"/>
      <c r="JC64"/>
      <c r="JD64"/>
      <c r="JE64"/>
      <c r="JF64"/>
      <c r="JG64"/>
      <c r="JH64"/>
      <c r="JI64"/>
      <c r="JJ64"/>
      <c r="JK64"/>
      <c r="JL64"/>
      <c r="JM64"/>
      <c r="JN64"/>
      <c r="JO64"/>
      <c r="JP64"/>
      <c r="JQ64"/>
      <c r="JR64"/>
      <c r="JS64"/>
      <c r="JT64"/>
      <c r="JU64"/>
      <c r="JV64"/>
      <c r="JW64"/>
      <c r="JX64"/>
      <c r="JY64"/>
      <c r="JZ64"/>
      <c r="KA64"/>
      <c r="KB64"/>
      <c r="KC64"/>
      <c r="KD64"/>
      <c r="KE64"/>
      <c r="KF64"/>
      <c r="KG64"/>
      <c r="KH64"/>
      <c r="KI64"/>
      <c r="KJ64"/>
      <c r="KK64"/>
      <c r="KL64"/>
      <c r="KM64"/>
      <c r="KN64"/>
      <c r="KO64"/>
      <c r="KP64"/>
      <c r="KQ64"/>
      <c r="KR64"/>
      <c r="KS64"/>
      <c r="KT64"/>
      <c r="KU64"/>
      <c r="KV64"/>
      <c r="KW64"/>
      <c r="KX64"/>
      <c r="KY64"/>
      <c r="KZ64"/>
      <c r="LA64"/>
      <c r="LB64"/>
      <c r="LC64"/>
      <c r="LD64"/>
      <c r="LE64"/>
      <c r="LF64"/>
      <c r="LG64"/>
      <c r="LH64"/>
      <c r="LI64"/>
      <c r="LJ64"/>
      <c r="LK64"/>
      <c r="LL64"/>
      <c r="LM64"/>
      <c r="LN64"/>
      <c r="LO64"/>
      <c r="LP64"/>
      <c r="LQ64"/>
      <c r="LR64"/>
      <c r="LS64"/>
      <c r="LT64"/>
      <c r="LU64"/>
      <c r="LV64"/>
      <c r="LW64"/>
      <c r="LX64"/>
      <c r="LY64"/>
      <c r="LZ64"/>
      <c r="MA64"/>
      <c r="MB64"/>
      <c r="MC64"/>
      <c r="MD64"/>
      <c r="ME64"/>
      <c r="MF64"/>
      <c r="MG64"/>
      <c r="MH64"/>
      <c r="MI64"/>
      <c r="MJ64"/>
      <c r="MK64"/>
      <c r="ML64"/>
      <c r="MM64"/>
      <c r="MN64"/>
      <c r="MO64"/>
      <c r="MP64"/>
      <c r="MQ64"/>
      <c r="MR64"/>
      <c r="MS64"/>
      <c r="MT64"/>
      <c r="MU64"/>
      <c r="MV64"/>
      <c r="MW64"/>
      <c r="MX64"/>
      <c r="MY64"/>
      <c r="MZ64"/>
      <c r="NA64"/>
      <c r="NB64"/>
      <c r="NC64"/>
      <c r="ND64"/>
      <c r="NE64"/>
      <c r="NF64"/>
      <c r="NG64"/>
      <c r="NH64"/>
      <c r="NI64"/>
      <c r="NJ64"/>
      <c r="NK64"/>
      <c r="NL64"/>
      <c r="NM64"/>
      <c r="NN64"/>
      <c r="NO64"/>
      <c r="NP64"/>
      <c r="NQ64"/>
      <c r="NR64"/>
      <c r="NS64"/>
      <c r="NT64"/>
      <c r="NU64"/>
      <c r="NV64"/>
      <c r="NW64"/>
      <c r="NX64"/>
      <c r="NY64"/>
      <c r="NZ64"/>
      <c r="OA64"/>
      <c r="OB64"/>
      <c r="OC64"/>
      <c r="OD64"/>
      <c r="OE64"/>
      <c r="OF64"/>
      <c r="OG64"/>
      <c r="OH64"/>
      <c r="OI64"/>
      <c r="OJ64"/>
      <c r="OK64"/>
      <c r="OL64"/>
      <c r="OM64"/>
      <c r="ON64"/>
      <c r="OO64"/>
      <c r="OP64"/>
      <c r="OQ64"/>
      <c r="OR64"/>
      <c r="OS64"/>
      <c r="OT64"/>
      <c r="OU64"/>
      <c r="OV64"/>
      <c r="OW64"/>
      <c r="OX64"/>
      <c r="OY64"/>
      <c r="OZ64"/>
      <c r="PA64"/>
      <c r="PB64"/>
      <c r="PC64"/>
      <c r="PD64"/>
      <c r="PE64"/>
      <c r="PF64"/>
      <c r="PG64"/>
      <c r="PH64"/>
      <c r="PI64"/>
      <c r="PJ64"/>
      <c r="PK64"/>
      <c r="PL64"/>
      <c r="PM64"/>
      <c r="PN64"/>
      <c r="PO64"/>
      <c r="PP64"/>
      <c r="PQ64"/>
      <c r="PR64"/>
      <c r="PS64"/>
      <c r="PT64"/>
      <c r="PU64"/>
      <c r="PV64"/>
      <c r="PW64"/>
      <c r="PX64"/>
      <c r="PY64"/>
      <c r="PZ64"/>
      <c r="QA64"/>
      <c r="QB64"/>
      <c r="QC64"/>
      <c r="QD64"/>
      <c r="QE64"/>
      <c r="QF64"/>
      <c r="QG64"/>
      <c r="QH64"/>
      <c r="QI64"/>
      <c r="QJ64"/>
      <c r="QK64"/>
      <c r="QL64"/>
      <c r="QM64"/>
      <c r="QN64"/>
      <c r="QO64"/>
      <c r="QP64"/>
      <c r="QQ64"/>
      <c r="QR64"/>
      <c r="QS64"/>
      <c r="QT64"/>
      <c r="QU64"/>
      <c r="QV64"/>
      <c r="QW64"/>
      <c r="QX64"/>
      <c r="QY64"/>
      <c r="QZ64"/>
      <c r="RA64"/>
      <c r="RB64"/>
      <c r="RC64"/>
      <c r="RD64"/>
      <c r="RE64"/>
      <c r="RF64"/>
      <c r="RG64"/>
      <c r="RH64"/>
      <c r="RI64"/>
      <c r="RJ64"/>
      <c r="RK64"/>
      <c r="RL64"/>
      <c r="RM64"/>
      <c r="RN64"/>
      <c r="RO64"/>
      <c r="RP64"/>
      <c r="RQ64"/>
      <c r="RR64"/>
      <c r="RS64"/>
      <c r="RT64"/>
      <c r="RU64"/>
      <c r="RV64"/>
      <c r="RW64"/>
      <c r="RX64"/>
      <c r="RY64"/>
      <c r="RZ64"/>
      <c r="SA64"/>
      <c r="SB64"/>
      <c r="SC64"/>
      <c r="SD64"/>
      <c r="SE64"/>
      <c r="SF64"/>
      <c r="SG64"/>
      <c r="SH64"/>
      <c r="SI64"/>
      <c r="SJ64"/>
      <c r="SK64"/>
      <c r="SL64"/>
      <c r="SM64"/>
      <c r="SN64"/>
      <c r="SO64"/>
      <c r="SP64"/>
      <c r="SQ64"/>
      <c r="SR64"/>
      <c r="SS64"/>
      <c r="ST64"/>
      <c r="SU64"/>
      <c r="SV64"/>
      <c r="SW64"/>
      <c r="SX64"/>
      <c r="SY64"/>
      <c r="SZ64"/>
      <c r="TA64"/>
      <c r="TB64"/>
      <c r="TC64"/>
      <c r="TD64"/>
      <c r="TE64"/>
      <c r="TF64"/>
      <c r="TG64"/>
      <c r="TH64"/>
      <c r="TI64"/>
      <c r="TJ64"/>
      <c r="TK64"/>
      <c r="TL64"/>
      <c r="TM64"/>
      <c r="TN64"/>
      <c r="TO64"/>
      <c r="TP64"/>
      <c r="TQ64"/>
      <c r="TR64"/>
      <c r="TS64"/>
      <c r="TT64"/>
      <c r="TU64"/>
      <c r="TV64"/>
      <c r="TW64"/>
      <c r="TX64"/>
      <c r="TY64"/>
      <c r="TZ64"/>
      <c r="UA64"/>
      <c r="UB64"/>
      <c r="UC64"/>
      <c r="UD64"/>
      <c r="UE64"/>
      <c r="UF64"/>
      <c r="UG64"/>
      <c r="UH64"/>
      <c r="UI64"/>
      <c r="UJ64"/>
      <c r="UK64"/>
      <c r="UL64"/>
      <c r="UM64"/>
      <c r="UN64"/>
      <c r="UO64"/>
      <c r="UP64"/>
      <c r="UQ64"/>
      <c r="UR64"/>
      <c r="US64"/>
      <c r="UT64"/>
      <c r="UU64"/>
      <c r="UV64"/>
      <c r="UW64"/>
      <c r="UX64"/>
      <c r="UY64"/>
      <c r="UZ64"/>
      <c r="VA64"/>
      <c r="VB64"/>
      <c r="VC64"/>
      <c r="VD64"/>
      <c r="VE64"/>
      <c r="VF64"/>
      <c r="VG64"/>
      <c r="VH64"/>
      <c r="VI64"/>
      <c r="VJ64"/>
      <c r="VK64"/>
      <c r="VL64"/>
      <c r="VM64"/>
      <c r="VN64"/>
      <c r="VO64"/>
      <c r="VP64"/>
      <c r="VQ64"/>
      <c r="VR64"/>
      <c r="VS64"/>
      <c r="VT64"/>
      <c r="VU64"/>
      <c r="VV64"/>
      <c r="VW64"/>
      <c r="VX64"/>
      <c r="VY64"/>
      <c r="VZ64"/>
      <c r="WA64"/>
      <c r="WB64"/>
      <c r="WC64"/>
      <c r="WD64"/>
      <c r="WE64"/>
      <c r="WF64"/>
      <c r="WG64"/>
      <c r="WH64"/>
      <c r="WI64"/>
      <c r="WJ64"/>
      <c r="WK64"/>
      <c r="WL64"/>
      <c r="WM64"/>
      <c r="WN64"/>
      <c r="WO64"/>
      <c r="WP64"/>
      <c r="WQ64"/>
      <c r="WR64"/>
      <c r="WS64"/>
      <c r="WT64"/>
      <c r="WU64"/>
      <c r="WV64"/>
      <c r="WW64"/>
      <c r="WX64"/>
      <c r="WY64"/>
      <c r="WZ64"/>
      <c r="XA64"/>
      <c r="XB64"/>
      <c r="XC64"/>
      <c r="XD64"/>
      <c r="XE64"/>
      <c r="XF64"/>
      <c r="XG64"/>
      <c r="XH64"/>
      <c r="XI64"/>
      <c r="XJ64"/>
      <c r="XK64"/>
      <c r="XL64"/>
      <c r="XM64"/>
      <c r="XN64"/>
      <c r="XO64"/>
      <c r="XP64"/>
      <c r="XQ64"/>
      <c r="XR64"/>
      <c r="XS64"/>
      <c r="XT64"/>
      <c r="XU64"/>
      <c r="XV64"/>
      <c r="XW64"/>
      <c r="XX64"/>
      <c r="XY64"/>
      <c r="XZ64"/>
      <c r="YA64"/>
      <c r="YB64"/>
      <c r="YC64"/>
      <c r="YD64"/>
      <c r="YE64"/>
      <c r="YF64"/>
      <c r="YG64"/>
      <c r="YH64"/>
      <c r="YI64"/>
      <c r="YJ64"/>
      <c r="YK64"/>
      <c r="YL64"/>
      <c r="YM64"/>
      <c r="YN64"/>
      <c r="YO64"/>
      <c r="YP64"/>
      <c r="YQ64"/>
      <c r="YR64"/>
      <c r="YS64"/>
      <c r="YT64"/>
      <c r="YU64"/>
      <c r="YV64"/>
      <c r="YW64"/>
      <c r="YX64"/>
      <c r="YY64"/>
      <c r="YZ64"/>
      <c r="ZA64"/>
      <c r="ZB64"/>
      <c r="ZC64"/>
      <c r="ZD64"/>
      <c r="ZE64"/>
      <c r="ZF64"/>
      <c r="ZG64"/>
      <c r="ZH64"/>
      <c r="ZI64"/>
      <c r="ZJ64"/>
      <c r="ZK64"/>
      <c r="ZL64"/>
      <c r="ZM64"/>
      <c r="ZN64"/>
      <c r="ZO64"/>
      <c r="ZP64"/>
      <c r="ZQ64"/>
      <c r="ZR64"/>
      <c r="ZS64"/>
      <c r="ZT64"/>
      <c r="ZU64"/>
      <c r="ZV64"/>
      <c r="ZW64"/>
      <c r="ZX64"/>
      <c r="ZY64"/>
      <c r="ZZ64"/>
    </row>
    <row r="65" spans="1:702" s="18" customFormat="1">
      <c r="A65" s="16" t="s">
        <v>195</v>
      </c>
      <c r="B65">
        <v>628178.26786452695</v>
      </c>
      <c r="C65">
        <v>609167.12507648917</v>
      </c>
      <c r="D65">
        <v>581620.59011524939</v>
      </c>
      <c r="E65">
        <v>552197.4344189805</v>
      </c>
      <c r="F65">
        <v>551268.00531698717</v>
      </c>
      <c r="G65">
        <v>607798.27621492336</v>
      </c>
      <c r="H65">
        <v>653821.87521364354</v>
      </c>
      <c r="I65">
        <v>625660.19358877605</v>
      </c>
      <c r="J65">
        <v>515635.61316532857</v>
      </c>
      <c r="K65">
        <v>474135.91627808911</v>
      </c>
      <c r="L65">
        <v>499948.57927764812</v>
      </c>
      <c r="M65">
        <v>418118.21719413716</v>
      </c>
      <c r="N65">
        <v>340787.08294942853</v>
      </c>
      <c r="O65">
        <v>350843.74567930552</v>
      </c>
      <c r="P65">
        <v>304950.70344700466</v>
      </c>
      <c r="Q65">
        <v>278214.1414782778</v>
      </c>
      <c r="R65">
        <v>236956.70049380683</v>
      </c>
      <c r="S65">
        <v>247999.2902890463</v>
      </c>
      <c r="T65">
        <v>297748.51644553622</v>
      </c>
      <c r="U65">
        <v>334497.7684766053</v>
      </c>
      <c r="V65">
        <v>312645.02239550499</v>
      </c>
      <c r="W65">
        <v>298059.8973285851</v>
      </c>
      <c r="X65">
        <v>273669.42457911174</v>
      </c>
      <c r="Y65">
        <v>254112.67941782685</v>
      </c>
      <c r="Z65">
        <v>252649.00439334582</v>
      </c>
      <c r="AA65">
        <v>231739.80166658812</v>
      </c>
      <c r="AB65">
        <v>199394.70265941258</v>
      </c>
      <c r="AC65">
        <v>214419.79552355598</v>
      </c>
      <c r="AD65">
        <v>217831.80984193311</v>
      </c>
      <c r="AE65">
        <v>173218.32907920252</v>
      </c>
      <c r="AF65">
        <v>152391.92035351892</v>
      </c>
      <c r="AG65">
        <v>154675.09948744057</v>
      </c>
      <c r="AH65">
        <v>149370.12990301437</v>
      </c>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c r="FX65"/>
      <c r="FY65"/>
      <c r="FZ65"/>
      <c r="GA65"/>
      <c r="GB65"/>
      <c r="GC65"/>
      <c r="GD65"/>
      <c r="GE65"/>
      <c r="GF65"/>
      <c r="GG65"/>
      <c r="GH65"/>
      <c r="GI65"/>
      <c r="GJ65"/>
      <c r="GK65"/>
      <c r="GL65"/>
      <c r="GM65"/>
      <c r="GN65"/>
      <c r="GO65"/>
      <c r="GP65"/>
      <c r="GQ65"/>
      <c r="GR65"/>
      <c r="GS65"/>
      <c r="GT65"/>
      <c r="GU65"/>
      <c r="GV65"/>
      <c r="GW65"/>
      <c r="GX65"/>
      <c r="GY65"/>
      <c r="GZ65"/>
      <c r="HA65"/>
      <c r="HB65"/>
      <c r="HC65"/>
      <c r="HD65"/>
      <c r="HE65"/>
      <c r="HF65"/>
      <c r="HG65"/>
      <c r="HH65"/>
      <c r="HI65"/>
      <c r="HJ65"/>
      <c r="HK65"/>
      <c r="HL65"/>
      <c r="HM65"/>
      <c r="HN65"/>
      <c r="HO65"/>
      <c r="HP65"/>
      <c r="HQ65"/>
      <c r="HR65"/>
      <c r="HS65"/>
      <c r="HT65"/>
      <c r="HU65"/>
      <c r="HV65"/>
      <c r="HW65"/>
      <c r="HX65"/>
      <c r="HY65"/>
      <c r="HZ65"/>
      <c r="IA65"/>
      <c r="IB65"/>
      <c r="IC65"/>
      <c r="ID65"/>
      <c r="IE65"/>
      <c r="IF65"/>
      <c r="IG65"/>
      <c r="IH65"/>
      <c r="II65"/>
      <c r="IJ65"/>
      <c r="IK65"/>
      <c r="IL65"/>
      <c r="IM65"/>
      <c r="IN65"/>
      <c r="IO65"/>
      <c r="IP65"/>
      <c r="IQ65"/>
      <c r="IR65"/>
      <c r="IS65"/>
      <c r="IT65"/>
      <c r="IU65"/>
      <c r="IV65"/>
      <c r="IW65"/>
      <c r="IX65"/>
      <c r="IY65"/>
      <c r="IZ65"/>
      <c r="JA65"/>
      <c r="JB65"/>
      <c r="JC65"/>
      <c r="JD65"/>
      <c r="JE65"/>
      <c r="JF65"/>
      <c r="JG65"/>
      <c r="JH65"/>
      <c r="JI65"/>
      <c r="JJ65"/>
      <c r="JK65"/>
      <c r="JL65"/>
      <c r="JM65"/>
      <c r="JN65"/>
      <c r="JO65"/>
      <c r="JP65"/>
      <c r="JQ65"/>
      <c r="JR65"/>
      <c r="JS65"/>
      <c r="JT65"/>
      <c r="JU65"/>
      <c r="JV65"/>
      <c r="JW65"/>
      <c r="JX65"/>
      <c r="JY65"/>
      <c r="JZ65"/>
      <c r="KA65"/>
      <c r="KB65"/>
      <c r="KC65"/>
      <c r="KD65"/>
      <c r="KE65"/>
      <c r="KF65"/>
      <c r="KG65"/>
      <c r="KH65"/>
      <c r="KI65"/>
      <c r="KJ65"/>
      <c r="KK65"/>
      <c r="KL65"/>
      <c r="KM65"/>
      <c r="KN65"/>
      <c r="KO65"/>
      <c r="KP65"/>
      <c r="KQ65"/>
      <c r="KR65"/>
      <c r="KS65"/>
      <c r="KT65"/>
      <c r="KU65"/>
      <c r="KV65"/>
      <c r="KW65"/>
      <c r="KX65"/>
      <c r="KY65"/>
      <c r="KZ65"/>
      <c r="LA65"/>
      <c r="LB65"/>
      <c r="LC65"/>
      <c r="LD65"/>
      <c r="LE65"/>
      <c r="LF65"/>
      <c r="LG65"/>
      <c r="LH65"/>
      <c r="LI65"/>
      <c r="LJ65"/>
      <c r="LK65"/>
      <c r="LL65"/>
      <c r="LM65"/>
      <c r="LN65"/>
      <c r="LO65"/>
      <c r="LP65"/>
      <c r="LQ65"/>
      <c r="LR65"/>
      <c r="LS65"/>
      <c r="LT65"/>
      <c r="LU65"/>
      <c r="LV65"/>
      <c r="LW65"/>
      <c r="LX65"/>
      <c r="LY65"/>
      <c r="LZ65"/>
      <c r="MA65"/>
      <c r="MB65"/>
      <c r="MC65"/>
      <c r="MD65"/>
      <c r="ME65"/>
      <c r="MF65"/>
      <c r="MG65"/>
      <c r="MH65"/>
      <c r="MI65"/>
      <c r="MJ65"/>
      <c r="MK65"/>
      <c r="ML65"/>
      <c r="MM65"/>
      <c r="MN65"/>
      <c r="MO65"/>
      <c r="MP65"/>
      <c r="MQ65"/>
      <c r="MR65"/>
      <c r="MS65"/>
      <c r="MT65"/>
      <c r="MU65"/>
      <c r="MV65"/>
      <c r="MW65"/>
      <c r="MX65"/>
      <c r="MY65"/>
      <c r="MZ65"/>
      <c r="NA65"/>
      <c r="NB65"/>
      <c r="NC65"/>
      <c r="ND65"/>
      <c r="NE65"/>
      <c r="NF65"/>
      <c r="NG65"/>
      <c r="NH65"/>
      <c r="NI65"/>
      <c r="NJ65"/>
      <c r="NK65"/>
      <c r="NL65"/>
      <c r="NM65"/>
      <c r="NN65"/>
      <c r="NO65"/>
      <c r="NP65"/>
      <c r="NQ65"/>
      <c r="NR65"/>
      <c r="NS65"/>
      <c r="NT65"/>
      <c r="NU65"/>
      <c r="NV65"/>
      <c r="NW65"/>
      <c r="NX65"/>
      <c r="NY65"/>
      <c r="NZ65"/>
      <c r="OA65"/>
      <c r="OB65"/>
      <c r="OC65"/>
      <c r="OD65"/>
      <c r="OE65"/>
      <c r="OF65"/>
      <c r="OG65"/>
      <c r="OH65"/>
      <c r="OI65"/>
      <c r="OJ65"/>
      <c r="OK65"/>
      <c r="OL65"/>
      <c r="OM65"/>
      <c r="ON65"/>
      <c r="OO65"/>
      <c r="OP65"/>
      <c r="OQ65"/>
      <c r="OR65"/>
      <c r="OS65"/>
      <c r="OT65"/>
      <c r="OU65"/>
      <c r="OV65"/>
      <c r="OW65"/>
      <c r="OX65"/>
      <c r="OY65"/>
      <c r="OZ65"/>
      <c r="PA65"/>
      <c r="PB65"/>
      <c r="PC65"/>
      <c r="PD65"/>
      <c r="PE65"/>
      <c r="PF65"/>
      <c r="PG65"/>
      <c r="PH65"/>
      <c r="PI65"/>
      <c r="PJ65"/>
      <c r="PK65"/>
      <c r="PL65"/>
      <c r="PM65"/>
      <c r="PN65"/>
      <c r="PO65"/>
      <c r="PP65"/>
      <c r="PQ65"/>
      <c r="PR65"/>
      <c r="PS65"/>
      <c r="PT65"/>
      <c r="PU65"/>
      <c r="PV65"/>
      <c r="PW65"/>
      <c r="PX65"/>
      <c r="PY65"/>
      <c r="PZ65"/>
      <c r="QA65"/>
      <c r="QB65"/>
      <c r="QC65"/>
      <c r="QD65"/>
      <c r="QE65"/>
      <c r="QF65"/>
      <c r="QG65"/>
      <c r="QH65"/>
      <c r="QI65"/>
      <c r="QJ65"/>
      <c r="QK65"/>
      <c r="QL65"/>
      <c r="QM65"/>
      <c r="QN65"/>
      <c r="QO65"/>
      <c r="QP65"/>
      <c r="QQ65"/>
      <c r="QR65"/>
      <c r="QS65"/>
      <c r="QT65"/>
      <c r="QU65"/>
      <c r="QV65"/>
      <c r="QW65"/>
      <c r="QX65"/>
      <c r="QY65"/>
      <c r="QZ65"/>
      <c r="RA65"/>
      <c r="RB65"/>
      <c r="RC65"/>
      <c r="RD65"/>
      <c r="RE65"/>
      <c r="RF65"/>
      <c r="RG65"/>
      <c r="RH65"/>
      <c r="RI65"/>
      <c r="RJ65"/>
      <c r="RK65"/>
      <c r="RL65"/>
      <c r="RM65"/>
      <c r="RN65"/>
      <c r="RO65"/>
      <c r="RP65"/>
      <c r="RQ65"/>
      <c r="RR65"/>
      <c r="RS65"/>
      <c r="RT65"/>
      <c r="RU65"/>
      <c r="RV65"/>
      <c r="RW65"/>
      <c r="RX65"/>
      <c r="RY65"/>
      <c r="RZ65"/>
      <c r="SA65"/>
      <c r="SB65"/>
      <c r="SC65"/>
      <c r="SD65"/>
      <c r="SE65"/>
      <c r="SF65"/>
      <c r="SG65"/>
      <c r="SH65"/>
      <c r="SI65"/>
      <c r="SJ65"/>
      <c r="SK65"/>
      <c r="SL65"/>
      <c r="SM65"/>
      <c r="SN65"/>
      <c r="SO65"/>
      <c r="SP65"/>
      <c r="SQ65"/>
      <c r="SR65"/>
      <c r="SS65"/>
      <c r="ST65"/>
      <c r="SU65"/>
      <c r="SV65"/>
      <c r="SW65"/>
      <c r="SX65"/>
      <c r="SY65"/>
      <c r="SZ65"/>
      <c r="TA65"/>
      <c r="TB65"/>
      <c r="TC65"/>
      <c r="TD65"/>
      <c r="TE65"/>
      <c r="TF65"/>
      <c r="TG65"/>
      <c r="TH65"/>
      <c r="TI65"/>
      <c r="TJ65"/>
      <c r="TK65"/>
      <c r="TL65"/>
      <c r="TM65"/>
      <c r="TN65"/>
      <c r="TO65"/>
      <c r="TP65"/>
      <c r="TQ65"/>
      <c r="TR65"/>
      <c r="TS65"/>
      <c r="TT65"/>
      <c r="TU65"/>
      <c r="TV65"/>
      <c r="TW65"/>
      <c r="TX65"/>
      <c r="TY65"/>
      <c r="TZ65"/>
      <c r="UA65"/>
      <c r="UB65"/>
      <c r="UC65"/>
      <c r="UD65"/>
      <c r="UE65"/>
      <c r="UF65"/>
      <c r="UG65"/>
      <c r="UH65"/>
      <c r="UI65"/>
      <c r="UJ65"/>
      <c r="UK65"/>
      <c r="UL65"/>
      <c r="UM65"/>
      <c r="UN65"/>
      <c r="UO65"/>
      <c r="UP65"/>
      <c r="UQ65"/>
      <c r="UR65"/>
      <c r="US65"/>
      <c r="UT65"/>
      <c r="UU65"/>
      <c r="UV65"/>
      <c r="UW65"/>
      <c r="UX65"/>
      <c r="UY65"/>
      <c r="UZ65"/>
      <c r="VA65"/>
      <c r="VB65"/>
      <c r="VC65"/>
      <c r="VD65"/>
      <c r="VE65"/>
      <c r="VF65"/>
      <c r="VG65"/>
      <c r="VH65"/>
      <c r="VI65"/>
      <c r="VJ65"/>
      <c r="VK65"/>
      <c r="VL65"/>
      <c r="VM65"/>
      <c r="VN65"/>
      <c r="VO65"/>
      <c r="VP65"/>
      <c r="VQ65"/>
      <c r="VR65"/>
      <c r="VS65"/>
      <c r="VT65"/>
      <c r="VU65"/>
      <c r="VV65"/>
      <c r="VW65"/>
      <c r="VX65"/>
      <c r="VY65"/>
      <c r="VZ65"/>
      <c r="WA65"/>
      <c r="WB65"/>
      <c r="WC65"/>
      <c r="WD65"/>
      <c r="WE65"/>
      <c r="WF65"/>
      <c r="WG65"/>
      <c r="WH65"/>
      <c r="WI65"/>
      <c r="WJ65"/>
      <c r="WK65"/>
      <c r="WL65"/>
      <c r="WM65"/>
      <c r="WN65"/>
      <c r="WO65"/>
      <c r="WP65"/>
      <c r="WQ65"/>
      <c r="WR65"/>
      <c r="WS65"/>
      <c r="WT65"/>
      <c r="WU65"/>
      <c r="WV65"/>
      <c r="WW65"/>
      <c r="WX65"/>
      <c r="WY65"/>
      <c r="WZ65"/>
      <c r="XA65"/>
      <c r="XB65"/>
      <c r="XC65"/>
      <c r="XD65"/>
      <c r="XE65"/>
      <c r="XF65"/>
      <c r="XG65"/>
      <c r="XH65"/>
      <c r="XI65"/>
      <c r="XJ65"/>
      <c r="XK65"/>
      <c r="XL65"/>
      <c r="XM65"/>
      <c r="XN65"/>
      <c r="XO65"/>
      <c r="XP65"/>
      <c r="XQ65"/>
      <c r="XR65"/>
      <c r="XS65"/>
      <c r="XT65"/>
      <c r="XU65"/>
      <c r="XV65"/>
      <c r="XW65"/>
      <c r="XX65"/>
      <c r="XY65"/>
      <c r="XZ65"/>
      <c r="YA65"/>
      <c r="YB65"/>
      <c r="YC65"/>
      <c r="YD65"/>
      <c r="YE65"/>
      <c r="YF65"/>
      <c r="YG65"/>
      <c r="YH65"/>
      <c r="YI65"/>
      <c r="YJ65"/>
      <c r="YK65"/>
      <c r="YL65"/>
      <c r="YM65"/>
      <c r="YN65"/>
      <c r="YO65"/>
      <c r="YP65"/>
      <c r="YQ65"/>
      <c r="YR65"/>
      <c r="YS65"/>
      <c r="YT65"/>
      <c r="YU65"/>
      <c r="YV65"/>
      <c r="YW65"/>
      <c r="YX65"/>
      <c r="YY65"/>
      <c r="YZ65"/>
      <c r="ZA65"/>
      <c r="ZB65"/>
      <c r="ZC65"/>
      <c r="ZD65"/>
      <c r="ZE65"/>
      <c r="ZF65"/>
      <c r="ZG65"/>
      <c r="ZH65"/>
      <c r="ZI65"/>
      <c r="ZJ65"/>
      <c r="ZK65"/>
      <c r="ZL65"/>
      <c r="ZM65"/>
      <c r="ZN65"/>
      <c r="ZO65"/>
      <c r="ZP65"/>
      <c r="ZQ65"/>
      <c r="ZR65"/>
      <c r="ZS65"/>
      <c r="ZT65"/>
      <c r="ZU65"/>
      <c r="ZV65"/>
      <c r="ZW65"/>
      <c r="ZX65"/>
      <c r="ZY65"/>
      <c r="ZZ65"/>
    </row>
    <row r="66" spans="1:702" s="18" customFormat="1">
      <c r="A66" s="69" t="s">
        <v>361</v>
      </c>
      <c r="B66">
        <v>0</v>
      </c>
      <c r="C66">
        <v>0</v>
      </c>
      <c r="D66">
        <v>0</v>
      </c>
      <c r="E66">
        <v>0</v>
      </c>
      <c r="F66">
        <v>0</v>
      </c>
      <c r="G66">
        <v>0</v>
      </c>
      <c r="H66">
        <v>0</v>
      </c>
      <c r="I66">
        <v>0</v>
      </c>
      <c r="J66">
        <v>0</v>
      </c>
      <c r="K66">
        <v>0</v>
      </c>
      <c r="L66">
        <v>0</v>
      </c>
      <c r="M66">
        <v>0</v>
      </c>
      <c r="N66">
        <v>0</v>
      </c>
      <c r="O66">
        <v>0</v>
      </c>
      <c r="P66">
        <v>0</v>
      </c>
      <c r="Q66">
        <v>0</v>
      </c>
      <c r="R66">
        <v>0</v>
      </c>
      <c r="S66">
        <v>0</v>
      </c>
      <c r="T66">
        <v>0</v>
      </c>
      <c r="U66">
        <v>0</v>
      </c>
      <c r="V66">
        <v>0</v>
      </c>
      <c r="W66">
        <v>0</v>
      </c>
      <c r="X66">
        <v>0</v>
      </c>
      <c r="Y66">
        <v>0</v>
      </c>
      <c r="Z66">
        <v>0</v>
      </c>
      <c r="AA66">
        <v>0</v>
      </c>
      <c r="AB66">
        <v>0</v>
      </c>
      <c r="AC66">
        <v>0</v>
      </c>
      <c r="AD66">
        <v>0</v>
      </c>
      <c r="AE66">
        <v>0</v>
      </c>
      <c r="AF66">
        <v>0</v>
      </c>
      <c r="AG66">
        <v>0</v>
      </c>
      <c r="AH66">
        <v>0</v>
      </c>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c r="HB66"/>
      <c r="HC66"/>
      <c r="HD66"/>
      <c r="HE66"/>
      <c r="HF66"/>
      <c r="HG66"/>
      <c r="HH66"/>
      <c r="HI66"/>
      <c r="HJ66"/>
      <c r="HK66"/>
      <c r="HL66"/>
      <c r="HM66"/>
      <c r="HN66"/>
      <c r="HO66"/>
      <c r="HP66"/>
      <c r="HQ66"/>
      <c r="HR66"/>
      <c r="HS66"/>
      <c r="HT66"/>
      <c r="HU66"/>
      <c r="HV66"/>
      <c r="HW66"/>
      <c r="HX66"/>
      <c r="HY66"/>
      <c r="HZ66"/>
      <c r="IA66"/>
      <c r="IB66"/>
      <c r="IC66"/>
      <c r="ID66"/>
      <c r="IE66"/>
      <c r="IF66"/>
      <c r="IG66"/>
      <c r="IH66"/>
      <c r="II66"/>
      <c r="IJ66"/>
      <c r="IK66"/>
      <c r="IL66"/>
      <c r="IM66"/>
      <c r="IN66"/>
      <c r="IO66"/>
      <c r="IP66"/>
      <c r="IQ66"/>
      <c r="IR66"/>
      <c r="IS66"/>
      <c r="IT66"/>
      <c r="IU66"/>
      <c r="IV66"/>
      <c r="IW66"/>
      <c r="IX66"/>
      <c r="IY66"/>
      <c r="IZ66"/>
      <c r="JA66"/>
      <c r="JB66"/>
      <c r="JC66"/>
      <c r="JD66"/>
      <c r="JE66"/>
      <c r="JF66"/>
      <c r="JG66"/>
      <c r="JH66"/>
      <c r="JI66"/>
      <c r="JJ66"/>
      <c r="JK66"/>
      <c r="JL66"/>
      <c r="JM66"/>
      <c r="JN66"/>
      <c r="JO66"/>
      <c r="JP66"/>
      <c r="JQ66"/>
      <c r="JR66"/>
      <c r="JS66"/>
      <c r="JT66"/>
      <c r="JU66"/>
      <c r="JV66"/>
      <c r="JW66"/>
      <c r="JX66"/>
      <c r="JY66"/>
      <c r="JZ66"/>
      <c r="KA66"/>
      <c r="KB66"/>
      <c r="KC66"/>
      <c r="KD66"/>
      <c r="KE66"/>
      <c r="KF66"/>
      <c r="KG66"/>
      <c r="KH66"/>
      <c r="KI66"/>
      <c r="KJ66"/>
      <c r="KK66"/>
      <c r="KL66"/>
      <c r="KM66"/>
      <c r="KN66"/>
      <c r="KO66"/>
      <c r="KP66"/>
      <c r="KQ66"/>
      <c r="KR66"/>
      <c r="KS66"/>
      <c r="KT66"/>
      <c r="KU66"/>
      <c r="KV66"/>
      <c r="KW66"/>
      <c r="KX66"/>
      <c r="KY66"/>
      <c r="KZ66"/>
      <c r="LA66"/>
      <c r="LB66"/>
      <c r="LC66"/>
      <c r="LD66"/>
      <c r="LE66"/>
      <c r="LF66"/>
      <c r="LG66"/>
      <c r="LH66"/>
      <c r="LI66"/>
      <c r="LJ66"/>
      <c r="LK66"/>
      <c r="LL66"/>
      <c r="LM66"/>
      <c r="LN66"/>
      <c r="LO66"/>
      <c r="LP66"/>
      <c r="LQ66"/>
      <c r="LR66"/>
      <c r="LS66"/>
      <c r="LT66"/>
      <c r="LU66"/>
      <c r="LV66"/>
      <c r="LW66"/>
      <c r="LX66"/>
      <c r="LY66"/>
      <c r="LZ66"/>
      <c r="MA66"/>
      <c r="MB66"/>
      <c r="MC66"/>
      <c r="MD66"/>
      <c r="ME66"/>
      <c r="MF66"/>
      <c r="MG66"/>
      <c r="MH66"/>
      <c r="MI66"/>
      <c r="MJ66"/>
      <c r="MK66"/>
      <c r="ML66"/>
      <c r="MM66"/>
      <c r="MN66"/>
      <c r="MO66"/>
      <c r="MP66"/>
      <c r="MQ66"/>
      <c r="MR66"/>
      <c r="MS66"/>
      <c r="MT66"/>
      <c r="MU66"/>
      <c r="MV66"/>
      <c r="MW66"/>
      <c r="MX66"/>
      <c r="MY66"/>
      <c r="MZ66"/>
      <c r="NA66"/>
      <c r="NB66"/>
      <c r="NC66"/>
      <c r="ND66"/>
      <c r="NE66"/>
      <c r="NF66"/>
      <c r="NG66"/>
      <c r="NH66"/>
      <c r="NI66"/>
      <c r="NJ66"/>
      <c r="NK66"/>
      <c r="NL66"/>
      <c r="NM66"/>
      <c r="NN66"/>
      <c r="NO66"/>
      <c r="NP66"/>
      <c r="NQ66"/>
      <c r="NR66"/>
      <c r="NS66"/>
      <c r="NT66"/>
      <c r="NU66"/>
      <c r="NV66"/>
      <c r="NW66"/>
      <c r="NX66"/>
      <c r="NY66"/>
      <c r="NZ66"/>
      <c r="OA66"/>
      <c r="OB66"/>
      <c r="OC66"/>
      <c r="OD66"/>
      <c r="OE66"/>
      <c r="OF66"/>
      <c r="OG66"/>
      <c r="OH66"/>
      <c r="OI66"/>
      <c r="OJ66"/>
      <c r="OK66"/>
      <c r="OL66"/>
      <c r="OM66"/>
      <c r="ON66"/>
      <c r="OO66"/>
      <c r="OP66"/>
      <c r="OQ66"/>
      <c r="OR66"/>
      <c r="OS66"/>
      <c r="OT66"/>
      <c r="OU66"/>
      <c r="OV66"/>
      <c r="OW66"/>
      <c r="OX66"/>
      <c r="OY66"/>
      <c r="OZ66"/>
      <c r="PA66"/>
      <c r="PB66"/>
      <c r="PC66"/>
      <c r="PD66"/>
      <c r="PE66"/>
      <c r="PF66"/>
      <c r="PG66"/>
      <c r="PH66"/>
      <c r="PI66"/>
      <c r="PJ66"/>
      <c r="PK66"/>
      <c r="PL66"/>
      <c r="PM66"/>
      <c r="PN66"/>
      <c r="PO66"/>
      <c r="PP66"/>
      <c r="PQ66"/>
      <c r="PR66"/>
      <c r="PS66"/>
      <c r="PT66"/>
      <c r="PU66"/>
      <c r="PV66"/>
      <c r="PW66"/>
      <c r="PX66"/>
      <c r="PY66"/>
      <c r="PZ66"/>
      <c r="QA66"/>
      <c r="QB66"/>
      <c r="QC66"/>
      <c r="QD66"/>
      <c r="QE66"/>
      <c r="QF66"/>
      <c r="QG66"/>
      <c r="QH66"/>
      <c r="QI66"/>
      <c r="QJ66"/>
      <c r="QK66"/>
      <c r="QL66"/>
      <c r="QM66"/>
      <c r="QN66"/>
      <c r="QO66"/>
      <c r="QP66"/>
      <c r="QQ66"/>
      <c r="QR66"/>
      <c r="QS66"/>
      <c r="QT66"/>
      <c r="QU66"/>
      <c r="QV66"/>
      <c r="QW66"/>
      <c r="QX66"/>
      <c r="QY66"/>
      <c r="QZ66"/>
      <c r="RA66"/>
      <c r="RB66"/>
      <c r="RC66"/>
      <c r="RD66"/>
      <c r="RE66"/>
      <c r="RF66"/>
      <c r="RG66"/>
      <c r="RH66"/>
      <c r="RI66"/>
      <c r="RJ66"/>
      <c r="RK66"/>
      <c r="RL66"/>
      <c r="RM66"/>
      <c r="RN66"/>
      <c r="RO66"/>
      <c r="RP66"/>
      <c r="RQ66"/>
      <c r="RR66"/>
      <c r="RS66"/>
      <c r="RT66"/>
      <c r="RU66"/>
      <c r="RV66"/>
      <c r="RW66"/>
      <c r="RX66"/>
      <c r="RY66"/>
      <c r="RZ66"/>
      <c r="SA66"/>
      <c r="SB66"/>
      <c r="SC66"/>
      <c r="SD66"/>
      <c r="SE66"/>
      <c r="SF66"/>
      <c r="SG66"/>
      <c r="SH66"/>
      <c r="SI66"/>
      <c r="SJ66"/>
      <c r="SK66"/>
      <c r="SL66"/>
      <c r="SM66"/>
      <c r="SN66"/>
      <c r="SO66"/>
      <c r="SP66"/>
      <c r="SQ66"/>
      <c r="SR66"/>
      <c r="SS66"/>
      <c r="ST66"/>
      <c r="SU66"/>
      <c r="SV66"/>
      <c r="SW66"/>
      <c r="SX66"/>
      <c r="SY66"/>
      <c r="SZ66"/>
      <c r="TA66"/>
      <c r="TB66"/>
      <c r="TC66"/>
      <c r="TD66"/>
      <c r="TE66"/>
      <c r="TF66"/>
      <c r="TG66"/>
      <c r="TH66"/>
      <c r="TI66"/>
      <c r="TJ66"/>
      <c r="TK66"/>
      <c r="TL66"/>
      <c r="TM66"/>
      <c r="TN66"/>
      <c r="TO66"/>
      <c r="TP66"/>
      <c r="TQ66"/>
      <c r="TR66"/>
      <c r="TS66"/>
      <c r="TT66"/>
      <c r="TU66"/>
      <c r="TV66"/>
      <c r="TW66"/>
      <c r="TX66"/>
      <c r="TY66"/>
      <c r="TZ66"/>
      <c r="UA66"/>
      <c r="UB66"/>
      <c r="UC66"/>
      <c r="UD66"/>
      <c r="UE66"/>
      <c r="UF66"/>
      <c r="UG66"/>
      <c r="UH66"/>
      <c r="UI66"/>
      <c r="UJ66"/>
      <c r="UK66"/>
      <c r="UL66"/>
      <c r="UM66"/>
      <c r="UN66"/>
      <c r="UO66"/>
      <c r="UP66"/>
      <c r="UQ66"/>
      <c r="UR66"/>
      <c r="US66"/>
      <c r="UT66"/>
      <c r="UU66"/>
      <c r="UV66"/>
      <c r="UW66"/>
      <c r="UX66"/>
      <c r="UY66"/>
      <c r="UZ66"/>
      <c r="VA66"/>
      <c r="VB66"/>
      <c r="VC66"/>
      <c r="VD66"/>
      <c r="VE66"/>
      <c r="VF66"/>
      <c r="VG66"/>
      <c r="VH66"/>
      <c r="VI66"/>
      <c r="VJ66"/>
      <c r="VK66"/>
      <c r="VL66"/>
      <c r="VM66"/>
      <c r="VN66"/>
      <c r="VO66"/>
      <c r="VP66"/>
      <c r="VQ66"/>
      <c r="VR66"/>
      <c r="VS66"/>
      <c r="VT66"/>
      <c r="VU66"/>
      <c r="VV66"/>
      <c r="VW66"/>
      <c r="VX66"/>
      <c r="VY66"/>
      <c r="VZ66"/>
      <c r="WA66"/>
      <c r="WB66"/>
      <c r="WC66"/>
      <c r="WD66"/>
      <c r="WE66"/>
      <c r="WF66"/>
      <c r="WG66"/>
      <c r="WH66"/>
      <c r="WI66"/>
      <c r="WJ66"/>
      <c r="WK66"/>
      <c r="WL66"/>
      <c r="WM66"/>
      <c r="WN66"/>
      <c r="WO66"/>
      <c r="WP66"/>
      <c r="WQ66"/>
      <c r="WR66"/>
      <c r="WS66"/>
      <c r="WT66"/>
      <c r="WU66"/>
      <c r="WV66"/>
      <c r="WW66"/>
      <c r="WX66"/>
      <c r="WY66"/>
      <c r="WZ66"/>
      <c r="XA66"/>
      <c r="XB66"/>
      <c r="XC66"/>
      <c r="XD66"/>
      <c r="XE66"/>
      <c r="XF66"/>
      <c r="XG66"/>
      <c r="XH66"/>
      <c r="XI66"/>
      <c r="XJ66"/>
      <c r="XK66"/>
      <c r="XL66"/>
      <c r="XM66"/>
      <c r="XN66"/>
      <c r="XO66"/>
      <c r="XP66"/>
      <c r="XQ66"/>
      <c r="XR66"/>
      <c r="XS66"/>
      <c r="XT66"/>
      <c r="XU66"/>
      <c r="XV66"/>
      <c r="XW66"/>
      <c r="XX66"/>
      <c r="XY66"/>
      <c r="XZ66"/>
      <c r="YA66"/>
      <c r="YB66"/>
      <c r="YC66"/>
      <c r="YD66"/>
      <c r="YE66"/>
      <c r="YF66"/>
      <c r="YG66"/>
      <c r="YH66"/>
      <c r="YI66"/>
      <c r="YJ66"/>
      <c r="YK66"/>
      <c r="YL66"/>
      <c r="YM66"/>
      <c r="YN66"/>
      <c r="YO66"/>
      <c r="YP66"/>
      <c r="YQ66"/>
      <c r="YR66"/>
      <c r="YS66"/>
      <c r="YT66"/>
      <c r="YU66"/>
      <c r="YV66"/>
      <c r="YW66"/>
      <c r="YX66"/>
      <c r="YY66"/>
      <c r="YZ66"/>
      <c r="ZA66"/>
      <c r="ZB66"/>
      <c r="ZC66"/>
      <c r="ZD66"/>
      <c r="ZE66"/>
      <c r="ZF66"/>
      <c r="ZG66"/>
      <c r="ZH66"/>
      <c r="ZI66"/>
      <c r="ZJ66"/>
      <c r="ZK66"/>
      <c r="ZL66"/>
      <c r="ZM66"/>
      <c r="ZN66"/>
      <c r="ZO66"/>
      <c r="ZP66"/>
      <c r="ZQ66"/>
      <c r="ZR66"/>
      <c r="ZS66"/>
      <c r="ZT66"/>
      <c r="ZU66"/>
      <c r="ZV66"/>
      <c r="ZW66"/>
      <c r="ZX66"/>
      <c r="ZY66"/>
      <c r="ZZ66"/>
    </row>
    <row r="67" spans="1:702" s="18" customFormat="1">
      <c r="A67" s="158" t="s">
        <v>362</v>
      </c>
      <c r="B67">
        <v>0</v>
      </c>
      <c r="C67">
        <v>0</v>
      </c>
      <c r="D67">
        <v>0</v>
      </c>
      <c r="E67">
        <v>0</v>
      </c>
      <c r="F67">
        <v>0</v>
      </c>
      <c r="G67">
        <v>0</v>
      </c>
      <c r="H67">
        <v>0</v>
      </c>
      <c r="I67">
        <v>0</v>
      </c>
      <c r="J67">
        <v>0</v>
      </c>
      <c r="K67">
        <v>0</v>
      </c>
      <c r="L67">
        <v>0</v>
      </c>
      <c r="M67">
        <v>0</v>
      </c>
      <c r="N67">
        <v>0</v>
      </c>
      <c r="O67">
        <v>0</v>
      </c>
      <c r="P67">
        <v>0</v>
      </c>
      <c r="Q67">
        <v>0</v>
      </c>
      <c r="R67">
        <v>0</v>
      </c>
      <c r="S67">
        <v>0</v>
      </c>
      <c r="T67">
        <v>0</v>
      </c>
      <c r="U67">
        <v>0</v>
      </c>
      <c r="V67">
        <v>0</v>
      </c>
      <c r="W67">
        <v>0</v>
      </c>
      <c r="X67">
        <v>0</v>
      </c>
      <c r="Y67">
        <v>0</v>
      </c>
      <c r="Z67">
        <v>0</v>
      </c>
      <c r="AA67">
        <v>0</v>
      </c>
      <c r="AB67">
        <v>0</v>
      </c>
      <c r="AC67">
        <v>0</v>
      </c>
      <c r="AD67">
        <v>0</v>
      </c>
      <c r="AE67">
        <v>0</v>
      </c>
      <c r="AF67">
        <v>0</v>
      </c>
      <c r="AG67">
        <v>0</v>
      </c>
      <c r="AH67">
        <v>0</v>
      </c>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c r="HB67"/>
      <c r="HC67"/>
      <c r="HD67"/>
      <c r="HE67"/>
      <c r="HF67"/>
      <c r="HG67"/>
      <c r="HH67"/>
      <c r="HI67"/>
      <c r="HJ67"/>
      <c r="HK67"/>
      <c r="HL67"/>
      <c r="HM67"/>
      <c r="HN67"/>
      <c r="HO67"/>
      <c r="HP67"/>
      <c r="HQ67"/>
      <c r="HR67"/>
      <c r="HS67"/>
      <c r="HT67"/>
      <c r="HU67"/>
      <c r="HV67"/>
      <c r="HW67"/>
      <c r="HX67"/>
      <c r="HY67"/>
      <c r="HZ67"/>
      <c r="IA67"/>
      <c r="IB67"/>
      <c r="IC67"/>
      <c r="ID67"/>
      <c r="IE67"/>
      <c r="IF67"/>
      <c r="IG67"/>
      <c r="IH67"/>
      <c r="II67"/>
      <c r="IJ67"/>
      <c r="IK67"/>
      <c r="IL67"/>
      <c r="IM67"/>
      <c r="IN67"/>
      <c r="IO67"/>
      <c r="IP67"/>
      <c r="IQ67"/>
      <c r="IR67"/>
      <c r="IS67"/>
      <c r="IT67"/>
      <c r="IU67"/>
      <c r="IV67"/>
      <c r="IW67"/>
      <c r="IX67"/>
      <c r="IY67"/>
      <c r="IZ67"/>
      <c r="JA67"/>
      <c r="JB67"/>
      <c r="JC67"/>
      <c r="JD67"/>
      <c r="JE67"/>
      <c r="JF67"/>
      <c r="JG67"/>
      <c r="JH67"/>
      <c r="JI67"/>
      <c r="JJ67"/>
      <c r="JK67"/>
      <c r="JL67"/>
      <c r="JM67"/>
      <c r="JN67"/>
      <c r="JO67"/>
      <c r="JP67"/>
      <c r="JQ67"/>
      <c r="JR67"/>
      <c r="JS67"/>
      <c r="JT67"/>
      <c r="JU67"/>
      <c r="JV67"/>
      <c r="JW67"/>
      <c r="JX67"/>
      <c r="JY67"/>
      <c r="JZ67"/>
      <c r="KA67"/>
      <c r="KB67"/>
      <c r="KC67"/>
      <c r="KD67"/>
      <c r="KE67"/>
      <c r="KF67"/>
      <c r="KG67"/>
      <c r="KH67"/>
      <c r="KI67"/>
      <c r="KJ67"/>
      <c r="KK67"/>
      <c r="KL67"/>
      <c r="KM67"/>
      <c r="KN67"/>
      <c r="KO67"/>
      <c r="KP67"/>
      <c r="KQ67"/>
      <c r="KR67"/>
      <c r="KS67"/>
      <c r="KT67"/>
      <c r="KU67"/>
      <c r="KV67"/>
      <c r="KW67"/>
      <c r="KX67"/>
      <c r="KY67"/>
      <c r="KZ67"/>
      <c r="LA67"/>
      <c r="LB67"/>
      <c r="LC67"/>
      <c r="LD67"/>
      <c r="LE67"/>
      <c r="LF67"/>
      <c r="LG67"/>
      <c r="LH67"/>
      <c r="LI67"/>
      <c r="LJ67"/>
      <c r="LK67"/>
      <c r="LL67"/>
      <c r="LM67"/>
      <c r="LN67"/>
      <c r="LO67"/>
      <c r="LP67"/>
      <c r="LQ67"/>
      <c r="LR67"/>
      <c r="LS67"/>
      <c r="LT67"/>
      <c r="LU67"/>
      <c r="LV67"/>
      <c r="LW67"/>
      <c r="LX67"/>
      <c r="LY67"/>
      <c r="LZ67"/>
      <c r="MA67"/>
      <c r="MB67"/>
      <c r="MC67"/>
      <c r="MD67"/>
      <c r="ME67"/>
      <c r="MF67"/>
      <c r="MG67"/>
      <c r="MH67"/>
      <c r="MI67"/>
      <c r="MJ67"/>
      <c r="MK67"/>
      <c r="ML67"/>
      <c r="MM67"/>
      <c r="MN67"/>
      <c r="MO67"/>
      <c r="MP67"/>
      <c r="MQ67"/>
      <c r="MR67"/>
      <c r="MS67"/>
      <c r="MT67"/>
      <c r="MU67"/>
      <c r="MV67"/>
      <c r="MW67"/>
      <c r="MX67"/>
      <c r="MY67"/>
      <c r="MZ67"/>
      <c r="NA67"/>
      <c r="NB67"/>
      <c r="NC67"/>
      <c r="ND67"/>
      <c r="NE67"/>
      <c r="NF67"/>
      <c r="NG67"/>
      <c r="NH67"/>
      <c r="NI67"/>
      <c r="NJ67"/>
      <c r="NK67"/>
      <c r="NL67"/>
      <c r="NM67"/>
      <c r="NN67"/>
      <c r="NO67"/>
      <c r="NP67"/>
      <c r="NQ67"/>
      <c r="NR67"/>
      <c r="NS67"/>
      <c r="NT67"/>
      <c r="NU67"/>
      <c r="NV67"/>
      <c r="NW67"/>
      <c r="NX67"/>
      <c r="NY67"/>
      <c r="NZ67"/>
      <c r="OA67"/>
      <c r="OB67"/>
      <c r="OC67"/>
      <c r="OD67"/>
      <c r="OE67"/>
      <c r="OF67"/>
      <c r="OG67"/>
      <c r="OH67"/>
      <c r="OI67"/>
      <c r="OJ67"/>
      <c r="OK67"/>
      <c r="OL67"/>
      <c r="OM67"/>
      <c r="ON67"/>
      <c r="OO67"/>
      <c r="OP67"/>
      <c r="OQ67"/>
      <c r="OR67"/>
      <c r="OS67"/>
      <c r="OT67"/>
      <c r="OU67"/>
      <c r="OV67"/>
      <c r="OW67"/>
      <c r="OX67"/>
      <c r="OY67"/>
      <c r="OZ67"/>
      <c r="PA67"/>
      <c r="PB67"/>
      <c r="PC67"/>
      <c r="PD67"/>
      <c r="PE67"/>
      <c r="PF67"/>
      <c r="PG67"/>
      <c r="PH67"/>
      <c r="PI67"/>
      <c r="PJ67"/>
      <c r="PK67"/>
      <c r="PL67"/>
      <c r="PM67"/>
      <c r="PN67"/>
      <c r="PO67"/>
      <c r="PP67"/>
      <c r="PQ67"/>
      <c r="PR67"/>
      <c r="PS67"/>
      <c r="PT67"/>
      <c r="PU67"/>
      <c r="PV67"/>
      <c r="PW67"/>
      <c r="PX67"/>
      <c r="PY67"/>
      <c r="PZ67"/>
      <c r="QA67"/>
      <c r="QB67"/>
      <c r="QC67"/>
      <c r="QD67"/>
      <c r="QE67"/>
      <c r="QF67"/>
      <c r="QG67"/>
      <c r="QH67"/>
      <c r="QI67"/>
      <c r="QJ67"/>
      <c r="QK67"/>
      <c r="QL67"/>
      <c r="QM67"/>
      <c r="QN67"/>
      <c r="QO67"/>
      <c r="QP67"/>
      <c r="QQ67"/>
      <c r="QR67"/>
      <c r="QS67"/>
      <c r="QT67"/>
      <c r="QU67"/>
      <c r="QV67"/>
      <c r="QW67"/>
      <c r="QX67"/>
      <c r="QY67"/>
      <c r="QZ67"/>
      <c r="RA67"/>
      <c r="RB67"/>
      <c r="RC67"/>
      <c r="RD67"/>
      <c r="RE67"/>
      <c r="RF67"/>
      <c r="RG67"/>
      <c r="RH67"/>
      <c r="RI67"/>
      <c r="RJ67"/>
      <c r="RK67"/>
      <c r="RL67"/>
      <c r="RM67"/>
      <c r="RN67"/>
      <c r="RO67"/>
      <c r="RP67"/>
      <c r="RQ67"/>
      <c r="RR67"/>
      <c r="RS67"/>
      <c r="RT67"/>
      <c r="RU67"/>
      <c r="RV67"/>
      <c r="RW67"/>
      <c r="RX67"/>
      <c r="RY67"/>
      <c r="RZ67"/>
      <c r="SA67"/>
      <c r="SB67"/>
      <c r="SC67"/>
      <c r="SD67"/>
      <c r="SE67"/>
      <c r="SF67"/>
      <c r="SG67"/>
      <c r="SH67"/>
      <c r="SI67"/>
      <c r="SJ67"/>
      <c r="SK67"/>
      <c r="SL67"/>
      <c r="SM67"/>
      <c r="SN67"/>
      <c r="SO67"/>
      <c r="SP67"/>
      <c r="SQ67"/>
      <c r="SR67"/>
      <c r="SS67"/>
      <c r="ST67"/>
      <c r="SU67"/>
      <c r="SV67"/>
      <c r="SW67"/>
      <c r="SX67"/>
      <c r="SY67"/>
      <c r="SZ67"/>
      <c r="TA67"/>
      <c r="TB67"/>
      <c r="TC67"/>
      <c r="TD67"/>
      <c r="TE67"/>
      <c r="TF67"/>
      <c r="TG67"/>
      <c r="TH67"/>
      <c r="TI67"/>
      <c r="TJ67"/>
      <c r="TK67"/>
      <c r="TL67"/>
      <c r="TM67"/>
      <c r="TN67"/>
      <c r="TO67"/>
      <c r="TP67"/>
      <c r="TQ67"/>
      <c r="TR67"/>
      <c r="TS67"/>
      <c r="TT67"/>
      <c r="TU67"/>
      <c r="TV67"/>
      <c r="TW67"/>
      <c r="TX67"/>
      <c r="TY67"/>
      <c r="TZ67"/>
      <c r="UA67"/>
      <c r="UB67"/>
      <c r="UC67"/>
      <c r="UD67"/>
      <c r="UE67"/>
      <c r="UF67"/>
      <c r="UG67"/>
      <c r="UH67"/>
      <c r="UI67"/>
      <c r="UJ67"/>
      <c r="UK67"/>
      <c r="UL67"/>
      <c r="UM67"/>
      <c r="UN67"/>
      <c r="UO67"/>
      <c r="UP67"/>
      <c r="UQ67"/>
      <c r="UR67"/>
      <c r="US67"/>
      <c r="UT67"/>
      <c r="UU67"/>
      <c r="UV67"/>
      <c r="UW67"/>
      <c r="UX67"/>
      <c r="UY67"/>
      <c r="UZ67"/>
      <c r="VA67"/>
      <c r="VB67"/>
      <c r="VC67"/>
      <c r="VD67"/>
      <c r="VE67"/>
      <c r="VF67"/>
      <c r="VG67"/>
      <c r="VH67"/>
      <c r="VI67"/>
      <c r="VJ67"/>
      <c r="VK67"/>
      <c r="VL67"/>
      <c r="VM67"/>
      <c r="VN67"/>
      <c r="VO67"/>
      <c r="VP67"/>
      <c r="VQ67"/>
      <c r="VR67"/>
      <c r="VS67"/>
      <c r="VT67"/>
      <c r="VU67"/>
      <c r="VV67"/>
      <c r="VW67"/>
      <c r="VX67"/>
      <c r="VY67"/>
      <c r="VZ67"/>
      <c r="WA67"/>
      <c r="WB67"/>
      <c r="WC67"/>
      <c r="WD67"/>
      <c r="WE67"/>
      <c r="WF67"/>
      <c r="WG67"/>
      <c r="WH67"/>
      <c r="WI67"/>
      <c r="WJ67"/>
      <c r="WK67"/>
      <c r="WL67"/>
      <c r="WM67"/>
      <c r="WN67"/>
      <c r="WO67"/>
      <c r="WP67"/>
      <c r="WQ67"/>
      <c r="WR67"/>
      <c r="WS67"/>
      <c r="WT67"/>
      <c r="WU67"/>
      <c r="WV67"/>
      <c r="WW67"/>
      <c r="WX67"/>
      <c r="WY67"/>
      <c r="WZ67"/>
      <c r="XA67"/>
      <c r="XB67"/>
      <c r="XC67"/>
      <c r="XD67"/>
      <c r="XE67"/>
      <c r="XF67"/>
      <c r="XG67"/>
      <c r="XH67"/>
      <c r="XI67"/>
      <c r="XJ67"/>
      <c r="XK67"/>
      <c r="XL67"/>
      <c r="XM67"/>
      <c r="XN67"/>
      <c r="XO67"/>
      <c r="XP67"/>
      <c r="XQ67"/>
      <c r="XR67"/>
      <c r="XS67"/>
      <c r="XT67"/>
      <c r="XU67"/>
      <c r="XV67"/>
      <c r="XW67"/>
      <c r="XX67"/>
      <c r="XY67"/>
      <c r="XZ67"/>
      <c r="YA67"/>
      <c r="YB67"/>
      <c r="YC67"/>
      <c r="YD67"/>
      <c r="YE67"/>
      <c r="YF67"/>
      <c r="YG67"/>
      <c r="YH67"/>
      <c r="YI67"/>
      <c r="YJ67"/>
      <c r="YK67"/>
      <c r="YL67"/>
      <c r="YM67"/>
      <c r="YN67"/>
      <c r="YO67"/>
      <c r="YP67"/>
      <c r="YQ67"/>
      <c r="YR67"/>
      <c r="YS67"/>
      <c r="YT67"/>
      <c r="YU67"/>
      <c r="YV67"/>
      <c r="YW67"/>
      <c r="YX67"/>
      <c r="YY67"/>
      <c r="YZ67"/>
      <c r="ZA67"/>
      <c r="ZB67"/>
      <c r="ZC67"/>
      <c r="ZD67"/>
      <c r="ZE67"/>
      <c r="ZF67"/>
      <c r="ZG67"/>
      <c r="ZH67"/>
      <c r="ZI67"/>
      <c r="ZJ67"/>
      <c r="ZK67"/>
      <c r="ZL67"/>
      <c r="ZM67"/>
      <c r="ZN67"/>
      <c r="ZO67"/>
      <c r="ZP67"/>
      <c r="ZQ67"/>
      <c r="ZR67"/>
      <c r="ZS67"/>
      <c r="ZT67"/>
      <c r="ZU67"/>
      <c r="ZV67"/>
      <c r="ZW67"/>
      <c r="ZX67"/>
      <c r="ZY67"/>
      <c r="ZZ67"/>
    </row>
    <row r="68" spans="1:702" s="18" customFormat="1">
      <c r="A68" s="16" t="s">
        <v>180</v>
      </c>
      <c r="B68">
        <v>0</v>
      </c>
      <c r="C68">
        <v>25127.130714581075</v>
      </c>
      <c r="D68">
        <v>50695.614863897528</v>
      </c>
      <c r="E68">
        <v>73987.934126974578</v>
      </c>
      <c r="F68">
        <v>94503.328550747756</v>
      </c>
      <c r="G68">
        <v>120794.62904847294</v>
      </c>
      <c r="H68">
        <v>153383.21406190662</v>
      </c>
      <c r="I68">
        <v>189499.49203435055</v>
      </c>
      <c r="J68">
        <v>223366.8222509941</v>
      </c>
      <c r="K68">
        <v>265261.38347747107</v>
      </c>
      <c r="L68">
        <v>307318.1935022283</v>
      </c>
      <c r="M68">
        <v>356572.0679331288</v>
      </c>
      <c r="N68">
        <v>405419.53978992021</v>
      </c>
      <c r="O68">
        <v>451289.8569289805</v>
      </c>
      <c r="P68">
        <v>496112.5390385128</v>
      </c>
      <c r="Q68">
        <v>552769.56122856762</v>
      </c>
      <c r="R68">
        <v>605409.2658079596</v>
      </c>
      <c r="S68">
        <v>651676.46068162424</v>
      </c>
      <c r="T68">
        <v>705738.44494408183</v>
      </c>
      <c r="U68">
        <v>750323.42006497295</v>
      </c>
      <c r="V68">
        <v>774479.95005634613</v>
      </c>
      <c r="W68">
        <v>823206.14764457289</v>
      </c>
      <c r="X68">
        <v>879200.67453576473</v>
      </c>
      <c r="Y68">
        <v>925332.77937076846</v>
      </c>
      <c r="Z68">
        <v>960262.17529902188</v>
      </c>
      <c r="AA68">
        <v>1001827.5724959109</v>
      </c>
      <c r="AB68">
        <v>1072450.5116386472</v>
      </c>
      <c r="AC68">
        <v>1156297.1123717579</v>
      </c>
      <c r="AD68">
        <v>1199062.2161968751</v>
      </c>
      <c r="AE68">
        <v>1246264.2455649548</v>
      </c>
      <c r="AF68">
        <v>1246414.9260213508</v>
      </c>
      <c r="AG68">
        <v>1322783.7255544935</v>
      </c>
      <c r="AH68">
        <v>1395865.2512654092</v>
      </c>
      <c r="AI68">
        <v>1424763.9344905862</v>
      </c>
      <c r="AJ68">
        <v>1456163.165034639</v>
      </c>
      <c r="AK68">
        <v>1525717.9916763077</v>
      </c>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c r="FX68"/>
      <c r="FY68"/>
      <c r="FZ68"/>
      <c r="GA68"/>
      <c r="GB68"/>
      <c r="GC68"/>
      <c r="GD68"/>
      <c r="GE68"/>
      <c r="GF68"/>
      <c r="GG68"/>
      <c r="GH68"/>
      <c r="GI68"/>
      <c r="GJ68"/>
      <c r="GK68"/>
      <c r="GL68"/>
      <c r="GM68"/>
      <c r="GN68"/>
      <c r="GO68"/>
      <c r="GP68"/>
      <c r="GQ68"/>
      <c r="GR68"/>
      <c r="GS68"/>
      <c r="GT68"/>
      <c r="GU68"/>
      <c r="GV68"/>
      <c r="GW68"/>
      <c r="GX68"/>
      <c r="GY68"/>
      <c r="GZ68"/>
      <c r="HA68"/>
      <c r="HB68"/>
      <c r="HC68"/>
      <c r="HD68"/>
      <c r="HE68"/>
      <c r="HF68"/>
      <c r="HG68"/>
      <c r="HH68"/>
      <c r="HI68"/>
      <c r="HJ68"/>
      <c r="HK68"/>
      <c r="HL68"/>
      <c r="HM68"/>
      <c r="HN68"/>
      <c r="HO68"/>
      <c r="HP68"/>
      <c r="HQ68"/>
      <c r="HR68"/>
      <c r="HS68"/>
      <c r="HT68"/>
      <c r="HU68"/>
      <c r="HV68"/>
      <c r="HW68"/>
      <c r="HX68"/>
      <c r="HY68"/>
      <c r="HZ68"/>
      <c r="IA68"/>
      <c r="IB68"/>
      <c r="IC68"/>
      <c r="ID68"/>
      <c r="IE68"/>
      <c r="IF68"/>
      <c r="IG68"/>
      <c r="IH68"/>
      <c r="II68"/>
      <c r="IJ68"/>
      <c r="IK68"/>
      <c r="IL68"/>
      <c r="IM68"/>
      <c r="IN68"/>
      <c r="IO68"/>
      <c r="IP68"/>
      <c r="IQ68"/>
      <c r="IR68"/>
      <c r="IS68"/>
      <c r="IT68"/>
      <c r="IU68"/>
      <c r="IV68"/>
      <c r="IW68"/>
      <c r="IX68"/>
      <c r="IY68"/>
      <c r="IZ68"/>
      <c r="JA68"/>
      <c r="JB68"/>
      <c r="JC68"/>
      <c r="JD68"/>
      <c r="JE68"/>
      <c r="JF68"/>
      <c r="JG68"/>
      <c r="JH68"/>
      <c r="JI68"/>
      <c r="JJ68"/>
      <c r="JK68"/>
      <c r="JL68"/>
      <c r="JM68"/>
      <c r="JN68"/>
      <c r="JO68"/>
      <c r="JP68"/>
      <c r="JQ68"/>
      <c r="JR68"/>
      <c r="JS68"/>
      <c r="JT68"/>
      <c r="JU68"/>
      <c r="JV68"/>
      <c r="JW68"/>
      <c r="JX68"/>
      <c r="JY68"/>
      <c r="JZ68"/>
      <c r="KA68"/>
      <c r="KB68"/>
      <c r="KC68"/>
      <c r="KD68"/>
      <c r="KE68"/>
      <c r="KF68"/>
      <c r="KG68"/>
      <c r="KH68"/>
      <c r="KI68"/>
      <c r="KJ68"/>
      <c r="KK68"/>
      <c r="KL68"/>
      <c r="KM68"/>
      <c r="KN68"/>
      <c r="KO68"/>
      <c r="KP68"/>
      <c r="KQ68"/>
      <c r="KR68"/>
      <c r="KS68"/>
      <c r="KT68"/>
      <c r="KU68"/>
      <c r="KV68"/>
      <c r="KW68"/>
      <c r="KX68"/>
      <c r="KY68"/>
      <c r="KZ68"/>
      <c r="LA68"/>
      <c r="LB68"/>
      <c r="LC68"/>
      <c r="LD68"/>
      <c r="LE68"/>
      <c r="LF68"/>
      <c r="LG68"/>
      <c r="LH68"/>
      <c r="LI68"/>
      <c r="LJ68"/>
      <c r="LK68"/>
      <c r="LL68"/>
      <c r="LM68"/>
      <c r="LN68"/>
      <c r="LO68"/>
      <c r="LP68"/>
      <c r="LQ68"/>
      <c r="LR68"/>
      <c r="LS68"/>
      <c r="LT68"/>
      <c r="LU68"/>
      <c r="LV68"/>
      <c r="LW68"/>
      <c r="LX68"/>
      <c r="LY68"/>
      <c r="LZ68"/>
      <c r="MA68"/>
      <c r="MB68"/>
      <c r="MC68"/>
      <c r="MD68"/>
      <c r="ME68"/>
      <c r="MF68"/>
      <c r="MG68"/>
      <c r="MH68"/>
      <c r="MI68"/>
      <c r="MJ68"/>
      <c r="MK68"/>
      <c r="ML68"/>
      <c r="MM68"/>
      <c r="MN68"/>
      <c r="MO68"/>
      <c r="MP68"/>
      <c r="MQ68"/>
      <c r="MR68"/>
      <c r="MS68"/>
      <c r="MT68"/>
      <c r="MU68"/>
      <c r="MV68"/>
      <c r="MW68"/>
      <c r="MX68"/>
      <c r="MY68"/>
      <c r="MZ68"/>
      <c r="NA68"/>
      <c r="NB68"/>
      <c r="NC68"/>
      <c r="ND68"/>
      <c r="NE68"/>
      <c r="NF68"/>
      <c r="NG68"/>
      <c r="NH68"/>
      <c r="NI68"/>
      <c r="NJ68"/>
      <c r="NK68"/>
      <c r="NL68"/>
      <c r="NM68"/>
      <c r="NN68"/>
      <c r="NO68"/>
      <c r="NP68"/>
      <c r="NQ68"/>
      <c r="NR68"/>
      <c r="NS68"/>
      <c r="NT68"/>
      <c r="NU68"/>
      <c r="NV68"/>
      <c r="NW68"/>
      <c r="NX68"/>
      <c r="NY68"/>
      <c r="NZ68"/>
      <c r="OA68"/>
      <c r="OB68"/>
      <c r="OC68"/>
      <c r="OD68"/>
      <c r="OE68"/>
      <c r="OF68"/>
      <c r="OG68"/>
      <c r="OH68"/>
      <c r="OI68"/>
      <c r="OJ68"/>
      <c r="OK68"/>
      <c r="OL68"/>
      <c r="OM68"/>
      <c r="ON68"/>
      <c r="OO68"/>
      <c r="OP68"/>
      <c r="OQ68"/>
      <c r="OR68"/>
      <c r="OS68"/>
      <c r="OT68"/>
      <c r="OU68"/>
      <c r="OV68"/>
      <c r="OW68"/>
      <c r="OX68"/>
      <c r="OY68"/>
      <c r="OZ68"/>
      <c r="PA68"/>
      <c r="PB68"/>
      <c r="PC68"/>
      <c r="PD68"/>
      <c r="PE68"/>
      <c r="PF68"/>
      <c r="PG68"/>
      <c r="PH68"/>
      <c r="PI68"/>
      <c r="PJ68"/>
      <c r="PK68"/>
      <c r="PL68"/>
      <c r="PM68"/>
      <c r="PN68"/>
      <c r="PO68"/>
      <c r="PP68"/>
      <c r="PQ68"/>
      <c r="PR68"/>
      <c r="PS68"/>
      <c r="PT68"/>
      <c r="PU68"/>
      <c r="PV68"/>
      <c r="PW68"/>
      <c r="PX68"/>
      <c r="PY68"/>
      <c r="PZ68"/>
      <c r="QA68"/>
      <c r="QB68"/>
      <c r="QC68"/>
      <c r="QD68"/>
      <c r="QE68"/>
      <c r="QF68"/>
      <c r="QG68"/>
      <c r="QH68"/>
      <c r="QI68"/>
      <c r="QJ68"/>
      <c r="QK68"/>
      <c r="QL68"/>
      <c r="QM68"/>
      <c r="QN68"/>
      <c r="QO68"/>
      <c r="QP68"/>
      <c r="QQ68"/>
      <c r="QR68"/>
      <c r="QS68"/>
      <c r="QT68"/>
      <c r="QU68"/>
      <c r="QV68"/>
      <c r="QW68"/>
      <c r="QX68"/>
      <c r="QY68"/>
      <c r="QZ68"/>
      <c r="RA68"/>
      <c r="RB68"/>
      <c r="RC68"/>
      <c r="RD68"/>
      <c r="RE68"/>
      <c r="RF68"/>
      <c r="RG68"/>
      <c r="RH68"/>
      <c r="RI68"/>
      <c r="RJ68"/>
      <c r="RK68"/>
      <c r="RL68"/>
      <c r="RM68"/>
      <c r="RN68"/>
      <c r="RO68"/>
      <c r="RP68"/>
      <c r="RQ68"/>
      <c r="RR68"/>
      <c r="RS68"/>
      <c r="RT68"/>
      <c r="RU68"/>
      <c r="RV68"/>
      <c r="RW68"/>
      <c r="RX68"/>
      <c r="RY68"/>
      <c r="RZ68"/>
      <c r="SA68"/>
      <c r="SB68"/>
      <c r="SC68"/>
      <c r="SD68"/>
      <c r="SE68"/>
      <c r="SF68"/>
      <c r="SG68"/>
      <c r="SH68"/>
      <c r="SI68"/>
      <c r="SJ68"/>
      <c r="SK68"/>
      <c r="SL68"/>
      <c r="SM68"/>
      <c r="SN68"/>
      <c r="SO68"/>
      <c r="SP68"/>
      <c r="SQ68"/>
      <c r="SR68"/>
      <c r="SS68"/>
      <c r="ST68"/>
      <c r="SU68"/>
      <c r="SV68"/>
      <c r="SW68"/>
      <c r="SX68"/>
      <c r="SY68"/>
      <c r="SZ68"/>
      <c r="TA68"/>
      <c r="TB68"/>
      <c r="TC68"/>
      <c r="TD68"/>
      <c r="TE68"/>
      <c r="TF68"/>
      <c r="TG68"/>
      <c r="TH68"/>
      <c r="TI68"/>
      <c r="TJ68"/>
      <c r="TK68"/>
      <c r="TL68"/>
      <c r="TM68"/>
      <c r="TN68"/>
      <c r="TO68"/>
      <c r="TP68"/>
      <c r="TQ68"/>
      <c r="TR68"/>
      <c r="TS68"/>
      <c r="TT68"/>
      <c r="TU68"/>
      <c r="TV68"/>
      <c r="TW68"/>
      <c r="TX68"/>
      <c r="TY68"/>
      <c r="TZ68"/>
      <c r="UA68"/>
      <c r="UB68"/>
      <c r="UC68"/>
      <c r="UD68"/>
      <c r="UE68"/>
      <c r="UF68"/>
      <c r="UG68"/>
      <c r="UH68"/>
      <c r="UI68"/>
      <c r="UJ68"/>
      <c r="UK68"/>
      <c r="UL68"/>
      <c r="UM68"/>
      <c r="UN68"/>
      <c r="UO68"/>
      <c r="UP68"/>
      <c r="UQ68"/>
      <c r="UR68"/>
      <c r="US68"/>
      <c r="UT68"/>
      <c r="UU68"/>
      <c r="UV68"/>
      <c r="UW68"/>
      <c r="UX68"/>
      <c r="UY68"/>
      <c r="UZ68"/>
      <c r="VA68"/>
      <c r="VB68"/>
      <c r="VC68"/>
      <c r="VD68"/>
      <c r="VE68"/>
      <c r="VF68"/>
      <c r="VG68"/>
      <c r="VH68"/>
      <c r="VI68"/>
      <c r="VJ68"/>
      <c r="VK68"/>
      <c r="VL68"/>
      <c r="VM68"/>
      <c r="VN68"/>
      <c r="VO68"/>
      <c r="VP68"/>
      <c r="VQ68"/>
      <c r="VR68"/>
      <c r="VS68"/>
      <c r="VT68"/>
      <c r="VU68"/>
      <c r="VV68"/>
      <c r="VW68"/>
      <c r="VX68"/>
      <c r="VY68"/>
      <c r="VZ68"/>
      <c r="WA68"/>
      <c r="WB68"/>
      <c r="WC68"/>
      <c r="WD68"/>
      <c r="WE68"/>
      <c r="WF68"/>
      <c r="WG68"/>
      <c r="WH68"/>
      <c r="WI68"/>
      <c r="WJ68"/>
      <c r="WK68"/>
      <c r="WL68"/>
      <c r="WM68"/>
      <c r="WN68"/>
      <c r="WO68"/>
      <c r="WP68"/>
      <c r="WQ68"/>
      <c r="WR68"/>
      <c r="WS68"/>
      <c r="WT68"/>
      <c r="WU68"/>
      <c r="WV68"/>
      <c r="WW68"/>
      <c r="WX68"/>
      <c r="WY68"/>
      <c r="WZ68"/>
      <c r="XA68"/>
      <c r="XB68"/>
      <c r="XC68"/>
      <c r="XD68"/>
      <c r="XE68"/>
      <c r="XF68"/>
      <c r="XG68"/>
      <c r="XH68"/>
      <c r="XI68"/>
      <c r="XJ68"/>
      <c r="XK68"/>
      <c r="XL68"/>
      <c r="XM68"/>
      <c r="XN68"/>
      <c r="XO68"/>
      <c r="XP68"/>
      <c r="XQ68"/>
      <c r="XR68"/>
      <c r="XS68"/>
      <c r="XT68"/>
      <c r="XU68"/>
      <c r="XV68"/>
      <c r="XW68"/>
      <c r="XX68"/>
      <c r="XY68"/>
      <c r="XZ68"/>
      <c r="YA68"/>
      <c r="YB68"/>
      <c r="YC68"/>
      <c r="YD68"/>
      <c r="YE68"/>
      <c r="YF68"/>
      <c r="YG68"/>
      <c r="YH68"/>
      <c r="YI68"/>
      <c r="YJ68"/>
      <c r="YK68"/>
      <c r="YL68"/>
      <c r="YM68"/>
      <c r="YN68"/>
      <c r="YO68"/>
      <c r="YP68"/>
      <c r="YQ68"/>
      <c r="YR68"/>
      <c r="YS68"/>
      <c r="YT68"/>
      <c r="YU68"/>
      <c r="YV68"/>
      <c r="YW68"/>
      <c r="YX68"/>
      <c r="YY68"/>
      <c r="YZ68"/>
      <c r="ZA68"/>
      <c r="ZB68"/>
      <c r="ZC68"/>
      <c r="ZD68"/>
      <c r="ZE68"/>
      <c r="ZF68"/>
      <c r="ZG68"/>
      <c r="ZH68"/>
      <c r="ZI68"/>
      <c r="ZJ68"/>
      <c r="ZK68"/>
      <c r="ZL68"/>
      <c r="ZM68"/>
      <c r="ZN68"/>
      <c r="ZO68"/>
      <c r="ZP68"/>
      <c r="ZQ68"/>
      <c r="ZR68"/>
      <c r="ZS68"/>
      <c r="ZT68"/>
      <c r="ZU68"/>
      <c r="ZV68"/>
      <c r="ZW68"/>
      <c r="ZX68"/>
      <c r="ZY68"/>
      <c r="ZZ68"/>
    </row>
    <row r="69" spans="1:702" s="18" customFormat="1">
      <c r="A69" s="16" t="s">
        <v>68</v>
      </c>
      <c r="B69">
        <v>502542.61429162155</v>
      </c>
      <c r="C69">
        <v>502235.33601142763</v>
      </c>
      <c r="D69">
        <v>469678.34210638842</v>
      </c>
      <c r="E69">
        <v>485595.90981365292</v>
      </c>
      <c r="F69">
        <v>506333.28786681255</v>
      </c>
      <c r="G69">
        <v>562564.15708766249</v>
      </c>
      <c r="H69">
        <v>593733.28336872929</v>
      </c>
      <c r="I69">
        <v>570817.64046234742</v>
      </c>
      <c r="J69">
        <v>565536.66094547394</v>
      </c>
      <c r="K69">
        <v>552181.58871034742</v>
      </c>
      <c r="L69">
        <v>616616.46051667747</v>
      </c>
      <c r="M69">
        <v>695726.36106018932</v>
      </c>
      <c r="N69">
        <v>722523.85565602232</v>
      </c>
      <c r="O69">
        <v>632395.53106981434</v>
      </c>
      <c r="P69">
        <v>624351.16115185886</v>
      </c>
      <c r="Q69">
        <v>590225.55454719986</v>
      </c>
      <c r="R69">
        <v>523328.12643804064</v>
      </c>
      <c r="S69">
        <v>525764.21594719414</v>
      </c>
      <c r="T69">
        <v>476607.88244745258</v>
      </c>
      <c r="U69">
        <v>438971.40193166788</v>
      </c>
      <c r="V69">
        <v>366989.72636626504</v>
      </c>
      <c r="W69">
        <v>359973.25892952492</v>
      </c>
      <c r="X69">
        <v>379843.72501965106</v>
      </c>
      <c r="Y69">
        <v>340291.29881485476</v>
      </c>
      <c r="Z69">
        <v>341887.26824007812</v>
      </c>
      <c r="AA69">
        <v>310944.40965015453</v>
      </c>
      <c r="AB69">
        <v>242446.57746276667</v>
      </c>
      <c r="AC69">
        <v>206274.9556839146</v>
      </c>
      <c r="AD69">
        <v>212564.63555078881</v>
      </c>
      <c r="AE69">
        <v>185519.86464874135</v>
      </c>
      <c r="AF69">
        <v>0</v>
      </c>
      <c r="AG69">
        <v>0</v>
      </c>
      <c r="AH69">
        <v>0</v>
      </c>
      <c r="AI69">
        <v>0</v>
      </c>
      <c r="AJ69">
        <v>0</v>
      </c>
      <c r="AK69">
        <v>0</v>
      </c>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c r="GJ69"/>
      <c r="GK69"/>
      <c r="GL69"/>
      <c r="GM69"/>
      <c r="GN69"/>
      <c r="GO69"/>
      <c r="GP69"/>
      <c r="GQ69"/>
      <c r="GR69"/>
      <c r="GS69"/>
      <c r="GT69"/>
      <c r="GU69"/>
      <c r="GV69"/>
      <c r="GW69"/>
      <c r="GX69"/>
      <c r="GY69"/>
      <c r="GZ69"/>
      <c r="HA69"/>
      <c r="HB69"/>
      <c r="HC69"/>
      <c r="HD69"/>
      <c r="HE69"/>
      <c r="HF69"/>
      <c r="HG69"/>
      <c r="HH69"/>
      <c r="HI69"/>
      <c r="HJ69"/>
      <c r="HK69"/>
      <c r="HL69"/>
      <c r="HM69"/>
      <c r="HN69"/>
      <c r="HO69"/>
      <c r="HP69"/>
      <c r="HQ69"/>
      <c r="HR69"/>
      <c r="HS69"/>
      <c r="HT69"/>
      <c r="HU69"/>
      <c r="HV69"/>
      <c r="HW69"/>
      <c r="HX69"/>
      <c r="HY69"/>
      <c r="HZ69"/>
      <c r="IA69"/>
      <c r="IB69"/>
      <c r="IC69"/>
      <c r="ID69"/>
      <c r="IE69"/>
      <c r="IF69"/>
      <c r="IG69"/>
      <c r="IH69"/>
      <c r="II69"/>
      <c r="IJ69"/>
      <c r="IK69"/>
      <c r="IL69"/>
      <c r="IM69"/>
      <c r="IN69"/>
      <c r="IO69"/>
      <c r="IP69"/>
      <c r="IQ69"/>
      <c r="IR69"/>
      <c r="IS69"/>
      <c r="IT69"/>
      <c r="IU69"/>
      <c r="IV69"/>
      <c r="IW69"/>
      <c r="IX69"/>
      <c r="IY69"/>
      <c r="IZ69"/>
      <c r="JA69"/>
      <c r="JB69"/>
      <c r="JC69"/>
      <c r="JD69"/>
      <c r="JE69"/>
      <c r="JF69"/>
      <c r="JG69"/>
      <c r="JH69"/>
      <c r="JI69"/>
      <c r="JJ69"/>
      <c r="JK69"/>
      <c r="JL69"/>
      <c r="JM69"/>
      <c r="JN69"/>
      <c r="JO69"/>
      <c r="JP69"/>
      <c r="JQ69"/>
      <c r="JR69"/>
      <c r="JS69"/>
      <c r="JT69"/>
      <c r="JU69"/>
      <c r="JV69"/>
      <c r="JW69"/>
      <c r="JX69"/>
      <c r="JY69"/>
      <c r="JZ69"/>
      <c r="KA69"/>
      <c r="KB69"/>
      <c r="KC69"/>
      <c r="KD69"/>
      <c r="KE69"/>
      <c r="KF69"/>
      <c r="KG69"/>
      <c r="KH69"/>
      <c r="KI69"/>
      <c r="KJ69"/>
      <c r="KK69"/>
      <c r="KL69"/>
      <c r="KM69"/>
      <c r="KN69"/>
      <c r="KO69"/>
      <c r="KP69"/>
      <c r="KQ69"/>
      <c r="KR69"/>
      <c r="KS69"/>
      <c r="KT69"/>
      <c r="KU69"/>
      <c r="KV69"/>
      <c r="KW69"/>
      <c r="KX69"/>
      <c r="KY69"/>
      <c r="KZ69"/>
      <c r="LA69"/>
      <c r="LB69"/>
      <c r="LC69"/>
      <c r="LD69"/>
      <c r="LE69"/>
      <c r="LF69"/>
      <c r="LG69"/>
      <c r="LH69"/>
      <c r="LI69"/>
      <c r="LJ69"/>
      <c r="LK69"/>
      <c r="LL69"/>
      <c r="LM69"/>
      <c r="LN69"/>
      <c r="LO69"/>
      <c r="LP69"/>
      <c r="LQ69"/>
      <c r="LR69"/>
      <c r="LS69"/>
      <c r="LT69"/>
      <c r="LU69"/>
      <c r="LV69"/>
      <c r="LW69"/>
      <c r="LX69"/>
      <c r="LY69"/>
      <c r="LZ69"/>
      <c r="MA69"/>
      <c r="MB69"/>
      <c r="MC69"/>
      <c r="MD69"/>
      <c r="ME69"/>
      <c r="MF69"/>
      <c r="MG69"/>
      <c r="MH69"/>
      <c r="MI69"/>
      <c r="MJ69"/>
      <c r="MK69"/>
      <c r="ML69"/>
      <c r="MM69"/>
      <c r="MN69"/>
      <c r="MO69"/>
      <c r="MP69"/>
      <c r="MQ69"/>
      <c r="MR69"/>
      <c r="MS69"/>
      <c r="MT69"/>
      <c r="MU69"/>
      <c r="MV69"/>
      <c r="MW69"/>
      <c r="MX69"/>
      <c r="MY69"/>
      <c r="MZ69"/>
      <c r="NA69"/>
      <c r="NB69"/>
      <c r="NC69"/>
      <c r="ND69"/>
      <c r="NE69"/>
      <c r="NF69"/>
      <c r="NG69"/>
      <c r="NH69"/>
      <c r="NI69"/>
      <c r="NJ69"/>
      <c r="NK69"/>
      <c r="NL69"/>
      <c r="NM69"/>
      <c r="NN69"/>
      <c r="NO69"/>
      <c r="NP69"/>
      <c r="NQ69"/>
      <c r="NR69"/>
      <c r="NS69"/>
      <c r="NT69"/>
      <c r="NU69"/>
      <c r="NV69"/>
      <c r="NW69"/>
      <c r="NX69"/>
      <c r="NY69"/>
      <c r="NZ69"/>
      <c r="OA69"/>
      <c r="OB69"/>
      <c r="OC69"/>
      <c r="OD69"/>
      <c r="OE69"/>
      <c r="OF69"/>
      <c r="OG69"/>
      <c r="OH69"/>
      <c r="OI69"/>
      <c r="OJ69"/>
      <c r="OK69"/>
      <c r="OL69"/>
      <c r="OM69"/>
      <c r="ON69"/>
      <c r="OO69"/>
      <c r="OP69"/>
      <c r="OQ69"/>
      <c r="OR69"/>
      <c r="OS69"/>
      <c r="OT69"/>
      <c r="OU69"/>
      <c r="OV69"/>
      <c r="OW69"/>
      <c r="OX69"/>
      <c r="OY69"/>
      <c r="OZ69"/>
      <c r="PA69"/>
      <c r="PB69"/>
      <c r="PC69"/>
      <c r="PD69"/>
      <c r="PE69"/>
      <c r="PF69"/>
      <c r="PG69"/>
      <c r="PH69"/>
      <c r="PI69"/>
      <c r="PJ69"/>
      <c r="PK69"/>
      <c r="PL69"/>
      <c r="PM69"/>
      <c r="PN69"/>
      <c r="PO69"/>
      <c r="PP69"/>
      <c r="PQ69"/>
      <c r="PR69"/>
      <c r="PS69"/>
      <c r="PT69"/>
      <c r="PU69"/>
      <c r="PV69"/>
      <c r="PW69"/>
      <c r="PX69"/>
      <c r="PY69"/>
      <c r="PZ69"/>
      <c r="QA69"/>
      <c r="QB69"/>
      <c r="QC69"/>
      <c r="QD69"/>
      <c r="QE69"/>
      <c r="QF69"/>
      <c r="QG69"/>
      <c r="QH69"/>
      <c r="QI69"/>
      <c r="QJ69"/>
      <c r="QK69"/>
      <c r="QL69"/>
      <c r="QM69"/>
      <c r="QN69"/>
      <c r="QO69"/>
      <c r="QP69"/>
      <c r="QQ69"/>
      <c r="QR69"/>
      <c r="QS69"/>
      <c r="QT69"/>
      <c r="QU69"/>
      <c r="QV69"/>
      <c r="QW69"/>
      <c r="QX69"/>
      <c r="QY69"/>
      <c r="QZ69"/>
      <c r="RA69"/>
      <c r="RB69"/>
      <c r="RC69"/>
      <c r="RD69"/>
      <c r="RE69"/>
      <c r="RF69"/>
      <c r="RG69"/>
      <c r="RH69"/>
      <c r="RI69"/>
      <c r="RJ69"/>
      <c r="RK69"/>
      <c r="RL69"/>
      <c r="RM69"/>
      <c r="RN69"/>
      <c r="RO69"/>
      <c r="RP69"/>
      <c r="RQ69"/>
      <c r="RR69"/>
      <c r="RS69"/>
      <c r="RT69"/>
      <c r="RU69"/>
      <c r="RV69"/>
      <c r="RW69"/>
      <c r="RX69"/>
      <c r="RY69"/>
      <c r="RZ69"/>
      <c r="SA69"/>
      <c r="SB69"/>
      <c r="SC69"/>
      <c r="SD69"/>
      <c r="SE69"/>
      <c r="SF69"/>
      <c r="SG69"/>
      <c r="SH69"/>
      <c r="SI69"/>
      <c r="SJ69"/>
      <c r="SK69"/>
      <c r="SL69"/>
      <c r="SM69"/>
      <c r="SN69"/>
      <c r="SO69"/>
      <c r="SP69"/>
      <c r="SQ69"/>
      <c r="SR69"/>
      <c r="SS69"/>
      <c r="ST69"/>
      <c r="SU69"/>
      <c r="SV69"/>
      <c r="SW69"/>
      <c r="SX69"/>
      <c r="SY69"/>
      <c r="SZ69"/>
      <c r="TA69"/>
      <c r="TB69"/>
      <c r="TC69"/>
      <c r="TD69"/>
      <c r="TE69"/>
      <c r="TF69"/>
      <c r="TG69"/>
      <c r="TH69"/>
      <c r="TI69"/>
      <c r="TJ69"/>
      <c r="TK69"/>
      <c r="TL69"/>
      <c r="TM69"/>
      <c r="TN69"/>
      <c r="TO69"/>
      <c r="TP69"/>
      <c r="TQ69"/>
      <c r="TR69"/>
      <c r="TS69"/>
      <c r="TT69"/>
      <c r="TU69"/>
      <c r="TV69"/>
      <c r="TW69"/>
      <c r="TX69"/>
      <c r="TY69"/>
      <c r="TZ69"/>
      <c r="UA69"/>
      <c r="UB69"/>
      <c r="UC69"/>
      <c r="UD69"/>
      <c r="UE69"/>
      <c r="UF69"/>
      <c r="UG69"/>
      <c r="UH69"/>
      <c r="UI69"/>
      <c r="UJ69"/>
      <c r="UK69"/>
      <c r="UL69"/>
      <c r="UM69"/>
      <c r="UN69"/>
      <c r="UO69"/>
      <c r="UP69"/>
      <c r="UQ69"/>
      <c r="UR69"/>
      <c r="US69"/>
      <c r="UT69"/>
      <c r="UU69"/>
      <c r="UV69"/>
      <c r="UW69"/>
      <c r="UX69"/>
      <c r="UY69"/>
      <c r="UZ69"/>
      <c r="VA69"/>
      <c r="VB69"/>
      <c r="VC69"/>
      <c r="VD69"/>
      <c r="VE69"/>
      <c r="VF69"/>
      <c r="VG69"/>
      <c r="VH69"/>
      <c r="VI69"/>
      <c r="VJ69"/>
      <c r="VK69"/>
      <c r="VL69"/>
      <c r="VM69"/>
      <c r="VN69"/>
      <c r="VO69"/>
      <c r="VP69"/>
      <c r="VQ69"/>
      <c r="VR69"/>
      <c r="VS69"/>
      <c r="VT69"/>
      <c r="VU69"/>
      <c r="VV69"/>
      <c r="VW69"/>
      <c r="VX69"/>
      <c r="VY69"/>
      <c r="VZ69"/>
      <c r="WA69"/>
      <c r="WB69"/>
      <c r="WC69"/>
      <c r="WD69"/>
      <c r="WE69"/>
      <c r="WF69"/>
      <c r="WG69"/>
      <c r="WH69"/>
      <c r="WI69"/>
      <c r="WJ69"/>
      <c r="WK69"/>
      <c r="WL69"/>
      <c r="WM69"/>
      <c r="WN69"/>
      <c r="WO69"/>
      <c r="WP69"/>
      <c r="WQ69"/>
      <c r="WR69"/>
      <c r="WS69"/>
      <c r="WT69"/>
      <c r="WU69"/>
      <c r="WV69"/>
      <c r="WW69"/>
      <c r="WX69"/>
      <c r="WY69"/>
      <c r="WZ69"/>
      <c r="XA69"/>
      <c r="XB69"/>
      <c r="XC69"/>
      <c r="XD69"/>
      <c r="XE69"/>
      <c r="XF69"/>
      <c r="XG69"/>
      <c r="XH69"/>
      <c r="XI69"/>
      <c r="XJ69"/>
      <c r="XK69"/>
      <c r="XL69"/>
      <c r="XM69"/>
      <c r="XN69"/>
      <c r="XO69"/>
      <c r="XP69"/>
      <c r="XQ69"/>
      <c r="XR69"/>
      <c r="XS69"/>
      <c r="XT69"/>
      <c r="XU69"/>
      <c r="XV69"/>
      <c r="XW69"/>
      <c r="XX69"/>
      <c r="XY69"/>
      <c r="XZ69"/>
      <c r="YA69"/>
      <c r="YB69"/>
      <c r="YC69"/>
      <c r="YD69"/>
      <c r="YE69"/>
      <c r="YF69"/>
      <c r="YG69"/>
      <c r="YH69"/>
      <c r="YI69"/>
      <c r="YJ69"/>
      <c r="YK69"/>
      <c r="YL69"/>
      <c r="YM69"/>
      <c r="YN69"/>
      <c r="YO69"/>
      <c r="YP69"/>
      <c r="YQ69"/>
      <c r="YR69"/>
      <c r="YS69"/>
      <c r="YT69"/>
      <c r="YU69"/>
      <c r="YV69"/>
      <c r="YW69"/>
      <c r="YX69"/>
      <c r="YY69"/>
      <c r="YZ69"/>
      <c r="ZA69"/>
      <c r="ZB69"/>
      <c r="ZC69"/>
      <c r="ZD69"/>
      <c r="ZE69"/>
      <c r="ZF69"/>
      <c r="ZG69"/>
      <c r="ZH69"/>
      <c r="ZI69"/>
      <c r="ZJ69"/>
      <c r="ZK69"/>
      <c r="ZL69"/>
      <c r="ZM69"/>
      <c r="ZN69"/>
      <c r="ZO69"/>
      <c r="ZP69"/>
      <c r="ZQ69"/>
      <c r="ZR69"/>
      <c r="ZS69"/>
      <c r="ZT69"/>
      <c r="ZU69"/>
      <c r="ZV69"/>
      <c r="ZW69"/>
      <c r="ZX69"/>
      <c r="ZY69"/>
      <c r="ZZ69"/>
    </row>
    <row r="70" spans="1:702" s="18" customFormat="1">
      <c r="A70" s="16" t="s">
        <v>69</v>
      </c>
      <c r="B70">
        <v>125635.65357290539</v>
      </c>
      <c r="C70">
        <v>125558.83400285691</v>
      </c>
      <c r="D70">
        <v>117419.5855265971</v>
      </c>
      <c r="E70">
        <v>121398.97745341323</v>
      </c>
      <c r="F70">
        <v>126583.32196670314</v>
      </c>
      <c r="G70">
        <v>140641.03927191562</v>
      </c>
      <c r="H70">
        <v>148433.32084218232</v>
      </c>
      <c r="I70">
        <v>142704.41011558686</v>
      </c>
      <c r="J70">
        <v>141384.16523636848</v>
      </c>
      <c r="K70">
        <v>138045.39717758686</v>
      </c>
      <c r="L70">
        <v>154154.11512916937</v>
      </c>
      <c r="M70">
        <v>173931.5902650473</v>
      </c>
      <c r="N70">
        <v>180630.96391400555</v>
      </c>
      <c r="O70">
        <v>158098.88276745356</v>
      </c>
      <c r="P70">
        <v>156087.79028796469</v>
      </c>
      <c r="Q70">
        <v>147556.38863679994</v>
      </c>
      <c r="R70">
        <v>130832.03160951016</v>
      </c>
      <c r="S70">
        <v>131441.05398679854</v>
      </c>
      <c r="T70">
        <v>119151.97061186314</v>
      </c>
      <c r="U70">
        <v>109742.85048291697</v>
      </c>
      <c r="V70">
        <v>91747.431591566245</v>
      </c>
      <c r="W70">
        <v>89993.314732381215</v>
      </c>
      <c r="X70">
        <v>94960.93125491275</v>
      </c>
      <c r="Y70">
        <v>85072.824703713675</v>
      </c>
      <c r="Z70">
        <v>85471.817060019515</v>
      </c>
      <c r="AA70">
        <v>77736.102412538618</v>
      </c>
      <c r="AB70">
        <v>60611.644365691645</v>
      </c>
      <c r="AC70">
        <v>51568.738920978634</v>
      </c>
      <c r="AD70">
        <v>53141.158887697187</v>
      </c>
      <c r="AE70">
        <v>46379.96616218533</v>
      </c>
      <c r="AF70">
        <v>226226.61941321852</v>
      </c>
      <c r="AG70">
        <v>232715.35259906552</v>
      </c>
      <c r="AH70">
        <v>250048.84032438364</v>
      </c>
      <c r="AI70">
        <v>219527.78096478293</v>
      </c>
      <c r="AJ70">
        <v>203675.27791493008</v>
      </c>
      <c r="AK70">
        <v>178665.6228282493</v>
      </c>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c r="GJ70"/>
      <c r="GK70"/>
      <c r="GL70"/>
      <c r="GM70"/>
      <c r="GN70"/>
      <c r="GO70"/>
      <c r="GP70"/>
      <c r="GQ70"/>
      <c r="GR70"/>
      <c r="GS70"/>
      <c r="GT70"/>
      <c r="GU70"/>
      <c r="GV70"/>
      <c r="GW70"/>
      <c r="GX70"/>
      <c r="GY70"/>
      <c r="GZ70"/>
      <c r="HA70"/>
      <c r="HB70"/>
      <c r="HC70"/>
      <c r="HD70"/>
      <c r="HE70"/>
      <c r="HF70"/>
      <c r="HG70"/>
      <c r="HH70"/>
      <c r="HI70"/>
      <c r="HJ70"/>
      <c r="HK70"/>
      <c r="HL70"/>
      <c r="HM70"/>
      <c r="HN70"/>
      <c r="HO70"/>
      <c r="HP70"/>
      <c r="HQ70"/>
      <c r="HR70"/>
      <c r="HS70"/>
      <c r="HT70"/>
      <c r="HU70"/>
      <c r="HV70"/>
      <c r="HW70"/>
      <c r="HX70"/>
      <c r="HY70"/>
      <c r="HZ70"/>
      <c r="IA70"/>
      <c r="IB70"/>
      <c r="IC70"/>
      <c r="ID70"/>
      <c r="IE70"/>
      <c r="IF70"/>
      <c r="IG70"/>
      <c r="IH70"/>
      <c r="II70"/>
      <c r="IJ70"/>
      <c r="IK70"/>
      <c r="IL70"/>
      <c r="IM70"/>
      <c r="IN70"/>
      <c r="IO70"/>
      <c r="IP70"/>
      <c r="IQ70"/>
      <c r="IR70"/>
      <c r="IS70"/>
      <c r="IT70"/>
      <c r="IU70"/>
      <c r="IV70"/>
      <c r="IW70"/>
      <c r="IX70"/>
      <c r="IY70"/>
      <c r="IZ70"/>
      <c r="JA70"/>
      <c r="JB70"/>
      <c r="JC70"/>
      <c r="JD70"/>
      <c r="JE70"/>
      <c r="JF70"/>
      <c r="JG70"/>
      <c r="JH70"/>
      <c r="JI70"/>
      <c r="JJ70"/>
      <c r="JK70"/>
      <c r="JL70"/>
      <c r="JM70"/>
      <c r="JN70"/>
      <c r="JO70"/>
      <c r="JP70"/>
      <c r="JQ70"/>
      <c r="JR70"/>
      <c r="JS70"/>
      <c r="JT70"/>
      <c r="JU70"/>
      <c r="JV70"/>
      <c r="JW70"/>
      <c r="JX70"/>
      <c r="JY70"/>
      <c r="JZ70"/>
      <c r="KA70"/>
      <c r="KB70"/>
      <c r="KC70"/>
      <c r="KD70"/>
      <c r="KE70"/>
      <c r="KF70"/>
      <c r="KG70"/>
      <c r="KH70"/>
      <c r="KI70"/>
      <c r="KJ70"/>
      <c r="KK70"/>
      <c r="KL70"/>
      <c r="KM70"/>
      <c r="KN70"/>
      <c r="KO70"/>
      <c r="KP70"/>
      <c r="KQ70"/>
      <c r="KR70"/>
      <c r="KS70"/>
      <c r="KT70"/>
      <c r="KU70"/>
      <c r="KV70"/>
      <c r="KW70"/>
      <c r="KX70"/>
      <c r="KY70"/>
      <c r="KZ70"/>
      <c r="LA70"/>
      <c r="LB70"/>
      <c r="LC70"/>
      <c r="LD70"/>
      <c r="LE70"/>
      <c r="LF70"/>
      <c r="LG70"/>
      <c r="LH70"/>
      <c r="LI70"/>
      <c r="LJ70"/>
      <c r="LK70"/>
      <c r="LL70"/>
      <c r="LM70"/>
      <c r="LN70"/>
      <c r="LO70"/>
      <c r="LP70"/>
      <c r="LQ70"/>
      <c r="LR70"/>
      <c r="LS70"/>
      <c r="LT70"/>
      <c r="LU70"/>
      <c r="LV70"/>
      <c r="LW70"/>
      <c r="LX70"/>
      <c r="LY70"/>
      <c r="LZ70"/>
      <c r="MA70"/>
      <c r="MB70"/>
      <c r="MC70"/>
      <c r="MD70"/>
      <c r="ME70"/>
      <c r="MF70"/>
      <c r="MG70"/>
      <c r="MH70"/>
      <c r="MI70"/>
      <c r="MJ70"/>
      <c r="MK70"/>
      <c r="ML70"/>
      <c r="MM70"/>
      <c r="MN70"/>
      <c r="MO70"/>
      <c r="MP70"/>
      <c r="MQ70"/>
      <c r="MR70"/>
      <c r="MS70"/>
      <c r="MT70"/>
      <c r="MU70"/>
      <c r="MV70"/>
      <c r="MW70"/>
      <c r="MX70"/>
      <c r="MY70"/>
      <c r="MZ70"/>
      <c r="NA70"/>
      <c r="NB70"/>
      <c r="NC70"/>
      <c r="ND70"/>
      <c r="NE70"/>
      <c r="NF70"/>
      <c r="NG70"/>
      <c r="NH70"/>
      <c r="NI70"/>
      <c r="NJ70"/>
      <c r="NK70"/>
      <c r="NL70"/>
      <c r="NM70"/>
      <c r="NN70"/>
      <c r="NO70"/>
      <c r="NP70"/>
      <c r="NQ70"/>
      <c r="NR70"/>
      <c r="NS70"/>
      <c r="NT70"/>
      <c r="NU70"/>
      <c r="NV70"/>
      <c r="NW70"/>
      <c r="NX70"/>
      <c r="NY70"/>
      <c r="NZ70"/>
      <c r="OA70"/>
      <c r="OB70"/>
      <c r="OC70"/>
      <c r="OD70"/>
      <c r="OE70"/>
      <c r="OF70"/>
      <c r="OG70"/>
      <c r="OH70"/>
      <c r="OI70"/>
      <c r="OJ70"/>
      <c r="OK70"/>
      <c r="OL70"/>
      <c r="OM70"/>
      <c r="ON70"/>
      <c r="OO70"/>
      <c r="OP70"/>
      <c r="OQ70"/>
      <c r="OR70"/>
      <c r="OS70"/>
      <c r="OT70"/>
      <c r="OU70"/>
      <c r="OV70"/>
      <c r="OW70"/>
      <c r="OX70"/>
      <c r="OY70"/>
      <c r="OZ70"/>
      <c r="PA70"/>
      <c r="PB70"/>
      <c r="PC70"/>
      <c r="PD70"/>
      <c r="PE70"/>
      <c r="PF70"/>
      <c r="PG70"/>
      <c r="PH70"/>
      <c r="PI70"/>
      <c r="PJ70"/>
      <c r="PK70"/>
      <c r="PL70"/>
      <c r="PM70"/>
      <c r="PN70"/>
      <c r="PO70"/>
      <c r="PP70"/>
      <c r="PQ70"/>
      <c r="PR70"/>
      <c r="PS70"/>
      <c r="PT70"/>
      <c r="PU70"/>
      <c r="PV70"/>
      <c r="PW70"/>
      <c r="PX70"/>
      <c r="PY70"/>
      <c r="PZ70"/>
      <c r="QA70"/>
      <c r="QB70"/>
      <c r="QC70"/>
      <c r="QD70"/>
      <c r="QE70"/>
      <c r="QF70"/>
      <c r="QG70"/>
      <c r="QH70"/>
      <c r="QI70"/>
      <c r="QJ70"/>
      <c r="QK70"/>
      <c r="QL70"/>
      <c r="QM70"/>
      <c r="QN70"/>
      <c r="QO70"/>
      <c r="QP70"/>
      <c r="QQ70"/>
      <c r="QR70"/>
      <c r="QS70"/>
      <c r="QT70"/>
      <c r="QU70"/>
      <c r="QV70"/>
      <c r="QW70"/>
      <c r="QX70"/>
      <c r="QY70"/>
      <c r="QZ70"/>
      <c r="RA70"/>
      <c r="RB70"/>
      <c r="RC70"/>
      <c r="RD70"/>
      <c r="RE70"/>
      <c r="RF70"/>
      <c r="RG70"/>
      <c r="RH70"/>
      <c r="RI70"/>
      <c r="RJ70"/>
      <c r="RK70"/>
      <c r="RL70"/>
      <c r="RM70"/>
      <c r="RN70"/>
      <c r="RO70"/>
      <c r="RP70"/>
      <c r="RQ70"/>
      <c r="RR70"/>
      <c r="RS70"/>
      <c r="RT70"/>
      <c r="RU70"/>
      <c r="RV70"/>
      <c r="RW70"/>
      <c r="RX70"/>
      <c r="RY70"/>
      <c r="RZ70"/>
      <c r="SA70"/>
      <c r="SB70"/>
      <c r="SC70"/>
      <c r="SD70"/>
      <c r="SE70"/>
      <c r="SF70"/>
      <c r="SG70"/>
      <c r="SH70"/>
      <c r="SI70"/>
      <c r="SJ70"/>
      <c r="SK70"/>
      <c r="SL70"/>
      <c r="SM70"/>
      <c r="SN70"/>
      <c r="SO70"/>
      <c r="SP70"/>
      <c r="SQ70"/>
      <c r="SR70"/>
      <c r="SS70"/>
      <c r="ST70"/>
      <c r="SU70"/>
      <c r="SV70"/>
      <c r="SW70"/>
      <c r="SX70"/>
      <c r="SY70"/>
      <c r="SZ70"/>
      <c r="TA70"/>
      <c r="TB70"/>
      <c r="TC70"/>
      <c r="TD70"/>
      <c r="TE70"/>
      <c r="TF70"/>
      <c r="TG70"/>
      <c r="TH70"/>
      <c r="TI70"/>
      <c r="TJ70"/>
      <c r="TK70"/>
      <c r="TL70"/>
      <c r="TM70"/>
      <c r="TN70"/>
      <c r="TO70"/>
      <c r="TP70"/>
      <c r="TQ70"/>
      <c r="TR70"/>
      <c r="TS70"/>
      <c r="TT70"/>
      <c r="TU70"/>
      <c r="TV70"/>
      <c r="TW70"/>
      <c r="TX70"/>
      <c r="TY70"/>
      <c r="TZ70"/>
      <c r="UA70"/>
      <c r="UB70"/>
      <c r="UC70"/>
      <c r="UD70"/>
      <c r="UE70"/>
      <c r="UF70"/>
      <c r="UG70"/>
      <c r="UH70"/>
      <c r="UI70"/>
      <c r="UJ70"/>
      <c r="UK70"/>
      <c r="UL70"/>
      <c r="UM70"/>
      <c r="UN70"/>
      <c r="UO70"/>
      <c r="UP70"/>
      <c r="UQ70"/>
      <c r="UR70"/>
      <c r="US70"/>
      <c r="UT70"/>
      <c r="UU70"/>
      <c r="UV70"/>
      <c r="UW70"/>
      <c r="UX70"/>
      <c r="UY70"/>
      <c r="UZ70"/>
      <c r="VA70"/>
      <c r="VB70"/>
      <c r="VC70"/>
      <c r="VD70"/>
      <c r="VE70"/>
      <c r="VF70"/>
      <c r="VG70"/>
      <c r="VH70"/>
      <c r="VI70"/>
      <c r="VJ70"/>
      <c r="VK70"/>
      <c r="VL70"/>
      <c r="VM70"/>
      <c r="VN70"/>
      <c r="VO70"/>
      <c r="VP70"/>
      <c r="VQ70"/>
      <c r="VR70"/>
      <c r="VS70"/>
      <c r="VT70"/>
      <c r="VU70"/>
      <c r="VV70"/>
      <c r="VW70"/>
      <c r="VX70"/>
      <c r="VY70"/>
      <c r="VZ70"/>
      <c r="WA70"/>
      <c r="WB70"/>
      <c r="WC70"/>
      <c r="WD70"/>
      <c r="WE70"/>
      <c r="WF70"/>
      <c r="WG70"/>
      <c r="WH70"/>
      <c r="WI70"/>
      <c r="WJ70"/>
      <c r="WK70"/>
      <c r="WL70"/>
      <c r="WM70"/>
      <c r="WN70"/>
      <c r="WO70"/>
      <c r="WP70"/>
      <c r="WQ70"/>
      <c r="WR70"/>
      <c r="WS70"/>
      <c r="WT70"/>
      <c r="WU70"/>
      <c r="WV70"/>
      <c r="WW70"/>
      <c r="WX70"/>
      <c r="WY70"/>
      <c r="WZ70"/>
      <c r="XA70"/>
      <c r="XB70"/>
      <c r="XC70"/>
      <c r="XD70"/>
      <c r="XE70"/>
      <c r="XF70"/>
      <c r="XG70"/>
      <c r="XH70"/>
      <c r="XI70"/>
      <c r="XJ70"/>
      <c r="XK70"/>
      <c r="XL70"/>
      <c r="XM70"/>
      <c r="XN70"/>
      <c r="XO70"/>
      <c r="XP70"/>
      <c r="XQ70"/>
      <c r="XR70"/>
      <c r="XS70"/>
      <c r="XT70"/>
      <c r="XU70"/>
      <c r="XV70"/>
      <c r="XW70"/>
      <c r="XX70"/>
      <c r="XY70"/>
      <c r="XZ70"/>
      <c r="YA70"/>
      <c r="YB70"/>
      <c r="YC70"/>
      <c r="YD70"/>
      <c r="YE70"/>
      <c r="YF70"/>
      <c r="YG70"/>
      <c r="YH70"/>
      <c r="YI70"/>
      <c r="YJ70"/>
      <c r="YK70"/>
      <c r="YL70"/>
      <c r="YM70"/>
      <c r="YN70"/>
      <c r="YO70"/>
      <c r="YP70"/>
      <c r="YQ70"/>
      <c r="YR70"/>
      <c r="YS70"/>
      <c r="YT70"/>
      <c r="YU70"/>
      <c r="YV70"/>
      <c r="YW70"/>
      <c r="YX70"/>
      <c r="YY70"/>
      <c r="YZ70"/>
      <c r="ZA70"/>
      <c r="ZB70"/>
      <c r="ZC70"/>
      <c r="ZD70"/>
      <c r="ZE70"/>
      <c r="ZF70"/>
      <c r="ZG70"/>
      <c r="ZH70"/>
      <c r="ZI70"/>
      <c r="ZJ70"/>
      <c r="ZK70"/>
      <c r="ZL70"/>
      <c r="ZM70"/>
      <c r="ZN70"/>
      <c r="ZO70"/>
      <c r="ZP70"/>
      <c r="ZQ70"/>
      <c r="ZR70"/>
      <c r="ZS70"/>
      <c r="ZT70"/>
      <c r="ZU70"/>
      <c r="ZV70"/>
      <c r="ZW70"/>
      <c r="ZX70"/>
      <c r="ZY70"/>
      <c r="ZZ70"/>
    </row>
    <row r="71" spans="1:702" s="18" customFormat="1">
      <c r="A71" s="16" t="s">
        <v>195</v>
      </c>
      <c r="B71">
        <v>628178.26786452695</v>
      </c>
      <c r="C71">
        <v>627794.17001428455</v>
      </c>
      <c r="D71">
        <v>587097.92763298552</v>
      </c>
      <c r="E71">
        <v>606994.88726706617</v>
      </c>
      <c r="F71">
        <v>632916.60983351571</v>
      </c>
      <c r="G71">
        <v>703205.19635957805</v>
      </c>
      <c r="H71">
        <v>742166.60421091155</v>
      </c>
      <c r="I71">
        <v>713522.05057793425</v>
      </c>
      <c r="J71">
        <v>706920.82618184236</v>
      </c>
      <c r="K71">
        <v>690226.98588793422</v>
      </c>
      <c r="L71">
        <v>770770.5756458469</v>
      </c>
      <c r="M71">
        <v>869657.95132523659</v>
      </c>
      <c r="N71">
        <v>903154.81957002787</v>
      </c>
      <c r="O71">
        <v>790494.4138372679</v>
      </c>
      <c r="P71">
        <v>780438.95143982349</v>
      </c>
      <c r="Q71">
        <v>737781.94318399974</v>
      </c>
      <c r="R71">
        <v>654160.15804755082</v>
      </c>
      <c r="S71">
        <v>657205.26993399265</v>
      </c>
      <c r="T71">
        <v>595759.8530593157</v>
      </c>
      <c r="U71">
        <v>548714.25241458486</v>
      </c>
      <c r="V71">
        <v>458737.15795783128</v>
      </c>
      <c r="W71">
        <v>449966.57366190612</v>
      </c>
      <c r="X71">
        <v>474804.65627456381</v>
      </c>
      <c r="Y71">
        <v>425364.12351856841</v>
      </c>
      <c r="Z71">
        <v>427359.08530009765</v>
      </c>
      <c r="AA71">
        <v>388680.51206269313</v>
      </c>
      <c r="AB71">
        <v>303058.22182845831</v>
      </c>
      <c r="AC71">
        <v>257843.69460489322</v>
      </c>
      <c r="AD71">
        <v>265705.79443848599</v>
      </c>
      <c r="AE71">
        <v>231899.83081092668</v>
      </c>
      <c r="AF71">
        <v>226226.61941321852</v>
      </c>
      <c r="AG71">
        <v>232715.35259906552</v>
      </c>
      <c r="AH71">
        <v>250048.84032438364</v>
      </c>
      <c r="AI71">
        <v>219527.78096478293</v>
      </c>
      <c r="AJ71">
        <v>203675.27791493008</v>
      </c>
      <c r="AK71">
        <v>178665.6228282493</v>
      </c>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c r="GR71"/>
      <c r="GS71"/>
      <c r="GT71"/>
      <c r="GU71"/>
      <c r="GV71"/>
      <c r="GW71"/>
      <c r="GX71"/>
      <c r="GY71"/>
      <c r="GZ71"/>
      <c r="HA71"/>
      <c r="HB71"/>
      <c r="HC71"/>
      <c r="HD71"/>
      <c r="HE71"/>
      <c r="HF71"/>
      <c r="HG71"/>
      <c r="HH71"/>
      <c r="HI71"/>
      <c r="HJ71"/>
      <c r="HK71"/>
      <c r="HL71"/>
      <c r="HM71"/>
      <c r="HN71"/>
      <c r="HO71"/>
      <c r="HP71"/>
      <c r="HQ71"/>
      <c r="HR71"/>
      <c r="HS71"/>
      <c r="HT71"/>
      <c r="HU71"/>
      <c r="HV71"/>
      <c r="HW71"/>
      <c r="HX71"/>
      <c r="HY71"/>
      <c r="HZ71"/>
      <c r="IA71"/>
      <c r="IB71"/>
      <c r="IC71"/>
      <c r="ID71"/>
      <c r="IE71"/>
      <c r="IF71"/>
      <c r="IG71"/>
      <c r="IH71"/>
      <c r="II71"/>
      <c r="IJ71"/>
      <c r="IK71"/>
      <c r="IL71"/>
      <c r="IM71"/>
      <c r="IN71"/>
      <c r="IO71"/>
      <c r="IP71"/>
      <c r="IQ71"/>
      <c r="IR71"/>
      <c r="IS71"/>
      <c r="IT71"/>
      <c r="IU71"/>
      <c r="IV71"/>
      <c r="IW71"/>
      <c r="IX71"/>
      <c r="IY71"/>
      <c r="IZ71"/>
      <c r="JA71"/>
      <c r="JB71"/>
      <c r="JC71"/>
      <c r="JD71"/>
      <c r="JE71"/>
      <c r="JF71"/>
      <c r="JG71"/>
      <c r="JH71"/>
      <c r="JI71"/>
      <c r="JJ71"/>
      <c r="JK71"/>
      <c r="JL71"/>
      <c r="JM71"/>
      <c r="JN71"/>
      <c r="JO71"/>
      <c r="JP71"/>
      <c r="JQ71"/>
      <c r="JR71"/>
      <c r="JS71"/>
      <c r="JT71"/>
      <c r="JU71"/>
      <c r="JV71"/>
      <c r="JW71"/>
      <c r="JX71"/>
      <c r="JY71"/>
      <c r="JZ71"/>
      <c r="KA71"/>
      <c r="KB71"/>
      <c r="KC71"/>
      <c r="KD71"/>
      <c r="KE71"/>
      <c r="KF71"/>
      <c r="KG71"/>
      <c r="KH71"/>
      <c r="KI71"/>
      <c r="KJ71"/>
      <c r="KK71"/>
      <c r="KL71"/>
      <c r="KM71"/>
      <c r="KN71"/>
      <c r="KO71"/>
      <c r="KP71"/>
      <c r="KQ71"/>
      <c r="KR71"/>
      <c r="KS71"/>
      <c r="KT71"/>
      <c r="KU71"/>
      <c r="KV71"/>
      <c r="KW71"/>
      <c r="KX71"/>
      <c r="KY71"/>
      <c r="KZ71"/>
      <c r="LA71"/>
      <c r="LB71"/>
      <c r="LC71"/>
      <c r="LD71"/>
      <c r="LE71"/>
      <c r="LF71"/>
      <c r="LG71"/>
      <c r="LH71"/>
      <c r="LI71"/>
      <c r="LJ71"/>
      <c r="LK71"/>
      <c r="LL71"/>
      <c r="LM71"/>
      <c r="LN71"/>
      <c r="LO71"/>
      <c r="LP71"/>
      <c r="LQ71"/>
      <c r="LR71"/>
      <c r="LS71"/>
      <c r="LT71"/>
      <c r="LU71"/>
      <c r="LV71"/>
      <c r="LW71"/>
      <c r="LX71"/>
      <c r="LY71"/>
      <c r="LZ71"/>
      <c r="MA71"/>
      <c r="MB71"/>
      <c r="MC71"/>
      <c r="MD71"/>
      <c r="ME71"/>
      <c r="MF71"/>
      <c r="MG71"/>
      <c r="MH71"/>
      <c r="MI71"/>
      <c r="MJ71"/>
      <c r="MK71"/>
      <c r="ML71"/>
      <c r="MM71"/>
      <c r="MN71"/>
      <c r="MO71"/>
      <c r="MP71"/>
      <c r="MQ71"/>
      <c r="MR71"/>
      <c r="MS71"/>
      <c r="MT71"/>
      <c r="MU71"/>
      <c r="MV71"/>
      <c r="MW71"/>
      <c r="MX71"/>
      <c r="MY71"/>
      <c r="MZ71"/>
      <c r="NA71"/>
      <c r="NB71"/>
      <c r="NC71"/>
      <c r="ND71"/>
      <c r="NE71"/>
      <c r="NF71"/>
      <c r="NG71"/>
      <c r="NH71"/>
      <c r="NI71"/>
      <c r="NJ71"/>
      <c r="NK71"/>
      <c r="NL71"/>
      <c r="NM71"/>
      <c r="NN71"/>
      <c r="NO71"/>
      <c r="NP71"/>
      <c r="NQ71"/>
      <c r="NR71"/>
      <c r="NS71"/>
      <c r="NT71"/>
      <c r="NU71"/>
      <c r="NV71"/>
      <c r="NW71"/>
      <c r="NX71"/>
      <c r="NY71"/>
      <c r="NZ71"/>
      <c r="OA71"/>
      <c r="OB71"/>
      <c r="OC71"/>
      <c r="OD71"/>
      <c r="OE71"/>
      <c r="OF71"/>
      <c r="OG71"/>
      <c r="OH71"/>
      <c r="OI71"/>
      <c r="OJ71"/>
      <c r="OK71"/>
      <c r="OL71"/>
      <c r="OM71"/>
      <c r="ON71"/>
      <c r="OO71"/>
      <c r="OP71"/>
      <c r="OQ71"/>
      <c r="OR71"/>
      <c r="OS71"/>
      <c r="OT71"/>
      <c r="OU71"/>
      <c r="OV71"/>
      <c r="OW71"/>
      <c r="OX71"/>
      <c r="OY71"/>
      <c r="OZ71"/>
      <c r="PA71"/>
      <c r="PB71"/>
      <c r="PC71"/>
      <c r="PD71"/>
      <c r="PE71"/>
      <c r="PF71"/>
      <c r="PG71"/>
      <c r="PH71"/>
      <c r="PI71"/>
      <c r="PJ71"/>
      <c r="PK71"/>
      <c r="PL71"/>
      <c r="PM71"/>
      <c r="PN71"/>
      <c r="PO71"/>
      <c r="PP71"/>
      <c r="PQ71"/>
      <c r="PR71"/>
      <c r="PS71"/>
      <c r="PT71"/>
      <c r="PU71"/>
      <c r="PV71"/>
      <c r="PW71"/>
      <c r="PX71"/>
      <c r="PY71"/>
      <c r="PZ71"/>
      <c r="QA71"/>
      <c r="QB71"/>
      <c r="QC71"/>
      <c r="QD71"/>
      <c r="QE71"/>
      <c r="QF71"/>
      <c r="QG71"/>
      <c r="QH71"/>
      <c r="QI71"/>
      <c r="QJ71"/>
      <c r="QK71"/>
      <c r="QL71"/>
      <c r="QM71"/>
      <c r="QN71"/>
      <c r="QO71"/>
      <c r="QP71"/>
      <c r="QQ71"/>
      <c r="QR71"/>
      <c r="QS71"/>
      <c r="QT71"/>
      <c r="QU71"/>
      <c r="QV71"/>
      <c r="QW71"/>
      <c r="QX71"/>
      <c r="QY71"/>
      <c r="QZ71"/>
      <c r="RA71"/>
      <c r="RB71"/>
      <c r="RC71"/>
      <c r="RD71"/>
      <c r="RE71"/>
      <c r="RF71"/>
      <c r="RG71"/>
      <c r="RH71"/>
      <c r="RI71"/>
      <c r="RJ71"/>
      <c r="RK71"/>
      <c r="RL71"/>
      <c r="RM71"/>
      <c r="RN71"/>
      <c r="RO71"/>
      <c r="RP71"/>
      <c r="RQ71"/>
      <c r="RR71"/>
      <c r="RS71"/>
      <c r="RT71"/>
      <c r="RU71"/>
      <c r="RV71"/>
      <c r="RW71"/>
      <c r="RX71"/>
      <c r="RY71"/>
      <c r="RZ71"/>
      <c r="SA71"/>
      <c r="SB71"/>
      <c r="SC71"/>
      <c r="SD71"/>
      <c r="SE71"/>
      <c r="SF71"/>
      <c r="SG71"/>
      <c r="SH71"/>
      <c r="SI71"/>
      <c r="SJ71"/>
      <c r="SK71"/>
      <c r="SL71"/>
      <c r="SM71"/>
      <c r="SN71"/>
      <c r="SO71"/>
      <c r="SP71"/>
      <c r="SQ71"/>
      <c r="SR71"/>
      <c r="SS71"/>
      <c r="ST71"/>
      <c r="SU71"/>
      <c r="SV71"/>
      <c r="SW71"/>
      <c r="SX71"/>
      <c r="SY71"/>
      <c r="SZ71"/>
      <c r="TA71"/>
      <c r="TB71"/>
      <c r="TC71"/>
      <c r="TD71"/>
      <c r="TE71"/>
      <c r="TF71"/>
      <c r="TG71"/>
      <c r="TH71"/>
      <c r="TI71"/>
      <c r="TJ71"/>
      <c r="TK71"/>
      <c r="TL71"/>
      <c r="TM71"/>
      <c r="TN71"/>
      <c r="TO71"/>
      <c r="TP71"/>
      <c r="TQ71"/>
      <c r="TR71"/>
      <c r="TS71"/>
      <c r="TT71"/>
      <c r="TU71"/>
      <c r="TV71"/>
      <c r="TW71"/>
      <c r="TX71"/>
      <c r="TY71"/>
      <c r="TZ71"/>
      <c r="UA71"/>
      <c r="UB71"/>
      <c r="UC71"/>
      <c r="UD71"/>
      <c r="UE71"/>
      <c r="UF71"/>
      <c r="UG71"/>
      <c r="UH71"/>
      <c r="UI71"/>
      <c r="UJ71"/>
      <c r="UK71"/>
      <c r="UL71"/>
      <c r="UM71"/>
      <c r="UN71"/>
      <c r="UO71"/>
      <c r="UP71"/>
      <c r="UQ71"/>
      <c r="UR71"/>
      <c r="US71"/>
      <c r="UT71"/>
      <c r="UU71"/>
      <c r="UV71"/>
      <c r="UW71"/>
      <c r="UX71"/>
      <c r="UY71"/>
      <c r="UZ71"/>
      <c r="VA71"/>
      <c r="VB71"/>
      <c r="VC71"/>
      <c r="VD71"/>
      <c r="VE71"/>
      <c r="VF71"/>
      <c r="VG71"/>
      <c r="VH71"/>
      <c r="VI71"/>
      <c r="VJ71"/>
      <c r="VK71"/>
      <c r="VL71"/>
      <c r="VM71"/>
      <c r="VN71"/>
      <c r="VO71"/>
      <c r="VP71"/>
      <c r="VQ71"/>
      <c r="VR71"/>
      <c r="VS71"/>
      <c r="VT71"/>
      <c r="VU71"/>
      <c r="VV71"/>
      <c r="VW71"/>
      <c r="VX71"/>
      <c r="VY71"/>
      <c r="VZ71"/>
      <c r="WA71"/>
      <c r="WB71"/>
      <c r="WC71"/>
      <c r="WD71"/>
      <c r="WE71"/>
      <c r="WF71"/>
      <c r="WG71"/>
      <c r="WH71"/>
      <c r="WI71"/>
      <c r="WJ71"/>
      <c r="WK71"/>
      <c r="WL71"/>
      <c r="WM71"/>
      <c r="WN71"/>
      <c r="WO71"/>
      <c r="WP71"/>
      <c r="WQ71"/>
      <c r="WR71"/>
      <c r="WS71"/>
      <c r="WT71"/>
      <c r="WU71"/>
      <c r="WV71"/>
      <c r="WW71"/>
      <c r="WX71"/>
      <c r="WY71"/>
      <c r="WZ71"/>
      <c r="XA71"/>
      <c r="XB71"/>
      <c r="XC71"/>
      <c r="XD71"/>
      <c r="XE71"/>
      <c r="XF71"/>
      <c r="XG71"/>
      <c r="XH71"/>
      <c r="XI71"/>
      <c r="XJ71"/>
      <c r="XK71"/>
      <c r="XL71"/>
      <c r="XM71"/>
      <c r="XN71"/>
      <c r="XO71"/>
      <c r="XP71"/>
      <c r="XQ71"/>
      <c r="XR71"/>
      <c r="XS71"/>
      <c r="XT71"/>
      <c r="XU71"/>
      <c r="XV71"/>
      <c r="XW71"/>
      <c r="XX71"/>
      <c r="XY71"/>
      <c r="XZ71"/>
      <c r="YA71"/>
      <c r="YB71"/>
      <c r="YC71"/>
      <c r="YD71"/>
      <c r="YE71"/>
      <c r="YF71"/>
      <c r="YG71"/>
      <c r="YH71"/>
      <c r="YI71"/>
      <c r="YJ71"/>
      <c r="YK71"/>
      <c r="YL71"/>
      <c r="YM71"/>
      <c r="YN71"/>
      <c r="YO71"/>
      <c r="YP71"/>
      <c r="YQ71"/>
      <c r="YR71"/>
      <c r="YS71"/>
      <c r="YT71"/>
      <c r="YU71"/>
      <c r="YV71"/>
      <c r="YW71"/>
      <c r="YX71"/>
      <c r="YY71"/>
      <c r="YZ71"/>
      <c r="ZA71"/>
      <c r="ZB71"/>
      <c r="ZC71"/>
      <c r="ZD71"/>
      <c r="ZE71"/>
      <c r="ZF71"/>
      <c r="ZG71"/>
      <c r="ZH71"/>
      <c r="ZI71"/>
      <c r="ZJ71"/>
      <c r="ZK71"/>
      <c r="ZL71"/>
      <c r="ZM71"/>
      <c r="ZN71"/>
      <c r="ZO71"/>
      <c r="ZP71"/>
      <c r="ZQ71"/>
      <c r="ZR71"/>
      <c r="ZS71"/>
      <c r="ZT71"/>
      <c r="ZU71"/>
      <c r="ZV71"/>
      <c r="ZW71"/>
      <c r="ZX71"/>
      <c r="ZY71"/>
      <c r="ZZ71"/>
    </row>
    <row r="72" spans="1:702" s="18" customFormat="1">
      <c r="A72" s="69" t="s">
        <v>361</v>
      </c>
      <c r="B72">
        <v>0</v>
      </c>
      <c r="C72">
        <v>0</v>
      </c>
      <c r="D72">
        <v>0</v>
      </c>
      <c r="E72">
        <v>0</v>
      </c>
      <c r="F72">
        <v>0</v>
      </c>
      <c r="G72">
        <v>0</v>
      </c>
      <c r="H72">
        <v>0</v>
      </c>
      <c r="I72">
        <v>0</v>
      </c>
      <c r="J72">
        <v>0</v>
      </c>
      <c r="K72">
        <v>0</v>
      </c>
      <c r="L72">
        <v>0</v>
      </c>
      <c r="M72">
        <v>0</v>
      </c>
      <c r="N72">
        <v>0</v>
      </c>
      <c r="O72">
        <v>0</v>
      </c>
      <c r="P72">
        <v>0</v>
      </c>
      <c r="Q72">
        <v>0</v>
      </c>
      <c r="R72">
        <v>0</v>
      </c>
      <c r="S72">
        <v>0</v>
      </c>
      <c r="T72">
        <v>0</v>
      </c>
      <c r="U72">
        <v>0</v>
      </c>
      <c r="V72">
        <v>0</v>
      </c>
      <c r="W72">
        <v>0</v>
      </c>
      <c r="X72">
        <v>0</v>
      </c>
      <c r="Y72">
        <v>0</v>
      </c>
      <c r="Z72">
        <v>0</v>
      </c>
      <c r="AA72">
        <v>0</v>
      </c>
      <c r="AB72">
        <v>0</v>
      </c>
      <c r="AC72">
        <v>0</v>
      </c>
      <c r="AD72">
        <v>0</v>
      </c>
      <c r="AE72">
        <v>0</v>
      </c>
      <c r="AF72">
        <v>0</v>
      </c>
      <c r="AG72">
        <v>0</v>
      </c>
      <c r="AH72">
        <v>0</v>
      </c>
      <c r="AI72">
        <v>0</v>
      </c>
      <c r="AJ72">
        <v>0</v>
      </c>
      <c r="AK72">
        <v>0</v>
      </c>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c r="GQ72"/>
      <c r="GR72"/>
      <c r="GS72"/>
      <c r="GT72"/>
      <c r="GU72"/>
      <c r="GV72"/>
      <c r="GW72"/>
      <c r="GX72"/>
      <c r="GY72"/>
      <c r="GZ72"/>
      <c r="HA72"/>
      <c r="HB72"/>
      <c r="HC72"/>
      <c r="HD72"/>
      <c r="HE72"/>
      <c r="HF72"/>
      <c r="HG72"/>
      <c r="HH72"/>
      <c r="HI72"/>
      <c r="HJ72"/>
      <c r="HK72"/>
      <c r="HL72"/>
      <c r="HM72"/>
      <c r="HN72"/>
      <c r="HO72"/>
      <c r="HP72"/>
      <c r="HQ72"/>
      <c r="HR72"/>
      <c r="HS72"/>
      <c r="HT72"/>
      <c r="HU72"/>
      <c r="HV72"/>
      <c r="HW72"/>
      <c r="HX72"/>
      <c r="HY72"/>
      <c r="HZ72"/>
      <c r="IA72"/>
      <c r="IB72"/>
      <c r="IC72"/>
      <c r="ID72"/>
      <c r="IE72"/>
      <c r="IF72"/>
      <c r="IG72"/>
      <c r="IH72"/>
      <c r="II72"/>
      <c r="IJ72"/>
      <c r="IK72"/>
      <c r="IL72"/>
      <c r="IM72"/>
      <c r="IN72"/>
      <c r="IO72"/>
      <c r="IP72"/>
      <c r="IQ72"/>
      <c r="IR72"/>
      <c r="IS72"/>
      <c r="IT72"/>
      <c r="IU72"/>
      <c r="IV72"/>
      <c r="IW72"/>
      <c r="IX72"/>
      <c r="IY72"/>
      <c r="IZ72"/>
      <c r="JA72"/>
      <c r="JB72"/>
      <c r="JC72"/>
      <c r="JD72"/>
      <c r="JE72"/>
      <c r="JF72"/>
      <c r="JG72"/>
      <c r="JH72"/>
      <c r="JI72"/>
      <c r="JJ72"/>
      <c r="JK72"/>
      <c r="JL72"/>
      <c r="JM72"/>
      <c r="JN72"/>
      <c r="JO72"/>
      <c r="JP72"/>
      <c r="JQ72"/>
      <c r="JR72"/>
      <c r="JS72"/>
      <c r="JT72"/>
      <c r="JU72"/>
      <c r="JV72"/>
      <c r="JW72"/>
      <c r="JX72"/>
      <c r="JY72"/>
      <c r="JZ72"/>
      <c r="KA72"/>
      <c r="KB72"/>
      <c r="KC72"/>
      <c r="KD72"/>
      <c r="KE72"/>
      <c r="KF72"/>
      <c r="KG72"/>
      <c r="KH72"/>
      <c r="KI72"/>
      <c r="KJ72"/>
      <c r="KK72"/>
      <c r="KL72"/>
      <c r="KM72"/>
      <c r="KN72"/>
      <c r="KO72"/>
      <c r="KP72"/>
      <c r="KQ72"/>
      <c r="KR72"/>
      <c r="KS72"/>
      <c r="KT72"/>
      <c r="KU72"/>
      <c r="KV72"/>
      <c r="KW72"/>
      <c r="KX72"/>
      <c r="KY72"/>
      <c r="KZ72"/>
      <c r="LA72"/>
      <c r="LB72"/>
      <c r="LC72"/>
      <c r="LD72"/>
      <c r="LE72"/>
      <c r="LF72"/>
      <c r="LG72"/>
      <c r="LH72"/>
      <c r="LI72"/>
      <c r="LJ72"/>
      <c r="LK72"/>
      <c r="LL72"/>
      <c r="LM72"/>
      <c r="LN72"/>
      <c r="LO72"/>
      <c r="LP72"/>
      <c r="LQ72"/>
      <c r="LR72"/>
      <c r="LS72"/>
      <c r="LT72"/>
      <c r="LU72"/>
      <c r="LV72"/>
      <c r="LW72"/>
      <c r="LX72"/>
      <c r="LY72"/>
      <c r="LZ72"/>
      <c r="MA72"/>
      <c r="MB72"/>
      <c r="MC72"/>
      <c r="MD72"/>
      <c r="ME72"/>
      <c r="MF72"/>
      <c r="MG72"/>
      <c r="MH72"/>
      <c r="MI72"/>
      <c r="MJ72"/>
      <c r="MK72"/>
      <c r="ML72"/>
      <c r="MM72"/>
      <c r="MN72"/>
      <c r="MO72"/>
      <c r="MP72"/>
      <c r="MQ72"/>
      <c r="MR72"/>
      <c r="MS72"/>
      <c r="MT72"/>
      <c r="MU72"/>
      <c r="MV72"/>
      <c r="MW72"/>
      <c r="MX72"/>
      <c r="MY72"/>
      <c r="MZ72"/>
      <c r="NA72"/>
      <c r="NB72"/>
      <c r="NC72"/>
      <c r="ND72"/>
      <c r="NE72"/>
      <c r="NF72"/>
      <c r="NG72"/>
      <c r="NH72"/>
      <c r="NI72"/>
      <c r="NJ72"/>
      <c r="NK72"/>
      <c r="NL72"/>
      <c r="NM72"/>
      <c r="NN72"/>
      <c r="NO72"/>
      <c r="NP72"/>
      <c r="NQ72"/>
      <c r="NR72"/>
      <c r="NS72"/>
      <c r="NT72"/>
      <c r="NU72"/>
      <c r="NV72"/>
      <c r="NW72"/>
      <c r="NX72"/>
      <c r="NY72"/>
      <c r="NZ72"/>
      <c r="OA72"/>
      <c r="OB72"/>
      <c r="OC72"/>
      <c r="OD72"/>
      <c r="OE72"/>
      <c r="OF72"/>
      <c r="OG72"/>
      <c r="OH72"/>
      <c r="OI72"/>
      <c r="OJ72"/>
      <c r="OK72"/>
      <c r="OL72"/>
      <c r="OM72"/>
      <c r="ON72"/>
      <c r="OO72"/>
      <c r="OP72"/>
      <c r="OQ72"/>
      <c r="OR72"/>
      <c r="OS72"/>
      <c r="OT72"/>
      <c r="OU72"/>
      <c r="OV72"/>
      <c r="OW72"/>
      <c r="OX72"/>
      <c r="OY72"/>
      <c r="OZ72"/>
      <c r="PA72"/>
      <c r="PB72"/>
      <c r="PC72"/>
      <c r="PD72"/>
      <c r="PE72"/>
      <c r="PF72"/>
      <c r="PG72"/>
      <c r="PH72"/>
      <c r="PI72"/>
      <c r="PJ72"/>
      <c r="PK72"/>
      <c r="PL72"/>
      <c r="PM72"/>
      <c r="PN72"/>
      <c r="PO72"/>
      <c r="PP72"/>
      <c r="PQ72"/>
      <c r="PR72"/>
      <c r="PS72"/>
      <c r="PT72"/>
      <c r="PU72"/>
      <c r="PV72"/>
      <c r="PW72"/>
      <c r="PX72"/>
      <c r="PY72"/>
      <c r="PZ72"/>
      <c r="QA72"/>
      <c r="QB72"/>
      <c r="QC72"/>
      <c r="QD72"/>
      <c r="QE72"/>
      <c r="QF72"/>
      <c r="QG72"/>
      <c r="QH72"/>
      <c r="QI72"/>
      <c r="QJ72"/>
      <c r="QK72"/>
      <c r="QL72"/>
      <c r="QM72"/>
      <c r="QN72"/>
      <c r="QO72"/>
      <c r="QP72"/>
      <c r="QQ72"/>
      <c r="QR72"/>
      <c r="QS72"/>
      <c r="QT72"/>
      <c r="QU72"/>
      <c r="QV72"/>
      <c r="QW72"/>
      <c r="QX72"/>
      <c r="QY72"/>
      <c r="QZ72"/>
      <c r="RA72"/>
      <c r="RB72"/>
      <c r="RC72"/>
      <c r="RD72"/>
      <c r="RE72"/>
      <c r="RF72"/>
      <c r="RG72"/>
      <c r="RH72"/>
      <c r="RI72"/>
      <c r="RJ72"/>
      <c r="RK72"/>
      <c r="RL72"/>
      <c r="RM72"/>
      <c r="RN72"/>
      <c r="RO72"/>
      <c r="RP72"/>
      <c r="RQ72"/>
      <c r="RR72"/>
      <c r="RS72"/>
      <c r="RT72"/>
      <c r="RU72"/>
      <c r="RV72"/>
      <c r="RW72"/>
      <c r="RX72"/>
      <c r="RY72"/>
      <c r="RZ72"/>
      <c r="SA72"/>
      <c r="SB72"/>
      <c r="SC72"/>
      <c r="SD72"/>
      <c r="SE72"/>
      <c r="SF72"/>
      <c r="SG72"/>
      <c r="SH72"/>
      <c r="SI72"/>
      <c r="SJ72"/>
      <c r="SK72"/>
      <c r="SL72"/>
      <c r="SM72"/>
      <c r="SN72"/>
      <c r="SO72"/>
      <c r="SP72"/>
      <c r="SQ72"/>
      <c r="SR72"/>
      <c r="SS72"/>
      <c r="ST72"/>
      <c r="SU72"/>
      <c r="SV72"/>
      <c r="SW72"/>
      <c r="SX72"/>
      <c r="SY72"/>
      <c r="SZ72"/>
      <c r="TA72"/>
      <c r="TB72"/>
      <c r="TC72"/>
      <c r="TD72"/>
      <c r="TE72"/>
      <c r="TF72"/>
      <c r="TG72"/>
      <c r="TH72"/>
      <c r="TI72"/>
      <c r="TJ72"/>
      <c r="TK72"/>
      <c r="TL72"/>
      <c r="TM72"/>
      <c r="TN72"/>
      <c r="TO72"/>
      <c r="TP72"/>
      <c r="TQ72"/>
      <c r="TR72"/>
      <c r="TS72"/>
      <c r="TT72"/>
      <c r="TU72"/>
      <c r="TV72"/>
      <c r="TW72"/>
      <c r="TX72"/>
      <c r="TY72"/>
      <c r="TZ72"/>
      <c r="UA72"/>
      <c r="UB72"/>
      <c r="UC72"/>
      <c r="UD72"/>
      <c r="UE72"/>
      <c r="UF72"/>
      <c r="UG72"/>
      <c r="UH72"/>
      <c r="UI72"/>
      <c r="UJ72"/>
      <c r="UK72"/>
      <c r="UL72"/>
      <c r="UM72"/>
      <c r="UN72"/>
      <c r="UO72"/>
      <c r="UP72"/>
      <c r="UQ72"/>
      <c r="UR72"/>
      <c r="US72"/>
      <c r="UT72"/>
      <c r="UU72"/>
      <c r="UV72"/>
      <c r="UW72"/>
      <c r="UX72"/>
      <c r="UY72"/>
      <c r="UZ72"/>
      <c r="VA72"/>
      <c r="VB72"/>
      <c r="VC72"/>
      <c r="VD72"/>
      <c r="VE72"/>
      <c r="VF72"/>
      <c r="VG72"/>
      <c r="VH72"/>
      <c r="VI72"/>
      <c r="VJ72"/>
      <c r="VK72"/>
      <c r="VL72"/>
      <c r="VM72"/>
      <c r="VN72"/>
      <c r="VO72"/>
      <c r="VP72"/>
      <c r="VQ72"/>
      <c r="VR72"/>
      <c r="VS72"/>
      <c r="VT72"/>
      <c r="VU72"/>
      <c r="VV72"/>
      <c r="VW72"/>
      <c r="VX72"/>
      <c r="VY72"/>
      <c r="VZ72"/>
      <c r="WA72"/>
      <c r="WB72"/>
      <c r="WC72"/>
      <c r="WD72"/>
      <c r="WE72"/>
      <c r="WF72"/>
      <c r="WG72"/>
      <c r="WH72"/>
      <c r="WI72"/>
      <c r="WJ72"/>
      <c r="WK72"/>
      <c r="WL72"/>
      <c r="WM72"/>
      <c r="WN72"/>
      <c r="WO72"/>
      <c r="WP72"/>
      <c r="WQ72"/>
      <c r="WR72"/>
      <c r="WS72"/>
      <c r="WT72"/>
      <c r="WU72"/>
      <c r="WV72"/>
      <c r="WW72"/>
      <c r="WX72"/>
      <c r="WY72"/>
      <c r="WZ72"/>
      <c r="XA72"/>
      <c r="XB72"/>
      <c r="XC72"/>
      <c r="XD72"/>
      <c r="XE72"/>
      <c r="XF72"/>
      <c r="XG72"/>
      <c r="XH72"/>
      <c r="XI72"/>
      <c r="XJ72"/>
      <c r="XK72"/>
      <c r="XL72"/>
      <c r="XM72"/>
      <c r="XN72"/>
      <c r="XO72"/>
      <c r="XP72"/>
      <c r="XQ72"/>
      <c r="XR72"/>
      <c r="XS72"/>
      <c r="XT72"/>
      <c r="XU72"/>
      <c r="XV72"/>
      <c r="XW72"/>
      <c r="XX72"/>
      <c r="XY72"/>
      <c r="XZ72"/>
      <c r="YA72"/>
      <c r="YB72"/>
      <c r="YC72"/>
      <c r="YD72"/>
      <c r="YE72"/>
      <c r="YF72"/>
      <c r="YG72"/>
      <c r="YH72"/>
      <c r="YI72"/>
      <c r="YJ72"/>
      <c r="YK72"/>
      <c r="YL72"/>
      <c r="YM72"/>
      <c r="YN72"/>
      <c r="YO72"/>
      <c r="YP72"/>
      <c r="YQ72"/>
      <c r="YR72"/>
      <c r="YS72"/>
      <c r="YT72"/>
      <c r="YU72"/>
      <c r="YV72"/>
      <c r="YW72"/>
      <c r="YX72"/>
      <c r="YY72"/>
      <c r="YZ72"/>
      <c r="ZA72"/>
      <c r="ZB72"/>
      <c r="ZC72"/>
      <c r="ZD72"/>
      <c r="ZE72"/>
      <c r="ZF72"/>
      <c r="ZG72"/>
      <c r="ZH72"/>
      <c r="ZI72"/>
      <c r="ZJ72"/>
      <c r="ZK72"/>
      <c r="ZL72"/>
      <c r="ZM72"/>
      <c r="ZN72"/>
      <c r="ZO72"/>
      <c r="ZP72"/>
      <c r="ZQ72"/>
      <c r="ZR72"/>
      <c r="ZS72"/>
      <c r="ZT72"/>
      <c r="ZU72"/>
      <c r="ZV72"/>
      <c r="ZW72"/>
      <c r="ZX72"/>
      <c r="ZY72"/>
      <c r="ZZ72"/>
    </row>
    <row r="73" spans="1:702" s="18" customFormat="1">
      <c r="A73" s="158" t="s">
        <v>362</v>
      </c>
      <c r="B73">
        <v>0</v>
      </c>
      <c r="C73">
        <v>0</v>
      </c>
      <c r="D73">
        <v>0</v>
      </c>
      <c r="E73">
        <v>0</v>
      </c>
      <c r="F73">
        <v>0</v>
      </c>
      <c r="G73">
        <v>0</v>
      </c>
      <c r="H73">
        <v>0</v>
      </c>
      <c r="I73">
        <v>0</v>
      </c>
      <c r="J73">
        <v>0</v>
      </c>
      <c r="K73">
        <v>0</v>
      </c>
      <c r="L73">
        <v>0</v>
      </c>
      <c r="M73">
        <v>0</v>
      </c>
      <c r="N73">
        <v>0</v>
      </c>
      <c r="O73">
        <v>0</v>
      </c>
      <c r="P73">
        <v>0</v>
      </c>
      <c r="Q73">
        <v>0</v>
      </c>
      <c r="R73">
        <v>0</v>
      </c>
      <c r="S73">
        <v>0</v>
      </c>
      <c r="T73">
        <v>0</v>
      </c>
      <c r="U73">
        <v>0</v>
      </c>
      <c r="V73">
        <v>0</v>
      </c>
      <c r="W73">
        <v>0</v>
      </c>
      <c r="X73">
        <v>0</v>
      </c>
      <c r="Y73">
        <v>0</v>
      </c>
      <c r="Z73">
        <v>0</v>
      </c>
      <c r="AA73">
        <v>0</v>
      </c>
      <c r="AB73">
        <v>0</v>
      </c>
      <c r="AC73">
        <v>0</v>
      </c>
      <c r="AD73">
        <v>0</v>
      </c>
      <c r="AE73">
        <v>0</v>
      </c>
      <c r="AF73">
        <v>0</v>
      </c>
      <c r="AG73">
        <v>0</v>
      </c>
      <c r="AH73">
        <v>0</v>
      </c>
      <c r="AI73">
        <v>0</v>
      </c>
      <c r="AJ73">
        <v>0</v>
      </c>
      <c r="AK73">
        <v>0</v>
      </c>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c r="GW73"/>
      <c r="GX73"/>
      <c r="GY73"/>
      <c r="GZ73"/>
      <c r="HA73"/>
      <c r="HB73"/>
      <c r="HC73"/>
      <c r="HD73"/>
      <c r="HE73"/>
      <c r="HF73"/>
      <c r="HG73"/>
      <c r="HH73"/>
      <c r="HI73"/>
      <c r="HJ73"/>
      <c r="HK73"/>
      <c r="HL73"/>
      <c r="HM73"/>
      <c r="HN73"/>
      <c r="HO73"/>
      <c r="HP73"/>
      <c r="HQ73"/>
      <c r="HR73"/>
      <c r="HS73"/>
      <c r="HT73"/>
      <c r="HU73"/>
      <c r="HV73"/>
      <c r="HW73"/>
      <c r="HX73"/>
      <c r="HY73"/>
      <c r="HZ73"/>
      <c r="IA73"/>
      <c r="IB73"/>
      <c r="IC73"/>
      <c r="ID73"/>
      <c r="IE73"/>
      <c r="IF73"/>
      <c r="IG73"/>
      <c r="IH73"/>
      <c r="II73"/>
      <c r="IJ73"/>
      <c r="IK73"/>
      <c r="IL73"/>
      <c r="IM73"/>
      <c r="IN73"/>
      <c r="IO73"/>
      <c r="IP73"/>
      <c r="IQ73"/>
      <c r="IR73"/>
      <c r="IS73"/>
      <c r="IT73"/>
      <c r="IU73"/>
      <c r="IV73"/>
      <c r="IW73"/>
      <c r="IX73"/>
      <c r="IY73"/>
      <c r="IZ73"/>
      <c r="JA73"/>
      <c r="JB73"/>
      <c r="JC73"/>
      <c r="JD73"/>
      <c r="JE73"/>
      <c r="JF73"/>
      <c r="JG73"/>
      <c r="JH73"/>
      <c r="JI73"/>
      <c r="JJ73"/>
      <c r="JK73"/>
      <c r="JL73"/>
      <c r="JM73"/>
      <c r="JN73"/>
      <c r="JO73"/>
      <c r="JP73"/>
      <c r="JQ73"/>
      <c r="JR73"/>
      <c r="JS73"/>
      <c r="JT73"/>
      <c r="JU73"/>
      <c r="JV73"/>
      <c r="JW73"/>
      <c r="JX73"/>
      <c r="JY73"/>
      <c r="JZ73"/>
      <c r="KA73"/>
      <c r="KB73"/>
      <c r="KC73"/>
      <c r="KD73"/>
      <c r="KE73"/>
      <c r="KF73"/>
      <c r="KG73"/>
      <c r="KH73"/>
      <c r="KI73"/>
      <c r="KJ73"/>
      <c r="KK73"/>
      <c r="KL73"/>
      <c r="KM73"/>
      <c r="KN73"/>
      <c r="KO73"/>
      <c r="KP73"/>
      <c r="KQ73"/>
      <c r="KR73"/>
      <c r="KS73"/>
      <c r="KT73"/>
      <c r="KU73"/>
      <c r="KV73"/>
      <c r="KW73"/>
      <c r="KX73"/>
      <c r="KY73"/>
      <c r="KZ73"/>
      <c r="LA73"/>
      <c r="LB73"/>
      <c r="LC73"/>
      <c r="LD73"/>
      <c r="LE73"/>
      <c r="LF73"/>
      <c r="LG73"/>
      <c r="LH73"/>
      <c r="LI73"/>
      <c r="LJ73"/>
      <c r="LK73"/>
      <c r="LL73"/>
      <c r="LM73"/>
      <c r="LN73"/>
      <c r="LO73"/>
      <c r="LP73"/>
      <c r="LQ73"/>
      <c r="LR73"/>
      <c r="LS73"/>
      <c r="LT73"/>
      <c r="LU73"/>
      <c r="LV73"/>
      <c r="LW73"/>
      <c r="LX73"/>
      <c r="LY73"/>
      <c r="LZ73"/>
      <c r="MA73"/>
      <c r="MB73"/>
      <c r="MC73"/>
      <c r="MD73"/>
      <c r="ME73"/>
      <c r="MF73"/>
      <c r="MG73"/>
      <c r="MH73"/>
      <c r="MI73"/>
      <c r="MJ73"/>
      <c r="MK73"/>
      <c r="ML73"/>
      <c r="MM73"/>
      <c r="MN73"/>
      <c r="MO73"/>
      <c r="MP73"/>
      <c r="MQ73"/>
      <c r="MR73"/>
      <c r="MS73"/>
      <c r="MT73"/>
      <c r="MU73"/>
      <c r="MV73"/>
      <c r="MW73"/>
      <c r="MX73"/>
      <c r="MY73"/>
      <c r="MZ73"/>
      <c r="NA73"/>
      <c r="NB73"/>
      <c r="NC73"/>
      <c r="ND73"/>
      <c r="NE73"/>
      <c r="NF73"/>
      <c r="NG73"/>
      <c r="NH73"/>
      <c r="NI73"/>
      <c r="NJ73"/>
      <c r="NK73"/>
      <c r="NL73"/>
      <c r="NM73"/>
      <c r="NN73"/>
      <c r="NO73"/>
      <c r="NP73"/>
      <c r="NQ73"/>
      <c r="NR73"/>
      <c r="NS73"/>
      <c r="NT73"/>
      <c r="NU73"/>
      <c r="NV73"/>
      <c r="NW73"/>
      <c r="NX73"/>
      <c r="NY73"/>
      <c r="NZ73"/>
      <c r="OA73"/>
      <c r="OB73"/>
      <c r="OC73"/>
      <c r="OD73"/>
      <c r="OE73"/>
      <c r="OF73"/>
      <c r="OG73"/>
      <c r="OH73"/>
      <c r="OI73"/>
      <c r="OJ73"/>
      <c r="OK73"/>
      <c r="OL73"/>
      <c r="OM73"/>
      <c r="ON73"/>
      <c r="OO73"/>
      <c r="OP73"/>
      <c r="OQ73"/>
      <c r="OR73"/>
      <c r="OS73"/>
      <c r="OT73"/>
      <c r="OU73"/>
      <c r="OV73"/>
      <c r="OW73"/>
      <c r="OX73"/>
      <c r="OY73"/>
      <c r="OZ73"/>
      <c r="PA73"/>
      <c r="PB73"/>
      <c r="PC73"/>
      <c r="PD73"/>
      <c r="PE73"/>
      <c r="PF73"/>
      <c r="PG73"/>
      <c r="PH73"/>
      <c r="PI73"/>
      <c r="PJ73"/>
      <c r="PK73"/>
      <c r="PL73"/>
      <c r="PM73"/>
      <c r="PN73"/>
      <c r="PO73"/>
      <c r="PP73"/>
      <c r="PQ73"/>
      <c r="PR73"/>
      <c r="PS73"/>
      <c r="PT73"/>
      <c r="PU73"/>
      <c r="PV73"/>
      <c r="PW73"/>
      <c r="PX73"/>
      <c r="PY73"/>
      <c r="PZ73"/>
      <c r="QA73"/>
      <c r="QB73"/>
      <c r="QC73"/>
      <c r="QD73"/>
      <c r="QE73"/>
      <c r="QF73"/>
      <c r="QG73"/>
      <c r="QH73"/>
      <c r="QI73"/>
      <c r="QJ73"/>
      <c r="QK73"/>
      <c r="QL73"/>
      <c r="QM73"/>
      <c r="QN73"/>
      <c r="QO73"/>
      <c r="QP73"/>
      <c r="QQ73"/>
      <c r="QR73"/>
      <c r="QS73"/>
      <c r="QT73"/>
      <c r="QU73"/>
      <c r="QV73"/>
      <c r="QW73"/>
      <c r="QX73"/>
      <c r="QY73"/>
      <c r="QZ73"/>
      <c r="RA73"/>
      <c r="RB73"/>
      <c r="RC73"/>
      <c r="RD73"/>
      <c r="RE73"/>
      <c r="RF73"/>
      <c r="RG73"/>
      <c r="RH73"/>
      <c r="RI73"/>
      <c r="RJ73"/>
      <c r="RK73"/>
      <c r="RL73"/>
      <c r="RM73"/>
      <c r="RN73"/>
      <c r="RO73"/>
      <c r="RP73"/>
      <c r="RQ73"/>
      <c r="RR73"/>
      <c r="RS73"/>
      <c r="RT73"/>
      <c r="RU73"/>
      <c r="RV73"/>
      <c r="RW73"/>
      <c r="RX73"/>
      <c r="RY73"/>
      <c r="RZ73"/>
      <c r="SA73"/>
      <c r="SB73"/>
      <c r="SC73"/>
      <c r="SD73"/>
      <c r="SE73"/>
      <c r="SF73"/>
      <c r="SG73"/>
      <c r="SH73"/>
      <c r="SI73"/>
      <c r="SJ73"/>
      <c r="SK73"/>
      <c r="SL73"/>
      <c r="SM73"/>
      <c r="SN73"/>
      <c r="SO73"/>
      <c r="SP73"/>
      <c r="SQ73"/>
      <c r="SR73"/>
      <c r="SS73"/>
      <c r="ST73"/>
      <c r="SU73"/>
      <c r="SV73"/>
      <c r="SW73"/>
      <c r="SX73"/>
      <c r="SY73"/>
      <c r="SZ73"/>
      <c r="TA73"/>
      <c r="TB73"/>
      <c r="TC73"/>
      <c r="TD73"/>
      <c r="TE73"/>
      <c r="TF73"/>
      <c r="TG73"/>
      <c r="TH73"/>
      <c r="TI73"/>
      <c r="TJ73"/>
      <c r="TK73"/>
      <c r="TL73"/>
      <c r="TM73"/>
      <c r="TN73"/>
      <c r="TO73"/>
      <c r="TP73"/>
      <c r="TQ73"/>
      <c r="TR73"/>
      <c r="TS73"/>
      <c r="TT73"/>
      <c r="TU73"/>
      <c r="TV73"/>
      <c r="TW73"/>
      <c r="TX73"/>
      <c r="TY73"/>
      <c r="TZ73"/>
      <c r="UA73"/>
      <c r="UB73"/>
      <c r="UC73"/>
      <c r="UD73"/>
      <c r="UE73"/>
      <c r="UF73"/>
      <c r="UG73"/>
      <c r="UH73"/>
      <c r="UI73"/>
      <c r="UJ73"/>
      <c r="UK73"/>
      <c r="UL73"/>
      <c r="UM73"/>
      <c r="UN73"/>
      <c r="UO73"/>
      <c r="UP73"/>
      <c r="UQ73"/>
      <c r="UR73"/>
      <c r="US73"/>
      <c r="UT73"/>
      <c r="UU73"/>
      <c r="UV73"/>
      <c r="UW73"/>
      <c r="UX73"/>
      <c r="UY73"/>
      <c r="UZ73"/>
      <c r="VA73"/>
      <c r="VB73"/>
      <c r="VC73"/>
      <c r="VD73"/>
      <c r="VE73"/>
      <c r="VF73"/>
      <c r="VG73"/>
      <c r="VH73"/>
      <c r="VI73"/>
      <c r="VJ73"/>
      <c r="VK73"/>
      <c r="VL73"/>
      <c r="VM73"/>
      <c r="VN73"/>
      <c r="VO73"/>
      <c r="VP73"/>
      <c r="VQ73"/>
      <c r="VR73"/>
      <c r="VS73"/>
      <c r="VT73"/>
      <c r="VU73"/>
      <c r="VV73"/>
      <c r="VW73"/>
      <c r="VX73"/>
      <c r="VY73"/>
      <c r="VZ73"/>
      <c r="WA73"/>
      <c r="WB73"/>
      <c r="WC73"/>
      <c r="WD73"/>
      <c r="WE73"/>
      <c r="WF73"/>
      <c r="WG73"/>
      <c r="WH73"/>
      <c r="WI73"/>
      <c r="WJ73"/>
      <c r="WK73"/>
      <c r="WL73"/>
      <c r="WM73"/>
      <c r="WN73"/>
      <c r="WO73"/>
      <c r="WP73"/>
      <c r="WQ73"/>
      <c r="WR73"/>
      <c r="WS73"/>
      <c r="WT73"/>
      <c r="WU73"/>
      <c r="WV73"/>
      <c r="WW73"/>
      <c r="WX73"/>
      <c r="WY73"/>
      <c r="WZ73"/>
      <c r="XA73"/>
      <c r="XB73"/>
      <c r="XC73"/>
      <c r="XD73"/>
      <c r="XE73"/>
      <c r="XF73"/>
      <c r="XG73"/>
      <c r="XH73"/>
      <c r="XI73"/>
      <c r="XJ73"/>
      <c r="XK73"/>
      <c r="XL73"/>
      <c r="XM73"/>
      <c r="XN73"/>
      <c r="XO73"/>
      <c r="XP73"/>
      <c r="XQ73"/>
      <c r="XR73"/>
      <c r="XS73"/>
      <c r="XT73"/>
      <c r="XU73"/>
      <c r="XV73"/>
      <c r="XW73"/>
      <c r="XX73"/>
      <c r="XY73"/>
      <c r="XZ73"/>
      <c r="YA73"/>
      <c r="YB73"/>
      <c r="YC73"/>
      <c r="YD73"/>
      <c r="YE73"/>
      <c r="YF73"/>
      <c r="YG73"/>
      <c r="YH73"/>
      <c r="YI73"/>
      <c r="YJ73"/>
      <c r="YK73"/>
      <c r="YL73"/>
      <c r="YM73"/>
      <c r="YN73"/>
      <c r="YO73"/>
      <c r="YP73"/>
      <c r="YQ73"/>
      <c r="YR73"/>
      <c r="YS73"/>
      <c r="YT73"/>
      <c r="YU73"/>
      <c r="YV73"/>
      <c r="YW73"/>
      <c r="YX73"/>
      <c r="YY73"/>
      <c r="YZ73"/>
      <c r="ZA73"/>
      <c r="ZB73"/>
      <c r="ZC73"/>
      <c r="ZD73"/>
      <c r="ZE73"/>
      <c r="ZF73"/>
      <c r="ZG73"/>
      <c r="ZH73"/>
      <c r="ZI73"/>
      <c r="ZJ73"/>
      <c r="ZK73"/>
      <c r="ZL73"/>
      <c r="ZM73"/>
      <c r="ZN73"/>
      <c r="ZO73"/>
      <c r="ZP73"/>
      <c r="ZQ73"/>
      <c r="ZR73"/>
      <c r="ZS73"/>
      <c r="ZT73"/>
      <c r="ZU73"/>
      <c r="ZV73"/>
      <c r="ZW73"/>
      <c r="ZX73"/>
      <c r="ZY73"/>
      <c r="ZZ73"/>
    </row>
    <row r="74" spans="1:702" s="18" customFormat="1">
      <c r="A74" s="16" t="s">
        <v>180</v>
      </c>
      <c r="B74">
        <v>0</v>
      </c>
      <c r="C74">
        <v>25127.130714581075</v>
      </c>
      <c r="D74">
        <v>48791.712962683581</v>
      </c>
      <c r="E74">
        <v>71453.120730666487</v>
      </c>
      <c r="F74">
        <v>88089.704926229795</v>
      </c>
      <c r="G74">
        <v>109133.60725936813</v>
      </c>
      <c r="H74">
        <v>128492.38048181274</v>
      </c>
      <c r="I74">
        <v>147075.19364046943</v>
      </c>
      <c r="J74">
        <v>169853.63731245423</v>
      </c>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c r="GJ74"/>
      <c r="GK74"/>
      <c r="GL74"/>
      <c r="GM74"/>
      <c r="GN74"/>
      <c r="GO74"/>
      <c r="GP74"/>
      <c r="GQ74"/>
      <c r="GR74"/>
      <c r="GS74"/>
      <c r="GT74"/>
      <c r="GU74"/>
      <c r="GV74"/>
      <c r="GW74"/>
      <c r="GX74"/>
      <c r="GY74"/>
      <c r="GZ74"/>
      <c r="HA74"/>
      <c r="HB74"/>
      <c r="HC74"/>
      <c r="HD74"/>
      <c r="HE74"/>
      <c r="HF74"/>
      <c r="HG74"/>
      <c r="HH74"/>
      <c r="HI74"/>
      <c r="HJ74"/>
      <c r="HK74"/>
      <c r="HL74"/>
      <c r="HM74"/>
      <c r="HN74"/>
      <c r="HO74"/>
      <c r="HP74"/>
      <c r="HQ74"/>
      <c r="HR74"/>
      <c r="HS74"/>
      <c r="HT74"/>
      <c r="HU74"/>
      <c r="HV74"/>
      <c r="HW74"/>
      <c r="HX74"/>
      <c r="HY74"/>
      <c r="HZ74"/>
      <c r="IA74"/>
      <c r="IB74"/>
      <c r="IC74"/>
      <c r="ID74"/>
      <c r="IE74"/>
      <c r="IF74"/>
      <c r="IG74"/>
      <c r="IH74"/>
      <c r="II74"/>
      <c r="IJ74"/>
      <c r="IK74"/>
      <c r="IL74"/>
      <c r="IM74"/>
      <c r="IN74"/>
      <c r="IO74"/>
      <c r="IP74"/>
      <c r="IQ74"/>
      <c r="IR74"/>
      <c r="IS74"/>
      <c r="IT74"/>
      <c r="IU74"/>
      <c r="IV74"/>
      <c r="IW74"/>
      <c r="IX74"/>
      <c r="IY74"/>
      <c r="IZ74"/>
      <c r="JA74"/>
      <c r="JB74"/>
      <c r="JC74"/>
      <c r="JD74"/>
      <c r="JE74"/>
      <c r="JF74"/>
      <c r="JG74"/>
      <c r="JH74"/>
      <c r="JI74"/>
      <c r="JJ74"/>
      <c r="JK74"/>
      <c r="JL74"/>
      <c r="JM74"/>
      <c r="JN74"/>
      <c r="JO74"/>
      <c r="JP74"/>
      <c r="JQ74"/>
      <c r="JR74"/>
      <c r="JS74"/>
      <c r="JT74"/>
      <c r="JU74"/>
      <c r="JV74"/>
      <c r="JW74"/>
      <c r="JX74"/>
      <c r="JY74"/>
      <c r="JZ74"/>
      <c r="KA74"/>
      <c r="KB74"/>
      <c r="KC74"/>
      <c r="KD74"/>
      <c r="KE74"/>
      <c r="KF74"/>
      <c r="KG74"/>
      <c r="KH74"/>
      <c r="KI74"/>
      <c r="KJ74"/>
      <c r="KK74"/>
      <c r="KL74"/>
      <c r="KM74"/>
      <c r="KN74"/>
      <c r="KO74"/>
      <c r="KP74"/>
      <c r="KQ74"/>
      <c r="KR74"/>
      <c r="KS74"/>
      <c r="KT74"/>
      <c r="KU74"/>
      <c r="KV74"/>
      <c r="KW74"/>
      <c r="KX74"/>
      <c r="KY74"/>
      <c r="KZ74"/>
      <c r="LA74"/>
      <c r="LB74"/>
      <c r="LC74"/>
      <c r="LD74"/>
      <c r="LE74"/>
      <c r="LF74"/>
      <c r="LG74"/>
      <c r="LH74"/>
      <c r="LI74"/>
      <c r="LJ74"/>
      <c r="LK74"/>
      <c r="LL74"/>
      <c r="LM74"/>
      <c r="LN74"/>
      <c r="LO74"/>
      <c r="LP74"/>
      <c r="LQ74"/>
      <c r="LR74"/>
      <c r="LS74"/>
      <c r="LT74"/>
      <c r="LU74"/>
      <c r="LV74"/>
      <c r="LW74"/>
      <c r="LX74"/>
      <c r="LY74"/>
      <c r="LZ74"/>
      <c r="MA74"/>
      <c r="MB74"/>
      <c r="MC74"/>
      <c r="MD74"/>
      <c r="ME74"/>
      <c r="MF74"/>
      <c r="MG74"/>
      <c r="MH74"/>
      <c r="MI74"/>
      <c r="MJ74"/>
      <c r="MK74"/>
      <c r="ML74"/>
      <c r="MM74"/>
      <c r="MN74"/>
      <c r="MO74"/>
      <c r="MP74"/>
      <c r="MQ74"/>
      <c r="MR74"/>
      <c r="MS74"/>
      <c r="MT74"/>
      <c r="MU74"/>
      <c r="MV74"/>
      <c r="MW74"/>
      <c r="MX74"/>
      <c r="MY74"/>
      <c r="MZ74"/>
      <c r="NA74"/>
      <c r="NB74"/>
      <c r="NC74"/>
      <c r="ND74"/>
      <c r="NE74"/>
      <c r="NF74"/>
      <c r="NG74"/>
      <c r="NH74"/>
      <c r="NI74"/>
      <c r="NJ74"/>
      <c r="NK74"/>
      <c r="NL74"/>
      <c r="NM74"/>
      <c r="NN74"/>
      <c r="NO74"/>
      <c r="NP74"/>
      <c r="NQ74"/>
      <c r="NR74"/>
      <c r="NS74"/>
      <c r="NT74"/>
      <c r="NU74"/>
      <c r="NV74"/>
      <c r="NW74"/>
      <c r="NX74"/>
      <c r="NY74"/>
      <c r="NZ74"/>
      <c r="OA74"/>
      <c r="OB74"/>
      <c r="OC74"/>
      <c r="OD74"/>
      <c r="OE74"/>
      <c r="OF74"/>
      <c r="OG74"/>
      <c r="OH74"/>
      <c r="OI74"/>
      <c r="OJ74"/>
      <c r="OK74"/>
      <c r="OL74"/>
      <c r="OM74"/>
      <c r="ON74"/>
      <c r="OO74"/>
      <c r="OP74"/>
      <c r="OQ74"/>
      <c r="OR74"/>
      <c r="OS74"/>
      <c r="OT74"/>
      <c r="OU74"/>
      <c r="OV74"/>
      <c r="OW74"/>
      <c r="OX74"/>
      <c r="OY74"/>
      <c r="OZ74"/>
      <c r="PA74"/>
      <c r="PB74"/>
      <c r="PC74"/>
      <c r="PD74"/>
      <c r="PE74"/>
      <c r="PF74"/>
      <c r="PG74"/>
      <c r="PH74"/>
      <c r="PI74"/>
      <c r="PJ74"/>
      <c r="PK74"/>
      <c r="PL74"/>
      <c r="PM74"/>
      <c r="PN74"/>
      <c r="PO74"/>
      <c r="PP74"/>
      <c r="PQ74"/>
      <c r="PR74"/>
      <c r="PS74"/>
      <c r="PT74"/>
      <c r="PU74"/>
      <c r="PV74"/>
      <c r="PW74"/>
      <c r="PX74"/>
      <c r="PY74"/>
      <c r="PZ74"/>
      <c r="QA74"/>
      <c r="QB74"/>
      <c r="QC74"/>
      <c r="QD74"/>
      <c r="QE74"/>
      <c r="QF74"/>
      <c r="QG74"/>
      <c r="QH74"/>
      <c r="QI74"/>
      <c r="QJ74"/>
      <c r="QK74"/>
      <c r="QL74"/>
      <c r="QM74"/>
      <c r="QN74"/>
      <c r="QO74"/>
      <c r="QP74"/>
      <c r="QQ74"/>
      <c r="QR74"/>
      <c r="QS74"/>
      <c r="QT74"/>
      <c r="QU74"/>
      <c r="QV74"/>
      <c r="QW74"/>
      <c r="QX74"/>
      <c r="QY74"/>
      <c r="QZ74"/>
      <c r="RA74"/>
      <c r="RB74"/>
      <c r="RC74"/>
      <c r="RD74"/>
      <c r="RE74"/>
      <c r="RF74"/>
      <c r="RG74"/>
      <c r="RH74"/>
      <c r="RI74"/>
      <c r="RJ74"/>
      <c r="RK74"/>
      <c r="RL74"/>
      <c r="RM74"/>
      <c r="RN74"/>
      <c r="RO74"/>
      <c r="RP74"/>
      <c r="RQ74"/>
      <c r="RR74"/>
      <c r="RS74"/>
      <c r="RT74"/>
      <c r="RU74"/>
      <c r="RV74"/>
      <c r="RW74"/>
      <c r="RX74"/>
      <c r="RY74"/>
      <c r="RZ74"/>
      <c r="SA74"/>
      <c r="SB74"/>
      <c r="SC74"/>
      <c r="SD74"/>
      <c r="SE74"/>
      <c r="SF74"/>
      <c r="SG74"/>
      <c r="SH74"/>
      <c r="SI74"/>
      <c r="SJ74"/>
      <c r="SK74"/>
      <c r="SL74"/>
      <c r="SM74"/>
      <c r="SN74"/>
      <c r="SO74"/>
      <c r="SP74"/>
      <c r="SQ74"/>
      <c r="SR74"/>
      <c r="SS74"/>
      <c r="ST74"/>
      <c r="SU74"/>
      <c r="SV74"/>
      <c r="SW74"/>
      <c r="SX74"/>
      <c r="SY74"/>
      <c r="SZ74"/>
      <c r="TA74"/>
      <c r="TB74"/>
      <c r="TC74"/>
      <c r="TD74"/>
      <c r="TE74"/>
      <c r="TF74"/>
      <c r="TG74"/>
      <c r="TH74"/>
      <c r="TI74"/>
      <c r="TJ74"/>
      <c r="TK74"/>
      <c r="TL74"/>
      <c r="TM74"/>
      <c r="TN74"/>
      <c r="TO74"/>
      <c r="TP74"/>
      <c r="TQ74"/>
      <c r="TR74"/>
      <c r="TS74"/>
      <c r="TT74"/>
      <c r="TU74"/>
      <c r="TV74"/>
      <c r="TW74"/>
      <c r="TX74"/>
      <c r="TY74"/>
      <c r="TZ74"/>
      <c r="UA74"/>
      <c r="UB74"/>
      <c r="UC74"/>
      <c r="UD74"/>
      <c r="UE74"/>
      <c r="UF74"/>
      <c r="UG74"/>
      <c r="UH74"/>
      <c r="UI74"/>
      <c r="UJ74"/>
      <c r="UK74"/>
      <c r="UL74"/>
      <c r="UM74"/>
      <c r="UN74"/>
      <c r="UO74"/>
      <c r="UP74"/>
      <c r="UQ74"/>
      <c r="UR74"/>
      <c r="US74"/>
      <c r="UT74"/>
      <c r="UU74"/>
      <c r="UV74"/>
      <c r="UW74"/>
      <c r="UX74"/>
      <c r="UY74"/>
      <c r="UZ74"/>
      <c r="VA74"/>
      <c r="VB74"/>
      <c r="VC74"/>
      <c r="VD74"/>
      <c r="VE74"/>
      <c r="VF74"/>
      <c r="VG74"/>
      <c r="VH74"/>
      <c r="VI74"/>
      <c r="VJ74"/>
      <c r="VK74"/>
      <c r="VL74"/>
      <c r="VM74"/>
      <c r="VN74"/>
      <c r="VO74"/>
      <c r="VP74"/>
      <c r="VQ74"/>
      <c r="VR74"/>
      <c r="VS74"/>
      <c r="VT74"/>
      <c r="VU74"/>
      <c r="VV74"/>
      <c r="VW74"/>
      <c r="VX74"/>
      <c r="VY74"/>
      <c r="VZ74"/>
      <c r="WA74"/>
      <c r="WB74"/>
      <c r="WC74"/>
      <c r="WD74"/>
      <c r="WE74"/>
      <c r="WF74"/>
      <c r="WG74"/>
      <c r="WH74"/>
      <c r="WI74"/>
      <c r="WJ74"/>
      <c r="WK74"/>
      <c r="WL74"/>
      <c r="WM74"/>
      <c r="WN74"/>
      <c r="WO74"/>
      <c r="WP74"/>
      <c r="WQ74"/>
      <c r="WR74"/>
      <c r="WS74"/>
      <c r="WT74"/>
      <c r="WU74"/>
      <c r="WV74"/>
      <c r="WW74"/>
      <c r="WX74"/>
      <c r="WY74"/>
      <c r="WZ74"/>
      <c r="XA74"/>
      <c r="XB74"/>
      <c r="XC74"/>
      <c r="XD74"/>
      <c r="XE74"/>
      <c r="XF74"/>
      <c r="XG74"/>
      <c r="XH74"/>
      <c r="XI74"/>
      <c r="XJ74"/>
      <c r="XK74"/>
      <c r="XL74"/>
      <c r="XM74"/>
      <c r="XN74"/>
      <c r="XO74"/>
      <c r="XP74"/>
      <c r="XQ74"/>
      <c r="XR74"/>
      <c r="XS74"/>
      <c r="XT74"/>
      <c r="XU74"/>
      <c r="XV74"/>
      <c r="XW74"/>
      <c r="XX74"/>
      <c r="XY74"/>
      <c r="XZ74"/>
      <c r="YA74"/>
      <c r="YB74"/>
      <c r="YC74"/>
      <c r="YD74"/>
      <c r="YE74"/>
      <c r="YF74"/>
      <c r="YG74"/>
      <c r="YH74"/>
      <c r="YI74"/>
      <c r="YJ74"/>
      <c r="YK74"/>
      <c r="YL74"/>
      <c r="YM74"/>
      <c r="YN74"/>
      <c r="YO74"/>
      <c r="YP74"/>
      <c r="YQ74"/>
      <c r="YR74"/>
      <c r="YS74"/>
      <c r="YT74"/>
      <c r="YU74"/>
      <c r="YV74"/>
      <c r="YW74"/>
      <c r="YX74"/>
      <c r="YY74"/>
      <c r="YZ74"/>
      <c r="ZA74"/>
      <c r="ZB74"/>
      <c r="ZC74"/>
      <c r="ZD74"/>
      <c r="ZE74"/>
      <c r="ZF74"/>
      <c r="ZG74"/>
      <c r="ZH74"/>
      <c r="ZI74"/>
      <c r="ZJ74"/>
      <c r="ZK74"/>
      <c r="ZL74"/>
      <c r="ZM74"/>
      <c r="ZN74"/>
      <c r="ZO74"/>
      <c r="ZP74"/>
      <c r="ZQ74"/>
      <c r="ZR74"/>
      <c r="ZS74"/>
      <c r="ZT74"/>
      <c r="ZU74"/>
      <c r="ZV74"/>
      <c r="ZW74"/>
      <c r="ZX74"/>
      <c r="ZY74"/>
      <c r="ZZ74"/>
    </row>
    <row r="75" spans="1:702" s="18" customFormat="1">
      <c r="A75" s="16" t="s">
        <v>68</v>
      </c>
      <c r="B75">
        <v>502542.61429162155</v>
      </c>
      <c r="C75">
        <v>470615.28345553076</v>
      </c>
      <c r="D75">
        <v>594102.71923993761</v>
      </c>
      <c r="E75">
        <v>571699.93993142771</v>
      </c>
      <c r="F75">
        <v>535974.80514818663</v>
      </c>
      <c r="G75">
        <v>435329.22897403681</v>
      </c>
      <c r="H75">
        <v>364279.12336058466</v>
      </c>
      <c r="I75">
        <v>375614.83298546687</v>
      </c>
      <c r="J75">
        <v>348820.34559241123</v>
      </c>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c r="GQ75"/>
      <c r="GR75"/>
      <c r="GS75"/>
      <c r="GT75"/>
      <c r="GU75"/>
      <c r="GV75"/>
      <c r="GW75"/>
      <c r="GX75"/>
      <c r="GY75"/>
      <c r="GZ75"/>
      <c r="HA75"/>
      <c r="HB75"/>
      <c r="HC75"/>
      <c r="HD75"/>
      <c r="HE75"/>
      <c r="HF75"/>
      <c r="HG75"/>
      <c r="HH75"/>
      <c r="HI75"/>
      <c r="HJ75"/>
      <c r="HK75"/>
      <c r="HL75"/>
      <c r="HM75"/>
      <c r="HN75"/>
      <c r="HO75"/>
      <c r="HP75"/>
      <c r="HQ75"/>
      <c r="HR75"/>
      <c r="HS75"/>
      <c r="HT75"/>
      <c r="HU75"/>
      <c r="HV75"/>
      <c r="HW75"/>
      <c r="HX75"/>
      <c r="HY75"/>
      <c r="HZ75"/>
      <c r="IA75"/>
      <c r="IB75"/>
      <c r="IC75"/>
      <c r="ID75"/>
      <c r="IE75"/>
      <c r="IF75"/>
      <c r="IG75"/>
      <c r="IH75"/>
      <c r="II75"/>
      <c r="IJ75"/>
      <c r="IK75"/>
      <c r="IL75"/>
      <c r="IM75"/>
      <c r="IN75"/>
      <c r="IO75"/>
      <c r="IP75"/>
      <c r="IQ75"/>
      <c r="IR75"/>
      <c r="IS75"/>
      <c r="IT75"/>
      <c r="IU75"/>
      <c r="IV75"/>
      <c r="IW75"/>
      <c r="IX75"/>
      <c r="IY75"/>
      <c r="IZ75"/>
      <c r="JA75"/>
      <c r="JB75"/>
      <c r="JC75"/>
      <c r="JD75"/>
      <c r="JE75"/>
      <c r="JF75"/>
      <c r="JG75"/>
      <c r="JH75"/>
      <c r="JI75"/>
      <c r="JJ75"/>
      <c r="JK75"/>
      <c r="JL75"/>
      <c r="JM75"/>
      <c r="JN75"/>
      <c r="JO75"/>
      <c r="JP75"/>
      <c r="JQ75"/>
      <c r="JR75"/>
      <c r="JS75"/>
      <c r="JT75"/>
      <c r="JU75"/>
      <c r="JV75"/>
      <c r="JW75"/>
      <c r="JX75"/>
      <c r="JY75"/>
      <c r="JZ75"/>
      <c r="KA75"/>
      <c r="KB75"/>
      <c r="KC75"/>
      <c r="KD75"/>
      <c r="KE75"/>
      <c r="KF75"/>
      <c r="KG75"/>
      <c r="KH75"/>
      <c r="KI75"/>
      <c r="KJ75"/>
      <c r="KK75"/>
      <c r="KL75"/>
      <c r="KM75"/>
      <c r="KN75"/>
      <c r="KO75"/>
      <c r="KP75"/>
      <c r="KQ75"/>
      <c r="KR75"/>
      <c r="KS75"/>
      <c r="KT75"/>
      <c r="KU75"/>
      <c r="KV75"/>
      <c r="KW75"/>
      <c r="KX75"/>
      <c r="KY75"/>
      <c r="KZ75"/>
      <c r="LA75"/>
      <c r="LB75"/>
      <c r="LC75"/>
      <c r="LD75"/>
      <c r="LE75"/>
      <c r="LF75"/>
      <c r="LG75"/>
      <c r="LH75"/>
      <c r="LI75"/>
      <c r="LJ75"/>
      <c r="LK75"/>
      <c r="LL75"/>
      <c r="LM75"/>
      <c r="LN75"/>
      <c r="LO75"/>
      <c r="LP75"/>
      <c r="LQ75"/>
      <c r="LR75"/>
      <c r="LS75"/>
      <c r="LT75"/>
      <c r="LU75"/>
      <c r="LV75"/>
      <c r="LW75"/>
      <c r="LX75"/>
      <c r="LY75"/>
      <c r="LZ75"/>
      <c r="MA75"/>
      <c r="MB75"/>
      <c r="MC75"/>
      <c r="MD75"/>
      <c r="ME75"/>
      <c r="MF75"/>
      <c r="MG75"/>
      <c r="MH75"/>
      <c r="MI75"/>
      <c r="MJ75"/>
      <c r="MK75"/>
      <c r="ML75"/>
      <c r="MM75"/>
      <c r="MN75"/>
      <c r="MO75"/>
      <c r="MP75"/>
      <c r="MQ75"/>
      <c r="MR75"/>
      <c r="MS75"/>
      <c r="MT75"/>
      <c r="MU75"/>
      <c r="MV75"/>
      <c r="MW75"/>
      <c r="MX75"/>
      <c r="MY75"/>
      <c r="MZ75"/>
      <c r="NA75"/>
      <c r="NB75"/>
      <c r="NC75"/>
      <c r="ND75"/>
      <c r="NE75"/>
      <c r="NF75"/>
      <c r="NG75"/>
      <c r="NH75"/>
      <c r="NI75"/>
      <c r="NJ75"/>
      <c r="NK75"/>
      <c r="NL75"/>
      <c r="NM75"/>
      <c r="NN75"/>
      <c r="NO75"/>
      <c r="NP75"/>
      <c r="NQ75"/>
      <c r="NR75"/>
      <c r="NS75"/>
      <c r="NT75"/>
      <c r="NU75"/>
      <c r="NV75"/>
      <c r="NW75"/>
      <c r="NX75"/>
      <c r="NY75"/>
      <c r="NZ75"/>
      <c r="OA75"/>
      <c r="OB75"/>
      <c r="OC75"/>
      <c r="OD75"/>
      <c r="OE75"/>
      <c r="OF75"/>
      <c r="OG75"/>
      <c r="OH75"/>
      <c r="OI75"/>
      <c r="OJ75"/>
      <c r="OK75"/>
      <c r="OL75"/>
      <c r="OM75"/>
      <c r="ON75"/>
      <c r="OO75"/>
      <c r="OP75"/>
      <c r="OQ75"/>
      <c r="OR75"/>
      <c r="OS75"/>
      <c r="OT75"/>
      <c r="OU75"/>
      <c r="OV75"/>
      <c r="OW75"/>
      <c r="OX75"/>
      <c r="OY75"/>
      <c r="OZ75"/>
      <c r="PA75"/>
      <c r="PB75"/>
      <c r="PC75"/>
      <c r="PD75"/>
      <c r="PE75"/>
      <c r="PF75"/>
      <c r="PG75"/>
      <c r="PH75"/>
      <c r="PI75"/>
      <c r="PJ75"/>
      <c r="PK75"/>
      <c r="PL75"/>
      <c r="PM75"/>
      <c r="PN75"/>
      <c r="PO75"/>
      <c r="PP75"/>
      <c r="PQ75"/>
      <c r="PR75"/>
      <c r="PS75"/>
      <c r="PT75"/>
      <c r="PU75"/>
      <c r="PV75"/>
      <c r="PW75"/>
      <c r="PX75"/>
      <c r="PY75"/>
      <c r="PZ75"/>
      <c r="QA75"/>
      <c r="QB75"/>
      <c r="QC75"/>
      <c r="QD75"/>
      <c r="QE75"/>
      <c r="QF75"/>
      <c r="QG75"/>
      <c r="QH75"/>
      <c r="QI75"/>
      <c r="QJ75"/>
      <c r="QK75"/>
      <c r="QL75"/>
      <c r="QM75"/>
      <c r="QN75"/>
      <c r="QO75"/>
      <c r="QP75"/>
      <c r="QQ75"/>
      <c r="QR75"/>
      <c r="QS75"/>
      <c r="QT75"/>
      <c r="QU75"/>
      <c r="QV75"/>
      <c r="QW75"/>
      <c r="QX75"/>
      <c r="QY75"/>
      <c r="QZ75"/>
      <c r="RA75"/>
      <c r="RB75"/>
      <c r="RC75"/>
      <c r="RD75"/>
      <c r="RE75"/>
      <c r="RF75"/>
      <c r="RG75"/>
      <c r="RH75"/>
      <c r="RI75"/>
      <c r="RJ75"/>
      <c r="RK75"/>
      <c r="RL75"/>
      <c r="RM75"/>
      <c r="RN75"/>
      <c r="RO75"/>
      <c r="RP75"/>
      <c r="RQ75"/>
      <c r="RR75"/>
      <c r="RS75"/>
      <c r="RT75"/>
      <c r="RU75"/>
      <c r="RV75"/>
      <c r="RW75"/>
      <c r="RX75"/>
      <c r="RY75"/>
      <c r="RZ75"/>
      <c r="SA75"/>
      <c r="SB75"/>
      <c r="SC75"/>
      <c r="SD75"/>
      <c r="SE75"/>
      <c r="SF75"/>
      <c r="SG75"/>
      <c r="SH75"/>
      <c r="SI75"/>
      <c r="SJ75"/>
      <c r="SK75"/>
      <c r="SL75"/>
      <c r="SM75"/>
      <c r="SN75"/>
      <c r="SO75"/>
      <c r="SP75"/>
      <c r="SQ75"/>
      <c r="SR75"/>
      <c r="SS75"/>
      <c r="ST75"/>
      <c r="SU75"/>
      <c r="SV75"/>
      <c r="SW75"/>
      <c r="SX75"/>
      <c r="SY75"/>
      <c r="SZ75"/>
      <c r="TA75"/>
      <c r="TB75"/>
      <c r="TC75"/>
      <c r="TD75"/>
      <c r="TE75"/>
      <c r="TF75"/>
      <c r="TG75"/>
      <c r="TH75"/>
      <c r="TI75"/>
      <c r="TJ75"/>
      <c r="TK75"/>
      <c r="TL75"/>
      <c r="TM75"/>
      <c r="TN75"/>
      <c r="TO75"/>
      <c r="TP75"/>
      <c r="TQ75"/>
      <c r="TR75"/>
      <c r="TS75"/>
      <c r="TT75"/>
      <c r="TU75"/>
      <c r="TV75"/>
      <c r="TW75"/>
      <c r="TX75"/>
      <c r="TY75"/>
      <c r="TZ75"/>
      <c r="UA75"/>
      <c r="UB75"/>
      <c r="UC75"/>
      <c r="UD75"/>
      <c r="UE75"/>
      <c r="UF75"/>
      <c r="UG75"/>
      <c r="UH75"/>
      <c r="UI75"/>
      <c r="UJ75"/>
      <c r="UK75"/>
      <c r="UL75"/>
      <c r="UM75"/>
      <c r="UN75"/>
      <c r="UO75"/>
      <c r="UP75"/>
      <c r="UQ75"/>
      <c r="UR75"/>
      <c r="US75"/>
      <c r="UT75"/>
      <c r="UU75"/>
      <c r="UV75"/>
      <c r="UW75"/>
      <c r="UX75"/>
      <c r="UY75"/>
      <c r="UZ75"/>
      <c r="VA75"/>
      <c r="VB75"/>
      <c r="VC75"/>
      <c r="VD75"/>
      <c r="VE75"/>
      <c r="VF75"/>
      <c r="VG75"/>
      <c r="VH75"/>
      <c r="VI75"/>
      <c r="VJ75"/>
      <c r="VK75"/>
      <c r="VL75"/>
      <c r="VM75"/>
      <c r="VN75"/>
      <c r="VO75"/>
      <c r="VP75"/>
      <c r="VQ75"/>
      <c r="VR75"/>
      <c r="VS75"/>
      <c r="VT75"/>
      <c r="VU75"/>
      <c r="VV75"/>
      <c r="VW75"/>
      <c r="VX75"/>
      <c r="VY75"/>
      <c r="VZ75"/>
      <c r="WA75"/>
      <c r="WB75"/>
      <c r="WC75"/>
      <c r="WD75"/>
      <c r="WE75"/>
      <c r="WF75"/>
      <c r="WG75"/>
      <c r="WH75"/>
      <c r="WI75"/>
      <c r="WJ75"/>
      <c r="WK75"/>
      <c r="WL75"/>
      <c r="WM75"/>
      <c r="WN75"/>
      <c r="WO75"/>
      <c r="WP75"/>
      <c r="WQ75"/>
      <c r="WR75"/>
      <c r="WS75"/>
      <c r="WT75"/>
      <c r="WU75"/>
      <c r="WV75"/>
      <c r="WW75"/>
      <c r="WX75"/>
      <c r="WY75"/>
      <c r="WZ75"/>
      <c r="XA75"/>
      <c r="XB75"/>
      <c r="XC75"/>
      <c r="XD75"/>
      <c r="XE75"/>
      <c r="XF75"/>
      <c r="XG75"/>
      <c r="XH75"/>
      <c r="XI75"/>
      <c r="XJ75"/>
      <c r="XK75"/>
      <c r="XL75"/>
      <c r="XM75"/>
      <c r="XN75"/>
      <c r="XO75"/>
      <c r="XP75"/>
      <c r="XQ75"/>
      <c r="XR75"/>
      <c r="XS75"/>
      <c r="XT75"/>
      <c r="XU75"/>
      <c r="XV75"/>
      <c r="XW75"/>
      <c r="XX75"/>
      <c r="XY75"/>
      <c r="XZ75"/>
      <c r="YA75"/>
      <c r="YB75"/>
      <c r="YC75"/>
      <c r="YD75"/>
      <c r="YE75"/>
      <c r="YF75"/>
      <c r="YG75"/>
      <c r="YH75"/>
      <c r="YI75"/>
      <c r="YJ75"/>
      <c r="YK75"/>
      <c r="YL75"/>
      <c r="YM75"/>
      <c r="YN75"/>
      <c r="YO75"/>
      <c r="YP75"/>
      <c r="YQ75"/>
      <c r="YR75"/>
      <c r="YS75"/>
      <c r="YT75"/>
      <c r="YU75"/>
      <c r="YV75"/>
      <c r="YW75"/>
      <c r="YX75"/>
      <c r="YY75"/>
      <c r="YZ75"/>
      <c r="ZA75"/>
      <c r="ZB75"/>
      <c r="ZC75"/>
      <c r="ZD75"/>
      <c r="ZE75"/>
      <c r="ZF75"/>
      <c r="ZG75"/>
      <c r="ZH75"/>
      <c r="ZI75"/>
      <c r="ZJ75"/>
      <c r="ZK75"/>
      <c r="ZL75"/>
      <c r="ZM75"/>
      <c r="ZN75"/>
      <c r="ZO75"/>
      <c r="ZP75"/>
      <c r="ZQ75"/>
      <c r="ZR75"/>
      <c r="ZS75"/>
      <c r="ZT75"/>
      <c r="ZU75"/>
      <c r="ZV75"/>
      <c r="ZW75"/>
      <c r="ZX75"/>
      <c r="ZY75"/>
      <c r="ZZ75"/>
    </row>
    <row r="76" spans="1:702" s="18" customFormat="1">
      <c r="A76" s="16" t="s">
        <v>69</v>
      </c>
      <c r="B76">
        <v>125635.65357290539</v>
      </c>
      <c r="C76">
        <v>117653.82086388269</v>
      </c>
      <c r="D76">
        <v>0</v>
      </c>
      <c r="E76">
        <v>0</v>
      </c>
      <c r="F76">
        <v>0</v>
      </c>
      <c r="G76">
        <v>0</v>
      </c>
      <c r="H76">
        <v>0</v>
      </c>
      <c r="I76">
        <v>0</v>
      </c>
      <c r="J76">
        <v>0</v>
      </c>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c r="GQ76"/>
      <c r="GR76"/>
      <c r="GS76"/>
      <c r="GT76"/>
      <c r="GU76"/>
      <c r="GV76"/>
      <c r="GW76"/>
      <c r="GX76"/>
      <c r="GY76"/>
      <c r="GZ76"/>
      <c r="HA76"/>
      <c r="HB76"/>
      <c r="HC76"/>
      <c r="HD76"/>
      <c r="HE76"/>
      <c r="HF76"/>
      <c r="HG76"/>
      <c r="HH76"/>
      <c r="HI76"/>
      <c r="HJ76"/>
      <c r="HK76"/>
      <c r="HL76"/>
      <c r="HM76"/>
      <c r="HN76"/>
      <c r="HO76"/>
      <c r="HP76"/>
      <c r="HQ76"/>
      <c r="HR76"/>
      <c r="HS76"/>
      <c r="HT76"/>
      <c r="HU76"/>
      <c r="HV76"/>
      <c r="HW76"/>
      <c r="HX76"/>
      <c r="HY76"/>
      <c r="HZ76"/>
      <c r="IA76"/>
      <c r="IB76"/>
      <c r="IC76"/>
      <c r="ID76"/>
      <c r="IE76"/>
      <c r="IF76"/>
      <c r="IG76"/>
      <c r="IH76"/>
      <c r="II76"/>
      <c r="IJ76"/>
      <c r="IK76"/>
      <c r="IL76"/>
      <c r="IM76"/>
      <c r="IN76"/>
      <c r="IO76"/>
      <c r="IP76"/>
      <c r="IQ76"/>
      <c r="IR76"/>
      <c r="IS76"/>
      <c r="IT76"/>
      <c r="IU76"/>
      <c r="IV76"/>
      <c r="IW76"/>
      <c r="IX76"/>
      <c r="IY76"/>
      <c r="IZ76"/>
      <c r="JA76"/>
      <c r="JB76"/>
      <c r="JC76"/>
      <c r="JD76"/>
      <c r="JE76"/>
      <c r="JF76"/>
      <c r="JG76"/>
      <c r="JH76"/>
      <c r="JI76"/>
      <c r="JJ76"/>
      <c r="JK76"/>
      <c r="JL76"/>
      <c r="JM76"/>
      <c r="JN76"/>
      <c r="JO76"/>
      <c r="JP76"/>
      <c r="JQ76"/>
      <c r="JR76"/>
      <c r="JS76"/>
      <c r="JT76"/>
      <c r="JU76"/>
      <c r="JV76"/>
      <c r="JW76"/>
      <c r="JX76"/>
      <c r="JY76"/>
      <c r="JZ76"/>
      <c r="KA76"/>
      <c r="KB76"/>
      <c r="KC76"/>
      <c r="KD76"/>
      <c r="KE76"/>
      <c r="KF76"/>
      <c r="KG76"/>
      <c r="KH76"/>
      <c r="KI76"/>
      <c r="KJ76"/>
      <c r="KK76"/>
      <c r="KL76"/>
      <c r="KM76"/>
      <c r="KN76"/>
      <c r="KO76"/>
      <c r="KP76"/>
      <c r="KQ76"/>
      <c r="KR76"/>
      <c r="KS76"/>
      <c r="KT76"/>
      <c r="KU76"/>
      <c r="KV76"/>
      <c r="KW76"/>
      <c r="KX76"/>
      <c r="KY76"/>
      <c r="KZ76"/>
      <c r="LA76"/>
      <c r="LB76"/>
      <c r="LC76"/>
      <c r="LD76"/>
      <c r="LE76"/>
      <c r="LF76"/>
      <c r="LG76"/>
      <c r="LH76"/>
      <c r="LI76"/>
      <c r="LJ76"/>
      <c r="LK76"/>
      <c r="LL76"/>
      <c r="LM76"/>
      <c r="LN76"/>
      <c r="LO76"/>
      <c r="LP76"/>
      <c r="LQ76"/>
      <c r="LR76"/>
      <c r="LS76"/>
      <c r="LT76"/>
      <c r="LU76"/>
      <c r="LV76"/>
      <c r="LW76"/>
      <c r="LX76"/>
      <c r="LY76"/>
      <c r="LZ76"/>
      <c r="MA76"/>
      <c r="MB76"/>
      <c r="MC76"/>
      <c r="MD76"/>
      <c r="ME76"/>
      <c r="MF76"/>
      <c r="MG76"/>
      <c r="MH76"/>
      <c r="MI76"/>
      <c r="MJ76"/>
      <c r="MK76"/>
      <c r="ML76"/>
      <c r="MM76"/>
      <c r="MN76"/>
      <c r="MO76"/>
      <c r="MP76"/>
      <c r="MQ76"/>
      <c r="MR76"/>
      <c r="MS76"/>
      <c r="MT76"/>
      <c r="MU76"/>
      <c r="MV76"/>
      <c r="MW76"/>
      <c r="MX76"/>
      <c r="MY76"/>
      <c r="MZ76"/>
      <c r="NA76"/>
      <c r="NB76"/>
      <c r="NC76"/>
      <c r="ND76"/>
      <c r="NE76"/>
      <c r="NF76"/>
      <c r="NG76"/>
      <c r="NH76"/>
      <c r="NI76"/>
      <c r="NJ76"/>
      <c r="NK76"/>
      <c r="NL76"/>
      <c r="NM76"/>
      <c r="NN76"/>
      <c r="NO76"/>
      <c r="NP76"/>
      <c r="NQ76"/>
      <c r="NR76"/>
      <c r="NS76"/>
      <c r="NT76"/>
      <c r="NU76"/>
      <c r="NV76"/>
      <c r="NW76"/>
      <c r="NX76"/>
      <c r="NY76"/>
      <c r="NZ76"/>
      <c r="OA76"/>
      <c r="OB76"/>
      <c r="OC76"/>
      <c r="OD76"/>
      <c r="OE76"/>
      <c r="OF76"/>
      <c r="OG76"/>
      <c r="OH76"/>
      <c r="OI76"/>
      <c r="OJ76"/>
      <c r="OK76"/>
      <c r="OL76"/>
      <c r="OM76"/>
      <c r="ON76"/>
      <c r="OO76"/>
      <c r="OP76"/>
      <c r="OQ76"/>
      <c r="OR76"/>
      <c r="OS76"/>
      <c r="OT76"/>
      <c r="OU76"/>
      <c r="OV76"/>
      <c r="OW76"/>
      <c r="OX76"/>
      <c r="OY76"/>
      <c r="OZ76"/>
      <c r="PA76"/>
      <c r="PB76"/>
      <c r="PC76"/>
      <c r="PD76"/>
      <c r="PE76"/>
      <c r="PF76"/>
      <c r="PG76"/>
      <c r="PH76"/>
      <c r="PI76"/>
      <c r="PJ76"/>
      <c r="PK76"/>
      <c r="PL76"/>
      <c r="PM76"/>
      <c r="PN76"/>
      <c r="PO76"/>
      <c r="PP76"/>
      <c r="PQ76"/>
      <c r="PR76"/>
      <c r="PS76"/>
      <c r="PT76"/>
      <c r="PU76"/>
      <c r="PV76"/>
      <c r="PW76"/>
      <c r="PX76"/>
      <c r="PY76"/>
      <c r="PZ76"/>
      <c r="QA76"/>
      <c r="QB76"/>
      <c r="QC76"/>
      <c r="QD76"/>
      <c r="QE76"/>
      <c r="QF76"/>
      <c r="QG76"/>
      <c r="QH76"/>
      <c r="QI76"/>
      <c r="QJ76"/>
      <c r="QK76"/>
      <c r="QL76"/>
      <c r="QM76"/>
      <c r="QN76"/>
      <c r="QO76"/>
      <c r="QP76"/>
      <c r="QQ76"/>
      <c r="QR76"/>
      <c r="QS76"/>
      <c r="QT76"/>
      <c r="QU76"/>
      <c r="QV76"/>
      <c r="QW76"/>
      <c r="QX76"/>
      <c r="QY76"/>
      <c r="QZ76"/>
      <c r="RA76"/>
      <c r="RB76"/>
      <c r="RC76"/>
      <c r="RD76"/>
      <c r="RE76"/>
      <c r="RF76"/>
      <c r="RG76"/>
      <c r="RH76"/>
      <c r="RI76"/>
      <c r="RJ76"/>
      <c r="RK76"/>
      <c r="RL76"/>
      <c r="RM76"/>
      <c r="RN76"/>
      <c r="RO76"/>
      <c r="RP76"/>
      <c r="RQ76"/>
      <c r="RR76"/>
      <c r="RS76"/>
      <c r="RT76"/>
      <c r="RU76"/>
      <c r="RV76"/>
      <c r="RW76"/>
      <c r="RX76"/>
      <c r="RY76"/>
      <c r="RZ76"/>
      <c r="SA76"/>
      <c r="SB76"/>
      <c r="SC76"/>
      <c r="SD76"/>
      <c r="SE76"/>
      <c r="SF76"/>
      <c r="SG76"/>
      <c r="SH76"/>
      <c r="SI76"/>
      <c r="SJ76"/>
      <c r="SK76"/>
      <c r="SL76"/>
      <c r="SM76"/>
      <c r="SN76"/>
      <c r="SO76"/>
      <c r="SP76"/>
      <c r="SQ76"/>
      <c r="SR76"/>
      <c r="SS76"/>
      <c r="ST76"/>
      <c r="SU76"/>
      <c r="SV76"/>
      <c r="SW76"/>
      <c r="SX76"/>
      <c r="SY76"/>
      <c r="SZ76"/>
      <c r="TA76"/>
      <c r="TB76"/>
      <c r="TC76"/>
      <c r="TD76"/>
      <c r="TE76"/>
      <c r="TF76"/>
      <c r="TG76"/>
      <c r="TH76"/>
      <c r="TI76"/>
      <c r="TJ76"/>
      <c r="TK76"/>
      <c r="TL76"/>
      <c r="TM76"/>
      <c r="TN76"/>
      <c r="TO76"/>
      <c r="TP76"/>
      <c r="TQ76"/>
      <c r="TR76"/>
      <c r="TS76"/>
      <c r="TT76"/>
      <c r="TU76"/>
      <c r="TV76"/>
      <c r="TW76"/>
      <c r="TX76"/>
      <c r="TY76"/>
      <c r="TZ76"/>
      <c r="UA76"/>
      <c r="UB76"/>
      <c r="UC76"/>
      <c r="UD76"/>
      <c r="UE76"/>
      <c r="UF76"/>
      <c r="UG76"/>
      <c r="UH76"/>
      <c r="UI76"/>
      <c r="UJ76"/>
      <c r="UK76"/>
      <c r="UL76"/>
      <c r="UM76"/>
      <c r="UN76"/>
      <c r="UO76"/>
      <c r="UP76"/>
      <c r="UQ76"/>
      <c r="UR76"/>
      <c r="US76"/>
      <c r="UT76"/>
      <c r="UU76"/>
      <c r="UV76"/>
      <c r="UW76"/>
      <c r="UX76"/>
      <c r="UY76"/>
      <c r="UZ76"/>
      <c r="VA76"/>
      <c r="VB76"/>
      <c r="VC76"/>
      <c r="VD76"/>
      <c r="VE76"/>
      <c r="VF76"/>
      <c r="VG76"/>
      <c r="VH76"/>
      <c r="VI76"/>
      <c r="VJ76"/>
      <c r="VK76"/>
      <c r="VL76"/>
      <c r="VM76"/>
      <c r="VN76"/>
      <c r="VO76"/>
      <c r="VP76"/>
      <c r="VQ76"/>
      <c r="VR76"/>
      <c r="VS76"/>
      <c r="VT76"/>
      <c r="VU76"/>
      <c r="VV76"/>
      <c r="VW76"/>
      <c r="VX76"/>
      <c r="VY76"/>
      <c r="VZ76"/>
      <c r="WA76"/>
      <c r="WB76"/>
      <c r="WC76"/>
      <c r="WD76"/>
      <c r="WE76"/>
      <c r="WF76"/>
      <c r="WG76"/>
      <c r="WH76"/>
      <c r="WI76"/>
      <c r="WJ76"/>
      <c r="WK76"/>
      <c r="WL76"/>
      <c r="WM76"/>
      <c r="WN76"/>
      <c r="WO76"/>
      <c r="WP76"/>
      <c r="WQ76"/>
      <c r="WR76"/>
      <c r="WS76"/>
      <c r="WT76"/>
      <c r="WU76"/>
      <c r="WV76"/>
      <c r="WW76"/>
      <c r="WX76"/>
      <c r="WY76"/>
      <c r="WZ76"/>
      <c r="XA76"/>
      <c r="XB76"/>
      <c r="XC76"/>
      <c r="XD76"/>
      <c r="XE76"/>
      <c r="XF76"/>
      <c r="XG76"/>
      <c r="XH76"/>
      <c r="XI76"/>
      <c r="XJ76"/>
      <c r="XK76"/>
      <c r="XL76"/>
      <c r="XM76"/>
      <c r="XN76"/>
      <c r="XO76"/>
      <c r="XP76"/>
      <c r="XQ76"/>
      <c r="XR76"/>
      <c r="XS76"/>
      <c r="XT76"/>
      <c r="XU76"/>
      <c r="XV76"/>
      <c r="XW76"/>
      <c r="XX76"/>
      <c r="XY76"/>
      <c r="XZ76"/>
      <c r="YA76"/>
      <c r="YB76"/>
      <c r="YC76"/>
      <c r="YD76"/>
      <c r="YE76"/>
      <c r="YF76"/>
      <c r="YG76"/>
      <c r="YH76"/>
      <c r="YI76"/>
      <c r="YJ76"/>
      <c r="YK76"/>
      <c r="YL76"/>
      <c r="YM76"/>
      <c r="YN76"/>
      <c r="YO76"/>
      <c r="YP76"/>
      <c r="YQ76"/>
      <c r="YR76"/>
      <c r="YS76"/>
      <c r="YT76"/>
      <c r="YU76"/>
      <c r="YV76"/>
      <c r="YW76"/>
      <c r="YX76"/>
      <c r="YY76"/>
      <c r="YZ76"/>
      <c r="ZA76"/>
      <c r="ZB76"/>
      <c r="ZC76"/>
      <c r="ZD76"/>
      <c r="ZE76"/>
      <c r="ZF76"/>
      <c r="ZG76"/>
      <c r="ZH76"/>
      <c r="ZI76"/>
      <c r="ZJ76"/>
      <c r="ZK76"/>
      <c r="ZL76"/>
      <c r="ZM76"/>
      <c r="ZN76"/>
      <c r="ZO76"/>
      <c r="ZP76"/>
      <c r="ZQ76"/>
      <c r="ZR76"/>
      <c r="ZS76"/>
      <c r="ZT76"/>
      <c r="ZU76"/>
      <c r="ZV76"/>
      <c r="ZW76"/>
      <c r="ZX76"/>
      <c r="ZY76"/>
      <c r="ZZ76"/>
    </row>
    <row r="77" spans="1:702" s="18" customFormat="1">
      <c r="A77" s="16" t="s">
        <v>195</v>
      </c>
      <c r="B77">
        <v>628178.26786452695</v>
      </c>
      <c r="C77">
        <v>588269.10431941343</v>
      </c>
      <c r="D77">
        <v>594102.71923993761</v>
      </c>
      <c r="E77">
        <v>571699.93993142759</v>
      </c>
      <c r="F77">
        <v>535974.80514818651</v>
      </c>
      <c r="G77">
        <v>435329.22897403681</v>
      </c>
      <c r="H77">
        <v>364279.12336058466</v>
      </c>
      <c r="I77">
        <v>375614.83298546687</v>
      </c>
      <c r="J77">
        <v>348820.34559241123</v>
      </c>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c r="GJ77"/>
      <c r="GK77"/>
      <c r="GL77"/>
      <c r="GM77"/>
      <c r="GN77"/>
      <c r="GO77"/>
      <c r="GP77"/>
      <c r="GQ77"/>
      <c r="GR77"/>
      <c r="GS77"/>
      <c r="GT77"/>
      <c r="GU77"/>
      <c r="GV77"/>
      <c r="GW77"/>
      <c r="GX77"/>
      <c r="GY77"/>
      <c r="GZ77"/>
      <c r="HA77"/>
      <c r="HB77"/>
      <c r="HC77"/>
      <c r="HD77"/>
      <c r="HE77"/>
      <c r="HF77"/>
      <c r="HG77"/>
      <c r="HH77"/>
      <c r="HI77"/>
      <c r="HJ77"/>
      <c r="HK77"/>
      <c r="HL77"/>
      <c r="HM77"/>
      <c r="HN77"/>
      <c r="HO77"/>
      <c r="HP77"/>
      <c r="HQ77"/>
      <c r="HR77"/>
      <c r="HS77"/>
      <c r="HT77"/>
      <c r="HU77"/>
      <c r="HV77"/>
      <c r="HW77"/>
      <c r="HX77"/>
      <c r="HY77"/>
      <c r="HZ77"/>
      <c r="IA77"/>
      <c r="IB77"/>
      <c r="IC77"/>
      <c r="ID77"/>
      <c r="IE77"/>
      <c r="IF77"/>
      <c r="IG77"/>
      <c r="IH77"/>
      <c r="II77"/>
      <c r="IJ77"/>
      <c r="IK77"/>
      <c r="IL77"/>
      <c r="IM77"/>
      <c r="IN77"/>
      <c r="IO77"/>
      <c r="IP77"/>
      <c r="IQ77"/>
      <c r="IR77"/>
      <c r="IS77"/>
      <c r="IT77"/>
      <c r="IU77"/>
      <c r="IV77"/>
      <c r="IW77"/>
      <c r="IX77"/>
      <c r="IY77"/>
      <c r="IZ77"/>
      <c r="JA77"/>
      <c r="JB77"/>
      <c r="JC77"/>
      <c r="JD77"/>
      <c r="JE77"/>
      <c r="JF77"/>
      <c r="JG77"/>
      <c r="JH77"/>
      <c r="JI77"/>
      <c r="JJ77"/>
      <c r="JK77"/>
      <c r="JL77"/>
      <c r="JM77"/>
      <c r="JN77"/>
      <c r="JO77"/>
      <c r="JP77"/>
      <c r="JQ77"/>
      <c r="JR77"/>
      <c r="JS77"/>
      <c r="JT77"/>
      <c r="JU77"/>
      <c r="JV77"/>
      <c r="JW77"/>
      <c r="JX77"/>
      <c r="JY77"/>
      <c r="JZ77"/>
      <c r="KA77"/>
      <c r="KB77"/>
      <c r="KC77"/>
      <c r="KD77"/>
      <c r="KE77"/>
      <c r="KF77"/>
      <c r="KG77"/>
      <c r="KH77"/>
      <c r="KI77"/>
      <c r="KJ77"/>
      <c r="KK77"/>
      <c r="KL77"/>
      <c r="KM77"/>
      <c r="KN77"/>
      <c r="KO77"/>
      <c r="KP77"/>
      <c r="KQ77"/>
      <c r="KR77"/>
      <c r="KS77"/>
      <c r="KT77"/>
      <c r="KU77"/>
      <c r="KV77"/>
      <c r="KW77"/>
      <c r="KX77"/>
      <c r="KY77"/>
      <c r="KZ77"/>
      <c r="LA77"/>
      <c r="LB77"/>
      <c r="LC77"/>
      <c r="LD77"/>
      <c r="LE77"/>
      <c r="LF77"/>
      <c r="LG77"/>
      <c r="LH77"/>
      <c r="LI77"/>
      <c r="LJ77"/>
      <c r="LK77"/>
      <c r="LL77"/>
      <c r="LM77"/>
      <c r="LN77"/>
      <c r="LO77"/>
      <c r="LP77"/>
      <c r="LQ77"/>
      <c r="LR77"/>
      <c r="LS77"/>
      <c r="LT77"/>
      <c r="LU77"/>
      <c r="LV77"/>
      <c r="LW77"/>
      <c r="LX77"/>
      <c r="LY77"/>
      <c r="LZ77"/>
      <c r="MA77"/>
      <c r="MB77"/>
      <c r="MC77"/>
      <c r="MD77"/>
      <c r="ME77"/>
      <c r="MF77"/>
      <c r="MG77"/>
      <c r="MH77"/>
      <c r="MI77"/>
      <c r="MJ77"/>
      <c r="MK77"/>
      <c r="ML77"/>
      <c r="MM77"/>
      <c r="MN77"/>
      <c r="MO77"/>
      <c r="MP77"/>
      <c r="MQ77"/>
      <c r="MR77"/>
      <c r="MS77"/>
      <c r="MT77"/>
      <c r="MU77"/>
      <c r="MV77"/>
      <c r="MW77"/>
      <c r="MX77"/>
      <c r="MY77"/>
      <c r="MZ77"/>
      <c r="NA77"/>
      <c r="NB77"/>
      <c r="NC77"/>
      <c r="ND77"/>
      <c r="NE77"/>
      <c r="NF77"/>
      <c r="NG77"/>
      <c r="NH77"/>
      <c r="NI77"/>
      <c r="NJ77"/>
      <c r="NK77"/>
      <c r="NL77"/>
      <c r="NM77"/>
      <c r="NN77"/>
      <c r="NO77"/>
      <c r="NP77"/>
      <c r="NQ77"/>
      <c r="NR77"/>
      <c r="NS77"/>
      <c r="NT77"/>
      <c r="NU77"/>
      <c r="NV77"/>
      <c r="NW77"/>
      <c r="NX77"/>
      <c r="NY77"/>
      <c r="NZ77"/>
      <c r="OA77"/>
      <c r="OB77"/>
      <c r="OC77"/>
      <c r="OD77"/>
      <c r="OE77"/>
      <c r="OF77"/>
      <c r="OG77"/>
      <c r="OH77"/>
      <c r="OI77"/>
      <c r="OJ77"/>
      <c r="OK77"/>
      <c r="OL77"/>
      <c r="OM77"/>
      <c r="ON77"/>
      <c r="OO77"/>
      <c r="OP77"/>
      <c r="OQ77"/>
      <c r="OR77"/>
      <c r="OS77"/>
      <c r="OT77"/>
      <c r="OU77"/>
      <c r="OV77"/>
      <c r="OW77"/>
      <c r="OX77"/>
      <c r="OY77"/>
      <c r="OZ77"/>
      <c r="PA77"/>
      <c r="PB77"/>
      <c r="PC77"/>
      <c r="PD77"/>
      <c r="PE77"/>
      <c r="PF77"/>
      <c r="PG77"/>
      <c r="PH77"/>
      <c r="PI77"/>
      <c r="PJ77"/>
      <c r="PK77"/>
      <c r="PL77"/>
      <c r="PM77"/>
      <c r="PN77"/>
      <c r="PO77"/>
      <c r="PP77"/>
      <c r="PQ77"/>
      <c r="PR77"/>
      <c r="PS77"/>
      <c r="PT77"/>
      <c r="PU77"/>
      <c r="PV77"/>
      <c r="PW77"/>
      <c r="PX77"/>
      <c r="PY77"/>
      <c r="PZ77"/>
      <c r="QA77"/>
      <c r="QB77"/>
      <c r="QC77"/>
      <c r="QD77"/>
      <c r="QE77"/>
      <c r="QF77"/>
      <c r="QG77"/>
      <c r="QH77"/>
      <c r="QI77"/>
      <c r="QJ77"/>
      <c r="QK77"/>
      <c r="QL77"/>
      <c r="QM77"/>
      <c r="QN77"/>
      <c r="QO77"/>
      <c r="QP77"/>
      <c r="QQ77"/>
      <c r="QR77"/>
      <c r="QS77"/>
      <c r="QT77"/>
      <c r="QU77"/>
      <c r="QV77"/>
      <c r="QW77"/>
      <c r="QX77"/>
      <c r="QY77"/>
      <c r="QZ77"/>
      <c r="RA77"/>
      <c r="RB77"/>
      <c r="RC77"/>
      <c r="RD77"/>
      <c r="RE77"/>
      <c r="RF77"/>
      <c r="RG77"/>
      <c r="RH77"/>
      <c r="RI77"/>
      <c r="RJ77"/>
      <c r="RK77"/>
      <c r="RL77"/>
      <c r="RM77"/>
      <c r="RN77"/>
      <c r="RO77"/>
      <c r="RP77"/>
      <c r="RQ77"/>
      <c r="RR77"/>
      <c r="RS77"/>
      <c r="RT77"/>
      <c r="RU77"/>
      <c r="RV77"/>
      <c r="RW77"/>
      <c r="RX77"/>
      <c r="RY77"/>
      <c r="RZ77"/>
      <c r="SA77"/>
      <c r="SB77"/>
      <c r="SC77"/>
      <c r="SD77"/>
      <c r="SE77"/>
      <c r="SF77"/>
      <c r="SG77"/>
      <c r="SH77"/>
      <c r="SI77"/>
      <c r="SJ77"/>
      <c r="SK77"/>
      <c r="SL77"/>
      <c r="SM77"/>
      <c r="SN77"/>
      <c r="SO77"/>
      <c r="SP77"/>
      <c r="SQ77"/>
      <c r="SR77"/>
      <c r="SS77"/>
      <c r="ST77"/>
      <c r="SU77"/>
      <c r="SV77"/>
      <c r="SW77"/>
      <c r="SX77"/>
      <c r="SY77"/>
      <c r="SZ77"/>
      <c r="TA77"/>
      <c r="TB77"/>
      <c r="TC77"/>
      <c r="TD77"/>
      <c r="TE77"/>
      <c r="TF77"/>
      <c r="TG77"/>
      <c r="TH77"/>
      <c r="TI77"/>
      <c r="TJ77"/>
      <c r="TK77"/>
      <c r="TL77"/>
      <c r="TM77"/>
      <c r="TN77"/>
      <c r="TO77"/>
      <c r="TP77"/>
      <c r="TQ77"/>
      <c r="TR77"/>
      <c r="TS77"/>
      <c r="TT77"/>
      <c r="TU77"/>
      <c r="TV77"/>
      <c r="TW77"/>
      <c r="TX77"/>
      <c r="TY77"/>
      <c r="TZ77"/>
      <c r="UA77"/>
      <c r="UB77"/>
      <c r="UC77"/>
      <c r="UD77"/>
      <c r="UE77"/>
      <c r="UF77"/>
      <c r="UG77"/>
      <c r="UH77"/>
      <c r="UI77"/>
      <c r="UJ77"/>
      <c r="UK77"/>
      <c r="UL77"/>
      <c r="UM77"/>
      <c r="UN77"/>
      <c r="UO77"/>
      <c r="UP77"/>
      <c r="UQ77"/>
      <c r="UR77"/>
      <c r="US77"/>
      <c r="UT77"/>
      <c r="UU77"/>
      <c r="UV77"/>
      <c r="UW77"/>
      <c r="UX77"/>
      <c r="UY77"/>
      <c r="UZ77"/>
      <c r="VA77"/>
      <c r="VB77"/>
      <c r="VC77"/>
      <c r="VD77"/>
      <c r="VE77"/>
      <c r="VF77"/>
      <c r="VG77"/>
      <c r="VH77"/>
      <c r="VI77"/>
      <c r="VJ77"/>
      <c r="VK77"/>
      <c r="VL77"/>
      <c r="VM77"/>
      <c r="VN77"/>
      <c r="VO77"/>
      <c r="VP77"/>
      <c r="VQ77"/>
      <c r="VR77"/>
      <c r="VS77"/>
      <c r="VT77"/>
      <c r="VU77"/>
      <c r="VV77"/>
      <c r="VW77"/>
      <c r="VX77"/>
      <c r="VY77"/>
      <c r="VZ77"/>
      <c r="WA77"/>
      <c r="WB77"/>
      <c r="WC77"/>
      <c r="WD77"/>
      <c r="WE77"/>
      <c r="WF77"/>
      <c r="WG77"/>
      <c r="WH77"/>
      <c r="WI77"/>
      <c r="WJ77"/>
      <c r="WK77"/>
      <c r="WL77"/>
      <c r="WM77"/>
      <c r="WN77"/>
      <c r="WO77"/>
      <c r="WP77"/>
      <c r="WQ77"/>
      <c r="WR77"/>
      <c r="WS77"/>
      <c r="WT77"/>
      <c r="WU77"/>
      <c r="WV77"/>
      <c r="WW77"/>
      <c r="WX77"/>
      <c r="WY77"/>
      <c r="WZ77"/>
      <c r="XA77"/>
      <c r="XB77"/>
      <c r="XC77"/>
      <c r="XD77"/>
      <c r="XE77"/>
      <c r="XF77"/>
      <c r="XG77"/>
      <c r="XH77"/>
      <c r="XI77"/>
      <c r="XJ77"/>
      <c r="XK77"/>
      <c r="XL77"/>
      <c r="XM77"/>
      <c r="XN77"/>
      <c r="XO77"/>
      <c r="XP77"/>
      <c r="XQ77"/>
      <c r="XR77"/>
      <c r="XS77"/>
      <c r="XT77"/>
      <c r="XU77"/>
      <c r="XV77"/>
      <c r="XW77"/>
      <c r="XX77"/>
      <c r="XY77"/>
      <c r="XZ77"/>
      <c r="YA77"/>
      <c r="YB77"/>
      <c r="YC77"/>
      <c r="YD77"/>
      <c r="YE77"/>
      <c r="YF77"/>
      <c r="YG77"/>
      <c r="YH77"/>
      <c r="YI77"/>
      <c r="YJ77"/>
      <c r="YK77"/>
      <c r="YL77"/>
      <c r="YM77"/>
      <c r="YN77"/>
      <c r="YO77"/>
      <c r="YP77"/>
      <c r="YQ77"/>
      <c r="YR77"/>
      <c r="YS77"/>
      <c r="YT77"/>
      <c r="YU77"/>
      <c r="YV77"/>
      <c r="YW77"/>
      <c r="YX77"/>
      <c r="YY77"/>
      <c r="YZ77"/>
      <c r="ZA77"/>
      <c r="ZB77"/>
      <c r="ZC77"/>
      <c r="ZD77"/>
      <c r="ZE77"/>
      <c r="ZF77"/>
      <c r="ZG77"/>
      <c r="ZH77"/>
      <c r="ZI77"/>
      <c r="ZJ77"/>
      <c r="ZK77"/>
      <c r="ZL77"/>
      <c r="ZM77"/>
      <c r="ZN77"/>
      <c r="ZO77"/>
      <c r="ZP77"/>
      <c r="ZQ77"/>
      <c r="ZR77"/>
      <c r="ZS77"/>
      <c r="ZT77"/>
      <c r="ZU77"/>
      <c r="ZV77"/>
      <c r="ZW77"/>
      <c r="ZX77"/>
      <c r="ZY77"/>
      <c r="ZZ77"/>
    </row>
    <row r="78" spans="1:702" s="18" customFormat="1">
      <c r="A78" s="69" t="s">
        <v>361</v>
      </c>
      <c r="B78">
        <v>0</v>
      </c>
      <c r="C78">
        <v>0</v>
      </c>
      <c r="D78">
        <v>0</v>
      </c>
      <c r="E78">
        <v>0</v>
      </c>
      <c r="F78">
        <v>0</v>
      </c>
      <c r="G78">
        <v>0</v>
      </c>
      <c r="H78">
        <v>0</v>
      </c>
      <c r="I78">
        <v>0</v>
      </c>
      <c r="J78">
        <v>0</v>
      </c>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c r="GJ78"/>
      <c r="GK78"/>
      <c r="GL78"/>
      <c r="GM78"/>
      <c r="GN78"/>
      <c r="GO78"/>
      <c r="GP78"/>
      <c r="GQ78"/>
      <c r="GR78"/>
      <c r="GS78"/>
      <c r="GT78"/>
      <c r="GU78"/>
      <c r="GV78"/>
      <c r="GW78"/>
      <c r="GX78"/>
      <c r="GY78"/>
      <c r="GZ78"/>
      <c r="HA78"/>
      <c r="HB78"/>
      <c r="HC78"/>
      <c r="HD78"/>
      <c r="HE78"/>
      <c r="HF78"/>
      <c r="HG78"/>
      <c r="HH78"/>
      <c r="HI78"/>
      <c r="HJ78"/>
      <c r="HK78"/>
      <c r="HL78"/>
      <c r="HM78"/>
      <c r="HN78"/>
      <c r="HO78"/>
      <c r="HP78"/>
      <c r="HQ78"/>
      <c r="HR78"/>
      <c r="HS78"/>
      <c r="HT78"/>
      <c r="HU78"/>
      <c r="HV78"/>
      <c r="HW78"/>
      <c r="HX78"/>
      <c r="HY78"/>
      <c r="HZ78"/>
      <c r="IA78"/>
      <c r="IB78"/>
      <c r="IC78"/>
      <c r="ID78"/>
      <c r="IE78"/>
      <c r="IF78"/>
      <c r="IG78"/>
      <c r="IH78"/>
      <c r="II78"/>
      <c r="IJ78"/>
      <c r="IK78"/>
      <c r="IL78"/>
      <c r="IM78"/>
      <c r="IN78"/>
      <c r="IO78"/>
      <c r="IP78"/>
      <c r="IQ78"/>
      <c r="IR78"/>
      <c r="IS78"/>
      <c r="IT78"/>
      <c r="IU78"/>
      <c r="IV78"/>
      <c r="IW78"/>
      <c r="IX78"/>
      <c r="IY78"/>
      <c r="IZ78"/>
      <c r="JA78"/>
      <c r="JB78"/>
      <c r="JC78"/>
      <c r="JD78"/>
      <c r="JE78"/>
      <c r="JF78"/>
      <c r="JG78"/>
      <c r="JH78"/>
      <c r="JI78"/>
      <c r="JJ78"/>
      <c r="JK78"/>
      <c r="JL78"/>
      <c r="JM78"/>
      <c r="JN78"/>
      <c r="JO78"/>
      <c r="JP78"/>
      <c r="JQ78"/>
      <c r="JR78"/>
      <c r="JS78"/>
      <c r="JT78"/>
      <c r="JU78"/>
      <c r="JV78"/>
      <c r="JW78"/>
      <c r="JX78"/>
      <c r="JY78"/>
      <c r="JZ78"/>
      <c r="KA78"/>
      <c r="KB78"/>
      <c r="KC78"/>
      <c r="KD78"/>
      <c r="KE78"/>
      <c r="KF78"/>
      <c r="KG78"/>
      <c r="KH78"/>
      <c r="KI78"/>
      <c r="KJ78"/>
      <c r="KK78"/>
      <c r="KL78"/>
      <c r="KM78"/>
      <c r="KN78"/>
      <c r="KO78"/>
      <c r="KP78"/>
      <c r="KQ78"/>
      <c r="KR78"/>
      <c r="KS78"/>
      <c r="KT78"/>
      <c r="KU78"/>
      <c r="KV78"/>
      <c r="KW78"/>
      <c r="KX78"/>
      <c r="KY78"/>
      <c r="KZ78"/>
      <c r="LA78"/>
      <c r="LB78"/>
      <c r="LC78"/>
      <c r="LD78"/>
      <c r="LE78"/>
      <c r="LF78"/>
      <c r="LG78"/>
      <c r="LH78"/>
      <c r="LI78"/>
      <c r="LJ78"/>
      <c r="LK78"/>
      <c r="LL78"/>
      <c r="LM78"/>
      <c r="LN78"/>
      <c r="LO78"/>
      <c r="LP78"/>
      <c r="LQ78"/>
      <c r="LR78"/>
      <c r="LS78"/>
      <c r="LT78"/>
      <c r="LU78"/>
      <c r="LV78"/>
      <c r="LW78"/>
      <c r="LX78"/>
      <c r="LY78"/>
      <c r="LZ78"/>
      <c r="MA78"/>
      <c r="MB78"/>
      <c r="MC78"/>
      <c r="MD78"/>
      <c r="ME78"/>
      <c r="MF78"/>
      <c r="MG78"/>
      <c r="MH78"/>
      <c r="MI78"/>
      <c r="MJ78"/>
      <c r="MK78"/>
      <c r="ML78"/>
      <c r="MM78"/>
      <c r="MN78"/>
      <c r="MO78"/>
      <c r="MP78"/>
      <c r="MQ78"/>
      <c r="MR78"/>
      <c r="MS78"/>
      <c r="MT78"/>
      <c r="MU78"/>
      <c r="MV78"/>
      <c r="MW78"/>
      <c r="MX78"/>
      <c r="MY78"/>
      <c r="MZ78"/>
      <c r="NA78"/>
      <c r="NB78"/>
      <c r="NC78"/>
      <c r="ND78"/>
      <c r="NE78"/>
      <c r="NF78"/>
      <c r="NG78"/>
      <c r="NH78"/>
      <c r="NI78"/>
      <c r="NJ78"/>
      <c r="NK78"/>
      <c r="NL78"/>
      <c r="NM78"/>
      <c r="NN78"/>
      <c r="NO78"/>
      <c r="NP78"/>
      <c r="NQ78"/>
      <c r="NR78"/>
      <c r="NS78"/>
      <c r="NT78"/>
      <c r="NU78"/>
      <c r="NV78"/>
      <c r="NW78"/>
      <c r="NX78"/>
      <c r="NY78"/>
      <c r="NZ78"/>
      <c r="OA78"/>
      <c r="OB78"/>
      <c r="OC78"/>
      <c r="OD78"/>
      <c r="OE78"/>
      <c r="OF78"/>
      <c r="OG78"/>
      <c r="OH78"/>
      <c r="OI78"/>
      <c r="OJ78"/>
      <c r="OK78"/>
      <c r="OL78"/>
      <c r="OM78"/>
      <c r="ON78"/>
      <c r="OO78"/>
      <c r="OP78"/>
      <c r="OQ78"/>
      <c r="OR78"/>
      <c r="OS78"/>
      <c r="OT78"/>
      <c r="OU78"/>
      <c r="OV78"/>
      <c r="OW78"/>
      <c r="OX78"/>
      <c r="OY78"/>
      <c r="OZ78"/>
      <c r="PA78"/>
      <c r="PB78"/>
      <c r="PC78"/>
      <c r="PD78"/>
      <c r="PE78"/>
      <c r="PF78"/>
      <c r="PG78"/>
      <c r="PH78"/>
      <c r="PI78"/>
      <c r="PJ78"/>
      <c r="PK78"/>
      <c r="PL78"/>
      <c r="PM78"/>
      <c r="PN78"/>
      <c r="PO78"/>
      <c r="PP78"/>
      <c r="PQ78"/>
      <c r="PR78"/>
      <c r="PS78"/>
      <c r="PT78"/>
      <c r="PU78"/>
      <c r="PV78"/>
      <c r="PW78"/>
      <c r="PX78"/>
      <c r="PY78"/>
      <c r="PZ78"/>
      <c r="QA78"/>
      <c r="QB78"/>
      <c r="QC78"/>
      <c r="QD78"/>
      <c r="QE78"/>
      <c r="QF78"/>
      <c r="QG78"/>
      <c r="QH78"/>
      <c r="QI78"/>
      <c r="QJ78"/>
      <c r="QK78"/>
      <c r="QL78"/>
      <c r="QM78"/>
      <c r="QN78"/>
      <c r="QO78"/>
      <c r="QP78"/>
      <c r="QQ78"/>
      <c r="QR78"/>
      <c r="QS78"/>
      <c r="QT78"/>
      <c r="QU78"/>
      <c r="QV78"/>
      <c r="QW78"/>
      <c r="QX78"/>
      <c r="QY78"/>
      <c r="QZ78"/>
      <c r="RA78"/>
      <c r="RB78"/>
      <c r="RC78"/>
      <c r="RD78"/>
      <c r="RE78"/>
      <c r="RF78"/>
      <c r="RG78"/>
      <c r="RH78"/>
      <c r="RI78"/>
      <c r="RJ78"/>
      <c r="RK78"/>
      <c r="RL78"/>
      <c r="RM78"/>
      <c r="RN78"/>
      <c r="RO78"/>
      <c r="RP78"/>
      <c r="RQ78"/>
      <c r="RR78"/>
      <c r="RS78"/>
      <c r="RT78"/>
      <c r="RU78"/>
      <c r="RV78"/>
      <c r="RW78"/>
      <c r="RX78"/>
      <c r="RY78"/>
      <c r="RZ78"/>
      <c r="SA78"/>
      <c r="SB78"/>
      <c r="SC78"/>
      <c r="SD78"/>
      <c r="SE78"/>
      <c r="SF78"/>
      <c r="SG78"/>
      <c r="SH78"/>
      <c r="SI78"/>
      <c r="SJ78"/>
      <c r="SK78"/>
      <c r="SL78"/>
      <c r="SM78"/>
      <c r="SN78"/>
      <c r="SO78"/>
      <c r="SP78"/>
      <c r="SQ78"/>
      <c r="SR78"/>
      <c r="SS78"/>
      <c r="ST78"/>
      <c r="SU78"/>
      <c r="SV78"/>
      <c r="SW78"/>
      <c r="SX78"/>
      <c r="SY78"/>
      <c r="SZ78"/>
      <c r="TA78"/>
      <c r="TB78"/>
      <c r="TC78"/>
      <c r="TD78"/>
      <c r="TE78"/>
      <c r="TF78"/>
      <c r="TG78"/>
      <c r="TH78"/>
      <c r="TI78"/>
      <c r="TJ78"/>
      <c r="TK78"/>
      <c r="TL78"/>
      <c r="TM78"/>
      <c r="TN78"/>
      <c r="TO78"/>
      <c r="TP78"/>
      <c r="TQ78"/>
      <c r="TR78"/>
      <c r="TS78"/>
      <c r="TT78"/>
      <c r="TU78"/>
      <c r="TV78"/>
      <c r="TW78"/>
      <c r="TX78"/>
      <c r="TY78"/>
      <c r="TZ78"/>
      <c r="UA78"/>
      <c r="UB78"/>
      <c r="UC78"/>
      <c r="UD78"/>
      <c r="UE78"/>
      <c r="UF78"/>
      <c r="UG78"/>
      <c r="UH78"/>
      <c r="UI78"/>
      <c r="UJ78"/>
      <c r="UK78"/>
      <c r="UL78"/>
      <c r="UM78"/>
      <c r="UN78"/>
      <c r="UO78"/>
      <c r="UP78"/>
      <c r="UQ78"/>
      <c r="UR78"/>
      <c r="US78"/>
      <c r="UT78"/>
      <c r="UU78"/>
      <c r="UV78"/>
      <c r="UW78"/>
      <c r="UX78"/>
      <c r="UY78"/>
      <c r="UZ78"/>
      <c r="VA78"/>
      <c r="VB78"/>
      <c r="VC78"/>
      <c r="VD78"/>
      <c r="VE78"/>
      <c r="VF78"/>
      <c r="VG78"/>
      <c r="VH78"/>
      <c r="VI78"/>
      <c r="VJ78"/>
      <c r="VK78"/>
      <c r="VL78"/>
      <c r="VM78"/>
      <c r="VN78"/>
      <c r="VO78"/>
      <c r="VP78"/>
      <c r="VQ78"/>
      <c r="VR78"/>
      <c r="VS78"/>
      <c r="VT78"/>
      <c r="VU78"/>
      <c r="VV78"/>
      <c r="VW78"/>
      <c r="VX78"/>
      <c r="VY78"/>
      <c r="VZ78"/>
      <c r="WA78"/>
      <c r="WB78"/>
      <c r="WC78"/>
      <c r="WD78"/>
      <c r="WE78"/>
      <c r="WF78"/>
      <c r="WG78"/>
      <c r="WH78"/>
      <c r="WI78"/>
      <c r="WJ78"/>
      <c r="WK78"/>
      <c r="WL78"/>
      <c r="WM78"/>
      <c r="WN78"/>
      <c r="WO78"/>
      <c r="WP78"/>
      <c r="WQ78"/>
      <c r="WR78"/>
      <c r="WS78"/>
      <c r="WT78"/>
      <c r="WU78"/>
      <c r="WV78"/>
      <c r="WW78"/>
      <c r="WX78"/>
      <c r="WY78"/>
      <c r="WZ78"/>
      <c r="XA78"/>
      <c r="XB78"/>
      <c r="XC78"/>
      <c r="XD78"/>
      <c r="XE78"/>
      <c r="XF78"/>
      <c r="XG78"/>
      <c r="XH78"/>
      <c r="XI78"/>
      <c r="XJ78"/>
      <c r="XK78"/>
      <c r="XL78"/>
      <c r="XM78"/>
      <c r="XN78"/>
      <c r="XO78"/>
      <c r="XP78"/>
      <c r="XQ78"/>
      <c r="XR78"/>
      <c r="XS78"/>
      <c r="XT78"/>
      <c r="XU78"/>
      <c r="XV78"/>
      <c r="XW78"/>
      <c r="XX78"/>
      <c r="XY78"/>
      <c r="XZ78"/>
      <c r="YA78"/>
      <c r="YB78"/>
      <c r="YC78"/>
      <c r="YD78"/>
      <c r="YE78"/>
      <c r="YF78"/>
      <c r="YG78"/>
      <c r="YH78"/>
      <c r="YI78"/>
      <c r="YJ78"/>
      <c r="YK78"/>
      <c r="YL78"/>
      <c r="YM78"/>
      <c r="YN78"/>
      <c r="YO78"/>
      <c r="YP78"/>
      <c r="YQ78"/>
      <c r="YR78"/>
      <c r="YS78"/>
      <c r="YT78"/>
      <c r="YU78"/>
      <c r="YV78"/>
      <c r="YW78"/>
      <c r="YX78"/>
      <c r="YY78"/>
      <c r="YZ78"/>
      <c r="ZA78"/>
      <c r="ZB78"/>
      <c r="ZC78"/>
      <c r="ZD78"/>
      <c r="ZE78"/>
      <c r="ZF78"/>
      <c r="ZG78"/>
      <c r="ZH78"/>
      <c r="ZI78"/>
      <c r="ZJ78"/>
      <c r="ZK78"/>
      <c r="ZL78"/>
      <c r="ZM78"/>
      <c r="ZN78"/>
      <c r="ZO78"/>
      <c r="ZP78"/>
      <c r="ZQ78"/>
      <c r="ZR78"/>
      <c r="ZS78"/>
      <c r="ZT78"/>
      <c r="ZU78"/>
      <c r="ZV78"/>
      <c r="ZW78"/>
      <c r="ZX78"/>
      <c r="ZY78"/>
      <c r="ZZ78"/>
    </row>
    <row r="79" spans="1:702" s="18" customFormat="1">
      <c r="A79" s="158" t="s">
        <v>362</v>
      </c>
      <c r="B79">
        <v>0</v>
      </c>
      <c r="C79">
        <v>0</v>
      </c>
      <c r="D79">
        <v>0</v>
      </c>
      <c r="E79">
        <v>0</v>
      </c>
      <c r="F79">
        <v>0</v>
      </c>
      <c r="G79">
        <v>0</v>
      </c>
      <c r="H79">
        <v>0</v>
      </c>
      <c r="I79">
        <v>0</v>
      </c>
      <c r="J79">
        <v>0</v>
      </c>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c r="GQ79"/>
      <c r="GR79"/>
      <c r="GS79"/>
      <c r="GT79"/>
      <c r="GU79"/>
      <c r="GV79"/>
      <c r="GW79"/>
      <c r="GX79"/>
      <c r="GY79"/>
      <c r="GZ79"/>
      <c r="HA79"/>
      <c r="HB79"/>
      <c r="HC79"/>
      <c r="HD79"/>
      <c r="HE79"/>
      <c r="HF79"/>
      <c r="HG79"/>
      <c r="HH79"/>
      <c r="HI79"/>
      <c r="HJ79"/>
      <c r="HK79"/>
      <c r="HL79"/>
      <c r="HM79"/>
      <c r="HN79"/>
      <c r="HO79"/>
      <c r="HP79"/>
      <c r="HQ79"/>
      <c r="HR79"/>
      <c r="HS79"/>
      <c r="HT79"/>
      <c r="HU79"/>
      <c r="HV79"/>
      <c r="HW79"/>
      <c r="HX79"/>
      <c r="HY79"/>
      <c r="HZ79"/>
      <c r="IA79"/>
      <c r="IB79"/>
      <c r="IC79"/>
      <c r="ID79"/>
      <c r="IE79"/>
      <c r="IF79"/>
      <c r="IG79"/>
      <c r="IH79"/>
      <c r="II79"/>
      <c r="IJ79"/>
      <c r="IK79"/>
      <c r="IL79"/>
      <c r="IM79"/>
      <c r="IN79"/>
      <c r="IO79"/>
      <c r="IP79"/>
      <c r="IQ79"/>
      <c r="IR79"/>
      <c r="IS79"/>
      <c r="IT79"/>
      <c r="IU79"/>
      <c r="IV79"/>
      <c r="IW79"/>
      <c r="IX79"/>
      <c r="IY79"/>
      <c r="IZ79"/>
      <c r="JA79"/>
      <c r="JB79"/>
      <c r="JC79"/>
      <c r="JD79"/>
      <c r="JE79"/>
      <c r="JF79"/>
      <c r="JG79"/>
      <c r="JH79"/>
      <c r="JI79"/>
      <c r="JJ79"/>
      <c r="JK79"/>
      <c r="JL79"/>
      <c r="JM79"/>
      <c r="JN79"/>
      <c r="JO79"/>
      <c r="JP79"/>
      <c r="JQ79"/>
      <c r="JR79"/>
      <c r="JS79"/>
      <c r="JT79"/>
      <c r="JU79"/>
      <c r="JV79"/>
      <c r="JW79"/>
      <c r="JX79"/>
      <c r="JY79"/>
      <c r="JZ79"/>
      <c r="KA79"/>
      <c r="KB79"/>
      <c r="KC79"/>
      <c r="KD79"/>
      <c r="KE79"/>
      <c r="KF79"/>
      <c r="KG79"/>
      <c r="KH79"/>
      <c r="KI79"/>
      <c r="KJ79"/>
      <c r="KK79"/>
      <c r="KL79"/>
      <c r="KM79"/>
      <c r="KN79"/>
      <c r="KO79"/>
      <c r="KP79"/>
      <c r="KQ79"/>
      <c r="KR79"/>
      <c r="KS79"/>
      <c r="KT79"/>
      <c r="KU79"/>
      <c r="KV79"/>
      <c r="KW79"/>
      <c r="KX79"/>
      <c r="KY79"/>
      <c r="KZ79"/>
      <c r="LA79"/>
      <c r="LB79"/>
      <c r="LC79"/>
      <c r="LD79"/>
      <c r="LE79"/>
      <c r="LF79"/>
      <c r="LG79"/>
      <c r="LH79"/>
      <c r="LI79"/>
      <c r="LJ79"/>
      <c r="LK79"/>
      <c r="LL79"/>
      <c r="LM79"/>
      <c r="LN79"/>
      <c r="LO79"/>
      <c r="LP79"/>
      <c r="LQ79"/>
      <c r="LR79"/>
      <c r="LS79"/>
      <c r="LT79"/>
      <c r="LU79"/>
      <c r="LV79"/>
      <c r="LW79"/>
      <c r="LX79"/>
      <c r="LY79"/>
      <c r="LZ79"/>
      <c r="MA79"/>
      <c r="MB79"/>
      <c r="MC79"/>
      <c r="MD79"/>
      <c r="ME79"/>
      <c r="MF79"/>
      <c r="MG79"/>
      <c r="MH79"/>
      <c r="MI79"/>
      <c r="MJ79"/>
      <c r="MK79"/>
      <c r="ML79"/>
      <c r="MM79"/>
      <c r="MN79"/>
      <c r="MO79"/>
      <c r="MP79"/>
      <c r="MQ79"/>
      <c r="MR79"/>
      <c r="MS79"/>
      <c r="MT79"/>
      <c r="MU79"/>
      <c r="MV79"/>
      <c r="MW79"/>
      <c r="MX79"/>
      <c r="MY79"/>
      <c r="MZ79"/>
      <c r="NA79"/>
      <c r="NB79"/>
      <c r="NC79"/>
      <c r="ND79"/>
      <c r="NE79"/>
      <c r="NF79"/>
      <c r="NG79"/>
      <c r="NH79"/>
      <c r="NI79"/>
      <c r="NJ79"/>
      <c r="NK79"/>
      <c r="NL79"/>
      <c r="NM79"/>
      <c r="NN79"/>
      <c r="NO79"/>
      <c r="NP79"/>
      <c r="NQ79"/>
      <c r="NR79"/>
      <c r="NS79"/>
      <c r="NT79"/>
      <c r="NU79"/>
      <c r="NV79"/>
      <c r="NW79"/>
      <c r="NX79"/>
      <c r="NY79"/>
      <c r="NZ79"/>
      <c r="OA79"/>
      <c r="OB79"/>
      <c r="OC79"/>
      <c r="OD79"/>
      <c r="OE79"/>
      <c r="OF79"/>
      <c r="OG79"/>
      <c r="OH79"/>
      <c r="OI79"/>
      <c r="OJ79"/>
      <c r="OK79"/>
      <c r="OL79"/>
      <c r="OM79"/>
      <c r="ON79"/>
      <c r="OO79"/>
      <c r="OP79"/>
      <c r="OQ79"/>
      <c r="OR79"/>
      <c r="OS79"/>
      <c r="OT79"/>
      <c r="OU79"/>
      <c r="OV79"/>
      <c r="OW79"/>
      <c r="OX79"/>
      <c r="OY79"/>
      <c r="OZ79"/>
      <c r="PA79"/>
      <c r="PB79"/>
      <c r="PC79"/>
      <c r="PD79"/>
      <c r="PE79"/>
      <c r="PF79"/>
      <c r="PG79"/>
      <c r="PH79"/>
      <c r="PI79"/>
      <c r="PJ79"/>
      <c r="PK79"/>
      <c r="PL79"/>
      <c r="PM79"/>
      <c r="PN79"/>
      <c r="PO79"/>
      <c r="PP79"/>
      <c r="PQ79"/>
      <c r="PR79"/>
      <c r="PS79"/>
      <c r="PT79"/>
      <c r="PU79"/>
      <c r="PV79"/>
      <c r="PW79"/>
      <c r="PX79"/>
      <c r="PY79"/>
      <c r="PZ79"/>
      <c r="QA79"/>
      <c r="QB79"/>
      <c r="QC79"/>
      <c r="QD79"/>
      <c r="QE79"/>
      <c r="QF79"/>
      <c r="QG79"/>
      <c r="QH79"/>
      <c r="QI79"/>
      <c r="QJ79"/>
      <c r="QK79"/>
      <c r="QL79"/>
      <c r="QM79"/>
      <c r="QN79"/>
      <c r="QO79"/>
      <c r="QP79"/>
      <c r="QQ79"/>
      <c r="QR79"/>
      <c r="QS79"/>
      <c r="QT79"/>
      <c r="QU79"/>
      <c r="QV79"/>
      <c r="QW79"/>
      <c r="QX79"/>
      <c r="QY79"/>
      <c r="QZ79"/>
      <c r="RA79"/>
      <c r="RB79"/>
      <c r="RC79"/>
      <c r="RD79"/>
      <c r="RE79"/>
      <c r="RF79"/>
      <c r="RG79"/>
      <c r="RH79"/>
      <c r="RI79"/>
      <c r="RJ79"/>
      <c r="RK79"/>
      <c r="RL79"/>
      <c r="RM79"/>
      <c r="RN79"/>
      <c r="RO79"/>
      <c r="RP79"/>
      <c r="RQ79"/>
      <c r="RR79"/>
      <c r="RS79"/>
      <c r="RT79"/>
      <c r="RU79"/>
      <c r="RV79"/>
      <c r="RW79"/>
      <c r="RX79"/>
      <c r="RY79"/>
      <c r="RZ79"/>
      <c r="SA79"/>
      <c r="SB79"/>
      <c r="SC79"/>
      <c r="SD79"/>
      <c r="SE79"/>
      <c r="SF79"/>
      <c r="SG79"/>
      <c r="SH79"/>
      <c r="SI79"/>
      <c r="SJ79"/>
      <c r="SK79"/>
      <c r="SL79"/>
      <c r="SM79"/>
      <c r="SN79"/>
      <c r="SO79"/>
      <c r="SP79"/>
      <c r="SQ79"/>
      <c r="SR79"/>
      <c r="SS79"/>
      <c r="ST79"/>
      <c r="SU79"/>
      <c r="SV79"/>
      <c r="SW79"/>
      <c r="SX79"/>
      <c r="SY79"/>
      <c r="SZ79"/>
      <c r="TA79"/>
      <c r="TB79"/>
      <c r="TC79"/>
      <c r="TD79"/>
      <c r="TE79"/>
      <c r="TF79"/>
      <c r="TG79"/>
      <c r="TH79"/>
      <c r="TI79"/>
      <c r="TJ79"/>
      <c r="TK79"/>
      <c r="TL79"/>
      <c r="TM79"/>
      <c r="TN79"/>
      <c r="TO79"/>
      <c r="TP79"/>
      <c r="TQ79"/>
      <c r="TR79"/>
      <c r="TS79"/>
      <c r="TT79"/>
      <c r="TU79"/>
      <c r="TV79"/>
      <c r="TW79"/>
      <c r="TX79"/>
      <c r="TY79"/>
      <c r="TZ79"/>
      <c r="UA79"/>
      <c r="UB79"/>
      <c r="UC79"/>
      <c r="UD79"/>
      <c r="UE79"/>
      <c r="UF79"/>
      <c r="UG79"/>
      <c r="UH79"/>
      <c r="UI79"/>
      <c r="UJ79"/>
      <c r="UK79"/>
      <c r="UL79"/>
      <c r="UM79"/>
      <c r="UN79"/>
      <c r="UO79"/>
      <c r="UP79"/>
      <c r="UQ79"/>
      <c r="UR79"/>
      <c r="US79"/>
      <c r="UT79"/>
      <c r="UU79"/>
      <c r="UV79"/>
      <c r="UW79"/>
      <c r="UX79"/>
      <c r="UY79"/>
      <c r="UZ79"/>
      <c r="VA79"/>
      <c r="VB79"/>
      <c r="VC79"/>
      <c r="VD79"/>
      <c r="VE79"/>
      <c r="VF79"/>
      <c r="VG79"/>
      <c r="VH79"/>
      <c r="VI79"/>
      <c r="VJ79"/>
      <c r="VK79"/>
      <c r="VL79"/>
      <c r="VM79"/>
      <c r="VN79"/>
      <c r="VO79"/>
      <c r="VP79"/>
      <c r="VQ79"/>
      <c r="VR79"/>
      <c r="VS79"/>
      <c r="VT79"/>
      <c r="VU79"/>
      <c r="VV79"/>
      <c r="VW79"/>
      <c r="VX79"/>
      <c r="VY79"/>
      <c r="VZ79"/>
      <c r="WA79"/>
      <c r="WB79"/>
      <c r="WC79"/>
      <c r="WD79"/>
      <c r="WE79"/>
      <c r="WF79"/>
      <c r="WG79"/>
      <c r="WH79"/>
      <c r="WI79"/>
      <c r="WJ79"/>
      <c r="WK79"/>
      <c r="WL79"/>
      <c r="WM79"/>
      <c r="WN79"/>
      <c r="WO79"/>
      <c r="WP79"/>
      <c r="WQ79"/>
      <c r="WR79"/>
      <c r="WS79"/>
      <c r="WT79"/>
      <c r="WU79"/>
      <c r="WV79"/>
      <c r="WW79"/>
      <c r="WX79"/>
      <c r="WY79"/>
      <c r="WZ79"/>
      <c r="XA79"/>
      <c r="XB79"/>
      <c r="XC79"/>
      <c r="XD79"/>
      <c r="XE79"/>
      <c r="XF79"/>
      <c r="XG79"/>
      <c r="XH79"/>
      <c r="XI79"/>
      <c r="XJ79"/>
      <c r="XK79"/>
      <c r="XL79"/>
      <c r="XM79"/>
      <c r="XN79"/>
      <c r="XO79"/>
      <c r="XP79"/>
      <c r="XQ79"/>
      <c r="XR79"/>
      <c r="XS79"/>
      <c r="XT79"/>
      <c r="XU79"/>
      <c r="XV79"/>
      <c r="XW79"/>
      <c r="XX79"/>
      <c r="XY79"/>
      <c r="XZ79"/>
      <c r="YA79"/>
      <c r="YB79"/>
      <c r="YC79"/>
      <c r="YD79"/>
      <c r="YE79"/>
      <c r="YF79"/>
      <c r="YG79"/>
      <c r="YH79"/>
      <c r="YI79"/>
      <c r="YJ79"/>
      <c r="YK79"/>
      <c r="YL79"/>
      <c r="YM79"/>
      <c r="YN79"/>
      <c r="YO79"/>
      <c r="YP79"/>
      <c r="YQ79"/>
      <c r="YR79"/>
      <c r="YS79"/>
      <c r="YT79"/>
      <c r="YU79"/>
      <c r="YV79"/>
      <c r="YW79"/>
      <c r="YX79"/>
      <c r="YY79"/>
      <c r="YZ79"/>
      <c r="ZA79"/>
      <c r="ZB79"/>
      <c r="ZC79"/>
      <c r="ZD79"/>
      <c r="ZE79"/>
      <c r="ZF79"/>
      <c r="ZG79"/>
      <c r="ZH79"/>
      <c r="ZI79"/>
      <c r="ZJ79"/>
      <c r="ZK79"/>
      <c r="ZL79"/>
      <c r="ZM79"/>
      <c r="ZN79"/>
      <c r="ZO79"/>
      <c r="ZP79"/>
      <c r="ZQ79"/>
      <c r="ZR79"/>
      <c r="ZS79"/>
      <c r="ZT79"/>
      <c r="ZU79"/>
      <c r="ZV79"/>
      <c r="ZW79"/>
      <c r="ZX79"/>
      <c r="ZY79"/>
      <c r="ZZ79"/>
    </row>
    <row r="80" spans="1:702" s="18" customFormat="1">
      <c r="A80" s="16" t="s">
        <v>180</v>
      </c>
      <c r="B80">
        <v>0</v>
      </c>
      <c r="C80">
        <v>25127.130714581075</v>
      </c>
      <c r="D80">
        <v>49743.742705819735</v>
      </c>
      <c r="E80">
        <v>72583.682723835998</v>
      </c>
      <c r="F80">
        <v>88274.747185349101</v>
      </c>
      <c r="G80">
        <v>106534.02564412469</v>
      </c>
      <c r="H80">
        <v>129911.95330045059</v>
      </c>
      <c r="I80">
        <v>148009.7956833622</v>
      </c>
      <c r="J80">
        <v>161293.78634759184</v>
      </c>
      <c r="K80">
        <v>173859.62524497093</v>
      </c>
      <c r="L80">
        <v>190736.08752286347</v>
      </c>
      <c r="M80">
        <v>202274.69514468327</v>
      </c>
      <c r="N80">
        <v>211033.74471132195</v>
      </c>
      <c r="O80">
        <v>223053.839038426</v>
      </c>
      <c r="P80">
        <v>229607.04769579406</v>
      </c>
      <c r="Q80">
        <v>236199.41315267296</v>
      </c>
      <c r="R80">
        <v>247546.1027825489</v>
      </c>
      <c r="S80">
        <v>253643.06228171173</v>
      </c>
      <c r="T80">
        <v>266382.88054180256</v>
      </c>
      <c r="U80">
        <v>268320.58271636278</v>
      </c>
      <c r="V80">
        <v>280221.52333455475</v>
      </c>
      <c r="W80">
        <v>284914.77933251136</v>
      </c>
      <c r="X80">
        <v>290470.26114726893</v>
      </c>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c r="FX80"/>
      <c r="FY80"/>
      <c r="FZ80"/>
      <c r="GA80"/>
      <c r="GB80"/>
      <c r="GC80"/>
      <c r="GD80"/>
      <c r="GE80"/>
      <c r="GF80"/>
      <c r="GG80"/>
      <c r="GH80"/>
      <c r="GI80"/>
      <c r="GJ80"/>
      <c r="GK80"/>
      <c r="GL80"/>
      <c r="GM80"/>
      <c r="GN80"/>
      <c r="GO80"/>
      <c r="GP80"/>
      <c r="GQ80"/>
      <c r="GR80"/>
      <c r="GS80"/>
      <c r="GT80"/>
      <c r="GU80"/>
      <c r="GV80"/>
      <c r="GW80"/>
      <c r="GX80"/>
      <c r="GY80"/>
      <c r="GZ80"/>
      <c r="HA80"/>
      <c r="HB80"/>
      <c r="HC80"/>
      <c r="HD80"/>
      <c r="HE80"/>
      <c r="HF80"/>
      <c r="HG80"/>
      <c r="HH80"/>
      <c r="HI80"/>
      <c r="HJ80"/>
      <c r="HK80"/>
      <c r="HL80"/>
      <c r="HM80"/>
      <c r="HN80"/>
      <c r="HO80"/>
      <c r="HP80"/>
      <c r="HQ80"/>
      <c r="HR80"/>
      <c r="HS80"/>
      <c r="HT80"/>
      <c r="HU80"/>
      <c r="HV80"/>
      <c r="HW80"/>
      <c r="HX80"/>
      <c r="HY80"/>
      <c r="HZ80"/>
      <c r="IA80"/>
      <c r="IB80"/>
      <c r="IC80"/>
      <c r="ID80"/>
      <c r="IE80"/>
      <c r="IF80"/>
      <c r="IG80"/>
      <c r="IH80"/>
      <c r="II80"/>
      <c r="IJ80"/>
      <c r="IK80"/>
      <c r="IL80"/>
      <c r="IM80"/>
      <c r="IN80"/>
      <c r="IO80"/>
      <c r="IP80"/>
      <c r="IQ80"/>
      <c r="IR80"/>
      <c r="IS80"/>
      <c r="IT80"/>
      <c r="IU80"/>
      <c r="IV80"/>
      <c r="IW80"/>
      <c r="IX80"/>
      <c r="IY80"/>
      <c r="IZ80"/>
      <c r="JA80"/>
      <c r="JB80"/>
      <c r="JC80"/>
      <c r="JD80"/>
      <c r="JE80"/>
      <c r="JF80"/>
      <c r="JG80"/>
      <c r="JH80"/>
      <c r="JI80"/>
      <c r="JJ80"/>
      <c r="JK80"/>
      <c r="JL80"/>
      <c r="JM80"/>
      <c r="JN80"/>
      <c r="JO80"/>
      <c r="JP80"/>
      <c r="JQ80"/>
      <c r="JR80"/>
      <c r="JS80"/>
      <c r="JT80"/>
      <c r="JU80"/>
      <c r="JV80"/>
      <c r="JW80"/>
      <c r="JX80"/>
      <c r="JY80"/>
      <c r="JZ80"/>
      <c r="KA80"/>
      <c r="KB80"/>
      <c r="KC80"/>
      <c r="KD80"/>
      <c r="KE80"/>
      <c r="KF80"/>
      <c r="KG80"/>
      <c r="KH80"/>
      <c r="KI80"/>
      <c r="KJ80"/>
      <c r="KK80"/>
      <c r="KL80"/>
      <c r="KM80"/>
      <c r="KN80"/>
      <c r="KO80"/>
      <c r="KP80"/>
      <c r="KQ80"/>
      <c r="KR80"/>
      <c r="KS80"/>
      <c r="KT80"/>
      <c r="KU80"/>
      <c r="KV80"/>
      <c r="KW80"/>
      <c r="KX80"/>
      <c r="KY80"/>
      <c r="KZ80"/>
      <c r="LA80"/>
      <c r="LB80"/>
      <c r="LC80"/>
      <c r="LD80"/>
      <c r="LE80"/>
      <c r="LF80"/>
      <c r="LG80"/>
      <c r="LH80"/>
      <c r="LI80"/>
      <c r="LJ80"/>
      <c r="LK80"/>
      <c r="LL80"/>
      <c r="LM80"/>
      <c r="LN80"/>
      <c r="LO80"/>
      <c r="LP80"/>
      <c r="LQ80"/>
      <c r="LR80"/>
      <c r="LS80"/>
      <c r="LT80"/>
      <c r="LU80"/>
      <c r="LV80"/>
      <c r="LW80"/>
      <c r="LX80"/>
      <c r="LY80"/>
      <c r="LZ80"/>
      <c r="MA80"/>
      <c r="MB80"/>
      <c r="MC80"/>
      <c r="MD80"/>
      <c r="ME80"/>
      <c r="MF80"/>
      <c r="MG80"/>
      <c r="MH80"/>
      <c r="MI80"/>
      <c r="MJ80"/>
      <c r="MK80"/>
      <c r="ML80"/>
      <c r="MM80"/>
      <c r="MN80"/>
      <c r="MO80"/>
      <c r="MP80"/>
      <c r="MQ80"/>
      <c r="MR80"/>
      <c r="MS80"/>
      <c r="MT80"/>
      <c r="MU80"/>
      <c r="MV80"/>
      <c r="MW80"/>
      <c r="MX80"/>
      <c r="MY80"/>
      <c r="MZ80"/>
      <c r="NA80"/>
      <c r="NB80"/>
      <c r="NC80"/>
      <c r="ND80"/>
      <c r="NE80"/>
      <c r="NF80"/>
      <c r="NG80"/>
      <c r="NH80"/>
      <c r="NI80"/>
      <c r="NJ80"/>
      <c r="NK80"/>
      <c r="NL80"/>
      <c r="NM80"/>
      <c r="NN80"/>
      <c r="NO80"/>
      <c r="NP80"/>
      <c r="NQ80"/>
      <c r="NR80"/>
      <c r="NS80"/>
      <c r="NT80"/>
      <c r="NU80"/>
      <c r="NV80"/>
      <c r="NW80"/>
      <c r="NX80"/>
      <c r="NY80"/>
      <c r="NZ80"/>
      <c r="OA80"/>
      <c r="OB80"/>
      <c r="OC80"/>
      <c r="OD80"/>
      <c r="OE80"/>
      <c r="OF80"/>
      <c r="OG80"/>
      <c r="OH80"/>
      <c r="OI80"/>
      <c r="OJ80"/>
      <c r="OK80"/>
      <c r="OL80"/>
      <c r="OM80"/>
      <c r="ON80"/>
      <c r="OO80"/>
      <c r="OP80"/>
      <c r="OQ80"/>
      <c r="OR80"/>
      <c r="OS80"/>
      <c r="OT80"/>
      <c r="OU80"/>
      <c r="OV80"/>
      <c r="OW80"/>
      <c r="OX80"/>
      <c r="OY80"/>
      <c r="OZ80"/>
      <c r="PA80"/>
      <c r="PB80"/>
      <c r="PC80"/>
      <c r="PD80"/>
      <c r="PE80"/>
      <c r="PF80"/>
      <c r="PG80"/>
      <c r="PH80"/>
      <c r="PI80"/>
      <c r="PJ80"/>
      <c r="PK80"/>
      <c r="PL80"/>
      <c r="PM80"/>
      <c r="PN80"/>
      <c r="PO80"/>
      <c r="PP80"/>
      <c r="PQ80"/>
      <c r="PR80"/>
      <c r="PS80"/>
      <c r="PT80"/>
      <c r="PU80"/>
      <c r="PV80"/>
      <c r="PW80"/>
      <c r="PX80"/>
      <c r="PY80"/>
      <c r="PZ80"/>
      <c r="QA80"/>
      <c r="QB80"/>
      <c r="QC80"/>
      <c r="QD80"/>
      <c r="QE80"/>
      <c r="QF80"/>
      <c r="QG80"/>
      <c r="QH80"/>
      <c r="QI80"/>
      <c r="QJ80"/>
      <c r="QK80"/>
      <c r="QL80"/>
      <c r="QM80"/>
      <c r="QN80"/>
      <c r="QO80"/>
      <c r="QP80"/>
      <c r="QQ80"/>
      <c r="QR80"/>
      <c r="QS80"/>
      <c r="QT80"/>
      <c r="QU80"/>
      <c r="QV80"/>
      <c r="QW80"/>
      <c r="QX80"/>
      <c r="QY80"/>
      <c r="QZ80"/>
      <c r="RA80"/>
      <c r="RB80"/>
      <c r="RC80"/>
      <c r="RD80"/>
      <c r="RE80"/>
      <c r="RF80"/>
      <c r="RG80"/>
      <c r="RH80"/>
      <c r="RI80"/>
      <c r="RJ80"/>
      <c r="RK80"/>
      <c r="RL80"/>
      <c r="RM80"/>
      <c r="RN80"/>
      <c r="RO80"/>
      <c r="RP80"/>
      <c r="RQ80"/>
      <c r="RR80"/>
      <c r="RS80"/>
      <c r="RT80"/>
      <c r="RU80"/>
      <c r="RV80"/>
      <c r="RW80"/>
      <c r="RX80"/>
      <c r="RY80"/>
      <c r="RZ80"/>
      <c r="SA80"/>
      <c r="SB80"/>
      <c r="SC80"/>
      <c r="SD80"/>
      <c r="SE80"/>
      <c r="SF80"/>
      <c r="SG80"/>
      <c r="SH80"/>
      <c r="SI80"/>
      <c r="SJ80"/>
      <c r="SK80"/>
      <c r="SL80"/>
      <c r="SM80"/>
      <c r="SN80"/>
      <c r="SO80"/>
      <c r="SP80"/>
      <c r="SQ80"/>
      <c r="SR80"/>
      <c r="SS80"/>
      <c r="ST80"/>
      <c r="SU80"/>
      <c r="SV80"/>
      <c r="SW80"/>
      <c r="SX80"/>
      <c r="SY80"/>
      <c r="SZ80"/>
      <c r="TA80"/>
      <c r="TB80"/>
      <c r="TC80"/>
      <c r="TD80"/>
      <c r="TE80"/>
      <c r="TF80"/>
      <c r="TG80"/>
      <c r="TH80"/>
      <c r="TI80"/>
      <c r="TJ80"/>
      <c r="TK80"/>
      <c r="TL80"/>
      <c r="TM80"/>
      <c r="TN80"/>
      <c r="TO80"/>
      <c r="TP80"/>
      <c r="TQ80"/>
      <c r="TR80"/>
      <c r="TS80"/>
      <c r="TT80"/>
      <c r="TU80"/>
      <c r="TV80"/>
      <c r="TW80"/>
      <c r="TX80"/>
      <c r="TY80"/>
      <c r="TZ80"/>
      <c r="UA80"/>
      <c r="UB80"/>
      <c r="UC80"/>
      <c r="UD80"/>
      <c r="UE80"/>
      <c r="UF80"/>
      <c r="UG80"/>
      <c r="UH80"/>
      <c r="UI80"/>
      <c r="UJ80"/>
      <c r="UK80"/>
      <c r="UL80"/>
      <c r="UM80"/>
      <c r="UN80"/>
      <c r="UO80"/>
      <c r="UP80"/>
      <c r="UQ80"/>
      <c r="UR80"/>
      <c r="US80"/>
      <c r="UT80"/>
      <c r="UU80"/>
      <c r="UV80"/>
      <c r="UW80"/>
      <c r="UX80"/>
      <c r="UY80"/>
      <c r="UZ80"/>
      <c r="VA80"/>
      <c r="VB80"/>
      <c r="VC80"/>
      <c r="VD80"/>
      <c r="VE80"/>
      <c r="VF80"/>
      <c r="VG80"/>
      <c r="VH80"/>
      <c r="VI80"/>
      <c r="VJ80"/>
      <c r="VK80"/>
      <c r="VL80"/>
      <c r="VM80"/>
      <c r="VN80"/>
      <c r="VO80"/>
      <c r="VP80"/>
      <c r="VQ80"/>
      <c r="VR80"/>
      <c r="VS80"/>
      <c r="VT80"/>
      <c r="VU80"/>
      <c r="VV80"/>
      <c r="VW80"/>
      <c r="VX80"/>
      <c r="VY80"/>
      <c r="VZ80"/>
      <c r="WA80"/>
      <c r="WB80"/>
      <c r="WC80"/>
      <c r="WD80"/>
      <c r="WE80"/>
      <c r="WF80"/>
      <c r="WG80"/>
      <c r="WH80"/>
      <c r="WI80"/>
      <c r="WJ80"/>
      <c r="WK80"/>
      <c r="WL80"/>
      <c r="WM80"/>
      <c r="WN80"/>
      <c r="WO80"/>
      <c r="WP80"/>
      <c r="WQ80"/>
      <c r="WR80"/>
      <c r="WS80"/>
      <c r="WT80"/>
      <c r="WU80"/>
      <c r="WV80"/>
      <c r="WW80"/>
      <c r="WX80"/>
      <c r="WY80"/>
      <c r="WZ80"/>
      <c r="XA80"/>
      <c r="XB80"/>
      <c r="XC80"/>
      <c r="XD80"/>
      <c r="XE80"/>
      <c r="XF80"/>
      <c r="XG80"/>
      <c r="XH80"/>
      <c r="XI80"/>
      <c r="XJ80"/>
      <c r="XK80"/>
      <c r="XL80"/>
      <c r="XM80"/>
      <c r="XN80"/>
      <c r="XO80"/>
      <c r="XP80"/>
      <c r="XQ80"/>
      <c r="XR80"/>
      <c r="XS80"/>
      <c r="XT80"/>
      <c r="XU80"/>
      <c r="XV80"/>
      <c r="XW80"/>
      <c r="XX80"/>
      <c r="XY80"/>
      <c r="XZ80"/>
      <c r="YA80"/>
      <c r="YB80"/>
      <c r="YC80"/>
      <c r="YD80"/>
      <c r="YE80"/>
      <c r="YF80"/>
      <c r="YG80"/>
      <c r="YH80"/>
      <c r="YI80"/>
      <c r="YJ80"/>
      <c r="YK80"/>
      <c r="YL80"/>
      <c r="YM80"/>
      <c r="YN80"/>
      <c r="YO80"/>
      <c r="YP80"/>
      <c r="YQ80"/>
      <c r="YR80"/>
      <c r="YS80"/>
      <c r="YT80"/>
      <c r="YU80"/>
      <c r="YV80"/>
      <c r="YW80"/>
      <c r="YX80"/>
      <c r="YY80"/>
      <c r="YZ80"/>
      <c r="ZA80"/>
      <c r="ZB80"/>
      <c r="ZC80"/>
      <c r="ZD80"/>
      <c r="ZE80"/>
      <c r="ZF80"/>
      <c r="ZG80"/>
      <c r="ZH80"/>
      <c r="ZI80"/>
      <c r="ZJ80"/>
      <c r="ZK80"/>
      <c r="ZL80"/>
      <c r="ZM80"/>
      <c r="ZN80"/>
      <c r="ZO80"/>
      <c r="ZP80"/>
      <c r="ZQ80"/>
      <c r="ZR80"/>
      <c r="ZS80"/>
      <c r="ZT80"/>
      <c r="ZU80"/>
      <c r="ZV80"/>
      <c r="ZW80"/>
      <c r="ZX80"/>
      <c r="ZY80"/>
      <c r="ZZ80"/>
    </row>
    <row r="81" spans="1:702" s="18" customFormat="1">
      <c r="A81" s="16" t="s">
        <v>68</v>
      </c>
      <c r="B81">
        <v>502542.61429162155</v>
      </c>
      <c r="C81">
        <v>494420.87348365504</v>
      </c>
      <c r="D81">
        <v>472782.09902985132</v>
      </c>
      <c r="E81">
        <v>407292.4388031991</v>
      </c>
      <c r="F81">
        <v>355809.98821457406</v>
      </c>
      <c r="G81">
        <v>364302.8604866151</v>
      </c>
      <c r="H81">
        <v>344953.57721903711</v>
      </c>
      <c r="I81">
        <v>281554.29522556975</v>
      </c>
      <c r="J81">
        <v>254863.5067143795</v>
      </c>
      <c r="K81">
        <v>216798.98908801228</v>
      </c>
      <c r="L81">
        <v>157692.63113606485</v>
      </c>
      <c r="M81">
        <v>153897.02106500388</v>
      </c>
      <c r="N81">
        <v>0</v>
      </c>
      <c r="O81">
        <v>0</v>
      </c>
      <c r="P81">
        <v>0</v>
      </c>
      <c r="Q81">
        <v>0</v>
      </c>
      <c r="R81">
        <v>0</v>
      </c>
      <c r="S81">
        <v>0</v>
      </c>
      <c r="T81">
        <v>0</v>
      </c>
      <c r="U81">
        <v>0</v>
      </c>
      <c r="V81">
        <v>0</v>
      </c>
      <c r="W81">
        <v>0</v>
      </c>
      <c r="X81">
        <v>0</v>
      </c>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c r="FM81"/>
      <c r="FN81"/>
      <c r="FO81"/>
      <c r="FP81"/>
      <c r="FQ81"/>
      <c r="FR81"/>
      <c r="FS81"/>
      <c r="FT81"/>
      <c r="FU81"/>
      <c r="FV81"/>
      <c r="FW81"/>
      <c r="FX81"/>
      <c r="FY81"/>
      <c r="FZ81"/>
      <c r="GA81"/>
      <c r="GB81"/>
      <c r="GC81"/>
      <c r="GD81"/>
      <c r="GE81"/>
      <c r="GF81"/>
      <c r="GG81"/>
      <c r="GH81"/>
      <c r="GI81"/>
      <c r="GJ81"/>
      <c r="GK81"/>
      <c r="GL81"/>
      <c r="GM81"/>
      <c r="GN81"/>
      <c r="GO81"/>
      <c r="GP81"/>
      <c r="GQ81"/>
      <c r="GR81"/>
      <c r="GS81"/>
      <c r="GT81"/>
      <c r="GU81"/>
      <c r="GV81"/>
      <c r="GW81"/>
      <c r="GX81"/>
      <c r="GY81"/>
      <c r="GZ81"/>
      <c r="HA81"/>
      <c r="HB81"/>
      <c r="HC81"/>
      <c r="HD81"/>
      <c r="HE81"/>
      <c r="HF81"/>
      <c r="HG81"/>
      <c r="HH81"/>
      <c r="HI81"/>
      <c r="HJ81"/>
      <c r="HK81"/>
      <c r="HL81"/>
      <c r="HM81"/>
      <c r="HN81"/>
      <c r="HO81"/>
      <c r="HP81"/>
      <c r="HQ81"/>
      <c r="HR81"/>
      <c r="HS81"/>
      <c r="HT81"/>
      <c r="HU81"/>
      <c r="HV81"/>
      <c r="HW81"/>
      <c r="HX81"/>
      <c r="HY81"/>
      <c r="HZ81"/>
      <c r="IA81"/>
      <c r="IB81"/>
      <c r="IC81"/>
      <c r="ID81"/>
      <c r="IE81"/>
      <c r="IF81"/>
      <c r="IG81"/>
      <c r="IH81"/>
      <c r="II81"/>
      <c r="IJ81"/>
      <c r="IK81"/>
      <c r="IL81"/>
      <c r="IM81"/>
      <c r="IN81"/>
      <c r="IO81"/>
      <c r="IP81"/>
      <c r="IQ81"/>
      <c r="IR81"/>
      <c r="IS81"/>
      <c r="IT81"/>
      <c r="IU81"/>
      <c r="IV81"/>
      <c r="IW81"/>
      <c r="IX81"/>
      <c r="IY81"/>
      <c r="IZ81"/>
      <c r="JA81"/>
      <c r="JB81"/>
      <c r="JC81"/>
      <c r="JD81"/>
      <c r="JE81"/>
      <c r="JF81"/>
      <c r="JG81"/>
      <c r="JH81"/>
      <c r="JI81"/>
      <c r="JJ81"/>
      <c r="JK81"/>
      <c r="JL81"/>
      <c r="JM81"/>
      <c r="JN81"/>
      <c r="JO81"/>
      <c r="JP81"/>
      <c r="JQ81"/>
      <c r="JR81"/>
      <c r="JS81"/>
      <c r="JT81"/>
      <c r="JU81"/>
      <c r="JV81"/>
      <c r="JW81"/>
      <c r="JX81"/>
      <c r="JY81"/>
      <c r="JZ81"/>
      <c r="KA81"/>
      <c r="KB81"/>
      <c r="KC81"/>
      <c r="KD81"/>
      <c r="KE81"/>
      <c r="KF81"/>
      <c r="KG81"/>
      <c r="KH81"/>
      <c r="KI81"/>
      <c r="KJ81"/>
      <c r="KK81"/>
      <c r="KL81"/>
      <c r="KM81"/>
      <c r="KN81"/>
      <c r="KO81"/>
      <c r="KP81"/>
      <c r="KQ81"/>
      <c r="KR81"/>
      <c r="KS81"/>
      <c r="KT81"/>
      <c r="KU81"/>
      <c r="KV81"/>
      <c r="KW81"/>
      <c r="KX81"/>
      <c r="KY81"/>
      <c r="KZ81"/>
      <c r="LA81"/>
      <c r="LB81"/>
      <c r="LC81"/>
      <c r="LD81"/>
      <c r="LE81"/>
      <c r="LF81"/>
      <c r="LG81"/>
      <c r="LH81"/>
      <c r="LI81"/>
      <c r="LJ81"/>
      <c r="LK81"/>
      <c r="LL81"/>
      <c r="LM81"/>
      <c r="LN81"/>
      <c r="LO81"/>
      <c r="LP81"/>
      <c r="LQ81"/>
      <c r="LR81"/>
      <c r="LS81"/>
      <c r="LT81"/>
      <c r="LU81"/>
      <c r="LV81"/>
      <c r="LW81"/>
      <c r="LX81"/>
      <c r="LY81"/>
      <c r="LZ81"/>
      <c r="MA81"/>
      <c r="MB81"/>
      <c r="MC81"/>
      <c r="MD81"/>
      <c r="ME81"/>
      <c r="MF81"/>
      <c r="MG81"/>
      <c r="MH81"/>
      <c r="MI81"/>
      <c r="MJ81"/>
      <c r="MK81"/>
      <c r="ML81"/>
      <c r="MM81"/>
      <c r="MN81"/>
      <c r="MO81"/>
      <c r="MP81"/>
      <c r="MQ81"/>
      <c r="MR81"/>
      <c r="MS81"/>
      <c r="MT81"/>
      <c r="MU81"/>
      <c r="MV81"/>
      <c r="MW81"/>
      <c r="MX81"/>
      <c r="MY81"/>
      <c r="MZ81"/>
      <c r="NA81"/>
      <c r="NB81"/>
      <c r="NC81"/>
      <c r="ND81"/>
      <c r="NE81"/>
      <c r="NF81"/>
      <c r="NG81"/>
      <c r="NH81"/>
      <c r="NI81"/>
      <c r="NJ81"/>
      <c r="NK81"/>
      <c r="NL81"/>
      <c r="NM81"/>
      <c r="NN81"/>
      <c r="NO81"/>
      <c r="NP81"/>
      <c r="NQ81"/>
      <c r="NR81"/>
      <c r="NS81"/>
      <c r="NT81"/>
      <c r="NU81"/>
      <c r="NV81"/>
      <c r="NW81"/>
      <c r="NX81"/>
      <c r="NY81"/>
      <c r="NZ81"/>
      <c r="OA81"/>
      <c r="OB81"/>
      <c r="OC81"/>
      <c r="OD81"/>
      <c r="OE81"/>
      <c r="OF81"/>
      <c r="OG81"/>
      <c r="OH81"/>
      <c r="OI81"/>
      <c r="OJ81"/>
      <c r="OK81"/>
      <c r="OL81"/>
      <c r="OM81"/>
      <c r="ON81"/>
      <c r="OO81"/>
      <c r="OP81"/>
      <c r="OQ81"/>
      <c r="OR81"/>
      <c r="OS81"/>
      <c r="OT81"/>
      <c r="OU81"/>
      <c r="OV81"/>
      <c r="OW81"/>
      <c r="OX81"/>
      <c r="OY81"/>
      <c r="OZ81"/>
      <c r="PA81"/>
      <c r="PB81"/>
      <c r="PC81"/>
      <c r="PD81"/>
      <c r="PE81"/>
      <c r="PF81"/>
      <c r="PG81"/>
      <c r="PH81"/>
      <c r="PI81"/>
      <c r="PJ81"/>
      <c r="PK81"/>
      <c r="PL81"/>
      <c r="PM81"/>
      <c r="PN81"/>
      <c r="PO81"/>
      <c r="PP81"/>
      <c r="PQ81"/>
      <c r="PR81"/>
      <c r="PS81"/>
      <c r="PT81"/>
      <c r="PU81"/>
      <c r="PV81"/>
      <c r="PW81"/>
      <c r="PX81"/>
      <c r="PY81"/>
      <c r="PZ81"/>
      <c r="QA81"/>
      <c r="QB81"/>
      <c r="QC81"/>
      <c r="QD81"/>
      <c r="QE81"/>
      <c r="QF81"/>
      <c r="QG81"/>
      <c r="QH81"/>
      <c r="QI81"/>
      <c r="QJ81"/>
      <c r="QK81"/>
      <c r="QL81"/>
      <c r="QM81"/>
      <c r="QN81"/>
      <c r="QO81"/>
      <c r="QP81"/>
      <c r="QQ81"/>
      <c r="QR81"/>
      <c r="QS81"/>
      <c r="QT81"/>
      <c r="QU81"/>
      <c r="QV81"/>
      <c r="QW81"/>
      <c r="QX81"/>
      <c r="QY81"/>
      <c r="QZ81"/>
      <c r="RA81"/>
      <c r="RB81"/>
      <c r="RC81"/>
      <c r="RD81"/>
      <c r="RE81"/>
      <c r="RF81"/>
      <c r="RG81"/>
      <c r="RH81"/>
      <c r="RI81"/>
      <c r="RJ81"/>
      <c r="RK81"/>
      <c r="RL81"/>
      <c r="RM81"/>
      <c r="RN81"/>
      <c r="RO81"/>
      <c r="RP81"/>
      <c r="RQ81"/>
      <c r="RR81"/>
      <c r="RS81"/>
      <c r="RT81"/>
      <c r="RU81"/>
      <c r="RV81"/>
      <c r="RW81"/>
      <c r="RX81"/>
      <c r="RY81"/>
      <c r="RZ81"/>
      <c r="SA81"/>
      <c r="SB81"/>
      <c r="SC81"/>
      <c r="SD81"/>
      <c r="SE81"/>
      <c r="SF81"/>
      <c r="SG81"/>
      <c r="SH81"/>
      <c r="SI81"/>
      <c r="SJ81"/>
      <c r="SK81"/>
      <c r="SL81"/>
      <c r="SM81"/>
      <c r="SN81"/>
      <c r="SO81"/>
      <c r="SP81"/>
      <c r="SQ81"/>
      <c r="SR81"/>
      <c r="SS81"/>
      <c r="ST81"/>
      <c r="SU81"/>
      <c r="SV81"/>
      <c r="SW81"/>
      <c r="SX81"/>
      <c r="SY81"/>
      <c r="SZ81"/>
      <c r="TA81"/>
      <c r="TB81"/>
      <c r="TC81"/>
      <c r="TD81"/>
      <c r="TE81"/>
      <c r="TF81"/>
      <c r="TG81"/>
      <c r="TH81"/>
      <c r="TI81"/>
      <c r="TJ81"/>
      <c r="TK81"/>
      <c r="TL81"/>
      <c r="TM81"/>
      <c r="TN81"/>
      <c r="TO81"/>
      <c r="TP81"/>
      <c r="TQ81"/>
      <c r="TR81"/>
      <c r="TS81"/>
      <c r="TT81"/>
      <c r="TU81"/>
      <c r="TV81"/>
      <c r="TW81"/>
      <c r="TX81"/>
      <c r="TY81"/>
      <c r="TZ81"/>
      <c r="UA81"/>
      <c r="UB81"/>
      <c r="UC81"/>
      <c r="UD81"/>
      <c r="UE81"/>
      <c r="UF81"/>
      <c r="UG81"/>
      <c r="UH81"/>
      <c r="UI81"/>
      <c r="UJ81"/>
      <c r="UK81"/>
      <c r="UL81"/>
      <c r="UM81"/>
      <c r="UN81"/>
      <c r="UO81"/>
      <c r="UP81"/>
      <c r="UQ81"/>
      <c r="UR81"/>
      <c r="US81"/>
      <c r="UT81"/>
      <c r="UU81"/>
      <c r="UV81"/>
      <c r="UW81"/>
      <c r="UX81"/>
      <c r="UY81"/>
      <c r="UZ81"/>
      <c r="VA81"/>
      <c r="VB81"/>
      <c r="VC81"/>
      <c r="VD81"/>
      <c r="VE81"/>
      <c r="VF81"/>
      <c r="VG81"/>
      <c r="VH81"/>
      <c r="VI81"/>
      <c r="VJ81"/>
      <c r="VK81"/>
      <c r="VL81"/>
      <c r="VM81"/>
      <c r="VN81"/>
      <c r="VO81"/>
      <c r="VP81"/>
      <c r="VQ81"/>
      <c r="VR81"/>
      <c r="VS81"/>
      <c r="VT81"/>
      <c r="VU81"/>
      <c r="VV81"/>
      <c r="VW81"/>
      <c r="VX81"/>
      <c r="VY81"/>
      <c r="VZ81"/>
      <c r="WA81"/>
      <c r="WB81"/>
      <c r="WC81"/>
      <c r="WD81"/>
      <c r="WE81"/>
      <c r="WF81"/>
      <c r="WG81"/>
      <c r="WH81"/>
      <c r="WI81"/>
      <c r="WJ81"/>
      <c r="WK81"/>
      <c r="WL81"/>
      <c r="WM81"/>
      <c r="WN81"/>
      <c r="WO81"/>
      <c r="WP81"/>
      <c r="WQ81"/>
      <c r="WR81"/>
      <c r="WS81"/>
      <c r="WT81"/>
      <c r="WU81"/>
      <c r="WV81"/>
      <c r="WW81"/>
      <c r="WX81"/>
      <c r="WY81"/>
      <c r="WZ81"/>
      <c r="XA81"/>
      <c r="XB81"/>
      <c r="XC81"/>
      <c r="XD81"/>
      <c r="XE81"/>
      <c r="XF81"/>
      <c r="XG81"/>
      <c r="XH81"/>
      <c r="XI81"/>
      <c r="XJ81"/>
      <c r="XK81"/>
      <c r="XL81"/>
      <c r="XM81"/>
      <c r="XN81"/>
      <c r="XO81"/>
      <c r="XP81"/>
      <c r="XQ81"/>
      <c r="XR81"/>
      <c r="XS81"/>
      <c r="XT81"/>
      <c r="XU81"/>
      <c r="XV81"/>
      <c r="XW81"/>
      <c r="XX81"/>
      <c r="XY81"/>
      <c r="XZ81"/>
      <c r="YA81"/>
      <c r="YB81"/>
      <c r="YC81"/>
      <c r="YD81"/>
      <c r="YE81"/>
      <c r="YF81"/>
      <c r="YG81"/>
      <c r="YH81"/>
      <c r="YI81"/>
      <c r="YJ81"/>
      <c r="YK81"/>
      <c r="YL81"/>
      <c r="YM81"/>
      <c r="YN81"/>
      <c r="YO81"/>
      <c r="YP81"/>
      <c r="YQ81"/>
      <c r="YR81"/>
      <c r="YS81"/>
      <c r="YT81"/>
      <c r="YU81"/>
      <c r="YV81"/>
      <c r="YW81"/>
      <c r="YX81"/>
      <c r="YY81"/>
      <c r="YZ81"/>
      <c r="ZA81"/>
      <c r="ZB81"/>
      <c r="ZC81"/>
      <c r="ZD81"/>
      <c r="ZE81"/>
      <c r="ZF81"/>
      <c r="ZG81"/>
      <c r="ZH81"/>
      <c r="ZI81"/>
      <c r="ZJ81"/>
      <c r="ZK81"/>
      <c r="ZL81"/>
      <c r="ZM81"/>
      <c r="ZN81"/>
      <c r="ZO81"/>
      <c r="ZP81"/>
      <c r="ZQ81"/>
      <c r="ZR81"/>
      <c r="ZS81"/>
      <c r="ZT81"/>
      <c r="ZU81"/>
      <c r="ZV81"/>
      <c r="ZW81"/>
      <c r="ZX81"/>
      <c r="ZY81"/>
      <c r="ZZ81"/>
    </row>
    <row r="82" spans="1:702" s="18" customFormat="1">
      <c r="A82" s="16" t="s">
        <v>69</v>
      </c>
      <c r="B82">
        <v>125635.65357290539</v>
      </c>
      <c r="C82">
        <v>123605.21837091376</v>
      </c>
      <c r="D82">
        <v>118195.52475746283</v>
      </c>
      <c r="E82">
        <v>101823.10970079977</v>
      </c>
      <c r="F82">
        <v>88952.497053643514</v>
      </c>
      <c r="G82">
        <v>91075.715121653775</v>
      </c>
      <c r="H82">
        <v>86238.394304759277</v>
      </c>
      <c r="I82">
        <v>70388.573806392436</v>
      </c>
      <c r="J82">
        <v>63715.876678594876</v>
      </c>
      <c r="K82">
        <v>54199.747272003064</v>
      </c>
      <c r="L82">
        <v>39423.157784016214</v>
      </c>
      <c r="M82">
        <v>38474.25526625097</v>
      </c>
      <c r="N82">
        <v>195144.23082667254</v>
      </c>
      <c r="O82">
        <v>168146.37939111033</v>
      </c>
      <c r="P82">
        <v>150621.61290360385</v>
      </c>
      <c r="Q82">
        <v>142528.88635900654</v>
      </c>
      <c r="R82">
        <v>137637.74755081555</v>
      </c>
      <c r="S82">
        <v>139476.00230718328</v>
      </c>
      <c r="T82">
        <v>127160.82060112114</v>
      </c>
      <c r="U82">
        <v>113436.43804817367</v>
      </c>
      <c r="V82">
        <v>103799.75386452471</v>
      </c>
      <c r="W82">
        <v>85706.014336411972</v>
      </c>
      <c r="X82">
        <v>84972.386732881583</v>
      </c>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c r="FC82"/>
      <c r="FD82"/>
      <c r="FE82"/>
      <c r="FF82"/>
      <c r="FG82"/>
      <c r="FH82"/>
      <c r="FI82"/>
      <c r="FJ82"/>
      <c r="FK82"/>
      <c r="FL82"/>
      <c r="FM82"/>
      <c r="FN82"/>
      <c r="FO82"/>
      <c r="FP82"/>
      <c r="FQ82"/>
      <c r="FR82"/>
      <c r="FS82"/>
      <c r="FT82"/>
      <c r="FU82"/>
      <c r="FV82"/>
      <c r="FW82"/>
      <c r="FX82"/>
      <c r="FY82"/>
      <c r="FZ82"/>
      <c r="GA82"/>
      <c r="GB82"/>
      <c r="GC82"/>
      <c r="GD82"/>
      <c r="GE82"/>
      <c r="GF82"/>
      <c r="GG82"/>
      <c r="GH82"/>
      <c r="GI82"/>
      <c r="GJ82"/>
      <c r="GK82"/>
      <c r="GL82"/>
      <c r="GM82"/>
      <c r="GN82"/>
      <c r="GO82"/>
      <c r="GP82"/>
      <c r="GQ82"/>
      <c r="GR82"/>
      <c r="GS82"/>
      <c r="GT82"/>
      <c r="GU82"/>
      <c r="GV82"/>
      <c r="GW82"/>
      <c r="GX82"/>
      <c r="GY82"/>
      <c r="GZ82"/>
      <c r="HA82"/>
      <c r="HB82"/>
      <c r="HC82"/>
      <c r="HD82"/>
      <c r="HE82"/>
      <c r="HF82"/>
      <c r="HG82"/>
      <c r="HH82"/>
      <c r="HI82"/>
      <c r="HJ82"/>
      <c r="HK82"/>
      <c r="HL82"/>
      <c r="HM82"/>
      <c r="HN82"/>
      <c r="HO82"/>
      <c r="HP82"/>
      <c r="HQ82"/>
      <c r="HR82"/>
      <c r="HS82"/>
      <c r="HT82"/>
      <c r="HU82"/>
      <c r="HV82"/>
      <c r="HW82"/>
      <c r="HX82"/>
      <c r="HY82"/>
      <c r="HZ82"/>
      <c r="IA82"/>
      <c r="IB82"/>
      <c r="IC82"/>
      <c r="ID82"/>
      <c r="IE82"/>
      <c r="IF82"/>
      <c r="IG82"/>
      <c r="IH82"/>
      <c r="II82"/>
      <c r="IJ82"/>
      <c r="IK82"/>
      <c r="IL82"/>
      <c r="IM82"/>
      <c r="IN82"/>
      <c r="IO82"/>
      <c r="IP82"/>
      <c r="IQ82"/>
      <c r="IR82"/>
      <c r="IS82"/>
      <c r="IT82"/>
      <c r="IU82"/>
      <c r="IV82"/>
      <c r="IW82"/>
      <c r="IX82"/>
      <c r="IY82"/>
      <c r="IZ82"/>
      <c r="JA82"/>
      <c r="JB82"/>
      <c r="JC82"/>
      <c r="JD82"/>
      <c r="JE82"/>
      <c r="JF82"/>
      <c r="JG82"/>
      <c r="JH82"/>
      <c r="JI82"/>
      <c r="JJ82"/>
      <c r="JK82"/>
      <c r="JL82"/>
      <c r="JM82"/>
      <c r="JN82"/>
      <c r="JO82"/>
      <c r="JP82"/>
      <c r="JQ82"/>
      <c r="JR82"/>
      <c r="JS82"/>
      <c r="JT82"/>
      <c r="JU82"/>
      <c r="JV82"/>
      <c r="JW82"/>
      <c r="JX82"/>
      <c r="JY82"/>
      <c r="JZ82"/>
      <c r="KA82"/>
      <c r="KB82"/>
      <c r="KC82"/>
      <c r="KD82"/>
      <c r="KE82"/>
      <c r="KF82"/>
      <c r="KG82"/>
      <c r="KH82"/>
      <c r="KI82"/>
      <c r="KJ82"/>
      <c r="KK82"/>
      <c r="KL82"/>
      <c r="KM82"/>
      <c r="KN82"/>
      <c r="KO82"/>
      <c r="KP82"/>
      <c r="KQ82"/>
      <c r="KR82"/>
      <c r="KS82"/>
      <c r="KT82"/>
      <c r="KU82"/>
      <c r="KV82"/>
      <c r="KW82"/>
      <c r="KX82"/>
      <c r="KY82"/>
      <c r="KZ82"/>
      <c r="LA82"/>
      <c r="LB82"/>
      <c r="LC82"/>
      <c r="LD82"/>
      <c r="LE82"/>
      <c r="LF82"/>
      <c r="LG82"/>
      <c r="LH82"/>
      <c r="LI82"/>
      <c r="LJ82"/>
      <c r="LK82"/>
      <c r="LL82"/>
      <c r="LM82"/>
      <c r="LN82"/>
      <c r="LO82"/>
      <c r="LP82"/>
      <c r="LQ82"/>
      <c r="LR82"/>
      <c r="LS82"/>
      <c r="LT82"/>
      <c r="LU82"/>
      <c r="LV82"/>
      <c r="LW82"/>
      <c r="LX82"/>
      <c r="LY82"/>
      <c r="LZ82"/>
      <c r="MA82"/>
      <c r="MB82"/>
      <c r="MC82"/>
      <c r="MD82"/>
      <c r="ME82"/>
      <c r="MF82"/>
      <c r="MG82"/>
      <c r="MH82"/>
      <c r="MI82"/>
      <c r="MJ82"/>
      <c r="MK82"/>
      <c r="ML82"/>
      <c r="MM82"/>
      <c r="MN82"/>
      <c r="MO82"/>
      <c r="MP82"/>
      <c r="MQ82"/>
      <c r="MR82"/>
      <c r="MS82"/>
      <c r="MT82"/>
      <c r="MU82"/>
      <c r="MV82"/>
      <c r="MW82"/>
      <c r="MX82"/>
      <c r="MY82"/>
      <c r="MZ82"/>
      <c r="NA82"/>
      <c r="NB82"/>
      <c r="NC82"/>
      <c r="ND82"/>
      <c r="NE82"/>
      <c r="NF82"/>
      <c r="NG82"/>
      <c r="NH82"/>
      <c r="NI82"/>
      <c r="NJ82"/>
      <c r="NK82"/>
      <c r="NL82"/>
      <c r="NM82"/>
      <c r="NN82"/>
      <c r="NO82"/>
      <c r="NP82"/>
      <c r="NQ82"/>
      <c r="NR82"/>
      <c r="NS82"/>
      <c r="NT82"/>
      <c r="NU82"/>
      <c r="NV82"/>
      <c r="NW82"/>
      <c r="NX82"/>
      <c r="NY82"/>
      <c r="NZ82"/>
      <c r="OA82"/>
      <c r="OB82"/>
      <c r="OC82"/>
      <c r="OD82"/>
      <c r="OE82"/>
      <c r="OF82"/>
      <c r="OG82"/>
      <c r="OH82"/>
      <c r="OI82"/>
      <c r="OJ82"/>
      <c r="OK82"/>
      <c r="OL82"/>
      <c r="OM82"/>
      <c r="ON82"/>
      <c r="OO82"/>
      <c r="OP82"/>
      <c r="OQ82"/>
      <c r="OR82"/>
      <c r="OS82"/>
      <c r="OT82"/>
      <c r="OU82"/>
      <c r="OV82"/>
      <c r="OW82"/>
      <c r="OX82"/>
      <c r="OY82"/>
      <c r="OZ82"/>
      <c r="PA82"/>
      <c r="PB82"/>
      <c r="PC82"/>
      <c r="PD82"/>
      <c r="PE82"/>
      <c r="PF82"/>
      <c r="PG82"/>
      <c r="PH82"/>
      <c r="PI82"/>
      <c r="PJ82"/>
      <c r="PK82"/>
      <c r="PL82"/>
      <c r="PM82"/>
      <c r="PN82"/>
      <c r="PO82"/>
      <c r="PP82"/>
      <c r="PQ82"/>
      <c r="PR82"/>
      <c r="PS82"/>
      <c r="PT82"/>
      <c r="PU82"/>
      <c r="PV82"/>
      <c r="PW82"/>
      <c r="PX82"/>
      <c r="PY82"/>
      <c r="PZ82"/>
      <c r="QA82"/>
      <c r="QB82"/>
      <c r="QC82"/>
      <c r="QD82"/>
      <c r="QE82"/>
      <c r="QF82"/>
      <c r="QG82"/>
      <c r="QH82"/>
      <c r="QI82"/>
      <c r="QJ82"/>
      <c r="QK82"/>
      <c r="QL82"/>
      <c r="QM82"/>
      <c r="QN82"/>
      <c r="QO82"/>
      <c r="QP82"/>
      <c r="QQ82"/>
      <c r="QR82"/>
      <c r="QS82"/>
      <c r="QT82"/>
      <c r="QU82"/>
      <c r="QV82"/>
      <c r="QW82"/>
      <c r="QX82"/>
      <c r="QY82"/>
      <c r="QZ82"/>
      <c r="RA82"/>
      <c r="RB82"/>
      <c r="RC82"/>
      <c r="RD82"/>
      <c r="RE82"/>
      <c r="RF82"/>
      <c r="RG82"/>
      <c r="RH82"/>
      <c r="RI82"/>
      <c r="RJ82"/>
      <c r="RK82"/>
      <c r="RL82"/>
      <c r="RM82"/>
      <c r="RN82"/>
      <c r="RO82"/>
      <c r="RP82"/>
      <c r="RQ82"/>
      <c r="RR82"/>
      <c r="RS82"/>
      <c r="RT82"/>
      <c r="RU82"/>
      <c r="RV82"/>
      <c r="RW82"/>
      <c r="RX82"/>
      <c r="RY82"/>
      <c r="RZ82"/>
      <c r="SA82"/>
      <c r="SB82"/>
      <c r="SC82"/>
      <c r="SD82"/>
      <c r="SE82"/>
      <c r="SF82"/>
      <c r="SG82"/>
      <c r="SH82"/>
      <c r="SI82"/>
      <c r="SJ82"/>
      <c r="SK82"/>
      <c r="SL82"/>
      <c r="SM82"/>
      <c r="SN82"/>
      <c r="SO82"/>
      <c r="SP82"/>
      <c r="SQ82"/>
      <c r="SR82"/>
      <c r="SS82"/>
      <c r="ST82"/>
      <c r="SU82"/>
      <c r="SV82"/>
      <c r="SW82"/>
      <c r="SX82"/>
      <c r="SY82"/>
      <c r="SZ82"/>
      <c r="TA82"/>
      <c r="TB82"/>
      <c r="TC82"/>
      <c r="TD82"/>
      <c r="TE82"/>
      <c r="TF82"/>
      <c r="TG82"/>
      <c r="TH82"/>
      <c r="TI82"/>
      <c r="TJ82"/>
      <c r="TK82"/>
      <c r="TL82"/>
      <c r="TM82"/>
      <c r="TN82"/>
      <c r="TO82"/>
      <c r="TP82"/>
      <c r="TQ82"/>
      <c r="TR82"/>
      <c r="TS82"/>
      <c r="TT82"/>
      <c r="TU82"/>
      <c r="TV82"/>
      <c r="TW82"/>
      <c r="TX82"/>
      <c r="TY82"/>
      <c r="TZ82"/>
      <c r="UA82"/>
      <c r="UB82"/>
      <c r="UC82"/>
      <c r="UD82"/>
      <c r="UE82"/>
      <c r="UF82"/>
      <c r="UG82"/>
      <c r="UH82"/>
      <c r="UI82"/>
      <c r="UJ82"/>
      <c r="UK82"/>
      <c r="UL82"/>
      <c r="UM82"/>
      <c r="UN82"/>
      <c r="UO82"/>
      <c r="UP82"/>
      <c r="UQ82"/>
      <c r="UR82"/>
      <c r="US82"/>
      <c r="UT82"/>
      <c r="UU82"/>
      <c r="UV82"/>
      <c r="UW82"/>
      <c r="UX82"/>
      <c r="UY82"/>
      <c r="UZ82"/>
      <c r="VA82"/>
      <c r="VB82"/>
      <c r="VC82"/>
      <c r="VD82"/>
      <c r="VE82"/>
      <c r="VF82"/>
      <c r="VG82"/>
      <c r="VH82"/>
      <c r="VI82"/>
      <c r="VJ82"/>
      <c r="VK82"/>
      <c r="VL82"/>
      <c r="VM82"/>
      <c r="VN82"/>
      <c r="VO82"/>
      <c r="VP82"/>
      <c r="VQ82"/>
      <c r="VR82"/>
      <c r="VS82"/>
      <c r="VT82"/>
      <c r="VU82"/>
      <c r="VV82"/>
      <c r="VW82"/>
      <c r="VX82"/>
      <c r="VY82"/>
      <c r="VZ82"/>
      <c r="WA82"/>
      <c r="WB82"/>
      <c r="WC82"/>
      <c r="WD82"/>
      <c r="WE82"/>
      <c r="WF82"/>
      <c r="WG82"/>
      <c r="WH82"/>
      <c r="WI82"/>
      <c r="WJ82"/>
      <c r="WK82"/>
      <c r="WL82"/>
      <c r="WM82"/>
      <c r="WN82"/>
      <c r="WO82"/>
      <c r="WP82"/>
      <c r="WQ82"/>
      <c r="WR82"/>
      <c r="WS82"/>
      <c r="WT82"/>
      <c r="WU82"/>
      <c r="WV82"/>
      <c r="WW82"/>
      <c r="WX82"/>
      <c r="WY82"/>
      <c r="WZ82"/>
      <c r="XA82"/>
      <c r="XB82"/>
      <c r="XC82"/>
      <c r="XD82"/>
      <c r="XE82"/>
      <c r="XF82"/>
      <c r="XG82"/>
      <c r="XH82"/>
      <c r="XI82"/>
      <c r="XJ82"/>
      <c r="XK82"/>
      <c r="XL82"/>
      <c r="XM82"/>
      <c r="XN82"/>
      <c r="XO82"/>
      <c r="XP82"/>
      <c r="XQ82"/>
      <c r="XR82"/>
      <c r="XS82"/>
      <c r="XT82"/>
      <c r="XU82"/>
      <c r="XV82"/>
      <c r="XW82"/>
      <c r="XX82"/>
      <c r="XY82"/>
      <c r="XZ82"/>
      <c r="YA82"/>
      <c r="YB82"/>
      <c r="YC82"/>
      <c r="YD82"/>
      <c r="YE82"/>
      <c r="YF82"/>
      <c r="YG82"/>
      <c r="YH82"/>
      <c r="YI82"/>
      <c r="YJ82"/>
      <c r="YK82"/>
      <c r="YL82"/>
      <c r="YM82"/>
      <c r="YN82"/>
      <c r="YO82"/>
      <c r="YP82"/>
      <c r="YQ82"/>
      <c r="YR82"/>
      <c r="YS82"/>
      <c r="YT82"/>
      <c r="YU82"/>
      <c r="YV82"/>
      <c r="YW82"/>
      <c r="YX82"/>
      <c r="YY82"/>
      <c r="YZ82"/>
      <c r="ZA82"/>
      <c r="ZB82"/>
      <c r="ZC82"/>
      <c r="ZD82"/>
      <c r="ZE82"/>
      <c r="ZF82"/>
      <c r="ZG82"/>
      <c r="ZH82"/>
      <c r="ZI82"/>
      <c r="ZJ82"/>
      <c r="ZK82"/>
      <c r="ZL82"/>
      <c r="ZM82"/>
      <c r="ZN82"/>
      <c r="ZO82"/>
      <c r="ZP82"/>
      <c r="ZQ82"/>
      <c r="ZR82"/>
      <c r="ZS82"/>
      <c r="ZT82"/>
      <c r="ZU82"/>
      <c r="ZV82"/>
      <c r="ZW82"/>
      <c r="ZX82"/>
      <c r="ZY82"/>
      <c r="ZZ82"/>
    </row>
    <row r="83" spans="1:702" s="18" customFormat="1">
      <c r="A83" s="16" t="s">
        <v>195</v>
      </c>
      <c r="B83">
        <v>628178.26786452695</v>
      </c>
      <c r="C83">
        <v>618026.0918545688</v>
      </c>
      <c r="D83">
        <v>590977.62378731417</v>
      </c>
      <c r="E83">
        <v>509115.5485039989</v>
      </c>
      <c r="F83">
        <v>444762.48526821757</v>
      </c>
      <c r="G83">
        <v>455378.57560826885</v>
      </c>
      <c r="H83">
        <v>431191.97152379638</v>
      </c>
      <c r="I83">
        <v>351942.86903196218</v>
      </c>
      <c r="J83">
        <v>318579.38339297439</v>
      </c>
      <c r="K83">
        <v>270998.73636001535</v>
      </c>
      <c r="L83">
        <v>197115.78892008108</v>
      </c>
      <c r="M83">
        <v>192371.27633125486</v>
      </c>
      <c r="N83">
        <v>195144.23082667254</v>
      </c>
      <c r="O83">
        <v>168146.37939111033</v>
      </c>
      <c r="P83">
        <v>150621.61290360385</v>
      </c>
      <c r="Q83">
        <v>142528.88635900654</v>
      </c>
      <c r="R83">
        <v>137637.74755081555</v>
      </c>
      <c r="S83">
        <v>139476.00230718328</v>
      </c>
      <c r="T83">
        <v>127160.82060112114</v>
      </c>
      <c r="U83">
        <v>113436.43804817367</v>
      </c>
      <c r="V83">
        <v>103799.75386452473</v>
      </c>
      <c r="W83">
        <v>85706.014336411972</v>
      </c>
      <c r="X83">
        <v>84972.386732881583</v>
      </c>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c r="FC83"/>
      <c r="FD83"/>
      <c r="FE83"/>
      <c r="FF83"/>
      <c r="FG83"/>
      <c r="FH83"/>
      <c r="FI83"/>
      <c r="FJ83"/>
      <c r="FK83"/>
      <c r="FL83"/>
      <c r="FM83"/>
      <c r="FN83"/>
      <c r="FO83"/>
      <c r="FP83"/>
      <c r="FQ83"/>
      <c r="FR83"/>
      <c r="FS83"/>
      <c r="FT83"/>
      <c r="FU83"/>
      <c r="FV83"/>
      <c r="FW83"/>
      <c r="FX83"/>
      <c r="FY83"/>
      <c r="FZ83"/>
      <c r="GA83"/>
      <c r="GB83"/>
      <c r="GC83"/>
      <c r="GD83"/>
      <c r="GE83"/>
      <c r="GF83"/>
      <c r="GG83"/>
      <c r="GH83"/>
      <c r="GI83"/>
      <c r="GJ83"/>
      <c r="GK83"/>
      <c r="GL83"/>
      <c r="GM83"/>
      <c r="GN83"/>
      <c r="GO83"/>
      <c r="GP83"/>
      <c r="GQ83"/>
      <c r="GR83"/>
      <c r="GS83"/>
      <c r="GT83"/>
      <c r="GU83"/>
      <c r="GV83"/>
      <c r="GW83"/>
      <c r="GX83"/>
      <c r="GY83"/>
      <c r="GZ83"/>
      <c r="HA83"/>
      <c r="HB83"/>
      <c r="HC83"/>
      <c r="HD83"/>
      <c r="HE83"/>
      <c r="HF83"/>
      <c r="HG83"/>
      <c r="HH83"/>
      <c r="HI83"/>
      <c r="HJ83"/>
      <c r="HK83"/>
      <c r="HL83"/>
      <c r="HM83"/>
      <c r="HN83"/>
      <c r="HO83"/>
      <c r="HP83"/>
      <c r="HQ83"/>
      <c r="HR83"/>
      <c r="HS83"/>
      <c r="HT83"/>
      <c r="HU83"/>
      <c r="HV83"/>
      <c r="HW83"/>
      <c r="HX83"/>
      <c r="HY83"/>
      <c r="HZ83"/>
      <c r="IA83"/>
      <c r="IB83"/>
      <c r="IC83"/>
      <c r="ID83"/>
      <c r="IE83"/>
      <c r="IF83"/>
      <c r="IG83"/>
      <c r="IH83"/>
      <c r="II83"/>
      <c r="IJ83"/>
      <c r="IK83"/>
      <c r="IL83"/>
      <c r="IM83"/>
      <c r="IN83"/>
      <c r="IO83"/>
      <c r="IP83"/>
      <c r="IQ83"/>
      <c r="IR83"/>
      <c r="IS83"/>
      <c r="IT83"/>
      <c r="IU83"/>
      <c r="IV83"/>
      <c r="IW83"/>
      <c r="IX83"/>
      <c r="IY83"/>
      <c r="IZ83"/>
      <c r="JA83"/>
      <c r="JB83"/>
      <c r="JC83"/>
      <c r="JD83"/>
      <c r="JE83"/>
      <c r="JF83"/>
      <c r="JG83"/>
      <c r="JH83"/>
      <c r="JI83"/>
      <c r="JJ83"/>
      <c r="JK83"/>
      <c r="JL83"/>
      <c r="JM83"/>
      <c r="JN83"/>
      <c r="JO83"/>
      <c r="JP83"/>
      <c r="JQ83"/>
      <c r="JR83"/>
      <c r="JS83"/>
      <c r="JT83"/>
      <c r="JU83"/>
      <c r="JV83"/>
      <c r="JW83"/>
      <c r="JX83"/>
      <c r="JY83"/>
      <c r="JZ83"/>
      <c r="KA83"/>
      <c r="KB83"/>
      <c r="KC83"/>
      <c r="KD83"/>
      <c r="KE83"/>
      <c r="KF83"/>
      <c r="KG83"/>
      <c r="KH83"/>
      <c r="KI83"/>
      <c r="KJ83"/>
      <c r="KK83"/>
      <c r="KL83"/>
      <c r="KM83"/>
      <c r="KN83"/>
      <c r="KO83"/>
      <c r="KP83"/>
      <c r="KQ83"/>
      <c r="KR83"/>
      <c r="KS83"/>
      <c r="KT83"/>
      <c r="KU83"/>
      <c r="KV83"/>
      <c r="KW83"/>
      <c r="KX83"/>
      <c r="KY83"/>
      <c r="KZ83"/>
      <c r="LA83"/>
      <c r="LB83"/>
      <c r="LC83"/>
      <c r="LD83"/>
      <c r="LE83"/>
      <c r="LF83"/>
      <c r="LG83"/>
      <c r="LH83"/>
      <c r="LI83"/>
      <c r="LJ83"/>
      <c r="LK83"/>
      <c r="LL83"/>
      <c r="LM83"/>
      <c r="LN83"/>
      <c r="LO83"/>
      <c r="LP83"/>
      <c r="LQ83"/>
      <c r="LR83"/>
      <c r="LS83"/>
      <c r="LT83"/>
      <c r="LU83"/>
      <c r="LV83"/>
      <c r="LW83"/>
      <c r="LX83"/>
      <c r="LY83"/>
      <c r="LZ83"/>
      <c r="MA83"/>
      <c r="MB83"/>
      <c r="MC83"/>
      <c r="MD83"/>
      <c r="ME83"/>
      <c r="MF83"/>
      <c r="MG83"/>
      <c r="MH83"/>
      <c r="MI83"/>
      <c r="MJ83"/>
      <c r="MK83"/>
      <c r="ML83"/>
      <c r="MM83"/>
      <c r="MN83"/>
      <c r="MO83"/>
      <c r="MP83"/>
      <c r="MQ83"/>
      <c r="MR83"/>
      <c r="MS83"/>
      <c r="MT83"/>
      <c r="MU83"/>
      <c r="MV83"/>
      <c r="MW83"/>
      <c r="MX83"/>
      <c r="MY83"/>
      <c r="MZ83"/>
      <c r="NA83"/>
      <c r="NB83"/>
      <c r="NC83"/>
      <c r="ND83"/>
      <c r="NE83"/>
      <c r="NF83"/>
      <c r="NG83"/>
      <c r="NH83"/>
      <c r="NI83"/>
      <c r="NJ83"/>
      <c r="NK83"/>
      <c r="NL83"/>
      <c r="NM83"/>
      <c r="NN83"/>
      <c r="NO83"/>
      <c r="NP83"/>
      <c r="NQ83"/>
      <c r="NR83"/>
      <c r="NS83"/>
      <c r="NT83"/>
      <c r="NU83"/>
      <c r="NV83"/>
      <c r="NW83"/>
      <c r="NX83"/>
      <c r="NY83"/>
      <c r="NZ83"/>
      <c r="OA83"/>
      <c r="OB83"/>
      <c r="OC83"/>
      <c r="OD83"/>
      <c r="OE83"/>
      <c r="OF83"/>
      <c r="OG83"/>
      <c r="OH83"/>
      <c r="OI83"/>
      <c r="OJ83"/>
      <c r="OK83"/>
      <c r="OL83"/>
      <c r="OM83"/>
      <c r="ON83"/>
      <c r="OO83"/>
      <c r="OP83"/>
      <c r="OQ83"/>
      <c r="OR83"/>
      <c r="OS83"/>
      <c r="OT83"/>
      <c r="OU83"/>
      <c r="OV83"/>
      <c r="OW83"/>
      <c r="OX83"/>
      <c r="OY83"/>
      <c r="OZ83"/>
      <c r="PA83"/>
      <c r="PB83"/>
      <c r="PC83"/>
      <c r="PD83"/>
      <c r="PE83"/>
      <c r="PF83"/>
      <c r="PG83"/>
      <c r="PH83"/>
      <c r="PI83"/>
      <c r="PJ83"/>
      <c r="PK83"/>
      <c r="PL83"/>
      <c r="PM83"/>
      <c r="PN83"/>
      <c r="PO83"/>
      <c r="PP83"/>
      <c r="PQ83"/>
      <c r="PR83"/>
      <c r="PS83"/>
      <c r="PT83"/>
      <c r="PU83"/>
      <c r="PV83"/>
      <c r="PW83"/>
      <c r="PX83"/>
      <c r="PY83"/>
      <c r="PZ83"/>
      <c r="QA83"/>
      <c r="QB83"/>
      <c r="QC83"/>
      <c r="QD83"/>
      <c r="QE83"/>
      <c r="QF83"/>
      <c r="QG83"/>
      <c r="QH83"/>
      <c r="QI83"/>
      <c r="QJ83"/>
      <c r="QK83"/>
      <c r="QL83"/>
      <c r="QM83"/>
      <c r="QN83"/>
      <c r="QO83"/>
      <c r="QP83"/>
      <c r="QQ83"/>
      <c r="QR83"/>
      <c r="QS83"/>
      <c r="QT83"/>
      <c r="QU83"/>
      <c r="QV83"/>
      <c r="QW83"/>
      <c r="QX83"/>
      <c r="QY83"/>
      <c r="QZ83"/>
      <c r="RA83"/>
      <c r="RB83"/>
      <c r="RC83"/>
      <c r="RD83"/>
      <c r="RE83"/>
      <c r="RF83"/>
      <c r="RG83"/>
      <c r="RH83"/>
      <c r="RI83"/>
      <c r="RJ83"/>
      <c r="RK83"/>
      <c r="RL83"/>
      <c r="RM83"/>
      <c r="RN83"/>
      <c r="RO83"/>
      <c r="RP83"/>
      <c r="RQ83"/>
      <c r="RR83"/>
      <c r="RS83"/>
      <c r="RT83"/>
      <c r="RU83"/>
      <c r="RV83"/>
      <c r="RW83"/>
      <c r="RX83"/>
      <c r="RY83"/>
      <c r="RZ83"/>
      <c r="SA83"/>
      <c r="SB83"/>
      <c r="SC83"/>
      <c r="SD83"/>
      <c r="SE83"/>
      <c r="SF83"/>
      <c r="SG83"/>
      <c r="SH83"/>
      <c r="SI83"/>
      <c r="SJ83"/>
      <c r="SK83"/>
      <c r="SL83"/>
      <c r="SM83"/>
      <c r="SN83"/>
      <c r="SO83"/>
      <c r="SP83"/>
      <c r="SQ83"/>
      <c r="SR83"/>
      <c r="SS83"/>
      <c r="ST83"/>
      <c r="SU83"/>
      <c r="SV83"/>
      <c r="SW83"/>
      <c r="SX83"/>
      <c r="SY83"/>
      <c r="SZ83"/>
      <c r="TA83"/>
      <c r="TB83"/>
      <c r="TC83"/>
      <c r="TD83"/>
      <c r="TE83"/>
      <c r="TF83"/>
      <c r="TG83"/>
      <c r="TH83"/>
      <c r="TI83"/>
      <c r="TJ83"/>
      <c r="TK83"/>
      <c r="TL83"/>
      <c r="TM83"/>
      <c r="TN83"/>
      <c r="TO83"/>
      <c r="TP83"/>
      <c r="TQ83"/>
      <c r="TR83"/>
      <c r="TS83"/>
      <c r="TT83"/>
      <c r="TU83"/>
      <c r="TV83"/>
      <c r="TW83"/>
      <c r="TX83"/>
      <c r="TY83"/>
      <c r="TZ83"/>
      <c r="UA83"/>
      <c r="UB83"/>
      <c r="UC83"/>
      <c r="UD83"/>
      <c r="UE83"/>
      <c r="UF83"/>
      <c r="UG83"/>
      <c r="UH83"/>
      <c r="UI83"/>
      <c r="UJ83"/>
      <c r="UK83"/>
      <c r="UL83"/>
      <c r="UM83"/>
      <c r="UN83"/>
      <c r="UO83"/>
      <c r="UP83"/>
      <c r="UQ83"/>
      <c r="UR83"/>
      <c r="US83"/>
      <c r="UT83"/>
      <c r="UU83"/>
      <c r="UV83"/>
      <c r="UW83"/>
      <c r="UX83"/>
      <c r="UY83"/>
      <c r="UZ83"/>
      <c r="VA83"/>
      <c r="VB83"/>
      <c r="VC83"/>
      <c r="VD83"/>
      <c r="VE83"/>
      <c r="VF83"/>
      <c r="VG83"/>
      <c r="VH83"/>
      <c r="VI83"/>
      <c r="VJ83"/>
      <c r="VK83"/>
      <c r="VL83"/>
      <c r="VM83"/>
      <c r="VN83"/>
      <c r="VO83"/>
      <c r="VP83"/>
      <c r="VQ83"/>
      <c r="VR83"/>
      <c r="VS83"/>
      <c r="VT83"/>
      <c r="VU83"/>
      <c r="VV83"/>
      <c r="VW83"/>
      <c r="VX83"/>
      <c r="VY83"/>
      <c r="VZ83"/>
      <c r="WA83"/>
      <c r="WB83"/>
      <c r="WC83"/>
      <c r="WD83"/>
      <c r="WE83"/>
      <c r="WF83"/>
      <c r="WG83"/>
      <c r="WH83"/>
      <c r="WI83"/>
      <c r="WJ83"/>
      <c r="WK83"/>
      <c r="WL83"/>
      <c r="WM83"/>
      <c r="WN83"/>
      <c r="WO83"/>
      <c r="WP83"/>
      <c r="WQ83"/>
      <c r="WR83"/>
      <c r="WS83"/>
      <c r="WT83"/>
      <c r="WU83"/>
      <c r="WV83"/>
      <c r="WW83"/>
      <c r="WX83"/>
      <c r="WY83"/>
      <c r="WZ83"/>
      <c r="XA83"/>
      <c r="XB83"/>
      <c r="XC83"/>
      <c r="XD83"/>
      <c r="XE83"/>
      <c r="XF83"/>
      <c r="XG83"/>
      <c r="XH83"/>
      <c r="XI83"/>
      <c r="XJ83"/>
      <c r="XK83"/>
      <c r="XL83"/>
      <c r="XM83"/>
      <c r="XN83"/>
      <c r="XO83"/>
      <c r="XP83"/>
      <c r="XQ83"/>
      <c r="XR83"/>
      <c r="XS83"/>
      <c r="XT83"/>
      <c r="XU83"/>
      <c r="XV83"/>
      <c r="XW83"/>
      <c r="XX83"/>
      <c r="XY83"/>
      <c r="XZ83"/>
      <c r="YA83"/>
      <c r="YB83"/>
      <c r="YC83"/>
      <c r="YD83"/>
      <c r="YE83"/>
      <c r="YF83"/>
      <c r="YG83"/>
      <c r="YH83"/>
      <c r="YI83"/>
      <c r="YJ83"/>
      <c r="YK83"/>
      <c r="YL83"/>
      <c r="YM83"/>
      <c r="YN83"/>
      <c r="YO83"/>
      <c r="YP83"/>
      <c r="YQ83"/>
      <c r="YR83"/>
      <c r="YS83"/>
      <c r="YT83"/>
      <c r="YU83"/>
      <c r="YV83"/>
      <c r="YW83"/>
      <c r="YX83"/>
      <c r="YY83"/>
      <c r="YZ83"/>
      <c r="ZA83"/>
      <c r="ZB83"/>
      <c r="ZC83"/>
      <c r="ZD83"/>
      <c r="ZE83"/>
      <c r="ZF83"/>
      <c r="ZG83"/>
      <c r="ZH83"/>
      <c r="ZI83"/>
      <c r="ZJ83"/>
      <c r="ZK83"/>
      <c r="ZL83"/>
      <c r="ZM83"/>
      <c r="ZN83"/>
      <c r="ZO83"/>
      <c r="ZP83"/>
      <c r="ZQ83"/>
      <c r="ZR83"/>
      <c r="ZS83"/>
      <c r="ZT83"/>
      <c r="ZU83"/>
      <c r="ZV83"/>
      <c r="ZW83"/>
      <c r="ZX83"/>
      <c r="ZY83"/>
      <c r="ZZ83"/>
    </row>
    <row r="84" spans="1:702" s="18" customFormat="1">
      <c r="A84" s="69" t="s">
        <v>361</v>
      </c>
      <c r="B84">
        <v>0</v>
      </c>
      <c r="C84">
        <v>0</v>
      </c>
      <c r="D84">
        <v>0</v>
      </c>
      <c r="E84">
        <v>0</v>
      </c>
      <c r="F84">
        <v>0</v>
      </c>
      <c r="G84">
        <v>0</v>
      </c>
      <c r="H84">
        <v>0</v>
      </c>
      <c r="I84">
        <v>0</v>
      </c>
      <c r="J84">
        <v>0</v>
      </c>
      <c r="K84">
        <v>0</v>
      </c>
      <c r="L84">
        <v>0</v>
      </c>
      <c r="M84">
        <v>0</v>
      </c>
      <c r="N84">
        <v>0</v>
      </c>
      <c r="O84">
        <v>0</v>
      </c>
      <c r="P84">
        <v>0</v>
      </c>
      <c r="Q84">
        <v>0</v>
      </c>
      <c r="R84">
        <v>0</v>
      </c>
      <c r="S84">
        <v>0</v>
      </c>
      <c r="T84">
        <v>0</v>
      </c>
      <c r="U84">
        <v>0</v>
      </c>
      <c r="V84">
        <v>0</v>
      </c>
      <c r="W84">
        <v>0</v>
      </c>
      <c r="X84">
        <v>0</v>
      </c>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c r="FQ84"/>
      <c r="FR84"/>
      <c r="FS84"/>
      <c r="FT84"/>
      <c r="FU84"/>
      <c r="FV84"/>
      <c r="FW84"/>
      <c r="FX84"/>
      <c r="FY84"/>
      <c r="FZ84"/>
      <c r="GA84"/>
      <c r="GB84"/>
      <c r="GC84"/>
      <c r="GD84"/>
      <c r="GE84"/>
      <c r="GF84"/>
      <c r="GG84"/>
      <c r="GH84"/>
      <c r="GI84"/>
      <c r="GJ84"/>
      <c r="GK84"/>
      <c r="GL84"/>
      <c r="GM84"/>
      <c r="GN84"/>
      <c r="GO84"/>
      <c r="GP84"/>
      <c r="GQ84"/>
      <c r="GR84"/>
      <c r="GS84"/>
      <c r="GT84"/>
      <c r="GU84"/>
      <c r="GV84"/>
      <c r="GW84"/>
      <c r="GX84"/>
      <c r="GY84"/>
      <c r="GZ84"/>
      <c r="HA84"/>
      <c r="HB84"/>
      <c r="HC84"/>
      <c r="HD84"/>
      <c r="HE84"/>
      <c r="HF84"/>
      <c r="HG84"/>
      <c r="HH84"/>
      <c r="HI84"/>
      <c r="HJ84"/>
      <c r="HK84"/>
      <c r="HL84"/>
      <c r="HM84"/>
      <c r="HN84"/>
      <c r="HO84"/>
      <c r="HP84"/>
      <c r="HQ84"/>
      <c r="HR84"/>
      <c r="HS84"/>
      <c r="HT84"/>
      <c r="HU84"/>
      <c r="HV84"/>
      <c r="HW84"/>
      <c r="HX84"/>
      <c r="HY84"/>
      <c r="HZ84"/>
      <c r="IA84"/>
      <c r="IB84"/>
      <c r="IC84"/>
      <c r="ID84"/>
      <c r="IE84"/>
      <c r="IF84"/>
      <c r="IG84"/>
      <c r="IH84"/>
      <c r="II84"/>
      <c r="IJ84"/>
      <c r="IK84"/>
      <c r="IL84"/>
      <c r="IM84"/>
      <c r="IN84"/>
      <c r="IO84"/>
      <c r="IP84"/>
      <c r="IQ84"/>
      <c r="IR84"/>
      <c r="IS84"/>
      <c r="IT84"/>
      <c r="IU84"/>
      <c r="IV84"/>
      <c r="IW84"/>
      <c r="IX84"/>
      <c r="IY84"/>
      <c r="IZ84"/>
      <c r="JA84"/>
      <c r="JB84"/>
      <c r="JC84"/>
      <c r="JD84"/>
      <c r="JE84"/>
      <c r="JF84"/>
      <c r="JG84"/>
      <c r="JH84"/>
      <c r="JI84"/>
      <c r="JJ84"/>
      <c r="JK84"/>
      <c r="JL84"/>
      <c r="JM84"/>
      <c r="JN84"/>
      <c r="JO84"/>
      <c r="JP84"/>
      <c r="JQ84"/>
      <c r="JR84"/>
      <c r="JS84"/>
      <c r="JT84"/>
      <c r="JU84"/>
      <c r="JV84"/>
      <c r="JW84"/>
      <c r="JX84"/>
      <c r="JY84"/>
      <c r="JZ84"/>
      <c r="KA84"/>
      <c r="KB84"/>
      <c r="KC84"/>
      <c r="KD84"/>
      <c r="KE84"/>
      <c r="KF84"/>
      <c r="KG84"/>
      <c r="KH84"/>
      <c r="KI84"/>
      <c r="KJ84"/>
      <c r="KK84"/>
      <c r="KL84"/>
      <c r="KM84"/>
      <c r="KN84"/>
      <c r="KO84"/>
      <c r="KP84"/>
      <c r="KQ84"/>
      <c r="KR84"/>
      <c r="KS84"/>
      <c r="KT84"/>
      <c r="KU84"/>
      <c r="KV84"/>
      <c r="KW84"/>
      <c r="KX84"/>
      <c r="KY84"/>
      <c r="KZ84"/>
      <c r="LA84"/>
      <c r="LB84"/>
      <c r="LC84"/>
      <c r="LD84"/>
      <c r="LE84"/>
      <c r="LF84"/>
      <c r="LG84"/>
      <c r="LH84"/>
      <c r="LI84"/>
      <c r="LJ84"/>
      <c r="LK84"/>
      <c r="LL84"/>
      <c r="LM84"/>
      <c r="LN84"/>
      <c r="LO84"/>
      <c r="LP84"/>
      <c r="LQ84"/>
      <c r="LR84"/>
      <c r="LS84"/>
      <c r="LT84"/>
      <c r="LU84"/>
      <c r="LV84"/>
      <c r="LW84"/>
      <c r="LX84"/>
      <c r="LY84"/>
      <c r="LZ84"/>
      <c r="MA84"/>
      <c r="MB84"/>
      <c r="MC84"/>
      <c r="MD84"/>
      <c r="ME84"/>
      <c r="MF84"/>
      <c r="MG84"/>
      <c r="MH84"/>
      <c r="MI84"/>
      <c r="MJ84"/>
      <c r="MK84"/>
      <c r="ML84"/>
      <c r="MM84"/>
      <c r="MN84"/>
      <c r="MO84"/>
      <c r="MP84"/>
      <c r="MQ84"/>
      <c r="MR84"/>
      <c r="MS84"/>
      <c r="MT84"/>
      <c r="MU84"/>
      <c r="MV84"/>
      <c r="MW84"/>
      <c r="MX84"/>
      <c r="MY84"/>
      <c r="MZ84"/>
      <c r="NA84"/>
      <c r="NB84"/>
      <c r="NC84"/>
      <c r="ND84"/>
      <c r="NE84"/>
      <c r="NF84"/>
      <c r="NG84"/>
      <c r="NH84"/>
      <c r="NI84"/>
      <c r="NJ84"/>
      <c r="NK84"/>
      <c r="NL84"/>
      <c r="NM84"/>
      <c r="NN84"/>
      <c r="NO84"/>
      <c r="NP84"/>
      <c r="NQ84"/>
      <c r="NR84"/>
      <c r="NS84"/>
      <c r="NT84"/>
      <c r="NU84"/>
      <c r="NV84"/>
      <c r="NW84"/>
      <c r="NX84"/>
      <c r="NY84"/>
      <c r="NZ84"/>
      <c r="OA84"/>
      <c r="OB84"/>
      <c r="OC84"/>
      <c r="OD84"/>
      <c r="OE84"/>
      <c r="OF84"/>
      <c r="OG84"/>
      <c r="OH84"/>
      <c r="OI84"/>
      <c r="OJ84"/>
      <c r="OK84"/>
      <c r="OL84"/>
      <c r="OM84"/>
      <c r="ON84"/>
      <c r="OO84"/>
      <c r="OP84"/>
      <c r="OQ84"/>
      <c r="OR84"/>
      <c r="OS84"/>
      <c r="OT84"/>
      <c r="OU84"/>
      <c r="OV84"/>
      <c r="OW84"/>
      <c r="OX84"/>
      <c r="OY84"/>
      <c r="OZ84"/>
      <c r="PA84"/>
      <c r="PB84"/>
      <c r="PC84"/>
      <c r="PD84"/>
      <c r="PE84"/>
      <c r="PF84"/>
      <c r="PG84"/>
      <c r="PH84"/>
      <c r="PI84"/>
      <c r="PJ84"/>
      <c r="PK84"/>
      <c r="PL84"/>
      <c r="PM84"/>
      <c r="PN84"/>
      <c r="PO84"/>
      <c r="PP84"/>
      <c r="PQ84"/>
      <c r="PR84"/>
      <c r="PS84"/>
      <c r="PT84"/>
      <c r="PU84"/>
      <c r="PV84"/>
      <c r="PW84"/>
      <c r="PX84"/>
      <c r="PY84"/>
      <c r="PZ84"/>
      <c r="QA84"/>
      <c r="QB84"/>
      <c r="QC84"/>
      <c r="QD84"/>
      <c r="QE84"/>
      <c r="QF84"/>
      <c r="QG84"/>
      <c r="QH84"/>
      <c r="QI84"/>
      <c r="QJ84"/>
      <c r="QK84"/>
      <c r="QL84"/>
      <c r="QM84"/>
      <c r="QN84"/>
      <c r="QO84"/>
      <c r="QP84"/>
      <c r="QQ84"/>
      <c r="QR84"/>
      <c r="QS84"/>
      <c r="QT84"/>
      <c r="QU84"/>
      <c r="QV84"/>
      <c r="QW84"/>
      <c r="QX84"/>
      <c r="QY84"/>
      <c r="QZ84"/>
      <c r="RA84"/>
      <c r="RB84"/>
      <c r="RC84"/>
      <c r="RD84"/>
      <c r="RE84"/>
      <c r="RF84"/>
      <c r="RG84"/>
      <c r="RH84"/>
      <c r="RI84"/>
      <c r="RJ84"/>
      <c r="RK84"/>
      <c r="RL84"/>
      <c r="RM84"/>
      <c r="RN84"/>
      <c r="RO84"/>
      <c r="RP84"/>
      <c r="RQ84"/>
      <c r="RR84"/>
      <c r="RS84"/>
      <c r="RT84"/>
      <c r="RU84"/>
      <c r="RV84"/>
      <c r="RW84"/>
      <c r="RX84"/>
      <c r="RY84"/>
      <c r="RZ84"/>
      <c r="SA84"/>
      <c r="SB84"/>
      <c r="SC84"/>
      <c r="SD84"/>
      <c r="SE84"/>
      <c r="SF84"/>
      <c r="SG84"/>
      <c r="SH84"/>
      <c r="SI84"/>
      <c r="SJ84"/>
      <c r="SK84"/>
      <c r="SL84"/>
      <c r="SM84"/>
      <c r="SN84"/>
      <c r="SO84"/>
      <c r="SP84"/>
      <c r="SQ84"/>
      <c r="SR84"/>
      <c r="SS84"/>
      <c r="ST84"/>
      <c r="SU84"/>
      <c r="SV84"/>
      <c r="SW84"/>
      <c r="SX84"/>
      <c r="SY84"/>
      <c r="SZ84"/>
      <c r="TA84"/>
      <c r="TB84"/>
      <c r="TC84"/>
      <c r="TD84"/>
      <c r="TE84"/>
      <c r="TF84"/>
      <c r="TG84"/>
      <c r="TH84"/>
      <c r="TI84"/>
      <c r="TJ84"/>
      <c r="TK84"/>
      <c r="TL84"/>
      <c r="TM84"/>
      <c r="TN84"/>
      <c r="TO84"/>
      <c r="TP84"/>
      <c r="TQ84"/>
      <c r="TR84"/>
      <c r="TS84"/>
      <c r="TT84"/>
      <c r="TU84"/>
      <c r="TV84"/>
      <c r="TW84"/>
      <c r="TX84"/>
      <c r="TY84"/>
      <c r="TZ84"/>
      <c r="UA84"/>
      <c r="UB84"/>
      <c r="UC84"/>
      <c r="UD84"/>
      <c r="UE84"/>
      <c r="UF84"/>
      <c r="UG84"/>
      <c r="UH84"/>
      <c r="UI84"/>
      <c r="UJ84"/>
      <c r="UK84"/>
      <c r="UL84"/>
      <c r="UM84"/>
      <c r="UN84"/>
      <c r="UO84"/>
      <c r="UP84"/>
      <c r="UQ84"/>
      <c r="UR84"/>
      <c r="US84"/>
      <c r="UT84"/>
      <c r="UU84"/>
      <c r="UV84"/>
      <c r="UW84"/>
      <c r="UX84"/>
      <c r="UY84"/>
      <c r="UZ84"/>
      <c r="VA84"/>
      <c r="VB84"/>
      <c r="VC84"/>
      <c r="VD84"/>
      <c r="VE84"/>
      <c r="VF84"/>
      <c r="VG84"/>
      <c r="VH84"/>
      <c r="VI84"/>
      <c r="VJ84"/>
      <c r="VK84"/>
      <c r="VL84"/>
      <c r="VM84"/>
      <c r="VN84"/>
      <c r="VO84"/>
      <c r="VP84"/>
      <c r="VQ84"/>
      <c r="VR84"/>
      <c r="VS84"/>
      <c r="VT84"/>
      <c r="VU84"/>
      <c r="VV84"/>
      <c r="VW84"/>
      <c r="VX84"/>
      <c r="VY84"/>
      <c r="VZ84"/>
      <c r="WA84"/>
      <c r="WB84"/>
      <c r="WC84"/>
      <c r="WD84"/>
      <c r="WE84"/>
      <c r="WF84"/>
      <c r="WG84"/>
      <c r="WH84"/>
      <c r="WI84"/>
      <c r="WJ84"/>
      <c r="WK84"/>
      <c r="WL84"/>
      <c r="WM84"/>
      <c r="WN84"/>
      <c r="WO84"/>
      <c r="WP84"/>
      <c r="WQ84"/>
      <c r="WR84"/>
      <c r="WS84"/>
      <c r="WT84"/>
      <c r="WU84"/>
      <c r="WV84"/>
      <c r="WW84"/>
      <c r="WX84"/>
      <c r="WY84"/>
      <c r="WZ84"/>
      <c r="XA84"/>
      <c r="XB84"/>
      <c r="XC84"/>
      <c r="XD84"/>
      <c r="XE84"/>
      <c r="XF84"/>
      <c r="XG84"/>
      <c r="XH84"/>
      <c r="XI84"/>
      <c r="XJ84"/>
      <c r="XK84"/>
      <c r="XL84"/>
      <c r="XM84"/>
      <c r="XN84"/>
      <c r="XO84"/>
      <c r="XP84"/>
      <c r="XQ84"/>
      <c r="XR84"/>
      <c r="XS84"/>
      <c r="XT84"/>
      <c r="XU84"/>
      <c r="XV84"/>
      <c r="XW84"/>
      <c r="XX84"/>
      <c r="XY84"/>
      <c r="XZ84"/>
      <c r="YA84"/>
      <c r="YB84"/>
      <c r="YC84"/>
      <c r="YD84"/>
      <c r="YE84"/>
      <c r="YF84"/>
      <c r="YG84"/>
      <c r="YH84"/>
      <c r="YI84"/>
      <c r="YJ84"/>
      <c r="YK84"/>
      <c r="YL84"/>
      <c r="YM84"/>
      <c r="YN84"/>
      <c r="YO84"/>
      <c r="YP84"/>
      <c r="YQ84"/>
      <c r="YR84"/>
      <c r="YS84"/>
      <c r="YT84"/>
      <c r="YU84"/>
      <c r="YV84"/>
      <c r="YW84"/>
      <c r="YX84"/>
      <c r="YY84"/>
      <c r="YZ84"/>
      <c r="ZA84"/>
      <c r="ZB84"/>
      <c r="ZC84"/>
      <c r="ZD84"/>
      <c r="ZE84"/>
      <c r="ZF84"/>
      <c r="ZG84"/>
      <c r="ZH84"/>
      <c r="ZI84"/>
      <c r="ZJ84"/>
      <c r="ZK84"/>
      <c r="ZL84"/>
      <c r="ZM84"/>
      <c r="ZN84"/>
      <c r="ZO84"/>
      <c r="ZP84"/>
      <c r="ZQ84"/>
      <c r="ZR84"/>
      <c r="ZS84"/>
      <c r="ZT84"/>
      <c r="ZU84"/>
      <c r="ZV84"/>
      <c r="ZW84"/>
      <c r="ZX84"/>
      <c r="ZY84"/>
      <c r="ZZ84"/>
    </row>
    <row r="85" spans="1:702" s="18" customFormat="1">
      <c r="A85" s="158" t="s">
        <v>362</v>
      </c>
      <c r="B85">
        <v>0</v>
      </c>
      <c r="C85">
        <v>0</v>
      </c>
      <c r="D85">
        <v>0</v>
      </c>
      <c r="E85">
        <v>0</v>
      </c>
      <c r="F85">
        <v>0</v>
      </c>
      <c r="G85">
        <v>0</v>
      </c>
      <c r="H85">
        <v>0</v>
      </c>
      <c r="I85">
        <v>0</v>
      </c>
      <c r="J85">
        <v>0</v>
      </c>
      <c r="K85">
        <v>0</v>
      </c>
      <c r="L85">
        <v>0</v>
      </c>
      <c r="M85">
        <v>0</v>
      </c>
      <c r="N85">
        <v>0</v>
      </c>
      <c r="O85">
        <v>0</v>
      </c>
      <c r="P85">
        <v>0</v>
      </c>
      <c r="Q85">
        <v>0</v>
      </c>
      <c r="R85">
        <v>0</v>
      </c>
      <c r="S85">
        <v>0</v>
      </c>
      <c r="T85">
        <v>0</v>
      </c>
      <c r="U85">
        <v>0</v>
      </c>
      <c r="V85">
        <v>0</v>
      </c>
      <c r="W85">
        <v>0</v>
      </c>
      <c r="X85">
        <v>0</v>
      </c>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c r="FC85"/>
      <c r="FD85"/>
      <c r="FE85"/>
      <c r="FF85"/>
      <c r="FG85"/>
      <c r="FH85"/>
      <c r="FI85"/>
      <c r="FJ85"/>
      <c r="FK85"/>
      <c r="FL85"/>
      <c r="FM85"/>
      <c r="FN85"/>
      <c r="FO85"/>
      <c r="FP85"/>
      <c r="FQ85"/>
      <c r="FR85"/>
      <c r="FS85"/>
      <c r="FT85"/>
      <c r="FU85"/>
      <c r="FV85"/>
      <c r="FW85"/>
      <c r="FX85"/>
      <c r="FY85"/>
      <c r="FZ85"/>
      <c r="GA85"/>
      <c r="GB85"/>
      <c r="GC85"/>
      <c r="GD85"/>
      <c r="GE85"/>
      <c r="GF85"/>
      <c r="GG85"/>
      <c r="GH85"/>
      <c r="GI85"/>
      <c r="GJ85"/>
      <c r="GK85"/>
      <c r="GL85"/>
      <c r="GM85"/>
      <c r="GN85"/>
      <c r="GO85"/>
      <c r="GP85"/>
      <c r="GQ85"/>
      <c r="GR85"/>
      <c r="GS85"/>
      <c r="GT85"/>
      <c r="GU85"/>
      <c r="GV85"/>
      <c r="GW85"/>
      <c r="GX85"/>
      <c r="GY85"/>
      <c r="GZ85"/>
      <c r="HA85"/>
      <c r="HB85"/>
      <c r="HC85"/>
      <c r="HD85"/>
      <c r="HE85"/>
      <c r="HF85"/>
      <c r="HG85"/>
      <c r="HH85"/>
      <c r="HI85"/>
      <c r="HJ85"/>
      <c r="HK85"/>
      <c r="HL85"/>
      <c r="HM85"/>
      <c r="HN85"/>
      <c r="HO85"/>
      <c r="HP85"/>
      <c r="HQ85"/>
      <c r="HR85"/>
      <c r="HS85"/>
      <c r="HT85"/>
      <c r="HU85"/>
      <c r="HV85"/>
      <c r="HW85"/>
      <c r="HX85"/>
      <c r="HY85"/>
      <c r="HZ85"/>
      <c r="IA85"/>
      <c r="IB85"/>
      <c r="IC85"/>
      <c r="ID85"/>
      <c r="IE85"/>
      <c r="IF85"/>
      <c r="IG85"/>
      <c r="IH85"/>
      <c r="II85"/>
      <c r="IJ85"/>
      <c r="IK85"/>
      <c r="IL85"/>
      <c r="IM85"/>
      <c r="IN85"/>
      <c r="IO85"/>
      <c r="IP85"/>
      <c r="IQ85"/>
      <c r="IR85"/>
      <c r="IS85"/>
      <c r="IT85"/>
      <c r="IU85"/>
      <c r="IV85"/>
      <c r="IW85"/>
      <c r="IX85"/>
      <c r="IY85"/>
      <c r="IZ85"/>
      <c r="JA85"/>
      <c r="JB85"/>
      <c r="JC85"/>
      <c r="JD85"/>
      <c r="JE85"/>
      <c r="JF85"/>
      <c r="JG85"/>
      <c r="JH85"/>
      <c r="JI85"/>
      <c r="JJ85"/>
      <c r="JK85"/>
      <c r="JL85"/>
      <c r="JM85"/>
      <c r="JN85"/>
      <c r="JO85"/>
      <c r="JP85"/>
      <c r="JQ85"/>
      <c r="JR85"/>
      <c r="JS85"/>
      <c r="JT85"/>
      <c r="JU85"/>
      <c r="JV85"/>
      <c r="JW85"/>
      <c r="JX85"/>
      <c r="JY85"/>
      <c r="JZ85"/>
      <c r="KA85"/>
      <c r="KB85"/>
      <c r="KC85"/>
      <c r="KD85"/>
      <c r="KE85"/>
      <c r="KF85"/>
      <c r="KG85"/>
      <c r="KH85"/>
      <c r="KI85"/>
      <c r="KJ85"/>
      <c r="KK85"/>
      <c r="KL85"/>
      <c r="KM85"/>
      <c r="KN85"/>
      <c r="KO85"/>
      <c r="KP85"/>
      <c r="KQ85"/>
      <c r="KR85"/>
      <c r="KS85"/>
      <c r="KT85"/>
      <c r="KU85"/>
      <c r="KV85"/>
      <c r="KW85"/>
      <c r="KX85"/>
      <c r="KY85"/>
      <c r="KZ85"/>
      <c r="LA85"/>
      <c r="LB85"/>
      <c r="LC85"/>
      <c r="LD85"/>
      <c r="LE85"/>
      <c r="LF85"/>
      <c r="LG85"/>
      <c r="LH85"/>
      <c r="LI85"/>
      <c r="LJ85"/>
      <c r="LK85"/>
      <c r="LL85"/>
      <c r="LM85"/>
      <c r="LN85"/>
      <c r="LO85"/>
      <c r="LP85"/>
      <c r="LQ85"/>
      <c r="LR85"/>
      <c r="LS85"/>
      <c r="LT85"/>
      <c r="LU85"/>
      <c r="LV85"/>
      <c r="LW85"/>
      <c r="LX85"/>
      <c r="LY85"/>
      <c r="LZ85"/>
      <c r="MA85"/>
      <c r="MB85"/>
      <c r="MC85"/>
      <c r="MD85"/>
      <c r="ME85"/>
      <c r="MF85"/>
      <c r="MG85"/>
      <c r="MH85"/>
      <c r="MI85"/>
      <c r="MJ85"/>
      <c r="MK85"/>
      <c r="ML85"/>
      <c r="MM85"/>
      <c r="MN85"/>
      <c r="MO85"/>
      <c r="MP85"/>
      <c r="MQ85"/>
      <c r="MR85"/>
      <c r="MS85"/>
      <c r="MT85"/>
      <c r="MU85"/>
      <c r="MV85"/>
      <c r="MW85"/>
      <c r="MX85"/>
      <c r="MY85"/>
      <c r="MZ85"/>
      <c r="NA85"/>
      <c r="NB85"/>
      <c r="NC85"/>
      <c r="ND85"/>
      <c r="NE85"/>
      <c r="NF85"/>
      <c r="NG85"/>
      <c r="NH85"/>
      <c r="NI85"/>
      <c r="NJ85"/>
      <c r="NK85"/>
      <c r="NL85"/>
      <c r="NM85"/>
      <c r="NN85"/>
      <c r="NO85"/>
      <c r="NP85"/>
      <c r="NQ85"/>
      <c r="NR85"/>
      <c r="NS85"/>
      <c r="NT85"/>
      <c r="NU85"/>
      <c r="NV85"/>
      <c r="NW85"/>
      <c r="NX85"/>
      <c r="NY85"/>
      <c r="NZ85"/>
      <c r="OA85"/>
      <c r="OB85"/>
      <c r="OC85"/>
      <c r="OD85"/>
      <c r="OE85"/>
      <c r="OF85"/>
      <c r="OG85"/>
      <c r="OH85"/>
      <c r="OI85"/>
      <c r="OJ85"/>
      <c r="OK85"/>
      <c r="OL85"/>
      <c r="OM85"/>
      <c r="ON85"/>
      <c r="OO85"/>
      <c r="OP85"/>
      <c r="OQ85"/>
      <c r="OR85"/>
      <c r="OS85"/>
      <c r="OT85"/>
      <c r="OU85"/>
      <c r="OV85"/>
      <c r="OW85"/>
      <c r="OX85"/>
      <c r="OY85"/>
      <c r="OZ85"/>
      <c r="PA85"/>
      <c r="PB85"/>
      <c r="PC85"/>
      <c r="PD85"/>
      <c r="PE85"/>
      <c r="PF85"/>
      <c r="PG85"/>
      <c r="PH85"/>
      <c r="PI85"/>
      <c r="PJ85"/>
      <c r="PK85"/>
      <c r="PL85"/>
      <c r="PM85"/>
      <c r="PN85"/>
      <c r="PO85"/>
      <c r="PP85"/>
      <c r="PQ85"/>
      <c r="PR85"/>
      <c r="PS85"/>
      <c r="PT85"/>
      <c r="PU85"/>
      <c r="PV85"/>
      <c r="PW85"/>
      <c r="PX85"/>
      <c r="PY85"/>
      <c r="PZ85"/>
      <c r="QA85"/>
      <c r="QB85"/>
      <c r="QC85"/>
      <c r="QD85"/>
      <c r="QE85"/>
      <c r="QF85"/>
      <c r="QG85"/>
      <c r="QH85"/>
      <c r="QI85"/>
      <c r="QJ85"/>
      <c r="QK85"/>
      <c r="QL85"/>
      <c r="QM85"/>
      <c r="QN85"/>
      <c r="QO85"/>
      <c r="QP85"/>
      <c r="QQ85"/>
      <c r="QR85"/>
      <c r="QS85"/>
      <c r="QT85"/>
      <c r="QU85"/>
      <c r="QV85"/>
      <c r="QW85"/>
      <c r="QX85"/>
      <c r="QY85"/>
      <c r="QZ85"/>
      <c r="RA85"/>
      <c r="RB85"/>
      <c r="RC85"/>
      <c r="RD85"/>
      <c r="RE85"/>
      <c r="RF85"/>
      <c r="RG85"/>
      <c r="RH85"/>
      <c r="RI85"/>
      <c r="RJ85"/>
      <c r="RK85"/>
      <c r="RL85"/>
      <c r="RM85"/>
      <c r="RN85"/>
      <c r="RO85"/>
      <c r="RP85"/>
      <c r="RQ85"/>
      <c r="RR85"/>
      <c r="RS85"/>
      <c r="RT85"/>
      <c r="RU85"/>
      <c r="RV85"/>
      <c r="RW85"/>
      <c r="RX85"/>
      <c r="RY85"/>
      <c r="RZ85"/>
      <c r="SA85"/>
      <c r="SB85"/>
      <c r="SC85"/>
      <c r="SD85"/>
      <c r="SE85"/>
      <c r="SF85"/>
      <c r="SG85"/>
      <c r="SH85"/>
      <c r="SI85"/>
      <c r="SJ85"/>
      <c r="SK85"/>
      <c r="SL85"/>
      <c r="SM85"/>
      <c r="SN85"/>
      <c r="SO85"/>
      <c r="SP85"/>
      <c r="SQ85"/>
      <c r="SR85"/>
      <c r="SS85"/>
      <c r="ST85"/>
      <c r="SU85"/>
      <c r="SV85"/>
      <c r="SW85"/>
      <c r="SX85"/>
      <c r="SY85"/>
      <c r="SZ85"/>
      <c r="TA85"/>
      <c r="TB85"/>
      <c r="TC85"/>
      <c r="TD85"/>
      <c r="TE85"/>
      <c r="TF85"/>
      <c r="TG85"/>
      <c r="TH85"/>
      <c r="TI85"/>
      <c r="TJ85"/>
      <c r="TK85"/>
      <c r="TL85"/>
      <c r="TM85"/>
      <c r="TN85"/>
      <c r="TO85"/>
      <c r="TP85"/>
      <c r="TQ85"/>
      <c r="TR85"/>
      <c r="TS85"/>
      <c r="TT85"/>
      <c r="TU85"/>
      <c r="TV85"/>
      <c r="TW85"/>
      <c r="TX85"/>
      <c r="TY85"/>
      <c r="TZ85"/>
      <c r="UA85"/>
      <c r="UB85"/>
      <c r="UC85"/>
      <c r="UD85"/>
      <c r="UE85"/>
      <c r="UF85"/>
      <c r="UG85"/>
      <c r="UH85"/>
      <c r="UI85"/>
      <c r="UJ85"/>
      <c r="UK85"/>
      <c r="UL85"/>
      <c r="UM85"/>
      <c r="UN85"/>
      <c r="UO85"/>
      <c r="UP85"/>
      <c r="UQ85"/>
      <c r="UR85"/>
      <c r="US85"/>
      <c r="UT85"/>
      <c r="UU85"/>
      <c r="UV85"/>
      <c r="UW85"/>
      <c r="UX85"/>
      <c r="UY85"/>
      <c r="UZ85"/>
      <c r="VA85"/>
      <c r="VB85"/>
      <c r="VC85"/>
      <c r="VD85"/>
      <c r="VE85"/>
      <c r="VF85"/>
      <c r="VG85"/>
      <c r="VH85"/>
      <c r="VI85"/>
      <c r="VJ85"/>
      <c r="VK85"/>
      <c r="VL85"/>
      <c r="VM85"/>
      <c r="VN85"/>
      <c r="VO85"/>
      <c r="VP85"/>
      <c r="VQ85"/>
      <c r="VR85"/>
      <c r="VS85"/>
      <c r="VT85"/>
      <c r="VU85"/>
      <c r="VV85"/>
      <c r="VW85"/>
      <c r="VX85"/>
      <c r="VY85"/>
      <c r="VZ85"/>
      <c r="WA85"/>
      <c r="WB85"/>
      <c r="WC85"/>
      <c r="WD85"/>
      <c r="WE85"/>
      <c r="WF85"/>
      <c r="WG85"/>
      <c r="WH85"/>
      <c r="WI85"/>
      <c r="WJ85"/>
      <c r="WK85"/>
      <c r="WL85"/>
      <c r="WM85"/>
      <c r="WN85"/>
      <c r="WO85"/>
      <c r="WP85"/>
      <c r="WQ85"/>
      <c r="WR85"/>
      <c r="WS85"/>
      <c r="WT85"/>
      <c r="WU85"/>
      <c r="WV85"/>
      <c r="WW85"/>
      <c r="WX85"/>
      <c r="WY85"/>
      <c r="WZ85"/>
      <c r="XA85"/>
      <c r="XB85"/>
      <c r="XC85"/>
      <c r="XD85"/>
      <c r="XE85"/>
      <c r="XF85"/>
      <c r="XG85"/>
      <c r="XH85"/>
      <c r="XI85"/>
      <c r="XJ85"/>
      <c r="XK85"/>
      <c r="XL85"/>
      <c r="XM85"/>
      <c r="XN85"/>
      <c r="XO85"/>
      <c r="XP85"/>
      <c r="XQ85"/>
      <c r="XR85"/>
      <c r="XS85"/>
      <c r="XT85"/>
      <c r="XU85"/>
      <c r="XV85"/>
      <c r="XW85"/>
      <c r="XX85"/>
      <c r="XY85"/>
      <c r="XZ85"/>
      <c r="YA85"/>
      <c r="YB85"/>
      <c r="YC85"/>
      <c r="YD85"/>
      <c r="YE85"/>
      <c r="YF85"/>
      <c r="YG85"/>
      <c r="YH85"/>
      <c r="YI85"/>
      <c r="YJ85"/>
      <c r="YK85"/>
      <c r="YL85"/>
      <c r="YM85"/>
      <c r="YN85"/>
      <c r="YO85"/>
      <c r="YP85"/>
      <c r="YQ85"/>
      <c r="YR85"/>
      <c r="YS85"/>
      <c r="YT85"/>
      <c r="YU85"/>
      <c r="YV85"/>
      <c r="YW85"/>
      <c r="YX85"/>
      <c r="YY85"/>
      <c r="YZ85"/>
      <c r="ZA85"/>
      <c r="ZB85"/>
      <c r="ZC85"/>
      <c r="ZD85"/>
      <c r="ZE85"/>
      <c r="ZF85"/>
      <c r="ZG85"/>
      <c r="ZH85"/>
      <c r="ZI85"/>
      <c r="ZJ85"/>
      <c r="ZK85"/>
      <c r="ZL85"/>
      <c r="ZM85"/>
      <c r="ZN85"/>
      <c r="ZO85"/>
      <c r="ZP85"/>
      <c r="ZQ85"/>
      <c r="ZR85"/>
      <c r="ZS85"/>
      <c r="ZT85"/>
      <c r="ZU85"/>
      <c r="ZV85"/>
      <c r="ZW85"/>
      <c r="ZX85"/>
      <c r="ZY85"/>
      <c r="ZZ85"/>
    </row>
    <row r="86" spans="1:702" s="18" customFormat="1">
      <c r="A86" s="16" t="s">
        <v>180</v>
      </c>
      <c r="B86">
        <v>0</v>
      </c>
      <c r="C86">
        <v>25127.130714581075</v>
      </c>
      <c r="D86">
        <v>49686.967901213189</v>
      </c>
      <c r="E86">
        <v>72626.256577142645</v>
      </c>
      <c r="F86">
        <v>92911.885167289613</v>
      </c>
      <c r="G86">
        <v>117199.83401620509</v>
      </c>
      <c r="H86">
        <v>145214.64909900245</v>
      </c>
      <c r="I86">
        <v>173527.32631769718</v>
      </c>
      <c r="J86">
        <v>211259.05253191909</v>
      </c>
      <c r="K86">
        <v>263899.58357535506</v>
      </c>
      <c r="L86">
        <v>303354.22387592413</v>
      </c>
      <c r="M86">
        <v>344627.3877546587</v>
      </c>
      <c r="N86">
        <v>382987.60900253756</v>
      </c>
      <c r="O86">
        <v>425310.69988281192</v>
      </c>
      <c r="P86">
        <v>463174.57649965776</v>
      </c>
      <c r="Q86">
        <v>511532.00743737281</v>
      </c>
      <c r="R86">
        <v>561523.12365075876</v>
      </c>
      <c r="S86">
        <v>608249.7171395676</v>
      </c>
      <c r="T86">
        <v>670387.93506361579</v>
      </c>
      <c r="U86">
        <v>699460.17917193577</v>
      </c>
      <c r="V86">
        <v>729479.49844598793</v>
      </c>
      <c r="W86">
        <v>784110.57198306336</v>
      </c>
      <c r="X86">
        <v>851570.75608941156</v>
      </c>
      <c r="Y86">
        <v>899333.58467698167</v>
      </c>
      <c r="Z86">
        <v>991946.73715053918</v>
      </c>
      <c r="AA86">
        <v>1060391.5998268882</v>
      </c>
      <c r="AB86">
        <v>1148575.8023956888</v>
      </c>
      <c r="AC86">
        <v>1260701.7222180257</v>
      </c>
      <c r="AD86">
        <v>1329344.039515537</v>
      </c>
      <c r="AE86">
        <v>1371152.2287917295</v>
      </c>
      <c r="AF86">
        <v>1436076.8019446684</v>
      </c>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c r="FX86"/>
      <c r="FY86"/>
      <c r="FZ86"/>
      <c r="GA86"/>
      <c r="GB86"/>
      <c r="GC86"/>
      <c r="GD86"/>
      <c r="GE86"/>
      <c r="GF86"/>
      <c r="GG86"/>
      <c r="GH86"/>
      <c r="GI86"/>
      <c r="GJ86"/>
      <c r="GK86"/>
      <c r="GL86"/>
      <c r="GM86"/>
      <c r="GN86"/>
      <c r="GO86"/>
      <c r="GP86"/>
      <c r="GQ86"/>
      <c r="GR86"/>
      <c r="GS86"/>
      <c r="GT86"/>
      <c r="GU86"/>
      <c r="GV86"/>
      <c r="GW86"/>
      <c r="GX86"/>
      <c r="GY86"/>
      <c r="GZ86"/>
      <c r="HA86"/>
      <c r="HB86"/>
      <c r="HC86"/>
      <c r="HD86"/>
      <c r="HE86"/>
      <c r="HF86"/>
      <c r="HG86"/>
      <c r="HH86"/>
      <c r="HI86"/>
      <c r="HJ86"/>
      <c r="HK86"/>
      <c r="HL86"/>
      <c r="HM86"/>
      <c r="HN86"/>
      <c r="HO86"/>
      <c r="HP86"/>
      <c r="HQ86"/>
      <c r="HR86"/>
      <c r="HS86"/>
      <c r="HT86"/>
      <c r="HU86"/>
      <c r="HV86"/>
      <c r="HW86"/>
      <c r="HX86"/>
      <c r="HY86"/>
      <c r="HZ86"/>
      <c r="IA86"/>
      <c r="IB86"/>
      <c r="IC86"/>
      <c r="ID86"/>
      <c r="IE86"/>
      <c r="IF86"/>
      <c r="IG86"/>
      <c r="IH86"/>
      <c r="II86"/>
      <c r="IJ86"/>
      <c r="IK86"/>
      <c r="IL86"/>
      <c r="IM86"/>
      <c r="IN86"/>
      <c r="IO86"/>
      <c r="IP86"/>
      <c r="IQ86"/>
      <c r="IR86"/>
      <c r="IS86"/>
      <c r="IT86"/>
      <c r="IU86"/>
      <c r="IV86"/>
      <c r="IW86"/>
      <c r="IX86"/>
      <c r="IY86"/>
      <c r="IZ86"/>
      <c r="JA86"/>
      <c r="JB86"/>
      <c r="JC86"/>
      <c r="JD86"/>
      <c r="JE86"/>
      <c r="JF86"/>
      <c r="JG86"/>
      <c r="JH86"/>
      <c r="JI86"/>
      <c r="JJ86"/>
      <c r="JK86"/>
      <c r="JL86"/>
      <c r="JM86"/>
      <c r="JN86"/>
      <c r="JO86"/>
      <c r="JP86"/>
      <c r="JQ86"/>
      <c r="JR86"/>
      <c r="JS86"/>
      <c r="JT86"/>
      <c r="JU86"/>
      <c r="JV86"/>
      <c r="JW86"/>
      <c r="JX86"/>
      <c r="JY86"/>
      <c r="JZ86"/>
      <c r="KA86"/>
      <c r="KB86"/>
      <c r="KC86"/>
      <c r="KD86"/>
      <c r="KE86"/>
      <c r="KF86"/>
      <c r="KG86"/>
      <c r="KH86"/>
      <c r="KI86"/>
      <c r="KJ86"/>
      <c r="KK86"/>
      <c r="KL86"/>
      <c r="KM86"/>
      <c r="KN86"/>
      <c r="KO86"/>
      <c r="KP86"/>
      <c r="KQ86"/>
      <c r="KR86"/>
      <c r="KS86"/>
      <c r="KT86"/>
      <c r="KU86"/>
      <c r="KV86"/>
      <c r="KW86"/>
      <c r="KX86"/>
      <c r="KY86"/>
      <c r="KZ86"/>
      <c r="LA86"/>
      <c r="LB86"/>
      <c r="LC86"/>
      <c r="LD86"/>
      <c r="LE86"/>
      <c r="LF86"/>
      <c r="LG86"/>
      <c r="LH86"/>
      <c r="LI86"/>
      <c r="LJ86"/>
      <c r="LK86"/>
      <c r="LL86"/>
      <c r="LM86"/>
      <c r="LN86"/>
      <c r="LO86"/>
      <c r="LP86"/>
      <c r="LQ86"/>
      <c r="LR86"/>
      <c r="LS86"/>
      <c r="LT86"/>
      <c r="LU86"/>
      <c r="LV86"/>
      <c r="LW86"/>
      <c r="LX86"/>
      <c r="LY86"/>
      <c r="LZ86"/>
      <c r="MA86"/>
      <c r="MB86"/>
      <c r="MC86"/>
      <c r="MD86"/>
      <c r="ME86"/>
      <c r="MF86"/>
      <c r="MG86"/>
      <c r="MH86"/>
      <c r="MI86"/>
      <c r="MJ86"/>
      <c r="MK86"/>
      <c r="ML86"/>
      <c r="MM86"/>
      <c r="MN86"/>
      <c r="MO86"/>
      <c r="MP86"/>
      <c r="MQ86"/>
      <c r="MR86"/>
      <c r="MS86"/>
      <c r="MT86"/>
      <c r="MU86"/>
      <c r="MV86"/>
      <c r="MW86"/>
      <c r="MX86"/>
      <c r="MY86"/>
      <c r="MZ86"/>
      <c r="NA86"/>
      <c r="NB86"/>
      <c r="NC86"/>
      <c r="ND86"/>
      <c r="NE86"/>
      <c r="NF86"/>
      <c r="NG86"/>
      <c r="NH86"/>
      <c r="NI86"/>
      <c r="NJ86"/>
      <c r="NK86"/>
      <c r="NL86"/>
      <c r="NM86"/>
      <c r="NN86"/>
      <c r="NO86"/>
      <c r="NP86"/>
      <c r="NQ86"/>
      <c r="NR86"/>
      <c r="NS86"/>
      <c r="NT86"/>
      <c r="NU86"/>
      <c r="NV86"/>
      <c r="NW86"/>
      <c r="NX86"/>
      <c r="NY86"/>
      <c r="NZ86"/>
      <c r="OA86"/>
      <c r="OB86"/>
      <c r="OC86"/>
      <c r="OD86"/>
      <c r="OE86"/>
      <c r="OF86"/>
      <c r="OG86"/>
      <c r="OH86"/>
      <c r="OI86"/>
      <c r="OJ86"/>
      <c r="OK86"/>
      <c r="OL86"/>
      <c r="OM86"/>
      <c r="ON86"/>
      <c r="OO86"/>
      <c r="OP86"/>
      <c r="OQ86"/>
      <c r="OR86"/>
      <c r="OS86"/>
      <c r="OT86"/>
      <c r="OU86"/>
      <c r="OV86"/>
      <c r="OW86"/>
      <c r="OX86"/>
      <c r="OY86"/>
      <c r="OZ86"/>
      <c r="PA86"/>
      <c r="PB86"/>
      <c r="PC86"/>
      <c r="PD86"/>
      <c r="PE86"/>
      <c r="PF86"/>
      <c r="PG86"/>
      <c r="PH86"/>
      <c r="PI86"/>
      <c r="PJ86"/>
      <c r="PK86"/>
      <c r="PL86"/>
      <c r="PM86"/>
      <c r="PN86"/>
      <c r="PO86"/>
      <c r="PP86"/>
      <c r="PQ86"/>
      <c r="PR86"/>
      <c r="PS86"/>
      <c r="PT86"/>
      <c r="PU86"/>
      <c r="PV86"/>
      <c r="PW86"/>
      <c r="PX86"/>
      <c r="PY86"/>
      <c r="PZ86"/>
      <c r="QA86"/>
      <c r="QB86"/>
      <c r="QC86"/>
      <c r="QD86"/>
      <c r="QE86"/>
      <c r="QF86"/>
      <c r="QG86"/>
      <c r="QH86"/>
      <c r="QI86"/>
      <c r="QJ86"/>
      <c r="QK86"/>
      <c r="QL86"/>
      <c r="QM86"/>
      <c r="QN86"/>
      <c r="QO86"/>
      <c r="QP86"/>
      <c r="QQ86"/>
      <c r="QR86"/>
      <c r="QS86"/>
      <c r="QT86"/>
      <c r="QU86"/>
      <c r="QV86"/>
      <c r="QW86"/>
      <c r="QX86"/>
      <c r="QY86"/>
      <c r="QZ86"/>
      <c r="RA86"/>
      <c r="RB86"/>
      <c r="RC86"/>
      <c r="RD86"/>
      <c r="RE86"/>
      <c r="RF86"/>
      <c r="RG86"/>
      <c r="RH86"/>
      <c r="RI86"/>
      <c r="RJ86"/>
      <c r="RK86"/>
      <c r="RL86"/>
      <c r="RM86"/>
      <c r="RN86"/>
      <c r="RO86"/>
      <c r="RP86"/>
      <c r="RQ86"/>
      <c r="RR86"/>
      <c r="RS86"/>
      <c r="RT86"/>
      <c r="RU86"/>
      <c r="RV86"/>
      <c r="RW86"/>
      <c r="RX86"/>
      <c r="RY86"/>
      <c r="RZ86"/>
      <c r="SA86"/>
      <c r="SB86"/>
      <c r="SC86"/>
      <c r="SD86"/>
      <c r="SE86"/>
      <c r="SF86"/>
      <c r="SG86"/>
      <c r="SH86"/>
      <c r="SI86"/>
      <c r="SJ86"/>
      <c r="SK86"/>
      <c r="SL86"/>
      <c r="SM86"/>
      <c r="SN86"/>
      <c r="SO86"/>
      <c r="SP86"/>
      <c r="SQ86"/>
      <c r="SR86"/>
      <c r="SS86"/>
      <c r="ST86"/>
      <c r="SU86"/>
      <c r="SV86"/>
      <c r="SW86"/>
      <c r="SX86"/>
      <c r="SY86"/>
      <c r="SZ86"/>
      <c r="TA86"/>
      <c r="TB86"/>
      <c r="TC86"/>
      <c r="TD86"/>
      <c r="TE86"/>
      <c r="TF86"/>
      <c r="TG86"/>
      <c r="TH86"/>
      <c r="TI86"/>
      <c r="TJ86"/>
      <c r="TK86"/>
      <c r="TL86"/>
      <c r="TM86"/>
      <c r="TN86"/>
      <c r="TO86"/>
      <c r="TP86"/>
      <c r="TQ86"/>
      <c r="TR86"/>
      <c r="TS86"/>
      <c r="TT86"/>
      <c r="TU86"/>
      <c r="TV86"/>
      <c r="TW86"/>
      <c r="TX86"/>
      <c r="TY86"/>
      <c r="TZ86"/>
      <c r="UA86"/>
      <c r="UB86"/>
      <c r="UC86"/>
      <c r="UD86"/>
      <c r="UE86"/>
      <c r="UF86"/>
      <c r="UG86"/>
      <c r="UH86"/>
      <c r="UI86"/>
      <c r="UJ86"/>
      <c r="UK86"/>
      <c r="UL86"/>
      <c r="UM86"/>
      <c r="UN86"/>
      <c r="UO86"/>
      <c r="UP86"/>
      <c r="UQ86"/>
      <c r="UR86"/>
      <c r="US86"/>
      <c r="UT86"/>
      <c r="UU86"/>
      <c r="UV86"/>
      <c r="UW86"/>
      <c r="UX86"/>
      <c r="UY86"/>
      <c r="UZ86"/>
      <c r="VA86"/>
      <c r="VB86"/>
      <c r="VC86"/>
      <c r="VD86"/>
      <c r="VE86"/>
      <c r="VF86"/>
      <c r="VG86"/>
      <c r="VH86"/>
      <c r="VI86"/>
      <c r="VJ86"/>
      <c r="VK86"/>
      <c r="VL86"/>
      <c r="VM86"/>
      <c r="VN86"/>
      <c r="VO86"/>
      <c r="VP86"/>
      <c r="VQ86"/>
      <c r="VR86"/>
      <c r="VS86"/>
      <c r="VT86"/>
      <c r="VU86"/>
      <c r="VV86"/>
      <c r="VW86"/>
      <c r="VX86"/>
      <c r="VY86"/>
      <c r="VZ86"/>
      <c r="WA86"/>
      <c r="WB86"/>
      <c r="WC86"/>
      <c r="WD86"/>
      <c r="WE86"/>
      <c r="WF86"/>
      <c r="WG86"/>
      <c r="WH86"/>
      <c r="WI86"/>
      <c r="WJ86"/>
      <c r="WK86"/>
      <c r="WL86"/>
      <c r="WM86"/>
      <c r="WN86"/>
      <c r="WO86"/>
      <c r="WP86"/>
      <c r="WQ86"/>
      <c r="WR86"/>
      <c r="WS86"/>
      <c r="WT86"/>
      <c r="WU86"/>
      <c r="WV86"/>
      <c r="WW86"/>
      <c r="WX86"/>
      <c r="WY86"/>
      <c r="WZ86"/>
      <c r="XA86"/>
      <c r="XB86"/>
      <c r="XC86"/>
      <c r="XD86"/>
      <c r="XE86"/>
      <c r="XF86"/>
      <c r="XG86"/>
      <c r="XH86"/>
      <c r="XI86"/>
      <c r="XJ86"/>
      <c r="XK86"/>
      <c r="XL86"/>
      <c r="XM86"/>
      <c r="XN86"/>
      <c r="XO86"/>
      <c r="XP86"/>
      <c r="XQ86"/>
      <c r="XR86"/>
      <c r="XS86"/>
      <c r="XT86"/>
      <c r="XU86"/>
      <c r="XV86"/>
      <c r="XW86"/>
      <c r="XX86"/>
      <c r="XY86"/>
      <c r="XZ86"/>
      <c r="YA86"/>
      <c r="YB86"/>
      <c r="YC86"/>
      <c r="YD86"/>
      <c r="YE86"/>
      <c r="YF86"/>
      <c r="YG86"/>
      <c r="YH86"/>
      <c r="YI86"/>
      <c r="YJ86"/>
      <c r="YK86"/>
      <c r="YL86"/>
      <c r="YM86"/>
      <c r="YN86"/>
      <c r="YO86"/>
      <c r="YP86"/>
      <c r="YQ86"/>
      <c r="YR86"/>
      <c r="YS86"/>
      <c r="YT86"/>
      <c r="YU86"/>
      <c r="YV86"/>
      <c r="YW86"/>
      <c r="YX86"/>
      <c r="YY86"/>
      <c r="YZ86"/>
      <c r="ZA86"/>
      <c r="ZB86"/>
      <c r="ZC86"/>
      <c r="ZD86"/>
      <c r="ZE86"/>
      <c r="ZF86"/>
      <c r="ZG86"/>
      <c r="ZH86"/>
      <c r="ZI86"/>
      <c r="ZJ86"/>
      <c r="ZK86"/>
      <c r="ZL86"/>
      <c r="ZM86"/>
      <c r="ZN86"/>
      <c r="ZO86"/>
      <c r="ZP86"/>
      <c r="ZQ86"/>
      <c r="ZR86"/>
      <c r="ZS86"/>
      <c r="ZT86"/>
      <c r="ZU86"/>
      <c r="ZV86"/>
      <c r="ZW86"/>
      <c r="ZX86"/>
      <c r="ZY86"/>
      <c r="ZZ86"/>
    </row>
    <row r="87" spans="1:702" s="18" customFormat="1">
      <c r="A87" s="16" t="s">
        <v>68</v>
      </c>
      <c r="B87">
        <v>502542.61429162155</v>
      </c>
      <c r="C87">
        <v>500428.37029405741</v>
      </c>
      <c r="D87">
        <v>472498.01370213815</v>
      </c>
      <c r="E87">
        <v>487907.03142753075</v>
      </c>
      <c r="F87">
        <v>463486.75778862229</v>
      </c>
      <c r="G87">
        <v>453465.07279377169</v>
      </c>
      <c r="H87">
        <v>468275.31528566161</v>
      </c>
      <c r="I87">
        <v>579223.2080257379</v>
      </c>
      <c r="J87">
        <v>681317.25047229626</v>
      </c>
      <c r="K87">
        <v>546547.89462662884</v>
      </c>
      <c r="L87">
        <v>515663.78709590714</v>
      </c>
      <c r="M87">
        <v>546139.90432111814</v>
      </c>
      <c r="N87">
        <v>576540.94498956902</v>
      </c>
      <c r="O87">
        <v>592053.33120334335</v>
      </c>
      <c r="P87">
        <v>588857.21737364063</v>
      </c>
      <c r="Q87">
        <v>533599.83754863113</v>
      </c>
      <c r="R87">
        <v>620512.11505764432</v>
      </c>
      <c r="S87">
        <v>542932.12958004512</v>
      </c>
      <c r="T87">
        <v>505971.21940102428</v>
      </c>
      <c r="U87">
        <v>464923.97552772315</v>
      </c>
      <c r="V87">
        <v>431266.69068247575</v>
      </c>
      <c r="W87">
        <v>434581.89647858357</v>
      </c>
      <c r="X87">
        <v>495731.6527337053</v>
      </c>
      <c r="Y87">
        <v>504409.66550616769</v>
      </c>
      <c r="Z87">
        <v>526883.36981690791</v>
      </c>
      <c r="AA87">
        <v>549809.12598204939</v>
      </c>
      <c r="AB87">
        <v>488649.32831721765</v>
      </c>
      <c r="AC87">
        <v>445614.56066516816</v>
      </c>
      <c r="AD87">
        <v>396719.35530009487</v>
      </c>
      <c r="AE87">
        <v>374824.17200121086</v>
      </c>
      <c r="AF87">
        <v>0</v>
      </c>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c r="FC87"/>
      <c r="FD87"/>
      <c r="FE87"/>
      <c r="FF87"/>
      <c r="FG87"/>
      <c r="FH87"/>
      <c r="FI87"/>
      <c r="FJ87"/>
      <c r="FK87"/>
      <c r="FL87"/>
      <c r="FM87"/>
      <c r="FN87"/>
      <c r="FO87"/>
      <c r="FP87"/>
      <c r="FQ87"/>
      <c r="FR87"/>
      <c r="FS87"/>
      <c r="FT87"/>
      <c r="FU87"/>
      <c r="FV87"/>
      <c r="FW87"/>
      <c r="FX87"/>
      <c r="FY87"/>
      <c r="FZ87"/>
      <c r="GA87"/>
      <c r="GB87"/>
      <c r="GC87"/>
      <c r="GD87"/>
      <c r="GE87"/>
      <c r="GF87"/>
      <c r="GG87"/>
      <c r="GH87"/>
      <c r="GI87"/>
      <c r="GJ87"/>
      <c r="GK87"/>
      <c r="GL87"/>
      <c r="GM87"/>
      <c r="GN87"/>
      <c r="GO87"/>
      <c r="GP87"/>
      <c r="GQ87"/>
      <c r="GR87"/>
      <c r="GS87"/>
      <c r="GT87"/>
      <c r="GU87"/>
      <c r="GV87"/>
      <c r="GW87"/>
      <c r="GX87"/>
      <c r="GY87"/>
      <c r="GZ87"/>
      <c r="HA87"/>
      <c r="HB87"/>
      <c r="HC87"/>
      <c r="HD87"/>
      <c r="HE87"/>
      <c r="HF87"/>
      <c r="HG87"/>
      <c r="HH87"/>
      <c r="HI87"/>
      <c r="HJ87"/>
      <c r="HK87"/>
      <c r="HL87"/>
      <c r="HM87"/>
      <c r="HN87"/>
      <c r="HO87"/>
      <c r="HP87"/>
      <c r="HQ87"/>
      <c r="HR87"/>
      <c r="HS87"/>
      <c r="HT87"/>
      <c r="HU87"/>
      <c r="HV87"/>
      <c r="HW87"/>
      <c r="HX87"/>
      <c r="HY87"/>
      <c r="HZ87"/>
      <c r="IA87"/>
      <c r="IB87"/>
      <c r="IC87"/>
      <c r="ID87"/>
      <c r="IE87"/>
      <c r="IF87"/>
      <c r="IG87"/>
      <c r="IH87"/>
      <c r="II87"/>
      <c r="IJ87"/>
      <c r="IK87"/>
      <c r="IL87"/>
      <c r="IM87"/>
      <c r="IN87"/>
      <c r="IO87"/>
      <c r="IP87"/>
      <c r="IQ87"/>
      <c r="IR87"/>
      <c r="IS87"/>
      <c r="IT87"/>
      <c r="IU87"/>
      <c r="IV87"/>
      <c r="IW87"/>
      <c r="IX87"/>
      <c r="IY87"/>
      <c r="IZ87"/>
      <c r="JA87"/>
      <c r="JB87"/>
      <c r="JC87"/>
      <c r="JD87"/>
      <c r="JE87"/>
      <c r="JF87"/>
      <c r="JG87"/>
      <c r="JH87"/>
      <c r="JI87"/>
      <c r="JJ87"/>
      <c r="JK87"/>
      <c r="JL87"/>
      <c r="JM87"/>
      <c r="JN87"/>
      <c r="JO87"/>
      <c r="JP87"/>
      <c r="JQ87"/>
      <c r="JR87"/>
      <c r="JS87"/>
      <c r="JT87"/>
      <c r="JU87"/>
      <c r="JV87"/>
      <c r="JW87"/>
      <c r="JX87"/>
      <c r="JY87"/>
      <c r="JZ87"/>
      <c r="KA87"/>
      <c r="KB87"/>
      <c r="KC87"/>
      <c r="KD87"/>
      <c r="KE87"/>
      <c r="KF87"/>
      <c r="KG87"/>
      <c r="KH87"/>
      <c r="KI87"/>
      <c r="KJ87"/>
      <c r="KK87"/>
      <c r="KL87"/>
      <c r="KM87"/>
      <c r="KN87"/>
      <c r="KO87"/>
      <c r="KP87"/>
      <c r="KQ87"/>
      <c r="KR87"/>
      <c r="KS87"/>
      <c r="KT87"/>
      <c r="KU87"/>
      <c r="KV87"/>
      <c r="KW87"/>
      <c r="KX87"/>
      <c r="KY87"/>
      <c r="KZ87"/>
      <c r="LA87"/>
      <c r="LB87"/>
      <c r="LC87"/>
      <c r="LD87"/>
      <c r="LE87"/>
      <c r="LF87"/>
      <c r="LG87"/>
      <c r="LH87"/>
      <c r="LI87"/>
      <c r="LJ87"/>
      <c r="LK87"/>
      <c r="LL87"/>
      <c r="LM87"/>
      <c r="LN87"/>
      <c r="LO87"/>
      <c r="LP87"/>
      <c r="LQ87"/>
      <c r="LR87"/>
      <c r="LS87"/>
      <c r="LT87"/>
      <c r="LU87"/>
      <c r="LV87"/>
      <c r="LW87"/>
      <c r="LX87"/>
      <c r="LY87"/>
      <c r="LZ87"/>
      <c r="MA87"/>
      <c r="MB87"/>
      <c r="MC87"/>
      <c r="MD87"/>
      <c r="ME87"/>
      <c r="MF87"/>
      <c r="MG87"/>
      <c r="MH87"/>
      <c r="MI87"/>
      <c r="MJ87"/>
      <c r="MK87"/>
      <c r="ML87"/>
      <c r="MM87"/>
      <c r="MN87"/>
      <c r="MO87"/>
      <c r="MP87"/>
      <c r="MQ87"/>
      <c r="MR87"/>
      <c r="MS87"/>
      <c r="MT87"/>
      <c r="MU87"/>
      <c r="MV87"/>
      <c r="MW87"/>
      <c r="MX87"/>
      <c r="MY87"/>
      <c r="MZ87"/>
      <c r="NA87"/>
      <c r="NB87"/>
      <c r="NC87"/>
      <c r="ND87"/>
      <c r="NE87"/>
      <c r="NF87"/>
      <c r="NG87"/>
      <c r="NH87"/>
      <c r="NI87"/>
      <c r="NJ87"/>
      <c r="NK87"/>
      <c r="NL87"/>
      <c r="NM87"/>
      <c r="NN87"/>
      <c r="NO87"/>
      <c r="NP87"/>
      <c r="NQ87"/>
      <c r="NR87"/>
      <c r="NS87"/>
      <c r="NT87"/>
      <c r="NU87"/>
      <c r="NV87"/>
      <c r="NW87"/>
      <c r="NX87"/>
      <c r="NY87"/>
      <c r="NZ87"/>
      <c r="OA87"/>
      <c r="OB87"/>
      <c r="OC87"/>
      <c r="OD87"/>
      <c r="OE87"/>
      <c r="OF87"/>
      <c r="OG87"/>
      <c r="OH87"/>
      <c r="OI87"/>
      <c r="OJ87"/>
      <c r="OK87"/>
      <c r="OL87"/>
      <c r="OM87"/>
      <c r="ON87"/>
      <c r="OO87"/>
      <c r="OP87"/>
      <c r="OQ87"/>
      <c r="OR87"/>
      <c r="OS87"/>
      <c r="OT87"/>
      <c r="OU87"/>
      <c r="OV87"/>
      <c r="OW87"/>
      <c r="OX87"/>
      <c r="OY87"/>
      <c r="OZ87"/>
      <c r="PA87"/>
      <c r="PB87"/>
      <c r="PC87"/>
      <c r="PD87"/>
      <c r="PE87"/>
      <c r="PF87"/>
      <c r="PG87"/>
      <c r="PH87"/>
      <c r="PI87"/>
      <c r="PJ87"/>
      <c r="PK87"/>
      <c r="PL87"/>
      <c r="PM87"/>
      <c r="PN87"/>
      <c r="PO87"/>
      <c r="PP87"/>
      <c r="PQ87"/>
      <c r="PR87"/>
      <c r="PS87"/>
      <c r="PT87"/>
      <c r="PU87"/>
      <c r="PV87"/>
      <c r="PW87"/>
      <c r="PX87"/>
      <c r="PY87"/>
      <c r="PZ87"/>
      <c r="QA87"/>
      <c r="QB87"/>
      <c r="QC87"/>
      <c r="QD87"/>
      <c r="QE87"/>
      <c r="QF87"/>
      <c r="QG87"/>
      <c r="QH87"/>
      <c r="QI87"/>
      <c r="QJ87"/>
      <c r="QK87"/>
      <c r="QL87"/>
      <c r="QM87"/>
      <c r="QN87"/>
      <c r="QO87"/>
      <c r="QP87"/>
      <c r="QQ87"/>
      <c r="QR87"/>
      <c r="QS87"/>
      <c r="QT87"/>
      <c r="QU87"/>
      <c r="QV87"/>
      <c r="QW87"/>
      <c r="QX87"/>
      <c r="QY87"/>
      <c r="QZ87"/>
      <c r="RA87"/>
      <c r="RB87"/>
      <c r="RC87"/>
      <c r="RD87"/>
      <c r="RE87"/>
      <c r="RF87"/>
      <c r="RG87"/>
      <c r="RH87"/>
      <c r="RI87"/>
      <c r="RJ87"/>
      <c r="RK87"/>
      <c r="RL87"/>
      <c r="RM87"/>
      <c r="RN87"/>
      <c r="RO87"/>
      <c r="RP87"/>
      <c r="RQ87"/>
      <c r="RR87"/>
      <c r="RS87"/>
      <c r="RT87"/>
      <c r="RU87"/>
      <c r="RV87"/>
      <c r="RW87"/>
      <c r="RX87"/>
      <c r="RY87"/>
      <c r="RZ87"/>
      <c r="SA87"/>
      <c r="SB87"/>
      <c r="SC87"/>
      <c r="SD87"/>
      <c r="SE87"/>
      <c r="SF87"/>
      <c r="SG87"/>
      <c r="SH87"/>
      <c r="SI87"/>
      <c r="SJ87"/>
      <c r="SK87"/>
      <c r="SL87"/>
      <c r="SM87"/>
      <c r="SN87"/>
      <c r="SO87"/>
      <c r="SP87"/>
      <c r="SQ87"/>
      <c r="SR87"/>
      <c r="SS87"/>
      <c r="ST87"/>
      <c r="SU87"/>
      <c r="SV87"/>
      <c r="SW87"/>
      <c r="SX87"/>
      <c r="SY87"/>
      <c r="SZ87"/>
      <c r="TA87"/>
      <c r="TB87"/>
      <c r="TC87"/>
      <c r="TD87"/>
      <c r="TE87"/>
      <c r="TF87"/>
      <c r="TG87"/>
      <c r="TH87"/>
      <c r="TI87"/>
      <c r="TJ87"/>
      <c r="TK87"/>
      <c r="TL87"/>
      <c r="TM87"/>
      <c r="TN87"/>
      <c r="TO87"/>
      <c r="TP87"/>
      <c r="TQ87"/>
      <c r="TR87"/>
      <c r="TS87"/>
      <c r="TT87"/>
      <c r="TU87"/>
      <c r="TV87"/>
      <c r="TW87"/>
      <c r="TX87"/>
      <c r="TY87"/>
      <c r="TZ87"/>
      <c r="UA87"/>
      <c r="UB87"/>
      <c r="UC87"/>
      <c r="UD87"/>
      <c r="UE87"/>
      <c r="UF87"/>
      <c r="UG87"/>
      <c r="UH87"/>
      <c r="UI87"/>
      <c r="UJ87"/>
      <c r="UK87"/>
      <c r="UL87"/>
      <c r="UM87"/>
      <c r="UN87"/>
      <c r="UO87"/>
      <c r="UP87"/>
      <c r="UQ87"/>
      <c r="UR87"/>
      <c r="US87"/>
      <c r="UT87"/>
      <c r="UU87"/>
      <c r="UV87"/>
      <c r="UW87"/>
      <c r="UX87"/>
      <c r="UY87"/>
      <c r="UZ87"/>
      <c r="VA87"/>
      <c r="VB87"/>
      <c r="VC87"/>
      <c r="VD87"/>
      <c r="VE87"/>
      <c r="VF87"/>
      <c r="VG87"/>
      <c r="VH87"/>
      <c r="VI87"/>
      <c r="VJ87"/>
      <c r="VK87"/>
      <c r="VL87"/>
      <c r="VM87"/>
      <c r="VN87"/>
      <c r="VO87"/>
      <c r="VP87"/>
      <c r="VQ87"/>
      <c r="VR87"/>
      <c r="VS87"/>
      <c r="VT87"/>
      <c r="VU87"/>
      <c r="VV87"/>
      <c r="VW87"/>
      <c r="VX87"/>
      <c r="VY87"/>
      <c r="VZ87"/>
      <c r="WA87"/>
      <c r="WB87"/>
      <c r="WC87"/>
      <c r="WD87"/>
      <c r="WE87"/>
      <c r="WF87"/>
      <c r="WG87"/>
      <c r="WH87"/>
      <c r="WI87"/>
      <c r="WJ87"/>
      <c r="WK87"/>
      <c r="WL87"/>
      <c r="WM87"/>
      <c r="WN87"/>
      <c r="WO87"/>
      <c r="WP87"/>
      <c r="WQ87"/>
      <c r="WR87"/>
      <c r="WS87"/>
      <c r="WT87"/>
      <c r="WU87"/>
      <c r="WV87"/>
      <c r="WW87"/>
      <c r="WX87"/>
      <c r="WY87"/>
      <c r="WZ87"/>
      <c r="XA87"/>
      <c r="XB87"/>
      <c r="XC87"/>
      <c r="XD87"/>
      <c r="XE87"/>
      <c r="XF87"/>
      <c r="XG87"/>
      <c r="XH87"/>
      <c r="XI87"/>
      <c r="XJ87"/>
      <c r="XK87"/>
      <c r="XL87"/>
      <c r="XM87"/>
      <c r="XN87"/>
      <c r="XO87"/>
      <c r="XP87"/>
      <c r="XQ87"/>
      <c r="XR87"/>
      <c r="XS87"/>
      <c r="XT87"/>
      <c r="XU87"/>
      <c r="XV87"/>
      <c r="XW87"/>
      <c r="XX87"/>
      <c r="XY87"/>
      <c r="XZ87"/>
      <c r="YA87"/>
      <c r="YB87"/>
      <c r="YC87"/>
      <c r="YD87"/>
      <c r="YE87"/>
      <c r="YF87"/>
      <c r="YG87"/>
      <c r="YH87"/>
      <c r="YI87"/>
      <c r="YJ87"/>
      <c r="YK87"/>
      <c r="YL87"/>
      <c r="YM87"/>
      <c r="YN87"/>
      <c r="YO87"/>
      <c r="YP87"/>
      <c r="YQ87"/>
      <c r="YR87"/>
      <c r="YS87"/>
      <c r="YT87"/>
      <c r="YU87"/>
      <c r="YV87"/>
      <c r="YW87"/>
      <c r="YX87"/>
      <c r="YY87"/>
      <c r="YZ87"/>
      <c r="ZA87"/>
      <c r="ZB87"/>
      <c r="ZC87"/>
      <c r="ZD87"/>
      <c r="ZE87"/>
      <c r="ZF87"/>
      <c r="ZG87"/>
      <c r="ZH87"/>
      <c r="ZI87"/>
      <c r="ZJ87"/>
      <c r="ZK87"/>
      <c r="ZL87"/>
      <c r="ZM87"/>
      <c r="ZN87"/>
      <c r="ZO87"/>
      <c r="ZP87"/>
      <c r="ZQ87"/>
      <c r="ZR87"/>
      <c r="ZS87"/>
      <c r="ZT87"/>
      <c r="ZU87"/>
      <c r="ZV87"/>
      <c r="ZW87"/>
      <c r="ZX87"/>
      <c r="ZY87"/>
      <c r="ZZ87"/>
    </row>
    <row r="88" spans="1:702" s="18" customFormat="1">
      <c r="A88" s="16" t="s">
        <v>69</v>
      </c>
      <c r="B88">
        <v>125635.65357290539</v>
      </c>
      <c r="C88">
        <v>125107.09257351435</v>
      </c>
      <c r="D88">
        <v>118124.50342553454</v>
      </c>
      <c r="E88">
        <v>121976.75785688269</v>
      </c>
      <c r="F88">
        <v>115871.68944715557</v>
      </c>
      <c r="G88">
        <v>113366.26819844292</v>
      </c>
      <c r="H88">
        <v>117068.8288214154</v>
      </c>
      <c r="I88">
        <v>144805.80200643447</v>
      </c>
      <c r="J88">
        <v>170329.31261807407</v>
      </c>
      <c r="K88">
        <v>136636.97365665718</v>
      </c>
      <c r="L88">
        <v>128915.94677397676</v>
      </c>
      <c r="M88">
        <v>136534.97608027951</v>
      </c>
      <c r="N88">
        <v>144135.23624739223</v>
      </c>
      <c r="O88">
        <v>148013.33280083581</v>
      </c>
      <c r="P88">
        <v>147214.30434341013</v>
      </c>
      <c r="Q88">
        <v>133399.95938715775</v>
      </c>
      <c r="R88">
        <v>155128.02876441102</v>
      </c>
      <c r="S88">
        <v>135733.03239501125</v>
      </c>
      <c r="T88">
        <v>126492.80485025604</v>
      </c>
      <c r="U88">
        <v>116230.99388193077</v>
      </c>
      <c r="V88">
        <v>107816.67267061892</v>
      </c>
      <c r="W88">
        <v>108645.47411964588</v>
      </c>
      <c r="X88">
        <v>123932.91318342631</v>
      </c>
      <c r="Y88">
        <v>126102.41637654192</v>
      </c>
      <c r="Z88">
        <v>131720.84245422698</v>
      </c>
      <c r="AA88">
        <v>137452.28149551235</v>
      </c>
      <c r="AB88">
        <v>122162.33207930441</v>
      </c>
      <c r="AC88">
        <v>111403.64016629204</v>
      </c>
      <c r="AD88">
        <v>99179.838825023719</v>
      </c>
      <c r="AE88">
        <v>93706.043000302714</v>
      </c>
      <c r="AF88">
        <v>453986.78150135162</v>
      </c>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c r="FQ88"/>
      <c r="FR88"/>
      <c r="FS88"/>
      <c r="FT88"/>
      <c r="FU88"/>
      <c r="FV88"/>
      <c r="FW88"/>
      <c r="FX88"/>
      <c r="FY88"/>
      <c r="FZ88"/>
      <c r="GA88"/>
      <c r="GB88"/>
      <c r="GC88"/>
      <c r="GD88"/>
      <c r="GE88"/>
      <c r="GF88"/>
      <c r="GG88"/>
      <c r="GH88"/>
      <c r="GI88"/>
      <c r="GJ88"/>
      <c r="GK88"/>
      <c r="GL88"/>
      <c r="GM88"/>
      <c r="GN88"/>
      <c r="GO88"/>
      <c r="GP88"/>
      <c r="GQ88"/>
      <c r="GR88"/>
      <c r="GS88"/>
      <c r="GT88"/>
      <c r="GU88"/>
      <c r="GV88"/>
      <c r="GW88"/>
      <c r="GX88"/>
      <c r="GY88"/>
      <c r="GZ88"/>
      <c r="HA88"/>
      <c r="HB88"/>
      <c r="HC88"/>
      <c r="HD88"/>
      <c r="HE88"/>
      <c r="HF88"/>
      <c r="HG88"/>
      <c r="HH88"/>
      <c r="HI88"/>
      <c r="HJ88"/>
      <c r="HK88"/>
      <c r="HL88"/>
      <c r="HM88"/>
      <c r="HN88"/>
      <c r="HO88"/>
      <c r="HP88"/>
      <c r="HQ88"/>
      <c r="HR88"/>
      <c r="HS88"/>
      <c r="HT88"/>
      <c r="HU88"/>
      <c r="HV88"/>
      <c r="HW88"/>
      <c r="HX88"/>
      <c r="HY88"/>
      <c r="HZ88"/>
      <c r="IA88"/>
      <c r="IB88"/>
      <c r="IC88"/>
      <c r="ID88"/>
      <c r="IE88"/>
      <c r="IF88"/>
      <c r="IG88"/>
      <c r="IH88"/>
      <c r="II88"/>
      <c r="IJ88"/>
      <c r="IK88"/>
      <c r="IL88"/>
      <c r="IM88"/>
      <c r="IN88"/>
      <c r="IO88"/>
      <c r="IP88"/>
      <c r="IQ88"/>
      <c r="IR88"/>
      <c r="IS88"/>
      <c r="IT88"/>
      <c r="IU88"/>
      <c r="IV88"/>
      <c r="IW88"/>
      <c r="IX88"/>
      <c r="IY88"/>
      <c r="IZ88"/>
      <c r="JA88"/>
      <c r="JB88"/>
      <c r="JC88"/>
      <c r="JD88"/>
      <c r="JE88"/>
      <c r="JF88"/>
      <c r="JG88"/>
      <c r="JH88"/>
      <c r="JI88"/>
      <c r="JJ88"/>
      <c r="JK88"/>
      <c r="JL88"/>
      <c r="JM88"/>
      <c r="JN88"/>
      <c r="JO88"/>
      <c r="JP88"/>
      <c r="JQ88"/>
      <c r="JR88"/>
      <c r="JS88"/>
      <c r="JT88"/>
      <c r="JU88"/>
      <c r="JV88"/>
      <c r="JW88"/>
      <c r="JX88"/>
      <c r="JY88"/>
      <c r="JZ88"/>
      <c r="KA88"/>
      <c r="KB88"/>
      <c r="KC88"/>
      <c r="KD88"/>
      <c r="KE88"/>
      <c r="KF88"/>
      <c r="KG88"/>
      <c r="KH88"/>
      <c r="KI88"/>
      <c r="KJ88"/>
      <c r="KK88"/>
      <c r="KL88"/>
      <c r="KM88"/>
      <c r="KN88"/>
      <c r="KO88"/>
      <c r="KP88"/>
      <c r="KQ88"/>
      <c r="KR88"/>
      <c r="KS88"/>
      <c r="KT88"/>
      <c r="KU88"/>
      <c r="KV88"/>
      <c r="KW88"/>
      <c r="KX88"/>
      <c r="KY88"/>
      <c r="KZ88"/>
      <c r="LA88"/>
      <c r="LB88"/>
      <c r="LC88"/>
      <c r="LD88"/>
      <c r="LE88"/>
      <c r="LF88"/>
      <c r="LG88"/>
      <c r="LH88"/>
      <c r="LI88"/>
      <c r="LJ88"/>
      <c r="LK88"/>
      <c r="LL88"/>
      <c r="LM88"/>
      <c r="LN88"/>
      <c r="LO88"/>
      <c r="LP88"/>
      <c r="LQ88"/>
      <c r="LR88"/>
      <c r="LS88"/>
      <c r="LT88"/>
      <c r="LU88"/>
      <c r="LV88"/>
      <c r="LW88"/>
      <c r="LX88"/>
      <c r="LY88"/>
      <c r="LZ88"/>
      <c r="MA88"/>
      <c r="MB88"/>
      <c r="MC88"/>
      <c r="MD88"/>
      <c r="ME88"/>
      <c r="MF88"/>
      <c r="MG88"/>
      <c r="MH88"/>
      <c r="MI88"/>
      <c r="MJ88"/>
      <c r="MK88"/>
      <c r="ML88"/>
      <c r="MM88"/>
      <c r="MN88"/>
      <c r="MO88"/>
      <c r="MP88"/>
      <c r="MQ88"/>
      <c r="MR88"/>
      <c r="MS88"/>
      <c r="MT88"/>
      <c r="MU88"/>
      <c r="MV88"/>
      <c r="MW88"/>
      <c r="MX88"/>
      <c r="MY88"/>
      <c r="MZ88"/>
      <c r="NA88"/>
      <c r="NB88"/>
      <c r="NC88"/>
      <c r="ND88"/>
      <c r="NE88"/>
      <c r="NF88"/>
      <c r="NG88"/>
      <c r="NH88"/>
      <c r="NI88"/>
      <c r="NJ88"/>
      <c r="NK88"/>
      <c r="NL88"/>
      <c r="NM88"/>
      <c r="NN88"/>
      <c r="NO88"/>
      <c r="NP88"/>
      <c r="NQ88"/>
      <c r="NR88"/>
      <c r="NS88"/>
      <c r="NT88"/>
      <c r="NU88"/>
      <c r="NV88"/>
      <c r="NW88"/>
      <c r="NX88"/>
      <c r="NY88"/>
      <c r="NZ88"/>
      <c r="OA88"/>
      <c r="OB88"/>
      <c r="OC88"/>
      <c r="OD88"/>
      <c r="OE88"/>
      <c r="OF88"/>
      <c r="OG88"/>
      <c r="OH88"/>
      <c r="OI88"/>
      <c r="OJ88"/>
      <c r="OK88"/>
      <c r="OL88"/>
      <c r="OM88"/>
      <c r="ON88"/>
      <c r="OO88"/>
      <c r="OP88"/>
      <c r="OQ88"/>
      <c r="OR88"/>
      <c r="OS88"/>
      <c r="OT88"/>
      <c r="OU88"/>
      <c r="OV88"/>
      <c r="OW88"/>
      <c r="OX88"/>
      <c r="OY88"/>
      <c r="OZ88"/>
      <c r="PA88"/>
      <c r="PB88"/>
      <c r="PC88"/>
      <c r="PD88"/>
      <c r="PE88"/>
      <c r="PF88"/>
      <c r="PG88"/>
      <c r="PH88"/>
      <c r="PI88"/>
      <c r="PJ88"/>
      <c r="PK88"/>
      <c r="PL88"/>
      <c r="PM88"/>
      <c r="PN88"/>
      <c r="PO88"/>
      <c r="PP88"/>
      <c r="PQ88"/>
      <c r="PR88"/>
      <c r="PS88"/>
      <c r="PT88"/>
      <c r="PU88"/>
      <c r="PV88"/>
      <c r="PW88"/>
      <c r="PX88"/>
      <c r="PY88"/>
      <c r="PZ88"/>
      <c r="QA88"/>
      <c r="QB88"/>
      <c r="QC88"/>
      <c r="QD88"/>
      <c r="QE88"/>
      <c r="QF88"/>
      <c r="QG88"/>
      <c r="QH88"/>
      <c r="QI88"/>
      <c r="QJ88"/>
      <c r="QK88"/>
      <c r="QL88"/>
      <c r="QM88"/>
      <c r="QN88"/>
      <c r="QO88"/>
      <c r="QP88"/>
      <c r="QQ88"/>
      <c r="QR88"/>
      <c r="QS88"/>
      <c r="QT88"/>
      <c r="QU88"/>
      <c r="QV88"/>
      <c r="QW88"/>
      <c r="QX88"/>
      <c r="QY88"/>
      <c r="QZ88"/>
      <c r="RA88"/>
      <c r="RB88"/>
      <c r="RC88"/>
      <c r="RD88"/>
      <c r="RE88"/>
      <c r="RF88"/>
      <c r="RG88"/>
      <c r="RH88"/>
      <c r="RI88"/>
      <c r="RJ88"/>
      <c r="RK88"/>
      <c r="RL88"/>
      <c r="RM88"/>
      <c r="RN88"/>
      <c r="RO88"/>
      <c r="RP88"/>
      <c r="RQ88"/>
      <c r="RR88"/>
      <c r="RS88"/>
      <c r="RT88"/>
      <c r="RU88"/>
      <c r="RV88"/>
      <c r="RW88"/>
      <c r="RX88"/>
      <c r="RY88"/>
      <c r="RZ88"/>
      <c r="SA88"/>
      <c r="SB88"/>
      <c r="SC88"/>
      <c r="SD88"/>
      <c r="SE88"/>
      <c r="SF88"/>
      <c r="SG88"/>
      <c r="SH88"/>
      <c r="SI88"/>
      <c r="SJ88"/>
      <c r="SK88"/>
      <c r="SL88"/>
      <c r="SM88"/>
      <c r="SN88"/>
      <c r="SO88"/>
      <c r="SP88"/>
      <c r="SQ88"/>
      <c r="SR88"/>
      <c r="SS88"/>
      <c r="ST88"/>
      <c r="SU88"/>
      <c r="SV88"/>
      <c r="SW88"/>
      <c r="SX88"/>
      <c r="SY88"/>
      <c r="SZ88"/>
      <c r="TA88"/>
      <c r="TB88"/>
      <c r="TC88"/>
      <c r="TD88"/>
      <c r="TE88"/>
      <c r="TF88"/>
      <c r="TG88"/>
      <c r="TH88"/>
      <c r="TI88"/>
      <c r="TJ88"/>
      <c r="TK88"/>
      <c r="TL88"/>
      <c r="TM88"/>
      <c r="TN88"/>
      <c r="TO88"/>
      <c r="TP88"/>
      <c r="TQ88"/>
      <c r="TR88"/>
      <c r="TS88"/>
      <c r="TT88"/>
      <c r="TU88"/>
      <c r="TV88"/>
      <c r="TW88"/>
      <c r="TX88"/>
      <c r="TY88"/>
      <c r="TZ88"/>
      <c r="UA88"/>
      <c r="UB88"/>
      <c r="UC88"/>
      <c r="UD88"/>
      <c r="UE88"/>
      <c r="UF88"/>
      <c r="UG88"/>
      <c r="UH88"/>
      <c r="UI88"/>
      <c r="UJ88"/>
      <c r="UK88"/>
      <c r="UL88"/>
      <c r="UM88"/>
      <c r="UN88"/>
      <c r="UO88"/>
      <c r="UP88"/>
      <c r="UQ88"/>
      <c r="UR88"/>
      <c r="US88"/>
      <c r="UT88"/>
      <c r="UU88"/>
      <c r="UV88"/>
      <c r="UW88"/>
      <c r="UX88"/>
      <c r="UY88"/>
      <c r="UZ88"/>
      <c r="VA88"/>
      <c r="VB88"/>
      <c r="VC88"/>
      <c r="VD88"/>
      <c r="VE88"/>
      <c r="VF88"/>
      <c r="VG88"/>
      <c r="VH88"/>
      <c r="VI88"/>
      <c r="VJ88"/>
      <c r="VK88"/>
      <c r="VL88"/>
      <c r="VM88"/>
      <c r="VN88"/>
      <c r="VO88"/>
      <c r="VP88"/>
      <c r="VQ88"/>
      <c r="VR88"/>
      <c r="VS88"/>
      <c r="VT88"/>
      <c r="VU88"/>
      <c r="VV88"/>
      <c r="VW88"/>
      <c r="VX88"/>
      <c r="VY88"/>
      <c r="VZ88"/>
      <c r="WA88"/>
      <c r="WB88"/>
      <c r="WC88"/>
      <c r="WD88"/>
      <c r="WE88"/>
      <c r="WF88"/>
      <c r="WG88"/>
      <c r="WH88"/>
      <c r="WI88"/>
      <c r="WJ88"/>
      <c r="WK88"/>
      <c r="WL88"/>
      <c r="WM88"/>
      <c r="WN88"/>
      <c r="WO88"/>
      <c r="WP88"/>
      <c r="WQ88"/>
      <c r="WR88"/>
      <c r="WS88"/>
      <c r="WT88"/>
      <c r="WU88"/>
      <c r="WV88"/>
      <c r="WW88"/>
      <c r="WX88"/>
      <c r="WY88"/>
      <c r="WZ88"/>
      <c r="XA88"/>
      <c r="XB88"/>
      <c r="XC88"/>
      <c r="XD88"/>
      <c r="XE88"/>
      <c r="XF88"/>
      <c r="XG88"/>
      <c r="XH88"/>
      <c r="XI88"/>
      <c r="XJ88"/>
      <c r="XK88"/>
      <c r="XL88"/>
      <c r="XM88"/>
      <c r="XN88"/>
      <c r="XO88"/>
      <c r="XP88"/>
      <c r="XQ88"/>
      <c r="XR88"/>
      <c r="XS88"/>
      <c r="XT88"/>
      <c r="XU88"/>
      <c r="XV88"/>
      <c r="XW88"/>
      <c r="XX88"/>
      <c r="XY88"/>
      <c r="XZ88"/>
      <c r="YA88"/>
      <c r="YB88"/>
      <c r="YC88"/>
      <c r="YD88"/>
      <c r="YE88"/>
      <c r="YF88"/>
      <c r="YG88"/>
      <c r="YH88"/>
      <c r="YI88"/>
      <c r="YJ88"/>
      <c r="YK88"/>
      <c r="YL88"/>
      <c r="YM88"/>
      <c r="YN88"/>
      <c r="YO88"/>
      <c r="YP88"/>
      <c r="YQ88"/>
      <c r="YR88"/>
      <c r="YS88"/>
      <c r="YT88"/>
      <c r="YU88"/>
      <c r="YV88"/>
      <c r="YW88"/>
      <c r="YX88"/>
      <c r="YY88"/>
      <c r="YZ88"/>
      <c r="ZA88"/>
      <c r="ZB88"/>
      <c r="ZC88"/>
      <c r="ZD88"/>
      <c r="ZE88"/>
      <c r="ZF88"/>
      <c r="ZG88"/>
      <c r="ZH88"/>
      <c r="ZI88"/>
      <c r="ZJ88"/>
      <c r="ZK88"/>
      <c r="ZL88"/>
      <c r="ZM88"/>
      <c r="ZN88"/>
      <c r="ZO88"/>
      <c r="ZP88"/>
      <c r="ZQ88"/>
      <c r="ZR88"/>
      <c r="ZS88"/>
      <c r="ZT88"/>
      <c r="ZU88"/>
      <c r="ZV88"/>
      <c r="ZW88"/>
      <c r="ZX88"/>
      <c r="ZY88"/>
      <c r="ZZ88"/>
    </row>
    <row r="89" spans="1:702" s="18" customFormat="1">
      <c r="A89" s="16" t="s">
        <v>195</v>
      </c>
      <c r="B89">
        <v>628178.26786452695</v>
      </c>
      <c r="C89">
        <v>625535.46286757174</v>
      </c>
      <c r="D89">
        <v>590622.51712767268</v>
      </c>
      <c r="E89">
        <v>609883.78928441345</v>
      </c>
      <c r="F89">
        <v>579358.44723577786</v>
      </c>
      <c r="G89">
        <v>566831.34099221462</v>
      </c>
      <c r="H89">
        <v>585344.14410707704</v>
      </c>
      <c r="I89">
        <v>724029.01003217231</v>
      </c>
      <c r="J89">
        <v>851646.56309037027</v>
      </c>
      <c r="K89">
        <v>683184.86828328599</v>
      </c>
      <c r="L89">
        <v>644579.73386988393</v>
      </c>
      <c r="M89">
        <v>682674.88040139759</v>
      </c>
      <c r="N89">
        <v>720676.18123696127</v>
      </c>
      <c r="O89">
        <v>740066.66400417918</v>
      </c>
      <c r="P89">
        <v>736071.52171705081</v>
      </c>
      <c r="Q89">
        <v>666999.79693578894</v>
      </c>
      <c r="R89">
        <v>775640.14382205531</v>
      </c>
      <c r="S89">
        <v>678665.1619750564</v>
      </c>
      <c r="T89">
        <v>632464.02425128035</v>
      </c>
      <c r="U89">
        <v>581154.96940965392</v>
      </c>
      <c r="V89">
        <v>539083.36335309467</v>
      </c>
      <c r="W89">
        <v>543227.37059822946</v>
      </c>
      <c r="X89">
        <v>619664.56591713161</v>
      </c>
      <c r="Y89">
        <v>630512.08188270964</v>
      </c>
      <c r="Z89">
        <v>658604.21227113495</v>
      </c>
      <c r="AA89">
        <v>687261.40747756173</v>
      </c>
      <c r="AB89">
        <v>610811.66039652203</v>
      </c>
      <c r="AC89">
        <v>557018.20083146018</v>
      </c>
      <c r="AD89">
        <v>495899.19412511861</v>
      </c>
      <c r="AE89">
        <v>468530.2150015136</v>
      </c>
      <c r="AF89">
        <v>453986.78150135162</v>
      </c>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c r="GQ89"/>
      <c r="GR89"/>
      <c r="GS89"/>
      <c r="GT89"/>
      <c r="GU89"/>
      <c r="GV89"/>
      <c r="GW89"/>
      <c r="GX89"/>
      <c r="GY89"/>
      <c r="GZ89"/>
      <c r="HA89"/>
      <c r="HB89"/>
      <c r="HC89"/>
      <c r="HD89"/>
      <c r="HE89"/>
      <c r="HF89"/>
      <c r="HG89"/>
      <c r="HH89"/>
      <c r="HI89"/>
      <c r="HJ89"/>
      <c r="HK89"/>
      <c r="HL89"/>
      <c r="HM89"/>
      <c r="HN89"/>
      <c r="HO89"/>
      <c r="HP89"/>
      <c r="HQ89"/>
      <c r="HR89"/>
      <c r="HS89"/>
      <c r="HT89"/>
      <c r="HU89"/>
      <c r="HV89"/>
      <c r="HW89"/>
      <c r="HX89"/>
      <c r="HY89"/>
      <c r="HZ89"/>
      <c r="IA89"/>
      <c r="IB89"/>
      <c r="IC89"/>
      <c r="ID89"/>
      <c r="IE89"/>
      <c r="IF89"/>
      <c r="IG89"/>
      <c r="IH89"/>
      <c r="II89"/>
      <c r="IJ89"/>
      <c r="IK89"/>
      <c r="IL89"/>
      <c r="IM89"/>
      <c r="IN89"/>
      <c r="IO89"/>
      <c r="IP89"/>
      <c r="IQ89"/>
      <c r="IR89"/>
      <c r="IS89"/>
      <c r="IT89"/>
      <c r="IU89"/>
      <c r="IV89"/>
      <c r="IW89"/>
      <c r="IX89"/>
      <c r="IY89"/>
      <c r="IZ89"/>
      <c r="JA89"/>
      <c r="JB89"/>
      <c r="JC89"/>
      <c r="JD89"/>
      <c r="JE89"/>
      <c r="JF89"/>
      <c r="JG89"/>
      <c r="JH89"/>
      <c r="JI89"/>
      <c r="JJ89"/>
      <c r="JK89"/>
      <c r="JL89"/>
      <c r="JM89"/>
      <c r="JN89"/>
      <c r="JO89"/>
      <c r="JP89"/>
      <c r="JQ89"/>
      <c r="JR89"/>
      <c r="JS89"/>
      <c r="JT89"/>
      <c r="JU89"/>
      <c r="JV89"/>
      <c r="JW89"/>
      <c r="JX89"/>
      <c r="JY89"/>
      <c r="JZ89"/>
      <c r="KA89"/>
      <c r="KB89"/>
      <c r="KC89"/>
      <c r="KD89"/>
      <c r="KE89"/>
      <c r="KF89"/>
      <c r="KG89"/>
      <c r="KH89"/>
      <c r="KI89"/>
      <c r="KJ89"/>
      <c r="KK89"/>
      <c r="KL89"/>
      <c r="KM89"/>
      <c r="KN89"/>
      <c r="KO89"/>
      <c r="KP89"/>
      <c r="KQ89"/>
      <c r="KR89"/>
      <c r="KS89"/>
      <c r="KT89"/>
      <c r="KU89"/>
      <c r="KV89"/>
      <c r="KW89"/>
      <c r="KX89"/>
      <c r="KY89"/>
      <c r="KZ89"/>
      <c r="LA89"/>
      <c r="LB89"/>
      <c r="LC89"/>
      <c r="LD89"/>
      <c r="LE89"/>
      <c r="LF89"/>
      <c r="LG89"/>
      <c r="LH89"/>
      <c r="LI89"/>
      <c r="LJ89"/>
      <c r="LK89"/>
      <c r="LL89"/>
      <c r="LM89"/>
      <c r="LN89"/>
      <c r="LO89"/>
      <c r="LP89"/>
      <c r="LQ89"/>
      <c r="LR89"/>
      <c r="LS89"/>
      <c r="LT89"/>
      <c r="LU89"/>
      <c r="LV89"/>
      <c r="LW89"/>
      <c r="LX89"/>
      <c r="LY89"/>
      <c r="LZ89"/>
      <c r="MA89"/>
      <c r="MB89"/>
      <c r="MC89"/>
      <c r="MD89"/>
      <c r="ME89"/>
      <c r="MF89"/>
      <c r="MG89"/>
      <c r="MH89"/>
      <c r="MI89"/>
      <c r="MJ89"/>
      <c r="MK89"/>
      <c r="ML89"/>
      <c r="MM89"/>
      <c r="MN89"/>
      <c r="MO89"/>
      <c r="MP89"/>
      <c r="MQ89"/>
      <c r="MR89"/>
      <c r="MS89"/>
      <c r="MT89"/>
      <c r="MU89"/>
      <c r="MV89"/>
      <c r="MW89"/>
      <c r="MX89"/>
      <c r="MY89"/>
      <c r="MZ89"/>
      <c r="NA89"/>
      <c r="NB89"/>
      <c r="NC89"/>
      <c r="ND89"/>
      <c r="NE89"/>
      <c r="NF89"/>
      <c r="NG89"/>
      <c r="NH89"/>
      <c r="NI89"/>
      <c r="NJ89"/>
      <c r="NK89"/>
      <c r="NL89"/>
      <c r="NM89"/>
      <c r="NN89"/>
      <c r="NO89"/>
      <c r="NP89"/>
      <c r="NQ89"/>
      <c r="NR89"/>
      <c r="NS89"/>
      <c r="NT89"/>
      <c r="NU89"/>
      <c r="NV89"/>
      <c r="NW89"/>
      <c r="NX89"/>
      <c r="NY89"/>
      <c r="NZ89"/>
      <c r="OA89"/>
      <c r="OB89"/>
      <c r="OC89"/>
      <c r="OD89"/>
      <c r="OE89"/>
      <c r="OF89"/>
      <c r="OG89"/>
      <c r="OH89"/>
      <c r="OI89"/>
      <c r="OJ89"/>
      <c r="OK89"/>
      <c r="OL89"/>
      <c r="OM89"/>
      <c r="ON89"/>
      <c r="OO89"/>
      <c r="OP89"/>
      <c r="OQ89"/>
      <c r="OR89"/>
      <c r="OS89"/>
      <c r="OT89"/>
      <c r="OU89"/>
      <c r="OV89"/>
      <c r="OW89"/>
      <c r="OX89"/>
      <c r="OY89"/>
      <c r="OZ89"/>
      <c r="PA89"/>
      <c r="PB89"/>
      <c r="PC89"/>
      <c r="PD89"/>
      <c r="PE89"/>
      <c r="PF89"/>
      <c r="PG89"/>
      <c r="PH89"/>
      <c r="PI89"/>
      <c r="PJ89"/>
      <c r="PK89"/>
      <c r="PL89"/>
      <c r="PM89"/>
      <c r="PN89"/>
      <c r="PO89"/>
      <c r="PP89"/>
      <c r="PQ89"/>
      <c r="PR89"/>
      <c r="PS89"/>
      <c r="PT89"/>
      <c r="PU89"/>
      <c r="PV89"/>
      <c r="PW89"/>
      <c r="PX89"/>
      <c r="PY89"/>
      <c r="PZ89"/>
      <c r="QA89"/>
      <c r="QB89"/>
      <c r="QC89"/>
      <c r="QD89"/>
      <c r="QE89"/>
      <c r="QF89"/>
      <c r="QG89"/>
      <c r="QH89"/>
      <c r="QI89"/>
      <c r="QJ89"/>
      <c r="QK89"/>
      <c r="QL89"/>
      <c r="QM89"/>
      <c r="QN89"/>
      <c r="QO89"/>
      <c r="QP89"/>
      <c r="QQ89"/>
      <c r="QR89"/>
      <c r="QS89"/>
      <c r="QT89"/>
      <c r="QU89"/>
      <c r="QV89"/>
      <c r="QW89"/>
      <c r="QX89"/>
      <c r="QY89"/>
      <c r="QZ89"/>
      <c r="RA89"/>
      <c r="RB89"/>
      <c r="RC89"/>
      <c r="RD89"/>
      <c r="RE89"/>
      <c r="RF89"/>
      <c r="RG89"/>
      <c r="RH89"/>
      <c r="RI89"/>
      <c r="RJ89"/>
      <c r="RK89"/>
      <c r="RL89"/>
      <c r="RM89"/>
      <c r="RN89"/>
      <c r="RO89"/>
      <c r="RP89"/>
      <c r="RQ89"/>
      <c r="RR89"/>
      <c r="RS89"/>
      <c r="RT89"/>
      <c r="RU89"/>
      <c r="RV89"/>
      <c r="RW89"/>
      <c r="RX89"/>
      <c r="RY89"/>
      <c r="RZ89"/>
      <c r="SA89"/>
      <c r="SB89"/>
      <c r="SC89"/>
      <c r="SD89"/>
      <c r="SE89"/>
      <c r="SF89"/>
      <c r="SG89"/>
      <c r="SH89"/>
      <c r="SI89"/>
      <c r="SJ89"/>
      <c r="SK89"/>
      <c r="SL89"/>
      <c r="SM89"/>
      <c r="SN89"/>
      <c r="SO89"/>
      <c r="SP89"/>
      <c r="SQ89"/>
      <c r="SR89"/>
      <c r="SS89"/>
      <c r="ST89"/>
      <c r="SU89"/>
      <c r="SV89"/>
      <c r="SW89"/>
      <c r="SX89"/>
      <c r="SY89"/>
      <c r="SZ89"/>
      <c r="TA89"/>
      <c r="TB89"/>
      <c r="TC89"/>
      <c r="TD89"/>
      <c r="TE89"/>
      <c r="TF89"/>
      <c r="TG89"/>
      <c r="TH89"/>
      <c r="TI89"/>
      <c r="TJ89"/>
      <c r="TK89"/>
      <c r="TL89"/>
      <c r="TM89"/>
      <c r="TN89"/>
      <c r="TO89"/>
      <c r="TP89"/>
      <c r="TQ89"/>
      <c r="TR89"/>
      <c r="TS89"/>
      <c r="TT89"/>
      <c r="TU89"/>
      <c r="TV89"/>
      <c r="TW89"/>
      <c r="TX89"/>
      <c r="TY89"/>
      <c r="TZ89"/>
      <c r="UA89"/>
      <c r="UB89"/>
      <c r="UC89"/>
      <c r="UD89"/>
      <c r="UE89"/>
      <c r="UF89"/>
      <c r="UG89"/>
      <c r="UH89"/>
      <c r="UI89"/>
      <c r="UJ89"/>
      <c r="UK89"/>
      <c r="UL89"/>
      <c r="UM89"/>
      <c r="UN89"/>
      <c r="UO89"/>
      <c r="UP89"/>
      <c r="UQ89"/>
      <c r="UR89"/>
      <c r="US89"/>
      <c r="UT89"/>
      <c r="UU89"/>
      <c r="UV89"/>
      <c r="UW89"/>
      <c r="UX89"/>
      <c r="UY89"/>
      <c r="UZ89"/>
      <c r="VA89"/>
      <c r="VB89"/>
      <c r="VC89"/>
      <c r="VD89"/>
      <c r="VE89"/>
      <c r="VF89"/>
      <c r="VG89"/>
      <c r="VH89"/>
      <c r="VI89"/>
      <c r="VJ89"/>
      <c r="VK89"/>
      <c r="VL89"/>
      <c r="VM89"/>
      <c r="VN89"/>
      <c r="VO89"/>
      <c r="VP89"/>
      <c r="VQ89"/>
      <c r="VR89"/>
      <c r="VS89"/>
      <c r="VT89"/>
      <c r="VU89"/>
      <c r="VV89"/>
      <c r="VW89"/>
      <c r="VX89"/>
      <c r="VY89"/>
      <c r="VZ89"/>
      <c r="WA89"/>
      <c r="WB89"/>
      <c r="WC89"/>
      <c r="WD89"/>
      <c r="WE89"/>
      <c r="WF89"/>
      <c r="WG89"/>
      <c r="WH89"/>
      <c r="WI89"/>
      <c r="WJ89"/>
      <c r="WK89"/>
      <c r="WL89"/>
      <c r="WM89"/>
      <c r="WN89"/>
      <c r="WO89"/>
      <c r="WP89"/>
      <c r="WQ89"/>
      <c r="WR89"/>
      <c r="WS89"/>
      <c r="WT89"/>
      <c r="WU89"/>
      <c r="WV89"/>
      <c r="WW89"/>
      <c r="WX89"/>
      <c r="WY89"/>
      <c r="WZ89"/>
      <c r="XA89"/>
      <c r="XB89"/>
      <c r="XC89"/>
      <c r="XD89"/>
      <c r="XE89"/>
      <c r="XF89"/>
      <c r="XG89"/>
      <c r="XH89"/>
      <c r="XI89"/>
      <c r="XJ89"/>
      <c r="XK89"/>
      <c r="XL89"/>
      <c r="XM89"/>
      <c r="XN89"/>
      <c r="XO89"/>
      <c r="XP89"/>
      <c r="XQ89"/>
      <c r="XR89"/>
      <c r="XS89"/>
      <c r="XT89"/>
      <c r="XU89"/>
      <c r="XV89"/>
      <c r="XW89"/>
      <c r="XX89"/>
      <c r="XY89"/>
      <c r="XZ89"/>
      <c r="YA89"/>
      <c r="YB89"/>
      <c r="YC89"/>
      <c r="YD89"/>
      <c r="YE89"/>
      <c r="YF89"/>
      <c r="YG89"/>
      <c r="YH89"/>
      <c r="YI89"/>
      <c r="YJ89"/>
      <c r="YK89"/>
      <c r="YL89"/>
      <c r="YM89"/>
      <c r="YN89"/>
      <c r="YO89"/>
      <c r="YP89"/>
      <c r="YQ89"/>
      <c r="YR89"/>
      <c r="YS89"/>
      <c r="YT89"/>
      <c r="YU89"/>
      <c r="YV89"/>
      <c r="YW89"/>
      <c r="YX89"/>
      <c r="YY89"/>
      <c r="YZ89"/>
      <c r="ZA89"/>
      <c r="ZB89"/>
      <c r="ZC89"/>
      <c r="ZD89"/>
      <c r="ZE89"/>
      <c r="ZF89"/>
      <c r="ZG89"/>
      <c r="ZH89"/>
      <c r="ZI89"/>
      <c r="ZJ89"/>
      <c r="ZK89"/>
      <c r="ZL89"/>
      <c r="ZM89"/>
      <c r="ZN89"/>
      <c r="ZO89"/>
      <c r="ZP89"/>
      <c r="ZQ89"/>
      <c r="ZR89"/>
      <c r="ZS89"/>
      <c r="ZT89"/>
      <c r="ZU89"/>
      <c r="ZV89"/>
      <c r="ZW89"/>
      <c r="ZX89"/>
      <c r="ZY89"/>
      <c r="ZZ89"/>
    </row>
    <row r="90" spans="1:702" s="18" customFormat="1">
      <c r="A90" s="69" t="s">
        <v>361</v>
      </c>
      <c r="B90">
        <v>0</v>
      </c>
      <c r="C90">
        <v>0</v>
      </c>
      <c r="D90">
        <v>0</v>
      </c>
      <c r="E90">
        <v>0</v>
      </c>
      <c r="F90">
        <v>0</v>
      </c>
      <c r="G90">
        <v>0</v>
      </c>
      <c r="H90">
        <v>0</v>
      </c>
      <c r="I90">
        <v>0</v>
      </c>
      <c r="J90">
        <v>0</v>
      </c>
      <c r="K90">
        <v>0</v>
      </c>
      <c r="L90">
        <v>0</v>
      </c>
      <c r="M90">
        <v>0</v>
      </c>
      <c r="N90">
        <v>0</v>
      </c>
      <c r="O90">
        <v>0</v>
      </c>
      <c r="P90">
        <v>0</v>
      </c>
      <c r="Q90">
        <v>0</v>
      </c>
      <c r="R90">
        <v>0</v>
      </c>
      <c r="S90">
        <v>0</v>
      </c>
      <c r="T90">
        <v>0</v>
      </c>
      <c r="U90">
        <v>0</v>
      </c>
      <c r="V90">
        <v>0</v>
      </c>
      <c r="W90">
        <v>0</v>
      </c>
      <c r="X90">
        <v>0</v>
      </c>
      <c r="Y90">
        <v>0</v>
      </c>
      <c r="Z90">
        <v>0</v>
      </c>
      <c r="AA90">
        <v>0</v>
      </c>
      <c r="AB90">
        <v>0</v>
      </c>
      <c r="AC90">
        <v>0</v>
      </c>
      <c r="AD90">
        <v>0</v>
      </c>
      <c r="AE90">
        <v>0</v>
      </c>
      <c r="AF90">
        <v>0</v>
      </c>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c r="FD90"/>
      <c r="FE90"/>
      <c r="FF90"/>
      <c r="FG90"/>
      <c r="FH90"/>
      <c r="FI90"/>
      <c r="FJ90"/>
      <c r="FK90"/>
      <c r="FL90"/>
      <c r="FM90"/>
      <c r="FN90"/>
      <c r="FO90"/>
      <c r="FP90"/>
      <c r="FQ90"/>
      <c r="FR90"/>
      <c r="FS90"/>
      <c r="FT90"/>
      <c r="FU90"/>
      <c r="FV90"/>
      <c r="FW90"/>
      <c r="FX90"/>
      <c r="FY90"/>
      <c r="FZ90"/>
      <c r="GA90"/>
      <c r="GB90"/>
      <c r="GC90"/>
      <c r="GD90"/>
      <c r="GE90"/>
      <c r="GF90"/>
      <c r="GG90"/>
      <c r="GH90"/>
      <c r="GI90"/>
      <c r="GJ90"/>
      <c r="GK90"/>
      <c r="GL90"/>
      <c r="GM90"/>
      <c r="GN90"/>
      <c r="GO90"/>
      <c r="GP90"/>
      <c r="GQ90"/>
      <c r="GR90"/>
      <c r="GS90"/>
      <c r="GT90"/>
      <c r="GU90"/>
      <c r="GV90"/>
      <c r="GW90"/>
      <c r="GX90"/>
      <c r="GY90"/>
      <c r="GZ90"/>
      <c r="HA90"/>
      <c r="HB90"/>
      <c r="HC90"/>
      <c r="HD90"/>
      <c r="HE90"/>
      <c r="HF90"/>
      <c r="HG90"/>
      <c r="HH90"/>
      <c r="HI90"/>
      <c r="HJ90"/>
      <c r="HK90"/>
      <c r="HL90"/>
      <c r="HM90"/>
      <c r="HN90"/>
      <c r="HO90"/>
      <c r="HP90"/>
      <c r="HQ90"/>
      <c r="HR90"/>
      <c r="HS90"/>
      <c r="HT90"/>
      <c r="HU90"/>
      <c r="HV90"/>
      <c r="HW90"/>
      <c r="HX90"/>
      <c r="HY90"/>
      <c r="HZ90"/>
      <c r="IA90"/>
      <c r="IB90"/>
      <c r="IC90"/>
      <c r="ID90"/>
      <c r="IE90"/>
      <c r="IF90"/>
      <c r="IG90"/>
      <c r="IH90"/>
      <c r="II90"/>
      <c r="IJ90"/>
      <c r="IK90"/>
      <c r="IL90"/>
      <c r="IM90"/>
      <c r="IN90"/>
      <c r="IO90"/>
      <c r="IP90"/>
      <c r="IQ90"/>
      <c r="IR90"/>
      <c r="IS90"/>
      <c r="IT90"/>
      <c r="IU90"/>
      <c r="IV90"/>
      <c r="IW90"/>
      <c r="IX90"/>
      <c r="IY90"/>
      <c r="IZ90"/>
      <c r="JA90"/>
      <c r="JB90"/>
      <c r="JC90"/>
      <c r="JD90"/>
      <c r="JE90"/>
      <c r="JF90"/>
      <c r="JG90"/>
      <c r="JH90"/>
      <c r="JI90"/>
      <c r="JJ90"/>
      <c r="JK90"/>
      <c r="JL90"/>
      <c r="JM90"/>
      <c r="JN90"/>
      <c r="JO90"/>
      <c r="JP90"/>
      <c r="JQ90"/>
      <c r="JR90"/>
      <c r="JS90"/>
      <c r="JT90"/>
      <c r="JU90"/>
      <c r="JV90"/>
      <c r="JW90"/>
      <c r="JX90"/>
      <c r="JY90"/>
      <c r="JZ90"/>
      <c r="KA90"/>
      <c r="KB90"/>
      <c r="KC90"/>
      <c r="KD90"/>
      <c r="KE90"/>
      <c r="KF90"/>
      <c r="KG90"/>
      <c r="KH90"/>
      <c r="KI90"/>
      <c r="KJ90"/>
      <c r="KK90"/>
      <c r="KL90"/>
      <c r="KM90"/>
      <c r="KN90"/>
      <c r="KO90"/>
      <c r="KP90"/>
      <c r="KQ90"/>
      <c r="KR90"/>
      <c r="KS90"/>
      <c r="KT90"/>
      <c r="KU90"/>
      <c r="KV90"/>
      <c r="KW90"/>
      <c r="KX90"/>
      <c r="KY90"/>
      <c r="KZ90"/>
      <c r="LA90"/>
      <c r="LB90"/>
      <c r="LC90"/>
      <c r="LD90"/>
      <c r="LE90"/>
      <c r="LF90"/>
      <c r="LG90"/>
      <c r="LH90"/>
      <c r="LI90"/>
      <c r="LJ90"/>
      <c r="LK90"/>
      <c r="LL90"/>
      <c r="LM90"/>
      <c r="LN90"/>
      <c r="LO90"/>
      <c r="LP90"/>
      <c r="LQ90"/>
      <c r="LR90"/>
      <c r="LS90"/>
      <c r="LT90"/>
      <c r="LU90"/>
      <c r="LV90"/>
      <c r="LW90"/>
      <c r="LX90"/>
      <c r="LY90"/>
      <c r="LZ90"/>
      <c r="MA90"/>
      <c r="MB90"/>
      <c r="MC90"/>
      <c r="MD90"/>
      <c r="ME90"/>
      <c r="MF90"/>
      <c r="MG90"/>
      <c r="MH90"/>
      <c r="MI90"/>
      <c r="MJ90"/>
      <c r="MK90"/>
      <c r="ML90"/>
      <c r="MM90"/>
      <c r="MN90"/>
      <c r="MO90"/>
      <c r="MP90"/>
      <c r="MQ90"/>
      <c r="MR90"/>
      <c r="MS90"/>
      <c r="MT90"/>
      <c r="MU90"/>
      <c r="MV90"/>
      <c r="MW90"/>
      <c r="MX90"/>
      <c r="MY90"/>
      <c r="MZ90"/>
      <c r="NA90"/>
      <c r="NB90"/>
      <c r="NC90"/>
      <c r="ND90"/>
      <c r="NE90"/>
      <c r="NF90"/>
      <c r="NG90"/>
      <c r="NH90"/>
      <c r="NI90"/>
      <c r="NJ90"/>
      <c r="NK90"/>
      <c r="NL90"/>
      <c r="NM90"/>
      <c r="NN90"/>
      <c r="NO90"/>
      <c r="NP90"/>
      <c r="NQ90"/>
      <c r="NR90"/>
      <c r="NS90"/>
      <c r="NT90"/>
      <c r="NU90"/>
      <c r="NV90"/>
      <c r="NW90"/>
      <c r="NX90"/>
      <c r="NY90"/>
      <c r="NZ90"/>
      <c r="OA90"/>
      <c r="OB90"/>
      <c r="OC90"/>
      <c r="OD90"/>
      <c r="OE90"/>
      <c r="OF90"/>
      <c r="OG90"/>
      <c r="OH90"/>
      <c r="OI90"/>
      <c r="OJ90"/>
      <c r="OK90"/>
      <c r="OL90"/>
      <c r="OM90"/>
      <c r="ON90"/>
      <c r="OO90"/>
      <c r="OP90"/>
      <c r="OQ90"/>
      <c r="OR90"/>
      <c r="OS90"/>
      <c r="OT90"/>
      <c r="OU90"/>
      <c r="OV90"/>
      <c r="OW90"/>
      <c r="OX90"/>
      <c r="OY90"/>
      <c r="OZ90"/>
      <c r="PA90"/>
      <c r="PB90"/>
      <c r="PC90"/>
      <c r="PD90"/>
      <c r="PE90"/>
      <c r="PF90"/>
      <c r="PG90"/>
      <c r="PH90"/>
      <c r="PI90"/>
      <c r="PJ90"/>
      <c r="PK90"/>
      <c r="PL90"/>
      <c r="PM90"/>
      <c r="PN90"/>
      <c r="PO90"/>
      <c r="PP90"/>
      <c r="PQ90"/>
      <c r="PR90"/>
      <c r="PS90"/>
      <c r="PT90"/>
      <c r="PU90"/>
      <c r="PV90"/>
      <c r="PW90"/>
      <c r="PX90"/>
      <c r="PY90"/>
      <c r="PZ90"/>
      <c r="QA90"/>
      <c r="QB90"/>
      <c r="QC90"/>
      <c r="QD90"/>
      <c r="QE90"/>
      <c r="QF90"/>
      <c r="QG90"/>
      <c r="QH90"/>
      <c r="QI90"/>
      <c r="QJ90"/>
      <c r="QK90"/>
      <c r="QL90"/>
      <c r="QM90"/>
      <c r="QN90"/>
      <c r="QO90"/>
      <c r="QP90"/>
      <c r="QQ90"/>
      <c r="QR90"/>
      <c r="QS90"/>
      <c r="QT90"/>
      <c r="QU90"/>
      <c r="QV90"/>
      <c r="QW90"/>
      <c r="QX90"/>
      <c r="QY90"/>
      <c r="QZ90"/>
      <c r="RA90"/>
      <c r="RB90"/>
      <c r="RC90"/>
      <c r="RD90"/>
      <c r="RE90"/>
      <c r="RF90"/>
      <c r="RG90"/>
      <c r="RH90"/>
      <c r="RI90"/>
      <c r="RJ90"/>
      <c r="RK90"/>
      <c r="RL90"/>
      <c r="RM90"/>
      <c r="RN90"/>
      <c r="RO90"/>
      <c r="RP90"/>
      <c r="RQ90"/>
      <c r="RR90"/>
      <c r="RS90"/>
      <c r="RT90"/>
      <c r="RU90"/>
      <c r="RV90"/>
      <c r="RW90"/>
      <c r="RX90"/>
      <c r="RY90"/>
      <c r="RZ90"/>
      <c r="SA90"/>
      <c r="SB90"/>
      <c r="SC90"/>
      <c r="SD90"/>
      <c r="SE90"/>
      <c r="SF90"/>
      <c r="SG90"/>
      <c r="SH90"/>
      <c r="SI90"/>
      <c r="SJ90"/>
      <c r="SK90"/>
      <c r="SL90"/>
      <c r="SM90"/>
      <c r="SN90"/>
      <c r="SO90"/>
      <c r="SP90"/>
      <c r="SQ90"/>
      <c r="SR90"/>
      <c r="SS90"/>
      <c r="ST90"/>
      <c r="SU90"/>
      <c r="SV90"/>
      <c r="SW90"/>
      <c r="SX90"/>
      <c r="SY90"/>
      <c r="SZ90"/>
      <c r="TA90"/>
      <c r="TB90"/>
      <c r="TC90"/>
      <c r="TD90"/>
      <c r="TE90"/>
      <c r="TF90"/>
      <c r="TG90"/>
      <c r="TH90"/>
      <c r="TI90"/>
      <c r="TJ90"/>
      <c r="TK90"/>
      <c r="TL90"/>
      <c r="TM90"/>
      <c r="TN90"/>
      <c r="TO90"/>
      <c r="TP90"/>
      <c r="TQ90"/>
      <c r="TR90"/>
      <c r="TS90"/>
      <c r="TT90"/>
      <c r="TU90"/>
      <c r="TV90"/>
      <c r="TW90"/>
      <c r="TX90"/>
      <c r="TY90"/>
      <c r="TZ90"/>
      <c r="UA90"/>
      <c r="UB90"/>
      <c r="UC90"/>
      <c r="UD90"/>
      <c r="UE90"/>
      <c r="UF90"/>
      <c r="UG90"/>
      <c r="UH90"/>
      <c r="UI90"/>
      <c r="UJ90"/>
      <c r="UK90"/>
      <c r="UL90"/>
      <c r="UM90"/>
      <c r="UN90"/>
      <c r="UO90"/>
      <c r="UP90"/>
      <c r="UQ90"/>
      <c r="UR90"/>
      <c r="US90"/>
      <c r="UT90"/>
      <c r="UU90"/>
      <c r="UV90"/>
      <c r="UW90"/>
      <c r="UX90"/>
      <c r="UY90"/>
      <c r="UZ90"/>
      <c r="VA90"/>
      <c r="VB90"/>
      <c r="VC90"/>
      <c r="VD90"/>
      <c r="VE90"/>
      <c r="VF90"/>
      <c r="VG90"/>
      <c r="VH90"/>
      <c r="VI90"/>
      <c r="VJ90"/>
      <c r="VK90"/>
      <c r="VL90"/>
      <c r="VM90"/>
      <c r="VN90"/>
      <c r="VO90"/>
      <c r="VP90"/>
      <c r="VQ90"/>
      <c r="VR90"/>
      <c r="VS90"/>
      <c r="VT90"/>
      <c r="VU90"/>
      <c r="VV90"/>
      <c r="VW90"/>
      <c r="VX90"/>
      <c r="VY90"/>
      <c r="VZ90"/>
      <c r="WA90"/>
      <c r="WB90"/>
      <c r="WC90"/>
      <c r="WD90"/>
      <c r="WE90"/>
      <c r="WF90"/>
      <c r="WG90"/>
      <c r="WH90"/>
      <c r="WI90"/>
      <c r="WJ90"/>
      <c r="WK90"/>
      <c r="WL90"/>
      <c r="WM90"/>
      <c r="WN90"/>
      <c r="WO90"/>
      <c r="WP90"/>
      <c r="WQ90"/>
      <c r="WR90"/>
      <c r="WS90"/>
      <c r="WT90"/>
      <c r="WU90"/>
      <c r="WV90"/>
      <c r="WW90"/>
      <c r="WX90"/>
      <c r="WY90"/>
      <c r="WZ90"/>
      <c r="XA90"/>
      <c r="XB90"/>
      <c r="XC90"/>
      <c r="XD90"/>
      <c r="XE90"/>
      <c r="XF90"/>
      <c r="XG90"/>
      <c r="XH90"/>
      <c r="XI90"/>
      <c r="XJ90"/>
      <c r="XK90"/>
      <c r="XL90"/>
      <c r="XM90"/>
      <c r="XN90"/>
      <c r="XO90"/>
      <c r="XP90"/>
      <c r="XQ90"/>
      <c r="XR90"/>
      <c r="XS90"/>
      <c r="XT90"/>
      <c r="XU90"/>
      <c r="XV90"/>
      <c r="XW90"/>
      <c r="XX90"/>
      <c r="XY90"/>
      <c r="XZ90"/>
      <c r="YA90"/>
      <c r="YB90"/>
      <c r="YC90"/>
      <c r="YD90"/>
      <c r="YE90"/>
      <c r="YF90"/>
      <c r="YG90"/>
      <c r="YH90"/>
      <c r="YI90"/>
      <c r="YJ90"/>
      <c r="YK90"/>
      <c r="YL90"/>
      <c r="YM90"/>
      <c r="YN90"/>
      <c r="YO90"/>
      <c r="YP90"/>
      <c r="YQ90"/>
      <c r="YR90"/>
      <c r="YS90"/>
      <c r="YT90"/>
      <c r="YU90"/>
      <c r="YV90"/>
      <c r="YW90"/>
      <c r="YX90"/>
      <c r="YY90"/>
      <c r="YZ90"/>
      <c r="ZA90"/>
      <c r="ZB90"/>
      <c r="ZC90"/>
      <c r="ZD90"/>
      <c r="ZE90"/>
      <c r="ZF90"/>
      <c r="ZG90"/>
      <c r="ZH90"/>
      <c r="ZI90"/>
      <c r="ZJ90"/>
      <c r="ZK90"/>
      <c r="ZL90"/>
      <c r="ZM90"/>
      <c r="ZN90"/>
      <c r="ZO90"/>
      <c r="ZP90"/>
      <c r="ZQ90"/>
      <c r="ZR90"/>
      <c r="ZS90"/>
      <c r="ZT90"/>
      <c r="ZU90"/>
      <c r="ZV90"/>
      <c r="ZW90"/>
      <c r="ZX90"/>
      <c r="ZY90"/>
      <c r="ZZ90"/>
    </row>
    <row r="91" spans="1:702" s="18" customFormat="1">
      <c r="A91" s="158" t="s">
        <v>362</v>
      </c>
      <c r="B91">
        <v>0</v>
      </c>
      <c r="C91">
        <v>0</v>
      </c>
      <c r="D91">
        <v>0</v>
      </c>
      <c r="E91">
        <v>0</v>
      </c>
      <c r="F91">
        <v>0</v>
      </c>
      <c r="G91">
        <v>0</v>
      </c>
      <c r="H91">
        <v>0</v>
      </c>
      <c r="I91">
        <v>0</v>
      </c>
      <c r="J91">
        <v>0</v>
      </c>
      <c r="K91">
        <v>0</v>
      </c>
      <c r="L91">
        <v>0</v>
      </c>
      <c r="M91">
        <v>0</v>
      </c>
      <c r="N91">
        <v>0</v>
      </c>
      <c r="O91">
        <v>0</v>
      </c>
      <c r="P91">
        <v>0</v>
      </c>
      <c r="Q91">
        <v>0</v>
      </c>
      <c r="R91">
        <v>0</v>
      </c>
      <c r="S91">
        <v>0</v>
      </c>
      <c r="T91">
        <v>0</v>
      </c>
      <c r="U91">
        <v>0</v>
      </c>
      <c r="V91">
        <v>0</v>
      </c>
      <c r="W91">
        <v>0</v>
      </c>
      <c r="X91">
        <v>0</v>
      </c>
      <c r="Y91">
        <v>0</v>
      </c>
      <c r="Z91">
        <v>0</v>
      </c>
      <c r="AA91">
        <v>0</v>
      </c>
      <c r="AB91">
        <v>0</v>
      </c>
      <c r="AC91">
        <v>0</v>
      </c>
      <c r="AD91">
        <v>0</v>
      </c>
      <c r="AE91">
        <v>0</v>
      </c>
      <c r="AF91">
        <v>0</v>
      </c>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c r="FQ91"/>
      <c r="FR91"/>
      <c r="FS91"/>
      <c r="FT91"/>
      <c r="FU91"/>
      <c r="FV91"/>
      <c r="FW91"/>
      <c r="FX91"/>
      <c r="FY91"/>
      <c r="FZ91"/>
      <c r="GA91"/>
      <c r="GB91"/>
      <c r="GC91"/>
      <c r="GD91"/>
      <c r="GE91"/>
      <c r="GF91"/>
      <c r="GG91"/>
      <c r="GH91"/>
      <c r="GI91"/>
      <c r="GJ91"/>
      <c r="GK91"/>
      <c r="GL91"/>
      <c r="GM91"/>
      <c r="GN91"/>
      <c r="GO91"/>
      <c r="GP91"/>
      <c r="GQ91"/>
      <c r="GR91"/>
      <c r="GS91"/>
      <c r="GT91"/>
      <c r="GU91"/>
      <c r="GV91"/>
      <c r="GW91"/>
      <c r="GX91"/>
      <c r="GY91"/>
      <c r="GZ91"/>
      <c r="HA91"/>
      <c r="HB91"/>
      <c r="HC91"/>
      <c r="HD91"/>
      <c r="HE91"/>
      <c r="HF91"/>
      <c r="HG91"/>
      <c r="HH91"/>
      <c r="HI91"/>
      <c r="HJ91"/>
      <c r="HK91"/>
      <c r="HL91"/>
      <c r="HM91"/>
      <c r="HN91"/>
      <c r="HO91"/>
      <c r="HP91"/>
      <c r="HQ91"/>
      <c r="HR91"/>
      <c r="HS91"/>
      <c r="HT91"/>
      <c r="HU91"/>
      <c r="HV91"/>
      <c r="HW91"/>
      <c r="HX91"/>
      <c r="HY91"/>
      <c r="HZ91"/>
      <c r="IA91"/>
      <c r="IB91"/>
      <c r="IC91"/>
      <c r="ID91"/>
      <c r="IE91"/>
      <c r="IF91"/>
      <c r="IG91"/>
      <c r="IH91"/>
      <c r="II91"/>
      <c r="IJ91"/>
      <c r="IK91"/>
      <c r="IL91"/>
      <c r="IM91"/>
      <c r="IN91"/>
      <c r="IO91"/>
      <c r="IP91"/>
      <c r="IQ91"/>
      <c r="IR91"/>
      <c r="IS91"/>
      <c r="IT91"/>
      <c r="IU91"/>
      <c r="IV91"/>
      <c r="IW91"/>
      <c r="IX91"/>
      <c r="IY91"/>
      <c r="IZ91"/>
      <c r="JA91"/>
      <c r="JB91"/>
      <c r="JC91"/>
      <c r="JD91"/>
      <c r="JE91"/>
      <c r="JF91"/>
      <c r="JG91"/>
      <c r="JH91"/>
      <c r="JI91"/>
      <c r="JJ91"/>
      <c r="JK91"/>
      <c r="JL91"/>
      <c r="JM91"/>
      <c r="JN91"/>
      <c r="JO91"/>
      <c r="JP91"/>
      <c r="JQ91"/>
      <c r="JR91"/>
      <c r="JS91"/>
      <c r="JT91"/>
      <c r="JU91"/>
      <c r="JV91"/>
      <c r="JW91"/>
      <c r="JX91"/>
      <c r="JY91"/>
      <c r="JZ91"/>
      <c r="KA91"/>
      <c r="KB91"/>
      <c r="KC91"/>
      <c r="KD91"/>
      <c r="KE91"/>
      <c r="KF91"/>
      <c r="KG91"/>
      <c r="KH91"/>
      <c r="KI91"/>
      <c r="KJ91"/>
      <c r="KK91"/>
      <c r="KL91"/>
      <c r="KM91"/>
      <c r="KN91"/>
      <c r="KO91"/>
      <c r="KP91"/>
      <c r="KQ91"/>
      <c r="KR91"/>
      <c r="KS91"/>
      <c r="KT91"/>
      <c r="KU91"/>
      <c r="KV91"/>
      <c r="KW91"/>
      <c r="KX91"/>
      <c r="KY91"/>
      <c r="KZ91"/>
      <c r="LA91"/>
      <c r="LB91"/>
      <c r="LC91"/>
      <c r="LD91"/>
      <c r="LE91"/>
      <c r="LF91"/>
      <c r="LG91"/>
      <c r="LH91"/>
      <c r="LI91"/>
      <c r="LJ91"/>
      <c r="LK91"/>
      <c r="LL91"/>
      <c r="LM91"/>
      <c r="LN91"/>
      <c r="LO91"/>
      <c r="LP91"/>
      <c r="LQ91"/>
      <c r="LR91"/>
      <c r="LS91"/>
      <c r="LT91"/>
      <c r="LU91"/>
      <c r="LV91"/>
      <c r="LW91"/>
      <c r="LX91"/>
      <c r="LY91"/>
      <c r="LZ91"/>
      <c r="MA91"/>
      <c r="MB91"/>
      <c r="MC91"/>
      <c r="MD91"/>
      <c r="ME91"/>
      <c r="MF91"/>
      <c r="MG91"/>
      <c r="MH91"/>
      <c r="MI91"/>
      <c r="MJ91"/>
      <c r="MK91"/>
      <c r="ML91"/>
      <c r="MM91"/>
      <c r="MN91"/>
      <c r="MO91"/>
      <c r="MP91"/>
      <c r="MQ91"/>
      <c r="MR91"/>
      <c r="MS91"/>
      <c r="MT91"/>
      <c r="MU91"/>
      <c r="MV91"/>
      <c r="MW91"/>
      <c r="MX91"/>
      <c r="MY91"/>
      <c r="MZ91"/>
      <c r="NA91"/>
      <c r="NB91"/>
      <c r="NC91"/>
      <c r="ND91"/>
      <c r="NE91"/>
      <c r="NF91"/>
      <c r="NG91"/>
      <c r="NH91"/>
      <c r="NI91"/>
      <c r="NJ91"/>
      <c r="NK91"/>
      <c r="NL91"/>
      <c r="NM91"/>
      <c r="NN91"/>
      <c r="NO91"/>
      <c r="NP91"/>
      <c r="NQ91"/>
      <c r="NR91"/>
      <c r="NS91"/>
      <c r="NT91"/>
      <c r="NU91"/>
      <c r="NV91"/>
      <c r="NW91"/>
      <c r="NX91"/>
      <c r="NY91"/>
      <c r="NZ91"/>
      <c r="OA91"/>
      <c r="OB91"/>
      <c r="OC91"/>
      <c r="OD91"/>
      <c r="OE91"/>
      <c r="OF91"/>
      <c r="OG91"/>
      <c r="OH91"/>
      <c r="OI91"/>
      <c r="OJ91"/>
      <c r="OK91"/>
      <c r="OL91"/>
      <c r="OM91"/>
      <c r="ON91"/>
      <c r="OO91"/>
      <c r="OP91"/>
      <c r="OQ91"/>
      <c r="OR91"/>
      <c r="OS91"/>
      <c r="OT91"/>
      <c r="OU91"/>
      <c r="OV91"/>
      <c r="OW91"/>
      <c r="OX91"/>
      <c r="OY91"/>
      <c r="OZ91"/>
      <c r="PA91"/>
      <c r="PB91"/>
      <c r="PC91"/>
      <c r="PD91"/>
      <c r="PE91"/>
      <c r="PF91"/>
      <c r="PG91"/>
      <c r="PH91"/>
      <c r="PI91"/>
      <c r="PJ91"/>
      <c r="PK91"/>
      <c r="PL91"/>
      <c r="PM91"/>
      <c r="PN91"/>
      <c r="PO91"/>
      <c r="PP91"/>
      <c r="PQ91"/>
      <c r="PR91"/>
      <c r="PS91"/>
      <c r="PT91"/>
      <c r="PU91"/>
      <c r="PV91"/>
      <c r="PW91"/>
      <c r="PX91"/>
      <c r="PY91"/>
      <c r="PZ91"/>
      <c r="QA91"/>
      <c r="QB91"/>
      <c r="QC91"/>
      <c r="QD91"/>
      <c r="QE91"/>
      <c r="QF91"/>
      <c r="QG91"/>
      <c r="QH91"/>
      <c r="QI91"/>
      <c r="QJ91"/>
      <c r="QK91"/>
      <c r="QL91"/>
      <c r="QM91"/>
      <c r="QN91"/>
      <c r="QO91"/>
      <c r="QP91"/>
      <c r="QQ91"/>
      <c r="QR91"/>
      <c r="QS91"/>
      <c r="QT91"/>
      <c r="QU91"/>
      <c r="QV91"/>
      <c r="QW91"/>
      <c r="QX91"/>
      <c r="QY91"/>
      <c r="QZ91"/>
      <c r="RA91"/>
      <c r="RB91"/>
      <c r="RC91"/>
      <c r="RD91"/>
      <c r="RE91"/>
      <c r="RF91"/>
      <c r="RG91"/>
      <c r="RH91"/>
      <c r="RI91"/>
      <c r="RJ91"/>
      <c r="RK91"/>
      <c r="RL91"/>
      <c r="RM91"/>
      <c r="RN91"/>
      <c r="RO91"/>
      <c r="RP91"/>
      <c r="RQ91"/>
      <c r="RR91"/>
      <c r="RS91"/>
      <c r="RT91"/>
      <c r="RU91"/>
      <c r="RV91"/>
      <c r="RW91"/>
      <c r="RX91"/>
      <c r="RY91"/>
      <c r="RZ91"/>
      <c r="SA91"/>
      <c r="SB91"/>
      <c r="SC91"/>
      <c r="SD91"/>
      <c r="SE91"/>
      <c r="SF91"/>
      <c r="SG91"/>
      <c r="SH91"/>
      <c r="SI91"/>
      <c r="SJ91"/>
      <c r="SK91"/>
      <c r="SL91"/>
      <c r="SM91"/>
      <c r="SN91"/>
      <c r="SO91"/>
      <c r="SP91"/>
      <c r="SQ91"/>
      <c r="SR91"/>
      <c r="SS91"/>
      <c r="ST91"/>
      <c r="SU91"/>
      <c r="SV91"/>
      <c r="SW91"/>
      <c r="SX91"/>
      <c r="SY91"/>
      <c r="SZ91"/>
      <c r="TA91"/>
      <c r="TB91"/>
      <c r="TC91"/>
      <c r="TD91"/>
      <c r="TE91"/>
      <c r="TF91"/>
      <c r="TG91"/>
      <c r="TH91"/>
      <c r="TI91"/>
      <c r="TJ91"/>
      <c r="TK91"/>
      <c r="TL91"/>
      <c r="TM91"/>
      <c r="TN91"/>
      <c r="TO91"/>
      <c r="TP91"/>
      <c r="TQ91"/>
      <c r="TR91"/>
      <c r="TS91"/>
      <c r="TT91"/>
      <c r="TU91"/>
      <c r="TV91"/>
      <c r="TW91"/>
      <c r="TX91"/>
      <c r="TY91"/>
      <c r="TZ91"/>
      <c r="UA91"/>
      <c r="UB91"/>
      <c r="UC91"/>
      <c r="UD91"/>
      <c r="UE91"/>
      <c r="UF91"/>
      <c r="UG91"/>
      <c r="UH91"/>
      <c r="UI91"/>
      <c r="UJ91"/>
      <c r="UK91"/>
      <c r="UL91"/>
      <c r="UM91"/>
      <c r="UN91"/>
      <c r="UO91"/>
      <c r="UP91"/>
      <c r="UQ91"/>
      <c r="UR91"/>
      <c r="US91"/>
      <c r="UT91"/>
      <c r="UU91"/>
      <c r="UV91"/>
      <c r="UW91"/>
      <c r="UX91"/>
      <c r="UY91"/>
      <c r="UZ91"/>
      <c r="VA91"/>
      <c r="VB91"/>
      <c r="VC91"/>
      <c r="VD91"/>
      <c r="VE91"/>
      <c r="VF91"/>
      <c r="VG91"/>
      <c r="VH91"/>
      <c r="VI91"/>
      <c r="VJ91"/>
      <c r="VK91"/>
      <c r="VL91"/>
      <c r="VM91"/>
      <c r="VN91"/>
      <c r="VO91"/>
      <c r="VP91"/>
      <c r="VQ91"/>
      <c r="VR91"/>
      <c r="VS91"/>
      <c r="VT91"/>
      <c r="VU91"/>
      <c r="VV91"/>
      <c r="VW91"/>
      <c r="VX91"/>
      <c r="VY91"/>
      <c r="VZ91"/>
      <c r="WA91"/>
      <c r="WB91"/>
      <c r="WC91"/>
      <c r="WD91"/>
      <c r="WE91"/>
      <c r="WF91"/>
      <c r="WG91"/>
      <c r="WH91"/>
      <c r="WI91"/>
      <c r="WJ91"/>
      <c r="WK91"/>
      <c r="WL91"/>
      <c r="WM91"/>
      <c r="WN91"/>
      <c r="WO91"/>
      <c r="WP91"/>
      <c r="WQ91"/>
      <c r="WR91"/>
      <c r="WS91"/>
      <c r="WT91"/>
      <c r="WU91"/>
      <c r="WV91"/>
      <c r="WW91"/>
      <c r="WX91"/>
      <c r="WY91"/>
      <c r="WZ91"/>
      <c r="XA91"/>
      <c r="XB91"/>
      <c r="XC91"/>
      <c r="XD91"/>
      <c r="XE91"/>
      <c r="XF91"/>
      <c r="XG91"/>
      <c r="XH91"/>
      <c r="XI91"/>
      <c r="XJ91"/>
      <c r="XK91"/>
      <c r="XL91"/>
      <c r="XM91"/>
      <c r="XN91"/>
      <c r="XO91"/>
      <c r="XP91"/>
      <c r="XQ91"/>
      <c r="XR91"/>
      <c r="XS91"/>
      <c r="XT91"/>
      <c r="XU91"/>
      <c r="XV91"/>
      <c r="XW91"/>
      <c r="XX91"/>
      <c r="XY91"/>
      <c r="XZ91"/>
      <c r="YA91"/>
      <c r="YB91"/>
      <c r="YC91"/>
      <c r="YD91"/>
      <c r="YE91"/>
      <c r="YF91"/>
      <c r="YG91"/>
      <c r="YH91"/>
      <c r="YI91"/>
      <c r="YJ91"/>
      <c r="YK91"/>
      <c r="YL91"/>
      <c r="YM91"/>
      <c r="YN91"/>
      <c r="YO91"/>
      <c r="YP91"/>
      <c r="YQ91"/>
      <c r="YR91"/>
      <c r="YS91"/>
      <c r="YT91"/>
      <c r="YU91"/>
      <c r="YV91"/>
      <c r="YW91"/>
      <c r="YX91"/>
      <c r="YY91"/>
      <c r="YZ91"/>
      <c r="ZA91"/>
      <c r="ZB91"/>
      <c r="ZC91"/>
      <c r="ZD91"/>
      <c r="ZE91"/>
      <c r="ZF91"/>
      <c r="ZG91"/>
      <c r="ZH91"/>
      <c r="ZI91"/>
      <c r="ZJ91"/>
      <c r="ZK91"/>
      <c r="ZL91"/>
      <c r="ZM91"/>
      <c r="ZN91"/>
      <c r="ZO91"/>
      <c r="ZP91"/>
      <c r="ZQ91"/>
      <c r="ZR91"/>
      <c r="ZS91"/>
      <c r="ZT91"/>
      <c r="ZU91"/>
      <c r="ZV91"/>
      <c r="ZW91"/>
      <c r="ZX91"/>
      <c r="ZY91"/>
      <c r="ZZ91"/>
    </row>
    <row r="92" spans="1:702" s="18" customFormat="1">
      <c r="A92" s="16" t="s">
        <v>180</v>
      </c>
      <c r="B92">
        <v>0</v>
      </c>
      <c r="C92">
        <v>25127.130714581075</v>
      </c>
      <c r="D92">
        <v>50376.277929543823</v>
      </c>
      <c r="E92">
        <v>75966.169518465089</v>
      </c>
      <c r="F92">
        <v>95530.892587585637</v>
      </c>
      <c r="G92">
        <v>123189.98664105983</v>
      </c>
      <c r="H92">
        <v>154916.14855499429</v>
      </c>
      <c r="I92">
        <v>191666.71077861235</v>
      </c>
      <c r="J92">
        <v>239483.62316284899</v>
      </c>
      <c r="K92">
        <v>268744.45230904059</v>
      </c>
      <c r="L92">
        <v>297207.58687336114</v>
      </c>
      <c r="M92">
        <v>324261.4543813655</v>
      </c>
      <c r="N92">
        <v>356691.50244359765</v>
      </c>
      <c r="O92">
        <v>389821.48161725025</v>
      </c>
      <c r="P92">
        <v>424809.08663077594</v>
      </c>
      <c r="Q92">
        <v>459253.4343521808</v>
      </c>
      <c r="R92">
        <v>504572.62054189382</v>
      </c>
      <c r="S92">
        <v>542284.13518250897</v>
      </c>
      <c r="T92">
        <v>569187.71619952214</v>
      </c>
      <c r="U92">
        <v>604948.93499054038</v>
      </c>
      <c r="V92">
        <v>649155.20294223004</v>
      </c>
      <c r="W92">
        <v>672356.9713027745</v>
      </c>
      <c r="X92">
        <v>688260.61335837084</v>
      </c>
      <c r="Y92">
        <v>705155.89942512393</v>
      </c>
      <c r="Z92">
        <v>741900.72201239434</v>
      </c>
      <c r="AA92">
        <v>767822.33512929862</v>
      </c>
      <c r="AB92">
        <v>815815.95522023505</v>
      </c>
      <c r="AC92">
        <v>844944.74572823476</v>
      </c>
      <c r="AD92">
        <v>874151.230002378</v>
      </c>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c r="FQ92"/>
      <c r="FR92"/>
      <c r="FS92"/>
      <c r="FT92"/>
      <c r="FU92"/>
      <c r="FV92"/>
      <c r="FW92"/>
      <c r="FX92"/>
      <c r="FY92"/>
      <c r="FZ92"/>
      <c r="GA92"/>
      <c r="GB92"/>
      <c r="GC92"/>
      <c r="GD92"/>
      <c r="GE92"/>
      <c r="GF92"/>
      <c r="GG92"/>
      <c r="GH92"/>
      <c r="GI92"/>
      <c r="GJ92"/>
      <c r="GK92"/>
      <c r="GL92"/>
      <c r="GM92"/>
      <c r="GN92"/>
      <c r="GO92"/>
      <c r="GP92"/>
      <c r="GQ92"/>
      <c r="GR92"/>
      <c r="GS92"/>
      <c r="GT92"/>
      <c r="GU92"/>
      <c r="GV92"/>
      <c r="GW92"/>
      <c r="GX92"/>
      <c r="GY92"/>
      <c r="GZ92"/>
      <c r="HA92"/>
      <c r="HB92"/>
      <c r="HC92"/>
      <c r="HD92"/>
      <c r="HE92"/>
      <c r="HF92"/>
      <c r="HG92"/>
      <c r="HH92"/>
      <c r="HI92"/>
      <c r="HJ92"/>
      <c r="HK92"/>
      <c r="HL92"/>
      <c r="HM92"/>
      <c r="HN92"/>
      <c r="HO92"/>
      <c r="HP92"/>
      <c r="HQ92"/>
      <c r="HR92"/>
      <c r="HS92"/>
      <c r="HT92"/>
      <c r="HU92"/>
      <c r="HV92"/>
      <c r="HW92"/>
      <c r="HX92"/>
      <c r="HY92"/>
      <c r="HZ92"/>
      <c r="IA92"/>
      <c r="IB92"/>
      <c r="IC92"/>
      <c r="ID92"/>
      <c r="IE92"/>
      <c r="IF92"/>
      <c r="IG92"/>
      <c r="IH92"/>
      <c r="II92"/>
      <c r="IJ92"/>
      <c r="IK92"/>
      <c r="IL92"/>
      <c r="IM92"/>
      <c r="IN92"/>
      <c r="IO92"/>
      <c r="IP92"/>
      <c r="IQ92"/>
      <c r="IR92"/>
      <c r="IS92"/>
      <c r="IT92"/>
      <c r="IU92"/>
      <c r="IV92"/>
      <c r="IW92"/>
      <c r="IX92"/>
      <c r="IY92"/>
      <c r="IZ92"/>
      <c r="JA92"/>
      <c r="JB92"/>
      <c r="JC92"/>
      <c r="JD92"/>
      <c r="JE92"/>
      <c r="JF92"/>
      <c r="JG92"/>
      <c r="JH92"/>
      <c r="JI92"/>
      <c r="JJ92"/>
      <c r="JK92"/>
      <c r="JL92"/>
      <c r="JM92"/>
      <c r="JN92"/>
      <c r="JO92"/>
      <c r="JP92"/>
      <c r="JQ92"/>
      <c r="JR92"/>
      <c r="JS92"/>
      <c r="JT92"/>
      <c r="JU92"/>
      <c r="JV92"/>
      <c r="JW92"/>
      <c r="JX92"/>
      <c r="JY92"/>
      <c r="JZ92"/>
      <c r="KA92"/>
      <c r="KB92"/>
      <c r="KC92"/>
      <c r="KD92"/>
      <c r="KE92"/>
      <c r="KF92"/>
      <c r="KG92"/>
      <c r="KH92"/>
      <c r="KI92"/>
      <c r="KJ92"/>
      <c r="KK92"/>
      <c r="KL92"/>
      <c r="KM92"/>
      <c r="KN92"/>
      <c r="KO92"/>
      <c r="KP92"/>
      <c r="KQ92"/>
      <c r="KR92"/>
      <c r="KS92"/>
      <c r="KT92"/>
      <c r="KU92"/>
      <c r="KV92"/>
      <c r="KW92"/>
      <c r="KX92"/>
      <c r="KY92"/>
      <c r="KZ92"/>
      <c r="LA92"/>
      <c r="LB92"/>
      <c r="LC92"/>
      <c r="LD92"/>
      <c r="LE92"/>
      <c r="LF92"/>
      <c r="LG92"/>
      <c r="LH92"/>
      <c r="LI92"/>
      <c r="LJ92"/>
      <c r="LK92"/>
      <c r="LL92"/>
      <c r="LM92"/>
      <c r="LN92"/>
      <c r="LO92"/>
      <c r="LP92"/>
      <c r="LQ92"/>
      <c r="LR92"/>
      <c r="LS92"/>
      <c r="LT92"/>
      <c r="LU92"/>
      <c r="LV92"/>
      <c r="LW92"/>
      <c r="LX92"/>
      <c r="LY92"/>
      <c r="LZ92"/>
      <c r="MA92"/>
      <c r="MB92"/>
      <c r="MC92"/>
      <c r="MD92"/>
      <c r="ME92"/>
      <c r="MF92"/>
      <c r="MG92"/>
      <c r="MH92"/>
      <c r="MI92"/>
      <c r="MJ92"/>
      <c r="MK92"/>
      <c r="ML92"/>
      <c r="MM92"/>
      <c r="MN92"/>
      <c r="MO92"/>
      <c r="MP92"/>
      <c r="MQ92"/>
      <c r="MR92"/>
      <c r="MS92"/>
      <c r="MT92"/>
      <c r="MU92"/>
      <c r="MV92"/>
      <c r="MW92"/>
      <c r="MX92"/>
      <c r="MY92"/>
      <c r="MZ92"/>
      <c r="NA92"/>
      <c r="NB92"/>
      <c r="NC92"/>
      <c r="ND92"/>
      <c r="NE92"/>
      <c r="NF92"/>
      <c r="NG92"/>
      <c r="NH92"/>
      <c r="NI92"/>
      <c r="NJ92"/>
      <c r="NK92"/>
      <c r="NL92"/>
      <c r="NM92"/>
      <c r="NN92"/>
      <c r="NO92"/>
      <c r="NP92"/>
      <c r="NQ92"/>
      <c r="NR92"/>
      <c r="NS92"/>
      <c r="NT92"/>
      <c r="NU92"/>
      <c r="NV92"/>
      <c r="NW92"/>
      <c r="NX92"/>
      <c r="NY92"/>
      <c r="NZ92"/>
      <c r="OA92"/>
      <c r="OB92"/>
      <c r="OC92"/>
      <c r="OD92"/>
      <c r="OE92"/>
      <c r="OF92"/>
      <c r="OG92"/>
      <c r="OH92"/>
      <c r="OI92"/>
      <c r="OJ92"/>
      <c r="OK92"/>
      <c r="OL92"/>
      <c r="OM92"/>
      <c r="ON92"/>
      <c r="OO92"/>
      <c r="OP92"/>
      <c r="OQ92"/>
      <c r="OR92"/>
      <c r="OS92"/>
      <c r="OT92"/>
      <c r="OU92"/>
      <c r="OV92"/>
      <c r="OW92"/>
      <c r="OX92"/>
      <c r="OY92"/>
      <c r="OZ92"/>
      <c r="PA92"/>
      <c r="PB92"/>
      <c r="PC92"/>
      <c r="PD92"/>
      <c r="PE92"/>
      <c r="PF92"/>
      <c r="PG92"/>
      <c r="PH92"/>
      <c r="PI92"/>
      <c r="PJ92"/>
      <c r="PK92"/>
      <c r="PL92"/>
      <c r="PM92"/>
      <c r="PN92"/>
      <c r="PO92"/>
      <c r="PP92"/>
      <c r="PQ92"/>
      <c r="PR92"/>
      <c r="PS92"/>
      <c r="PT92"/>
      <c r="PU92"/>
      <c r="PV92"/>
      <c r="PW92"/>
      <c r="PX92"/>
      <c r="PY92"/>
      <c r="PZ92"/>
      <c r="QA92"/>
      <c r="QB92"/>
      <c r="QC92"/>
      <c r="QD92"/>
      <c r="QE92"/>
      <c r="QF92"/>
      <c r="QG92"/>
      <c r="QH92"/>
      <c r="QI92"/>
      <c r="QJ92"/>
      <c r="QK92"/>
      <c r="QL92"/>
      <c r="QM92"/>
      <c r="QN92"/>
      <c r="QO92"/>
      <c r="QP92"/>
      <c r="QQ92"/>
      <c r="QR92"/>
      <c r="QS92"/>
      <c r="QT92"/>
      <c r="QU92"/>
      <c r="QV92"/>
      <c r="QW92"/>
      <c r="QX92"/>
      <c r="QY92"/>
      <c r="QZ92"/>
      <c r="RA92"/>
      <c r="RB92"/>
      <c r="RC92"/>
      <c r="RD92"/>
      <c r="RE92"/>
      <c r="RF92"/>
      <c r="RG92"/>
      <c r="RH92"/>
      <c r="RI92"/>
      <c r="RJ92"/>
      <c r="RK92"/>
      <c r="RL92"/>
      <c r="RM92"/>
      <c r="RN92"/>
      <c r="RO92"/>
      <c r="RP92"/>
      <c r="RQ92"/>
      <c r="RR92"/>
      <c r="RS92"/>
      <c r="RT92"/>
      <c r="RU92"/>
      <c r="RV92"/>
      <c r="RW92"/>
      <c r="RX92"/>
      <c r="RY92"/>
      <c r="RZ92"/>
      <c r="SA92"/>
      <c r="SB92"/>
      <c r="SC92"/>
      <c r="SD92"/>
      <c r="SE92"/>
      <c r="SF92"/>
      <c r="SG92"/>
      <c r="SH92"/>
      <c r="SI92"/>
      <c r="SJ92"/>
      <c r="SK92"/>
      <c r="SL92"/>
      <c r="SM92"/>
      <c r="SN92"/>
      <c r="SO92"/>
      <c r="SP92"/>
      <c r="SQ92"/>
      <c r="SR92"/>
      <c r="SS92"/>
      <c r="ST92"/>
      <c r="SU92"/>
      <c r="SV92"/>
      <c r="SW92"/>
      <c r="SX92"/>
      <c r="SY92"/>
      <c r="SZ92"/>
      <c r="TA92"/>
      <c r="TB92"/>
      <c r="TC92"/>
      <c r="TD92"/>
      <c r="TE92"/>
      <c r="TF92"/>
      <c r="TG92"/>
      <c r="TH92"/>
      <c r="TI92"/>
      <c r="TJ92"/>
      <c r="TK92"/>
      <c r="TL92"/>
      <c r="TM92"/>
      <c r="TN92"/>
      <c r="TO92"/>
      <c r="TP92"/>
      <c r="TQ92"/>
      <c r="TR92"/>
      <c r="TS92"/>
      <c r="TT92"/>
      <c r="TU92"/>
      <c r="TV92"/>
      <c r="TW92"/>
      <c r="TX92"/>
      <c r="TY92"/>
      <c r="TZ92"/>
      <c r="UA92"/>
      <c r="UB92"/>
      <c r="UC92"/>
      <c r="UD92"/>
      <c r="UE92"/>
      <c r="UF92"/>
      <c r="UG92"/>
      <c r="UH92"/>
      <c r="UI92"/>
      <c r="UJ92"/>
      <c r="UK92"/>
      <c r="UL92"/>
      <c r="UM92"/>
      <c r="UN92"/>
      <c r="UO92"/>
      <c r="UP92"/>
      <c r="UQ92"/>
      <c r="UR92"/>
      <c r="US92"/>
      <c r="UT92"/>
      <c r="UU92"/>
      <c r="UV92"/>
      <c r="UW92"/>
      <c r="UX92"/>
      <c r="UY92"/>
      <c r="UZ92"/>
      <c r="VA92"/>
      <c r="VB92"/>
      <c r="VC92"/>
      <c r="VD92"/>
      <c r="VE92"/>
      <c r="VF92"/>
      <c r="VG92"/>
      <c r="VH92"/>
      <c r="VI92"/>
      <c r="VJ92"/>
      <c r="VK92"/>
      <c r="VL92"/>
      <c r="VM92"/>
      <c r="VN92"/>
      <c r="VO92"/>
      <c r="VP92"/>
      <c r="VQ92"/>
      <c r="VR92"/>
      <c r="VS92"/>
      <c r="VT92"/>
      <c r="VU92"/>
      <c r="VV92"/>
      <c r="VW92"/>
      <c r="VX92"/>
      <c r="VY92"/>
      <c r="VZ92"/>
      <c r="WA92"/>
      <c r="WB92"/>
      <c r="WC92"/>
      <c r="WD92"/>
      <c r="WE92"/>
      <c r="WF92"/>
      <c r="WG92"/>
      <c r="WH92"/>
      <c r="WI92"/>
      <c r="WJ92"/>
      <c r="WK92"/>
      <c r="WL92"/>
      <c r="WM92"/>
      <c r="WN92"/>
      <c r="WO92"/>
      <c r="WP92"/>
      <c r="WQ92"/>
      <c r="WR92"/>
      <c r="WS92"/>
      <c r="WT92"/>
      <c r="WU92"/>
      <c r="WV92"/>
      <c r="WW92"/>
      <c r="WX92"/>
      <c r="WY92"/>
      <c r="WZ92"/>
      <c r="XA92"/>
      <c r="XB92"/>
      <c r="XC92"/>
      <c r="XD92"/>
      <c r="XE92"/>
      <c r="XF92"/>
      <c r="XG92"/>
      <c r="XH92"/>
      <c r="XI92"/>
      <c r="XJ92"/>
      <c r="XK92"/>
      <c r="XL92"/>
      <c r="XM92"/>
      <c r="XN92"/>
      <c r="XO92"/>
      <c r="XP92"/>
      <c r="XQ92"/>
      <c r="XR92"/>
      <c r="XS92"/>
      <c r="XT92"/>
      <c r="XU92"/>
      <c r="XV92"/>
      <c r="XW92"/>
      <c r="XX92"/>
      <c r="XY92"/>
      <c r="XZ92"/>
      <c r="YA92"/>
      <c r="YB92"/>
      <c r="YC92"/>
      <c r="YD92"/>
      <c r="YE92"/>
      <c r="YF92"/>
      <c r="YG92"/>
      <c r="YH92"/>
      <c r="YI92"/>
      <c r="YJ92"/>
      <c r="YK92"/>
      <c r="YL92"/>
      <c r="YM92"/>
      <c r="YN92"/>
      <c r="YO92"/>
      <c r="YP92"/>
      <c r="YQ92"/>
      <c r="YR92"/>
      <c r="YS92"/>
      <c r="YT92"/>
      <c r="YU92"/>
      <c r="YV92"/>
      <c r="YW92"/>
      <c r="YX92"/>
      <c r="YY92"/>
      <c r="YZ92"/>
      <c r="ZA92"/>
      <c r="ZB92"/>
      <c r="ZC92"/>
      <c r="ZD92"/>
      <c r="ZE92"/>
      <c r="ZF92"/>
      <c r="ZG92"/>
      <c r="ZH92"/>
      <c r="ZI92"/>
      <c r="ZJ92"/>
      <c r="ZK92"/>
      <c r="ZL92"/>
      <c r="ZM92"/>
      <c r="ZN92"/>
      <c r="ZO92"/>
      <c r="ZP92"/>
      <c r="ZQ92"/>
      <c r="ZR92"/>
      <c r="ZS92"/>
      <c r="ZT92"/>
      <c r="ZU92"/>
      <c r="ZV92"/>
      <c r="ZW92"/>
      <c r="ZX92"/>
      <c r="ZY92"/>
      <c r="ZZ92"/>
    </row>
    <row r="93" spans="1:702" s="18" customFormat="1">
      <c r="A93" s="16" t="s">
        <v>68</v>
      </c>
      <c r="B93">
        <v>502542.61429162155</v>
      </c>
      <c r="C93">
        <v>504147.97380454757</v>
      </c>
      <c r="D93">
        <v>536464.92489698867</v>
      </c>
      <c r="E93">
        <v>507408.78204399964</v>
      </c>
      <c r="F93">
        <v>574493.68179335678</v>
      </c>
      <c r="G93">
        <v>526998.42588201677</v>
      </c>
      <c r="H93">
        <v>571584.52707907022</v>
      </c>
      <c r="I93">
        <v>692174.1120461555</v>
      </c>
      <c r="J93">
        <v>544414.46441827063</v>
      </c>
      <c r="K93">
        <v>534989.70717169694</v>
      </c>
      <c r="L93">
        <v>545558.08442759025</v>
      </c>
      <c r="M93">
        <v>425370.57309210266</v>
      </c>
      <c r="N93">
        <v>431267.80116872571</v>
      </c>
      <c r="O93">
        <v>414386.21831103222</v>
      </c>
      <c r="P93">
        <v>353542.11245145166</v>
      </c>
      <c r="Q93">
        <v>330138.67965885263</v>
      </c>
      <c r="R93">
        <v>291218.10041488626</v>
      </c>
      <c r="S93">
        <v>267230.50147623598</v>
      </c>
      <c r="T93">
        <v>350161.06300273613</v>
      </c>
      <c r="U93">
        <v>307892.46162402164</v>
      </c>
      <c r="V93">
        <v>338822.93278774625</v>
      </c>
      <c r="W93">
        <v>345970.79222689057</v>
      </c>
      <c r="X93">
        <v>278624.65901976201</v>
      </c>
      <c r="Y93">
        <v>298068.14518271142</v>
      </c>
      <c r="Z93">
        <v>301295.10954575735</v>
      </c>
      <c r="AA93">
        <v>253979.98428439387</v>
      </c>
      <c r="AB93">
        <v>221480.18958532586</v>
      </c>
      <c r="AC93">
        <v>203747.16357315239</v>
      </c>
      <c r="AD93">
        <v>209203.90455000196</v>
      </c>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c r="FX93"/>
      <c r="FY93"/>
      <c r="FZ93"/>
      <c r="GA93"/>
      <c r="GB93"/>
      <c r="GC93"/>
      <c r="GD93"/>
      <c r="GE93"/>
      <c r="GF93"/>
      <c r="GG93"/>
      <c r="GH93"/>
      <c r="GI93"/>
      <c r="GJ93"/>
      <c r="GK93"/>
      <c r="GL93"/>
      <c r="GM93"/>
      <c r="GN93"/>
      <c r="GO93"/>
      <c r="GP93"/>
      <c r="GQ93"/>
      <c r="GR93"/>
      <c r="GS93"/>
      <c r="GT93"/>
      <c r="GU93"/>
      <c r="GV93"/>
      <c r="GW93"/>
      <c r="GX93"/>
      <c r="GY93"/>
      <c r="GZ93"/>
      <c r="HA93"/>
      <c r="HB93"/>
      <c r="HC93"/>
      <c r="HD93"/>
      <c r="HE93"/>
      <c r="HF93"/>
      <c r="HG93"/>
      <c r="HH93"/>
      <c r="HI93"/>
      <c r="HJ93"/>
      <c r="HK93"/>
      <c r="HL93"/>
      <c r="HM93"/>
      <c r="HN93"/>
      <c r="HO93"/>
      <c r="HP93"/>
      <c r="HQ93"/>
      <c r="HR93"/>
      <c r="HS93"/>
      <c r="HT93"/>
      <c r="HU93"/>
      <c r="HV93"/>
      <c r="HW93"/>
      <c r="HX93"/>
      <c r="HY93"/>
      <c r="HZ93"/>
      <c r="IA93"/>
      <c r="IB93"/>
      <c r="IC93"/>
      <c r="ID93"/>
      <c r="IE93"/>
      <c r="IF93"/>
      <c r="IG93"/>
      <c r="IH93"/>
      <c r="II93"/>
      <c r="IJ93"/>
      <c r="IK93"/>
      <c r="IL93"/>
      <c r="IM93"/>
      <c r="IN93"/>
      <c r="IO93"/>
      <c r="IP93"/>
      <c r="IQ93"/>
      <c r="IR93"/>
      <c r="IS93"/>
      <c r="IT93"/>
      <c r="IU93"/>
      <c r="IV93"/>
      <c r="IW93"/>
      <c r="IX93"/>
      <c r="IY93"/>
      <c r="IZ93"/>
      <c r="JA93"/>
      <c r="JB93"/>
      <c r="JC93"/>
      <c r="JD93"/>
      <c r="JE93"/>
      <c r="JF93"/>
      <c r="JG93"/>
      <c r="JH93"/>
      <c r="JI93"/>
      <c r="JJ93"/>
      <c r="JK93"/>
      <c r="JL93"/>
      <c r="JM93"/>
      <c r="JN93"/>
      <c r="JO93"/>
      <c r="JP93"/>
      <c r="JQ93"/>
      <c r="JR93"/>
      <c r="JS93"/>
      <c r="JT93"/>
      <c r="JU93"/>
      <c r="JV93"/>
      <c r="JW93"/>
      <c r="JX93"/>
      <c r="JY93"/>
      <c r="JZ93"/>
      <c r="KA93"/>
      <c r="KB93"/>
      <c r="KC93"/>
      <c r="KD93"/>
      <c r="KE93"/>
      <c r="KF93"/>
      <c r="KG93"/>
      <c r="KH93"/>
      <c r="KI93"/>
      <c r="KJ93"/>
      <c r="KK93"/>
      <c r="KL93"/>
      <c r="KM93"/>
      <c r="KN93"/>
      <c r="KO93"/>
      <c r="KP93"/>
      <c r="KQ93"/>
      <c r="KR93"/>
      <c r="KS93"/>
      <c r="KT93"/>
      <c r="KU93"/>
      <c r="KV93"/>
      <c r="KW93"/>
      <c r="KX93"/>
      <c r="KY93"/>
      <c r="KZ93"/>
      <c r="LA93"/>
      <c r="LB93"/>
      <c r="LC93"/>
      <c r="LD93"/>
      <c r="LE93"/>
      <c r="LF93"/>
      <c r="LG93"/>
      <c r="LH93"/>
      <c r="LI93"/>
      <c r="LJ93"/>
      <c r="LK93"/>
      <c r="LL93"/>
      <c r="LM93"/>
      <c r="LN93"/>
      <c r="LO93"/>
      <c r="LP93"/>
      <c r="LQ93"/>
      <c r="LR93"/>
      <c r="LS93"/>
      <c r="LT93"/>
      <c r="LU93"/>
      <c r="LV93"/>
      <c r="LW93"/>
      <c r="LX93"/>
      <c r="LY93"/>
      <c r="LZ93"/>
      <c r="MA93"/>
      <c r="MB93"/>
      <c r="MC93"/>
      <c r="MD93"/>
      <c r="ME93"/>
      <c r="MF93"/>
      <c r="MG93"/>
      <c r="MH93"/>
      <c r="MI93"/>
      <c r="MJ93"/>
      <c r="MK93"/>
      <c r="ML93"/>
      <c r="MM93"/>
      <c r="MN93"/>
      <c r="MO93"/>
      <c r="MP93"/>
      <c r="MQ93"/>
      <c r="MR93"/>
      <c r="MS93"/>
      <c r="MT93"/>
      <c r="MU93"/>
      <c r="MV93"/>
      <c r="MW93"/>
      <c r="MX93"/>
      <c r="MY93"/>
      <c r="MZ93"/>
      <c r="NA93"/>
      <c r="NB93"/>
      <c r="NC93"/>
      <c r="ND93"/>
      <c r="NE93"/>
      <c r="NF93"/>
      <c r="NG93"/>
      <c r="NH93"/>
      <c r="NI93"/>
      <c r="NJ93"/>
      <c r="NK93"/>
      <c r="NL93"/>
      <c r="NM93"/>
      <c r="NN93"/>
      <c r="NO93"/>
      <c r="NP93"/>
      <c r="NQ93"/>
      <c r="NR93"/>
      <c r="NS93"/>
      <c r="NT93"/>
      <c r="NU93"/>
      <c r="NV93"/>
      <c r="NW93"/>
      <c r="NX93"/>
      <c r="NY93"/>
      <c r="NZ93"/>
      <c r="OA93"/>
      <c r="OB93"/>
      <c r="OC93"/>
      <c r="OD93"/>
      <c r="OE93"/>
      <c r="OF93"/>
      <c r="OG93"/>
      <c r="OH93"/>
      <c r="OI93"/>
      <c r="OJ93"/>
      <c r="OK93"/>
      <c r="OL93"/>
      <c r="OM93"/>
      <c r="ON93"/>
      <c r="OO93"/>
      <c r="OP93"/>
      <c r="OQ93"/>
      <c r="OR93"/>
      <c r="OS93"/>
      <c r="OT93"/>
      <c r="OU93"/>
      <c r="OV93"/>
      <c r="OW93"/>
      <c r="OX93"/>
      <c r="OY93"/>
      <c r="OZ93"/>
      <c r="PA93"/>
      <c r="PB93"/>
      <c r="PC93"/>
      <c r="PD93"/>
      <c r="PE93"/>
      <c r="PF93"/>
      <c r="PG93"/>
      <c r="PH93"/>
      <c r="PI93"/>
      <c r="PJ93"/>
      <c r="PK93"/>
      <c r="PL93"/>
      <c r="PM93"/>
      <c r="PN93"/>
      <c r="PO93"/>
      <c r="PP93"/>
      <c r="PQ93"/>
      <c r="PR93"/>
      <c r="PS93"/>
      <c r="PT93"/>
      <c r="PU93"/>
      <c r="PV93"/>
      <c r="PW93"/>
      <c r="PX93"/>
      <c r="PY93"/>
      <c r="PZ93"/>
      <c r="QA93"/>
      <c r="QB93"/>
      <c r="QC93"/>
      <c r="QD93"/>
      <c r="QE93"/>
      <c r="QF93"/>
      <c r="QG93"/>
      <c r="QH93"/>
      <c r="QI93"/>
      <c r="QJ93"/>
      <c r="QK93"/>
      <c r="QL93"/>
      <c r="QM93"/>
      <c r="QN93"/>
      <c r="QO93"/>
      <c r="QP93"/>
      <c r="QQ93"/>
      <c r="QR93"/>
      <c r="QS93"/>
      <c r="QT93"/>
      <c r="QU93"/>
      <c r="QV93"/>
      <c r="QW93"/>
      <c r="QX93"/>
      <c r="QY93"/>
      <c r="QZ93"/>
      <c r="RA93"/>
      <c r="RB93"/>
      <c r="RC93"/>
      <c r="RD93"/>
      <c r="RE93"/>
      <c r="RF93"/>
      <c r="RG93"/>
      <c r="RH93"/>
      <c r="RI93"/>
      <c r="RJ93"/>
      <c r="RK93"/>
      <c r="RL93"/>
      <c r="RM93"/>
      <c r="RN93"/>
      <c r="RO93"/>
      <c r="RP93"/>
      <c r="RQ93"/>
      <c r="RR93"/>
      <c r="RS93"/>
      <c r="RT93"/>
      <c r="RU93"/>
      <c r="RV93"/>
      <c r="RW93"/>
      <c r="RX93"/>
      <c r="RY93"/>
      <c r="RZ93"/>
      <c r="SA93"/>
      <c r="SB93"/>
      <c r="SC93"/>
      <c r="SD93"/>
      <c r="SE93"/>
      <c r="SF93"/>
      <c r="SG93"/>
      <c r="SH93"/>
      <c r="SI93"/>
      <c r="SJ93"/>
      <c r="SK93"/>
      <c r="SL93"/>
      <c r="SM93"/>
      <c r="SN93"/>
      <c r="SO93"/>
      <c r="SP93"/>
      <c r="SQ93"/>
      <c r="SR93"/>
      <c r="SS93"/>
      <c r="ST93"/>
      <c r="SU93"/>
      <c r="SV93"/>
      <c r="SW93"/>
      <c r="SX93"/>
      <c r="SY93"/>
      <c r="SZ93"/>
      <c r="TA93"/>
      <c r="TB93"/>
      <c r="TC93"/>
      <c r="TD93"/>
      <c r="TE93"/>
      <c r="TF93"/>
      <c r="TG93"/>
      <c r="TH93"/>
      <c r="TI93"/>
      <c r="TJ93"/>
      <c r="TK93"/>
      <c r="TL93"/>
      <c r="TM93"/>
      <c r="TN93"/>
      <c r="TO93"/>
      <c r="TP93"/>
      <c r="TQ93"/>
      <c r="TR93"/>
      <c r="TS93"/>
      <c r="TT93"/>
      <c r="TU93"/>
      <c r="TV93"/>
      <c r="TW93"/>
      <c r="TX93"/>
      <c r="TY93"/>
      <c r="TZ93"/>
      <c r="UA93"/>
      <c r="UB93"/>
      <c r="UC93"/>
      <c r="UD93"/>
      <c r="UE93"/>
      <c r="UF93"/>
      <c r="UG93"/>
      <c r="UH93"/>
      <c r="UI93"/>
      <c r="UJ93"/>
      <c r="UK93"/>
      <c r="UL93"/>
      <c r="UM93"/>
      <c r="UN93"/>
      <c r="UO93"/>
      <c r="UP93"/>
      <c r="UQ93"/>
      <c r="UR93"/>
      <c r="US93"/>
      <c r="UT93"/>
      <c r="UU93"/>
      <c r="UV93"/>
      <c r="UW93"/>
      <c r="UX93"/>
      <c r="UY93"/>
      <c r="UZ93"/>
      <c r="VA93"/>
      <c r="VB93"/>
      <c r="VC93"/>
      <c r="VD93"/>
      <c r="VE93"/>
      <c r="VF93"/>
      <c r="VG93"/>
      <c r="VH93"/>
      <c r="VI93"/>
      <c r="VJ93"/>
      <c r="VK93"/>
      <c r="VL93"/>
      <c r="VM93"/>
      <c r="VN93"/>
      <c r="VO93"/>
      <c r="VP93"/>
      <c r="VQ93"/>
      <c r="VR93"/>
      <c r="VS93"/>
      <c r="VT93"/>
      <c r="VU93"/>
      <c r="VV93"/>
      <c r="VW93"/>
      <c r="VX93"/>
      <c r="VY93"/>
      <c r="VZ93"/>
      <c r="WA93"/>
      <c r="WB93"/>
      <c r="WC93"/>
      <c r="WD93"/>
      <c r="WE93"/>
      <c r="WF93"/>
      <c r="WG93"/>
      <c r="WH93"/>
      <c r="WI93"/>
      <c r="WJ93"/>
      <c r="WK93"/>
      <c r="WL93"/>
      <c r="WM93"/>
      <c r="WN93"/>
      <c r="WO93"/>
      <c r="WP93"/>
      <c r="WQ93"/>
      <c r="WR93"/>
      <c r="WS93"/>
      <c r="WT93"/>
      <c r="WU93"/>
      <c r="WV93"/>
      <c r="WW93"/>
      <c r="WX93"/>
      <c r="WY93"/>
      <c r="WZ93"/>
      <c r="XA93"/>
      <c r="XB93"/>
      <c r="XC93"/>
      <c r="XD93"/>
      <c r="XE93"/>
      <c r="XF93"/>
      <c r="XG93"/>
      <c r="XH93"/>
      <c r="XI93"/>
      <c r="XJ93"/>
      <c r="XK93"/>
      <c r="XL93"/>
      <c r="XM93"/>
      <c r="XN93"/>
      <c r="XO93"/>
      <c r="XP93"/>
      <c r="XQ93"/>
      <c r="XR93"/>
      <c r="XS93"/>
      <c r="XT93"/>
      <c r="XU93"/>
      <c r="XV93"/>
      <c r="XW93"/>
      <c r="XX93"/>
      <c r="XY93"/>
      <c r="XZ93"/>
      <c r="YA93"/>
      <c r="YB93"/>
      <c r="YC93"/>
      <c r="YD93"/>
      <c r="YE93"/>
      <c r="YF93"/>
      <c r="YG93"/>
      <c r="YH93"/>
      <c r="YI93"/>
      <c r="YJ93"/>
      <c r="YK93"/>
      <c r="YL93"/>
      <c r="YM93"/>
      <c r="YN93"/>
      <c r="YO93"/>
      <c r="YP93"/>
      <c r="YQ93"/>
      <c r="YR93"/>
      <c r="YS93"/>
      <c r="YT93"/>
      <c r="YU93"/>
      <c r="YV93"/>
      <c r="YW93"/>
      <c r="YX93"/>
      <c r="YY93"/>
      <c r="YZ93"/>
      <c r="ZA93"/>
      <c r="ZB93"/>
      <c r="ZC93"/>
      <c r="ZD93"/>
      <c r="ZE93"/>
      <c r="ZF93"/>
      <c r="ZG93"/>
      <c r="ZH93"/>
      <c r="ZI93"/>
      <c r="ZJ93"/>
      <c r="ZK93"/>
      <c r="ZL93"/>
      <c r="ZM93"/>
      <c r="ZN93"/>
      <c r="ZO93"/>
      <c r="ZP93"/>
      <c r="ZQ93"/>
      <c r="ZR93"/>
      <c r="ZS93"/>
      <c r="ZT93"/>
      <c r="ZU93"/>
      <c r="ZV93"/>
      <c r="ZW93"/>
      <c r="ZX93"/>
      <c r="ZY93"/>
      <c r="ZZ93"/>
    </row>
    <row r="94" spans="1:702" s="18" customFormat="1">
      <c r="A94" s="16" t="s">
        <v>69</v>
      </c>
      <c r="B94">
        <v>125635.65357290539</v>
      </c>
      <c r="C94">
        <v>126036.99345113689</v>
      </c>
      <c r="D94">
        <v>134116.23122424717</v>
      </c>
      <c r="E94">
        <v>126852.19551099991</v>
      </c>
      <c r="F94">
        <v>143623.42044833919</v>
      </c>
      <c r="G94">
        <v>131749.60647050419</v>
      </c>
      <c r="H94">
        <v>142896.13176976755</v>
      </c>
      <c r="I94">
        <v>173043.5280115389</v>
      </c>
      <c r="J94">
        <v>136103.61610456766</v>
      </c>
      <c r="K94">
        <v>133747.42679292423</v>
      </c>
      <c r="L94">
        <v>136389.52110689756</v>
      </c>
      <c r="M94">
        <v>106342.64327302566</v>
      </c>
      <c r="N94">
        <v>107816.95029218143</v>
      </c>
      <c r="O94">
        <v>103596.55457775806</v>
      </c>
      <c r="P94">
        <v>88385.528112862914</v>
      </c>
      <c r="Q94">
        <v>82534.669914713159</v>
      </c>
      <c r="R94">
        <v>72804.525103721564</v>
      </c>
      <c r="S94">
        <v>66807.625369058995</v>
      </c>
      <c r="T94">
        <v>0</v>
      </c>
      <c r="U94">
        <v>0</v>
      </c>
      <c r="V94">
        <v>0</v>
      </c>
      <c r="W94">
        <v>0</v>
      </c>
      <c r="X94">
        <v>0</v>
      </c>
      <c r="Y94">
        <v>0</v>
      </c>
      <c r="Z94">
        <v>0</v>
      </c>
      <c r="AA94">
        <v>0</v>
      </c>
      <c r="AB94">
        <v>0</v>
      </c>
      <c r="AC94">
        <v>0</v>
      </c>
      <c r="AD94">
        <v>0</v>
      </c>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c r="FH94"/>
      <c r="FI94"/>
      <c r="FJ94"/>
      <c r="FK94"/>
      <c r="FL94"/>
      <c r="FM94"/>
      <c r="FN94"/>
      <c r="FO94"/>
      <c r="FP94"/>
      <c r="FQ94"/>
      <c r="FR94"/>
      <c r="FS94"/>
      <c r="FT94"/>
      <c r="FU94"/>
      <c r="FV94"/>
      <c r="FW94"/>
      <c r="FX94"/>
      <c r="FY94"/>
      <c r="FZ94"/>
      <c r="GA94"/>
      <c r="GB94"/>
      <c r="GC94"/>
      <c r="GD94"/>
      <c r="GE94"/>
      <c r="GF94"/>
      <c r="GG94"/>
      <c r="GH94"/>
      <c r="GI94"/>
      <c r="GJ94"/>
      <c r="GK94"/>
      <c r="GL94"/>
      <c r="GM94"/>
      <c r="GN94"/>
      <c r="GO94"/>
      <c r="GP94"/>
      <c r="GQ94"/>
      <c r="GR94"/>
      <c r="GS94"/>
      <c r="GT94"/>
      <c r="GU94"/>
      <c r="GV94"/>
      <c r="GW94"/>
      <c r="GX94"/>
      <c r="GY94"/>
      <c r="GZ94"/>
      <c r="HA94"/>
      <c r="HB94"/>
      <c r="HC94"/>
      <c r="HD94"/>
      <c r="HE94"/>
      <c r="HF94"/>
      <c r="HG94"/>
      <c r="HH94"/>
      <c r="HI94"/>
      <c r="HJ94"/>
      <c r="HK94"/>
      <c r="HL94"/>
      <c r="HM94"/>
      <c r="HN94"/>
      <c r="HO94"/>
      <c r="HP94"/>
      <c r="HQ94"/>
      <c r="HR94"/>
      <c r="HS94"/>
      <c r="HT94"/>
      <c r="HU94"/>
      <c r="HV94"/>
      <c r="HW94"/>
      <c r="HX94"/>
      <c r="HY94"/>
      <c r="HZ94"/>
      <c r="IA94"/>
      <c r="IB94"/>
      <c r="IC94"/>
      <c r="ID94"/>
      <c r="IE94"/>
      <c r="IF94"/>
      <c r="IG94"/>
      <c r="IH94"/>
      <c r="II94"/>
      <c r="IJ94"/>
      <c r="IK94"/>
      <c r="IL94"/>
      <c r="IM94"/>
      <c r="IN94"/>
      <c r="IO94"/>
      <c r="IP94"/>
      <c r="IQ94"/>
      <c r="IR94"/>
      <c r="IS94"/>
      <c r="IT94"/>
      <c r="IU94"/>
      <c r="IV94"/>
      <c r="IW94"/>
      <c r="IX94"/>
      <c r="IY94"/>
      <c r="IZ94"/>
      <c r="JA94"/>
      <c r="JB94"/>
      <c r="JC94"/>
      <c r="JD94"/>
      <c r="JE94"/>
      <c r="JF94"/>
      <c r="JG94"/>
      <c r="JH94"/>
      <c r="JI94"/>
      <c r="JJ94"/>
      <c r="JK94"/>
      <c r="JL94"/>
      <c r="JM94"/>
      <c r="JN94"/>
      <c r="JO94"/>
      <c r="JP94"/>
      <c r="JQ94"/>
      <c r="JR94"/>
      <c r="JS94"/>
      <c r="JT94"/>
      <c r="JU94"/>
      <c r="JV94"/>
      <c r="JW94"/>
      <c r="JX94"/>
      <c r="JY94"/>
      <c r="JZ94"/>
      <c r="KA94"/>
      <c r="KB94"/>
      <c r="KC94"/>
      <c r="KD94"/>
      <c r="KE94"/>
      <c r="KF94"/>
      <c r="KG94"/>
      <c r="KH94"/>
      <c r="KI94"/>
      <c r="KJ94"/>
      <c r="KK94"/>
      <c r="KL94"/>
      <c r="KM94"/>
      <c r="KN94"/>
      <c r="KO94"/>
      <c r="KP94"/>
      <c r="KQ94"/>
      <c r="KR94"/>
      <c r="KS94"/>
      <c r="KT94"/>
      <c r="KU94"/>
      <c r="KV94"/>
      <c r="KW94"/>
      <c r="KX94"/>
      <c r="KY94"/>
      <c r="KZ94"/>
      <c r="LA94"/>
      <c r="LB94"/>
      <c r="LC94"/>
      <c r="LD94"/>
      <c r="LE94"/>
      <c r="LF94"/>
      <c r="LG94"/>
      <c r="LH94"/>
      <c r="LI94"/>
      <c r="LJ94"/>
      <c r="LK94"/>
      <c r="LL94"/>
      <c r="LM94"/>
      <c r="LN94"/>
      <c r="LO94"/>
      <c r="LP94"/>
      <c r="LQ94"/>
      <c r="LR94"/>
      <c r="LS94"/>
      <c r="LT94"/>
      <c r="LU94"/>
      <c r="LV94"/>
      <c r="LW94"/>
      <c r="LX94"/>
      <c r="LY94"/>
      <c r="LZ94"/>
      <c r="MA94"/>
      <c r="MB94"/>
      <c r="MC94"/>
      <c r="MD94"/>
      <c r="ME94"/>
      <c r="MF94"/>
      <c r="MG94"/>
      <c r="MH94"/>
      <c r="MI94"/>
      <c r="MJ94"/>
      <c r="MK94"/>
      <c r="ML94"/>
      <c r="MM94"/>
      <c r="MN94"/>
      <c r="MO94"/>
      <c r="MP94"/>
      <c r="MQ94"/>
      <c r="MR94"/>
      <c r="MS94"/>
      <c r="MT94"/>
      <c r="MU94"/>
      <c r="MV94"/>
      <c r="MW94"/>
      <c r="MX94"/>
      <c r="MY94"/>
      <c r="MZ94"/>
      <c r="NA94"/>
      <c r="NB94"/>
      <c r="NC94"/>
      <c r="ND94"/>
      <c r="NE94"/>
      <c r="NF94"/>
      <c r="NG94"/>
      <c r="NH94"/>
      <c r="NI94"/>
      <c r="NJ94"/>
      <c r="NK94"/>
      <c r="NL94"/>
      <c r="NM94"/>
      <c r="NN94"/>
      <c r="NO94"/>
      <c r="NP94"/>
      <c r="NQ94"/>
      <c r="NR94"/>
      <c r="NS94"/>
      <c r="NT94"/>
      <c r="NU94"/>
      <c r="NV94"/>
      <c r="NW94"/>
      <c r="NX94"/>
      <c r="NY94"/>
      <c r="NZ94"/>
      <c r="OA94"/>
      <c r="OB94"/>
      <c r="OC94"/>
      <c r="OD94"/>
      <c r="OE94"/>
      <c r="OF94"/>
      <c r="OG94"/>
      <c r="OH94"/>
      <c r="OI94"/>
      <c r="OJ94"/>
      <c r="OK94"/>
      <c r="OL94"/>
      <c r="OM94"/>
      <c r="ON94"/>
      <c r="OO94"/>
      <c r="OP94"/>
      <c r="OQ94"/>
      <c r="OR94"/>
      <c r="OS94"/>
      <c r="OT94"/>
      <c r="OU94"/>
      <c r="OV94"/>
      <c r="OW94"/>
      <c r="OX94"/>
      <c r="OY94"/>
      <c r="OZ94"/>
      <c r="PA94"/>
      <c r="PB94"/>
      <c r="PC94"/>
      <c r="PD94"/>
      <c r="PE94"/>
      <c r="PF94"/>
      <c r="PG94"/>
      <c r="PH94"/>
      <c r="PI94"/>
      <c r="PJ94"/>
      <c r="PK94"/>
      <c r="PL94"/>
      <c r="PM94"/>
      <c r="PN94"/>
      <c r="PO94"/>
      <c r="PP94"/>
      <c r="PQ94"/>
      <c r="PR94"/>
      <c r="PS94"/>
      <c r="PT94"/>
      <c r="PU94"/>
      <c r="PV94"/>
      <c r="PW94"/>
      <c r="PX94"/>
      <c r="PY94"/>
      <c r="PZ94"/>
      <c r="QA94"/>
      <c r="QB94"/>
      <c r="QC94"/>
      <c r="QD94"/>
      <c r="QE94"/>
      <c r="QF94"/>
      <c r="QG94"/>
      <c r="QH94"/>
      <c r="QI94"/>
      <c r="QJ94"/>
      <c r="QK94"/>
      <c r="QL94"/>
      <c r="QM94"/>
      <c r="QN94"/>
      <c r="QO94"/>
      <c r="QP94"/>
      <c r="QQ94"/>
      <c r="QR94"/>
      <c r="QS94"/>
      <c r="QT94"/>
      <c r="QU94"/>
      <c r="QV94"/>
      <c r="QW94"/>
      <c r="QX94"/>
      <c r="QY94"/>
      <c r="QZ94"/>
      <c r="RA94"/>
      <c r="RB94"/>
      <c r="RC94"/>
      <c r="RD94"/>
      <c r="RE94"/>
      <c r="RF94"/>
      <c r="RG94"/>
      <c r="RH94"/>
      <c r="RI94"/>
      <c r="RJ94"/>
      <c r="RK94"/>
      <c r="RL94"/>
      <c r="RM94"/>
      <c r="RN94"/>
      <c r="RO94"/>
      <c r="RP94"/>
      <c r="RQ94"/>
      <c r="RR94"/>
      <c r="RS94"/>
      <c r="RT94"/>
      <c r="RU94"/>
      <c r="RV94"/>
      <c r="RW94"/>
      <c r="RX94"/>
      <c r="RY94"/>
      <c r="RZ94"/>
      <c r="SA94"/>
      <c r="SB94"/>
      <c r="SC94"/>
      <c r="SD94"/>
      <c r="SE94"/>
      <c r="SF94"/>
      <c r="SG94"/>
      <c r="SH94"/>
      <c r="SI94"/>
      <c r="SJ94"/>
      <c r="SK94"/>
      <c r="SL94"/>
      <c r="SM94"/>
      <c r="SN94"/>
      <c r="SO94"/>
      <c r="SP94"/>
      <c r="SQ94"/>
      <c r="SR94"/>
      <c r="SS94"/>
      <c r="ST94"/>
      <c r="SU94"/>
      <c r="SV94"/>
      <c r="SW94"/>
      <c r="SX94"/>
      <c r="SY94"/>
      <c r="SZ94"/>
      <c r="TA94"/>
      <c r="TB94"/>
      <c r="TC94"/>
      <c r="TD94"/>
      <c r="TE94"/>
      <c r="TF94"/>
      <c r="TG94"/>
      <c r="TH94"/>
      <c r="TI94"/>
      <c r="TJ94"/>
      <c r="TK94"/>
      <c r="TL94"/>
      <c r="TM94"/>
      <c r="TN94"/>
      <c r="TO94"/>
      <c r="TP94"/>
      <c r="TQ94"/>
      <c r="TR94"/>
      <c r="TS94"/>
      <c r="TT94"/>
      <c r="TU94"/>
      <c r="TV94"/>
      <c r="TW94"/>
      <c r="TX94"/>
      <c r="TY94"/>
      <c r="TZ94"/>
      <c r="UA94"/>
      <c r="UB94"/>
      <c r="UC94"/>
      <c r="UD94"/>
      <c r="UE94"/>
      <c r="UF94"/>
      <c r="UG94"/>
      <c r="UH94"/>
      <c r="UI94"/>
      <c r="UJ94"/>
      <c r="UK94"/>
      <c r="UL94"/>
      <c r="UM94"/>
      <c r="UN94"/>
      <c r="UO94"/>
      <c r="UP94"/>
      <c r="UQ94"/>
      <c r="UR94"/>
      <c r="US94"/>
      <c r="UT94"/>
      <c r="UU94"/>
      <c r="UV94"/>
      <c r="UW94"/>
      <c r="UX94"/>
      <c r="UY94"/>
      <c r="UZ94"/>
      <c r="VA94"/>
      <c r="VB94"/>
      <c r="VC94"/>
      <c r="VD94"/>
      <c r="VE94"/>
      <c r="VF94"/>
      <c r="VG94"/>
      <c r="VH94"/>
      <c r="VI94"/>
      <c r="VJ94"/>
      <c r="VK94"/>
      <c r="VL94"/>
      <c r="VM94"/>
      <c r="VN94"/>
      <c r="VO94"/>
      <c r="VP94"/>
      <c r="VQ94"/>
      <c r="VR94"/>
      <c r="VS94"/>
      <c r="VT94"/>
      <c r="VU94"/>
      <c r="VV94"/>
      <c r="VW94"/>
      <c r="VX94"/>
      <c r="VY94"/>
      <c r="VZ94"/>
      <c r="WA94"/>
      <c r="WB94"/>
      <c r="WC94"/>
      <c r="WD94"/>
      <c r="WE94"/>
      <c r="WF94"/>
      <c r="WG94"/>
      <c r="WH94"/>
      <c r="WI94"/>
      <c r="WJ94"/>
      <c r="WK94"/>
      <c r="WL94"/>
      <c r="WM94"/>
      <c r="WN94"/>
      <c r="WO94"/>
      <c r="WP94"/>
      <c r="WQ94"/>
      <c r="WR94"/>
      <c r="WS94"/>
      <c r="WT94"/>
      <c r="WU94"/>
      <c r="WV94"/>
      <c r="WW94"/>
      <c r="WX94"/>
      <c r="WY94"/>
      <c r="WZ94"/>
      <c r="XA94"/>
      <c r="XB94"/>
      <c r="XC94"/>
      <c r="XD94"/>
      <c r="XE94"/>
      <c r="XF94"/>
      <c r="XG94"/>
      <c r="XH94"/>
      <c r="XI94"/>
      <c r="XJ94"/>
      <c r="XK94"/>
      <c r="XL94"/>
      <c r="XM94"/>
      <c r="XN94"/>
      <c r="XO94"/>
      <c r="XP94"/>
      <c r="XQ94"/>
      <c r="XR94"/>
      <c r="XS94"/>
      <c r="XT94"/>
      <c r="XU94"/>
      <c r="XV94"/>
      <c r="XW94"/>
      <c r="XX94"/>
      <c r="XY94"/>
      <c r="XZ94"/>
      <c r="YA94"/>
      <c r="YB94"/>
      <c r="YC94"/>
      <c r="YD94"/>
      <c r="YE94"/>
      <c r="YF94"/>
      <c r="YG94"/>
      <c r="YH94"/>
      <c r="YI94"/>
      <c r="YJ94"/>
      <c r="YK94"/>
      <c r="YL94"/>
      <c r="YM94"/>
      <c r="YN94"/>
      <c r="YO94"/>
      <c r="YP94"/>
      <c r="YQ94"/>
      <c r="YR94"/>
      <c r="YS94"/>
      <c r="YT94"/>
      <c r="YU94"/>
      <c r="YV94"/>
      <c r="YW94"/>
      <c r="YX94"/>
      <c r="YY94"/>
      <c r="YZ94"/>
      <c r="ZA94"/>
      <c r="ZB94"/>
      <c r="ZC94"/>
      <c r="ZD94"/>
      <c r="ZE94"/>
      <c r="ZF94"/>
      <c r="ZG94"/>
      <c r="ZH94"/>
      <c r="ZI94"/>
      <c r="ZJ94"/>
      <c r="ZK94"/>
      <c r="ZL94"/>
      <c r="ZM94"/>
      <c r="ZN94"/>
      <c r="ZO94"/>
      <c r="ZP94"/>
      <c r="ZQ94"/>
      <c r="ZR94"/>
      <c r="ZS94"/>
      <c r="ZT94"/>
      <c r="ZU94"/>
      <c r="ZV94"/>
      <c r="ZW94"/>
      <c r="ZX94"/>
      <c r="ZY94"/>
      <c r="ZZ94"/>
    </row>
    <row r="95" spans="1:702" s="18" customFormat="1">
      <c r="A95" s="16" t="s">
        <v>195</v>
      </c>
      <c r="B95">
        <v>628178.26786452695</v>
      </c>
      <c r="C95">
        <v>630184.96725568443</v>
      </c>
      <c r="D95">
        <v>670581.15612123581</v>
      </c>
      <c r="E95">
        <v>634260.97755499952</v>
      </c>
      <c r="F95">
        <v>718117.10224169597</v>
      </c>
      <c r="G95">
        <v>658748.03235252097</v>
      </c>
      <c r="H95">
        <v>714480.65884883772</v>
      </c>
      <c r="I95">
        <v>865217.6400576944</v>
      </c>
      <c r="J95">
        <v>680518.08052283828</v>
      </c>
      <c r="K95">
        <v>668737.13396462111</v>
      </c>
      <c r="L95">
        <v>681947.60553448787</v>
      </c>
      <c r="M95">
        <v>531713.21636512829</v>
      </c>
      <c r="N95">
        <v>539084.75146090717</v>
      </c>
      <c r="O95">
        <v>517982.77288879029</v>
      </c>
      <c r="P95">
        <v>441927.64056431456</v>
      </c>
      <c r="Q95">
        <v>412673.34957356582</v>
      </c>
      <c r="R95">
        <v>364022.62551860785</v>
      </c>
      <c r="S95">
        <v>334038.12684529496</v>
      </c>
      <c r="T95">
        <v>350161.06300273613</v>
      </c>
      <c r="U95">
        <v>307892.46162402164</v>
      </c>
      <c r="V95">
        <v>338822.93278774625</v>
      </c>
      <c r="W95">
        <v>345970.79222689051</v>
      </c>
      <c r="X95">
        <v>278624.65901976201</v>
      </c>
      <c r="Y95">
        <v>298068.14518271142</v>
      </c>
      <c r="Z95">
        <v>301295.10954575735</v>
      </c>
      <c r="AA95">
        <v>253979.98428439387</v>
      </c>
      <c r="AB95">
        <v>221480.18958532586</v>
      </c>
      <c r="AC95">
        <v>203747.16357315241</v>
      </c>
      <c r="AD95">
        <v>209203.90455000196</v>
      </c>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c r="FH95"/>
      <c r="FI95"/>
      <c r="FJ95"/>
      <c r="FK95"/>
      <c r="FL95"/>
      <c r="FM95"/>
      <c r="FN95"/>
      <c r="FO95"/>
      <c r="FP95"/>
      <c r="FQ95"/>
      <c r="FR95"/>
      <c r="FS95"/>
      <c r="FT95"/>
      <c r="FU95"/>
      <c r="FV95"/>
      <c r="FW95"/>
      <c r="FX95"/>
      <c r="FY95"/>
      <c r="FZ95"/>
      <c r="GA95"/>
      <c r="GB95"/>
      <c r="GC95"/>
      <c r="GD95"/>
      <c r="GE95"/>
      <c r="GF95"/>
      <c r="GG95"/>
      <c r="GH95"/>
      <c r="GI95"/>
      <c r="GJ95"/>
      <c r="GK95"/>
      <c r="GL95"/>
      <c r="GM95"/>
      <c r="GN95"/>
      <c r="GO95"/>
      <c r="GP95"/>
      <c r="GQ95"/>
      <c r="GR95"/>
      <c r="GS95"/>
      <c r="GT95"/>
      <c r="GU95"/>
      <c r="GV95"/>
      <c r="GW95"/>
      <c r="GX95"/>
      <c r="GY95"/>
      <c r="GZ95"/>
      <c r="HA95"/>
      <c r="HB95"/>
      <c r="HC95"/>
      <c r="HD95"/>
      <c r="HE95"/>
      <c r="HF95"/>
      <c r="HG95"/>
      <c r="HH95"/>
      <c r="HI95"/>
      <c r="HJ95"/>
      <c r="HK95"/>
      <c r="HL95"/>
      <c r="HM95"/>
      <c r="HN95"/>
      <c r="HO95"/>
      <c r="HP95"/>
      <c r="HQ95"/>
      <c r="HR95"/>
      <c r="HS95"/>
      <c r="HT95"/>
      <c r="HU95"/>
      <c r="HV95"/>
      <c r="HW95"/>
      <c r="HX95"/>
      <c r="HY95"/>
      <c r="HZ95"/>
      <c r="IA95"/>
      <c r="IB95"/>
      <c r="IC95"/>
      <c r="ID95"/>
      <c r="IE95"/>
      <c r="IF95"/>
      <c r="IG95"/>
      <c r="IH95"/>
      <c r="II95"/>
      <c r="IJ95"/>
      <c r="IK95"/>
      <c r="IL95"/>
      <c r="IM95"/>
      <c r="IN95"/>
      <c r="IO95"/>
      <c r="IP95"/>
      <c r="IQ95"/>
      <c r="IR95"/>
      <c r="IS95"/>
      <c r="IT95"/>
      <c r="IU95"/>
      <c r="IV95"/>
      <c r="IW95"/>
      <c r="IX95"/>
      <c r="IY95"/>
      <c r="IZ95"/>
      <c r="JA95"/>
      <c r="JB95"/>
      <c r="JC95"/>
      <c r="JD95"/>
      <c r="JE95"/>
      <c r="JF95"/>
      <c r="JG95"/>
      <c r="JH95"/>
      <c r="JI95"/>
      <c r="JJ95"/>
      <c r="JK95"/>
      <c r="JL95"/>
      <c r="JM95"/>
      <c r="JN95"/>
      <c r="JO95"/>
      <c r="JP95"/>
      <c r="JQ95"/>
      <c r="JR95"/>
      <c r="JS95"/>
      <c r="JT95"/>
      <c r="JU95"/>
      <c r="JV95"/>
      <c r="JW95"/>
      <c r="JX95"/>
      <c r="JY95"/>
      <c r="JZ95"/>
      <c r="KA95"/>
      <c r="KB95"/>
      <c r="KC95"/>
      <c r="KD95"/>
      <c r="KE95"/>
      <c r="KF95"/>
      <c r="KG95"/>
      <c r="KH95"/>
      <c r="KI95"/>
      <c r="KJ95"/>
      <c r="KK95"/>
      <c r="KL95"/>
      <c r="KM95"/>
      <c r="KN95"/>
      <c r="KO95"/>
      <c r="KP95"/>
      <c r="KQ95"/>
      <c r="KR95"/>
      <c r="KS95"/>
      <c r="KT95"/>
      <c r="KU95"/>
      <c r="KV95"/>
      <c r="KW95"/>
      <c r="KX95"/>
      <c r="KY95"/>
      <c r="KZ95"/>
      <c r="LA95"/>
      <c r="LB95"/>
      <c r="LC95"/>
      <c r="LD95"/>
      <c r="LE95"/>
      <c r="LF95"/>
      <c r="LG95"/>
      <c r="LH95"/>
      <c r="LI95"/>
      <c r="LJ95"/>
      <c r="LK95"/>
      <c r="LL95"/>
      <c r="LM95"/>
      <c r="LN95"/>
      <c r="LO95"/>
      <c r="LP95"/>
      <c r="LQ95"/>
      <c r="LR95"/>
      <c r="LS95"/>
      <c r="LT95"/>
      <c r="LU95"/>
      <c r="LV95"/>
      <c r="LW95"/>
      <c r="LX95"/>
      <c r="LY95"/>
      <c r="LZ95"/>
      <c r="MA95"/>
      <c r="MB95"/>
      <c r="MC95"/>
      <c r="MD95"/>
      <c r="ME95"/>
      <c r="MF95"/>
      <c r="MG95"/>
      <c r="MH95"/>
      <c r="MI95"/>
      <c r="MJ95"/>
      <c r="MK95"/>
      <c r="ML95"/>
      <c r="MM95"/>
      <c r="MN95"/>
      <c r="MO95"/>
      <c r="MP95"/>
      <c r="MQ95"/>
      <c r="MR95"/>
      <c r="MS95"/>
      <c r="MT95"/>
      <c r="MU95"/>
      <c r="MV95"/>
      <c r="MW95"/>
      <c r="MX95"/>
      <c r="MY95"/>
      <c r="MZ95"/>
      <c r="NA95"/>
      <c r="NB95"/>
      <c r="NC95"/>
      <c r="ND95"/>
      <c r="NE95"/>
      <c r="NF95"/>
      <c r="NG95"/>
      <c r="NH95"/>
      <c r="NI95"/>
      <c r="NJ95"/>
      <c r="NK95"/>
      <c r="NL95"/>
      <c r="NM95"/>
      <c r="NN95"/>
      <c r="NO95"/>
      <c r="NP95"/>
      <c r="NQ95"/>
      <c r="NR95"/>
      <c r="NS95"/>
      <c r="NT95"/>
      <c r="NU95"/>
      <c r="NV95"/>
      <c r="NW95"/>
      <c r="NX95"/>
      <c r="NY95"/>
      <c r="NZ95"/>
      <c r="OA95"/>
      <c r="OB95"/>
      <c r="OC95"/>
      <c r="OD95"/>
      <c r="OE95"/>
      <c r="OF95"/>
      <c r="OG95"/>
      <c r="OH95"/>
      <c r="OI95"/>
      <c r="OJ95"/>
      <c r="OK95"/>
      <c r="OL95"/>
      <c r="OM95"/>
      <c r="ON95"/>
      <c r="OO95"/>
      <c r="OP95"/>
      <c r="OQ95"/>
      <c r="OR95"/>
      <c r="OS95"/>
      <c r="OT95"/>
      <c r="OU95"/>
      <c r="OV95"/>
      <c r="OW95"/>
      <c r="OX95"/>
      <c r="OY95"/>
      <c r="OZ95"/>
      <c r="PA95"/>
      <c r="PB95"/>
      <c r="PC95"/>
      <c r="PD95"/>
      <c r="PE95"/>
      <c r="PF95"/>
      <c r="PG95"/>
      <c r="PH95"/>
      <c r="PI95"/>
      <c r="PJ95"/>
      <c r="PK95"/>
      <c r="PL95"/>
      <c r="PM95"/>
      <c r="PN95"/>
      <c r="PO95"/>
      <c r="PP95"/>
      <c r="PQ95"/>
      <c r="PR95"/>
      <c r="PS95"/>
      <c r="PT95"/>
      <c r="PU95"/>
      <c r="PV95"/>
      <c r="PW95"/>
      <c r="PX95"/>
      <c r="PY95"/>
      <c r="PZ95"/>
      <c r="QA95"/>
      <c r="QB95"/>
      <c r="QC95"/>
      <c r="QD95"/>
      <c r="QE95"/>
      <c r="QF95"/>
      <c r="QG95"/>
      <c r="QH95"/>
      <c r="QI95"/>
      <c r="QJ95"/>
      <c r="QK95"/>
      <c r="QL95"/>
      <c r="QM95"/>
      <c r="QN95"/>
      <c r="QO95"/>
      <c r="QP95"/>
      <c r="QQ95"/>
      <c r="QR95"/>
      <c r="QS95"/>
      <c r="QT95"/>
      <c r="QU95"/>
      <c r="QV95"/>
      <c r="QW95"/>
      <c r="QX95"/>
      <c r="QY95"/>
      <c r="QZ95"/>
      <c r="RA95"/>
      <c r="RB95"/>
      <c r="RC95"/>
      <c r="RD95"/>
      <c r="RE95"/>
      <c r="RF95"/>
      <c r="RG95"/>
      <c r="RH95"/>
      <c r="RI95"/>
      <c r="RJ95"/>
      <c r="RK95"/>
      <c r="RL95"/>
      <c r="RM95"/>
      <c r="RN95"/>
      <c r="RO95"/>
      <c r="RP95"/>
      <c r="RQ95"/>
      <c r="RR95"/>
      <c r="RS95"/>
      <c r="RT95"/>
      <c r="RU95"/>
      <c r="RV95"/>
      <c r="RW95"/>
      <c r="RX95"/>
      <c r="RY95"/>
      <c r="RZ95"/>
      <c r="SA95"/>
      <c r="SB95"/>
      <c r="SC95"/>
      <c r="SD95"/>
      <c r="SE95"/>
      <c r="SF95"/>
      <c r="SG95"/>
      <c r="SH95"/>
      <c r="SI95"/>
      <c r="SJ95"/>
      <c r="SK95"/>
      <c r="SL95"/>
      <c r="SM95"/>
      <c r="SN95"/>
      <c r="SO95"/>
      <c r="SP95"/>
      <c r="SQ95"/>
      <c r="SR95"/>
      <c r="SS95"/>
      <c r="ST95"/>
      <c r="SU95"/>
      <c r="SV95"/>
      <c r="SW95"/>
      <c r="SX95"/>
      <c r="SY95"/>
      <c r="SZ95"/>
      <c r="TA95"/>
      <c r="TB95"/>
      <c r="TC95"/>
      <c r="TD95"/>
      <c r="TE95"/>
      <c r="TF95"/>
      <c r="TG95"/>
      <c r="TH95"/>
      <c r="TI95"/>
      <c r="TJ95"/>
      <c r="TK95"/>
      <c r="TL95"/>
      <c r="TM95"/>
      <c r="TN95"/>
      <c r="TO95"/>
      <c r="TP95"/>
      <c r="TQ95"/>
      <c r="TR95"/>
      <c r="TS95"/>
      <c r="TT95"/>
      <c r="TU95"/>
      <c r="TV95"/>
      <c r="TW95"/>
      <c r="TX95"/>
      <c r="TY95"/>
      <c r="TZ95"/>
      <c r="UA95"/>
      <c r="UB95"/>
      <c r="UC95"/>
      <c r="UD95"/>
      <c r="UE95"/>
      <c r="UF95"/>
      <c r="UG95"/>
      <c r="UH95"/>
      <c r="UI95"/>
      <c r="UJ95"/>
      <c r="UK95"/>
      <c r="UL95"/>
      <c r="UM95"/>
      <c r="UN95"/>
      <c r="UO95"/>
      <c r="UP95"/>
      <c r="UQ95"/>
      <c r="UR95"/>
      <c r="US95"/>
      <c r="UT95"/>
      <c r="UU95"/>
      <c r="UV95"/>
      <c r="UW95"/>
      <c r="UX95"/>
      <c r="UY95"/>
      <c r="UZ95"/>
      <c r="VA95"/>
      <c r="VB95"/>
      <c r="VC95"/>
      <c r="VD95"/>
      <c r="VE95"/>
      <c r="VF95"/>
      <c r="VG95"/>
      <c r="VH95"/>
      <c r="VI95"/>
      <c r="VJ95"/>
      <c r="VK95"/>
      <c r="VL95"/>
      <c r="VM95"/>
      <c r="VN95"/>
      <c r="VO95"/>
      <c r="VP95"/>
      <c r="VQ95"/>
      <c r="VR95"/>
      <c r="VS95"/>
      <c r="VT95"/>
      <c r="VU95"/>
      <c r="VV95"/>
      <c r="VW95"/>
      <c r="VX95"/>
      <c r="VY95"/>
      <c r="VZ95"/>
      <c r="WA95"/>
      <c r="WB95"/>
      <c r="WC95"/>
      <c r="WD95"/>
      <c r="WE95"/>
      <c r="WF95"/>
      <c r="WG95"/>
      <c r="WH95"/>
      <c r="WI95"/>
      <c r="WJ95"/>
      <c r="WK95"/>
      <c r="WL95"/>
      <c r="WM95"/>
      <c r="WN95"/>
      <c r="WO95"/>
      <c r="WP95"/>
      <c r="WQ95"/>
      <c r="WR95"/>
      <c r="WS95"/>
      <c r="WT95"/>
      <c r="WU95"/>
      <c r="WV95"/>
      <c r="WW95"/>
      <c r="WX95"/>
      <c r="WY95"/>
      <c r="WZ95"/>
      <c r="XA95"/>
      <c r="XB95"/>
      <c r="XC95"/>
      <c r="XD95"/>
      <c r="XE95"/>
      <c r="XF95"/>
      <c r="XG95"/>
      <c r="XH95"/>
      <c r="XI95"/>
      <c r="XJ95"/>
      <c r="XK95"/>
      <c r="XL95"/>
      <c r="XM95"/>
      <c r="XN95"/>
      <c r="XO95"/>
      <c r="XP95"/>
      <c r="XQ95"/>
      <c r="XR95"/>
      <c r="XS95"/>
      <c r="XT95"/>
      <c r="XU95"/>
      <c r="XV95"/>
      <c r="XW95"/>
      <c r="XX95"/>
      <c r="XY95"/>
      <c r="XZ95"/>
      <c r="YA95"/>
      <c r="YB95"/>
      <c r="YC95"/>
      <c r="YD95"/>
      <c r="YE95"/>
      <c r="YF95"/>
      <c r="YG95"/>
      <c r="YH95"/>
      <c r="YI95"/>
      <c r="YJ95"/>
      <c r="YK95"/>
      <c r="YL95"/>
      <c r="YM95"/>
      <c r="YN95"/>
      <c r="YO95"/>
      <c r="YP95"/>
      <c r="YQ95"/>
      <c r="YR95"/>
      <c r="YS95"/>
      <c r="YT95"/>
      <c r="YU95"/>
      <c r="YV95"/>
      <c r="YW95"/>
      <c r="YX95"/>
      <c r="YY95"/>
      <c r="YZ95"/>
      <c r="ZA95"/>
      <c r="ZB95"/>
      <c r="ZC95"/>
      <c r="ZD95"/>
      <c r="ZE95"/>
      <c r="ZF95"/>
      <c r="ZG95"/>
      <c r="ZH95"/>
      <c r="ZI95"/>
      <c r="ZJ95"/>
      <c r="ZK95"/>
      <c r="ZL95"/>
      <c r="ZM95"/>
      <c r="ZN95"/>
      <c r="ZO95"/>
      <c r="ZP95"/>
      <c r="ZQ95"/>
      <c r="ZR95"/>
      <c r="ZS95"/>
      <c r="ZT95"/>
      <c r="ZU95"/>
      <c r="ZV95"/>
      <c r="ZW95"/>
      <c r="ZX95"/>
      <c r="ZY95"/>
      <c r="ZZ95"/>
    </row>
    <row r="96" spans="1:702" s="18" customFormat="1">
      <c r="A96" s="69" t="s">
        <v>361</v>
      </c>
      <c r="B96">
        <v>0</v>
      </c>
      <c r="C96">
        <v>0</v>
      </c>
      <c r="D96">
        <v>0</v>
      </c>
      <c r="E96">
        <v>0</v>
      </c>
      <c r="F96">
        <v>0</v>
      </c>
      <c r="G96">
        <v>0</v>
      </c>
      <c r="H96">
        <v>0</v>
      </c>
      <c r="I96">
        <v>0</v>
      </c>
      <c r="J96">
        <v>0</v>
      </c>
      <c r="K96">
        <v>0</v>
      </c>
      <c r="L96">
        <v>0</v>
      </c>
      <c r="M96">
        <v>0</v>
      </c>
      <c r="N96">
        <v>0</v>
      </c>
      <c r="O96">
        <v>0</v>
      </c>
      <c r="P96">
        <v>0</v>
      </c>
      <c r="Q96">
        <v>0</v>
      </c>
      <c r="R96">
        <v>0</v>
      </c>
      <c r="S96">
        <v>0</v>
      </c>
      <c r="T96">
        <v>0</v>
      </c>
      <c r="U96">
        <v>0</v>
      </c>
      <c r="V96">
        <v>0</v>
      </c>
      <c r="W96">
        <v>0</v>
      </c>
      <c r="X96">
        <v>0</v>
      </c>
      <c r="Y96">
        <v>0</v>
      </c>
      <c r="Z96">
        <v>0</v>
      </c>
      <c r="AA96">
        <v>0</v>
      </c>
      <c r="AB96">
        <v>0</v>
      </c>
      <c r="AC96">
        <v>0</v>
      </c>
      <c r="AD96">
        <v>0</v>
      </c>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c r="GJ96"/>
      <c r="GK96"/>
      <c r="GL96"/>
      <c r="GM96"/>
      <c r="GN96"/>
      <c r="GO96"/>
      <c r="GP96"/>
      <c r="GQ96"/>
      <c r="GR96"/>
      <c r="GS96"/>
      <c r="GT96"/>
      <c r="GU96"/>
      <c r="GV96"/>
      <c r="GW96"/>
      <c r="GX96"/>
      <c r="GY96"/>
      <c r="GZ96"/>
      <c r="HA96"/>
      <c r="HB96"/>
      <c r="HC96"/>
      <c r="HD96"/>
      <c r="HE96"/>
      <c r="HF96"/>
      <c r="HG96"/>
      <c r="HH96"/>
      <c r="HI96"/>
      <c r="HJ96"/>
      <c r="HK96"/>
      <c r="HL96"/>
      <c r="HM96"/>
      <c r="HN96"/>
      <c r="HO96"/>
      <c r="HP96"/>
      <c r="HQ96"/>
      <c r="HR96"/>
      <c r="HS96"/>
      <c r="HT96"/>
      <c r="HU96"/>
      <c r="HV96"/>
      <c r="HW96"/>
      <c r="HX96"/>
      <c r="HY96"/>
      <c r="HZ96"/>
      <c r="IA96"/>
      <c r="IB96"/>
      <c r="IC96"/>
      <c r="ID96"/>
      <c r="IE96"/>
      <c r="IF96"/>
      <c r="IG96"/>
      <c r="IH96"/>
      <c r="II96"/>
      <c r="IJ96"/>
      <c r="IK96"/>
      <c r="IL96"/>
      <c r="IM96"/>
      <c r="IN96"/>
      <c r="IO96"/>
      <c r="IP96"/>
      <c r="IQ96"/>
      <c r="IR96"/>
      <c r="IS96"/>
      <c r="IT96"/>
      <c r="IU96"/>
      <c r="IV96"/>
      <c r="IW96"/>
      <c r="IX96"/>
      <c r="IY96"/>
      <c r="IZ96"/>
      <c r="JA96"/>
      <c r="JB96"/>
      <c r="JC96"/>
      <c r="JD96"/>
      <c r="JE96"/>
      <c r="JF96"/>
      <c r="JG96"/>
      <c r="JH96"/>
      <c r="JI96"/>
      <c r="JJ96"/>
      <c r="JK96"/>
      <c r="JL96"/>
      <c r="JM96"/>
      <c r="JN96"/>
      <c r="JO96"/>
      <c r="JP96"/>
      <c r="JQ96"/>
      <c r="JR96"/>
      <c r="JS96"/>
      <c r="JT96"/>
      <c r="JU96"/>
      <c r="JV96"/>
      <c r="JW96"/>
      <c r="JX96"/>
      <c r="JY96"/>
      <c r="JZ96"/>
      <c r="KA96"/>
      <c r="KB96"/>
      <c r="KC96"/>
      <c r="KD96"/>
      <c r="KE96"/>
      <c r="KF96"/>
      <c r="KG96"/>
      <c r="KH96"/>
      <c r="KI96"/>
      <c r="KJ96"/>
      <c r="KK96"/>
      <c r="KL96"/>
      <c r="KM96"/>
      <c r="KN96"/>
      <c r="KO96"/>
      <c r="KP96"/>
      <c r="KQ96"/>
      <c r="KR96"/>
      <c r="KS96"/>
      <c r="KT96"/>
      <c r="KU96"/>
      <c r="KV96"/>
      <c r="KW96"/>
      <c r="KX96"/>
      <c r="KY96"/>
      <c r="KZ96"/>
      <c r="LA96"/>
      <c r="LB96"/>
      <c r="LC96"/>
      <c r="LD96"/>
      <c r="LE96"/>
      <c r="LF96"/>
      <c r="LG96"/>
      <c r="LH96"/>
      <c r="LI96"/>
      <c r="LJ96"/>
      <c r="LK96"/>
      <c r="LL96"/>
      <c r="LM96"/>
      <c r="LN96"/>
      <c r="LO96"/>
      <c r="LP96"/>
      <c r="LQ96"/>
      <c r="LR96"/>
      <c r="LS96"/>
      <c r="LT96"/>
      <c r="LU96"/>
      <c r="LV96"/>
      <c r="LW96"/>
      <c r="LX96"/>
      <c r="LY96"/>
      <c r="LZ96"/>
      <c r="MA96"/>
      <c r="MB96"/>
      <c r="MC96"/>
      <c r="MD96"/>
      <c r="ME96"/>
      <c r="MF96"/>
      <c r="MG96"/>
      <c r="MH96"/>
      <c r="MI96"/>
      <c r="MJ96"/>
      <c r="MK96"/>
      <c r="ML96"/>
      <c r="MM96"/>
      <c r="MN96"/>
      <c r="MO96"/>
      <c r="MP96"/>
      <c r="MQ96"/>
      <c r="MR96"/>
      <c r="MS96"/>
      <c r="MT96"/>
      <c r="MU96"/>
      <c r="MV96"/>
      <c r="MW96"/>
      <c r="MX96"/>
      <c r="MY96"/>
      <c r="MZ96"/>
      <c r="NA96"/>
      <c r="NB96"/>
      <c r="NC96"/>
      <c r="ND96"/>
      <c r="NE96"/>
      <c r="NF96"/>
      <c r="NG96"/>
      <c r="NH96"/>
      <c r="NI96"/>
      <c r="NJ96"/>
      <c r="NK96"/>
      <c r="NL96"/>
      <c r="NM96"/>
      <c r="NN96"/>
      <c r="NO96"/>
      <c r="NP96"/>
      <c r="NQ96"/>
      <c r="NR96"/>
      <c r="NS96"/>
      <c r="NT96"/>
      <c r="NU96"/>
      <c r="NV96"/>
      <c r="NW96"/>
      <c r="NX96"/>
      <c r="NY96"/>
      <c r="NZ96"/>
      <c r="OA96"/>
      <c r="OB96"/>
      <c r="OC96"/>
      <c r="OD96"/>
      <c r="OE96"/>
      <c r="OF96"/>
      <c r="OG96"/>
      <c r="OH96"/>
      <c r="OI96"/>
      <c r="OJ96"/>
      <c r="OK96"/>
      <c r="OL96"/>
      <c r="OM96"/>
      <c r="ON96"/>
      <c r="OO96"/>
      <c r="OP96"/>
      <c r="OQ96"/>
      <c r="OR96"/>
      <c r="OS96"/>
      <c r="OT96"/>
      <c r="OU96"/>
      <c r="OV96"/>
      <c r="OW96"/>
      <c r="OX96"/>
      <c r="OY96"/>
      <c r="OZ96"/>
      <c r="PA96"/>
      <c r="PB96"/>
      <c r="PC96"/>
      <c r="PD96"/>
      <c r="PE96"/>
      <c r="PF96"/>
      <c r="PG96"/>
      <c r="PH96"/>
      <c r="PI96"/>
      <c r="PJ96"/>
      <c r="PK96"/>
      <c r="PL96"/>
      <c r="PM96"/>
      <c r="PN96"/>
      <c r="PO96"/>
      <c r="PP96"/>
      <c r="PQ96"/>
      <c r="PR96"/>
      <c r="PS96"/>
      <c r="PT96"/>
      <c r="PU96"/>
      <c r="PV96"/>
      <c r="PW96"/>
      <c r="PX96"/>
      <c r="PY96"/>
      <c r="PZ96"/>
      <c r="QA96"/>
      <c r="QB96"/>
      <c r="QC96"/>
      <c r="QD96"/>
      <c r="QE96"/>
      <c r="QF96"/>
      <c r="QG96"/>
      <c r="QH96"/>
      <c r="QI96"/>
      <c r="QJ96"/>
      <c r="QK96"/>
      <c r="QL96"/>
      <c r="QM96"/>
      <c r="QN96"/>
      <c r="QO96"/>
      <c r="QP96"/>
      <c r="QQ96"/>
      <c r="QR96"/>
      <c r="QS96"/>
      <c r="QT96"/>
      <c r="QU96"/>
      <c r="QV96"/>
      <c r="QW96"/>
      <c r="QX96"/>
      <c r="QY96"/>
      <c r="QZ96"/>
      <c r="RA96"/>
      <c r="RB96"/>
      <c r="RC96"/>
      <c r="RD96"/>
      <c r="RE96"/>
      <c r="RF96"/>
      <c r="RG96"/>
      <c r="RH96"/>
      <c r="RI96"/>
      <c r="RJ96"/>
      <c r="RK96"/>
      <c r="RL96"/>
      <c r="RM96"/>
      <c r="RN96"/>
      <c r="RO96"/>
      <c r="RP96"/>
      <c r="RQ96"/>
      <c r="RR96"/>
      <c r="RS96"/>
      <c r="RT96"/>
      <c r="RU96"/>
      <c r="RV96"/>
      <c r="RW96"/>
      <c r="RX96"/>
      <c r="RY96"/>
      <c r="RZ96"/>
      <c r="SA96"/>
      <c r="SB96"/>
      <c r="SC96"/>
      <c r="SD96"/>
      <c r="SE96"/>
      <c r="SF96"/>
      <c r="SG96"/>
      <c r="SH96"/>
      <c r="SI96"/>
      <c r="SJ96"/>
      <c r="SK96"/>
      <c r="SL96"/>
      <c r="SM96"/>
      <c r="SN96"/>
      <c r="SO96"/>
      <c r="SP96"/>
      <c r="SQ96"/>
      <c r="SR96"/>
      <c r="SS96"/>
      <c r="ST96"/>
      <c r="SU96"/>
      <c r="SV96"/>
      <c r="SW96"/>
      <c r="SX96"/>
      <c r="SY96"/>
      <c r="SZ96"/>
      <c r="TA96"/>
      <c r="TB96"/>
      <c r="TC96"/>
      <c r="TD96"/>
      <c r="TE96"/>
      <c r="TF96"/>
      <c r="TG96"/>
      <c r="TH96"/>
      <c r="TI96"/>
      <c r="TJ96"/>
      <c r="TK96"/>
      <c r="TL96"/>
      <c r="TM96"/>
      <c r="TN96"/>
      <c r="TO96"/>
      <c r="TP96"/>
      <c r="TQ96"/>
      <c r="TR96"/>
      <c r="TS96"/>
      <c r="TT96"/>
      <c r="TU96"/>
      <c r="TV96"/>
      <c r="TW96"/>
      <c r="TX96"/>
      <c r="TY96"/>
      <c r="TZ96"/>
      <c r="UA96"/>
      <c r="UB96"/>
      <c r="UC96"/>
      <c r="UD96"/>
      <c r="UE96"/>
      <c r="UF96"/>
      <c r="UG96"/>
      <c r="UH96"/>
      <c r="UI96"/>
      <c r="UJ96"/>
      <c r="UK96"/>
      <c r="UL96"/>
      <c r="UM96"/>
      <c r="UN96"/>
      <c r="UO96"/>
      <c r="UP96"/>
      <c r="UQ96"/>
      <c r="UR96"/>
      <c r="US96"/>
      <c r="UT96"/>
      <c r="UU96"/>
      <c r="UV96"/>
      <c r="UW96"/>
      <c r="UX96"/>
      <c r="UY96"/>
      <c r="UZ96"/>
      <c r="VA96"/>
      <c r="VB96"/>
      <c r="VC96"/>
      <c r="VD96"/>
      <c r="VE96"/>
      <c r="VF96"/>
      <c r="VG96"/>
      <c r="VH96"/>
      <c r="VI96"/>
      <c r="VJ96"/>
      <c r="VK96"/>
      <c r="VL96"/>
      <c r="VM96"/>
      <c r="VN96"/>
      <c r="VO96"/>
      <c r="VP96"/>
      <c r="VQ96"/>
      <c r="VR96"/>
      <c r="VS96"/>
      <c r="VT96"/>
      <c r="VU96"/>
      <c r="VV96"/>
      <c r="VW96"/>
      <c r="VX96"/>
      <c r="VY96"/>
      <c r="VZ96"/>
      <c r="WA96"/>
      <c r="WB96"/>
      <c r="WC96"/>
      <c r="WD96"/>
      <c r="WE96"/>
      <c r="WF96"/>
      <c r="WG96"/>
      <c r="WH96"/>
      <c r="WI96"/>
      <c r="WJ96"/>
      <c r="WK96"/>
      <c r="WL96"/>
      <c r="WM96"/>
      <c r="WN96"/>
      <c r="WO96"/>
      <c r="WP96"/>
      <c r="WQ96"/>
      <c r="WR96"/>
      <c r="WS96"/>
      <c r="WT96"/>
      <c r="WU96"/>
      <c r="WV96"/>
      <c r="WW96"/>
      <c r="WX96"/>
      <c r="WY96"/>
      <c r="WZ96"/>
      <c r="XA96"/>
      <c r="XB96"/>
      <c r="XC96"/>
      <c r="XD96"/>
      <c r="XE96"/>
      <c r="XF96"/>
      <c r="XG96"/>
      <c r="XH96"/>
      <c r="XI96"/>
      <c r="XJ96"/>
      <c r="XK96"/>
      <c r="XL96"/>
      <c r="XM96"/>
      <c r="XN96"/>
      <c r="XO96"/>
      <c r="XP96"/>
      <c r="XQ96"/>
      <c r="XR96"/>
      <c r="XS96"/>
      <c r="XT96"/>
      <c r="XU96"/>
      <c r="XV96"/>
      <c r="XW96"/>
      <c r="XX96"/>
      <c r="XY96"/>
      <c r="XZ96"/>
      <c r="YA96"/>
      <c r="YB96"/>
      <c r="YC96"/>
      <c r="YD96"/>
      <c r="YE96"/>
      <c r="YF96"/>
      <c r="YG96"/>
      <c r="YH96"/>
      <c r="YI96"/>
      <c r="YJ96"/>
      <c r="YK96"/>
      <c r="YL96"/>
      <c r="YM96"/>
      <c r="YN96"/>
      <c r="YO96"/>
      <c r="YP96"/>
      <c r="YQ96"/>
      <c r="YR96"/>
      <c r="YS96"/>
      <c r="YT96"/>
      <c r="YU96"/>
      <c r="YV96"/>
      <c r="YW96"/>
      <c r="YX96"/>
      <c r="YY96"/>
      <c r="YZ96"/>
      <c r="ZA96"/>
      <c r="ZB96"/>
      <c r="ZC96"/>
      <c r="ZD96"/>
      <c r="ZE96"/>
      <c r="ZF96"/>
      <c r="ZG96"/>
      <c r="ZH96"/>
      <c r="ZI96"/>
      <c r="ZJ96"/>
      <c r="ZK96"/>
      <c r="ZL96"/>
      <c r="ZM96"/>
      <c r="ZN96"/>
      <c r="ZO96"/>
      <c r="ZP96"/>
      <c r="ZQ96"/>
      <c r="ZR96"/>
      <c r="ZS96"/>
      <c r="ZT96"/>
      <c r="ZU96"/>
      <c r="ZV96"/>
      <c r="ZW96"/>
      <c r="ZX96"/>
      <c r="ZY96"/>
      <c r="ZZ96"/>
    </row>
    <row r="97" spans="1:702" s="18" customFormat="1">
      <c r="A97" s="158" t="s">
        <v>362</v>
      </c>
      <c r="B97">
        <v>0</v>
      </c>
      <c r="C97">
        <v>0</v>
      </c>
      <c r="D97">
        <v>0</v>
      </c>
      <c r="E97">
        <v>0</v>
      </c>
      <c r="F97">
        <v>0</v>
      </c>
      <c r="G97">
        <v>0</v>
      </c>
      <c r="H97">
        <v>0</v>
      </c>
      <c r="I97">
        <v>0</v>
      </c>
      <c r="J97">
        <v>0</v>
      </c>
      <c r="K97">
        <v>0</v>
      </c>
      <c r="L97">
        <v>0</v>
      </c>
      <c r="M97">
        <v>0</v>
      </c>
      <c r="N97">
        <v>0</v>
      </c>
      <c r="O97">
        <v>0</v>
      </c>
      <c r="P97">
        <v>0</v>
      </c>
      <c r="Q97">
        <v>0</v>
      </c>
      <c r="R97">
        <v>0</v>
      </c>
      <c r="S97">
        <v>0</v>
      </c>
      <c r="T97">
        <v>0</v>
      </c>
      <c r="U97">
        <v>0</v>
      </c>
      <c r="V97">
        <v>0</v>
      </c>
      <c r="W97">
        <v>0</v>
      </c>
      <c r="X97">
        <v>0</v>
      </c>
      <c r="Y97">
        <v>0</v>
      </c>
      <c r="Z97">
        <v>0</v>
      </c>
      <c r="AA97">
        <v>0</v>
      </c>
      <c r="AB97">
        <v>0</v>
      </c>
      <c r="AC97">
        <v>0</v>
      </c>
      <c r="AD97">
        <v>0</v>
      </c>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c r="FX97"/>
      <c r="FY97"/>
      <c r="FZ97"/>
      <c r="GA97"/>
      <c r="GB97"/>
      <c r="GC97"/>
      <c r="GD97"/>
      <c r="GE97"/>
      <c r="GF97"/>
      <c r="GG97"/>
      <c r="GH97"/>
      <c r="GI97"/>
      <c r="GJ97"/>
      <c r="GK97"/>
      <c r="GL97"/>
      <c r="GM97"/>
      <c r="GN97"/>
      <c r="GO97"/>
      <c r="GP97"/>
      <c r="GQ97"/>
      <c r="GR97"/>
      <c r="GS97"/>
      <c r="GT97"/>
      <c r="GU97"/>
      <c r="GV97"/>
      <c r="GW97"/>
      <c r="GX97"/>
      <c r="GY97"/>
      <c r="GZ97"/>
      <c r="HA97"/>
      <c r="HB97"/>
      <c r="HC97"/>
      <c r="HD97"/>
      <c r="HE97"/>
      <c r="HF97"/>
      <c r="HG97"/>
      <c r="HH97"/>
      <c r="HI97"/>
      <c r="HJ97"/>
      <c r="HK97"/>
      <c r="HL97"/>
      <c r="HM97"/>
      <c r="HN97"/>
      <c r="HO97"/>
      <c r="HP97"/>
      <c r="HQ97"/>
      <c r="HR97"/>
      <c r="HS97"/>
      <c r="HT97"/>
      <c r="HU97"/>
      <c r="HV97"/>
      <c r="HW97"/>
      <c r="HX97"/>
      <c r="HY97"/>
      <c r="HZ97"/>
      <c r="IA97"/>
      <c r="IB97"/>
      <c r="IC97"/>
      <c r="ID97"/>
      <c r="IE97"/>
      <c r="IF97"/>
      <c r="IG97"/>
      <c r="IH97"/>
      <c r="II97"/>
      <c r="IJ97"/>
      <c r="IK97"/>
      <c r="IL97"/>
      <c r="IM97"/>
      <c r="IN97"/>
      <c r="IO97"/>
      <c r="IP97"/>
      <c r="IQ97"/>
      <c r="IR97"/>
      <c r="IS97"/>
      <c r="IT97"/>
      <c r="IU97"/>
      <c r="IV97"/>
      <c r="IW97"/>
      <c r="IX97"/>
      <c r="IY97"/>
      <c r="IZ97"/>
      <c r="JA97"/>
      <c r="JB97"/>
      <c r="JC97"/>
      <c r="JD97"/>
      <c r="JE97"/>
      <c r="JF97"/>
      <c r="JG97"/>
      <c r="JH97"/>
      <c r="JI97"/>
      <c r="JJ97"/>
      <c r="JK97"/>
      <c r="JL97"/>
      <c r="JM97"/>
      <c r="JN97"/>
      <c r="JO97"/>
      <c r="JP97"/>
      <c r="JQ97"/>
      <c r="JR97"/>
      <c r="JS97"/>
      <c r="JT97"/>
      <c r="JU97"/>
      <c r="JV97"/>
      <c r="JW97"/>
      <c r="JX97"/>
      <c r="JY97"/>
      <c r="JZ97"/>
      <c r="KA97"/>
      <c r="KB97"/>
      <c r="KC97"/>
      <c r="KD97"/>
      <c r="KE97"/>
      <c r="KF97"/>
      <c r="KG97"/>
      <c r="KH97"/>
      <c r="KI97"/>
      <c r="KJ97"/>
      <c r="KK97"/>
      <c r="KL97"/>
      <c r="KM97"/>
      <c r="KN97"/>
      <c r="KO97"/>
      <c r="KP97"/>
      <c r="KQ97"/>
      <c r="KR97"/>
      <c r="KS97"/>
      <c r="KT97"/>
      <c r="KU97"/>
      <c r="KV97"/>
      <c r="KW97"/>
      <c r="KX97"/>
      <c r="KY97"/>
      <c r="KZ97"/>
      <c r="LA97"/>
      <c r="LB97"/>
      <c r="LC97"/>
      <c r="LD97"/>
      <c r="LE97"/>
      <c r="LF97"/>
      <c r="LG97"/>
      <c r="LH97"/>
      <c r="LI97"/>
      <c r="LJ97"/>
      <c r="LK97"/>
      <c r="LL97"/>
      <c r="LM97"/>
      <c r="LN97"/>
      <c r="LO97"/>
      <c r="LP97"/>
      <c r="LQ97"/>
      <c r="LR97"/>
      <c r="LS97"/>
      <c r="LT97"/>
      <c r="LU97"/>
      <c r="LV97"/>
      <c r="LW97"/>
      <c r="LX97"/>
      <c r="LY97"/>
      <c r="LZ97"/>
      <c r="MA97"/>
      <c r="MB97"/>
      <c r="MC97"/>
      <c r="MD97"/>
      <c r="ME97"/>
      <c r="MF97"/>
      <c r="MG97"/>
      <c r="MH97"/>
      <c r="MI97"/>
      <c r="MJ97"/>
      <c r="MK97"/>
      <c r="ML97"/>
      <c r="MM97"/>
      <c r="MN97"/>
      <c r="MO97"/>
      <c r="MP97"/>
      <c r="MQ97"/>
      <c r="MR97"/>
      <c r="MS97"/>
      <c r="MT97"/>
      <c r="MU97"/>
      <c r="MV97"/>
      <c r="MW97"/>
      <c r="MX97"/>
      <c r="MY97"/>
      <c r="MZ97"/>
      <c r="NA97"/>
      <c r="NB97"/>
      <c r="NC97"/>
      <c r="ND97"/>
      <c r="NE97"/>
      <c r="NF97"/>
      <c r="NG97"/>
      <c r="NH97"/>
      <c r="NI97"/>
      <c r="NJ97"/>
      <c r="NK97"/>
      <c r="NL97"/>
      <c r="NM97"/>
      <c r="NN97"/>
      <c r="NO97"/>
      <c r="NP97"/>
      <c r="NQ97"/>
      <c r="NR97"/>
      <c r="NS97"/>
      <c r="NT97"/>
      <c r="NU97"/>
      <c r="NV97"/>
      <c r="NW97"/>
      <c r="NX97"/>
      <c r="NY97"/>
      <c r="NZ97"/>
      <c r="OA97"/>
      <c r="OB97"/>
      <c r="OC97"/>
      <c r="OD97"/>
      <c r="OE97"/>
      <c r="OF97"/>
      <c r="OG97"/>
      <c r="OH97"/>
      <c r="OI97"/>
      <c r="OJ97"/>
      <c r="OK97"/>
      <c r="OL97"/>
      <c r="OM97"/>
      <c r="ON97"/>
      <c r="OO97"/>
      <c r="OP97"/>
      <c r="OQ97"/>
      <c r="OR97"/>
      <c r="OS97"/>
      <c r="OT97"/>
      <c r="OU97"/>
      <c r="OV97"/>
      <c r="OW97"/>
      <c r="OX97"/>
      <c r="OY97"/>
      <c r="OZ97"/>
      <c r="PA97"/>
      <c r="PB97"/>
      <c r="PC97"/>
      <c r="PD97"/>
      <c r="PE97"/>
      <c r="PF97"/>
      <c r="PG97"/>
      <c r="PH97"/>
      <c r="PI97"/>
      <c r="PJ97"/>
      <c r="PK97"/>
      <c r="PL97"/>
      <c r="PM97"/>
      <c r="PN97"/>
      <c r="PO97"/>
      <c r="PP97"/>
      <c r="PQ97"/>
      <c r="PR97"/>
      <c r="PS97"/>
      <c r="PT97"/>
      <c r="PU97"/>
      <c r="PV97"/>
      <c r="PW97"/>
      <c r="PX97"/>
      <c r="PY97"/>
      <c r="PZ97"/>
      <c r="QA97"/>
      <c r="QB97"/>
      <c r="QC97"/>
      <c r="QD97"/>
      <c r="QE97"/>
      <c r="QF97"/>
      <c r="QG97"/>
      <c r="QH97"/>
      <c r="QI97"/>
      <c r="QJ97"/>
      <c r="QK97"/>
      <c r="QL97"/>
      <c r="QM97"/>
      <c r="QN97"/>
      <c r="QO97"/>
      <c r="QP97"/>
      <c r="QQ97"/>
      <c r="QR97"/>
      <c r="QS97"/>
      <c r="QT97"/>
      <c r="QU97"/>
      <c r="QV97"/>
      <c r="QW97"/>
      <c r="QX97"/>
      <c r="QY97"/>
      <c r="QZ97"/>
      <c r="RA97"/>
      <c r="RB97"/>
      <c r="RC97"/>
      <c r="RD97"/>
      <c r="RE97"/>
      <c r="RF97"/>
      <c r="RG97"/>
      <c r="RH97"/>
      <c r="RI97"/>
      <c r="RJ97"/>
      <c r="RK97"/>
      <c r="RL97"/>
      <c r="RM97"/>
      <c r="RN97"/>
      <c r="RO97"/>
      <c r="RP97"/>
      <c r="RQ97"/>
      <c r="RR97"/>
      <c r="RS97"/>
      <c r="RT97"/>
      <c r="RU97"/>
      <c r="RV97"/>
      <c r="RW97"/>
      <c r="RX97"/>
      <c r="RY97"/>
      <c r="RZ97"/>
      <c r="SA97"/>
      <c r="SB97"/>
      <c r="SC97"/>
      <c r="SD97"/>
      <c r="SE97"/>
      <c r="SF97"/>
      <c r="SG97"/>
      <c r="SH97"/>
      <c r="SI97"/>
      <c r="SJ97"/>
      <c r="SK97"/>
      <c r="SL97"/>
      <c r="SM97"/>
      <c r="SN97"/>
      <c r="SO97"/>
      <c r="SP97"/>
      <c r="SQ97"/>
      <c r="SR97"/>
      <c r="SS97"/>
      <c r="ST97"/>
      <c r="SU97"/>
      <c r="SV97"/>
      <c r="SW97"/>
      <c r="SX97"/>
      <c r="SY97"/>
      <c r="SZ97"/>
      <c r="TA97"/>
      <c r="TB97"/>
      <c r="TC97"/>
      <c r="TD97"/>
      <c r="TE97"/>
      <c r="TF97"/>
      <c r="TG97"/>
      <c r="TH97"/>
      <c r="TI97"/>
      <c r="TJ97"/>
      <c r="TK97"/>
      <c r="TL97"/>
      <c r="TM97"/>
      <c r="TN97"/>
      <c r="TO97"/>
      <c r="TP97"/>
      <c r="TQ97"/>
      <c r="TR97"/>
      <c r="TS97"/>
      <c r="TT97"/>
      <c r="TU97"/>
      <c r="TV97"/>
      <c r="TW97"/>
      <c r="TX97"/>
      <c r="TY97"/>
      <c r="TZ97"/>
      <c r="UA97"/>
      <c r="UB97"/>
      <c r="UC97"/>
      <c r="UD97"/>
      <c r="UE97"/>
      <c r="UF97"/>
      <c r="UG97"/>
      <c r="UH97"/>
      <c r="UI97"/>
      <c r="UJ97"/>
      <c r="UK97"/>
      <c r="UL97"/>
      <c r="UM97"/>
      <c r="UN97"/>
      <c r="UO97"/>
      <c r="UP97"/>
      <c r="UQ97"/>
      <c r="UR97"/>
      <c r="US97"/>
      <c r="UT97"/>
      <c r="UU97"/>
      <c r="UV97"/>
      <c r="UW97"/>
      <c r="UX97"/>
      <c r="UY97"/>
      <c r="UZ97"/>
      <c r="VA97"/>
      <c r="VB97"/>
      <c r="VC97"/>
      <c r="VD97"/>
      <c r="VE97"/>
      <c r="VF97"/>
      <c r="VG97"/>
      <c r="VH97"/>
      <c r="VI97"/>
      <c r="VJ97"/>
      <c r="VK97"/>
      <c r="VL97"/>
      <c r="VM97"/>
      <c r="VN97"/>
      <c r="VO97"/>
      <c r="VP97"/>
      <c r="VQ97"/>
      <c r="VR97"/>
      <c r="VS97"/>
      <c r="VT97"/>
      <c r="VU97"/>
      <c r="VV97"/>
      <c r="VW97"/>
      <c r="VX97"/>
      <c r="VY97"/>
      <c r="VZ97"/>
      <c r="WA97"/>
      <c r="WB97"/>
      <c r="WC97"/>
      <c r="WD97"/>
      <c r="WE97"/>
      <c r="WF97"/>
      <c r="WG97"/>
      <c r="WH97"/>
      <c r="WI97"/>
      <c r="WJ97"/>
      <c r="WK97"/>
      <c r="WL97"/>
      <c r="WM97"/>
      <c r="WN97"/>
      <c r="WO97"/>
      <c r="WP97"/>
      <c r="WQ97"/>
      <c r="WR97"/>
      <c r="WS97"/>
      <c r="WT97"/>
      <c r="WU97"/>
      <c r="WV97"/>
      <c r="WW97"/>
      <c r="WX97"/>
      <c r="WY97"/>
      <c r="WZ97"/>
      <c r="XA97"/>
      <c r="XB97"/>
      <c r="XC97"/>
      <c r="XD97"/>
      <c r="XE97"/>
      <c r="XF97"/>
      <c r="XG97"/>
      <c r="XH97"/>
      <c r="XI97"/>
      <c r="XJ97"/>
      <c r="XK97"/>
      <c r="XL97"/>
      <c r="XM97"/>
      <c r="XN97"/>
      <c r="XO97"/>
      <c r="XP97"/>
      <c r="XQ97"/>
      <c r="XR97"/>
      <c r="XS97"/>
      <c r="XT97"/>
      <c r="XU97"/>
      <c r="XV97"/>
      <c r="XW97"/>
      <c r="XX97"/>
      <c r="XY97"/>
      <c r="XZ97"/>
      <c r="YA97"/>
      <c r="YB97"/>
      <c r="YC97"/>
      <c r="YD97"/>
      <c r="YE97"/>
      <c r="YF97"/>
      <c r="YG97"/>
      <c r="YH97"/>
      <c r="YI97"/>
      <c r="YJ97"/>
      <c r="YK97"/>
      <c r="YL97"/>
      <c r="YM97"/>
      <c r="YN97"/>
      <c r="YO97"/>
      <c r="YP97"/>
      <c r="YQ97"/>
      <c r="YR97"/>
      <c r="YS97"/>
      <c r="YT97"/>
      <c r="YU97"/>
      <c r="YV97"/>
      <c r="YW97"/>
      <c r="YX97"/>
      <c r="YY97"/>
      <c r="YZ97"/>
      <c r="ZA97"/>
      <c r="ZB97"/>
      <c r="ZC97"/>
      <c r="ZD97"/>
      <c r="ZE97"/>
      <c r="ZF97"/>
      <c r="ZG97"/>
      <c r="ZH97"/>
      <c r="ZI97"/>
      <c r="ZJ97"/>
      <c r="ZK97"/>
      <c r="ZL97"/>
      <c r="ZM97"/>
      <c r="ZN97"/>
      <c r="ZO97"/>
      <c r="ZP97"/>
      <c r="ZQ97"/>
      <c r="ZR97"/>
      <c r="ZS97"/>
      <c r="ZT97"/>
      <c r="ZU97"/>
      <c r="ZV97"/>
      <c r="ZW97"/>
      <c r="ZX97"/>
      <c r="ZY97"/>
      <c r="ZZ97"/>
    </row>
    <row r="98" spans="1:702" s="18" customFormat="1">
      <c r="A98" s="16" t="s">
        <v>180</v>
      </c>
      <c r="B98">
        <v>0</v>
      </c>
      <c r="C98">
        <v>25127.130714581075</v>
      </c>
      <c r="D98">
        <v>47039.401258576312</v>
      </c>
      <c r="E98">
        <v>67870.393868124811</v>
      </c>
      <c r="F98">
        <v>82513.438565735618</v>
      </c>
      <c r="G98">
        <v>101991.02023517393</v>
      </c>
      <c r="H98">
        <v>120951.59858718092</v>
      </c>
      <c r="I98">
        <v>143930.3849201797</v>
      </c>
      <c r="J98">
        <v>162624.81729137467</v>
      </c>
      <c r="K98">
        <v>181266.28130296915</v>
      </c>
      <c r="L98">
        <v>204676.30716794493</v>
      </c>
      <c r="M98">
        <v>224273.29520187894</v>
      </c>
      <c r="N98">
        <v>248604.8286736208</v>
      </c>
      <c r="O98">
        <v>272598.81302948156</v>
      </c>
      <c r="P98">
        <v>294348.40547504305</v>
      </c>
      <c r="Q98">
        <v>313428.17513730319</v>
      </c>
      <c r="R98">
        <v>339451.30367516482</v>
      </c>
      <c r="S98">
        <v>350872.17798600532</v>
      </c>
      <c r="T98">
        <v>371460.80443034694</v>
      </c>
      <c r="U98">
        <v>408392.96758533193</v>
      </c>
      <c r="V98">
        <v>446690.25523400941</v>
      </c>
      <c r="W98">
        <v>474825.18209951633</v>
      </c>
      <c r="X98">
        <v>506819.03366419388</v>
      </c>
      <c r="Y98">
        <v>545800.38018448034</v>
      </c>
      <c r="Z98">
        <v>562721.8852873476</v>
      </c>
      <c r="AA98">
        <v>589614.57319067244</v>
      </c>
      <c r="AB98">
        <v>625249.43734565121</v>
      </c>
      <c r="AC98">
        <v>661903.72231197264</v>
      </c>
      <c r="AD98">
        <v>695625.3390468047</v>
      </c>
      <c r="AE98">
        <v>722342.28048438951</v>
      </c>
      <c r="AF98">
        <v>760952.96894750546</v>
      </c>
      <c r="AG98">
        <v>803660.31164699851</v>
      </c>
      <c r="AH98">
        <v>840449.95535579568</v>
      </c>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c r="FQ98"/>
      <c r="FR98"/>
      <c r="FS98"/>
      <c r="FT98"/>
      <c r="FU98"/>
      <c r="FV98"/>
      <c r="FW98"/>
      <c r="FX98"/>
      <c r="FY98"/>
      <c r="FZ98"/>
      <c r="GA98"/>
      <c r="GB98"/>
      <c r="GC98"/>
      <c r="GD98"/>
      <c r="GE98"/>
      <c r="GF98"/>
      <c r="GG98"/>
      <c r="GH98"/>
      <c r="GI98"/>
      <c r="GJ98"/>
      <c r="GK98"/>
      <c r="GL98"/>
      <c r="GM98"/>
      <c r="GN98"/>
      <c r="GO98"/>
      <c r="GP98"/>
      <c r="GQ98"/>
      <c r="GR98"/>
      <c r="GS98"/>
      <c r="GT98"/>
      <c r="GU98"/>
      <c r="GV98"/>
      <c r="GW98"/>
      <c r="GX98"/>
      <c r="GY98"/>
      <c r="GZ98"/>
      <c r="HA98"/>
      <c r="HB98"/>
      <c r="HC98"/>
      <c r="HD98"/>
      <c r="HE98"/>
      <c r="HF98"/>
      <c r="HG98"/>
      <c r="HH98"/>
      <c r="HI98"/>
      <c r="HJ98"/>
      <c r="HK98"/>
      <c r="HL98"/>
      <c r="HM98"/>
      <c r="HN98"/>
      <c r="HO98"/>
      <c r="HP98"/>
      <c r="HQ98"/>
      <c r="HR98"/>
      <c r="HS98"/>
      <c r="HT98"/>
      <c r="HU98"/>
      <c r="HV98"/>
      <c r="HW98"/>
      <c r="HX98"/>
      <c r="HY98"/>
      <c r="HZ98"/>
      <c r="IA98"/>
      <c r="IB98"/>
      <c r="IC98"/>
      <c r="ID98"/>
      <c r="IE98"/>
      <c r="IF98"/>
      <c r="IG98"/>
      <c r="IH98"/>
      <c r="II98"/>
      <c r="IJ98"/>
      <c r="IK98"/>
      <c r="IL98"/>
      <c r="IM98"/>
      <c r="IN98"/>
      <c r="IO98"/>
      <c r="IP98"/>
      <c r="IQ98"/>
      <c r="IR98"/>
      <c r="IS98"/>
      <c r="IT98"/>
      <c r="IU98"/>
      <c r="IV98"/>
      <c r="IW98"/>
      <c r="IX98"/>
      <c r="IY98"/>
      <c r="IZ98"/>
      <c r="JA98"/>
      <c r="JB98"/>
      <c r="JC98"/>
      <c r="JD98"/>
      <c r="JE98"/>
      <c r="JF98"/>
      <c r="JG98"/>
      <c r="JH98"/>
      <c r="JI98"/>
      <c r="JJ98"/>
      <c r="JK98"/>
      <c r="JL98"/>
      <c r="JM98"/>
      <c r="JN98"/>
      <c r="JO98"/>
      <c r="JP98"/>
      <c r="JQ98"/>
      <c r="JR98"/>
      <c r="JS98"/>
      <c r="JT98"/>
      <c r="JU98"/>
      <c r="JV98"/>
      <c r="JW98"/>
      <c r="JX98"/>
      <c r="JY98"/>
      <c r="JZ98"/>
      <c r="KA98"/>
      <c r="KB98"/>
      <c r="KC98"/>
      <c r="KD98"/>
      <c r="KE98"/>
      <c r="KF98"/>
      <c r="KG98"/>
      <c r="KH98"/>
      <c r="KI98"/>
      <c r="KJ98"/>
      <c r="KK98"/>
      <c r="KL98"/>
      <c r="KM98"/>
      <c r="KN98"/>
      <c r="KO98"/>
      <c r="KP98"/>
      <c r="KQ98"/>
      <c r="KR98"/>
      <c r="KS98"/>
      <c r="KT98"/>
      <c r="KU98"/>
      <c r="KV98"/>
      <c r="KW98"/>
      <c r="KX98"/>
      <c r="KY98"/>
      <c r="KZ98"/>
      <c r="LA98"/>
      <c r="LB98"/>
      <c r="LC98"/>
      <c r="LD98"/>
      <c r="LE98"/>
      <c r="LF98"/>
      <c r="LG98"/>
      <c r="LH98"/>
      <c r="LI98"/>
      <c r="LJ98"/>
      <c r="LK98"/>
      <c r="LL98"/>
      <c r="LM98"/>
      <c r="LN98"/>
      <c r="LO98"/>
      <c r="LP98"/>
      <c r="LQ98"/>
      <c r="LR98"/>
      <c r="LS98"/>
      <c r="LT98"/>
      <c r="LU98"/>
      <c r="LV98"/>
      <c r="LW98"/>
      <c r="LX98"/>
      <c r="LY98"/>
      <c r="LZ98"/>
      <c r="MA98"/>
      <c r="MB98"/>
      <c r="MC98"/>
      <c r="MD98"/>
      <c r="ME98"/>
      <c r="MF98"/>
      <c r="MG98"/>
      <c r="MH98"/>
      <c r="MI98"/>
      <c r="MJ98"/>
      <c r="MK98"/>
      <c r="ML98"/>
      <c r="MM98"/>
      <c r="MN98"/>
      <c r="MO98"/>
      <c r="MP98"/>
      <c r="MQ98"/>
      <c r="MR98"/>
      <c r="MS98"/>
      <c r="MT98"/>
      <c r="MU98"/>
      <c r="MV98"/>
      <c r="MW98"/>
      <c r="MX98"/>
      <c r="MY98"/>
      <c r="MZ98"/>
      <c r="NA98"/>
      <c r="NB98"/>
      <c r="NC98"/>
      <c r="ND98"/>
      <c r="NE98"/>
      <c r="NF98"/>
      <c r="NG98"/>
      <c r="NH98"/>
      <c r="NI98"/>
      <c r="NJ98"/>
      <c r="NK98"/>
      <c r="NL98"/>
      <c r="NM98"/>
      <c r="NN98"/>
      <c r="NO98"/>
      <c r="NP98"/>
      <c r="NQ98"/>
      <c r="NR98"/>
      <c r="NS98"/>
      <c r="NT98"/>
      <c r="NU98"/>
      <c r="NV98"/>
      <c r="NW98"/>
      <c r="NX98"/>
      <c r="NY98"/>
      <c r="NZ98"/>
      <c r="OA98"/>
      <c r="OB98"/>
      <c r="OC98"/>
      <c r="OD98"/>
      <c r="OE98"/>
      <c r="OF98"/>
      <c r="OG98"/>
      <c r="OH98"/>
      <c r="OI98"/>
      <c r="OJ98"/>
      <c r="OK98"/>
      <c r="OL98"/>
      <c r="OM98"/>
      <c r="ON98"/>
      <c r="OO98"/>
      <c r="OP98"/>
      <c r="OQ98"/>
      <c r="OR98"/>
      <c r="OS98"/>
      <c r="OT98"/>
      <c r="OU98"/>
      <c r="OV98"/>
      <c r="OW98"/>
      <c r="OX98"/>
      <c r="OY98"/>
      <c r="OZ98"/>
      <c r="PA98"/>
      <c r="PB98"/>
      <c r="PC98"/>
      <c r="PD98"/>
      <c r="PE98"/>
      <c r="PF98"/>
      <c r="PG98"/>
      <c r="PH98"/>
      <c r="PI98"/>
      <c r="PJ98"/>
      <c r="PK98"/>
      <c r="PL98"/>
      <c r="PM98"/>
      <c r="PN98"/>
      <c r="PO98"/>
      <c r="PP98"/>
      <c r="PQ98"/>
      <c r="PR98"/>
      <c r="PS98"/>
      <c r="PT98"/>
      <c r="PU98"/>
      <c r="PV98"/>
      <c r="PW98"/>
      <c r="PX98"/>
      <c r="PY98"/>
      <c r="PZ98"/>
      <c r="QA98"/>
      <c r="QB98"/>
      <c r="QC98"/>
      <c r="QD98"/>
      <c r="QE98"/>
      <c r="QF98"/>
      <c r="QG98"/>
      <c r="QH98"/>
      <c r="QI98"/>
      <c r="QJ98"/>
      <c r="QK98"/>
      <c r="QL98"/>
      <c r="QM98"/>
      <c r="QN98"/>
      <c r="QO98"/>
      <c r="QP98"/>
      <c r="QQ98"/>
      <c r="QR98"/>
      <c r="QS98"/>
      <c r="QT98"/>
      <c r="QU98"/>
      <c r="QV98"/>
      <c r="QW98"/>
      <c r="QX98"/>
      <c r="QY98"/>
      <c r="QZ98"/>
      <c r="RA98"/>
      <c r="RB98"/>
      <c r="RC98"/>
      <c r="RD98"/>
      <c r="RE98"/>
      <c r="RF98"/>
      <c r="RG98"/>
      <c r="RH98"/>
      <c r="RI98"/>
      <c r="RJ98"/>
      <c r="RK98"/>
      <c r="RL98"/>
      <c r="RM98"/>
      <c r="RN98"/>
      <c r="RO98"/>
      <c r="RP98"/>
      <c r="RQ98"/>
      <c r="RR98"/>
      <c r="RS98"/>
      <c r="RT98"/>
      <c r="RU98"/>
      <c r="RV98"/>
      <c r="RW98"/>
      <c r="RX98"/>
      <c r="RY98"/>
      <c r="RZ98"/>
      <c r="SA98"/>
      <c r="SB98"/>
      <c r="SC98"/>
      <c r="SD98"/>
      <c r="SE98"/>
      <c r="SF98"/>
      <c r="SG98"/>
      <c r="SH98"/>
      <c r="SI98"/>
      <c r="SJ98"/>
      <c r="SK98"/>
      <c r="SL98"/>
      <c r="SM98"/>
      <c r="SN98"/>
      <c r="SO98"/>
      <c r="SP98"/>
      <c r="SQ98"/>
      <c r="SR98"/>
      <c r="SS98"/>
      <c r="ST98"/>
      <c r="SU98"/>
      <c r="SV98"/>
      <c r="SW98"/>
      <c r="SX98"/>
      <c r="SY98"/>
      <c r="SZ98"/>
      <c r="TA98"/>
      <c r="TB98"/>
      <c r="TC98"/>
      <c r="TD98"/>
      <c r="TE98"/>
      <c r="TF98"/>
      <c r="TG98"/>
      <c r="TH98"/>
      <c r="TI98"/>
      <c r="TJ98"/>
      <c r="TK98"/>
      <c r="TL98"/>
      <c r="TM98"/>
      <c r="TN98"/>
      <c r="TO98"/>
      <c r="TP98"/>
      <c r="TQ98"/>
      <c r="TR98"/>
      <c r="TS98"/>
      <c r="TT98"/>
      <c r="TU98"/>
      <c r="TV98"/>
      <c r="TW98"/>
      <c r="TX98"/>
      <c r="TY98"/>
      <c r="TZ98"/>
      <c r="UA98"/>
      <c r="UB98"/>
      <c r="UC98"/>
      <c r="UD98"/>
      <c r="UE98"/>
      <c r="UF98"/>
      <c r="UG98"/>
      <c r="UH98"/>
      <c r="UI98"/>
      <c r="UJ98"/>
      <c r="UK98"/>
      <c r="UL98"/>
      <c r="UM98"/>
      <c r="UN98"/>
      <c r="UO98"/>
      <c r="UP98"/>
      <c r="UQ98"/>
      <c r="UR98"/>
      <c r="US98"/>
      <c r="UT98"/>
      <c r="UU98"/>
      <c r="UV98"/>
      <c r="UW98"/>
      <c r="UX98"/>
      <c r="UY98"/>
      <c r="UZ98"/>
      <c r="VA98"/>
      <c r="VB98"/>
      <c r="VC98"/>
      <c r="VD98"/>
      <c r="VE98"/>
      <c r="VF98"/>
      <c r="VG98"/>
      <c r="VH98"/>
      <c r="VI98"/>
      <c r="VJ98"/>
      <c r="VK98"/>
      <c r="VL98"/>
      <c r="VM98"/>
      <c r="VN98"/>
      <c r="VO98"/>
      <c r="VP98"/>
      <c r="VQ98"/>
      <c r="VR98"/>
      <c r="VS98"/>
      <c r="VT98"/>
      <c r="VU98"/>
      <c r="VV98"/>
      <c r="VW98"/>
      <c r="VX98"/>
      <c r="VY98"/>
      <c r="VZ98"/>
      <c r="WA98"/>
      <c r="WB98"/>
      <c r="WC98"/>
      <c r="WD98"/>
      <c r="WE98"/>
      <c r="WF98"/>
      <c r="WG98"/>
      <c r="WH98"/>
      <c r="WI98"/>
      <c r="WJ98"/>
      <c r="WK98"/>
      <c r="WL98"/>
      <c r="WM98"/>
      <c r="WN98"/>
      <c r="WO98"/>
      <c r="WP98"/>
      <c r="WQ98"/>
      <c r="WR98"/>
      <c r="WS98"/>
      <c r="WT98"/>
      <c r="WU98"/>
      <c r="WV98"/>
      <c r="WW98"/>
      <c r="WX98"/>
      <c r="WY98"/>
      <c r="WZ98"/>
      <c r="XA98"/>
      <c r="XB98"/>
      <c r="XC98"/>
      <c r="XD98"/>
      <c r="XE98"/>
      <c r="XF98"/>
      <c r="XG98"/>
      <c r="XH98"/>
      <c r="XI98"/>
      <c r="XJ98"/>
      <c r="XK98"/>
      <c r="XL98"/>
      <c r="XM98"/>
      <c r="XN98"/>
      <c r="XO98"/>
      <c r="XP98"/>
      <c r="XQ98"/>
      <c r="XR98"/>
      <c r="XS98"/>
      <c r="XT98"/>
      <c r="XU98"/>
      <c r="XV98"/>
      <c r="XW98"/>
      <c r="XX98"/>
      <c r="XY98"/>
      <c r="XZ98"/>
      <c r="YA98"/>
      <c r="YB98"/>
      <c r="YC98"/>
      <c r="YD98"/>
      <c r="YE98"/>
      <c r="YF98"/>
      <c r="YG98"/>
      <c r="YH98"/>
      <c r="YI98"/>
      <c r="YJ98"/>
      <c r="YK98"/>
      <c r="YL98"/>
      <c r="YM98"/>
      <c r="YN98"/>
      <c r="YO98"/>
      <c r="YP98"/>
      <c r="YQ98"/>
      <c r="YR98"/>
      <c r="YS98"/>
      <c r="YT98"/>
      <c r="YU98"/>
      <c r="YV98"/>
      <c r="YW98"/>
      <c r="YX98"/>
      <c r="YY98"/>
      <c r="YZ98"/>
      <c r="ZA98"/>
      <c r="ZB98"/>
      <c r="ZC98"/>
      <c r="ZD98"/>
      <c r="ZE98"/>
      <c r="ZF98"/>
      <c r="ZG98"/>
      <c r="ZH98"/>
      <c r="ZI98"/>
      <c r="ZJ98"/>
      <c r="ZK98"/>
      <c r="ZL98"/>
      <c r="ZM98"/>
      <c r="ZN98"/>
      <c r="ZO98"/>
      <c r="ZP98"/>
      <c r="ZQ98"/>
      <c r="ZR98"/>
      <c r="ZS98"/>
      <c r="ZT98"/>
      <c r="ZU98"/>
      <c r="ZV98"/>
      <c r="ZW98"/>
      <c r="ZX98"/>
      <c r="ZY98"/>
      <c r="ZZ98"/>
    </row>
    <row r="99" spans="1:702" s="18" customFormat="1">
      <c r="A99" s="16" t="s">
        <v>68</v>
      </c>
      <c r="B99">
        <v>502542.61429162155</v>
      </c>
      <c r="C99">
        <v>454244.16868780291</v>
      </c>
      <c r="D99">
        <v>446302.72655112168</v>
      </c>
      <c r="E99">
        <v>369551.71312304429</v>
      </c>
      <c r="F99">
        <v>370721.98941514187</v>
      </c>
      <c r="G99">
        <v>321037.38670508534</v>
      </c>
      <c r="H99">
        <v>327740.6540894538</v>
      </c>
      <c r="I99">
        <v>319443.10171312513</v>
      </c>
      <c r="J99">
        <v>240854.25624590699</v>
      </c>
      <c r="K99">
        <v>292055.30004002538</v>
      </c>
      <c r="L99">
        <v>326937.69892266253</v>
      </c>
      <c r="M99">
        <v>298232.69727640133</v>
      </c>
      <c r="N99">
        <v>298242.73594325082</v>
      </c>
      <c r="O99">
        <v>281767.30699902005</v>
      </c>
      <c r="P99">
        <v>308021.39395833912</v>
      </c>
      <c r="Q99">
        <v>268027.46870908403</v>
      </c>
      <c r="R99">
        <v>226522.29356419982</v>
      </c>
      <c r="S99">
        <v>231768.11276644579</v>
      </c>
      <c r="T99">
        <v>214233.025221146</v>
      </c>
      <c r="U99">
        <v>202843.99685175615</v>
      </c>
      <c r="V99">
        <v>173405.14975933294</v>
      </c>
      <c r="W99">
        <v>178287.56300484471</v>
      </c>
      <c r="X99">
        <v>196460.96280961591</v>
      </c>
      <c r="Y99">
        <v>186999.71789393367</v>
      </c>
      <c r="Z99">
        <v>182859.08803432263</v>
      </c>
      <c r="AA99">
        <v>163671.04494009237</v>
      </c>
      <c r="AB99">
        <v>177715.83024237456</v>
      </c>
      <c r="AC99">
        <v>159669.23753408086</v>
      </c>
      <c r="AD99">
        <v>170896.43028537193</v>
      </c>
      <c r="AE99">
        <v>171902.51269288117</v>
      </c>
      <c r="AF99">
        <v>210591.56691895402</v>
      </c>
      <c r="AG99">
        <v>208898.1309713333</v>
      </c>
      <c r="AH99">
        <v>211054.61858360533</v>
      </c>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c r="FX99"/>
      <c r="FY99"/>
      <c r="FZ99"/>
      <c r="GA99"/>
      <c r="GB99"/>
      <c r="GC99"/>
      <c r="GD99"/>
      <c r="GE99"/>
      <c r="GF99"/>
      <c r="GG99"/>
      <c r="GH99"/>
      <c r="GI99"/>
      <c r="GJ99"/>
      <c r="GK99"/>
      <c r="GL99"/>
      <c r="GM99"/>
      <c r="GN99"/>
      <c r="GO99"/>
      <c r="GP99"/>
      <c r="GQ99"/>
      <c r="GR99"/>
      <c r="GS99"/>
      <c r="GT99"/>
      <c r="GU99"/>
      <c r="GV99"/>
      <c r="GW99"/>
      <c r="GX99"/>
      <c r="GY99"/>
      <c r="GZ99"/>
      <c r="HA99"/>
      <c r="HB99"/>
      <c r="HC99"/>
      <c r="HD99"/>
      <c r="HE99"/>
      <c r="HF99"/>
      <c r="HG99"/>
      <c r="HH99"/>
      <c r="HI99"/>
      <c r="HJ99"/>
      <c r="HK99"/>
      <c r="HL99"/>
      <c r="HM99"/>
      <c r="HN99"/>
      <c r="HO99"/>
      <c r="HP99"/>
      <c r="HQ99"/>
      <c r="HR99"/>
      <c r="HS99"/>
      <c r="HT99"/>
      <c r="HU99"/>
      <c r="HV99"/>
      <c r="HW99"/>
      <c r="HX99"/>
      <c r="HY99"/>
      <c r="HZ99"/>
      <c r="IA99"/>
      <c r="IB99"/>
      <c r="IC99"/>
      <c r="ID99"/>
      <c r="IE99"/>
      <c r="IF99"/>
      <c r="IG99"/>
      <c r="IH99"/>
      <c r="II99"/>
      <c r="IJ99"/>
      <c r="IK99"/>
      <c r="IL99"/>
      <c r="IM99"/>
      <c r="IN99"/>
      <c r="IO99"/>
      <c r="IP99"/>
      <c r="IQ99"/>
      <c r="IR99"/>
      <c r="IS99"/>
      <c r="IT99"/>
      <c r="IU99"/>
      <c r="IV99"/>
      <c r="IW99"/>
      <c r="IX99"/>
      <c r="IY99"/>
      <c r="IZ99"/>
      <c r="JA99"/>
      <c r="JB99"/>
      <c r="JC99"/>
      <c r="JD99"/>
      <c r="JE99"/>
      <c r="JF99"/>
      <c r="JG99"/>
      <c r="JH99"/>
      <c r="JI99"/>
      <c r="JJ99"/>
      <c r="JK99"/>
      <c r="JL99"/>
      <c r="JM99"/>
      <c r="JN99"/>
      <c r="JO99"/>
      <c r="JP99"/>
      <c r="JQ99"/>
      <c r="JR99"/>
      <c r="JS99"/>
      <c r="JT99"/>
      <c r="JU99"/>
      <c r="JV99"/>
      <c r="JW99"/>
      <c r="JX99"/>
      <c r="JY99"/>
      <c r="JZ99"/>
      <c r="KA99"/>
      <c r="KB99"/>
      <c r="KC99"/>
      <c r="KD99"/>
      <c r="KE99"/>
      <c r="KF99"/>
      <c r="KG99"/>
      <c r="KH99"/>
      <c r="KI99"/>
      <c r="KJ99"/>
      <c r="KK99"/>
      <c r="KL99"/>
      <c r="KM99"/>
      <c r="KN99"/>
      <c r="KO99"/>
      <c r="KP99"/>
      <c r="KQ99"/>
      <c r="KR99"/>
      <c r="KS99"/>
      <c r="KT99"/>
      <c r="KU99"/>
      <c r="KV99"/>
      <c r="KW99"/>
      <c r="KX99"/>
      <c r="KY99"/>
      <c r="KZ99"/>
      <c r="LA99"/>
      <c r="LB99"/>
      <c r="LC99"/>
      <c r="LD99"/>
      <c r="LE99"/>
      <c r="LF99"/>
      <c r="LG99"/>
      <c r="LH99"/>
      <c r="LI99"/>
      <c r="LJ99"/>
      <c r="LK99"/>
      <c r="LL99"/>
      <c r="LM99"/>
      <c r="LN99"/>
      <c r="LO99"/>
      <c r="LP99"/>
      <c r="LQ99"/>
      <c r="LR99"/>
      <c r="LS99"/>
      <c r="LT99"/>
      <c r="LU99"/>
      <c r="LV99"/>
      <c r="LW99"/>
      <c r="LX99"/>
      <c r="LY99"/>
      <c r="LZ99"/>
      <c r="MA99"/>
      <c r="MB99"/>
      <c r="MC99"/>
      <c r="MD99"/>
      <c r="ME99"/>
      <c r="MF99"/>
      <c r="MG99"/>
      <c r="MH99"/>
      <c r="MI99"/>
      <c r="MJ99"/>
      <c r="MK99"/>
      <c r="ML99"/>
      <c r="MM99"/>
      <c r="MN99"/>
      <c r="MO99"/>
      <c r="MP99"/>
      <c r="MQ99"/>
      <c r="MR99"/>
      <c r="MS99"/>
      <c r="MT99"/>
      <c r="MU99"/>
      <c r="MV99"/>
      <c r="MW99"/>
      <c r="MX99"/>
      <c r="MY99"/>
      <c r="MZ99"/>
      <c r="NA99"/>
      <c r="NB99"/>
      <c r="NC99"/>
      <c r="ND99"/>
      <c r="NE99"/>
      <c r="NF99"/>
      <c r="NG99"/>
      <c r="NH99"/>
      <c r="NI99"/>
      <c r="NJ99"/>
      <c r="NK99"/>
      <c r="NL99"/>
      <c r="NM99"/>
      <c r="NN99"/>
      <c r="NO99"/>
      <c r="NP99"/>
      <c r="NQ99"/>
      <c r="NR99"/>
      <c r="NS99"/>
      <c r="NT99"/>
      <c r="NU99"/>
      <c r="NV99"/>
      <c r="NW99"/>
      <c r="NX99"/>
      <c r="NY99"/>
      <c r="NZ99"/>
      <c r="OA99"/>
      <c r="OB99"/>
      <c r="OC99"/>
      <c r="OD99"/>
      <c r="OE99"/>
      <c r="OF99"/>
      <c r="OG99"/>
      <c r="OH99"/>
      <c r="OI99"/>
      <c r="OJ99"/>
      <c r="OK99"/>
      <c r="OL99"/>
      <c r="OM99"/>
      <c r="ON99"/>
      <c r="OO99"/>
      <c r="OP99"/>
      <c r="OQ99"/>
      <c r="OR99"/>
      <c r="OS99"/>
      <c r="OT99"/>
      <c r="OU99"/>
      <c r="OV99"/>
      <c r="OW99"/>
      <c r="OX99"/>
      <c r="OY99"/>
      <c r="OZ99"/>
      <c r="PA99"/>
      <c r="PB99"/>
      <c r="PC99"/>
      <c r="PD99"/>
      <c r="PE99"/>
      <c r="PF99"/>
      <c r="PG99"/>
      <c r="PH99"/>
      <c r="PI99"/>
      <c r="PJ99"/>
      <c r="PK99"/>
      <c r="PL99"/>
      <c r="PM99"/>
      <c r="PN99"/>
      <c r="PO99"/>
      <c r="PP99"/>
      <c r="PQ99"/>
      <c r="PR99"/>
      <c r="PS99"/>
      <c r="PT99"/>
      <c r="PU99"/>
      <c r="PV99"/>
      <c r="PW99"/>
      <c r="PX99"/>
      <c r="PY99"/>
      <c r="PZ99"/>
      <c r="QA99"/>
      <c r="QB99"/>
      <c r="QC99"/>
      <c r="QD99"/>
      <c r="QE99"/>
      <c r="QF99"/>
      <c r="QG99"/>
      <c r="QH99"/>
      <c r="QI99"/>
      <c r="QJ99"/>
      <c r="QK99"/>
      <c r="QL99"/>
      <c r="QM99"/>
      <c r="QN99"/>
      <c r="QO99"/>
      <c r="QP99"/>
      <c r="QQ99"/>
      <c r="QR99"/>
      <c r="QS99"/>
      <c r="QT99"/>
      <c r="QU99"/>
      <c r="QV99"/>
      <c r="QW99"/>
      <c r="QX99"/>
      <c r="QY99"/>
      <c r="QZ99"/>
      <c r="RA99"/>
      <c r="RB99"/>
      <c r="RC99"/>
      <c r="RD99"/>
      <c r="RE99"/>
      <c r="RF99"/>
      <c r="RG99"/>
      <c r="RH99"/>
      <c r="RI99"/>
      <c r="RJ99"/>
      <c r="RK99"/>
      <c r="RL99"/>
      <c r="RM99"/>
      <c r="RN99"/>
      <c r="RO99"/>
      <c r="RP99"/>
      <c r="RQ99"/>
      <c r="RR99"/>
      <c r="RS99"/>
      <c r="RT99"/>
      <c r="RU99"/>
      <c r="RV99"/>
      <c r="RW99"/>
      <c r="RX99"/>
      <c r="RY99"/>
      <c r="RZ99"/>
      <c r="SA99"/>
      <c r="SB99"/>
      <c r="SC99"/>
      <c r="SD99"/>
      <c r="SE99"/>
      <c r="SF99"/>
      <c r="SG99"/>
      <c r="SH99"/>
      <c r="SI99"/>
      <c r="SJ99"/>
      <c r="SK99"/>
      <c r="SL99"/>
      <c r="SM99"/>
      <c r="SN99"/>
      <c r="SO99"/>
      <c r="SP99"/>
      <c r="SQ99"/>
      <c r="SR99"/>
      <c r="SS99"/>
      <c r="ST99"/>
      <c r="SU99"/>
      <c r="SV99"/>
      <c r="SW99"/>
      <c r="SX99"/>
      <c r="SY99"/>
      <c r="SZ99"/>
      <c r="TA99"/>
      <c r="TB99"/>
      <c r="TC99"/>
      <c r="TD99"/>
      <c r="TE99"/>
      <c r="TF99"/>
      <c r="TG99"/>
      <c r="TH99"/>
      <c r="TI99"/>
      <c r="TJ99"/>
      <c r="TK99"/>
      <c r="TL99"/>
      <c r="TM99"/>
      <c r="TN99"/>
      <c r="TO99"/>
      <c r="TP99"/>
      <c r="TQ99"/>
      <c r="TR99"/>
      <c r="TS99"/>
      <c r="TT99"/>
      <c r="TU99"/>
      <c r="TV99"/>
      <c r="TW99"/>
      <c r="TX99"/>
      <c r="TY99"/>
      <c r="TZ99"/>
      <c r="UA99"/>
      <c r="UB99"/>
      <c r="UC99"/>
      <c r="UD99"/>
      <c r="UE99"/>
      <c r="UF99"/>
      <c r="UG99"/>
      <c r="UH99"/>
      <c r="UI99"/>
      <c r="UJ99"/>
      <c r="UK99"/>
      <c r="UL99"/>
      <c r="UM99"/>
      <c r="UN99"/>
      <c r="UO99"/>
      <c r="UP99"/>
      <c r="UQ99"/>
      <c r="UR99"/>
      <c r="US99"/>
      <c r="UT99"/>
      <c r="UU99"/>
      <c r="UV99"/>
      <c r="UW99"/>
      <c r="UX99"/>
      <c r="UY99"/>
      <c r="UZ99"/>
      <c r="VA99"/>
      <c r="VB99"/>
      <c r="VC99"/>
      <c r="VD99"/>
      <c r="VE99"/>
      <c r="VF99"/>
      <c r="VG99"/>
      <c r="VH99"/>
      <c r="VI99"/>
      <c r="VJ99"/>
      <c r="VK99"/>
      <c r="VL99"/>
      <c r="VM99"/>
      <c r="VN99"/>
      <c r="VO99"/>
      <c r="VP99"/>
      <c r="VQ99"/>
      <c r="VR99"/>
      <c r="VS99"/>
      <c r="VT99"/>
      <c r="VU99"/>
      <c r="VV99"/>
      <c r="VW99"/>
      <c r="VX99"/>
      <c r="VY99"/>
      <c r="VZ99"/>
      <c r="WA99"/>
      <c r="WB99"/>
      <c r="WC99"/>
      <c r="WD99"/>
      <c r="WE99"/>
      <c r="WF99"/>
      <c r="WG99"/>
      <c r="WH99"/>
      <c r="WI99"/>
      <c r="WJ99"/>
      <c r="WK99"/>
      <c r="WL99"/>
      <c r="WM99"/>
      <c r="WN99"/>
      <c r="WO99"/>
      <c r="WP99"/>
      <c r="WQ99"/>
      <c r="WR99"/>
      <c r="WS99"/>
      <c r="WT99"/>
      <c r="WU99"/>
      <c r="WV99"/>
      <c r="WW99"/>
      <c r="WX99"/>
      <c r="WY99"/>
      <c r="WZ99"/>
      <c r="XA99"/>
      <c r="XB99"/>
      <c r="XC99"/>
      <c r="XD99"/>
      <c r="XE99"/>
      <c r="XF99"/>
      <c r="XG99"/>
      <c r="XH99"/>
      <c r="XI99"/>
      <c r="XJ99"/>
      <c r="XK99"/>
      <c r="XL99"/>
      <c r="XM99"/>
      <c r="XN99"/>
      <c r="XO99"/>
      <c r="XP99"/>
      <c r="XQ99"/>
      <c r="XR99"/>
      <c r="XS99"/>
      <c r="XT99"/>
      <c r="XU99"/>
      <c r="XV99"/>
      <c r="XW99"/>
      <c r="XX99"/>
      <c r="XY99"/>
      <c r="XZ99"/>
      <c r="YA99"/>
      <c r="YB99"/>
      <c r="YC99"/>
      <c r="YD99"/>
      <c r="YE99"/>
      <c r="YF99"/>
      <c r="YG99"/>
      <c r="YH99"/>
      <c r="YI99"/>
      <c r="YJ99"/>
      <c r="YK99"/>
      <c r="YL99"/>
      <c r="YM99"/>
      <c r="YN99"/>
      <c r="YO99"/>
      <c r="YP99"/>
      <c r="YQ99"/>
      <c r="YR99"/>
      <c r="YS99"/>
      <c r="YT99"/>
      <c r="YU99"/>
      <c r="YV99"/>
      <c r="YW99"/>
      <c r="YX99"/>
      <c r="YY99"/>
      <c r="YZ99"/>
      <c r="ZA99"/>
      <c r="ZB99"/>
      <c r="ZC99"/>
      <c r="ZD99"/>
      <c r="ZE99"/>
      <c r="ZF99"/>
      <c r="ZG99"/>
      <c r="ZH99"/>
      <c r="ZI99"/>
      <c r="ZJ99"/>
      <c r="ZK99"/>
      <c r="ZL99"/>
      <c r="ZM99"/>
      <c r="ZN99"/>
      <c r="ZO99"/>
      <c r="ZP99"/>
      <c r="ZQ99"/>
      <c r="ZR99"/>
      <c r="ZS99"/>
      <c r="ZT99"/>
      <c r="ZU99"/>
      <c r="ZV99"/>
      <c r="ZW99"/>
      <c r="ZX99"/>
      <c r="ZY99"/>
      <c r="ZZ99"/>
    </row>
    <row r="100" spans="1:702" s="18" customFormat="1">
      <c r="A100" s="16" t="s">
        <v>69</v>
      </c>
      <c r="B100">
        <v>125635.65357290539</v>
      </c>
      <c r="C100">
        <v>113561.04217195073</v>
      </c>
      <c r="D100">
        <v>111575.68163778042</v>
      </c>
      <c r="E100">
        <v>92387.928280761073</v>
      </c>
      <c r="F100">
        <v>92680.497353785468</v>
      </c>
      <c r="G100">
        <v>80259.346676271336</v>
      </c>
      <c r="H100">
        <v>81935.163522363451</v>
      </c>
      <c r="I100">
        <v>79860.775428281282</v>
      </c>
      <c r="J100">
        <v>60213.564061476747</v>
      </c>
      <c r="K100">
        <v>73013.82501000636</v>
      </c>
      <c r="L100">
        <v>81734.424730665662</v>
      </c>
      <c r="M100">
        <v>74558.174319100362</v>
      </c>
      <c r="N100">
        <v>74560.683985812735</v>
      </c>
      <c r="O100">
        <v>70441.826749755041</v>
      </c>
      <c r="P100">
        <v>77005.348489584809</v>
      </c>
      <c r="Q100">
        <v>67006.867177271037</v>
      </c>
      <c r="R100">
        <v>56630.573391049984</v>
      </c>
      <c r="S100">
        <v>57942.028191611476</v>
      </c>
      <c r="T100">
        <v>53558.25630528653</v>
      </c>
      <c r="U100">
        <v>50710.999212939059</v>
      </c>
      <c r="V100">
        <v>43351.28743983325</v>
      </c>
      <c r="W100">
        <v>44571.890751211191</v>
      </c>
      <c r="X100">
        <v>49115.240702404</v>
      </c>
      <c r="Y100">
        <v>46749.92947348344</v>
      </c>
      <c r="Z100">
        <v>45714.77200858068</v>
      </c>
      <c r="AA100">
        <v>40917.761235023107</v>
      </c>
      <c r="AB100">
        <v>44428.957560593655</v>
      </c>
      <c r="AC100">
        <v>39917.309383520231</v>
      </c>
      <c r="AD100">
        <v>42724.107571342996</v>
      </c>
      <c r="AE100">
        <v>42975.628173220306</v>
      </c>
      <c r="AF100">
        <v>52647.891729738512</v>
      </c>
      <c r="AG100">
        <v>52224.532742833333</v>
      </c>
      <c r="AH100">
        <v>52763.654645901348</v>
      </c>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c r="FX100"/>
      <c r="FY100"/>
      <c r="FZ100"/>
      <c r="GA100"/>
      <c r="GB100"/>
      <c r="GC100"/>
      <c r="GD100"/>
      <c r="GE100"/>
      <c r="GF100"/>
      <c r="GG100"/>
      <c r="GH100"/>
      <c r="GI100"/>
      <c r="GJ100"/>
      <c r="GK100"/>
      <c r="GL100"/>
      <c r="GM100"/>
      <c r="GN100"/>
      <c r="GO100"/>
      <c r="GP100"/>
      <c r="GQ100"/>
      <c r="GR100"/>
      <c r="GS100"/>
      <c r="GT100"/>
      <c r="GU100"/>
      <c r="GV100"/>
      <c r="GW100"/>
      <c r="GX100"/>
      <c r="GY100"/>
      <c r="GZ100"/>
      <c r="HA100"/>
      <c r="HB100"/>
      <c r="HC100"/>
      <c r="HD100"/>
      <c r="HE100"/>
      <c r="HF100"/>
      <c r="HG100"/>
      <c r="HH100"/>
      <c r="HI100"/>
      <c r="HJ100"/>
      <c r="HK100"/>
      <c r="HL100"/>
      <c r="HM100"/>
      <c r="HN100"/>
      <c r="HO100"/>
      <c r="HP100"/>
      <c r="HQ100"/>
      <c r="HR100"/>
      <c r="HS100"/>
      <c r="HT100"/>
      <c r="HU100"/>
      <c r="HV100"/>
      <c r="HW100"/>
      <c r="HX100"/>
      <c r="HY100"/>
      <c r="HZ100"/>
      <c r="IA100"/>
      <c r="IB100"/>
      <c r="IC100"/>
      <c r="ID100"/>
      <c r="IE100"/>
      <c r="IF100"/>
      <c r="IG100"/>
      <c r="IH100"/>
      <c r="II100"/>
      <c r="IJ100"/>
      <c r="IK100"/>
      <c r="IL100"/>
      <c r="IM100"/>
      <c r="IN100"/>
      <c r="IO100"/>
      <c r="IP100"/>
      <c r="IQ100"/>
      <c r="IR100"/>
      <c r="IS100"/>
      <c r="IT100"/>
      <c r="IU100"/>
      <c r="IV100"/>
      <c r="IW100"/>
      <c r="IX100"/>
      <c r="IY100"/>
      <c r="IZ100"/>
      <c r="JA100"/>
      <c r="JB100"/>
      <c r="JC100"/>
      <c r="JD100"/>
      <c r="JE100"/>
      <c r="JF100"/>
      <c r="JG100"/>
      <c r="JH100"/>
      <c r="JI100"/>
      <c r="JJ100"/>
      <c r="JK100"/>
      <c r="JL100"/>
      <c r="JM100"/>
      <c r="JN100"/>
      <c r="JO100"/>
      <c r="JP100"/>
      <c r="JQ100"/>
      <c r="JR100"/>
      <c r="JS100"/>
      <c r="JT100"/>
      <c r="JU100"/>
      <c r="JV100"/>
      <c r="JW100"/>
      <c r="JX100"/>
      <c r="JY100"/>
      <c r="JZ100"/>
      <c r="KA100"/>
      <c r="KB100"/>
      <c r="KC100"/>
      <c r="KD100"/>
      <c r="KE100"/>
      <c r="KF100"/>
      <c r="KG100"/>
      <c r="KH100"/>
      <c r="KI100"/>
      <c r="KJ100"/>
      <c r="KK100"/>
      <c r="KL100"/>
      <c r="KM100"/>
      <c r="KN100"/>
      <c r="KO100"/>
      <c r="KP100"/>
      <c r="KQ100"/>
      <c r="KR100"/>
      <c r="KS100"/>
      <c r="KT100"/>
      <c r="KU100"/>
      <c r="KV100"/>
      <c r="KW100"/>
      <c r="KX100"/>
      <c r="KY100"/>
      <c r="KZ100"/>
      <c r="LA100"/>
      <c r="LB100"/>
      <c r="LC100"/>
      <c r="LD100"/>
      <c r="LE100"/>
      <c r="LF100"/>
      <c r="LG100"/>
      <c r="LH100"/>
      <c r="LI100"/>
      <c r="LJ100"/>
      <c r="LK100"/>
      <c r="LL100"/>
      <c r="LM100"/>
      <c r="LN100"/>
      <c r="LO100"/>
      <c r="LP100"/>
      <c r="LQ100"/>
      <c r="LR100"/>
      <c r="LS100"/>
      <c r="LT100"/>
      <c r="LU100"/>
      <c r="LV100"/>
      <c r="LW100"/>
      <c r="LX100"/>
      <c r="LY100"/>
      <c r="LZ100"/>
      <c r="MA100"/>
      <c r="MB100"/>
      <c r="MC100"/>
      <c r="MD100"/>
      <c r="ME100"/>
      <c r="MF100"/>
      <c r="MG100"/>
      <c r="MH100"/>
      <c r="MI100"/>
      <c r="MJ100"/>
      <c r="MK100"/>
      <c r="ML100"/>
      <c r="MM100"/>
      <c r="MN100"/>
      <c r="MO100"/>
      <c r="MP100"/>
      <c r="MQ100"/>
      <c r="MR100"/>
      <c r="MS100"/>
      <c r="MT100"/>
      <c r="MU100"/>
      <c r="MV100"/>
      <c r="MW100"/>
      <c r="MX100"/>
      <c r="MY100"/>
      <c r="MZ100"/>
      <c r="NA100"/>
      <c r="NB100"/>
      <c r="NC100"/>
      <c r="ND100"/>
      <c r="NE100"/>
      <c r="NF100"/>
      <c r="NG100"/>
      <c r="NH100"/>
      <c r="NI100"/>
      <c r="NJ100"/>
      <c r="NK100"/>
      <c r="NL100"/>
      <c r="NM100"/>
      <c r="NN100"/>
      <c r="NO100"/>
      <c r="NP100"/>
      <c r="NQ100"/>
      <c r="NR100"/>
      <c r="NS100"/>
      <c r="NT100"/>
      <c r="NU100"/>
      <c r="NV100"/>
      <c r="NW100"/>
      <c r="NX100"/>
      <c r="NY100"/>
      <c r="NZ100"/>
      <c r="OA100"/>
      <c r="OB100"/>
      <c r="OC100"/>
      <c r="OD100"/>
      <c r="OE100"/>
      <c r="OF100"/>
      <c r="OG100"/>
      <c r="OH100"/>
      <c r="OI100"/>
      <c r="OJ100"/>
      <c r="OK100"/>
      <c r="OL100"/>
      <c r="OM100"/>
      <c r="ON100"/>
      <c r="OO100"/>
      <c r="OP100"/>
      <c r="OQ100"/>
      <c r="OR100"/>
      <c r="OS100"/>
      <c r="OT100"/>
      <c r="OU100"/>
      <c r="OV100"/>
      <c r="OW100"/>
      <c r="OX100"/>
      <c r="OY100"/>
      <c r="OZ100"/>
      <c r="PA100"/>
      <c r="PB100"/>
      <c r="PC100"/>
      <c r="PD100"/>
      <c r="PE100"/>
      <c r="PF100"/>
      <c r="PG100"/>
      <c r="PH100"/>
      <c r="PI100"/>
      <c r="PJ100"/>
      <c r="PK100"/>
      <c r="PL100"/>
      <c r="PM100"/>
      <c r="PN100"/>
      <c r="PO100"/>
      <c r="PP100"/>
      <c r="PQ100"/>
      <c r="PR100"/>
      <c r="PS100"/>
      <c r="PT100"/>
      <c r="PU100"/>
      <c r="PV100"/>
      <c r="PW100"/>
      <c r="PX100"/>
      <c r="PY100"/>
      <c r="PZ100"/>
      <c r="QA100"/>
      <c r="QB100"/>
      <c r="QC100"/>
      <c r="QD100"/>
      <c r="QE100"/>
      <c r="QF100"/>
      <c r="QG100"/>
      <c r="QH100"/>
      <c r="QI100"/>
      <c r="QJ100"/>
      <c r="QK100"/>
      <c r="QL100"/>
      <c r="QM100"/>
      <c r="QN100"/>
      <c r="QO100"/>
      <c r="QP100"/>
      <c r="QQ100"/>
      <c r="QR100"/>
      <c r="QS100"/>
      <c r="QT100"/>
      <c r="QU100"/>
      <c r="QV100"/>
      <c r="QW100"/>
      <c r="QX100"/>
      <c r="QY100"/>
      <c r="QZ100"/>
      <c r="RA100"/>
      <c r="RB100"/>
      <c r="RC100"/>
      <c r="RD100"/>
      <c r="RE100"/>
      <c r="RF100"/>
      <c r="RG100"/>
      <c r="RH100"/>
      <c r="RI100"/>
      <c r="RJ100"/>
      <c r="RK100"/>
      <c r="RL100"/>
      <c r="RM100"/>
      <c r="RN100"/>
      <c r="RO100"/>
      <c r="RP100"/>
      <c r="RQ100"/>
      <c r="RR100"/>
      <c r="RS100"/>
      <c r="RT100"/>
      <c r="RU100"/>
      <c r="RV100"/>
      <c r="RW100"/>
      <c r="RX100"/>
      <c r="RY100"/>
      <c r="RZ100"/>
      <c r="SA100"/>
      <c r="SB100"/>
      <c r="SC100"/>
      <c r="SD100"/>
      <c r="SE100"/>
      <c r="SF100"/>
      <c r="SG100"/>
      <c r="SH100"/>
      <c r="SI100"/>
      <c r="SJ100"/>
      <c r="SK100"/>
      <c r="SL100"/>
      <c r="SM100"/>
      <c r="SN100"/>
      <c r="SO100"/>
      <c r="SP100"/>
      <c r="SQ100"/>
      <c r="SR100"/>
      <c r="SS100"/>
      <c r="ST100"/>
      <c r="SU100"/>
      <c r="SV100"/>
      <c r="SW100"/>
      <c r="SX100"/>
      <c r="SY100"/>
      <c r="SZ100"/>
      <c r="TA100"/>
      <c r="TB100"/>
      <c r="TC100"/>
      <c r="TD100"/>
      <c r="TE100"/>
      <c r="TF100"/>
      <c r="TG100"/>
      <c r="TH100"/>
      <c r="TI100"/>
      <c r="TJ100"/>
      <c r="TK100"/>
      <c r="TL100"/>
      <c r="TM100"/>
      <c r="TN100"/>
      <c r="TO100"/>
      <c r="TP100"/>
      <c r="TQ100"/>
      <c r="TR100"/>
      <c r="TS100"/>
      <c r="TT100"/>
      <c r="TU100"/>
      <c r="TV100"/>
      <c r="TW100"/>
      <c r="TX100"/>
      <c r="TY100"/>
      <c r="TZ100"/>
      <c r="UA100"/>
      <c r="UB100"/>
      <c r="UC100"/>
      <c r="UD100"/>
      <c r="UE100"/>
      <c r="UF100"/>
      <c r="UG100"/>
      <c r="UH100"/>
      <c r="UI100"/>
      <c r="UJ100"/>
      <c r="UK100"/>
      <c r="UL100"/>
      <c r="UM100"/>
      <c r="UN100"/>
      <c r="UO100"/>
      <c r="UP100"/>
      <c r="UQ100"/>
      <c r="UR100"/>
      <c r="US100"/>
      <c r="UT100"/>
      <c r="UU100"/>
      <c r="UV100"/>
      <c r="UW100"/>
      <c r="UX100"/>
      <c r="UY100"/>
      <c r="UZ100"/>
      <c r="VA100"/>
      <c r="VB100"/>
      <c r="VC100"/>
      <c r="VD100"/>
      <c r="VE100"/>
      <c r="VF100"/>
      <c r="VG100"/>
      <c r="VH100"/>
      <c r="VI100"/>
      <c r="VJ100"/>
      <c r="VK100"/>
      <c r="VL100"/>
      <c r="VM100"/>
      <c r="VN100"/>
      <c r="VO100"/>
      <c r="VP100"/>
      <c r="VQ100"/>
      <c r="VR100"/>
      <c r="VS100"/>
      <c r="VT100"/>
      <c r="VU100"/>
      <c r="VV100"/>
      <c r="VW100"/>
      <c r="VX100"/>
      <c r="VY100"/>
      <c r="VZ100"/>
      <c r="WA100"/>
      <c r="WB100"/>
      <c r="WC100"/>
      <c r="WD100"/>
      <c r="WE100"/>
      <c r="WF100"/>
      <c r="WG100"/>
      <c r="WH100"/>
      <c r="WI100"/>
      <c r="WJ100"/>
      <c r="WK100"/>
      <c r="WL100"/>
      <c r="WM100"/>
      <c r="WN100"/>
      <c r="WO100"/>
      <c r="WP100"/>
      <c r="WQ100"/>
      <c r="WR100"/>
      <c r="WS100"/>
      <c r="WT100"/>
      <c r="WU100"/>
      <c r="WV100"/>
      <c r="WW100"/>
      <c r="WX100"/>
      <c r="WY100"/>
      <c r="WZ100"/>
      <c r="XA100"/>
      <c r="XB100"/>
      <c r="XC100"/>
      <c r="XD100"/>
      <c r="XE100"/>
      <c r="XF100"/>
      <c r="XG100"/>
      <c r="XH100"/>
      <c r="XI100"/>
      <c r="XJ100"/>
      <c r="XK100"/>
      <c r="XL100"/>
      <c r="XM100"/>
      <c r="XN100"/>
      <c r="XO100"/>
      <c r="XP100"/>
      <c r="XQ100"/>
      <c r="XR100"/>
      <c r="XS100"/>
      <c r="XT100"/>
      <c r="XU100"/>
      <c r="XV100"/>
      <c r="XW100"/>
      <c r="XX100"/>
      <c r="XY100"/>
      <c r="XZ100"/>
      <c r="YA100"/>
      <c r="YB100"/>
      <c r="YC100"/>
      <c r="YD100"/>
      <c r="YE100"/>
      <c r="YF100"/>
      <c r="YG100"/>
      <c r="YH100"/>
      <c r="YI100"/>
      <c r="YJ100"/>
      <c r="YK100"/>
      <c r="YL100"/>
      <c r="YM100"/>
      <c r="YN100"/>
      <c r="YO100"/>
      <c r="YP100"/>
      <c r="YQ100"/>
      <c r="YR100"/>
      <c r="YS100"/>
      <c r="YT100"/>
      <c r="YU100"/>
      <c r="YV100"/>
      <c r="YW100"/>
      <c r="YX100"/>
      <c r="YY100"/>
      <c r="YZ100"/>
      <c r="ZA100"/>
      <c r="ZB100"/>
      <c r="ZC100"/>
      <c r="ZD100"/>
      <c r="ZE100"/>
      <c r="ZF100"/>
      <c r="ZG100"/>
      <c r="ZH100"/>
      <c r="ZI100"/>
      <c r="ZJ100"/>
      <c r="ZK100"/>
      <c r="ZL100"/>
      <c r="ZM100"/>
      <c r="ZN100"/>
      <c r="ZO100"/>
      <c r="ZP100"/>
      <c r="ZQ100"/>
      <c r="ZR100"/>
      <c r="ZS100"/>
      <c r="ZT100"/>
      <c r="ZU100"/>
      <c r="ZV100"/>
      <c r="ZW100"/>
      <c r="ZX100"/>
      <c r="ZY100"/>
      <c r="ZZ100"/>
    </row>
    <row r="101" spans="1:702" s="18" customFormat="1">
      <c r="A101" s="16" t="s">
        <v>195</v>
      </c>
      <c r="B101">
        <v>628178.26786452695</v>
      </c>
      <c r="C101">
        <v>567805.21085975366</v>
      </c>
      <c r="D101">
        <v>557878.40818890207</v>
      </c>
      <c r="E101">
        <v>461939.64140380535</v>
      </c>
      <c r="F101">
        <v>463402.48676892731</v>
      </c>
      <c r="G101">
        <v>401296.73338135669</v>
      </c>
      <c r="H101">
        <v>409675.81761181727</v>
      </c>
      <c r="I101">
        <v>399303.87714140641</v>
      </c>
      <c r="J101">
        <v>301067.82030738372</v>
      </c>
      <c r="K101">
        <v>365069.12505003175</v>
      </c>
      <c r="L101">
        <v>408672.12365332822</v>
      </c>
      <c r="M101">
        <v>372790.87159550167</v>
      </c>
      <c r="N101">
        <v>372803.41992906359</v>
      </c>
      <c r="O101">
        <v>352209.13374877512</v>
      </c>
      <c r="P101">
        <v>385026.74244792393</v>
      </c>
      <c r="Q101">
        <v>335034.33588635508</v>
      </c>
      <c r="R101">
        <v>283152.8669552498</v>
      </c>
      <c r="S101">
        <v>289710.14095805725</v>
      </c>
      <c r="T101">
        <v>267791.28152643255</v>
      </c>
      <c r="U101">
        <v>253554.99606469521</v>
      </c>
      <c r="V101">
        <v>216756.43719916619</v>
      </c>
      <c r="W101">
        <v>222859.45375605591</v>
      </c>
      <c r="X101">
        <v>245576.20351201991</v>
      </c>
      <c r="Y101">
        <v>233749.64736741711</v>
      </c>
      <c r="Z101">
        <v>228573.86004290331</v>
      </c>
      <c r="AA101">
        <v>204588.80617511546</v>
      </c>
      <c r="AB101">
        <v>222144.7878029682</v>
      </c>
      <c r="AC101">
        <v>199586.54691760111</v>
      </c>
      <c r="AD101">
        <v>213620.53785671492</v>
      </c>
      <c r="AE101">
        <v>214878.14086610146</v>
      </c>
      <c r="AF101">
        <v>263239.45864869253</v>
      </c>
      <c r="AG101">
        <v>261122.66371416664</v>
      </c>
      <c r="AH101">
        <v>263818.27322950668</v>
      </c>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c r="FX101"/>
      <c r="FY101"/>
      <c r="FZ101"/>
      <c r="GA101"/>
      <c r="GB101"/>
      <c r="GC101"/>
      <c r="GD101"/>
      <c r="GE101"/>
      <c r="GF101"/>
      <c r="GG101"/>
      <c r="GH101"/>
      <c r="GI101"/>
      <c r="GJ101"/>
      <c r="GK101"/>
      <c r="GL101"/>
      <c r="GM101"/>
      <c r="GN101"/>
      <c r="GO101"/>
      <c r="GP101"/>
      <c r="GQ101"/>
      <c r="GR101"/>
      <c r="GS101"/>
      <c r="GT101"/>
      <c r="GU101"/>
      <c r="GV101"/>
      <c r="GW101"/>
      <c r="GX101"/>
      <c r="GY101"/>
      <c r="GZ101"/>
      <c r="HA101"/>
      <c r="HB101"/>
      <c r="HC101"/>
      <c r="HD101"/>
      <c r="HE101"/>
      <c r="HF101"/>
      <c r="HG101"/>
      <c r="HH101"/>
      <c r="HI101"/>
      <c r="HJ101"/>
      <c r="HK101"/>
      <c r="HL101"/>
      <c r="HM101"/>
      <c r="HN101"/>
      <c r="HO101"/>
      <c r="HP101"/>
      <c r="HQ101"/>
      <c r="HR101"/>
      <c r="HS101"/>
      <c r="HT101"/>
      <c r="HU101"/>
      <c r="HV101"/>
      <c r="HW101"/>
      <c r="HX101"/>
      <c r="HY101"/>
      <c r="HZ101"/>
      <c r="IA101"/>
      <c r="IB101"/>
      <c r="IC101"/>
      <c r="ID101"/>
      <c r="IE101"/>
      <c r="IF101"/>
      <c r="IG101"/>
      <c r="IH101"/>
      <c r="II101"/>
      <c r="IJ101"/>
      <c r="IK101"/>
      <c r="IL101"/>
      <c r="IM101"/>
      <c r="IN101"/>
      <c r="IO101"/>
      <c r="IP101"/>
      <c r="IQ101"/>
      <c r="IR101"/>
      <c r="IS101"/>
      <c r="IT101"/>
      <c r="IU101"/>
      <c r="IV101"/>
      <c r="IW101"/>
      <c r="IX101"/>
      <c r="IY101"/>
      <c r="IZ101"/>
      <c r="JA101"/>
      <c r="JB101"/>
      <c r="JC101"/>
      <c r="JD101"/>
      <c r="JE101"/>
      <c r="JF101"/>
      <c r="JG101"/>
      <c r="JH101"/>
      <c r="JI101"/>
      <c r="JJ101"/>
      <c r="JK101"/>
      <c r="JL101"/>
      <c r="JM101"/>
      <c r="JN101"/>
      <c r="JO101"/>
      <c r="JP101"/>
      <c r="JQ101"/>
      <c r="JR101"/>
      <c r="JS101"/>
      <c r="JT101"/>
      <c r="JU101"/>
      <c r="JV101"/>
      <c r="JW101"/>
      <c r="JX101"/>
      <c r="JY101"/>
      <c r="JZ101"/>
      <c r="KA101"/>
      <c r="KB101"/>
      <c r="KC101"/>
      <c r="KD101"/>
      <c r="KE101"/>
      <c r="KF101"/>
      <c r="KG101"/>
      <c r="KH101"/>
      <c r="KI101"/>
      <c r="KJ101"/>
      <c r="KK101"/>
      <c r="KL101"/>
      <c r="KM101"/>
      <c r="KN101"/>
      <c r="KO101"/>
      <c r="KP101"/>
      <c r="KQ101"/>
      <c r="KR101"/>
      <c r="KS101"/>
      <c r="KT101"/>
      <c r="KU101"/>
      <c r="KV101"/>
      <c r="KW101"/>
      <c r="KX101"/>
      <c r="KY101"/>
      <c r="KZ101"/>
      <c r="LA101"/>
      <c r="LB101"/>
      <c r="LC101"/>
      <c r="LD101"/>
      <c r="LE101"/>
      <c r="LF101"/>
      <c r="LG101"/>
      <c r="LH101"/>
      <c r="LI101"/>
      <c r="LJ101"/>
      <c r="LK101"/>
      <c r="LL101"/>
      <c r="LM101"/>
      <c r="LN101"/>
      <c r="LO101"/>
      <c r="LP101"/>
      <c r="LQ101"/>
      <c r="LR101"/>
      <c r="LS101"/>
      <c r="LT101"/>
      <c r="LU101"/>
      <c r="LV101"/>
      <c r="LW101"/>
      <c r="LX101"/>
      <c r="LY101"/>
      <c r="LZ101"/>
      <c r="MA101"/>
      <c r="MB101"/>
      <c r="MC101"/>
      <c r="MD101"/>
      <c r="ME101"/>
      <c r="MF101"/>
      <c r="MG101"/>
      <c r="MH101"/>
      <c r="MI101"/>
      <c r="MJ101"/>
      <c r="MK101"/>
      <c r="ML101"/>
      <c r="MM101"/>
      <c r="MN101"/>
      <c r="MO101"/>
      <c r="MP101"/>
      <c r="MQ101"/>
      <c r="MR101"/>
      <c r="MS101"/>
      <c r="MT101"/>
      <c r="MU101"/>
      <c r="MV101"/>
      <c r="MW101"/>
      <c r="MX101"/>
      <c r="MY101"/>
      <c r="MZ101"/>
      <c r="NA101"/>
      <c r="NB101"/>
      <c r="NC101"/>
      <c r="ND101"/>
      <c r="NE101"/>
      <c r="NF101"/>
      <c r="NG101"/>
      <c r="NH101"/>
      <c r="NI101"/>
      <c r="NJ101"/>
      <c r="NK101"/>
      <c r="NL101"/>
      <c r="NM101"/>
      <c r="NN101"/>
      <c r="NO101"/>
      <c r="NP101"/>
      <c r="NQ101"/>
      <c r="NR101"/>
      <c r="NS101"/>
      <c r="NT101"/>
      <c r="NU101"/>
      <c r="NV101"/>
      <c r="NW101"/>
      <c r="NX101"/>
      <c r="NY101"/>
      <c r="NZ101"/>
      <c r="OA101"/>
      <c r="OB101"/>
      <c r="OC101"/>
      <c r="OD101"/>
      <c r="OE101"/>
      <c r="OF101"/>
      <c r="OG101"/>
      <c r="OH101"/>
      <c r="OI101"/>
      <c r="OJ101"/>
      <c r="OK101"/>
      <c r="OL101"/>
      <c r="OM101"/>
      <c r="ON101"/>
      <c r="OO101"/>
      <c r="OP101"/>
      <c r="OQ101"/>
      <c r="OR101"/>
      <c r="OS101"/>
      <c r="OT101"/>
      <c r="OU101"/>
      <c r="OV101"/>
      <c r="OW101"/>
      <c r="OX101"/>
      <c r="OY101"/>
      <c r="OZ101"/>
      <c r="PA101"/>
      <c r="PB101"/>
      <c r="PC101"/>
      <c r="PD101"/>
      <c r="PE101"/>
      <c r="PF101"/>
      <c r="PG101"/>
      <c r="PH101"/>
      <c r="PI101"/>
      <c r="PJ101"/>
      <c r="PK101"/>
      <c r="PL101"/>
      <c r="PM101"/>
      <c r="PN101"/>
      <c r="PO101"/>
      <c r="PP101"/>
      <c r="PQ101"/>
      <c r="PR101"/>
      <c r="PS101"/>
      <c r="PT101"/>
      <c r="PU101"/>
      <c r="PV101"/>
      <c r="PW101"/>
      <c r="PX101"/>
      <c r="PY101"/>
      <c r="PZ101"/>
      <c r="QA101"/>
      <c r="QB101"/>
      <c r="QC101"/>
      <c r="QD101"/>
      <c r="QE101"/>
      <c r="QF101"/>
      <c r="QG101"/>
      <c r="QH101"/>
      <c r="QI101"/>
      <c r="QJ101"/>
      <c r="QK101"/>
      <c r="QL101"/>
      <c r="QM101"/>
      <c r="QN101"/>
      <c r="QO101"/>
      <c r="QP101"/>
      <c r="QQ101"/>
      <c r="QR101"/>
      <c r="QS101"/>
      <c r="QT101"/>
      <c r="QU101"/>
      <c r="QV101"/>
      <c r="QW101"/>
      <c r="QX101"/>
      <c r="QY101"/>
      <c r="QZ101"/>
      <c r="RA101"/>
      <c r="RB101"/>
      <c r="RC101"/>
      <c r="RD101"/>
      <c r="RE101"/>
      <c r="RF101"/>
      <c r="RG101"/>
      <c r="RH101"/>
      <c r="RI101"/>
      <c r="RJ101"/>
      <c r="RK101"/>
      <c r="RL101"/>
      <c r="RM101"/>
      <c r="RN101"/>
      <c r="RO101"/>
      <c r="RP101"/>
      <c r="RQ101"/>
      <c r="RR101"/>
      <c r="RS101"/>
      <c r="RT101"/>
      <c r="RU101"/>
      <c r="RV101"/>
      <c r="RW101"/>
      <c r="RX101"/>
      <c r="RY101"/>
      <c r="RZ101"/>
      <c r="SA101"/>
      <c r="SB101"/>
      <c r="SC101"/>
      <c r="SD101"/>
      <c r="SE101"/>
      <c r="SF101"/>
      <c r="SG101"/>
      <c r="SH101"/>
      <c r="SI101"/>
      <c r="SJ101"/>
      <c r="SK101"/>
      <c r="SL101"/>
      <c r="SM101"/>
      <c r="SN101"/>
      <c r="SO101"/>
      <c r="SP101"/>
      <c r="SQ101"/>
      <c r="SR101"/>
      <c r="SS101"/>
      <c r="ST101"/>
      <c r="SU101"/>
      <c r="SV101"/>
      <c r="SW101"/>
      <c r="SX101"/>
      <c r="SY101"/>
      <c r="SZ101"/>
      <c r="TA101"/>
      <c r="TB101"/>
      <c r="TC101"/>
      <c r="TD101"/>
      <c r="TE101"/>
      <c r="TF101"/>
      <c r="TG101"/>
      <c r="TH101"/>
      <c r="TI101"/>
      <c r="TJ101"/>
      <c r="TK101"/>
      <c r="TL101"/>
      <c r="TM101"/>
      <c r="TN101"/>
      <c r="TO101"/>
      <c r="TP101"/>
      <c r="TQ101"/>
      <c r="TR101"/>
      <c r="TS101"/>
      <c r="TT101"/>
      <c r="TU101"/>
      <c r="TV101"/>
      <c r="TW101"/>
      <c r="TX101"/>
      <c r="TY101"/>
      <c r="TZ101"/>
      <c r="UA101"/>
      <c r="UB101"/>
      <c r="UC101"/>
      <c r="UD101"/>
      <c r="UE101"/>
      <c r="UF101"/>
      <c r="UG101"/>
      <c r="UH101"/>
      <c r="UI101"/>
      <c r="UJ101"/>
      <c r="UK101"/>
      <c r="UL101"/>
      <c r="UM101"/>
      <c r="UN101"/>
      <c r="UO101"/>
      <c r="UP101"/>
      <c r="UQ101"/>
      <c r="UR101"/>
      <c r="US101"/>
      <c r="UT101"/>
      <c r="UU101"/>
      <c r="UV101"/>
      <c r="UW101"/>
      <c r="UX101"/>
      <c r="UY101"/>
      <c r="UZ101"/>
      <c r="VA101"/>
      <c r="VB101"/>
      <c r="VC101"/>
      <c r="VD101"/>
      <c r="VE101"/>
      <c r="VF101"/>
      <c r="VG101"/>
      <c r="VH101"/>
      <c r="VI101"/>
      <c r="VJ101"/>
      <c r="VK101"/>
      <c r="VL101"/>
      <c r="VM101"/>
      <c r="VN101"/>
      <c r="VO101"/>
      <c r="VP101"/>
      <c r="VQ101"/>
      <c r="VR101"/>
      <c r="VS101"/>
      <c r="VT101"/>
      <c r="VU101"/>
      <c r="VV101"/>
      <c r="VW101"/>
      <c r="VX101"/>
      <c r="VY101"/>
      <c r="VZ101"/>
      <c r="WA101"/>
      <c r="WB101"/>
      <c r="WC101"/>
      <c r="WD101"/>
      <c r="WE101"/>
      <c r="WF101"/>
      <c r="WG101"/>
      <c r="WH101"/>
      <c r="WI101"/>
      <c r="WJ101"/>
      <c r="WK101"/>
      <c r="WL101"/>
      <c r="WM101"/>
      <c r="WN101"/>
      <c r="WO101"/>
      <c r="WP101"/>
      <c r="WQ101"/>
      <c r="WR101"/>
      <c r="WS101"/>
      <c r="WT101"/>
      <c r="WU101"/>
      <c r="WV101"/>
      <c r="WW101"/>
      <c r="WX101"/>
      <c r="WY101"/>
      <c r="WZ101"/>
      <c r="XA101"/>
      <c r="XB101"/>
      <c r="XC101"/>
      <c r="XD101"/>
      <c r="XE101"/>
      <c r="XF101"/>
      <c r="XG101"/>
      <c r="XH101"/>
      <c r="XI101"/>
      <c r="XJ101"/>
      <c r="XK101"/>
      <c r="XL101"/>
      <c r="XM101"/>
      <c r="XN101"/>
      <c r="XO101"/>
      <c r="XP101"/>
      <c r="XQ101"/>
      <c r="XR101"/>
      <c r="XS101"/>
      <c r="XT101"/>
      <c r="XU101"/>
      <c r="XV101"/>
      <c r="XW101"/>
      <c r="XX101"/>
      <c r="XY101"/>
      <c r="XZ101"/>
      <c r="YA101"/>
      <c r="YB101"/>
      <c r="YC101"/>
      <c r="YD101"/>
      <c r="YE101"/>
      <c r="YF101"/>
      <c r="YG101"/>
      <c r="YH101"/>
      <c r="YI101"/>
      <c r="YJ101"/>
      <c r="YK101"/>
      <c r="YL101"/>
      <c r="YM101"/>
      <c r="YN101"/>
      <c r="YO101"/>
      <c r="YP101"/>
      <c r="YQ101"/>
      <c r="YR101"/>
      <c r="YS101"/>
      <c r="YT101"/>
      <c r="YU101"/>
      <c r="YV101"/>
      <c r="YW101"/>
      <c r="YX101"/>
      <c r="YY101"/>
      <c r="YZ101"/>
      <c r="ZA101"/>
      <c r="ZB101"/>
      <c r="ZC101"/>
      <c r="ZD101"/>
      <c r="ZE101"/>
      <c r="ZF101"/>
      <c r="ZG101"/>
      <c r="ZH101"/>
      <c r="ZI101"/>
      <c r="ZJ101"/>
      <c r="ZK101"/>
      <c r="ZL101"/>
      <c r="ZM101"/>
      <c r="ZN101"/>
      <c r="ZO101"/>
      <c r="ZP101"/>
      <c r="ZQ101"/>
      <c r="ZR101"/>
      <c r="ZS101"/>
      <c r="ZT101"/>
      <c r="ZU101"/>
      <c r="ZV101"/>
      <c r="ZW101"/>
      <c r="ZX101"/>
      <c r="ZY101"/>
      <c r="ZZ101"/>
    </row>
    <row r="102" spans="1:702" s="18" customFormat="1">
      <c r="A102" s="69" t="s">
        <v>361</v>
      </c>
      <c r="B102">
        <v>0</v>
      </c>
      <c r="C102">
        <v>0</v>
      </c>
      <c r="D102">
        <v>0</v>
      </c>
      <c r="E102">
        <v>0</v>
      </c>
      <c r="F102">
        <v>0</v>
      </c>
      <c r="G102">
        <v>0</v>
      </c>
      <c r="H102">
        <v>0</v>
      </c>
      <c r="I102">
        <v>0</v>
      </c>
      <c r="J102">
        <v>0</v>
      </c>
      <c r="K102">
        <v>0</v>
      </c>
      <c r="L102">
        <v>0</v>
      </c>
      <c r="M102">
        <v>0</v>
      </c>
      <c r="N102">
        <v>0</v>
      </c>
      <c r="O102">
        <v>0</v>
      </c>
      <c r="P102">
        <v>0</v>
      </c>
      <c r="Q102">
        <v>0</v>
      </c>
      <c r="R102">
        <v>0</v>
      </c>
      <c r="S102">
        <v>0</v>
      </c>
      <c r="T102">
        <v>0</v>
      </c>
      <c r="U102">
        <v>0</v>
      </c>
      <c r="V102">
        <v>0</v>
      </c>
      <c r="W102">
        <v>0</v>
      </c>
      <c r="X102">
        <v>0</v>
      </c>
      <c r="Y102">
        <v>0</v>
      </c>
      <c r="Z102">
        <v>0</v>
      </c>
      <c r="AA102">
        <v>0</v>
      </c>
      <c r="AB102">
        <v>0</v>
      </c>
      <c r="AC102">
        <v>0</v>
      </c>
      <c r="AD102">
        <v>0</v>
      </c>
      <c r="AE102">
        <v>0</v>
      </c>
      <c r="AF102">
        <v>0</v>
      </c>
      <c r="AG102">
        <v>0</v>
      </c>
      <c r="AH102">
        <v>0</v>
      </c>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c r="FX102"/>
      <c r="FY102"/>
      <c r="FZ102"/>
      <c r="GA102"/>
      <c r="GB102"/>
      <c r="GC102"/>
      <c r="GD102"/>
      <c r="GE102"/>
      <c r="GF102"/>
      <c r="GG102"/>
      <c r="GH102"/>
      <c r="GI102"/>
      <c r="GJ102"/>
      <c r="GK102"/>
      <c r="GL102"/>
      <c r="GM102"/>
      <c r="GN102"/>
      <c r="GO102"/>
      <c r="GP102"/>
      <c r="GQ102"/>
      <c r="GR102"/>
      <c r="GS102"/>
      <c r="GT102"/>
      <c r="GU102"/>
      <c r="GV102"/>
      <c r="GW102"/>
      <c r="GX102"/>
      <c r="GY102"/>
      <c r="GZ102"/>
      <c r="HA102"/>
      <c r="HB102"/>
      <c r="HC102"/>
      <c r="HD102"/>
      <c r="HE102"/>
      <c r="HF102"/>
      <c r="HG102"/>
      <c r="HH102"/>
      <c r="HI102"/>
      <c r="HJ102"/>
      <c r="HK102"/>
      <c r="HL102"/>
      <c r="HM102"/>
      <c r="HN102"/>
      <c r="HO102"/>
      <c r="HP102"/>
      <c r="HQ102"/>
      <c r="HR102"/>
      <c r="HS102"/>
      <c r="HT102"/>
      <c r="HU102"/>
      <c r="HV102"/>
      <c r="HW102"/>
      <c r="HX102"/>
      <c r="HY102"/>
      <c r="HZ102"/>
      <c r="IA102"/>
      <c r="IB102"/>
      <c r="IC102"/>
      <c r="ID102"/>
      <c r="IE102"/>
      <c r="IF102"/>
      <c r="IG102"/>
      <c r="IH102"/>
      <c r="II102"/>
      <c r="IJ102"/>
      <c r="IK102"/>
      <c r="IL102"/>
      <c r="IM102"/>
      <c r="IN102"/>
      <c r="IO102"/>
      <c r="IP102"/>
      <c r="IQ102"/>
      <c r="IR102"/>
      <c r="IS102"/>
      <c r="IT102"/>
      <c r="IU102"/>
      <c r="IV102"/>
      <c r="IW102"/>
      <c r="IX102"/>
      <c r="IY102"/>
      <c r="IZ102"/>
      <c r="JA102"/>
      <c r="JB102"/>
      <c r="JC102"/>
      <c r="JD102"/>
      <c r="JE102"/>
      <c r="JF102"/>
      <c r="JG102"/>
      <c r="JH102"/>
      <c r="JI102"/>
      <c r="JJ102"/>
      <c r="JK102"/>
      <c r="JL102"/>
      <c r="JM102"/>
      <c r="JN102"/>
      <c r="JO102"/>
      <c r="JP102"/>
      <c r="JQ102"/>
      <c r="JR102"/>
      <c r="JS102"/>
      <c r="JT102"/>
      <c r="JU102"/>
      <c r="JV102"/>
      <c r="JW102"/>
      <c r="JX102"/>
      <c r="JY102"/>
      <c r="JZ102"/>
      <c r="KA102"/>
      <c r="KB102"/>
      <c r="KC102"/>
      <c r="KD102"/>
      <c r="KE102"/>
      <c r="KF102"/>
      <c r="KG102"/>
      <c r="KH102"/>
      <c r="KI102"/>
      <c r="KJ102"/>
      <c r="KK102"/>
      <c r="KL102"/>
      <c r="KM102"/>
      <c r="KN102"/>
      <c r="KO102"/>
      <c r="KP102"/>
      <c r="KQ102"/>
      <c r="KR102"/>
      <c r="KS102"/>
      <c r="KT102"/>
      <c r="KU102"/>
      <c r="KV102"/>
      <c r="KW102"/>
      <c r="KX102"/>
      <c r="KY102"/>
      <c r="KZ102"/>
      <c r="LA102"/>
      <c r="LB102"/>
      <c r="LC102"/>
      <c r="LD102"/>
      <c r="LE102"/>
      <c r="LF102"/>
      <c r="LG102"/>
      <c r="LH102"/>
      <c r="LI102"/>
      <c r="LJ102"/>
      <c r="LK102"/>
      <c r="LL102"/>
      <c r="LM102"/>
      <c r="LN102"/>
      <c r="LO102"/>
      <c r="LP102"/>
      <c r="LQ102"/>
      <c r="LR102"/>
      <c r="LS102"/>
      <c r="LT102"/>
      <c r="LU102"/>
      <c r="LV102"/>
      <c r="LW102"/>
      <c r="LX102"/>
      <c r="LY102"/>
      <c r="LZ102"/>
      <c r="MA102"/>
      <c r="MB102"/>
      <c r="MC102"/>
      <c r="MD102"/>
      <c r="ME102"/>
      <c r="MF102"/>
      <c r="MG102"/>
      <c r="MH102"/>
      <c r="MI102"/>
      <c r="MJ102"/>
      <c r="MK102"/>
      <c r="ML102"/>
      <c r="MM102"/>
      <c r="MN102"/>
      <c r="MO102"/>
      <c r="MP102"/>
      <c r="MQ102"/>
      <c r="MR102"/>
      <c r="MS102"/>
      <c r="MT102"/>
      <c r="MU102"/>
      <c r="MV102"/>
      <c r="MW102"/>
      <c r="MX102"/>
      <c r="MY102"/>
      <c r="MZ102"/>
      <c r="NA102"/>
      <c r="NB102"/>
      <c r="NC102"/>
      <c r="ND102"/>
      <c r="NE102"/>
      <c r="NF102"/>
      <c r="NG102"/>
      <c r="NH102"/>
      <c r="NI102"/>
      <c r="NJ102"/>
      <c r="NK102"/>
      <c r="NL102"/>
      <c r="NM102"/>
      <c r="NN102"/>
      <c r="NO102"/>
      <c r="NP102"/>
      <c r="NQ102"/>
      <c r="NR102"/>
      <c r="NS102"/>
      <c r="NT102"/>
      <c r="NU102"/>
      <c r="NV102"/>
      <c r="NW102"/>
      <c r="NX102"/>
      <c r="NY102"/>
      <c r="NZ102"/>
      <c r="OA102"/>
      <c r="OB102"/>
      <c r="OC102"/>
      <c r="OD102"/>
      <c r="OE102"/>
      <c r="OF102"/>
      <c r="OG102"/>
      <c r="OH102"/>
      <c r="OI102"/>
      <c r="OJ102"/>
      <c r="OK102"/>
      <c r="OL102"/>
      <c r="OM102"/>
      <c r="ON102"/>
      <c r="OO102"/>
      <c r="OP102"/>
      <c r="OQ102"/>
      <c r="OR102"/>
      <c r="OS102"/>
      <c r="OT102"/>
      <c r="OU102"/>
      <c r="OV102"/>
      <c r="OW102"/>
      <c r="OX102"/>
      <c r="OY102"/>
      <c r="OZ102"/>
      <c r="PA102"/>
      <c r="PB102"/>
      <c r="PC102"/>
      <c r="PD102"/>
      <c r="PE102"/>
      <c r="PF102"/>
      <c r="PG102"/>
      <c r="PH102"/>
      <c r="PI102"/>
      <c r="PJ102"/>
      <c r="PK102"/>
      <c r="PL102"/>
      <c r="PM102"/>
      <c r="PN102"/>
      <c r="PO102"/>
      <c r="PP102"/>
      <c r="PQ102"/>
      <c r="PR102"/>
      <c r="PS102"/>
      <c r="PT102"/>
      <c r="PU102"/>
      <c r="PV102"/>
      <c r="PW102"/>
      <c r="PX102"/>
      <c r="PY102"/>
      <c r="PZ102"/>
      <c r="QA102"/>
      <c r="QB102"/>
      <c r="QC102"/>
      <c r="QD102"/>
      <c r="QE102"/>
      <c r="QF102"/>
      <c r="QG102"/>
      <c r="QH102"/>
      <c r="QI102"/>
      <c r="QJ102"/>
      <c r="QK102"/>
      <c r="QL102"/>
      <c r="QM102"/>
      <c r="QN102"/>
      <c r="QO102"/>
      <c r="QP102"/>
      <c r="QQ102"/>
      <c r="QR102"/>
      <c r="QS102"/>
      <c r="QT102"/>
      <c r="QU102"/>
      <c r="QV102"/>
      <c r="QW102"/>
      <c r="QX102"/>
      <c r="QY102"/>
      <c r="QZ102"/>
      <c r="RA102"/>
      <c r="RB102"/>
      <c r="RC102"/>
      <c r="RD102"/>
      <c r="RE102"/>
      <c r="RF102"/>
      <c r="RG102"/>
      <c r="RH102"/>
      <c r="RI102"/>
      <c r="RJ102"/>
      <c r="RK102"/>
      <c r="RL102"/>
      <c r="RM102"/>
      <c r="RN102"/>
      <c r="RO102"/>
      <c r="RP102"/>
      <c r="RQ102"/>
      <c r="RR102"/>
      <c r="RS102"/>
      <c r="RT102"/>
      <c r="RU102"/>
      <c r="RV102"/>
      <c r="RW102"/>
      <c r="RX102"/>
      <c r="RY102"/>
      <c r="RZ102"/>
      <c r="SA102"/>
      <c r="SB102"/>
      <c r="SC102"/>
      <c r="SD102"/>
      <c r="SE102"/>
      <c r="SF102"/>
      <c r="SG102"/>
      <c r="SH102"/>
      <c r="SI102"/>
      <c r="SJ102"/>
      <c r="SK102"/>
      <c r="SL102"/>
      <c r="SM102"/>
      <c r="SN102"/>
      <c r="SO102"/>
      <c r="SP102"/>
      <c r="SQ102"/>
      <c r="SR102"/>
      <c r="SS102"/>
      <c r="ST102"/>
      <c r="SU102"/>
      <c r="SV102"/>
      <c r="SW102"/>
      <c r="SX102"/>
      <c r="SY102"/>
      <c r="SZ102"/>
      <c r="TA102"/>
      <c r="TB102"/>
      <c r="TC102"/>
      <c r="TD102"/>
      <c r="TE102"/>
      <c r="TF102"/>
      <c r="TG102"/>
      <c r="TH102"/>
      <c r="TI102"/>
      <c r="TJ102"/>
      <c r="TK102"/>
      <c r="TL102"/>
      <c r="TM102"/>
      <c r="TN102"/>
      <c r="TO102"/>
      <c r="TP102"/>
      <c r="TQ102"/>
      <c r="TR102"/>
      <c r="TS102"/>
      <c r="TT102"/>
      <c r="TU102"/>
      <c r="TV102"/>
      <c r="TW102"/>
      <c r="TX102"/>
      <c r="TY102"/>
      <c r="TZ102"/>
      <c r="UA102"/>
      <c r="UB102"/>
      <c r="UC102"/>
      <c r="UD102"/>
      <c r="UE102"/>
      <c r="UF102"/>
      <c r="UG102"/>
      <c r="UH102"/>
      <c r="UI102"/>
      <c r="UJ102"/>
      <c r="UK102"/>
      <c r="UL102"/>
      <c r="UM102"/>
      <c r="UN102"/>
      <c r="UO102"/>
      <c r="UP102"/>
      <c r="UQ102"/>
      <c r="UR102"/>
      <c r="US102"/>
      <c r="UT102"/>
      <c r="UU102"/>
      <c r="UV102"/>
      <c r="UW102"/>
      <c r="UX102"/>
      <c r="UY102"/>
      <c r="UZ102"/>
      <c r="VA102"/>
      <c r="VB102"/>
      <c r="VC102"/>
      <c r="VD102"/>
      <c r="VE102"/>
      <c r="VF102"/>
      <c r="VG102"/>
      <c r="VH102"/>
      <c r="VI102"/>
      <c r="VJ102"/>
      <c r="VK102"/>
      <c r="VL102"/>
      <c r="VM102"/>
      <c r="VN102"/>
      <c r="VO102"/>
      <c r="VP102"/>
      <c r="VQ102"/>
      <c r="VR102"/>
      <c r="VS102"/>
      <c r="VT102"/>
      <c r="VU102"/>
      <c r="VV102"/>
      <c r="VW102"/>
      <c r="VX102"/>
      <c r="VY102"/>
      <c r="VZ102"/>
      <c r="WA102"/>
      <c r="WB102"/>
      <c r="WC102"/>
      <c r="WD102"/>
      <c r="WE102"/>
      <c r="WF102"/>
      <c r="WG102"/>
      <c r="WH102"/>
      <c r="WI102"/>
      <c r="WJ102"/>
      <c r="WK102"/>
      <c r="WL102"/>
      <c r="WM102"/>
      <c r="WN102"/>
      <c r="WO102"/>
      <c r="WP102"/>
      <c r="WQ102"/>
      <c r="WR102"/>
      <c r="WS102"/>
      <c r="WT102"/>
      <c r="WU102"/>
      <c r="WV102"/>
      <c r="WW102"/>
      <c r="WX102"/>
      <c r="WY102"/>
      <c r="WZ102"/>
      <c r="XA102"/>
      <c r="XB102"/>
      <c r="XC102"/>
      <c r="XD102"/>
      <c r="XE102"/>
      <c r="XF102"/>
      <c r="XG102"/>
      <c r="XH102"/>
      <c r="XI102"/>
      <c r="XJ102"/>
      <c r="XK102"/>
      <c r="XL102"/>
      <c r="XM102"/>
      <c r="XN102"/>
      <c r="XO102"/>
      <c r="XP102"/>
      <c r="XQ102"/>
      <c r="XR102"/>
      <c r="XS102"/>
      <c r="XT102"/>
      <c r="XU102"/>
      <c r="XV102"/>
      <c r="XW102"/>
      <c r="XX102"/>
      <c r="XY102"/>
      <c r="XZ102"/>
      <c r="YA102"/>
      <c r="YB102"/>
      <c r="YC102"/>
      <c r="YD102"/>
      <c r="YE102"/>
      <c r="YF102"/>
      <c r="YG102"/>
      <c r="YH102"/>
      <c r="YI102"/>
      <c r="YJ102"/>
      <c r="YK102"/>
      <c r="YL102"/>
      <c r="YM102"/>
      <c r="YN102"/>
      <c r="YO102"/>
      <c r="YP102"/>
      <c r="YQ102"/>
      <c r="YR102"/>
      <c r="YS102"/>
      <c r="YT102"/>
      <c r="YU102"/>
      <c r="YV102"/>
      <c r="YW102"/>
      <c r="YX102"/>
      <c r="YY102"/>
      <c r="YZ102"/>
      <c r="ZA102"/>
      <c r="ZB102"/>
      <c r="ZC102"/>
      <c r="ZD102"/>
      <c r="ZE102"/>
      <c r="ZF102"/>
      <c r="ZG102"/>
      <c r="ZH102"/>
      <c r="ZI102"/>
      <c r="ZJ102"/>
      <c r="ZK102"/>
      <c r="ZL102"/>
      <c r="ZM102"/>
      <c r="ZN102"/>
      <c r="ZO102"/>
      <c r="ZP102"/>
      <c r="ZQ102"/>
      <c r="ZR102"/>
      <c r="ZS102"/>
      <c r="ZT102"/>
      <c r="ZU102"/>
      <c r="ZV102"/>
      <c r="ZW102"/>
      <c r="ZX102"/>
      <c r="ZY102"/>
      <c r="ZZ102"/>
    </row>
    <row r="103" spans="1:702" s="18" customFormat="1">
      <c r="A103" s="158" t="s">
        <v>362</v>
      </c>
      <c r="B103">
        <v>0</v>
      </c>
      <c r="C103">
        <v>0</v>
      </c>
      <c r="D103">
        <v>0</v>
      </c>
      <c r="E103">
        <v>0</v>
      </c>
      <c r="F103">
        <v>0</v>
      </c>
      <c r="G103">
        <v>0</v>
      </c>
      <c r="H103">
        <v>0</v>
      </c>
      <c r="I103">
        <v>0</v>
      </c>
      <c r="J103">
        <v>0</v>
      </c>
      <c r="K103">
        <v>0</v>
      </c>
      <c r="L103">
        <v>0</v>
      </c>
      <c r="M103">
        <v>0</v>
      </c>
      <c r="N103">
        <v>0</v>
      </c>
      <c r="O103">
        <v>0</v>
      </c>
      <c r="P103">
        <v>0</v>
      </c>
      <c r="Q103">
        <v>0</v>
      </c>
      <c r="R103">
        <v>0</v>
      </c>
      <c r="S103">
        <v>0</v>
      </c>
      <c r="T103">
        <v>0</v>
      </c>
      <c r="U103">
        <v>0</v>
      </c>
      <c r="V103">
        <v>0</v>
      </c>
      <c r="W103">
        <v>0</v>
      </c>
      <c r="X103">
        <v>0</v>
      </c>
      <c r="Y103">
        <v>0</v>
      </c>
      <c r="Z103">
        <v>0</v>
      </c>
      <c r="AA103">
        <v>0</v>
      </c>
      <c r="AB103">
        <v>0</v>
      </c>
      <c r="AC103">
        <v>0</v>
      </c>
      <c r="AD103">
        <v>0</v>
      </c>
      <c r="AE103">
        <v>0</v>
      </c>
      <c r="AF103">
        <v>0</v>
      </c>
      <c r="AG103">
        <v>0</v>
      </c>
      <c r="AH103">
        <v>0</v>
      </c>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c r="FN103"/>
      <c r="FO103"/>
      <c r="FP103"/>
      <c r="FQ103"/>
      <c r="FR103"/>
      <c r="FS103"/>
      <c r="FT103"/>
      <c r="FU103"/>
      <c r="FV103"/>
      <c r="FW103"/>
      <c r="FX103"/>
      <c r="FY103"/>
      <c r="FZ103"/>
      <c r="GA103"/>
      <c r="GB103"/>
      <c r="GC103"/>
      <c r="GD103"/>
      <c r="GE103"/>
      <c r="GF103"/>
      <c r="GG103"/>
      <c r="GH103"/>
      <c r="GI103"/>
      <c r="GJ103"/>
      <c r="GK103"/>
      <c r="GL103"/>
      <c r="GM103"/>
      <c r="GN103"/>
      <c r="GO103"/>
      <c r="GP103"/>
      <c r="GQ103"/>
      <c r="GR103"/>
      <c r="GS103"/>
      <c r="GT103"/>
      <c r="GU103"/>
      <c r="GV103"/>
      <c r="GW103"/>
      <c r="GX103"/>
      <c r="GY103"/>
      <c r="GZ103"/>
      <c r="HA103"/>
      <c r="HB103"/>
      <c r="HC103"/>
      <c r="HD103"/>
      <c r="HE103"/>
      <c r="HF103"/>
      <c r="HG103"/>
      <c r="HH103"/>
      <c r="HI103"/>
      <c r="HJ103"/>
      <c r="HK103"/>
      <c r="HL103"/>
      <c r="HM103"/>
      <c r="HN103"/>
      <c r="HO103"/>
      <c r="HP103"/>
      <c r="HQ103"/>
      <c r="HR103"/>
      <c r="HS103"/>
      <c r="HT103"/>
      <c r="HU103"/>
      <c r="HV103"/>
      <c r="HW103"/>
      <c r="HX103"/>
      <c r="HY103"/>
      <c r="HZ103"/>
      <c r="IA103"/>
      <c r="IB103"/>
      <c r="IC103"/>
      <c r="ID103"/>
      <c r="IE103"/>
      <c r="IF103"/>
      <c r="IG103"/>
      <c r="IH103"/>
      <c r="II103"/>
      <c r="IJ103"/>
      <c r="IK103"/>
      <c r="IL103"/>
      <c r="IM103"/>
      <c r="IN103"/>
      <c r="IO103"/>
      <c r="IP103"/>
      <c r="IQ103"/>
      <c r="IR103"/>
      <c r="IS103"/>
      <c r="IT103"/>
      <c r="IU103"/>
      <c r="IV103"/>
      <c r="IW103"/>
      <c r="IX103"/>
      <c r="IY103"/>
      <c r="IZ103"/>
      <c r="JA103"/>
      <c r="JB103"/>
      <c r="JC103"/>
      <c r="JD103"/>
      <c r="JE103"/>
      <c r="JF103"/>
      <c r="JG103"/>
      <c r="JH103"/>
      <c r="JI103"/>
      <c r="JJ103"/>
      <c r="JK103"/>
      <c r="JL103"/>
      <c r="JM103"/>
      <c r="JN103"/>
      <c r="JO103"/>
      <c r="JP103"/>
      <c r="JQ103"/>
      <c r="JR103"/>
      <c r="JS103"/>
      <c r="JT103"/>
      <c r="JU103"/>
      <c r="JV103"/>
      <c r="JW103"/>
      <c r="JX103"/>
      <c r="JY103"/>
      <c r="JZ103"/>
      <c r="KA103"/>
      <c r="KB103"/>
      <c r="KC103"/>
      <c r="KD103"/>
      <c r="KE103"/>
      <c r="KF103"/>
      <c r="KG103"/>
      <c r="KH103"/>
      <c r="KI103"/>
      <c r="KJ103"/>
      <c r="KK103"/>
      <c r="KL103"/>
      <c r="KM103"/>
      <c r="KN103"/>
      <c r="KO103"/>
      <c r="KP103"/>
      <c r="KQ103"/>
      <c r="KR103"/>
      <c r="KS103"/>
      <c r="KT103"/>
      <c r="KU103"/>
      <c r="KV103"/>
      <c r="KW103"/>
      <c r="KX103"/>
      <c r="KY103"/>
      <c r="KZ103"/>
      <c r="LA103"/>
      <c r="LB103"/>
      <c r="LC103"/>
      <c r="LD103"/>
      <c r="LE103"/>
      <c r="LF103"/>
      <c r="LG103"/>
      <c r="LH103"/>
      <c r="LI103"/>
      <c r="LJ103"/>
      <c r="LK103"/>
      <c r="LL103"/>
      <c r="LM103"/>
      <c r="LN103"/>
      <c r="LO103"/>
      <c r="LP103"/>
      <c r="LQ103"/>
      <c r="LR103"/>
      <c r="LS103"/>
      <c r="LT103"/>
      <c r="LU103"/>
      <c r="LV103"/>
      <c r="LW103"/>
      <c r="LX103"/>
      <c r="LY103"/>
      <c r="LZ103"/>
      <c r="MA103"/>
      <c r="MB103"/>
      <c r="MC103"/>
      <c r="MD103"/>
      <c r="ME103"/>
      <c r="MF103"/>
      <c r="MG103"/>
      <c r="MH103"/>
      <c r="MI103"/>
      <c r="MJ103"/>
      <c r="MK103"/>
      <c r="ML103"/>
      <c r="MM103"/>
      <c r="MN103"/>
      <c r="MO103"/>
      <c r="MP103"/>
      <c r="MQ103"/>
      <c r="MR103"/>
      <c r="MS103"/>
      <c r="MT103"/>
      <c r="MU103"/>
      <c r="MV103"/>
      <c r="MW103"/>
      <c r="MX103"/>
      <c r="MY103"/>
      <c r="MZ103"/>
      <c r="NA103"/>
      <c r="NB103"/>
      <c r="NC103"/>
      <c r="ND103"/>
      <c r="NE103"/>
      <c r="NF103"/>
      <c r="NG103"/>
      <c r="NH103"/>
      <c r="NI103"/>
      <c r="NJ103"/>
      <c r="NK103"/>
      <c r="NL103"/>
      <c r="NM103"/>
      <c r="NN103"/>
      <c r="NO103"/>
      <c r="NP103"/>
      <c r="NQ103"/>
      <c r="NR103"/>
      <c r="NS103"/>
      <c r="NT103"/>
      <c r="NU103"/>
      <c r="NV103"/>
      <c r="NW103"/>
      <c r="NX103"/>
      <c r="NY103"/>
      <c r="NZ103"/>
      <c r="OA103"/>
      <c r="OB103"/>
      <c r="OC103"/>
      <c r="OD103"/>
      <c r="OE103"/>
      <c r="OF103"/>
      <c r="OG103"/>
      <c r="OH103"/>
      <c r="OI103"/>
      <c r="OJ103"/>
      <c r="OK103"/>
      <c r="OL103"/>
      <c r="OM103"/>
      <c r="ON103"/>
      <c r="OO103"/>
      <c r="OP103"/>
      <c r="OQ103"/>
      <c r="OR103"/>
      <c r="OS103"/>
      <c r="OT103"/>
      <c r="OU103"/>
      <c r="OV103"/>
      <c r="OW103"/>
      <c r="OX103"/>
      <c r="OY103"/>
      <c r="OZ103"/>
      <c r="PA103"/>
      <c r="PB103"/>
      <c r="PC103"/>
      <c r="PD103"/>
      <c r="PE103"/>
      <c r="PF103"/>
      <c r="PG103"/>
      <c r="PH103"/>
      <c r="PI103"/>
      <c r="PJ103"/>
      <c r="PK103"/>
      <c r="PL103"/>
      <c r="PM103"/>
      <c r="PN103"/>
      <c r="PO103"/>
      <c r="PP103"/>
      <c r="PQ103"/>
      <c r="PR103"/>
      <c r="PS103"/>
      <c r="PT103"/>
      <c r="PU103"/>
      <c r="PV103"/>
      <c r="PW103"/>
      <c r="PX103"/>
      <c r="PY103"/>
      <c r="PZ103"/>
      <c r="QA103"/>
      <c r="QB103"/>
      <c r="QC103"/>
      <c r="QD103"/>
      <c r="QE103"/>
      <c r="QF103"/>
      <c r="QG103"/>
      <c r="QH103"/>
      <c r="QI103"/>
      <c r="QJ103"/>
      <c r="QK103"/>
      <c r="QL103"/>
      <c r="QM103"/>
      <c r="QN103"/>
      <c r="QO103"/>
      <c r="QP103"/>
      <c r="QQ103"/>
      <c r="QR103"/>
      <c r="QS103"/>
      <c r="QT103"/>
      <c r="QU103"/>
      <c r="QV103"/>
      <c r="QW103"/>
      <c r="QX103"/>
      <c r="QY103"/>
      <c r="QZ103"/>
      <c r="RA103"/>
      <c r="RB103"/>
      <c r="RC103"/>
      <c r="RD103"/>
      <c r="RE103"/>
      <c r="RF103"/>
      <c r="RG103"/>
      <c r="RH103"/>
      <c r="RI103"/>
      <c r="RJ103"/>
      <c r="RK103"/>
      <c r="RL103"/>
      <c r="RM103"/>
      <c r="RN103"/>
      <c r="RO103"/>
      <c r="RP103"/>
      <c r="RQ103"/>
      <c r="RR103"/>
      <c r="RS103"/>
      <c r="RT103"/>
      <c r="RU103"/>
      <c r="RV103"/>
      <c r="RW103"/>
      <c r="RX103"/>
      <c r="RY103"/>
      <c r="RZ103"/>
      <c r="SA103"/>
      <c r="SB103"/>
      <c r="SC103"/>
      <c r="SD103"/>
      <c r="SE103"/>
      <c r="SF103"/>
      <c r="SG103"/>
      <c r="SH103"/>
      <c r="SI103"/>
      <c r="SJ103"/>
      <c r="SK103"/>
      <c r="SL103"/>
      <c r="SM103"/>
      <c r="SN103"/>
      <c r="SO103"/>
      <c r="SP103"/>
      <c r="SQ103"/>
      <c r="SR103"/>
      <c r="SS103"/>
      <c r="ST103"/>
      <c r="SU103"/>
      <c r="SV103"/>
      <c r="SW103"/>
      <c r="SX103"/>
      <c r="SY103"/>
      <c r="SZ103"/>
      <c r="TA103"/>
      <c r="TB103"/>
      <c r="TC103"/>
      <c r="TD103"/>
      <c r="TE103"/>
      <c r="TF103"/>
      <c r="TG103"/>
      <c r="TH103"/>
      <c r="TI103"/>
      <c r="TJ103"/>
      <c r="TK103"/>
      <c r="TL103"/>
      <c r="TM103"/>
      <c r="TN103"/>
      <c r="TO103"/>
      <c r="TP103"/>
      <c r="TQ103"/>
      <c r="TR103"/>
      <c r="TS103"/>
      <c r="TT103"/>
      <c r="TU103"/>
      <c r="TV103"/>
      <c r="TW103"/>
      <c r="TX103"/>
      <c r="TY103"/>
      <c r="TZ103"/>
      <c r="UA103"/>
      <c r="UB103"/>
      <c r="UC103"/>
      <c r="UD103"/>
      <c r="UE103"/>
      <c r="UF103"/>
      <c r="UG103"/>
      <c r="UH103"/>
      <c r="UI103"/>
      <c r="UJ103"/>
      <c r="UK103"/>
      <c r="UL103"/>
      <c r="UM103"/>
      <c r="UN103"/>
      <c r="UO103"/>
      <c r="UP103"/>
      <c r="UQ103"/>
      <c r="UR103"/>
      <c r="US103"/>
      <c r="UT103"/>
      <c r="UU103"/>
      <c r="UV103"/>
      <c r="UW103"/>
      <c r="UX103"/>
      <c r="UY103"/>
      <c r="UZ103"/>
      <c r="VA103"/>
      <c r="VB103"/>
      <c r="VC103"/>
      <c r="VD103"/>
      <c r="VE103"/>
      <c r="VF103"/>
      <c r="VG103"/>
      <c r="VH103"/>
      <c r="VI103"/>
      <c r="VJ103"/>
      <c r="VK103"/>
      <c r="VL103"/>
      <c r="VM103"/>
      <c r="VN103"/>
      <c r="VO103"/>
      <c r="VP103"/>
      <c r="VQ103"/>
      <c r="VR103"/>
      <c r="VS103"/>
      <c r="VT103"/>
      <c r="VU103"/>
      <c r="VV103"/>
      <c r="VW103"/>
      <c r="VX103"/>
      <c r="VY103"/>
      <c r="VZ103"/>
      <c r="WA103"/>
      <c r="WB103"/>
      <c r="WC103"/>
      <c r="WD103"/>
      <c r="WE103"/>
      <c r="WF103"/>
      <c r="WG103"/>
      <c r="WH103"/>
      <c r="WI103"/>
      <c r="WJ103"/>
      <c r="WK103"/>
      <c r="WL103"/>
      <c r="WM103"/>
      <c r="WN103"/>
      <c r="WO103"/>
      <c r="WP103"/>
      <c r="WQ103"/>
      <c r="WR103"/>
      <c r="WS103"/>
      <c r="WT103"/>
      <c r="WU103"/>
      <c r="WV103"/>
      <c r="WW103"/>
      <c r="WX103"/>
      <c r="WY103"/>
      <c r="WZ103"/>
      <c r="XA103"/>
      <c r="XB103"/>
      <c r="XC103"/>
      <c r="XD103"/>
      <c r="XE103"/>
      <c r="XF103"/>
      <c r="XG103"/>
      <c r="XH103"/>
      <c r="XI103"/>
      <c r="XJ103"/>
      <c r="XK103"/>
      <c r="XL103"/>
      <c r="XM103"/>
      <c r="XN103"/>
      <c r="XO103"/>
      <c r="XP103"/>
      <c r="XQ103"/>
      <c r="XR103"/>
      <c r="XS103"/>
      <c r="XT103"/>
      <c r="XU103"/>
      <c r="XV103"/>
      <c r="XW103"/>
      <c r="XX103"/>
      <c r="XY103"/>
      <c r="XZ103"/>
      <c r="YA103"/>
      <c r="YB103"/>
      <c r="YC103"/>
      <c r="YD103"/>
      <c r="YE103"/>
      <c r="YF103"/>
      <c r="YG103"/>
      <c r="YH103"/>
      <c r="YI103"/>
      <c r="YJ103"/>
      <c r="YK103"/>
      <c r="YL103"/>
      <c r="YM103"/>
      <c r="YN103"/>
      <c r="YO103"/>
      <c r="YP103"/>
      <c r="YQ103"/>
      <c r="YR103"/>
      <c r="YS103"/>
      <c r="YT103"/>
      <c r="YU103"/>
      <c r="YV103"/>
      <c r="YW103"/>
      <c r="YX103"/>
      <c r="YY103"/>
      <c r="YZ103"/>
      <c r="ZA103"/>
      <c r="ZB103"/>
      <c r="ZC103"/>
      <c r="ZD103"/>
      <c r="ZE103"/>
      <c r="ZF103"/>
      <c r="ZG103"/>
      <c r="ZH103"/>
      <c r="ZI103"/>
      <c r="ZJ103"/>
      <c r="ZK103"/>
      <c r="ZL103"/>
      <c r="ZM103"/>
      <c r="ZN103"/>
      <c r="ZO103"/>
      <c r="ZP103"/>
      <c r="ZQ103"/>
      <c r="ZR103"/>
      <c r="ZS103"/>
      <c r="ZT103"/>
      <c r="ZU103"/>
      <c r="ZV103"/>
      <c r="ZW103"/>
      <c r="ZX103"/>
      <c r="ZY103"/>
      <c r="ZZ103"/>
    </row>
    <row r="104" spans="1:702" s="18" customFormat="1">
      <c r="A104" s="16" t="s">
        <v>180</v>
      </c>
      <c r="B104">
        <v>0</v>
      </c>
      <c r="C104">
        <v>25127.130714581075</v>
      </c>
      <c r="D104">
        <v>49584.266263067053</v>
      </c>
      <c r="E104">
        <v>70928.891333278109</v>
      </c>
      <c r="F104">
        <v>89568.53105466289</v>
      </c>
      <c r="G104">
        <v>114343.47927103368</v>
      </c>
      <c r="H104">
        <v>148273.61021321797</v>
      </c>
      <c r="I104">
        <v>186126.85265980291</v>
      </c>
      <c r="J104">
        <v>220128.87151268896</v>
      </c>
      <c r="K104">
        <v>250946.27348091893</v>
      </c>
      <c r="L104">
        <v>280406.3698695979</v>
      </c>
      <c r="M104">
        <v>314751.26410207502</v>
      </c>
      <c r="N104">
        <v>348483.98597838514</v>
      </c>
      <c r="O104">
        <v>382219.7605402933</v>
      </c>
      <c r="P104">
        <v>424131.78596180055</v>
      </c>
      <c r="Q104">
        <v>462588.99672999303</v>
      </c>
      <c r="R104">
        <v>498599.57225666597</v>
      </c>
      <c r="S104">
        <v>540646.32773687772</v>
      </c>
      <c r="T104">
        <v>590146.55582163052</v>
      </c>
      <c r="U104">
        <v>633141.40581959009</v>
      </c>
      <c r="V104">
        <v>677008.25184803992</v>
      </c>
      <c r="W104">
        <v>703987.28002969164</v>
      </c>
      <c r="X104">
        <v>741976.29402958998</v>
      </c>
      <c r="Y104">
        <v>767841.83721621241</v>
      </c>
      <c r="Z104">
        <v>822021.02795397199</v>
      </c>
      <c r="AA104">
        <v>893672.41025710874</v>
      </c>
      <c r="AB104">
        <v>949781.78267659759</v>
      </c>
      <c r="AC104">
        <v>967925.51540300273</v>
      </c>
      <c r="AD104">
        <v>1000028.7744639483</v>
      </c>
      <c r="AE104">
        <v>1014870.2716520538</v>
      </c>
      <c r="AF104">
        <v>1047008.2960169706</v>
      </c>
      <c r="AG104">
        <v>1058983.2072356865</v>
      </c>
      <c r="AH104">
        <v>1087483.966390514</v>
      </c>
      <c r="AI104">
        <v>1096534.5049290697</v>
      </c>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c r="FQ104"/>
      <c r="FR104"/>
      <c r="FS104"/>
      <c r="FT104"/>
      <c r="FU104"/>
      <c r="FV104"/>
      <c r="FW104"/>
      <c r="FX104"/>
      <c r="FY104"/>
      <c r="FZ104"/>
      <c r="GA104"/>
      <c r="GB104"/>
      <c r="GC104"/>
      <c r="GD104"/>
      <c r="GE104"/>
      <c r="GF104"/>
      <c r="GG104"/>
      <c r="GH104"/>
      <c r="GI104"/>
      <c r="GJ104"/>
      <c r="GK104"/>
      <c r="GL104"/>
      <c r="GM104"/>
      <c r="GN104"/>
      <c r="GO104"/>
      <c r="GP104"/>
      <c r="GQ104"/>
      <c r="GR104"/>
      <c r="GS104"/>
      <c r="GT104"/>
      <c r="GU104"/>
      <c r="GV104"/>
      <c r="GW104"/>
      <c r="GX104"/>
      <c r="GY104"/>
      <c r="GZ104"/>
      <c r="HA104"/>
      <c r="HB104"/>
      <c r="HC104"/>
      <c r="HD104"/>
      <c r="HE104"/>
      <c r="HF104"/>
      <c r="HG104"/>
      <c r="HH104"/>
      <c r="HI104"/>
      <c r="HJ104"/>
      <c r="HK104"/>
      <c r="HL104"/>
      <c r="HM104"/>
      <c r="HN104"/>
      <c r="HO104"/>
      <c r="HP104"/>
      <c r="HQ104"/>
      <c r="HR104"/>
      <c r="HS104"/>
      <c r="HT104"/>
      <c r="HU104"/>
      <c r="HV104"/>
      <c r="HW104"/>
      <c r="HX104"/>
      <c r="HY104"/>
      <c r="HZ104"/>
      <c r="IA104"/>
      <c r="IB104"/>
      <c r="IC104"/>
      <c r="ID104"/>
      <c r="IE104"/>
      <c r="IF104"/>
      <c r="IG104"/>
      <c r="IH104"/>
      <c r="II104"/>
      <c r="IJ104"/>
      <c r="IK104"/>
      <c r="IL104"/>
      <c r="IM104"/>
      <c r="IN104"/>
      <c r="IO104"/>
      <c r="IP104"/>
      <c r="IQ104"/>
      <c r="IR104"/>
      <c r="IS104"/>
      <c r="IT104"/>
      <c r="IU104"/>
      <c r="IV104"/>
      <c r="IW104"/>
      <c r="IX104"/>
      <c r="IY104"/>
      <c r="IZ104"/>
      <c r="JA104"/>
      <c r="JB104"/>
      <c r="JC104"/>
      <c r="JD104"/>
      <c r="JE104"/>
      <c r="JF104"/>
      <c r="JG104"/>
      <c r="JH104"/>
      <c r="JI104"/>
      <c r="JJ104"/>
      <c r="JK104"/>
      <c r="JL104"/>
      <c r="JM104"/>
      <c r="JN104"/>
      <c r="JO104"/>
      <c r="JP104"/>
      <c r="JQ104"/>
      <c r="JR104"/>
      <c r="JS104"/>
      <c r="JT104"/>
      <c r="JU104"/>
      <c r="JV104"/>
      <c r="JW104"/>
      <c r="JX104"/>
      <c r="JY104"/>
      <c r="JZ104"/>
      <c r="KA104"/>
      <c r="KB104"/>
      <c r="KC104"/>
      <c r="KD104"/>
      <c r="KE104"/>
      <c r="KF104"/>
      <c r="KG104"/>
      <c r="KH104"/>
      <c r="KI104"/>
      <c r="KJ104"/>
      <c r="KK104"/>
      <c r="KL104"/>
      <c r="KM104"/>
      <c r="KN104"/>
      <c r="KO104"/>
      <c r="KP104"/>
      <c r="KQ104"/>
      <c r="KR104"/>
      <c r="KS104"/>
      <c r="KT104"/>
      <c r="KU104"/>
      <c r="KV104"/>
      <c r="KW104"/>
      <c r="KX104"/>
      <c r="KY104"/>
      <c r="KZ104"/>
      <c r="LA104"/>
      <c r="LB104"/>
      <c r="LC104"/>
      <c r="LD104"/>
      <c r="LE104"/>
      <c r="LF104"/>
      <c r="LG104"/>
      <c r="LH104"/>
      <c r="LI104"/>
      <c r="LJ104"/>
      <c r="LK104"/>
      <c r="LL104"/>
      <c r="LM104"/>
      <c r="LN104"/>
      <c r="LO104"/>
      <c r="LP104"/>
      <c r="LQ104"/>
      <c r="LR104"/>
      <c r="LS104"/>
      <c r="LT104"/>
      <c r="LU104"/>
      <c r="LV104"/>
      <c r="LW104"/>
      <c r="LX104"/>
      <c r="LY104"/>
      <c r="LZ104"/>
      <c r="MA104"/>
      <c r="MB104"/>
      <c r="MC104"/>
      <c r="MD104"/>
      <c r="ME104"/>
      <c r="MF104"/>
      <c r="MG104"/>
      <c r="MH104"/>
      <c r="MI104"/>
      <c r="MJ104"/>
      <c r="MK104"/>
      <c r="ML104"/>
      <c r="MM104"/>
      <c r="MN104"/>
      <c r="MO104"/>
      <c r="MP104"/>
      <c r="MQ104"/>
      <c r="MR104"/>
      <c r="MS104"/>
      <c r="MT104"/>
      <c r="MU104"/>
      <c r="MV104"/>
      <c r="MW104"/>
      <c r="MX104"/>
      <c r="MY104"/>
      <c r="MZ104"/>
      <c r="NA104"/>
      <c r="NB104"/>
      <c r="NC104"/>
      <c r="ND104"/>
      <c r="NE104"/>
      <c r="NF104"/>
      <c r="NG104"/>
      <c r="NH104"/>
      <c r="NI104"/>
      <c r="NJ104"/>
      <c r="NK104"/>
      <c r="NL104"/>
      <c r="NM104"/>
      <c r="NN104"/>
      <c r="NO104"/>
      <c r="NP104"/>
      <c r="NQ104"/>
      <c r="NR104"/>
      <c r="NS104"/>
      <c r="NT104"/>
      <c r="NU104"/>
      <c r="NV104"/>
      <c r="NW104"/>
      <c r="NX104"/>
      <c r="NY104"/>
      <c r="NZ104"/>
      <c r="OA104"/>
      <c r="OB104"/>
      <c r="OC104"/>
      <c r="OD104"/>
      <c r="OE104"/>
      <c r="OF104"/>
      <c r="OG104"/>
      <c r="OH104"/>
      <c r="OI104"/>
      <c r="OJ104"/>
      <c r="OK104"/>
      <c r="OL104"/>
      <c r="OM104"/>
      <c r="ON104"/>
      <c r="OO104"/>
      <c r="OP104"/>
      <c r="OQ104"/>
      <c r="OR104"/>
      <c r="OS104"/>
      <c r="OT104"/>
      <c r="OU104"/>
      <c r="OV104"/>
      <c r="OW104"/>
      <c r="OX104"/>
      <c r="OY104"/>
      <c r="OZ104"/>
      <c r="PA104"/>
      <c r="PB104"/>
      <c r="PC104"/>
      <c r="PD104"/>
      <c r="PE104"/>
      <c r="PF104"/>
      <c r="PG104"/>
      <c r="PH104"/>
      <c r="PI104"/>
      <c r="PJ104"/>
      <c r="PK104"/>
      <c r="PL104"/>
      <c r="PM104"/>
      <c r="PN104"/>
      <c r="PO104"/>
      <c r="PP104"/>
      <c r="PQ104"/>
      <c r="PR104"/>
      <c r="PS104"/>
      <c r="PT104"/>
      <c r="PU104"/>
      <c r="PV104"/>
      <c r="PW104"/>
      <c r="PX104"/>
      <c r="PY104"/>
      <c r="PZ104"/>
      <c r="QA104"/>
      <c r="QB104"/>
      <c r="QC104"/>
      <c r="QD104"/>
      <c r="QE104"/>
      <c r="QF104"/>
      <c r="QG104"/>
      <c r="QH104"/>
      <c r="QI104"/>
      <c r="QJ104"/>
      <c r="QK104"/>
      <c r="QL104"/>
      <c r="QM104"/>
      <c r="QN104"/>
      <c r="QO104"/>
      <c r="QP104"/>
      <c r="QQ104"/>
      <c r="QR104"/>
      <c r="QS104"/>
      <c r="QT104"/>
      <c r="QU104"/>
      <c r="QV104"/>
      <c r="QW104"/>
      <c r="QX104"/>
      <c r="QY104"/>
      <c r="QZ104"/>
      <c r="RA104"/>
      <c r="RB104"/>
      <c r="RC104"/>
      <c r="RD104"/>
      <c r="RE104"/>
      <c r="RF104"/>
      <c r="RG104"/>
      <c r="RH104"/>
      <c r="RI104"/>
      <c r="RJ104"/>
      <c r="RK104"/>
      <c r="RL104"/>
      <c r="RM104"/>
      <c r="RN104"/>
      <c r="RO104"/>
      <c r="RP104"/>
      <c r="RQ104"/>
      <c r="RR104"/>
      <c r="RS104"/>
      <c r="RT104"/>
      <c r="RU104"/>
      <c r="RV104"/>
      <c r="RW104"/>
      <c r="RX104"/>
      <c r="RY104"/>
      <c r="RZ104"/>
      <c r="SA104"/>
      <c r="SB104"/>
      <c r="SC104"/>
      <c r="SD104"/>
      <c r="SE104"/>
      <c r="SF104"/>
      <c r="SG104"/>
      <c r="SH104"/>
      <c r="SI104"/>
      <c r="SJ104"/>
      <c r="SK104"/>
      <c r="SL104"/>
      <c r="SM104"/>
      <c r="SN104"/>
      <c r="SO104"/>
      <c r="SP104"/>
      <c r="SQ104"/>
      <c r="SR104"/>
      <c r="SS104"/>
      <c r="ST104"/>
      <c r="SU104"/>
      <c r="SV104"/>
      <c r="SW104"/>
      <c r="SX104"/>
      <c r="SY104"/>
      <c r="SZ104"/>
      <c r="TA104"/>
      <c r="TB104"/>
      <c r="TC104"/>
      <c r="TD104"/>
      <c r="TE104"/>
      <c r="TF104"/>
      <c r="TG104"/>
      <c r="TH104"/>
      <c r="TI104"/>
      <c r="TJ104"/>
      <c r="TK104"/>
      <c r="TL104"/>
      <c r="TM104"/>
      <c r="TN104"/>
      <c r="TO104"/>
      <c r="TP104"/>
      <c r="TQ104"/>
      <c r="TR104"/>
      <c r="TS104"/>
      <c r="TT104"/>
      <c r="TU104"/>
      <c r="TV104"/>
      <c r="TW104"/>
      <c r="TX104"/>
      <c r="TY104"/>
      <c r="TZ104"/>
      <c r="UA104"/>
      <c r="UB104"/>
      <c r="UC104"/>
      <c r="UD104"/>
      <c r="UE104"/>
      <c r="UF104"/>
      <c r="UG104"/>
      <c r="UH104"/>
      <c r="UI104"/>
      <c r="UJ104"/>
      <c r="UK104"/>
      <c r="UL104"/>
      <c r="UM104"/>
      <c r="UN104"/>
      <c r="UO104"/>
      <c r="UP104"/>
      <c r="UQ104"/>
      <c r="UR104"/>
      <c r="US104"/>
      <c r="UT104"/>
      <c r="UU104"/>
      <c r="UV104"/>
      <c r="UW104"/>
      <c r="UX104"/>
      <c r="UY104"/>
      <c r="UZ104"/>
      <c r="VA104"/>
      <c r="VB104"/>
      <c r="VC104"/>
      <c r="VD104"/>
      <c r="VE104"/>
      <c r="VF104"/>
      <c r="VG104"/>
      <c r="VH104"/>
      <c r="VI104"/>
      <c r="VJ104"/>
      <c r="VK104"/>
      <c r="VL104"/>
      <c r="VM104"/>
      <c r="VN104"/>
      <c r="VO104"/>
      <c r="VP104"/>
      <c r="VQ104"/>
      <c r="VR104"/>
      <c r="VS104"/>
      <c r="VT104"/>
      <c r="VU104"/>
      <c r="VV104"/>
      <c r="VW104"/>
      <c r="VX104"/>
      <c r="VY104"/>
      <c r="VZ104"/>
      <c r="WA104"/>
      <c r="WB104"/>
      <c r="WC104"/>
      <c r="WD104"/>
      <c r="WE104"/>
      <c r="WF104"/>
      <c r="WG104"/>
      <c r="WH104"/>
      <c r="WI104"/>
      <c r="WJ104"/>
      <c r="WK104"/>
      <c r="WL104"/>
      <c r="WM104"/>
      <c r="WN104"/>
      <c r="WO104"/>
      <c r="WP104"/>
      <c r="WQ104"/>
      <c r="WR104"/>
      <c r="WS104"/>
      <c r="WT104"/>
      <c r="WU104"/>
      <c r="WV104"/>
      <c r="WW104"/>
      <c r="WX104"/>
      <c r="WY104"/>
      <c r="WZ104"/>
      <c r="XA104"/>
      <c r="XB104"/>
      <c r="XC104"/>
      <c r="XD104"/>
      <c r="XE104"/>
      <c r="XF104"/>
      <c r="XG104"/>
      <c r="XH104"/>
      <c r="XI104"/>
      <c r="XJ104"/>
      <c r="XK104"/>
      <c r="XL104"/>
      <c r="XM104"/>
      <c r="XN104"/>
      <c r="XO104"/>
      <c r="XP104"/>
      <c r="XQ104"/>
      <c r="XR104"/>
      <c r="XS104"/>
      <c r="XT104"/>
      <c r="XU104"/>
      <c r="XV104"/>
      <c r="XW104"/>
      <c r="XX104"/>
      <c r="XY104"/>
      <c r="XZ104"/>
      <c r="YA104"/>
      <c r="YB104"/>
      <c r="YC104"/>
      <c r="YD104"/>
      <c r="YE104"/>
      <c r="YF104"/>
      <c r="YG104"/>
      <c r="YH104"/>
      <c r="YI104"/>
      <c r="YJ104"/>
      <c r="YK104"/>
      <c r="YL104"/>
      <c r="YM104"/>
      <c r="YN104"/>
      <c r="YO104"/>
      <c r="YP104"/>
      <c r="YQ104"/>
      <c r="YR104"/>
      <c r="YS104"/>
      <c r="YT104"/>
      <c r="YU104"/>
      <c r="YV104"/>
      <c r="YW104"/>
      <c r="YX104"/>
      <c r="YY104"/>
      <c r="YZ104"/>
      <c r="ZA104"/>
      <c r="ZB104"/>
      <c r="ZC104"/>
      <c r="ZD104"/>
      <c r="ZE104"/>
      <c r="ZF104"/>
      <c r="ZG104"/>
      <c r="ZH104"/>
      <c r="ZI104"/>
      <c r="ZJ104"/>
      <c r="ZK104"/>
      <c r="ZL104"/>
      <c r="ZM104"/>
      <c r="ZN104"/>
      <c r="ZO104"/>
      <c r="ZP104"/>
      <c r="ZQ104"/>
      <c r="ZR104"/>
      <c r="ZS104"/>
      <c r="ZT104"/>
      <c r="ZU104"/>
      <c r="ZV104"/>
      <c r="ZW104"/>
      <c r="ZX104"/>
      <c r="ZY104"/>
      <c r="ZZ104"/>
    </row>
    <row r="105" spans="1:702" s="18" customFormat="1">
      <c r="A105" s="16" t="s">
        <v>68</v>
      </c>
      <c r="B105">
        <v>502542.61429162155</v>
      </c>
      <c r="C105">
        <v>487726.18954814301</v>
      </c>
      <c r="D105">
        <v>448944.76727890054</v>
      </c>
      <c r="E105">
        <v>452866.20280075335</v>
      </c>
      <c r="F105">
        <v>449357.06201344467</v>
      </c>
      <c r="G105">
        <v>505094.41370393045</v>
      </c>
      <c r="H105">
        <v>563329.45851360681</v>
      </c>
      <c r="I105">
        <v>470526.73348983348</v>
      </c>
      <c r="J105">
        <v>493866.38571788726</v>
      </c>
      <c r="K105">
        <v>489582.74616122217</v>
      </c>
      <c r="L105">
        <v>537253.21761198982</v>
      </c>
      <c r="M105">
        <v>519600.17247264524</v>
      </c>
      <c r="N105">
        <v>507447.77115541697</v>
      </c>
      <c r="O105">
        <v>498132.01974686934</v>
      </c>
      <c r="P105">
        <v>501298.90779002616</v>
      </c>
      <c r="Q105">
        <v>494555.57892750471</v>
      </c>
      <c r="R105">
        <v>468285.603441538</v>
      </c>
      <c r="S105">
        <v>429136.27253125916</v>
      </c>
      <c r="T105">
        <v>373904.99869086139</v>
      </c>
      <c r="U105">
        <v>379890.5061168783</v>
      </c>
      <c r="V105">
        <v>334130.49769475928</v>
      </c>
      <c r="W105">
        <v>281726.61964899412</v>
      </c>
      <c r="X105">
        <v>259128.41882423556</v>
      </c>
      <c r="Y105">
        <v>254160.39698204747</v>
      </c>
      <c r="Z105">
        <v>280400.44640727091</v>
      </c>
      <c r="AA105">
        <v>287609.18113537546</v>
      </c>
      <c r="AB105">
        <v>307513.43594380911</v>
      </c>
      <c r="AC105">
        <v>252833.74619206597</v>
      </c>
      <c r="AD105">
        <v>196346.37306536856</v>
      </c>
      <c r="AE105">
        <v>162450.01517628136</v>
      </c>
      <c r="AF105">
        <v>155987.27938687199</v>
      </c>
      <c r="AG105">
        <v>144871.71711257705</v>
      </c>
      <c r="AH105">
        <v>188264.80234108496</v>
      </c>
      <c r="AI105">
        <v>156343.12878990307</v>
      </c>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c r="HB105"/>
      <c r="HC105"/>
      <c r="HD105"/>
      <c r="HE105"/>
      <c r="HF105"/>
      <c r="HG105"/>
      <c r="HH105"/>
      <c r="HI105"/>
      <c r="HJ105"/>
      <c r="HK105"/>
      <c r="HL105"/>
      <c r="HM105"/>
      <c r="HN105"/>
      <c r="HO105"/>
      <c r="HP105"/>
      <c r="HQ105"/>
      <c r="HR105"/>
      <c r="HS105"/>
      <c r="HT105"/>
      <c r="HU105"/>
      <c r="HV105"/>
      <c r="HW105"/>
      <c r="HX105"/>
      <c r="HY105"/>
      <c r="HZ105"/>
      <c r="IA105"/>
      <c r="IB105"/>
      <c r="IC105"/>
      <c r="ID105"/>
      <c r="IE105"/>
      <c r="IF105"/>
      <c r="IG105"/>
      <c r="IH105"/>
      <c r="II105"/>
      <c r="IJ105"/>
      <c r="IK105"/>
      <c r="IL105"/>
      <c r="IM105"/>
      <c r="IN105"/>
      <c r="IO105"/>
      <c r="IP105"/>
      <c r="IQ105"/>
      <c r="IR105"/>
      <c r="IS105"/>
      <c r="IT105"/>
      <c r="IU105"/>
      <c r="IV105"/>
      <c r="IW105"/>
      <c r="IX105"/>
      <c r="IY105"/>
      <c r="IZ105"/>
      <c r="JA105"/>
      <c r="JB105"/>
      <c r="JC105"/>
      <c r="JD105"/>
      <c r="JE105"/>
      <c r="JF105"/>
      <c r="JG105"/>
      <c r="JH105"/>
      <c r="JI105"/>
      <c r="JJ105"/>
      <c r="JK105"/>
      <c r="JL105"/>
      <c r="JM105"/>
      <c r="JN105"/>
      <c r="JO105"/>
      <c r="JP105"/>
      <c r="JQ105"/>
      <c r="JR105"/>
      <c r="JS105"/>
      <c r="JT105"/>
      <c r="JU105"/>
      <c r="JV105"/>
      <c r="JW105"/>
      <c r="JX105"/>
      <c r="JY105"/>
      <c r="JZ105"/>
      <c r="KA105"/>
      <c r="KB105"/>
      <c r="KC105"/>
      <c r="KD105"/>
      <c r="KE105"/>
      <c r="KF105"/>
      <c r="KG105"/>
      <c r="KH105"/>
      <c r="KI105"/>
      <c r="KJ105"/>
      <c r="KK105"/>
      <c r="KL105"/>
      <c r="KM105"/>
      <c r="KN105"/>
      <c r="KO105"/>
      <c r="KP105"/>
      <c r="KQ105"/>
      <c r="KR105"/>
      <c r="KS105"/>
      <c r="KT105"/>
      <c r="KU105"/>
      <c r="KV105"/>
      <c r="KW105"/>
      <c r="KX105"/>
      <c r="KY105"/>
      <c r="KZ105"/>
      <c r="LA105"/>
      <c r="LB105"/>
      <c r="LC105"/>
      <c r="LD105"/>
      <c r="LE105"/>
      <c r="LF105"/>
      <c r="LG105"/>
      <c r="LH105"/>
      <c r="LI105"/>
      <c r="LJ105"/>
      <c r="LK105"/>
      <c r="LL105"/>
      <c r="LM105"/>
      <c r="LN105"/>
      <c r="LO105"/>
      <c r="LP105"/>
      <c r="LQ105"/>
      <c r="LR105"/>
      <c r="LS105"/>
      <c r="LT105"/>
      <c r="LU105"/>
      <c r="LV105"/>
      <c r="LW105"/>
      <c r="LX105"/>
      <c r="LY105"/>
      <c r="LZ105"/>
      <c r="MA105"/>
      <c r="MB105"/>
      <c r="MC105"/>
      <c r="MD105"/>
      <c r="ME105"/>
      <c r="MF105"/>
      <c r="MG105"/>
      <c r="MH105"/>
      <c r="MI105"/>
      <c r="MJ105"/>
      <c r="MK105"/>
      <c r="ML105"/>
      <c r="MM105"/>
      <c r="MN105"/>
      <c r="MO105"/>
      <c r="MP105"/>
      <c r="MQ105"/>
      <c r="MR105"/>
      <c r="MS105"/>
      <c r="MT105"/>
      <c r="MU105"/>
      <c r="MV105"/>
      <c r="MW105"/>
      <c r="MX105"/>
      <c r="MY105"/>
      <c r="MZ105"/>
      <c r="NA105"/>
      <c r="NB105"/>
      <c r="NC105"/>
      <c r="ND105"/>
      <c r="NE105"/>
      <c r="NF105"/>
      <c r="NG105"/>
      <c r="NH105"/>
      <c r="NI105"/>
      <c r="NJ105"/>
      <c r="NK105"/>
      <c r="NL105"/>
      <c r="NM105"/>
      <c r="NN105"/>
      <c r="NO105"/>
      <c r="NP105"/>
      <c r="NQ105"/>
      <c r="NR105"/>
      <c r="NS105"/>
      <c r="NT105"/>
      <c r="NU105"/>
      <c r="NV105"/>
      <c r="NW105"/>
      <c r="NX105"/>
      <c r="NY105"/>
      <c r="NZ105"/>
      <c r="OA105"/>
      <c r="OB105"/>
      <c r="OC105"/>
      <c r="OD105"/>
      <c r="OE105"/>
      <c r="OF105"/>
      <c r="OG105"/>
      <c r="OH105"/>
      <c r="OI105"/>
      <c r="OJ105"/>
      <c r="OK105"/>
      <c r="OL105"/>
      <c r="OM105"/>
      <c r="ON105"/>
      <c r="OO105"/>
      <c r="OP105"/>
      <c r="OQ105"/>
      <c r="OR105"/>
      <c r="OS105"/>
      <c r="OT105"/>
      <c r="OU105"/>
      <c r="OV105"/>
      <c r="OW105"/>
      <c r="OX105"/>
      <c r="OY105"/>
      <c r="OZ105"/>
      <c r="PA105"/>
      <c r="PB105"/>
      <c r="PC105"/>
      <c r="PD105"/>
      <c r="PE105"/>
      <c r="PF105"/>
      <c r="PG105"/>
      <c r="PH105"/>
      <c r="PI105"/>
      <c r="PJ105"/>
      <c r="PK105"/>
      <c r="PL105"/>
      <c r="PM105"/>
      <c r="PN105"/>
      <c r="PO105"/>
      <c r="PP105"/>
      <c r="PQ105"/>
      <c r="PR105"/>
      <c r="PS105"/>
      <c r="PT105"/>
      <c r="PU105"/>
      <c r="PV105"/>
      <c r="PW105"/>
      <c r="PX105"/>
      <c r="PY105"/>
      <c r="PZ105"/>
      <c r="QA105"/>
      <c r="QB105"/>
      <c r="QC105"/>
      <c r="QD105"/>
      <c r="QE105"/>
      <c r="QF105"/>
      <c r="QG105"/>
      <c r="QH105"/>
      <c r="QI105"/>
      <c r="QJ105"/>
      <c r="QK105"/>
      <c r="QL105"/>
      <c r="QM105"/>
      <c r="QN105"/>
      <c r="QO105"/>
      <c r="QP105"/>
      <c r="QQ105"/>
      <c r="QR105"/>
      <c r="QS105"/>
      <c r="QT105"/>
      <c r="QU105"/>
      <c r="QV105"/>
      <c r="QW105"/>
      <c r="QX105"/>
      <c r="QY105"/>
      <c r="QZ105"/>
      <c r="RA105"/>
      <c r="RB105"/>
      <c r="RC105"/>
      <c r="RD105"/>
      <c r="RE105"/>
      <c r="RF105"/>
      <c r="RG105"/>
      <c r="RH105"/>
      <c r="RI105"/>
      <c r="RJ105"/>
      <c r="RK105"/>
      <c r="RL105"/>
      <c r="RM105"/>
      <c r="RN105"/>
      <c r="RO105"/>
      <c r="RP105"/>
      <c r="RQ105"/>
      <c r="RR105"/>
      <c r="RS105"/>
      <c r="RT105"/>
      <c r="RU105"/>
      <c r="RV105"/>
      <c r="RW105"/>
      <c r="RX105"/>
      <c r="RY105"/>
      <c r="RZ105"/>
      <c r="SA105"/>
      <c r="SB105"/>
      <c r="SC105"/>
      <c r="SD105"/>
      <c r="SE105"/>
      <c r="SF105"/>
      <c r="SG105"/>
      <c r="SH105"/>
      <c r="SI105"/>
      <c r="SJ105"/>
      <c r="SK105"/>
      <c r="SL105"/>
      <c r="SM105"/>
      <c r="SN105"/>
      <c r="SO105"/>
      <c r="SP105"/>
      <c r="SQ105"/>
      <c r="SR105"/>
      <c r="SS105"/>
      <c r="ST105"/>
      <c r="SU105"/>
      <c r="SV105"/>
      <c r="SW105"/>
      <c r="SX105"/>
      <c r="SY105"/>
      <c r="SZ105"/>
      <c r="TA105"/>
      <c r="TB105"/>
      <c r="TC105"/>
      <c r="TD105"/>
      <c r="TE105"/>
      <c r="TF105"/>
      <c r="TG105"/>
      <c r="TH105"/>
      <c r="TI105"/>
      <c r="TJ105"/>
      <c r="TK105"/>
      <c r="TL105"/>
      <c r="TM105"/>
      <c r="TN105"/>
      <c r="TO105"/>
      <c r="TP105"/>
      <c r="TQ105"/>
      <c r="TR105"/>
      <c r="TS105"/>
      <c r="TT105"/>
      <c r="TU105"/>
      <c r="TV105"/>
      <c r="TW105"/>
      <c r="TX105"/>
      <c r="TY105"/>
      <c r="TZ105"/>
      <c r="UA105"/>
      <c r="UB105"/>
      <c r="UC105"/>
      <c r="UD105"/>
      <c r="UE105"/>
      <c r="UF105"/>
      <c r="UG105"/>
      <c r="UH105"/>
      <c r="UI105"/>
      <c r="UJ105"/>
      <c r="UK105"/>
      <c r="UL105"/>
      <c r="UM105"/>
      <c r="UN105"/>
      <c r="UO105"/>
      <c r="UP105"/>
      <c r="UQ105"/>
      <c r="UR105"/>
      <c r="US105"/>
      <c r="UT105"/>
      <c r="UU105"/>
      <c r="UV105"/>
      <c r="UW105"/>
      <c r="UX105"/>
      <c r="UY105"/>
      <c r="UZ105"/>
      <c r="VA105"/>
      <c r="VB105"/>
      <c r="VC105"/>
      <c r="VD105"/>
      <c r="VE105"/>
      <c r="VF105"/>
      <c r="VG105"/>
      <c r="VH105"/>
      <c r="VI105"/>
      <c r="VJ105"/>
      <c r="VK105"/>
      <c r="VL105"/>
      <c r="VM105"/>
      <c r="VN105"/>
      <c r="VO105"/>
      <c r="VP105"/>
      <c r="VQ105"/>
      <c r="VR105"/>
      <c r="VS105"/>
      <c r="VT105"/>
      <c r="VU105"/>
      <c r="VV105"/>
      <c r="VW105"/>
      <c r="VX105"/>
      <c r="VY105"/>
      <c r="VZ105"/>
      <c r="WA105"/>
      <c r="WB105"/>
      <c r="WC105"/>
      <c r="WD105"/>
      <c r="WE105"/>
      <c r="WF105"/>
      <c r="WG105"/>
      <c r="WH105"/>
      <c r="WI105"/>
      <c r="WJ105"/>
      <c r="WK105"/>
      <c r="WL105"/>
      <c r="WM105"/>
      <c r="WN105"/>
      <c r="WO105"/>
      <c r="WP105"/>
      <c r="WQ105"/>
      <c r="WR105"/>
      <c r="WS105"/>
      <c r="WT105"/>
      <c r="WU105"/>
      <c r="WV105"/>
      <c r="WW105"/>
      <c r="WX105"/>
      <c r="WY105"/>
      <c r="WZ105"/>
      <c r="XA105"/>
      <c r="XB105"/>
      <c r="XC105"/>
      <c r="XD105"/>
      <c r="XE105"/>
      <c r="XF105"/>
      <c r="XG105"/>
      <c r="XH105"/>
      <c r="XI105"/>
      <c r="XJ105"/>
      <c r="XK105"/>
      <c r="XL105"/>
      <c r="XM105"/>
      <c r="XN105"/>
      <c r="XO105"/>
      <c r="XP105"/>
      <c r="XQ105"/>
      <c r="XR105"/>
      <c r="XS105"/>
      <c r="XT105"/>
      <c r="XU105"/>
      <c r="XV105"/>
      <c r="XW105"/>
      <c r="XX105"/>
      <c r="XY105"/>
      <c r="XZ105"/>
      <c r="YA105"/>
      <c r="YB105"/>
      <c r="YC105"/>
      <c r="YD105"/>
      <c r="YE105"/>
      <c r="YF105"/>
      <c r="YG105"/>
      <c r="YH105"/>
      <c r="YI105"/>
      <c r="YJ105"/>
      <c r="YK105"/>
      <c r="YL105"/>
      <c r="YM105"/>
      <c r="YN105"/>
      <c r="YO105"/>
      <c r="YP105"/>
      <c r="YQ105"/>
      <c r="YR105"/>
      <c r="YS105"/>
      <c r="YT105"/>
      <c r="YU105"/>
      <c r="YV105"/>
      <c r="YW105"/>
      <c r="YX105"/>
      <c r="YY105"/>
      <c r="YZ105"/>
      <c r="ZA105"/>
      <c r="ZB105"/>
      <c r="ZC105"/>
      <c r="ZD105"/>
      <c r="ZE105"/>
      <c r="ZF105"/>
      <c r="ZG105"/>
      <c r="ZH105"/>
      <c r="ZI105"/>
      <c r="ZJ105"/>
      <c r="ZK105"/>
      <c r="ZL105"/>
      <c r="ZM105"/>
      <c r="ZN105"/>
      <c r="ZO105"/>
      <c r="ZP105"/>
      <c r="ZQ105"/>
      <c r="ZR105"/>
      <c r="ZS105"/>
      <c r="ZT105"/>
      <c r="ZU105"/>
      <c r="ZV105"/>
      <c r="ZW105"/>
      <c r="ZX105"/>
      <c r="ZY105"/>
      <c r="ZZ105"/>
    </row>
    <row r="106" spans="1:702" s="18" customFormat="1">
      <c r="A106" s="16" t="s">
        <v>69</v>
      </c>
      <c r="B106">
        <v>125635.65357290539</v>
      </c>
      <c r="C106">
        <v>121931.54738703575</v>
      </c>
      <c r="D106">
        <v>112236.19181972514</v>
      </c>
      <c r="E106">
        <v>113216.55070018834</v>
      </c>
      <c r="F106">
        <v>112339.26550336117</v>
      </c>
      <c r="G106">
        <v>126273.60342598261</v>
      </c>
      <c r="H106">
        <v>140832.3646284017</v>
      </c>
      <c r="I106">
        <v>117631.68337245837</v>
      </c>
      <c r="J106">
        <v>123466.59642947181</v>
      </c>
      <c r="K106">
        <v>122395.68654030554</v>
      </c>
      <c r="L106">
        <v>134313.30440299746</v>
      </c>
      <c r="M106">
        <v>129900.04311816131</v>
      </c>
      <c r="N106">
        <v>126861.94278885424</v>
      </c>
      <c r="O106">
        <v>124533.00493671733</v>
      </c>
      <c r="P106">
        <v>125324.72694750654</v>
      </c>
      <c r="Q106">
        <v>123638.89473187618</v>
      </c>
      <c r="R106">
        <v>117071.4008603845</v>
      </c>
      <c r="S106">
        <v>107284.06813281479</v>
      </c>
      <c r="T106">
        <v>93476.249672715348</v>
      </c>
      <c r="U106">
        <v>94972.626529219575</v>
      </c>
      <c r="V106">
        <v>83532.624423689806</v>
      </c>
      <c r="W106">
        <v>70431.654912248516</v>
      </c>
      <c r="X106">
        <v>64782.104706058875</v>
      </c>
      <c r="Y106">
        <v>63540.099245511861</v>
      </c>
      <c r="Z106">
        <v>70100.111601817713</v>
      </c>
      <c r="AA106">
        <v>71902.29528384385</v>
      </c>
      <c r="AB106">
        <v>76878.358985952247</v>
      </c>
      <c r="AC106">
        <v>63208.436548016463</v>
      </c>
      <c r="AD106">
        <v>49086.593266342112</v>
      </c>
      <c r="AE106">
        <v>40612.503794070319</v>
      </c>
      <c r="AF106">
        <v>38996.819846717975</v>
      </c>
      <c r="AG106">
        <v>36217.929278144249</v>
      </c>
      <c r="AH106">
        <v>0</v>
      </c>
      <c r="AI106">
        <v>0</v>
      </c>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c r="FL106"/>
      <c r="FM106"/>
      <c r="FN106"/>
      <c r="FO106"/>
      <c r="FP106"/>
      <c r="FQ106"/>
      <c r="FR106"/>
      <c r="FS106"/>
      <c r="FT106"/>
      <c r="FU106"/>
      <c r="FV106"/>
      <c r="FW106"/>
      <c r="FX106"/>
      <c r="FY106"/>
      <c r="FZ106"/>
      <c r="GA106"/>
      <c r="GB106"/>
      <c r="GC106"/>
      <c r="GD106"/>
      <c r="GE106"/>
      <c r="GF106"/>
      <c r="GG106"/>
      <c r="GH106"/>
      <c r="GI106"/>
      <c r="GJ106"/>
      <c r="GK106"/>
      <c r="GL106"/>
      <c r="GM106"/>
      <c r="GN106"/>
      <c r="GO106"/>
      <c r="GP106"/>
      <c r="GQ106"/>
      <c r="GR106"/>
      <c r="GS106"/>
      <c r="GT106"/>
      <c r="GU106"/>
      <c r="GV106"/>
      <c r="GW106"/>
      <c r="GX106"/>
      <c r="GY106"/>
      <c r="GZ106"/>
      <c r="HA106"/>
      <c r="HB106"/>
      <c r="HC106"/>
      <c r="HD106"/>
      <c r="HE106"/>
      <c r="HF106"/>
      <c r="HG106"/>
      <c r="HH106"/>
      <c r="HI106"/>
      <c r="HJ106"/>
      <c r="HK106"/>
      <c r="HL106"/>
      <c r="HM106"/>
      <c r="HN106"/>
      <c r="HO106"/>
      <c r="HP106"/>
      <c r="HQ106"/>
      <c r="HR106"/>
      <c r="HS106"/>
      <c r="HT106"/>
      <c r="HU106"/>
      <c r="HV106"/>
      <c r="HW106"/>
      <c r="HX106"/>
      <c r="HY106"/>
      <c r="HZ106"/>
      <c r="IA106"/>
      <c r="IB106"/>
      <c r="IC106"/>
      <c r="ID106"/>
      <c r="IE106"/>
      <c r="IF106"/>
      <c r="IG106"/>
      <c r="IH106"/>
      <c r="II106"/>
      <c r="IJ106"/>
      <c r="IK106"/>
      <c r="IL106"/>
      <c r="IM106"/>
      <c r="IN106"/>
      <c r="IO106"/>
      <c r="IP106"/>
      <c r="IQ106"/>
      <c r="IR106"/>
      <c r="IS106"/>
      <c r="IT106"/>
      <c r="IU106"/>
      <c r="IV106"/>
      <c r="IW106"/>
      <c r="IX106"/>
      <c r="IY106"/>
      <c r="IZ106"/>
      <c r="JA106"/>
      <c r="JB106"/>
      <c r="JC106"/>
      <c r="JD106"/>
      <c r="JE106"/>
      <c r="JF106"/>
      <c r="JG106"/>
      <c r="JH106"/>
      <c r="JI106"/>
      <c r="JJ106"/>
      <c r="JK106"/>
      <c r="JL106"/>
      <c r="JM106"/>
      <c r="JN106"/>
      <c r="JO106"/>
      <c r="JP106"/>
      <c r="JQ106"/>
      <c r="JR106"/>
      <c r="JS106"/>
      <c r="JT106"/>
      <c r="JU106"/>
      <c r="JV106"/>
      <c r="JW106"/>
      <c r="JX106"/>
      <c r="JY106"/>
      <c r="JZ106"/>
      <c r="KA106"/>
      <c r="KB106"/>
      <c r="KC106"/>
      <c r="KD106"/>
      <c r="KE106"/>
      <c r="KF106"/>
      <c r="KG106"/>
      <c r="KH106"/>
      <c r="KI106"/>
      <c r="KJ106"/>
      <c r="KK106"/>
      <c r="KL106"/>
      <c r="KM106"/>
      <c r="KN106"/>
      <c r="KO106"/>
      <c r="KP106"/>
      <c r="KQ106"/>
      <c r="KR106"/>
      <c r="KS106"/>
      <c r="KT106"/>
      <c r="KU106"/>
      <c r="KV106"/>
      <c r="KW106"/>
      <c r="KX106"/>
      <c r="KY106"/>
      <c r="KZ106"/>
      <c r="LA106"/>
      <c r="LB106"/>
      <c r="LC106"/>
      <c r="LD106"/>
      <c r="LE106"/>
      <c r="LF106"/>
      <c r="LG106"/>
      <c r="LH106"/>
      <c r="LI106"/>
      <c r="LJ106"/>
      <c r="LK106"/>
      <c r="LL106"/>
      <c r="LM106"/>
      <c r="LN106"/>
      <c r="LO106"/>
      <c r="LP106"/>
      <c r="LQ106"/>
      <c r="LR106"/>
      <c r="LS106"/>
      <c r="LT106"/>
      <c r="LU106"/>
      <c r="LV106"/>
      <c r="LW106"/>
      <c r="LX106"/>
      <c r="LY106"/>
      <c r="LZ106"/>
      <c r="MA106"/>
      <c r="MB106"/>
      <c r="MC106"/>
      <c r="MD106"/>
      <c r="ME106"/>
      <c r="MF106"/>
      <c r="MG106"/>
      <c r="MH106"/>
      <c r="MI106"/>
      <c r="MJ106"/>
      <c r="MK106"/>
      <c r="ML106"/>
      <c r="MM106"/>
      <c r="MN106"/>
      <c r="MO106"/>
      <c r="MP106"/>
      <c r="MQ106"/>
      <c r="MR106"/>
      <c r="MS106"/>
      <c r="MT106"/>
      <c r="MU106"/>
      <c r="MV106"/>
      <c r="MW106"/>
      <c r="MX106"/>
      <c r="MY106"/>
      <c r="MZ106"/>
      <c r="NA106"/>
      <c r="NB106"/>
      <c r="NC106"/>
      <c r="ND106"/>
      <c r="NE106"/>
      <c r="NF106"/>
      <c r="NG106"/>
      <c r="NH106"/>
      <c r="NI106"/>
      <c r="NJ106"/>
      <c r="NK106"/>
      <c r="NL106"/>
      <c r="NM106"/>
      <c r="NN106"/>
      <c r="NO106"/>
      <c r="NP106"/>
      <c r="NQ106"/>
      <c r="NR106"/>
      <c r="NS106"/>
      <c r="NT106"/>
      <c r="NU106"/>
      <c r="NV106"/>
      <c r="NW106"/>
      <c r="NX106"/>
      <c r="NY106"/>
      <c r="NZ106"/>
      <c r="OA106"/>
      <c r="OB106"/>
      <c r="OC106"/>
      <c r="OD106"/>
      <c r="OE106"/>
      <c r="OF106"/>
      <c r="OG106"/>
      <c r="OH106"/>
      <c r="OI106"/>
      <c r="OJ106"/>
      <c r="OK106"/>
      <c r="OL106"/>
      <c r="OM106"/>
      <c r="ON106"/>
      <c r="OO106"/>
      <c r="OP106"/>
      <c r="OQ106"/>
      <c r="OR106"/>
      <c r="OS106"/>
      <c r="OT106"/>
      <c r="OU106"/>
      <c r="OV106"/>
      <c r="OW106"/>
      <c r="OX106"/>
      <c r="OY106"/>
      <c r="OZ106"/>
      <c r="PA106"/>
      <c r="PB106"/>
      <c r="PC106"/>
      <c r="PD106"/>
      <c r="PE106"/>
      <c r="PF106"/>
      <c r="PG106"/>
      <c r="PH106"/>
      <c r="PI106"/>
      <c r="PJ106"/>
      <c r="PK106"/>
      <c r="PL106"/>
      <c r="PM106"/>
      <c r="PN106"/>
      <c r="PO106"/>
      <c r="PP106"/>
      <c r="PQ106"/>
      <c r="PR106"/>
      <c r="PS106"/>
      <c r="PT106"/>
      <c r="PU106"/>
      <c r="PV106"/>
      <c r="PW106"/>
      <c r="PX106"/>
      <c r="PY106"/>
      <c r="PZ106"/>
      <c r="QA106"/>
      <c r="QB106"/>
      <c r="QC106"/>
      <c r="QD106"/>
      <c r="QE106"/>
      <c r="QF106"/>
      <c r="QG106"/>
      <c r="QH106"/>
      <c r="QI106"/>
      <c r="QJ106"/>
      <c r="QK106"/>
      <c r="QL106"/>
      <c r="QM106"/>
      <c r="QN106"/>
      <c r="QO106"/>
      <c r="QP106"/>
      <c r="QQ106"/>
      <c r="QR106"/>
      <c r="QS106"/>
      <c r="QT106"/>
      <c r="QU106"/>
      <c r="QV106"/>
      <c r="QW106"/>
      <c r="QX106"/>
      <c r="QY106"/>
      <c r="QZ106"/>
      <c r="RA106"/>
      <c r="RB106"/>
      <c r="RC106"/>
      <c r="RD106"/>
      <c r="RE106"/>
      <c r="RF106"/>
      <c r="RG106"/>
      <c r="RH106"/>
      <c r="RI106"/>
      <c r="RJ106"/>
      <c r="RK106"/>
      <c r="RL106"/>
      <c r="RM106"/>
      <c r="RN106"/>
      <c r="RO106"/>
      <c r="RP106"/>
      <c r="RQ106"/>
      <c r="RR106"/>
      <c r="RS106"/>
      <c r="RT106"/>
      <c r="RU106"/>
      <c r="RV106"/>
      <c r="RW106"/>
      <c r="RX106"/>
      <c r="RY106"/>
      <c r="RZ106"/>
      <c r="SA106"/>
      <c r="SB106"/>
      <c r="SC106"/>
      <c r="SD106"/>
      <c r="SE106"/>
      <c r="SF106"/>
      <c r="SG106"/>
      <c r="SH106"/>
      <c r="SI106"/>
      <c r="SJ106"/>
      <c r="SK106"/>
      <c r="SL106"/>
      <c r="SM106"/>
      <c r="SN106"/>
      <c r="SO106"/>
      <c r="SP106"/>
      <c r="SQ106"/>
      <c r="SR106"/>
      <c r="SS106"/>
      <c r="ST106"/>
      <c r="SU106"/>
      <c r="SV106"/>
      <c r="SW106"/>
      <c r="SX106"/>
      <c r="SY106"/>
      <c r="SZ106"/>
      <c r="TA106"/>
      <c r="TB106"/>
      <c r="TC106"/>
      <c r="TD106"/>
      <c r="TE106"/>
      <c r="TF106"/>
      <c r="TG106"/>
      <c r="TH106"/>
      <c r="TI106"/>
      <c r="TJ106"/>
      <c r="TK106"/>
      <c r="TL106"/>
      <c r="TM106"/>
      <c r="TN106"/>
      <c r="TO106"/>
      <c r="TP106"/>
      <c r="TQ106"/>
      <c r="TR106"/>
      <c r="TS106"/>
      <c r="TT106"/>
      <c r="TU106"/>
      <c r="TV106"/>
      <c r="TW106"/>
      <c r="TX106"/>
      <c r="TY106"/>
      <c r="TZ106"/>
      <c r="UA106"/>
      <c r="UB106"/>
      <c r="UC106"/>
      <c r="UD106"/>
      <c r="UE106"/>
      <c r="UF106"/>
      <c r="UG106"/>
      <c r="UH106"/>
      <c r="UI106"/>
      <c r="UJ106"/>
      <c r="UK106"/>
      <c r="UL106"/>
      <c r="UM106"/>
      <c r="UN106"/>
      <c r="UO106"/>
      <c r="UP106"/>
      <c r="UQ106"/>
      <c r="UR106"/>
      <c r="US106"/>
      <c r="UT106"/>
      <c r="UU106"/>
      <c r="UV106"/>
      <c r="UW106"/>
      <c r="UX106"/>
      <c r="UY106"/>
      <c r="UZ106"/>
      <c r="VA106"/>
      <c r="VB106"/>
      <c r="VC106"/>
      <c r="VD106"/>
      <c r="VE106"/>
      <c r="VF106"/>
      <c r="VG106"/>
      <c r="VH106"/>
      <c r="VI106"/>
      <c r="VJ106"/>
      <c r="VK106"/>
      <c r="VL106"/>
      <c r="VM106"/>
      <c r="VN106"/>
      <c r="VO106"/>
      <c r="VP106"/>
      <c r="VQ106"/>
      <c r="VR106"/>
      <c r="VS106"/>
      <c r="VT106"/>
      <c r="VU106"/>
      <c r="VV106"/>
      <c r="VW106"/>
      <c r="VX106"/>
      <c r="VY106"/>
      <c r="VZ106"/>
      <c r="WA106"/>
      <c r="WB106"/>
      <c r="WC106"/>
      <c r="WD106"/>
      <c r="WE106"/>
      <c r="WF106"/>
      <c r="WG106"/>
      <c r="WH106"/>
      <c r="WI106"/>
      <c r="WJ106"/>
      <c r="WK106"/>
      <c r="WL106"/>
      <c r="WM106"/>
      <c r="WN106"/>
      <c r="WO106"/>
      <c r="WP106"/>
      <c r="WQ106"/>
      <c r="WR106"/>
      <c r="WS106"/>
      <c r="WT106"/>
      <c r="WU106"/>
      <c r="WV106"/>
      <c r="WW106"/>
      <c r="WX106"/>
      <c r="WY106"/>
      <c r="WZ106"/>
      <c r="XA106"/>
      <c r="XB106"/>
      <c r="XC106"/>
      <c r="XD106"/>
      <c r="XE106"/>
      <c r="XF106"/>
      <c r="XG106"/>
      <c r="XH106"/>
      <c r="XI106"/>
      <c r="XJ106"/>
      <c r="XK106"/>
      <c r="XL106"/>
      <c r="XM106"/>
      <c r="XN106"/>
      <c r="XO106"/>
      <c r="XP106"/>
      <c r="XQ106"/>
      <c r="XR106"/>
      <c r="XS106"/>
      <c r="XT106"/>
      <c r="XU106"/>
      <c r="XV106"/>
      <c r="XW106"/>
      <c r="XX106"/>
      <c r="XY106"/>
      <c r="XZ106"/>
      <c r="YA106"/>
      <c r="YB106"/>
      <c r="YC106"/>
      <c r="YD106"/>
      <c r="YE106"/>
      <c r="YF106"/>
      <c r="YG106"/>
      <c r="YH106"/>
      <c r="YI106"/>
      <c r="YJ106"/>
      <c r="YK106"/>
      <c r="YL106"/>
      <c r="YM106"/>
      <c r="YN106"/>
      <c r="YO106"/>
      <c r="YP106"/>
      <c r="YQ106"/>
      <c r="YR106"/>
      <c r="YS106"/>
      <c r="YT106"/>
      <c r="YU106"/>
      <c r="YV106"/>
      <c r="YW106"/>
      <c r="YX106"/>
      <c r="YY106"/>
      <c r="YZ106"/>
      <c r="ZA106"/>
      <c r="ZB106"/>
      <c r="ZC106"/>
      <c r="ZD106"/>
      <c r="ZE106"/>
      <c r="ZF106"/>
      <c r="ZG106"/>
      <c r="ZH106"/>
      <c r="ZI106"/>
      <c r="ZJ106"/>
      <c r="ZK106"/>
      <c r="ZL106"/>
      <c r="ZM106"/>
      <c r="ZN106"/>
      <c r="ZO106"/>
      <c r="ZP106"/>
      <c r="ZQ106"/>
      <c r="ZR106"/>
      <c r="ZS106"/>
      <c r="ZT106"/>
      <c r="ZU106"/>
      <c r="ZV106"/>
      <c r="ZW106"/>
      <c r="ZX106"/>
      <c r="ZY106"/>
      <c r="ZZ106"/>
    </row>
    <row r="107" spans="1:702" s="18" customFormat="1">
      <c r="A107" s="16" t="s">
        <v>195</v>
      </c>
      <c r="B107">
        <v>628178.26786452695</v>
      </c>
      <c r="C107">
        <v>609657.73693517875</v>
      </c>
      <c r="D107">
        <v>561180.9590986257</v>
      </c>
      <c r="E107">
        <v>566082.75350094168</v>
      </c>
      <c r="F107">
        <v>561696.32751680585</v>
      </c>
      <c r="G107">
        <v>631368.01712991309</v>
      </c>
      <c r="H107">
        <v>704161.82314200851</v>
      </c>
      <c r="I107">
        <v>588158.41686229187</v>
      </c>
      <c r="J107">
        <v>617332.98214735906</v>
      </c>
      <c r="K107">
        <v>611978.43270152772</v>
      </c>
      <c r="L107">
        <v>671566.52201498731</v>
      </c>
      <c r="M107">
        <v>649500.21559080656</v>
      </c>
      <c r="N107">
        <v>634309.71394427121</v>
      </c>
      <c r="O107">
        <v>622665.02468358667</v>
      </c>
      <c r="P107">
        <v>626623.6347375327</v>
      </c>
      <c r="Q107">
        <v>618194.47365938092</v>
      </c>
      <c r="R107">
        <v>585357.00430192251</v>
      </c>
      <c r="S107">
        <v>536420.34066407394</v>
      </c>
      <c r="T107">
        <v>467381.24836357671</v>
      </c>
      <c r="U107">
        <v>474863.13264609786</v>
      </c>
      <c r="V107">
        <v>417663.12211844907</v>
      </c>
      <c r="W107">
        <v>352158.27456124261</v>
      </c>
      <c r="X107">
        <v>323910.52353029442</v>
      </c>
      <c r="Y107">
        <v>317700.49622755934</v>
      </c>
      <c r="Z107">
        <v>350500.55800908862</v>
      </c>
      <c r="AA107">
        <v>359511.47641921934</v>
      </c>
      <c r="AB107">
        <v>384391.79492976132</v>
      </c>
      <c r="AC107">
        <v>316042.18274008244</v>
      </c>
      <c r="AD107">
        <v>245432.96633171066</v>
      </c>
      <c r="AE107">
        <v>203062.5189703517</v>
      </c>
      <c r="AF107">
        <v>194984.09923358998</v>
      </c>
      <c r="AG107">
        <v>181089.64639072132</v>
      </c>
      <c r="AH107">
        <v>188264.80234108496</v>
      </c>
      <c r="AI107">
        <v>156343.12878990307</v>
      </c>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c r="FX107"/>
      <c r="FY107"/>
      <c r="FZ107"/>
      <c r="GA107"/>
      <c r="GB107"/>
      <c r="GC107"/>
      <c r="GD107"/>
      <c r="GE107"/>
      <c r="GF107"/>
      <c r="GG107"/>
      <c r="GH107"/>
      <c r="GI107"/>
      <c r="GJ107"/>
      <c r="GK107"/>
      <c r="GL107"/>
      <c r="GM107"/>
      <c r="GN107"/>
      <c r="GO107"/>
      <c r="GP107"/>
      <c r="GQ107"/>
      <c r="GR107"/>
      <c r="GS107"/>
      <c r="GT107"/>
      <c r="GU107"/>
      <c r="GV107"/>
      <c r="GW107"/>
      <c r="GX107"/>
      <c r="GY107"/>
      <c r="GZ107"/>
      <c r="HA107"/>
      <c r="HB107"/>
      <c r="HC107"/>
      <c r="HD107"/>
      <c r="HE107"/>
      <c r="HF107"/>
      <c r="HG107"/>
      <c r="HH107"/>
      <c r="HI107"/>
      <c r="HJ107"/>
      <c r="HK107"/>
      <c r="HL107"/>
      <c r="HM107"/>
      <c r="HN107"/>
      <c r="HO107"/>
      <c r="HP107"/>
      <c r="HQ107"/>
      <c r="HR107"/>
      <c r="HS107"/>
      <c r="HT107"/>
      <c r="HU107"/>
      <c r="HV107"/>
      <c r="HW107"/>
      <c r="HX107"/>
      <c r="HY107"/>
      <c r="HZ107"/>
      <c r="IA107"/>
      <c r="IB107"/>
      <c r="IC107"/>
      <c r="ID107"/>
      <c r="IE107"/>
      <c r="IF107"/>
      <c r="IG107"/>
      <c r="IH107"/>
      <c r="II107"/>
      <c r="IJ107"/>
      <c r="IK107"/>
      <c r="IL107"/>
      <c r="IM107"/>
      <c r="IN107"/>
      <c r="IO107"/>
      <c r="IP107"/>
      <c r="IQ107"/>
      <c r="IR107"/>
      <c r="IS107"/>
      <c r="IT107"/>
      <c r="IU107"/>
      <c r="IV107"/>
      <c r="IW107"/>
      <c r="IX107"/>
      <c r="IY107"/>
      <c r="IZ107"/>
      <c r="JA107"/>
      <c r="JB107"/>
      <c r="JC107"/>
      <c r="JD107"/>
      <c r="JE107"/>
      <c r="JF107"/>
      <c r="JG107"/>
      <c r="JH107"/>
      <c r="JI107"/>
      <c r="JJ107"/>
      <c r="JK107"/>
      <c r="JL107"/>
      <c r="JM107"/>
      <c r="JN107"/>
      <c r="JO107"/>
      <c r="JP107"/>
      <c r="JQ107"/>
      <c r="JR107"/>
      <c r="JS107"/>
      <c r="JT107"/>
      <c r="JU107"/>
      <c r="JV107"/>
      <c r="JW107"/>
      <c r="JX107"/>
      <c r="JY107"/>
      <c r="JZ107"/>
      <c r="KA107"/>
      <c r="KB107"/>
      <c r="KC107"/>
      <c r="KD107"/>
      <c r="KE107"/>
      <c r="KF107"/>
      <c r="KG107"/>
      <c r="KH107"/>
      <c r="KI107"/>
      <c r="KJ107"/>
      <c r="KK107"/>
      <c r="KL107"/>
      <c r="KM107"/>
      <c r="KN107"/>
      <c r="KO107"/>
      <c r="KP107"/>
      <c r="KQ107"/>
      <c r="KR107"/>
      <c r="KS107"/>
      <c r="KT107"/>
      <c r="KU107"/>
      <c r="KV107"/>
      <c r="KW107"/>
      <c r="KX107"/>
      <c r="KY107"/>
      <c r="KZ107"/>
      <c r="LA107"/>
      <c r="LB107"/>
      <c r="LC107"/>
      <c r="LD107"/>
      <c r="LE107"/>
      <c r="LF107"/>
      <c r="LG107"/>
      <c r="LH107"/>
      <c r="LI107"/>
      <c r="LJ107"/>
      <c r="LK107"/>
      <c r="LL107"/>
      <c r="LM107"/>
      <c r="LN107"/>
      <c r="LO107"/>
      <c r="LP107"/>
      <c r="LQ107"/>
      <c r="LR107"/>
      <c r="LS107"/>
      <c r="LT107"/>
      <c r="LU107"/>
      <c r="LV107"/>
      <c r="LW107"/>
      <c r="LX107"/>
      <c r="LY107"/>
      <c r="LZ107"/>
      <c r="MA107"/>
      <c r="MB107"/>
      <c r="MC107"/>
      <c r="MD107"/>
      <c r="ME107"/>
      <c r="MF107"/>
      <c r="MG107"/>
      <c r="MH107"/>
      <c r="MI107"/>
      <c r="MJ107"/>
      <c r="MK107"/>
      <c r="ML107"/>
      <c r="MM107"/>
      <c r="MN107"/>
      <c r="MO107"/>
      <c r="MP107"/>
      <c r="MQ107"/>
      <c r="MR107"/>
      <c r="MS107"/>
      <c r="MT107"/>
      <c r="MU107"/>
      <c r="MV107"/>
      <c r="MW107"/>
      <c r="MX107"/>
      <c r="MY107"/>
      <c r="MZ107"/>
      <c r="NA107"/>
      <c r="NB107"/>
      <c r="NC107"/>
      <c r="ND107"/>
      <c r="NE107"/>
      <c r="NF107"/>
      <c r="NG107"/>
      <c r="NH107"/>
      <c r="NI107"/>
      <c r="NJ107"/>
      <c r="NK107"/>
      <c r="NL107"/>
      <c r="NM107"/>
      <c r="NN107"/>
      <c r="NO107"/>
      <c r="NP107"/>
      <c r="NQ107"/>
      <c r="NR107"/>
      <c r="NS107"/>
      <c r="NT107"/>
      <c r="NU107"/>
      <c r="NV107"/>
      <c r="NW107"/>
      <c r="NX107"/>
      <c r="NY107"/>
      <c r="NZ107"/>
      <c r="OA107"/>
      <c r="OB107"/>
      <c r="OC107"/>
      <c r="OD107"/>
      <c r="OE107"/>
      <c r="OF107"/>
      <c r="OG107"/>
      <c r="OH107"/>
      <c r="OI107"/>
      <c r="OJ107"/>
      <c r="OK107"/>
      <c r="OL107"/>
      <c r="OM107"/>
      <c r="ON107"/>
      <c r="OO107"/>
      <c r="OP107"/>
      <c r="OQ107"/>
      <c r="OR107"/>
      <c r="OS107"/>
      <c r="OT107"/>
      <c r="OU107"/>
      <c r="OV107"/>
      <c r="OW107"/>
      <c r="OX107"/>
      <c r="OY107"/>
      <c r="OZ107"/>
      <c r="PA107"/>
      <c r="PB107"/>
      <c r="PC107"/>
      <c r="PD107"/>
      <c r="PE107"/>
      <c r="PF107"/>
      <c r="PG107"/>
      <c r="PH107"/>
      <c r="PI107"/>
      <c r="PJ107"/>
      <c r="PK107"/>
      <c r="PL107"/>
      <c r="PM107"/>
      <c r="PN107"/>
      <c r="PO107"/>
      <c r="PP107"/>
      <c r="PQ107"/>
      <c r="PR107"/>
      <c r="PS107"/>
      <c r="PT107"/>
      <c r="PU107"/>
      <c r="PV107"/>
      <c r="PW107"/>
      <c r="PX107"/>
      <c r="PY107"/>
      <c r="PZ107"/>
      <c r="QA107"/>
      <c r="QB107"/>
      <c r="QC107"/>
      <c r="QD107"/>
      <c r="QE107"/>
      <c r="QF107"/>
      <c r="QG107"/>
      <c r="QH107"/>
      <c r="QI107"/>
      <c r="QJ107"/>
      <c r="QK107"/>
      <c r="QL107"/>
      <c r="QM107"/>
      <c r="QN107"/>
      <c r="QO107"/>
      <c r="QP107"/>
      <c r="QQ107"/>
      <c r="QR107"/>
      <c r="QS107"/>
      <c r="QT107"/>
      <c r="QU107"/>
      <c r="QV107"/>
      <c r="QW107"/>
      <c r="QX107"/>
      <c r="QY107"/>
      <c r="QZ107"/>
      <c r="RA107"/>
      <c r="RB107"/>
      <c r="RC107"/>
      <c r="RD107"/>
      <c r="RE107"/>
      <c r="RF107"/>
      <c r="RG107"/>
      <c r="RH107"/>
      <c r="RI107"/>
      <c r="RJ107"/>
      <c r="RK107"/>
      <c r="RL107"/>
      <c r="RM107"/>
      <c r="RN107"/>
      <c r="RO107"/>
      <c r="RP107"/>
      <c r="RQ107"/>
      <c r="RR107"/>
      <c r="RS107"/>
      <c r="RT107"/>
      <c r="RU107"/>
      <c r="RV107"/>
      <c r="RW107"/>
      <c r="RX107"/>
      <c r="RY107"/>
      <c r="RZ107"/>
      <c r="SA107"/>
      <c r="SB107"/>
      <c r="SC107"/>
      <c r="SD107"/>
      <c r="SE107"/>
      <c r="SF107"/>
      <c r="SG107"/>
      <c r="SH107"/>
      <c r="SI107"/>
      <c r="SJ107"/>
      <c r="SK107"/>
      <c r="SL107"/>
      <c r="SM107"/>
      <c r="SN107"/>
      <c r="SO107"/>
      <c r="SP107"/>
      <c r="SQ107"/>
      <c r="SR107"/>
      <c r="SS107"/>
      <c r="ST107"/>
      <c r="SU107"/>
      <c r="SV107"/>
      <c r="SW107"/>
      <c r="SX107"/>
      <c r="SY107"/>
      <c r="SZ107"/>
      <c r="TA107"/>
      <c r="TB107"/>
      <c r="TC107"/>
      <c r="TD107"/>
      <c r="TE107"/>
      <c r="TF107"/>
      <c r="TG107"/>
      <c r="TH107"/>
      <c r="TI107"/>
      <c r="TJ107"/>
      <c r="TK107"/>
      <c r="TL107"/>
      <c r="TM107"/>
      <c r="TN107"/>
      <c r="TO107"/>
      <c r="TP107"/>
      <c r="TQ107"/>
      <c r="TR107"/>
      <c r="TS107"/>
      <c r="TT107"/>
      <c r="TU107"/>
      <c r="TV107"/>
      <c r="TW107"/>
      <c r="TX107"/>
      <c r="TY107"/>
      <c r="TZ107"/>
      <c r="UA107"/>
      <c r="UB107"/>
      <c r="UC107"/>
      <c r="UD107"/>
      <c r="UE107"/>
      <c r="UF107"/>
      <c r="UG107"/>
      <c r="UH107"/>
      <c r="UI107"/>
      <c r="UJ107"/>
      <c r="UK107"/>
      <c r="UL107"/>
      <c r="UM107"/>
      <c r="UN107"/>
      <c r="UO107"/>
      <c r="UP107"/>
      <c r="UQ107"/>
      <c r="UR107"/>
      <c r="US107"/>
      <c r="UT107"/>
      <c r="UU107"/>
      <c r="UV107"/>
      <c r="UW107"/>
      <c r="UX107"/>
      <c r="UY107"/>
      <c r="UZ107"/>
      <c r="VA107"/>
      <c r="VB107"/>
      <c r="VC107"/>
      <c r="VD107"/>
      <c r="VE107"/>
      <c r="VF107"/>
      <c r="VG107"/>
      <c r="VH107"/>
      <c r="VI107"/>
      <c r="VJ107"/>
      <c r="VK107"/>
      <c r="VL107"/>
      <c r="VM107"/>
      <c r="VN107"/>
      <c r="VO107"/>
      <c r="VP107"/>
      <c r="VQ107"/>
      <c r="VR107"/>
      <c r="VS107"/>
      <c r="VT107"/>
      <c r="VU107"/>
      <c r="VV107"/>
      <c r="VW107"/>
      <c r="VX107"/>
      <c r="VY107"/>
      <c r="VZ107"/>
      <c r="WA107"/>
      <c r="WB107"/>
      <c r="WC107"/>
      <c r="WD107"/>
      <c r="WE107"/>
      <c r="WF107"/>
      <c r="WG107"/>
      <c r="WH107"/>
      <c r="WI107"/>
      <c r="WJ107"/>
      <c r="WK107"/>
      <c r="WL107"/>
      <c r="WM107"/>
      <c r="WN107"/>
      <c r="WO107"/>
      <c r="WP107"/>
      <c r="WQ107"/>
      <c r="WR107"/>
      <c r="WS107"/>
      <c r="WT107"/>
      <c r="WU107"/>
      <c r="WV107"/>
      <c r="WW107"/>
      <c r="WX107"/>
      <c r="WY107"/>
      <c r="WZ107"/>
      <c r="XA107"/>
      <c r="XB107"/>
      <c r="XC107"/>
      <c r="XD107"/>
      <c r="XE107"/>
      <c r="XF107"/>
      <c r="XG107"/>
      <c r="XH107"/>
      <c r="XI107"/>
      <c r="XJ107"/>
      <c r="XK107"/>
      <c r="XL107"/>
      <c r="XM107"/>
      <c r="XN107"/>
      <c r="XO107"/>
      <c r="XP107"/>
      <c r="XQ107"/>
      <c r="XR107"/>
      <c r="XS107"/>
      <c r="XT107"/>
      <c r="XU107"/>
      <c r="XV107"/>
      <c r="XW107"/>
      <c r="XX107"/>
      <c r="XY107"/>
      <c r="XZ107"/>
      <c r="YA107"/>
      <c r="YB107"/>
      <c r="YC107"/>
      <c r="YD107"/>
      <c r="YE107"/>
      <c r="YF107"/>
      <c r="YG107"/>
      <c r="YH107"/>
      <c r="YI107"/>
      <c r="YJ107"/>
      <c r="YK107"/>
      <c r="YL107"/>
      <c r="YM107"/>
      <c r="YN107"/>
      <c r="YO107"/>
      <c r="YP107"/>
      <c r="YQ107"/>
      <c r="YR107"/>
      <c r="YS107"/>
      <c r="YT107"/>
      <c r="YU107"/>
      <c r="YV107"/>
      <c r="YW107"/>
      <c r="YX107"/>
      <c r="YY107"/>
      <c r="YZ107"/>
      <c r="ZA107"/>
      <c r="ZB107"/>
      <c r="ZC107"/>
      <c r="ZD107"/>
      <c r="ZE107"/>
      <c r="ZF107"/>
      <c r="ZG107"/>
      <c r="ZH107"/>
      <c r="ZI107"/>
      <c r="ZJ107"/>
      <c r="ZK107"/>
      <c r="ZL107"/>
      <c r="ZM107"/>
      <c r="ZN107"/>
      <c r="ZO107"/>
      <c r="ZP107"/>
      <c r="ZQ107"/>
      <c r="ZR107"/>
      <c r="ZS107"/>
      <c r="ZT107"/>
      <c r="ZU107"/>
      <c r="ZV107"/>
      <c r="ZW107"/>
      <c r="ZX107"/>
      <c r="ZY107"/>
      <c r="ZZ107"/>
    </row>
    <row r="108" spans="1:702" s="18" customFormat="1">
      <c r="A108" s="69" t="s">
        <v>361</v>
      </c>
      <c r="B108">
        <v>0</v>
      </c>
      <c r="C108">
        <v>0</v>
      </c>
      <c r="D108">
        <v>0</v>
      </c>
      <c r="E108">
        <v>0</v>
      </c>
      <c r="F108">
        <v>0</v>
      </c>
      <c r="G108">
        <v>0</v>
      </c>
      <c r="H108">
        <v>0</v>
      </c>
      <c r="I108">
        <v>0</v>
      </c>
      <c r="J108">
        <v>0</v>
      </c>
      <c r="K108">
        <v>0</v>
      </c>
      <c r="L108">
        <v>0</v>
      </c>
      <c r="M108">
        <v>0</v>
      </c>
      <c r="N108">
        <v>0</v>
      </c>
      <c r="O108">
        <v>0</v>
      </c>
      <c r="P108">
        <v>0</v>
      </c>
      <c r="Q108">
        <v>0</v>
      </c>
      <c r="R108">
        <v>0</v>
      </c>
      <c r="S108">
        <v>0</v>
      </c>
      <c r="T108">
        <v>0</v>
      </c>
      <c r="U108">
        <v>0</v>
      </c>
      <c r="V108">
        <v>0</v>
      </c>
      <c r="W108">
        <v>0</v>
      </c>
      <c r="X108">
        <v>0</v>
      </c>
      <c r="Y108">
        <v>0</v>
      </c>
      <c r="Z108">
        <v>0</v>
      </c>
      <c r="AA108">
        <v>0</v>
      </c>
      <c r="AB108">
        <v>0</v>
      </c>
      <c r="AC108">
        <v>0</v>
      </c>
      <c r="AD108">
        <v>0</v>
      </c>
      <c r="AE108">
        <v>0</v>
      </c>
      <c r="AF108">
        <v>0</v>
      </c>
      <c r="AG108">
        <v>0</v>
      </c>
      <c r="AH108">
        <v>0</v>
      </c>
      <c r="AI108">
        <v>0</v>
      </c>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c r="FC108"/>
      <c r="FD108"/>
      <c r="FE108"/>
      <c r="FF108"/>
      <c r="FG108"/>
      <c r="FH108"/>
      <c r="FI108"/>
      <c r="FJ108"/>
      <c r="FK108"/>
      <c r="FL108"/>
      <c r="FM108"/>
      <c r="FN108"/>
      <c r="FO108"/>
      <c r="FP108"/>
      <c r="FQ108"/>
      <c r="FR108"/>
      <c r="FS108"/>
      <c r="FT108"/>
      <c r="FU108"/>
      <c r="FV108"/>
      <c r="FW108"/>
      <c r="FX108"/>
      <c r="FY108"/>
      <c r="FZ108"/>
      <c r="GA108"/>
      <c r="GB108"/>
      <c r="GC108"/>
      <c r="GD108"/>
      <c r="GE108"/>
      <c r="GF108"/>
      <c r="GG108"/>
      <c r="GH108"/>
      <c r="GI108"/>
      <c r="GJ108"/>
      <c r="GK108"/>
      <c r="GL108"/>
      <c r="GM108"/>
      <c r="GN108"/>
      <c r="GO108"/>
      <c r="GP108"/>
      <c r="GQ108"/>
      <c r="GR108"/>
      <c r="GS108"/>
      <c r="GT108"/>
      <c r="GU108"/>
      <c r="GV108"/>
      <c r="GW108"/>
      <c r="GX108"/>
      <c r="GY108"/>
      <c r="GZ108"/>
      <c r="HA108"/>
      <c r="HB108"/>
      <c r="HC108"/>
      <c r="HD108"/>
      <c r="HE108"/>
      <c r="HF108"/>
      <c r="HG108"/>
      <c r="HH108"/>
      <c r="HI108"/>
      <c r="HJ108"/>
      <c r="HK108"/>
      <c r="HL108"/>
      <c r="HM108"/>
      <c r="HN108"/>
      <c r="HO108"/>
      <c r="HP108"/>
      <c r="HQ108"/>
      <c r="HR108"/>
      <c r="HS108"/>
      <c r="HT108"/>
      <c r="HU108"/>
      <c r="HV108"/>
      <c r="HW108"/>
      <c r="HX108"/>
      <c r="HY108"/>
      <c r="HZ108"/>
      <c r="IA108"/>
      <c r="IB108"/>
      <c r="IC108"/>
      <c r="ID108"/>
      <c r="IE108"/>
      <c r="IF108"/>
      <c r="IG108"/>
      <c r="IH108"/>
      <c r="II108"/>
      <c r="IJ108"/>
      <c r="IK108"/>
      <c r="IL108"/>
      <c r="IM108"/>
      <c r="IN108"/>
      <c r="IO108"/>
      <c r="IP108"/>
      <c r="IQ108"/>
      <c r="IR108"/>
      <c r="IS108"/>
      <c r="IT108"/>
      <c r="IU108"/>
      <c r="IV108"/>
      <c r="IW108"/>
      <c r="IX108"/>
      <c r="IY108"/>
      <c r="IZ108"/>
      <c r="JA108"/>
      <c r="JB108"/>
      <c r="JC108"/>
      <c r="JD108"/>
      <c r="JE108"/>
      <c r="JF108"/>
      <c r="JG108"/>
      <c r="JH108"/>
      <c r="JI108"/>
      <c r="JJ108"/>
      <c r="JK108"/>
      <c r="JL108"/>
      <c r="JM108"/>
      <c r="JN108"/>
      <c r="JO108"/>
      <c r="JP108"/>
      <c r="JQ108"/>
      <c r="JR108"/>
      <c r="JS108"/>
      <c r="JT108"/>
      <c r="JU108"/>
      <c r="JV108"/>
      <c r="JW108"/>
      <c r="JX108"/>
      <c r="JY108"/>
      <c r="JZ108"/>
      <c r="KA108"/>
      <c r="KB108"/>
      <c r="KC108"/>
      <c r="KD108"/>
      <c r="KE108"/>
      <c r="KF108"/>
      <c r="KG108"/>
      <c r="KH108"/>
      <c r="KI108"/>
      <c r="KJ108"/>
      <c r="KK108"/>
      <c r="KL108"/>
      <c r="KM108"/>
      <c r="KN108"/>
      <c r="KO108"/>
      <c r="KP108"/>
      <c r="KQ108"/>
      <c r="KR108"/>
      <c r="KS108"/>
      <c r="KT108"/>
      <c r="KU108"/>
      <c r="KV108"/>
      <c r="KW108"/>
      <c r="KX108"/>
      <c r="KY108"/>
      <c r="KZ108"/>
      <c r="LA108"/>
      <c r="LB108"/>
      <c r="LC108"/>
      <c r="LD108"/>
      <c r="LE108"/>
      <c r="LF108"/>
      <c r="LG108"/>
      <c r="LH108"/>
      <c r="LI108"/>
      <c r="LJ108"/>
      <c r="LK108"/>
      <c r="LL108"/>
      <c r="LM108"/>
      <c r="LN108"/>
      <c r="LO108"/>
      <c r="LP108"/>
      <c r="LQ108"/>
      <c r="LR108"/>
      <c r="LS108"/>
      <c r="LT108"/>
      <c r="LU108"/>
      <c r="LV108"/>
      <c r="LW108"/>
      <c r="LX108"/>
      <c r="LY108"/>
      <c r="LZ108"/>
      <c r="MA108"/>
      <c r="MB108"/>
      <c r="MC108"/>
      <c r="MD108"/>
      <c r="ME108"/>
      <c r="MF108"/>
      <c r="MG108"/>
      <c r="MH108"/>
      <c r="MI108"/>
      <c r="MJ108"/>
      <c r="MK108"/>
      <c r="ML108"/>
      <c r="MM108"/>
      <c r="MN108"/>
      <c r="MO108"/>
      <c r="MP108"/>
      <c r="MQ108"/>
      <c r="MR108"/>
      <c r="MS108"/>
      <c r="MT108"/>
      <c r="MU108"/>
      <c r="MV108"/>
      <c r="MW108"/>
      <c r="MX108"/>
      <c r="MY108"/>
      <c r="MZ108"/>
      <c r="NA108"/>
      <c r="NB108"/>
      <c r="NC108"/>
      <c r="ND108"/>
      <c r="NE108"/>
      <c r="NF108"/>
      <c r="NG108"/>
      <c r="NH108"/>
      <c r="NI108"/>
      <c r="NJ108"/>
      <c r="NK108"/>
      <c r="NL108"/>
      <c r="NM108"/>
      <c r="NN108"/>
      <c r="NO108"/>
      <c r="NP108"/>
      <c r="NQ108"/>
      <c r="NR108"/>
      <c r="NS108"/>
      <c r="NT108"/>
      <c r="NU108"/>
      <c r="NV108"/>
      <c r="NW108"/>
      <c r="NX108"/>
      <c r="NY108"/>
      <c r="NZ108"/>
      <c r="OA108"/>
      <c r="OB108"/>
      <c r="OC108"/>
      <c r="OD108"/>
      <c r="OE108"/>
      <c r="OF108"/>
      <c r="OG108"/>
      <c r="OH108"/>
      <c r="OI108"/>
      <c r="OJ108"/>
      <c r="OK108"/>
      <c r="OL108"/>
      <c r="OM108"/>
      <c r="ON108"/>
      <c r="OO108"/>
      <c r="OP108"/>
      <c r="OQ108"/>
      <c r="OR108"/>
      <c r="OS108"/>
      <c r="OT108"/>
      <c r="OU108"/>
      <c r="OV108"/>
      <c r="OW108"/>
      <c r="OX108"/>
      <c r="OY108"/>
      <c r="OZ108"/>
      <c r="PA108"/>
      <c r="PB108"/>
      <c r="PC108"/>
      <c r="PD108"/>
      <c r="PE108"/>
      <c r="PF108"/>
      <c r="PG108"/>
      <c r="PH108"/>
      <c r="PI108"/>
      <c r="PJ108"/>
      <c r="PK108"/>
      <c r="PL108"/>
      <c r="PM108"/>
      <c r="PN108"/>
      <c r="PO108"/>
      <c r="PP108"/>
      <c r="PQ108"/>
      <c r="PR108"/>
      <c r="PS108"/>
      <c r="PT108"/>
      <c r="PU108"/>
      <c r="PV108"/>
      <c r="PW108"/>
      <c r="PX108"/>
      <c r="PY108"/>
      <c r="PZ108"/>
      <c r="QA108"/>
      <c r="QB108"/>
      <c r="QC108"/>
      <c r="QD108"/>
      <c r="QE108"/>
      <c r="QF108"/>
      <c r="QG108"/>
      <c r="QH108"/>
      <c r="QI108"/>
      <c r="QJ108"/>
      <c r="QK108"/>
      <c r="QL108"/>
      <c r="QM108"/>
      <c r="QN108"/>
      <c r="QO108"/>
      <c r="QP108"/>
      <c r="QQ108"/>
      <c r="QR108"/>
      <c r="QS108"/>
      <c r="QT108"/>
      <c r="QU108"/>
      <c r="QV108"/>
      <c r="QW108"/>
      <c r="QX108"/>
      <c r="QY108"/>
      <c r="QZ108"/>
      <c r="RA108"/>
      <c r="RB108"/>
      <c r="RC108"/>
      <c r="RD108"/>
      <c r="RE108"/>
      <c r="RF108"/>
      <c r="RG108"/>
      <c r="RH108"/>
      <c r="RI108"/>
      <c r="RJ108"/>
      <c r="RK108"/>
      <c r="RL108"/>
      <c r="RM108"/>
      <c r="RN108"/>
      <c r="RO108"/>
      <c r="RP108"/>
      <c r="RQ108"/>
      <c r="RR108"/>
      <c r="RS108"/>
      <c r="RT108"/>
      <c r="RU108"/>
      <c r="RV108"/>
      <c r="RW108"/>
      <c r="RX108"/>
      <c r="RY108"/>
      <c r="RZ108"/>
      <c r="SA108"/>
      <c r="SB108"/>
      <c r="SC108"/>
      <c r="SD108"/>
      <c r="SE108"/>
      <c r="SF108"/>
      <c r="SG108"/>
      <c r="SH108"/>
      <c r="SI108"/>
      <c r="SJ108"/>
      <c r="SK108"/>
      <c r="SL108"/>
      <c r="SM108"/>
      <c r="SN108"/>
      <c r="SO108"/>
      <c r="SP108"/>
      <c r="SQ108"/>
      <c r="SR108"/>
      <c r="SS108"/>
      <c r="ST108"/>
      <c r="SU108"/>
      <c r="SV108"/>
      <c r="SW108"/>
      <c r="SX108"/>
      <c r="SY108"/>
      <c r="SZ108"/>
      <c r="TA108"/>
      <c r="TB108"/>
      <c r="TC108"/>
      <c r="TD108"/>
      <c r="TE108"/>
      <c r="TF108"/>
      <c r="TG108"/>
      <c r="TH108"/>
      <c r="TI108"/>
      <c r="TJ108"/>
      <c r="TK108"/>
      <c r="TL108"/>
      <c r="TM108"/>
      <c r="TN108"/>
      <c r="TO108"/>
      <c r="TP108"/>
      <c r="TQ108"/>
      <c r="TR108"/>
      <c r="TS108"/>
      <c r="TT108"/>
      <c r="TU108"/>
      <c r="TV108"/>
      <c r="TW108"/>
      <c r="TX108"/>
      <c r="TY108"/>
      <c r="TZ108"/>
      <c r="UA108"/>
      <c r="UB108"/>
      <c r="UC108"/>
      <c r="UD108"/>
      <c r="UE108"/>
      <c r="UF108"/>
      <c r="UG108"/>
      <c r="UH108"/>
      <c r="UI108"/>
      <c r="UJ108"/>
      <c r="UK108"/>
      <c r="UL108"/>
      <c r="UM108"/>
      <c r="UN108"/>
      <c r="UO108"/>
      <c r="UP108"/>
      <c r="UQ108"/>
      <c r="UR108"/>
      <c r="US108"/>
      <c r="UT108"/>
      <c r="UU108"/>
      <c r="UV108"/>
      <c r="UW108"/>
      <c r="UX108"/>
      <c r="UY108"/>
      <c r="UZ108"/>
      <c r="VA108"/>
      <c r="VB108"/>
      <c r="VC108"/>
      <c r="VD108"/>
      <c r="VE108"/>
      <c r="VF108"/>
      <c r="VG108"/>
      <c r="VH108"/>
      <c r="VI108"/>
      <c r="VJ108"/>
      <c r="VK108"/>
      <c r="VL108"/>
      <c r="VM108"/>
      <c r="VN108"/>
      <c r="VO108"/>
      <c r="VP108"/>
      <c r="VQ108"/>
      <c r="VR108"/>
      <c r="VS108"/>
      <c r="VT108"/>
      <c r="VU108"/>
      <c r="VV108"/>
      <c r="VW108"/>
      <c r="VX108"/>
      <c r="VY108"/>
      <c r="VZ108"/>
      <c r="WA108"/>
      <c r="WB108"/>
      <c r="WC108"/>
      <c r="WD108"/>
      <c r="WE108"/>
      <c r="WF108"/>
      <c r="WG108"/>
      <c r="WH108"/>
      <c r="WI108"/>
      <c r="WJ108"/>
      <c r="WK108"/>
      <c r="WL108"/>
      <c r="WM108"/>
      <c r="WN108"/>
      <c r="WO108"/>
      <c r="WP108"/>
      <c r="WQ108"/>
      <c r="WR108"/>
      <c r="WS108"/>
      <c r="WT108"/>
      <c r="WU108"/>
      <c r="WV108"/>
      <c r="WW108"/>
      <c r="WX108"/>
      <c r="WY108"/>
      <c r="WZ108"/>
      <c r="XA108"/>
      <c r="XB108"/>
      <c r="XC108"/>
      <c r="XD108"/>
      <c r="XE108"/>
      <c r="XF108"/>
      <c r="XG108"/>
      <c r="XH108"/>
      <c r="XI108"/>
      <c r="XJ108"/>
      <c r="XK108"/>
      <c r="XL108"/>
      <c r="XM108"/>
      <c r="XN108"/>
      <c r="XO108"/>
      <c r="XP108"/>
      <c r="XQ108"/>
      <c r="XR108"/>
      <c r="XS108"/>
      <c r="XT108"/>
      <c r="XU108"/>
      <c r="XV108"/>
      <c r="XW108"/>
      <c r="XX108"/>
      <c r="XY108"/>
      <c r="XZ108"/>
      <c r="YA108"/>
      <c r="YB108"/>
      <c r="YC108"/>
      <c r="YD108"/>
      <c r="YE108"/>
      <c r="YF108"/>
      <c r="YG108"/>
      <c r="YH108"/>
      <c r="YI108"/>
      <c r="YJ108"/>
      <c r="YK108"/>
      <c r="YL108"/>
      <c r="YM108"/>
      <c r="YN108"/>
      <c r="YO108"/>
      <c r="YP108"/>
      <c r="YQ108"/>
      <c r="YR108"/>
      <c r="YS108"/>
      <c r="YT108"/>
      <c r="YU108"/>
      <c r="YV108"/>
      <c r="YW108"/>
      <c r="YX108"/>
      <c r="YY108"/>
      <c r="YZ108"/>
      <c r="ZA108"/>
      <c r="ZB108"/>
      <c r="ZC108"/>
      <c r="ZD108"/>
      <c r="ZE108"/>
      <c r="ZF108"/>
      <c r="ZG108"/>
      <c r="ZH108"/>
      <c r="ZI108"/>
      <c r="ZJ108"/>
      <c r="ZK108"/>
      <c r="ZL108"/>
      <c r="ZM108"/>
      <c r="ZN108"/>
      <c r="ZO108"/>
      <c r="ZP108"/>
      <c r="ZQ108"/>
      <c r="ZR108"/>
      <c r="ZS108"/>
      <c r="ZT108"/>
      <c r="ZU108"/>
      <c r="ZV108"/>
      <c r="ZW108"/>
      <c r="ZX108"/>
      <c r="ZY108"/>
      <c r="ZZ108"/>
    </row>
    <row r="109" spans="1:702" s="18" customFormat="1">
      <c r="A109" s="158" t="s">
        <v>362</v>
      </c>
      <c r="B109">
        <v>0</v>
      </c>
      <c r="C109">
        <v>0</v>
      </c>
      <c r="D109">
        <v>0</v>
      </c>
      <c r="E109">
        <v>0</v>
      </c>
      <c r="F109">
        <v>0</v>
      </c>
      <c r="G109">
        <v>0</v>
      </c>
      <c r="H109">
        <v>0</v>
      </c>
      <c r="I109">
        <v>0</v>
      </c>
      <c r="J109">
        <v>0</v>
      </c>
      <c r="K109">
        <v>0</v>
      </c>
      <c r="L109">
        <v>0</v>
      </c>
      <c r="M109">
        <v>0</v>
      </c>
      <c r="N109">
        <v>0</v>
      </c>
      <c r="O109">
        <v>0</v>
      </c>
      <c r="P109">
        <v>0</v>
      </c>
      <c r="Q109">
        <v>0</v>
      </c>
      <c r="R109">
        <v>0</v>
      </c>
      <c r="S109">
        <v>0</v>
      </c>
      <c r="T109">
        <v>0</v>
      </c>
      <c r="U109">
        <v>0</v>
      </c>
      <c r="V109">
        <v>0</v>
      </c>
      <c r="W109">
        <v>0</v>
      </c>
      <c r="X109">
        <v>0</v>
      </c>
      <c r="Y109">
        <v>0</v>
      </c>
      <c r="Z109">
        <v>0</v>
      </c>
      <c r="AA109">
        <v>0</v>
      </c>
      <c r="AB109">
        <v>0</v>
      </c>
      <c r="AC109">
        <v>0</v>
      </c>
      <c r="AD109">
        <v>0</v>
      </c>
      <c r="AE109">
        <v>0</v>
      </c>
      <c r="AF109">
        <v>0</v>
      </c>
      <c r="AG109">
        <v>0</v>
      </c>
      <c r="AH109">
        <v>0</v>
      </c>
      <c r="AI109">
        <v>0</v>
      </c>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c r="FC109"/>
      <c r="FD109"/>
      <c r="FE109"/>
      <c r="FF109"/>
      <c r="FG109"/>
      <c r="FH109"/>
      <c r="FI109"/>
      <c r="FJ109"/>
      <c r="FK109"/>
      <c r="FL109"/>
      <c r="FM109"/>
      <c r="FN109"/>
      <c r="FO109"/>
      <c r="FP109"/>
      <c r="FQ109"/>
      <c r="FR109"/>
      <c r="FS109"/>
      <c r="FT109"/>
      <c r="FU109"/>
      <c r="FV109"/>
      <c r="FW109"/>
      <c r="FX109"/>
      <c r="FY109"/>
      <c r="FZ109"/>
      <c r="GA109"/>
      <c r="GB109"/>
      <c r="GC109"/>
      <c r="GD109"/>
      <c r="GE109"/>
      <c r="GF109"/>
      <c r="GG109"/>
      <c r="GH109"/>
      <c r="GI109"/>
      <c r="GJ109"/>
      <c r="GK109"/>
      <c r="GL109"/>
      <c r="GM109"/>
      <c r="GN109"/>
      <c r="GO109"/>
      <c r="GP109"/>
      <c r="GQ109"/>
      <c r="GR109"/>
      <c r="GS109"/>
      <c r="GT109"/>
      <c r="GU109"/>
      <c r="GV109"/>
      <c r="GW109"/>
      <c r="GX109"/>
      <c r="GY109"/>
      <c r="GZ109"/>
      <c r="HA109"/>
      <c r="HB109"/>
      <c r="HC109"/>
      <c r="HD109"/>
      <c r="HE109"/>
      <c r="HF109"/>
      <c r="HG109"/>
      <c r="HH109"/>
      <c r="HI109"/>
      <c r="HJ109"/>
      <c r="HK109"/>
      <c r="HL109"/>
      <c r="HM109"/>
      <c r="HN109"/>
      <c r="HO109"/>
      <c r="HP109"/>
      <c r="HQ109"/>
      <c r="HR109"/>
      <c r="HS109"/>
      <c r="HT109"/>
      <c r="HU109"/>
      <c r="HV109"/>
      <c r="HW109"/>
      <c r="HX109"/>
      <c r="HY109"/>
      <c r="HZ109"/>
      <c r="IA109"/>
      <c r="IB109"/>
      <c r="IC109"/>
      <c r="ID109"/>
      <c r="IE109"/>
      <c r="IF109"/>
      <c r="IG109"/>
      <c r="IH109"/>
      <c r="II109"/>
      <c r="IJ109"/>
      <c r="IK109"/>
      <c r="IL109"/>
      <c r="IM109"/>
      <c r="IN109"/>
      <c r="IO109"/>
      <c r="IP109"/>
      <c r="IQ109"/>
      <c r="IR109"/>
      <c r="IS109"/>
      <c r="IT109"/>
      <c r="IU109"/>
      <c r="IV109"/>
      <c r="IW109"/>
      <c r="IX109"/>
      <c r="IY109"/>
      <c r="IZ109"/>
      <c r="JA109"/>
      <c r="JB109"/>
      <c r="JC109"/>
      <c r="JD109"/>
      <c r="JE109"/>
      <c r="JF109"/>
      <c r="JG109"/>
      <c r="JH109"/>
      <c r="JI109"/>
      <c r="JJ109"/>
      <c r="JK109"/>
      <c r="JL109"/>
      <c r="JM109"/>
      <c r="JN109"/>
      <c r="JO109"/>
      <c r="JP109"/>
      <c r="JQ109"/>
      <c r="JR109"/>
      <c r="JS109"/>
      <c r="JT109"/>
      <c r="JU109"/>
      <c r="JV109"/>
      <c r="JW109"/>
      <c r="JX109"/>
      <c r="JY109"/>
      <c r="JZ109"/>
      <c r="KA109"/>
      <c r="KB109"/>
      <c r="KC109"/>
      <c r="KD109"/>
      <c r="KE109"/>
      <c r="KF109"/>
      <c r="KG109"/>
      <c r="KH109"/>
      <c r="KI109"/>
      <c r="KJ109"/>
      <c r="KK109"/>
      <c r="KL109"/>
      <c r="KM109"/>
      <c r="KN109"/>
      <c r="KO109"/>
      <c r="KP109"/>
      <c r="KQ109"/>
      <c r="KR109"/>
      <c r="KS109"/>
      <c r="KT109"/>
      <c r="KU109"/>
      <c r="KV109"/>
      <c r="KW109"/>
      <c r="KX109"/>
      <c r="KY109"/>
      <c r="KZ109"/>
      <c r="LA109"/>
      <c r="LB109"/>
      <c r="LC109"/>
      <c r="LD109"/>
      <c r="LE109"/>
      <c r="LF109"/>
      <c r="LG109"/>
      <c r="LH109"/>
      <c r="LI109"/>
      <c r="LJ109"/>
      <c r="LK109"/>
      <c r="LL109"/>
      <c r="LM109"/>
      <c r="LN109"/>
      <c r="LO109"/>
      <c r="LP109"/>
      <c r="LQ109"/>
      <c r="LR109"/>
      <c r="LS109"/>
      <c r="LT109"/>
      <c r="LU109"/>
      <c r="LV109"/>
      <c r="LW109"/>
      <c r="LX109"/>
      <c r="LY109"/>
      <c r="LZ109"/>
      <c r="MA109"/>
      <c r="MB109"/>
      <c r="MC109"/>
      <c r="MD109"/>
      <c r="ME109"/>
      <c r="MF109"/>
      <c r="MG109"/>
      <c r="MH109"/>
      <c r="MI109"/>
      <c r="MJ109"/>
      <c r="MK109"/>
      <c r="ML109"/>
      <c r="MM109"/>
      <c r="MN109"/>
      <c r="MO109"/>
      <c r="MP109"/>
      <c r="MQ109"/>
      <c r="MR109"/>
      <c r="MS109"/>
      <c r="MT109"/>
      <c r="MU109"/>
      <c r="MV109"/>
      <c r="MW109"/>
      <c r="MX109"/>
      <c r="MY109"/>
      <c r="MZ109"/>
      <c r="NA109"/>
      <c r="NB109"/>
      <c r="NC109"/>
      <c r="ND109"/>
      <c r="NE109"/>
      <c r="NF109"/>
      <c r="NG109"/>
      <c r="NH109"/>
      <c r="NI109"/>
      <c r="NJ109"/>
      <c r="NK109"/>
      <c r="NL109"/>
      <c r="NM109"/>
      <c r="NN109"/>
      <c r="NO109"/>
      <c r="NP109"/>
      <c r="NQ109"/>
      <c r="NR109"/>
      <c r="NS109"/>
      <c r="NT109"/>
      <c r="NU109"/>
      <c r="NV109"/>
      <c r="NW109"/>
      <c r="NX109"/>
      <c r="NY109"/>
      <c r="NZ109"/>
      <c r="OA109"/>
      <c r="OB109"/>
      <c r="OC109"/>
      <c r="OD109"/>
      <c r="OE109"/>
      <c r="OF109"/>
      <c r="OG109"/>
      <c r="OH109"/>
      <c r="OI109"/>
      <c r="OJ109"/>
      <c r="OK109"/>
      <c r="OL109"/>
      <c r="OM109"/>
      <c r="ON109"/>
      <c r="OO109"/>
      <c r="OP109"/>
      <c r="OQ109"/>
      <c r="OR109"/>
      <c r="OS109"/>
      <c r="OT109"/>
      <c r="OU109"/>
      <c r="OV109"/>
      <c r="OW109"/>
      <c r="OX109"/>
      <c r="OY109"/>
      <c r="OZ109"/>
      <c r="PA109"/>
      <c r="PB109"/>
      <c r="PC109"/>
      <c r="PD109"/>
      <c r="PE109"/>
      <c r="PF109"/>
      <c r="PG109"/>
      <c r="PH109"/>
      <c r="PI109"/>
      <c r="PJ109"/>
      <c r="PK109"/>
      <c r="PL109"/>
      <c r="PM109"/>
      <c r="PN109"/>
      <c r="PO109"/>
      <c r="PP109"/>
      <c r="PQ109"/>
      <c r="PR109"/>
      <c r="PS109"/>
      <c r="PT109"/>
      <c r="PU109"/>
      <c r="PV109"/>
      <c r="PW109"/>
      <c r="PX109"/>
      <c r="PY109"/>
      <c r="PZ109"/>
      <c r="QA109"/>
      <c r="QB109"/>
      <c r="QC109"/>
      <c r="QD109"/>
      <c r="QE109"/>
      <c r="QF109"/>
      <c r="QG109"/>
      <c r="QH109"/>
      <c r="QI109"/>
      <c r="QJ109"/>
      <c r="QK109"/>
      <c r="QL109"/>
      <c r="QM109"/>
      <c r="QN109"/>
      <c r="QO109"/>
      <c r="QP109"/>
      <c r="QQ109"/>
      <c r="QR109"/>
      <c r="QS109"/>
      <c r="QT109"/>
      <c r="QU109"/>
      <c r="QV109"/>
      <c r="QW109"/>
      <c r="QX109"/>
      <c r="QY109"/>
      <c r="QZ109"/>
      <c r="RA109"/>
      <c r="RB109"/>
      <c r="RC109"/>
      <c r="RD109"/>
      <c r="RE109"/>
      <c r="RF109"/>
      <c r="RG109"/>
      <c r="RH109"/>
      <c r="RI109"/>
      <c r="RJ109"/>
      <c r="RK109"/>
      <c r="RL109"/>
      <c r="RM109"/>
      <c r="RN109"/>
      <c r="RO109"/>
      <c r="RP109"/>
      <c r="RQ109"/>
      <c r="RR109"/>
      <c r="RS109"/>
      <c r="RT109"/>
      <c r="RU109"/>
      <c r="RV109"/>
      <c r="RW109"/>
      <c r="RX109"/>
      <c r="RY109"/>
      <c r="RZ109"/>
      <c r="SA109"/>
      <c r="SB109"/>
      <c r="SC109"/>
      <c r="SD109"/>
      <c r="SE109"/>
      <c r="SF109"/>
      <c r="SG109"/>
      <c r="SH109"/>
      <c r="SI109"/>
      <c r="SJ109"/>
      <c r="SK109"/>
      <c r="SL109"/>
      <c r="SM109"/>
      <c r="SN109"/>
      <c r="SO109"/>
      <c r="SP109"/>
      <c r="SQ109"/>
      <c r="SR109"/>
      <c r="SS109"/>
      <c r="ST109"/>
      <c r="SU109"/>
      <c r="SV109"/>
      <c r="SW109"/>
      <c r="SX109"/>
      <c r="SY109"/>
      <c r="SZ109"/>
      <c r="TA109"/>
      <c r="TB109"/>
      <c r="TC109"/>
      <c r="TD109"/>
      <c r="TE109"/>
      <c r="TF109"/>
      <c r="TG109"/>
      <c r="TH109"/>
      <c r="TI109"/>
      <c r="TJ109"/>
      <c r="TK109"/>
      <c r="TL109"/>
      <c r="TM109"/>
      <c r="TN109"/>
      <c r="TO109"/>
      <c r="TP109"/>
      <c r="TQ109"/>
      <c r="TR109"/>
      <c r="TS109"/>
      <c r="TT109"/>
      <c r="TU109"/>
      <c r="TV109"/>
      <c r="TW109"/>
      <c r="TX109"/>
      <c r="TY109"/>
      <c r="TZ109"/>
      <c r="UA109"/>
      <c r="UB109"/>
      <c r="UC109"/>
      <c r="UD109"/>
      <c r="UE109"/>
      <c r="UF109"/>
      <c r="UG109"/>
      <c r="UH109"/>
      <c r="UI109"/>
      <c r="UJ109"/>
      <c r="UK109"/>
      <c r="UL109"/>
      <c r="UM109"/>
      <c r="UN109"/>
      <c r="UO109"/>
      <c r="UP109"/>
      <c r="UQ109"/>
      <c r="UR109"/>
      <c r="US109"/>
      <c r="UT109"/>
      <c r="UU109"/>
      <c r="UV109"/>
      <c r="UW109"/>
      <c r="UX109"/>
      <c r="UY109"/>
      <c r="UZ109"/>
      <c r="VA109"/>
      <c r="VB109"/>
      <c r="VC109"/>
      <c r="VD109"/>
      <c r="VE109"/>
      <c r="VF109"/>
      <c r="VG109"/>
      <c r="VH109"/>
      <c r="VI109"/>
      <c r="VJ109"/>
      <c r="VK109"/>
      <c r="VL109"/>
      <c r="VM109"/>
      <c r="VN109"/>
      <c r="VO109"/>
      <c r="VP109"/>
      <c r="VQ109"/>
      <c r="VR109"/>
      <c r="VS109"/>
      <c r="VT109"/>
      <c r="VU109"/>
      <c r="VV109"/>
      <c r="VW109"/>
      <c r="VX109"/>
      <c r="VY109"/>
      <c r="VZ109"/>
      <c r="WA109"/>
      <c r="WB109"/>
      <c r="WC109"/>
      <c r="WD109"/>
      <c r="WE109"/>
      <c r="WF109"/>
      <c r="WG109"/>
      <c r="WH109"/>
      <c r="WI109"/>
      <c r="WJ109"/>
      <c r="WK109"/>
      <c r="WL109"/>
      <c r="WM109"/>
      <c r="WN109"/>
      <c r="WO109"/>
      <c r="WP109"/>
      <c r="WQ109"/>
      <c r="WR109"/>
      <c r="WS109"/>
      <c r="WT109"/>
      <c r="WU109"/>
      <c r="WV109"/>
      <c r="WW109"/>
      <c r="WX109"/>
      <c r="WY109"/>
      <c r="WZ109"/>
      <c r="XA109"/>
      <c r="XB109"/>
      <c r="XC109"/>
      <c r="XD109"/>
      <c r="XE109"/>
      <c r="XF109"/>
      <c r="XG109"/>
      <c r="XH109"/>
      <c r="XI109"/>
      <c r="XJ109"/>
      <c r="XK109"/>
      <c r="XL109"/>
      <c r="XM109"/>
      <c r="XN109"/>
      <c r="XO109"/>
      <c r="XP109"/>
      <c r="XQ109"/>
      <c r="XR109"/>
      <c r="XS109"/>
      <c r="XT109"/>
      <c r="XU109"/>
      <c r="XV109"/>
      <c r="XW109"/>
      <c r="XX109"/>
      <c r="XY109"/>
      <c r="XZ109"/>
      <c r="YA109"/>
      <c r="YB109"/>
      <c r="YC109"/>
      <c r="YD109"/>
      <c r="YE109"/>
      <c r="YF109"/>
      <c r="YG109"/>
      <c r="YH109"/>
      <c r="YI109"/>
      <c r="YJ109"/>
      <c r="YK109"/>
      <c r="YL109"/>
      <c r="YM109"/>
      <c r="YN109"/>
      <c r="YO109"/>
      <c r="YP109"/>
      <c r="YQ109"/>
      <c r="YR109"/>
      <c r="YS109"/>
      <c r="YT109"/>
      <c r="YU109"/>
      <c r="YV109"/>
      <c r="YW109"/>
      <c r="YX109"/>
      <c r="YY109"/>
      <c r="YZ109"/>
      <c r="ZA109"/>
      <c r="ZB109"/>
      <c r="ZC109"/>
      <c r="ZD109"/>
      <c r="ZE109"/>
      <c r="ZF109"/>
      <c r="ZG109"/>
      <c r="ZH109"/>
      <c r="ZI109"/>
      <c r="ZJ109"/>
      <c r="ZK109"/>
      <c r="ZL109"/>
      <c r="ZM109"/>
      <c r="ZN109"/>
      <c r="ZO109"/>
      <c r="ZP109"/>
      <c r="ZQ109"/>
      <c r="ZR109"/>
      <c r="ZS109"/>
      <c r="ZT109"/>
      <c r="ZU109"/>
      <c r="ZV109"/>
      <c r="ZW109"/>
      <c r="ZX109"/>
      <c r="ZY109"/>
      <c r="ZZ109"/>
    </row>
    <row r="110" spans="1:702" s="18" customFormat="1">
      <c r="A110" s="16" t="s">
        <v>180</v>
      </c>
      <c r="B110">
        <v>0</v>
      </c>
      <c r="C110">
        <v>25127.130714581075</v>
      </c>
      <c r="D110">
        <v>50324.588018250848</v>
      </c>
      <c r="E110">
        <v>76364.122652958133</v>
      </c>
      <c r="F110">
        <v>97162.795147287659</v>
      </c>
      <c r="G110">
        <v>120489.36199386527</v>
      </c>
      <c r="H110">
        <v>142103.3994322503</v>
      </c>
      <c r="I110">
        <v>167891.12930978986</v>
      </c>
      <c r="J110">
        <v>193976.86012257668</v>
      </c>
      <c r="K110">
        <v>221264.88252346602</v>
      </c>
      <c r="L110">
        <v>241046.00219506209</v>
      </c>
      <c r="M110">
        <v>262359.20143466757</v>
      </c>
      <c r="N110">
        <v>290590.75128028006</v>
      </c>
      <c r="O110">
        <v>318215.49768025172</v>
      </c>
      <c r="P110">
        <v>341971.35801892611</v>
      </c>
      <c r="Q110">
        <v>365186.39950698684</v>
      </c>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c r="FQ110"/>
      <c r="FR110"/>
      <c r="FS110"/>
      <c r="FT110"/>
      <c r="FU110"/>
      <c r="FV110"/>
      <c r="FW110"/>
      <c r="FX110"/>
      <c r="FY110"/>
      <c r="FZ110"/>
      <c r="GA110"/>
      <c r="GB110"/>
      <c r="GC110"/>
      <c r="GD110"/>
      <c r="GE110"/>
      <c r="GF110"/>
      <c r="GG110"/>
      <c r="GH110"/>
      <c r="GI110"/>
      <c r="GJ110"/>
      <c r="GK110"/>
      <c r="GL110"/>
      <c r="GM110"/>
      <c r="GN110"/>
      <c r="GO110"/>
      <c r="GP110"/>
      <c r="GQ110"/>
      <c r="GR110"/>
      <c r="GS110"/>
      <c r="GT110"/>
      <c r="GU110"/>
      <c r="GV110"/>
      <c r="GW110"/>
      <c r="GX110"/>
      <c r="GY110"/>
      <c r="GZ110"/>
      <c r="HA110"/>
      <c r="HB110"/>
      <c r="HC110"/>
      <c r="HD110"/>
      <c r="HE110"/>
      <c r="HF110"/>
      <c r="HG110"/>
      <c r="HH110"/>
      <c r="HI110"/>
      <c r="HJ110"/>
      <c r="HK110"/>
      <c r="HL110"/>
      <c r="HM110"/>
      <c r="HN110"/>
      <c r="HO110"/>
      <c r="HP110"/>
      <c r="HQ110"/>
      <c r="HR110"/>
      <c r="HS110"/>
      <c r="HT110"/>
      <c r="HU110"/>
      <c r="HV110"/>
      <c r="HW110"/>
      <c r="HX110"/>
      <c r="HY110"/>
      <c r="HZ110"/>
      <c r="IA110"/>
      <c r="IB110"/>
      <c r="IC110"/>
      <c r="ID110"/>
      <c r="IE110"/>
      <c r="IF110"/>
      <c r="IG110"/>
      <c r="IH110"/>
      <c r="II110"/>
      <c r="IJ110"/>
      <c r="IK110"/>
      <c r="IL110"/>
      <c r="IM110"/>
      <c r="IN110"/>
      <c r="IO110"/>
      <c r="IP110"/>
      <c r="IQ110"/>
      <c r="IR110"/>
      <c r="IS110"/>
      <c r="IT110"/>
      <c r="IU110"/>
      <c r="IV110"/>
      <c r="IW110"/>
      <c r="IX110"/>
      <c r="IY110"/>
      <c r="IZ110"/>
      <c r="JA110"/>
      <c r="JB110"/>
      <c r="JC110"/>
      <c r="JD110"/>
      <c r="JE110"/>
      <c r="JF110"/>
      <c r="JG110"/>
      <c r="JH110"/>
      <c r="JI110"/>
      <c r="JJ110"/>
      <c r="JK110"/>
      <c r="JL110"/>
      <c r="JM110"/>
      <c r="JN110"/>
      <c r="JO110"/>
      <c r="JP110"/>
      <c r="JQ110"/>
      <c r="JR110"/>
      <c r="JS110"/>
      <c r="JT110"/>
      <c r="JU110"/>
      <c r="JV110"/>
      <c r="JW110"/>
      <c r="JX110"/>
      <c r="JY110"/>
      <c r="JZ110"/>
      <c r="KA110"/>
      <c r="KB110"/>
      <c r="KC110"/>
      <c r="KD110"/>
      <c r="KE110"/>
      <c r="KF110"/>
      <c r="KG110"/>
      <c r="KH110"/>
      <c r="KI110"/>
      <c r="KJ110"/>
      <c r="KK110"/>
      <c r="KL110"/>
      <c r="KM110"/>
      <c r="KN110"/>
      <c r="KO110"/>
      <c r="KP110"/>
      <c r="KQ110"/>
      <c r="KR110"/>
      <c r="KS110"/>
      <c r="KT110"/>
      <c r="KU110"/>
      <c r="KV110"/>
      <c r="KW110"/>
      <c r="KX110"/>
      <c r="KY110"/>
      <c r="KZ110"/>
      <c r="LA110"/>
      <c r="LB110"/>
      <c r="LC110"/>
      <c r="LD110"/>
      <c r="LE110"/>
      <c r="LF110"/>
      <c r="LG110"/>
      <c r="LH110"/>
      <c r="LI110"/>
      <c r="LJ110"/>
      <c r="LK110"/>
      <c r="LL110"/>
      <c r="LM110"/>
      <c r="LN110"/>
      <c r="LO110"/>
      <c r="LP110"/>
      <c r="LQ110"/>
      <c r="LR110"/>
      <c r="LS110"/>
      <c r="LT110"/>
      <c r="LU110"/>
      <c r="LV110"/>
      <c r="LW110"/>
      <c r="LX110"/>
      <c r="LY110"/>
      <c r="LZ110"/>
      <c r="MA110"/>
      <c r="MB110"/>
      <c r="MC110"/>
      <c r="MD110"/>
      <c r="ME110"/>
      <c r="MF110"/>
      <c r="MG110"/>
      <c r="MH110"/>
      <c r="MI110"/>
      <c r="MJ110"/>
      <c r="MK110"/>
      <c r="ML110"/>
      <c r="MM110"/>
      <c r="MN110"/>
      <c r="MO110"/>
      <c r="MP110"/>
      <c r="MQ110"/>
      <c r="MR110"/>
      <c r="MS110"/>
      <c r="MT110"/>
      <c r="MU110"/>
      <c r="MV110"/>
      <c r="MW110"/>
      <c r="MX110"/>
      <c r="MY110"/>
      <c r="MZ110"/>
      <c r="NA110"/>
      <c r="NB110"/>
      <c r="NC110"/>
      <c r="ND110"/>
      <c r="NE110"/>
      <c r="NF110"/>
      <c r="NG110"/>
      <c r="NH110"/>
      <c r="NI110"/>
      <c r="NJ110"/>
      <c r="NK110"/>
      <c r="NL110"/>
      <c r="NM110"/>
      <c r="NN110"/>
      <c r="NO110"/>
      <c r="NP110"/>
      <c r="NQ110"/>
      <c r="NR110"/>
      <c r="NS110"/>
      <c r="NT110"/>
      <c r="NU110"/>
      <c r="NV110"/>
      <c r="NW110"/>
      <c r="NX110"/>
      <c r="NY110"/>
      <c r="NZ110"/>
      <c r="OA110"/>
      <c r="OB110"/>
      <c r="OC110"/>
      <c r="OD110"/>
      <c r="OE110"/>
      <c r="OF110"/>
      <c r="OG110"/>
      <c r="OH110"/>
      <c r="OI110"/>
      <c r="OJ110"/>
      <c r="OK110"/>
      <c r="OL110"/>
      <c r="OM110"/>
      <c r="ON110"/>
      <c r="OO110"/>
      <c r="OP110"/>
      <c r="OQ110"/>
      <c r="OR110"/>
      <c r="OS110"/>
      <c r="OT110"/>
      <c r="OU110"/>
      <c r="OV110"/>
      <c r="OW110"/>
      <c r="OX110"/>
      <c r="OY110"/>
      <c r="OZ110"/>
      <c r="PA110"/>
      <c r="PB110"/>
      <c r="PC110"/>
      <c r="PD110"/>
      <c r="PE110"/>
      <c r="PF110"/>
      <c r="PG110"/>
      <c r="PH110"/>
      <c r="PI110"/>
      <c r="PJ110"/>
      <c r="PK110"/>
      <c r="PL110"/>
      <c r="PM110"/>
      <c r="PN110"/>
      <c r="PO110"/>
      <c r="PP110"/>
      <c r="PQ110"/>
      <c r="PR110"/>
      <c r="PS110"/>
      <c r="PT110"/>
      <c r="PU110"/>
      <c r="PV110"/>
      <c r="PW110"/>
      <c r="PX110"/>
      <c r="PY110"/>
      <c r="PZ110"/>
      <c r="QA110"/>
      <c r="QB110"/>
      <c r="QC110"/>
      <c r="QD110"/>
      <c r="QE110"/>
      <c r="QF110"/>
      <c r="QG110"/>
      <c r="QH110"/>
      <c r="QI110"/>
      <c r="QJ110"/>
      <c r="QK110"/>
      <c r="QL110"/>
      <c r="QM110"/>
      <c r="QN110"/>
      <c r="QO110"/>
      <c r="QP110"/>
      <c r="QQ110"/>
      <c r="QR110"/>
      <c r="QS110"/>
      <c r="QT110"/>
      <c r="QU110"/>
      <c r="QV110"/>
      <c r="QW110"/>
      <c r="QX110"/>
      <c r="QY110"/>
      <c r="QZ110"/>
      <c r="RA110"/>
      <c r="RB110"/>
      <c r="RC110"/>
      <c r="RD110"/>
      <c r="RE110"/>
      <c r="RF110"/>
      <c r="RG110"/>
      <c r="RH110"/>
      <c r="RI110"/>
      <c r="RJ110"/>
      <c r="RK110"/>
      <c r="RL110"/>
      <c r="RM110"/>
      <c r="RN110"/>
      <c r="RO110"/>
      <c r="RP110"/>
      <c r="RQ110"/>
      <c r="RR110"/>
      <c r="RS110"/>
      <c r="RT110"/>
      <c r="RU110"/>
      <c r="RV110"/>
      <c r="RW110"/>
      <c r="RX110"/>
      <c r="RY110"/>
      <c r="RZ110"/>
      <c r="SA110"/>
      <c r="SB110"/>
      <c r="SC110"/>
      <c r="SD110"/>
      <c r="SE110"/>
      <c r="SF110"/>
      <c r="SG110"/>
      <c r="SH110"/>
      <c r="SI110"/>
      <c r="SJ110"/>
      <c r="SK110"/>
      <c r="SL110"/>
      <c r="SM110"/>
      <c r="SN110"/>
      <c r="SO110"/>
      <c r="SP110"/>
      <c r="SQ110"/>
      <c r="SR110"/>
      <c r="SS110"/>
      <c r="ST110"/>
      <c r="SU110"/>
      <c r="SV110"/>
      <c r="SW110"/>
      <c r="SX110"/>
      <c r="SY110"/>
      <c r="SZ110"/>
      <c r="TA110"/>
      <c r="TB110"/>
      <c r="TC110"/>
      <c r="TD110"/>
      <c r="TE110"/>
      <c r="TF110"/>
      <c r="TG110"/>
      <c r="TH110"/>
      <c r="TI110"/>
      <c r="TJ110"/>
      <c r="TK110"/>
      <c r="TL110"/>
      <c r="TM110"/>
      <c r="TN110"/>
      <c r="TO110"/>
      <c r="TP110"/>
      <c r="TQ110"/>
      <c r="TR110"/>
      <c r="TS110"/>
      <c r="TT110"/>
      <c r="TU110"/>
      <c r="TV110"/>
      <c r="TW110"/>
      <c r="TX110"/>
      <c r="TY110"/>
      <c r="TZ110"/>
      <c r="UA110"/>
      <c r="UB110"/>
      <c r="UC110"/>
      <c r="UD110"/>
      <c r="UE110"/>
      <c r="UF110"/>
      <c r="UG110"/>
      <c r="UH110"/>
      <c r="UI110"/>
      <c r="UJ110"/>
      <c r="UK110"/>
      <c r="UL110"/>
      <c r="UM110"/>
      <c r="UN110"/>
      <c r="UO110"/>
      <c r="UP110"/>
      <c r="UQ110"/>
      <c r="UR110"/>
      <c r="US110"/>
      <c r="UT110"/>
      <c r="UU110"/>
      <c r="UV110"/>
      <c r="UW110"/>
      <c r="UX110"/>
      <c r="UY110"/>
      <c r="UZ110"/>
      <c r="VA110"/>
      <c r="VB110"/>
      <c r="VC110"/>
      <c r="VD110"/>
      <c r="VE110"/>
      <c r="VF110"/>
      <c r="VG110"/>
      <c r="VH110"/>
      <c r="VI110"/>
      <c r="VJ110"/>
      <c r="VK110"/>
      <c r="VL110"/>
      <c r="VM110"/>
      <c r="VN110"/>
      <c r="VO110"/>
      <c r="VP110"/>
      <c r="VQ110"/>
      <c r="VR110"/>
      <c r="VS110"/>
      <c r="VT110"/>
      <c r="VU110"/>
      <c r="VV110"/>
      <c r="VW110"/>
      <c r="VX110"/>
      <c r="VY110"/>
      <c r="VZ110"/>
      <c r="WA110"/>
      <c r="WB110"/>
      <c r="WC110"/>
      <c r="WD110"/>
      <c r="WE110"/>
      <c r="WF110"/>
      <c r="WG110"/>
      <c r="WH110"/>
      <c r="WI110"/>
      <c r="WJ110"/>
      <c r="WK110"/>
      <c r="WL110"/>
      <c r="WM110"/>
      <c r="WN110"/>
      <c r="WO110"/>
      <c r="WP110"/>
      <c r="WQ110"/>
      <c r="WR110"/>
      <c r="WS110"/>
      <c r="WT110"/>
      <c r="WU110"/>
      <c r="WV110"/>
      <c r="WW110"/>
      <c r="WX110"/>
      <c r="WY110"/>
      <c r="WZ110"/>
      <c r="XA110"/>
      <c r="XB110"/>
      <c r="XC110"/>
      <c r="XD110"/>
      <c r="XE110"/>
      <c r="XF110"/>
      <c r="XG110"/>
      <c r="XH110"/>
      <c r="XI110"/>
      <c r="XJ110"/>
      <c r="XK110"/>
      <c r="XL110"/>
      <c r="XM110"/>
      <c r="XN110"/>
      <c r="XO110"/>
      <c r="XP110"/>
      <c r="XQ110"/>
      <c r="XR110"/>
      <c r="XS110"/>
      <c r="XT110"/>
      <c r="XU110"/>
      <c r="XV110"/>
      <c r="XW110"/>
      <c r="XX110"/>
      <c r="XY110"/>
      <c r="XZ110"/>
      <c r="YA110"/>
      <c r="YB110"/>
      <c r="YC110"/>
      <c r="YD110"/>
      <c r="YE110"/>
      <c r="YF110"/>
      <c r="YG110"/>
      <c r="YH110"/>
      <c r="YI110"/>
      <c r="YJ110"/>
      <c r="YK110"/>
      <c r="YL110"/>
      <c r="YM110"/>
      <c r="YN110"/>
      <c r="YO110"/>
      <c r="YP110"/>
      <c r="YQ110"/>
      <c r="YR110"/>
      <c r="YS110"/>
      <c r="YT110"/>
      <c r="YU110"/>
      <c r="YV110"/>
      <c r="YW110"/>
      <c r="YX110"/>
      <c r="YY110"/>
      <c r="YZ110"/>
      <c r="ZA110"/>
      <c r="ZB110"/>
      <c r="ZC110"/>
      <c r="ZD110"/>
      <c r="ZE110"/>
      <c r="ZF110"/>
      <c r="ZG110"/>
      <c r="ZH110"/>
      <c r="ZI110"/>
      <c r="ZJ110"/>
      <c r="ZK110"/>
      <c r="ZL110"/>
      <c r="ZM110"/>
      <c r="ZN110"/>
      <c r="ZO110"/>
      <c r="ZP110"/>
      <c r="ZQ110"/>
      <c r="ZR110"/>
      <c r="ZS110"/>
      <c r="ZT110"/>
      <c r="ZU110"/>
      <c r="ZV110"/>
      <c r="ZW110"/>
      <c r="ZX110"/>
      <c r="ZY110"/>
      <c r="ZZ110"/>
    </row>
    <row r="111" spans="1:702" s="18" customFormat="1">
      <c r="A111" s="16" t="s">
        <v>68</v>
      </c>
      <c r="B111">
        <v>502542.61429162155</v>
      </c>
      <c r="C111">
        <v>499065.68256988673</v>
      </c>
      <c r="D111">
        <v>0</v>
      </c>
      <c r="E111">
        <v>0</v>
      </c>
      <c r="F111">
        <v>0</v>
      </c>
      <c r="G111">
        <v>0</v>
      </c>
      <c r="H111">
        <v>0</v>
      </c>
      <c r="I111">
        <v>0</v>
      </c>
      <c r="J111">
        <v>0</v>
      </c>
      <c r="K111">
        <v>0</v>
      </c>
      <c r="L111">
        <v>0</v>
      </c>
      <c r="M111">
        <v>0</v>
      </c>
      <c r="N111">
        <v>0</v>
      </c>
      <c r="O111">
        <v>0</v>
      </c>
      <c r="P111">
        <v>0</v>
      </c>
      <c r="Q111">
        <v>0</v>
      </c>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c r="FM111"/>
      <c r="FN111"/>
      <c r="FO111"/>
      <c r="FP111"/>
      <c r="FQ111"/>
      <c r="FR111"/>
      <c r="FS111"/>
      <c r="FT111"/>
      <c r="FU111"/>
      <c r="FV111"/>
      <c r="FW111"/>
      <c r="FX111"/>
      <c r="FY111"/>
      <c r="FZ111"/>
      <c r="GA111"/>
      <c r="GB111"/>
      <c r="GC111"/>
      <c r="GD111"/>
      <c r="GE111"/>
      <c r="GF111"/>
      <c r="GG111"/>
      <c r="GH111"/>
      <c r="GI111"/>
      <c r="GJ111"/>
      <c r="GK111"/>
      <c r="GL111"/>
      <c r="GM111"/>
      <c r="GN111"/>
      <c r="GO111"/>
      <c r="GP111"/>
      <c r="GQ111"/>
      <c r="GR111"/>
      <c r="GS111"/>
      <c r="GT111"/>
      <c r="GU111"/>
      <c r="GV111"/>
      <c r="GW111"/>
      <c r="GX111"/>
      <c r="GY111"/>
      <c r="GZ111"/>
      <c r="HA111"/>
      <c r="HB111"/>
      <c r="HC111"/>
      <c r="HD111"/>
      <c r="HE111"/>
      <c r="HF111"/>
      <c r="HG111"/>
      <c r="HH111"/>
      <c r="HI111"/>
      <c r="HJ111"/>
      <c r="HK111"/>
      <c r="HL111"/>
      <c r="HM111"/>
      <c r="HN111"/>
      <c r="HO111"/>
      <c r="HP111"/>
      <c r="HQ111"/>
      <c r="HR111"/>
      <c r="HS111"/>
      <c r="HT111"/>
      <c r="HU111"/>
      <c r="HV111"/>
      <c r="HW111"/>
      <c r="HX111"/>
      <c r="HY111"/>
      <c r="HZ111"/>
      <c r="IA111"/>
      <c r="IB111"/>
      <c r="IC111"/>
      <c r="ID111"/>
      <c r="IE111"/>
      <c r="IF111"/>
      <c r="IG111"/>
      <c r="IH111"/>
      <c r="II111"/>
      <c r="IJ111"/>
      <c r="IK111"/>
      <c r="IL111"/>
      <c r="IM111"/>
      <c r="IN111"/>
      <c r="IO111"/>
      <c r="IP111"/>
      <c r="IQ111"/>
      <c r="IR111"/>
      <c r="IS111"/>
      <c r="IT111"/>
      <c r="IU111"/>
      <c r="IV111"/>
      <c r="IW111"/>
      <c r="IX111"/>
      <c r="IY111"/>
      <c r="IZ111"/>
      <c r="JA111"/>
      <c r="JB111"/>
      <c r="JC111"/>
      <c r="JD111"/>
      <c r="JE111"/>
      <c r="JF111"/>
      <c r="JG111"/>
      <c r="JH111"/>
      <c r="JI111"/>
      <c r="JJ111"/>
      <c r="JK111"/>
      <c r="JL111"/>
      <c r="JM111"/>
      <c r="JN111"/>
      <c r="JO111"/>
      <c r="JP111"/>
      <c r="JQ111"/>
      <c r="JR111"/>
      <c r="JS111"/>
      <c r="JT111"/>
      <c r="JU111"/>
      <c r="JV111"/>
      <c r="JW111"/>
      <c r="JX111"/>
      <c r="JY111"/>
      <c r="JZ111"/>
      <c r="KA111"/>
      <c r="KB111"/>
      <c r="KC111"/>
      <c r="KD111"/>
      <c r="KE111"/>
      <c r="KF111"/>
      <c r="KG111"/>
      <c r="KH111"/>
      <c r="KI111"/>
      <c r="KJ111"/>
      <c r="KK111"/>
      <c r="KL111"/>
      <c r="KM111"/>
      <c r="KN111"/>
      <c r="KO111"/>
      <c r="KP111"/>
      <c r="KQ111"/>
      <c r="KR111"/>
      <c r="KS111"/>
      <c r="KT111"/>
      <c r="KU111"/>
      <c r="KV111"/>
      <c r="KW111"/>
      <c r="KX111"/>
      <c r="KY111"/>
      <c r="KZ111"/>
      <c r="LA111"/>
      <c r="LB111"/>
      <c r="LC111"/>
      <c r="LD111"/>
      <c r="LE111"/>
      <c r="LF111"/>
      <c r="LG111"/>
      <c r="LH111"/>
      <c r="LI111"/>
      <c r="LJ111"/>
      <c r="LK111"/>
      <c r="LL111"/>
      <c r="LM111"/>
      <c r="LN111"/>
      <c r="LO111"/>
      <c r="LP111"/>
      <c r="LQ111"/>
      <c r="LR111"/>
      <c r="LS111"/>
      <c r="LT111"/>
      <c r="LU111"/>
      <c r="LV111"/>
      <c r="LW111"/>
      <c r="LX111"/>
      <c r="LY111"/>
      <c r="LZ111"/>
      <c r="MA111"/>
      <c r="MB111"/>
      <c r="MC111"/>
      <c r="MD111"/>
      <c r="ME111"/>
      <c r="MF111"/>
      <c r="MG111"/>
      <c r="MH111"/>
      <c r="MI111"/>
      <c r="MJ111"/>
      <c r="MK111"/>
      <c r="ML111"/>
      <c r="MM111"/>
      <c r="MN111"/>
      <c r="MO111"/>
      <c r="MP111"/>
      <c r="MQ111"/>
      <c r="MR111"/>
      <c r="MS111"/>
      <c r="MT111"/>
      <c r="MU111"/>
      <c r="MV111"/>
      <c r="MW111"/>
      <c r="MX111"/>
      <c r="MY111"/>
      <c r="MZ111"/>
      <c r="NA111"/>
      <c r="NB111"/>
      <c r="NC111"/>
      <c r="ND111"/>
      <c r="NE111"/>
      <c r="NF111"/>
      <c r="NG111"/>
      <c r="NH111"/>
      <c r="NI111"/>
      <c r="NJ111"/>
      <c r="NK111"/>
      <c r="NL111"/>
      <c r="NM111"/>
      <c r="NN111"/>
      <c r="NO111"/>
      <c r="NP111"/>
      <c r="NQ111"/>
      <c r="NR111"/>
      <c r="NS111"/>
      <c r="NT111"/>
      <c r="NU111"/>
      <c r="NV111"/>
      <c r="NW111"/>
      <c r="NX111"/>
      <c r="NY111"/>
      <c r="NZ111"/>
      <c r="OA111"/>
      <c r="OB111"/>
      <c r="OC111"/>
      <c r="OD111"/>
      <c r="OE111"/>
      <c r="OF111"/>
      <c r="OG111"/>
      <c r="OH111"/>
      <c r="OI111"/>
      <c r="OJ111"/>
      <c r="OK111"/>
      <c r="OL111"/>
      <c r="OM111"/>
      <c r="ON111"/>
      <c r="OO111"/>
      <c r="OP111"/>
      <c r="OQ111"/>
      <c r="OR111"/>
      <c r="OS111"/>
      <c r="OT111"/>
      <c r="OU111"/>
      <c r="OV111"/>
      <c r="OW111"/>
      <c r="OX111"/>
      <c r="OY111"/>
      <c r="OZ111"/>
      <c r="PA111"/>
      <c r="PB111"/>
      <c r="PC111"/>
      <c r="PD111"/>
      <c r="PE111"/>
      <c r="PF111"/>
      <c r="PG111"/>
      <c r="PH111"/>
      <c r="PI111"/>
      <c r="PJ111"/>
      <c r="PK111"/>
      <c r="PL111"/>
      <c r="PM111"/>
      <c r="PN111"/>
      <c r="PO111"/>
      <c r="PP111"/>
      <c r="PQ111"/>
      <c r="PR111"/>
      <c r="PS111"/>
      <c r="PT111"/>
      <c r="PU111"/>
      <c r="PV111"/>
      <c r="PW111"/>
      <c r="PX111"/>
      <c r="PY111"/>
      <c r="PZ111"/>
      <c r="QA111"/>
      <c r="QB111"/>
      <c r="QC111"/>
      <c r="QD111"/>
      <c r="QE111"/>
      <c r="QF111"/>
      <c r="QG111"/>
      <c r="QH111"/>
      <c r="QI111"/>
      <c r="QJ111"/>
      <c r="QK111"/>
      <c r="QL111"/>
      <c r="QM111"/>
      <c r="QN111"/>
      <c r="QO111"/>
      <c r="QP111"/>
      <c r="QQ111"/>
      <c r="QR111"/>
      <c r="QS111"/>
      <c r="QT111"/>
      <c r="QU111"/>
      <c r="QV111"/>
      <c r="QW111"/>
      <c r="QX111"/>
      <c r="QY111"/>
      <c r="QZ111"/>
      <c r="RA111"/>
      <c r="RB111"/>
      <c r="RC111"/>
      <c r="RD111"/>
      <c r="RE111"/>
      <c r="RF111"/>
      <c r="RG111"/>
      <c r="RH111"/>
      <c r="RI111"/>
      <c r="RJ111"/>
      <c r="RK111"/>
      <c r="RL111"/>
      <c r="RM111"/>
      <c r="RN111"/>
      <c r="RO111"/>
      <c r="RP111"/>
      <c r="RQ111"/>
      <c r="RR111"/>
      <c r="RS111"/>
      <c r="RT111"/>
      <c r="RU111"/>
      <c r="RV111"/>
      <c r="RW111"/>
      <c r="RX111"/>
      <c r="RY111"/>
      <c r="RZ111"/>
      <c r="SA111"/>
      <c r="SB111"/>
      <c r="SC111"/>
      <c r="SD111"/>
      <c r="SE111"/>
      <c r="SF111"/>
      <c r="SG111"/>
      <c r="SH111"/>
      <c r="SI111"/>
      <c r="SJ111"/>
      <c r="SK111"/>
      <c r="SL111"/>
      <c r="SM111"/>
      <c r="SN111"/>
      <c r="SO111"/>
      <c r="SP111"/>
      <c r="SQ111"/>
      <c r="SR111"/>
      <c r="SS111"/>
      <c r="ST111"/>
      <c r="SU111"/>
      <c r="SV111"/>
      <c r="SW111"/>
      <c r="SX111"/>
      <c r="SY111"/>
      <c r="SZ111"/>
      <c r="TA111"/>
      <c r="TB111"/>
      <c r="TC111"/>
      <c r="TD111"/>
      <c r="TE111"/>
      <c r="TF111"/>
      <c r="TG111"/>
      <c r="TH111"/>
      <c r="TI111"/>
      <c r="TJ111"/>
      <c r="TK111"/>
      <c r="TL111"/>
      <c r="TM111"/>
      <c r="TN111"/>
      <c r="TO111"/>
      <c r="TP111"/>
      <c r="TQ111"/>
      <c r="TR111"/>
      <c r="TS111"/>
      <c r="TT111"/>
      <c r="TU111"/>
      <c r="TV111"/>
      <c r="TW111"/>
      <c r="TX111"/>
      <c r="TY111"/>
      <c r="TZ111"/>
      <c r="UA111"/>
      <c r="UB111"/>
      <c r="UC111"/>
      <c r="UD111"/>
      <c r="UE111"/>
      <c r="UF111"/>
      <c r="UG111"/>
      <c r="UH111"/>
      <c r="UI111"/>
      <c r="UJ111"/>
      <c r="UK111"/>
      <c r="UL111"/>
      <c r="UM111"/>
      <c r="UN111"/>
      <c r="UO111"/>
      <c r="UP111"/>
      <c r="UQ111"/>
      <c r="UR111"/>
      <c r="US111"/>
      <c r="UT111"/>
      <c r="UU111"/>
      <c r="UV111"/>
      <c r="UW111"/>
      <c r="UX111"/>
      <c r="UY111"/>
      <c r="UZ111"/>
      <c r="VA111"/>
      <c r="VB111"/>
      <c r="VC111"/>
      <c r="VD111"/>
      <c r="VE111"/>
      <c r="VF111"/>
      <c r="VG111"/>
      <c r="VH111"/>
      <c r="VI111"/>
      <c r="VJ111"/>
      <c r="VK111"/>
      <c r="VL111"/>
      <c r="VM111"/>
      <c r="VN111"/>
      <c r="VO111"/>
      <c r="VP111"/>
      <c r="VQ111"/>
      <c r="VR111"/>
      <c r="VS111"/>
      <c r="VT111"/>
      <c r="VU111"/>
      <c r="VV111"/>
      <c r="VW111"/>
      <c r="VX111"/>
      <c r="VY111"/>
      <c r="VZ111"/>
      <c r="WA111"/>
      <c r="WB111"/>
      <c r="WC111"/>
      <c r="WD111"/>
      <c r="WE111"/>
      <c r="WF111"/>
      <c r="WG111"/>
      <c r="WH111"/>
      <c r="WI111"/>
      <c r="WJ111"/>
      <c r="WK111"/>
      <c r="WL111"/>
      <c r="WM111"/>
      <c r="WN111"/>
      <c r="WO111"/>
      <c r="WP111"/>
      <c r="WQ111"/>
      <c r="WR111"/>
      <c r="WS111"/>
      <c r="WT111"/>
      <c r="WU111"/>
      <c r="WV111"/>
      <c r="WW111"/>
      <c r="WX111"/>
      <c r="WY111"/>
      <c r="WZ111"/>
      <c r="XA111"/>
      <c r="XB111"/>
      <c r="XC111"/>
      <c r="XD111"/>
      <c r="XE111"/>
      <c r="XF111"/>
      <c r="XG111"/>
      <c r="XH111"/>
      <c r="XI111"/>
      <c r="XJ111"/>
      <c r="XK111"/>
      <c r="XL111"/>
      <c r="XM111"/>
      <c r="XN111"/>
      <c r="XO111"/>
      <c r="XP111"/>
      <c r="XQ111"/>
      <c r="XR111"/>
      <c r="XS111"/>
      <c r="XT111"/>
      <c r="XU111"/>
      <c r="XV111"/>
      <c r="XW111"/>
      <c r="XX111"/>
      <c r="XY111"/>
      <c r="XZ111"/>
      <c r="YA111"/>
      <c r="YB111"/>
      <c r="YC111"/>
      <c r="YD111"/>
      <c r="YE111"/>
      <c r="YF111"/>
      <c r="YG111"/>
      <c r="YH111"/>
      <c r="YI111"/>
      <c r="YJ111"/>
      <c r="YK111"/>
      <c r="YL111"/>
      <c r="YM111"/>
      <c r="YN111"/>
      <c r="YO111"/>
      <c r="YP111"/>
      <c r="YQ111"/>
      <c r="YR111"/>
      <c r="YS111"/>
      <c r="YT111"/>
      <c r="YU111"/>
      <c r="YV111"/>
      <c r="YW111"/>
      <c r="YX111"/>
      <c r="YY111"/>
      <c r="YZ111"/>
      <c r="ZA111"/>
      <c r="ZB111"/>
      <c r="ZC111"/>
      <c r="ZD111"/>
      <c r="ZE111"/>
      <c r="ZF111"/>
      <c r="ZG111"/>
      <c r="ZH111"/>
      <c r="ZI111"/>
      <c r="ZJ111"/>
      <c r="ZK111"/>
      <c r="ZL111"/>
      <c r="ZM111"/>
      <c r="ZN111"/>
      <c r="ZO111"/>
      <c r="ZP111"/>
      <c r="ZQ111"/>
      <c r="ZR111"/>
      <c r="ZS111"/>
      <c r="ZT111"/>
      <c r="ZU111"/>
      <c r="ZV111"/>
      <c r="ZW111"/>
      <c r="ZX111"/>
      <c r="ZY111"/>
      <c r="ZZ111"/>
    </row>
    <row r="112" spans="1:702" s="18" customFormat="1">
      <c r="A112" s="16" t="s">
        <v>69</v>
      </c>
      <c r="B112">
        <v>125635.65357290539</v>
      </c>
      <c r="C112">
        <v>124766.42064247168</v>
      </c>
      <c r="D112">
        <v>672442.8542167861</v>
      </c>
      <c r="E112">
        <v>597050.69592446659</v>
      </c>
      <c r="F112">
        <v>595678.19454587251</v>
      </c>
      <c r="G112">
        <v>530851.54971778404</v>
      </c>
      <c r="H112">
        <v>505061.72408831719</v>
      </c>
      <c r="I112">
        <v>501896.31160541472</v>
      </c>
      <c r="J112">
        <v>555927.82440046011</v>
      </c>
      <c r="K112">
        <v>396242.70373333048</v>
      </c>
      <c r="L112">
        <v>409265.30054329371</v>
      </c>
      <c r="M112">
        <v>438253.51153556595</v>
      </c>
      <c r="N112">
        <v>373220.43645037361</v>
      </c>
      <c r="O112">
        <v>378716.68859431858</v>
      </c>
      <c r="P112">
        <v>444263.81846962275</v>
      </c>
      <c r="Q112">
        <v>392934.32047574222</v>
      </c>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c r="FC112"/>
      <c r="FD112"/>
      <c r="FE112"/>
      <c r="FF112"/>
      <c r="FG112"/>
      <c r="FH112"/>
      <c r="FI112"/>
      <c r="FJ112"/>
      <c r="FK112"/>
      <c r="FL112"/>
      <c r="FM112"/>
      <c r="FN112"/>
      <c r="FO112"/>
      <c r="FP112"/>
      <c r="FQ112"/>
      <c r="FR112"/>
      <c r="FS112"/>
      <c r="FT112"/>
      <c r="FU112"/>
      <c r="FV112"/>
      <c r="FW112"/>
      <c r="FX112"/>
      <c r="FY112"/>
      <c r="FZ112"/>
      <c r="GA112"/>
      <c r="GB112"/>
      <c r="GC112"/>
      <c r="GD112"/>
      <c r="GE112"/>
      <c r="GF112"/>
      <c r="GG112"/>
      <c r="GH112"/>
      <c r="GI112"/>
      <c r="GJ112"/>
      <c r="GK112"/>
      <c r="GL112"/>
      <c r="GM112"/>
      <c r="GN112"/>
      <c r="GO112"/>
      <c r="GP112"/>
      <c r="GQ112"/>
      <c r="GR112"/>
      <c r="GS112"/>
      <c r="GT112"/>
      <c r="GU112"/>
      <c r="GV112"/>
      <c r="GW112"/>
      <c r="GX112"/>
      <c r="GY112"/>
      <c r="GZ112"/>
      <c r="HA112"/>
      <c r="HB112"/>
      <c r="HC112"/>
      <c r="HD112"/>
      <c r="HE112"/>
      <c r="HF112"/>
      <c r="HG112"/>
      <c r="HH112"/>
      <c r="HI112"/>
      <c r="HJ112"/>
      <c r="HK112"/>
      <c r="HL112"/>
      <c r="HM112"/>
      <c r="HN112"/>
      <c r="HO112"/>
      <c r="HP112"/>
      <c r="HQ112"/>
      <c r="HR112"/>
      <c r="HS112"/>
      <c r="HT112"/>
      <c r="HU112"/>
      <c r="HV112"/>
      <c r="HW112"/>
      <c r="HX112"/>
      <c r="HY112"/>
      <c r="HZ112"/>
      <c r="IA112"/>
      <c r="IB112"/>
      <c r="IC112"/>
      <c r="ID112"/>
      <c r="IE112"/>
      <c r="IF112"/>
      <c r="IG112"/>
      <c r="IH112"/>
      <c r="II112"/>
      <c r="IJ112"/>
      <c r="IK112"/>
      <c r="IL112"/>
      <c r="IM112"/>
      <c r="IN112"/>
      <c r="IO112"/>
      <c r="IP112"/>
      <c r="IQ112"/>
      <c r="IR112"/>
      <c r="IS112"/>
      <c r="IT112"/>
      <c r="IU112"/>
      <c r="IV112"/>
      <c r="IW112"/>
      <c r="IX112"/>
      <c r="IY112"/>
      <c r="IZ112"/>
      <c r="JA112"/>
      <c r="JB112"/>
      <c r="JC112"/>
      <c r="JD112"/>
      <c r="JE112"/>
      <c r="JF112"/>
      <c r="JG112"/>
      <c r="JH112"/>
      <c r="JI112"/>
      <c r="JJ112"/>
      <c r="JK112"/>
      <c r="JL112"/>
      <c r="JM112"/>
      <c r="JN112"/>
      <c r="JO112"/>
      <c r="JP112"/>
      <c r="JQ112"/>
      <c r="JR112"/>
      <c r="JS112"/>
      <c r="JT112"/>
      <c r="JU112"/>
      <c r="JV112"/>
      <c r="JW112"/>
      <c r="JX112"/>
      <c r="JY112"/>
      <c r="JZ112"/>
      <c r="KA112"/>
      <c r="KB112"/>
      <c r="KC112"/>
      <c r="KD112"/>
      <c r="KE112"/>
      <c r="KF112"/>
      <c r="KG112"/>
      <c r="KH112"/>
      <c r="KI112"/>
      <c r="KJ112"/>
      <c r="KK112"/>
      <c r="KL112"/>
      <c r="KM112"/>
      <c r="KN112"/>
      <c r="KO112"/>
      <c r="KP112"/>
      <c r="KQ112"/>
      <c r="KR112"/>
      <c r="KS112"/>
      <c r="KT112"/>
      <c r="KU112"/>
      <c r="KV112"/>
      <c r="KW112"/>
      <c r="KX112"/>
      <c r="KY112"/>
      <c r="KZ112"/>
      <c r="LA112"/>
      <c r="LB112"/>
      <c r="LC112"/>
      <c r="LD112"/>
      <c r="LE112"/>
      <c r="LF112"/>
      <c r="LG112"/>
      <c r="LH112"/>
      <c r="LI112"/>
      <c r="LJ112"/>
      <c r="LK112"/>
      <c r="LL112"/>
      <c r="LM112"/>
      <c r="LN112"/>
      <c r="LO112"/>
      <c r="LP112"/>
      <c r="LQ112"/>
      <c r="LR112"/>
      <c r="LS112"/>
      <c r="LT112"/>
      <c r="LU112"/>
      <c r="LV112"/>
      <c r="LW112"/>
      <c r="LX112"/>
      <c r="LY112"/>
      <c r="LZ112"/>
      <c r="MA112"/>
      <c r="MB112"/>
      <c r="MC112"/>
      <c r="MD112"/>
      <c r="ME112"/>
      <c r="MF112"/>
      <c r="MG112"/>
      <c r="MH112"/>
      <c r="MI112"/>
      <c r="MJ112"/>
      <c r="MK112"/>
      <c r="ML112"/>
      <c r="MM112"/>
      <c r="MN112"/>
      <c r="MO112"/>
      <c r="MP112"/>
      <c r="MQ112"/>
      <c r="MR112"/>
      <c r="MS112"/>
      <c r="MT112"/>
      <c r="MU112"/>
      <c r="MV112"/>
      <c r="MW112"/>
      <c r="MX112"/>
      <c r="MY112"/>
      <c r="MZ112"/>
      <c r="NA112"/>
      <c r="NB112"/>
      <c r="NC112"/>
      <c r="ND112"/>
      <c r="NE112"/>
      <c r="NF112"/>
      <c r="NG112"/>
      <c r="NH112"/>
      <c r="NI112"/>
      <c r="NJ112"/>
      <c r="NK112"/>
      <c r="NL112"/>
      <c r="NM112"/>
      <c r="NN112"/>
      <c r="NO112"/>
      <c r="NP112"/>
      <c r="NQ112"/>
      <c r="NR112"/>
      <c r="NS112"/>
      <c r="NT112"/>
      <c r="NU112"/>
      <c r="NV112"/>
      <c r="NW112"/>
      <c r="NX112"/>
      <c r="NY112"/>
      <c r="NZ112"/>
      <c r="OA112"/>
      <c r="OB112"/>
      <c r="OC112"/>
      <c r="OD112"/>
      <c r="OE112"/>
      <c r="OF112"/>
      <c r="OG112"/>
      <c r="OH112"/>
      <c r="OI112"/>
      <c r="OJ112"/>
      <c r="OK112"/>
      <c r="OL112"/>
      <c r="OM112"/>
      <c r="ON112"/>
      <c r="OO112"/>
      <c r="OP112"/>
      <c r="OQ112"/>
      <c r="OR112"/>
      <c r="OS112"/>
      <c r="OT112"/>
      <c r="OU112"/>
      <c r="OV112"/>
      <c r="OW112"/>
      <c r="OX112"/>
      <c r="OY112"/>
      <c r="OZ112"/>
      <c r="PA112"/>
      <c r="PB112"/>
      <c r="PC112"/>
      <c r="PD112"/>
      <c r="PE112"/>
      <c r="PF112"/>
      <c r="PG112"/>
      <c r="PH112"/>
      <c r="PI112"/>
      <c r="PJ112"/>
      <c r="PK112"/>
      <c r="PL112"/>
      <c r="PM112"/>
      <c r="PN112"/>
      <c r="PO112"/>
      <c r="PP112"/>
      <c r="PQ112"/>
      <c r="PR112"/>
      <c r="PS112"/>
      <c r="PT112"/>
      <c r="PU112"/>
      <c r="PV112"/>
      <c r="PW112"/>
      <c r="PX112"/>
      <c r="PY112"/>
      <c r="PZ112"/>
      <c r="QA112"/>
      <c r="QB112"/>
      <c r="QC112"/>
      <c r="QD112"/>
      <c r="QE112"/>
      <c r="QF112"/>
      <c r="QG112"/>
      <c r="QH112"/>
      <c r="QI112"/>
      <c r="QJ112"/>
      <c r="QK112"/>
      <c r="QL112"/>
      <c r="QM112"/>
      <c r="QN112"/>
      <c r="QO112"/>
      <c r="QP112"/>
      <c r="QQ112"/>
      <c r="QR112"/>
      <c r="QS112"/>
      <c r="QT112"/>
      <c r="QU112"/>
      <c r="QV112"/>
      <c r="QW112"/>
      <c r="QX112"/>
      <c r="QY112"/>
      <c r="QZ112"/>
      <c r="RA112"/>
      <c r="RB112"/>
      <c r="RC112"/>
      <c r="RD112"/>
      <c r="RE112"/>
      <c r="RF112"/>
      <c r="RG112"/>
      <c r="RH112"/>
      <c r="RI112"/>
      <c r="RJ112"/>
      <c r="RK112"/>
      <c r="RL112"/>
      <c r="RM112"/>
      <c r="RN112"/>
      <c r="RO112"/>
      <c r="RP112"/>
      <c r="RQ112"/>
      <c r="RR112"/>
      <c r="RS112"/>
      <c r="RT112"/>
      <c r="RU112"/>
      <c r="RV112"/>
      <c r="RW112"/>
      <c r="RX112"/>
      <c r="RY112"/>
      <c r="RZ112"/>
      <c r="SA112"/>
      <c r="SB112"/>
      <c r="SC112"/>
      <c r="SD112"/>
      <c r="SE112"/>
      <c r="SF112"/>
      <c r="SG112"/>
      <c r="SH112"/>
      <c r="SI112"/>
      <c r="SJ112"/>
      <c r="SK112"/>
      <c r="SL112"/>
      <c r="SM112"/>
      <c r="SN112"/>
      <c r="SO112"/>
      <c r="SP112"/>
      <c r="SQ112"/>
      <c r="SR112"/>
      <c r="SS112"/>
      <c r="ST112"/>
      <c r="SU112"/>
      <c r="SV112"/>
      <c r="SW112"/>
      <c r="SX112"/>
      <c r="SY112"/>
      <c r="SZ112"/>
      <c r="TA112"/>
      <c r="TB112"/>
      <c r="TC112"/>
      <c r="TD112"/>
      <c r="TE112"/>
      <c r="TF112"/>
      <c r="TG112"/>
      <c r="TH112"/>
      <c r="TI112"/>
      <c r="TJ112"/>
      <c r="TK112"/>
      <c r="TL112"/>
      <c r="TM112"/>
      <c r="TN112"/>
      <c r="TO112"/>
      <c r="TP112"/>
      <c r="TQ112"/>
      <c r="TR112"/>
      <c r="TS112"/>
      <c r="TT112"/>
      <c r="TU112"/>
      <c r="TV112"/>
      <c r="TW112"/>
      <c r="TX112"/>
      <c r="TY112"/>
      <c r="TZ112"/>
      <c r="UA112"/>
      <c r="UB112"/>
      <c r="UC112"/>
      <c r="UD112"/>
      <c r="UE112"/>
      <c r="UF112"/>
      <c r="UG112"/>
      <c r="UH112"/>
      <c r="UI112"/>
      <c r="UJ112"/>
      <c r="UK112"/>
      <c r="UL112"/>
      <c r="UM112"/>
      <c r="UN112"/>
      <c r="UO112"/>
      <c r="UP112"/>
      <c r="UQ112"/>
      <c r="UR112"/>
      <c r="US112"/>
      <c r="UT112"/>
      <c r="UU112"/>
      <c r="UV112"/>
      <c r="UW112"/>
      <c r="UX112"/>
      <c r="UY112"/>
      <c r="UZ112"/>
      <c r="VA112"/>
      <c r="VB112"/>
      <c r="VC112"/>
      <c r="VD112"/>
      <c r="VE112"/>
      <c r="VF112"/>
      <c r="VG112"/>
      <c r="VH112"/>
      <c r="VI112"/>
      <c r="VJ112"/>
      <c r="VK112"/>
      <c r="VL112"/>
      <c r="VM112"/>
      <c r="VN112"/>
      <c r="VO112"/>
      <c r="VP112"/>
      <c r="VQ112"/>
      <c r="VR112"/>
      <c r="VS112"/>
      <c r="VT112"/>
      <c r="VU112"/>
      <c r="VV112"/>
      <c r="VW112"/>
      <c r="VX112"/>
      <c r="VY112"/>
      <c r="VZ112"/>
      <c r="WA112"/>
      <c r="WB112"/>
      <c r="WC112"/>
      <c r="WD112"/>
      <c r="WE112"/>
      <c r="WF112"/>
      <c r="WG112"/>
      <c r="WH112"/>
      <c r="WI112"/>
      <c r="WJ112"/>
      <c r="WK112"/>
      <c r="WL112"/>
      <c r="WM112"/>
      <c r="WN112"/>
      <c r="WO112"/>
      <c r="WP112"/>
      <c r="WQ112"/>
      <c r="WR112"/>
      <c r="WS112"/>
      <c r="WT112"/>
      <c r="WU112"/>
      <c r="WV112"/>
      <c r="WW112"/>
      <c r="WX112"/>
      <c r="WY112"/>
      <c r="WZ112"/>
      <c r="XA112"/>
      <c r="XB112"/>
      <c r="XC112"/>
      <c r="XD112"/>
      <c r="XE112"/>
      <c r="XF112"/>
      <c r="XG112"/>
      <c r="XH112"/>
      <c r="XI112"/>
      <c r="XJ112"/>
      <c r="XK112"/>
      <c r="XL112"/>
      <c r="XM112"/>
      <c r="XN112"/>
      <c r="XO112"/>
      <c r="XP112"/>
      <c r="XQ112"/>
      <c r="XR112"/>
      <c r="XS112"/>
      <c r="XT112"/>
      <c r="XU112"/>
      <c r="XV112"/>
      <c r="XW112"/>
      <c r="XX112"/>
      <c r="XY112"/>
      <c r="XZ112"/>
      <c r="YA112"/>
      <c r="YB112"/>
      <c r="YC112"/>
      <c r="YD112"/>
      <c r="YE112"/>
      <c r="YF112"/>
      <c r="YG112"/>
      <c r="YH112"/>
      <c r="YI112"/>
      <c r="YJ112"/>
      <c r="YK112"/>
      <c r="YL112"/>
      <c r="YM112"/>
      <c r="YN112"/>
      <c r="YO112"/>
      <c r="YP112"/>
      <c r="YQ112"/>
      <c r="YR112"/>
      <c r="YS112"/>
      <c r="YT112"/>
      <c r="YU112"/>
      <c r="YV112"/>
      <c r="YW112"/>
      <c r="YX112"/>
      <c r="YY112"/>
      <c r="YZ112"/>
      <c r="ZA112"/>
      <c r="ZB112"/>
      <c r="ZC112"/>
      <c r="ZD112"/>
      <c r="ZE112"/>
      <c r="ZF112"/>
      <c r="ZG112"/>
      <c r="ZH112"/>
      <c r="ZI112"/>
      <c r="ZJ112"/>
      <c r="ZK112"/>
      <c r="ZL112"/>
      <c r="ZM112"/>
      <c r="ZN112"/>
      <c r="ZO112"/>
      <c r="ZP112"/>
      <c r="ZQ112"/>
      <c r="ZR112"/>
      <c r="ZS112"/>
      <c r="ZT112"/>
      <c r="ZU112"/>
      <c r="ZV112"/>
      <c r="ZW112"/>
      <c r="ZX112"/>
      <c r="ZY112"/>
      <c r="ZZ112"/>
    </row>
    <row r="113" spans="1:702" s="18" customFormat="1">
      <c r="A113" s="16" t="s">
        <v>195</v>
      </c>
      <c r="B113">
        <v>628178.26786452695</v>
      </c>
      <c r="C113">
        <v>623832.10321235843</v>
      </c>
      <c r="D113">
        <v>672442.8542167861</v>
      </c>
      <c r="E113">
        <v>597050.69592446671</v>
      </c>
      <c r="F113">
        <v>595678.19454587251</v>
      </c>
      <c r="G113">
        <v>530851.54971778404</v>
      </c>
      <c r="H113">
        <v>505061.72408831719</v>
      </c>
      <c r="I113">
        <v>501896.31160541472</v>
      </c>
      <c r="J113">
        <v>555927.82440046011</v>
      </c>
      <c r="K113">
        <v>396242.70373333053</v>
      </c>
      <c r="L113">
        <v>409265.30054329371</v>
      </c>
      <c r="M113">
        <v>438253.51153556595</v>
      </c>
      <c r="N113">
        <v>373220.43645037356</v>
      </c>
      <c r="O113">
        <v>378716.68859431858</v>
      </c>
      <c r="P113">
        <v>444263.81846962275</v>
      </c>
      <c r="Q113">
        <v>392934.32047574216</v>
      </c>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c r="FX113"/>
      <c r="FY113"/>
      <c r="FZ113"/>
      <c r="GA113"/>
      <c r="GB113"/>
      <c r="GC113"/>
      <c r="GD113"/>
      <c r="GE113"/>
      <c r="GF113"/>
      <c r="GG113"/>
      <c r="GH113"/>
      <c r="GI113"/>
      <c r="GJ113"/>
      <c r="GK113"/>
      <c r="GL113"/>
      <c r="GM113"/>
      <c r="GN113"/>
      <c r="GO113"/>
      <c r="GP113"/>
      <c r="GQ113"/>
      <c r="GR113"/>
      <c r="GS113"/>
      <c r="GT113"/>
      <c r="GU113"/>
      <c r="GV113"/>
      <c r="GW113"/>
      <c r="GX113"/>
      <c r="GY113"/>
      <c r="GZ113"/>
      <c r="HA113"/>
      <c r="HB113"/>
      <c r="HC113"/>
      <c r="HD113"/>
      <c r="HE113"/>
      <c r="HF113"/>
      <c r="HG113"/>
      <c r="HH113"/>
      <c r="HI113"/>
      <c r="HJ113"/>
      <c r="HK113"/>
      <c r="HL113"/>
      <c r="HM113"/>
      <c r="HN113"/>
      <c r="HO113"/>
      <c r="HP113"/>
      <c r="HQ113"/>
      <c r="HR113"/>
      <c r="HS113"/>
      <c r="HT113"/>
      <c r="HU113"/>
      <c r="HV113"/>
      <c r="HW113"/>
      <c r="HX113"/>
      <c r="HY113"/>
      <c r="HZ113"/>
      <c r="IA113"/>
      <c r="IB113"/>
      <c r="IC113"/>
      <c r="ID113"/>
      <c r="IE113"/>
      <c r="IF113"/>
      <c r="IG113"/>
      <c r="IH113"/>
      <c r="II113"/>
      <c r="IJ113"/>
      <c r="IK113"/>
      <c r="IL113"/>
      <c r="IM113"/>
      <c r="IN113"/>
      <c r="IO113"/>
      <c r="IP113"/>
      <c r="IQ113"/>
      <c r="IR113"/>
      <c r="IS113"/>
      <c r="IT113"/>
      <c r="IU113"/>
      <c r="IV113"/>
      <c r="IW113"/>
      <c r="IX113"/>
      <c r="IY113"/>
      <c r="IZ113"/>
      <c r="JA113"/>
      <c r="JB113"/>
      <c r="JC113"/>
      <c r="JD113"/>
      <c r="JE113"/>
      <c r="JF113"/>
      <c r="JG113"/>
      <c r="JH113"/>
      <c r="JI113"/>
      <c r="JJ113"/>
      <c r="JK113"/>
      <c r="JL113"/>
      <c r="JM113"/>
      <c r="JN113"/>
      <c r="JO113"/>
      <c r="JP113"/>
      <c r="JQ113"/>
      <c r="JR113"/>
      <c r="JS113"/>
      <c r="JT113"/>
      <c r="JU113"/>
      <c r="JV113"/>
      <c r="JW113"/>
      <c r="JX113"/>
      <c r="JY113"/>
      <c r="JZ113"/>
      <c r="KA113"/>
      <c r="KB113"/>
      <c r="KC113"/>
      <c r="KD113"/>
      <c r="KE113"/>
      <c r="KF113"/>
      <c r="KG113"/>
      <c r="KH113"/>
      <c r="KI113"/>
      <c r="KJ113"/>
      <c r="KK113"/>
      <c r="KL113"/>
      <c r="KM113"/>
      <c r="KN113"/>
      <c r="KO113"/>
      <c r="KP113"/>
      <c r="KQ113"/>
      <c r="KR113"/>
      <c r="KS113"/>
      <c r="KT113"/>
      <c r="KU113"/>
      <c r="KV113"/>
      <c r="KW113"/>
      <c r="KX113"/>
      <c r="KY113"/>
      <c r="KZ113"/>
      <c r="LA113"/>
      <c r="LB113"/>
      <c r="LC113"/>
      <c r="LD113"/>
      <c r="LE113"/>
      <c r="LF113"/>
      <c r="LG113"/>
      <c r="LH113"/>
      <c r="LI113"/>
      <c r="LJ113"/>
      <c r="LK113"/>
      <c r="LL113"/>
      <c r="LM113"/>
      <c r="LN113"/>
      <c r="LO113"/>
      <c r="LP113"/>
      <c r="LQ113"/>
      <c r="LR113"/>
      <c r="LS113"/>
      <c r="LT113"/>
      <c r="LU113"/>
      <c r="LV113"/>
      <c r="LW113"/>
      <c r="LX113"/>
      <c r="LY113"/>
      <c r="LZ113"/>
      <c r="MA113"/>
      <c r="MB113"/>
      <c r="MC113"/>
      <c r="MD113"/>
      <c r="ME113"/>
      <c r="MF113"/>
      <c r="MG113"/>
      <c r="MH113"/>
      <c r="MI113"/>
      <c r="MJ113"/>
      <c r="MK113"/>
      <c r="ML113"/>
      <c r="MM113"/>
      <c r="MN113"/>
      <c r="MO113"/>
      <c r="MP113"/>
      <c r="MQ113"/>
      <c r="MR113"/>
      <c r="MS113"/>
      <c r="MT113"/>
      <c r="MU113"/>
      <c r="MV113"/>
      <c r="MW113"/>
      <c r="MX113"/>
      <c r="MY113"/>
      <c r="MZ113"/>
      <c r="NA113"/>
      <c r="NB113"/>
      <c r="NC113"/>
      <c r="ND113"/>
      <c r="NE113"/>
      <c r="NF113"/>
      <c r="NG113"/>
      <c r="NH113"/>
      <c r="NI113"/>
      <c r="NJ113"/>
      <c r="NK113"/>
      <c r="NL113"/>
      <c r="NM113"/>
      <c r="NN113"/>
      <c r="NO113"/>
      <c r="NP113"/>
      <c r="NQ113"/>
      <c r="NR113"/>
      <c r="NS113"/>
      <c r="NT113"/>
      <c r="NU113"/>
      <c r="NV113"/>
      <c r="NW113"/>
      <c r="NX113"/>
      <c r="NY113"/>
      <c r="NZ113"/>
      <c r="OA113"/>
      <c r="OB113"/>
      <c r="OC113"/>
      <c r="OD113"/>
      <c r="OE113"/>
      <c r="OF113"/>
      <c r="OG113"/>
      <c r="OH113"/>
      <c r="OI113"/>
      <c r="OJ113"/>
      <c r="OK113"/>
      <c r="OL113"/>
      <c r="OM113"/>
      <c r="ON113"/>
      <c r="OO113"/>
      <c r="OP113"/>
      <c r="OQ113"/>
      <c r="OR113"/>
      <c r="OS113"/>
      <c r="OT113"/>
      <c r="OU113"/>
      <c r="OV113"/>
      <c r="OW113"/>
      <c r="OX113"/>
      <c r="OY113"/>
      <c r="OZ113"/>
      <c r="PA113"/>
      <c r="PB113"/>
      <c r="PC113"/>
      <c r="PD113"/>
      <c r="PE113"/>
      <c r="PF113"/>
      <c r="PG113"/>
      <c r="PH113"/>
      <c r="PI113"/>
      <c r="PJ113"/>
      <c r="PK113"/>
      <c r="PL113"/>
      <c r="PM113"/>
      <c r="PN113"/>
      <c r="PO113"/>
      <c r="PP113"/>
      <c r="PQ113"/>
      <c r="PR113"/>
      <c r="PS113"/>
      <c r="PT113"/>
      <c r="PU113"/>
      <c r="PV113"/>
      <c r="PW113"/>
      <c r="PX113"/>
      <c r="PY113"/>
      <c r="PZ113"/>
      <c r="QA113"/>
      <c r="QB113"/>
      <c r="QC113"/>
      <c r="QD113"/>
      <c r="QE113"/>
      <c r="QF113"/>
      <c r="QG113"/>
      <c r="QH113"/>
      <c r="QI113"/>
      <c r="QJ113"/>
      <c r="QK113"/>
      <c r="QL113"/>
      <c r="QM113"/>
      <c r="QN113"/>
      <c r="QO113"/>
      <c r="QP113"/>
      <c r="QQ113"/>
      <c r="QR113"/>
      <c r="QS113"/>
      <c r="QT113"/>
      <c r="QU113"/>
      <c r="QV113"/>
      <c r="QW113"/>
      <c r="QX113"/>
      <c r="QY113"/>
      <c r="QZ113"/>
      <c r="RA113"/>
      <c r="RB113"/>
      <c r="RC113"/>
      <c r="RD113"/>
      <c r="RE113"/>
      <c r="RF113"/>
      <c r="RG113"/>
      <c r="RH113"/>
      <c r="RI113"/>
      <c r="RJ113"/>
      <c r="RK113"/>
      <c r="RL113"/>
      <c r="RM113"/>
      <c r="RN113"/>
      <c r="RO113"/>
      <c r="RP113"/>
      <c r="RQ113"/>
      <c r="RR113"/>
      <c r="RS113"/>
      <c r="RT113"/>
      <c r="RU113"/>
      <c r="RV113"/>
      <c r="RW113"/>
      <c r="RX113"/>
      <c r="RY113"/>
      <c r="RZ113"/>
      <c r="SA113"/>
      <c r="SB113"/>
      <c r="SC113"/>
      <c r="SD113"/>
      <c r="SE113"/>
      <c r="SF113"/>
      <c r="SG113"/>
      <c r="SH113"/>
      <c r="SI113"/>
      <c r="SJ113"/>
      <c r="SK113"/>
      <c r="SL113"/>
      <c r="SM113"/>
      <c r="SN113"/>
      <c r="SO113"/>
      <c r="SP113"/>
      <c r="SQ113"/>
      <c r="SR113"/>
      <c r="SS113"/>
      <c r="ST113"/>
      <c r="SU113"/>
      <c r="SV113"/>
      <c r="SW113"/>
      <c r="SX113"/>
      <c r="SY113"/>
      <c r="SZ113"/>
      <c r="TA113"/>
      <c r="TB113"/>
      <c r="TC113"/>
      <c r="TD113"/>
      <c r="TE113"/>
      <c r="TF113"/>
      <c r="TG113"/>
      <c r="TH113"/>
      <c r="TI113"/>
      <c r="TJ113"/>
      <c r="TK113"/>
      <c r="TL113"/>
      <c r="TM113"/>
      <c r="TN113"/>
      <c r="TO113"/>
      <c r="TP113"/>
      <c r="TQ113"/>
      <c r="TR113"/>
      <c r="TS113"/>
      <c r="TT113"/>
      <c r="TU113"/>
      <c r="TV113"/>
      <c r="TW113"/>
      <c r="TX113"/>
      <c r="TY113"/>
      <c r="TZ113"/>
      <c r="UA113"/>
      <c r="UB113"/>
      <c r="UC113"/>
      <c r="UD113"/>
      <c r="UE113"/>
      <c r="UF113"/>
      <c r="UG113"/>
      <c r="UH113"/>
      <c r="UI113"/>
      <c r="UJ113"/>
      <c r="UK113"/>
      <c r="UL113"/>
      <c r="UM113"/>
      <c r="UN113"/>
      <c r="UO113"/>
      <c r="UP113"/>
      <c r="UQ113"/>
      <c r="UR113"/>
      <c r="US113"/>
      <c r="UT113"/>
      <c r="UU113"/>
      <c r="UV113"/>
      <c r="UW113"/>
      <c r="UX113"/>
      <c r="UY113"/>
      <c r="UZ113"/>
      <c r="VA113"/>
      <c r="VB113"/>
      <c r="VC113"/>
      <c r="VD113"/>
      <c r="VE113"/>
      <c r="VF113"/>
      <c r="VG113"/>
      <c r="VH113"/>
      <c r="VI113"/>
      <c r="VJ113"/>
      <c r="VK113"/>
      <c r="VL113"/>
      <c r="VM113"/>
      <c r="VN113"/>
      <c r="VO113"/>
      <c r="VP113"/>
      <c r="VQ113"/>
      <c r="VR113"/>
      <c r="VS113"/>
      <c r="VT113"/>
      <c r="VU113"/>
      <c r="VV113"/>
      <c r="VW113"/>
      <c r="VX113"/>
      <c r="VY113"/>
      <c r="VZ113"/>
      <c r="WA113"/>
      <c r="WB113"/>
      <c r="WC113"/>
      <c r="WD113"/>
      <c r="WE113"/>
      <c r="WF113"/>
      <c r="WG113"/>
      <c r="WH113"/>
      <c r="WI113"/>
      <c r="WJ113"/>
      <c r="WK113"/>
      <c r="WL113"/>
      <c r="WM113"/>
      <c r="WN113"/>
      <c r="WO113"/>
      <c r="WP113"/>
      <c r="WQ113"/>
      <c r="WR113"/>
      <c r="WS113"/>
      <c r="WT113"/>
      <c r="WU113"/>
      <c r="WV113"/>
      <c r="WW113"/>
      <c r="WX113"/>
      <c r="WY113"/>
      <c r="WZ113"/>
      <c r="XA113"/>
      <c r="XB113"/>
      <c r="XC113"/>
      <c r="XD113"/>
      <c r="XE113"/>
      <c r="XF113"/>
      <c r="XG113"/>
      <c r="XH113"/>
      <c r="XI113"/>
      <c r="XJ113"/>
      <c r="XK113"/>
      <c r="XL113"/>
      <c r="XM113"/>
      <c r="XN113"/>
      <c r="XO113"/>
      <c r="XP113"/>
      <c r="XQ113"/>
      <c r="XR113"/>
      <c r="XS113"/>
      <c r="XT113"/>
      <c r="XU113"/>
      <c r="XV113"/>
      <c r="XW113"/>
      <c r="XX113"/>
      <c r="XY113"/>
      <c r="XZ113"/>
      <c r="YA113"/>
      <c r="YB113"/>
      <c r="YC113"/>
      <c r="YD113"/>
      <c r="YE113"/>
      <c r="YF113"/>
      <c r="YG113"/>
      <c r="YH113"/>
      <c r="YI113"/>
      <c r="YJ113"/>
      <c r="YK113"/>
      <c r="YL113"/>
      <c r="YM113"/>
      <c r="YN113"/>
      <c r="YO113"/>
      <c r="YP113"/>
      <c r="YQ113"/>
      <c r="YR113"/>
      <c r="YS113"/>
      <c r="YT113"/>
      <c r="YU113"/>
      <c r="YV113"/>
      <c r="YW113"/>
      <c r="YX113"/>
      <c r="YY113"/>
      <c r="YZ113"/>
      <c r="ZA113"/>
      <c r="ZB113"/>
      <c r="ZC113"/>
      <c r="ZD113"/>
      <c r="ZE113"/>
      <c r="ZF113"/>
      <c r="ZG113"/>
      <c r="ZH113"/>
      <c r="ZI113"/>
      <c r="ZJ113"/>
      <c r="ZK113"/>
      <c r="ZL113"/>
      <c r="ZM113"/>
      <c r="ZN113"/>
      <c r="ZO113"/>
      <c r="ZP113"/>
      <c r="ZQ113"/>
      <c r="ZR113"/>
      <c r="ZS113"/>
      <c r="ZT113"/>
      <c r="ZU113"/>
      <c r="ZV113"/>
      <c r="ZW113"/>
      <c r="ZX113"/>
      <c r="ZY113"/>
      <c r="ZZ113"/>
    </row>
    <row r="114" spans="1:702" s="18" customFormat="1">
      <c r="A114" s="69" t="s">
        <v>361</v>
      </c>
      <c r="B114">
        <v>0</v>
      </c>
      <c r="C114">
        <v>0</v>
      </c>
      <c r="D114">
        <v>0</v>
      </c>
      <c r="E114">
        <v>0</v>
      </c>
      <c r="F114">
        <v>0</v>
      </c>
      <c r="G114">
        <v>0</v>
      </c>
      <c r="H114">
        <v>0</v>
      </c>
      <c r="I114">
        <v>0</v>
      </c>
      <c r="J114">
        <v>0</v>
      </c>
      <c r="K114">
        <v>0</v>
      </c>
      <c r="L114">
        <v>0</v>
      </c>
      <c r="M114">
        <v>0</v>
      </c>
      <c r="N114">
        <v>0</v>
      </c>
      <c r="O114">
        <v>0</v>
      </c>
      <c r="P114">
        <v>0</v>
      </c>
      <c r="Q114">
        <v>0</v>
      </c>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c r="FC114"/>
      <c r="FD114"/>
      <c r="FE114"/>
      <c r="FF114"/>
      <c r="FG114"/>
      <c r="FH114"/>
      <c r="FI114"/>
      <c r="FJ114"/>
      <c r="FK114"/>
      <c r="FL114"/>
      <c r="FM114"/>
      <c r="FN114"/>
      <c r="FO114"/>
      <c r="FP114"/>
      <c r="FQ114"/>
      <c r="FR114"/>
      <c r="FS114"/>
      <c r="FT114"/>
      <c r="FU114"/>
      <c r="FV114"/>
      <c r="FW114"/>
      <c r="FX114"/>
      <c r="FY114"/>
      <c r="FZ114"/>
      <c r="GA114"/>
      <c r="GB114"/>
      <c r="GC114"/>
      <c r="GD114"/>
      <c r="GE114"/>
      <c r="GF114"/>
      <c r="GG114"/>
      <c r="GH114"/>
      <c r="GI114"/>
      <c r="GJ114"/>
      <c r="GK114"/>
      <c r="GL114"/>
      <c r="GM114"/>
      <c r="GN114"/>
      <c r="GO114"/>
      <c r="GP114"/>
      <c r="GQ114"/>
      <c r="GR114"/>
      <c r="GS114"/>
      <c r="GT114"/>
      <c r="GU114"/>
      <c r="GV114"/>
      <c r="GW114"/>
      <c r="GX114"/>
      <c r="GY114"/>
      <c r="GZ114"/>
      <c r="HA114"/>
      <c r="HB114"/>
      <c r="HC114"/>
      <c r="HD114"/>
      <c r="HE114"/>
      <c r="HF114"/>
      <c r="HG114"/>
      <c r="HH114"/>
      <c r="HI114"/>
      <c r="HJ114"/>
      <c r="HK114"/>
      <c r="HL114"/>
      <c r="HM114"/>
      <c r="HN114"/>
      <c r="HO114"/>
      <c r="HP114"/>
      <c r="HQ114"/>
      <c r="HR114"/>
      <c r="HS114"/>
      <c r="HT114"/>
      <c r="HU114"/>
      <c r="HV114"/>
      <c r="HW114"/>
      <c r="HX114"/>
      <c r="HY114"/>
      <c r="HZ114"/>
      <c r="IA114"/>
      <c r="IB114"/>
      <c r="IC114"/>
      <c r="ID114"/>
      <c r="IE114"/>
      <c r="IF114"/>
      <c r="IG114"/>
      <c r="IH114"/>
      <c r="II114"/>
      <c r="IJ114"/>
      <c r="IK114"/>
      <c r="IL114"/>
      <c r="IM114"/>
      <c r="IN114"/>
      <c r="IO114"/>
      <c r="IP114"/>
      <c r="IQ114"/>
      <c r="IR114"/>
      <c r="IS114"/>
      <c r="IT114"/>
      <c r="IU114"/>
      <c r="IV114"/>
      <c r="IW114"/>
      <c r="IX114"/>
      <c r="IY114"/>
      <c r="IZ114"/>
      <c r="JA114"/>
      <c r="JB114"/>
      <c r="JC114"/>
      <c r="JD114"/>
      <c r="JE114"/>
      <c r="JF114"/>
      <c r="JG114"/>
      <c r="JH114"/>
      <c r="JI114"/>
      <c r="JJ114"/>
      <c r="JK114"/>
      <c r="JL114"/>
      <c r="JM114"/>
      <c r="JN114"/>
      <c r="JO114"/>
      <c r="JP114"/>
      <c r="JQ114"/>
      <c r="JR114"/>
      <c r="JS114"/>
      <c r="JT114"/>
      <c r="JU114"/>
      <c r="JV114"/>
      <c r="JW114"/>
      <c r="JX114"/>
      <c r="JY114"/>
      <c r="JZ114"/>
      <c r="KA114"/>
      <c r="KB114"/>
      <c r="KC114"/>
      <c r="KD114"/>
      <c r="KE114"/>
      <c r="KF114"/>
      <c r="KG114"/>
      <c r="KH114"/>
      <c r="KI114"/>
      <c r="KJ114"/>
      <c r="KK114"/>
      <c r="KL114"/>
      <c r="KM114"/>
      <c r="KN114"/>
      <c r="KO114"/>
      <c r="KP114"/>
      <c r="KQ114"/>
      <c r="KR114"/>
      <c r="KS114"/>
      <c r="KT114"/>
      <c r="KU114"/>
      <c r="KV114"/>
      <c r="KW114"/>
      <c r="KX114"/>
      <c r="KY114"/>
      <c r="KZ114"/>
      <c r="LA114"/>
      <c r="LB114"/>
      <c r="LC114"/>
      <c r="LD114"/>
      <c r="LE114"/>
      <c r="LF114"/>
      <c r="LG114"/>
      <c r="LH114"/>
      <c r="LI114"/>
      <c r="LJ114"/>
      <c r="LK114"/>
      <c r="LL114"/>
      <c r="LM114"/>
      <c r="LN114"/>
      <c r="LO114"/>
      <c r="LP114"/>
      <c r="LQ114"/>
      <c r="LR114"/>
      <c r="LS114"/>
      <c r="LT114"/>
      <c r="LU114"/>
      <c r="LV114"/>
      <c r="LW114"/>
      <c r="LX114"/>
      <c r="LY114"/>
      <c r="LZ114"/>
      <c r="MA114"/>
      <c r="MB114"/>
      <c r="MC114"/>
      <c r="MD114"/>
      <c r="ME114"/>
      <c r="MF114"/>
      <c r="MG114"/>
      <c r="MH114"/>
      <c r="MI114"/>
      <c r="MJ114"/>
      <c r="MK114"/>
      <c r="ML114"/>
      <c r="MM114"/>
      <c r="MN114"/>
      <c r="MO114"/>
      <c r="MP114"/>
      <c r="MQ114"/>
      <c r="MR114"/>
      <c r="MS114"/>
      <c r="MT114"/>
      <c r="MU114"/>
      <c r="MV114"/>
      <c r="MW114"/>
      <c r="MX114"/>
      <c r="MY114"/>
      <c r="MZ114"/>
      <c r="NA114"/>
      <c r="NB114"/>
      <c r="NC114"/>
      <c r="ND114"/>
      <c r="NE114"/>
      <c r="NF114"/>
      <c r="NG114"/>
      <c r="NH114"/>
      <c r="NI114"/>
      <c r="NJ114"/>
      <c r="NK114"/>
      <c r="NL114"/>
      <c r="NM114"/>
      <c r="NN114"/>
      <c r="NO114"/>
      <c r="NP114"/>
      <c r="NQ114"/>
      <c r="NR114"/>
      <c r="NS114"/>
      <c r="NT114"/>
      <c r="NU114"/>
      <c r="NV114"/>
      <c r="NW114"/>
      <c r="NX114"/>
      <c r="NY114"/>
      <c r="NZ114"/>
      <c r="OA114"/>
      <c r="OB114"/>
      <c r="OC114"/>
      <c r="OD114"/>
      <c r="OE114"/>
      <c r="OF114"/>
      <c r="OG114"/>
      <c r="OH114"/>
      <c r="OI114"/>
      <c r="OJ114"/>
      <c r="OK114"/>
      <c r="OL114"/>
      <c r="OM114"/>
      <c r="ON114"/>
      <c r="OO114"/>
      <c r="OP114"/>
      <c r="OQ114"/>
      <c r="OR114"/>
      <c r="OS114"/>
      <c r="OT114"/>
      <c r="OU114"/>
      <c r="OV114"/>
      <c r="OW114"/>
      <c r="OX114"/>
      <c r="OY114"/>
      <c r="OZ114"/>
      <c r="PA114"/>
      <c r="PB114"/>
      <c r="PC114"/>
      <c r="PD114"/>
      <c r="PE114"/>
      <c r="PF114"/>
      <c r="PG114"/>
      <c r="PH114"/>
      <c r="PI114"/>
      <c r="PJ114"/>
      <c r="PK114"/>
      <c r="PL114"/>
      <c r="PM114"/>
      <c r="PN114"/>
      <c r="PO114"/>
      <c r="PP114"/>
      <c r="PQ114"/>
      <c r="PR114"/>
      <c r="PS114"/>
      <c r="PT114"/>
      <c r="PU114"/>
      <c r="PV114"/>
      <c r="PW114"/>
      <c r="PX114"/>
      <c r="PY114"/>
      <c r="PZ114"/>
      <c r="QA114"/>
      <c r="QB114"/>
      <c r="QC114"/>
      <c r="QD114"/>
      <c r="QE114"/>
      <c r="QF114"/>
      <c r="QG114"/>
      <c r="QH114"/>
      <c r="QI114"/>
      <c r="QJ114"/>
      <c r="QK114"/>
      <c r="QL114"/>
      <c r="QM114"/>
      <c r="QN114"/>
      <c r="QO114"/>
      <c r="QP114"/>
      <c r="QQ114"/>
      <c r="QR114"/>
      <c r="QS114"/>
      <c r="QT114"/>
      <c r="QU114"/>
      <c r="QV114"/>
      <c r="QW114"/>
      <c r="QX114"/>
      <c r="QY114"/>
      <c r="QZ114"/>
      <c r="RA114"/>
      <c r="RB114"/>
      <c r="RC114"/>
      <c r="RD114"/>
      <c r="RE114"/>
      <c r="RF114"/>
      <c r="RG114"/>
      <c r="RH114"/>
      <c r="RI114"/>
      <c r="RJ114"/>
      <c r="RK114"/>
      <c r="RL114"/>
      <c r="RM114"/>
      <c r="RN114"/>
      <c r="RO114"/>
      <c r="RP114"/>
      <c r="RQ114"/>
      <c r="RR114"/>
      <c r="RS114"/>
      <c r="RT114"/>
      <c r="RU114"/>
      <c r="RV114"/>
      <c r="RW114"/>
      <c r="RX114"/>
      <c r="RY114"/>
      <c r="RZ114"/>
      <c r="SA114"/>
      <c r="SB114"/>
      <c r="SC114"/>
      <c r="SD114"/>
      <c r="SE114"/>
      <c r="SF114"/>
      <c r="SG114"/>
      <c r="SH114"/>
      <c r="SI114"/>
      <c r="SJ114"/>
      <c r="SK114"/>
      <c r="SL114"/>
      <c r="SM114"/>
      <c r="SN114"/>
      <c r="SO114"/>
      <c r="SP114"/>
      <c r="SQ114"/>
      <c r="SR114"/>
      <c r="SS114"/>
      <c r="ST114"/>
      <c r="SU114"/>
      <c r="SV114"/>
      <c r="SW114"/>
      <c r="SX114"/>
      <c r="SY114"/>
      <c r="SZ114"/>
      <c r="TA114"/>
      <c r="TB114"/>
      <c r="TC114"/>
      <c r="TD114"/>
      <c r="TE114"/>
      <c r="TF114"/>
      <c r="TG114"/>
      <c r="TH114"/>
      <c r="TI114"/>
      <c r="TJ114"/>
      <c r="TK114"/>
      <c r="TL114"/>
      <c r="TM114"/>
      <c r="TN114"/>
      <c r="TO114"/>
      <c r="TP114"/>
      <c r="TQ114"/>
      <c r="TR114"/>
      <c r="TS114"/>
      <c r="TT114"/>
      <c r="TU114"/>
      <c r="TV114"/>
      <c r="TW114"/>
      <c r="TX114"/>
      <c r="TY114"/>
      <c r="TZ114"/>
      <c r="UA114"/>
      <c r="UB114"/>
      <c r="UC114"/>
      <c r="UD114"/>
      <c r="UE114"/>
      <c r="UF114"/>
      <c r="UG114"/>
      <c r="UH114"/>
      <c r="UI114"/>
      <c r="UJ114"/>
      <c r="UK114"/>
      <c r="UL114"/>
      <c r="UM114"/>
      <c r="UN114"/>
      <c r="UO114"/>
      <c r="UP114"/>
      <c r="UQ114"/>
      <c r="UR114"/>
      <c r="US114"/>
      <c r="UT114"/>
      <c r="UU114"/>
      <c r="UV114"/>
      <c r="UW114"/>
      <c r="UX114"/>
      <c r="UY114"/>
      <c r="UZ114"/>
      <c r="VA114"/>
      <c r="VB114"/>
      <c r="VC114"/>
      <c r="VD114"/>
      <c r="VE114"/>
      <c r="VF114"/>
      <c r="VG114"/>
      <c r="VH114"/>
      <c r="VI114"/>
      <c r="VJ114"/>
      <c r="VK114"/>
      <c r="VL114"/>
      <c r="VM114"/>
      <c r="VN114"/>
      <c r="VO114"/>
      <c r="VP114"/>
      <c r="VQ114"/>
      <c r="VR114"/>
      <c r="VS114"/>
      <c r="VT114"/>
      <c r="VU114"/>
      <c r="VV114"/>
      <c r="VW114"/>
      <c r="VX114"/>
      <c r="VY114"/>
      <c r="VZ114"/>
      <c r="WA114"/>
      <c r="WB114"/>
      <c r="WC114"/>
      <c r="WD114"/>
      <c r="WE114"/>
      <c r="WF114"/>
      <c r="WG114"/>
      <c r="WH114"/>
      <c r="WI114"/>
      <c r="WJ114"/>
      <c r="WK114"/>
      <c r="WL114"/>
      <c r="WM114"/>
      <c r="WN114"/>
      <c r="WO114"/>
      <c r="WP114"/>
      <c r="WQ114"/>
      <c r="WR114"/>
      <c r="WS114"/>
      <c r="WT114"/>
      <c r="WU114"/>
      <c r="WV114"/>
      <c r="WW114"/>
      <c r="WX114"/>
      <c r="WY114"/>
      <c r="WZ114"/>
      <c r="XA114"/>
      <c r="XB114"/>
      <c r="XC114"/>
      <c r="XD114"/>
      <c r="XE114"/>
      <c r="XF114"/>
      <c r="XG114"/>
      <c r="XH114"/>
      <c r="XI114"/>
      <c r="XJ114"/>
      <c r="XK114"/>
      <c r="XL114"/>
      <c r="XM114"/>
      <c r="XN114"/>
      <c r="XO114"/>
      <c r="XP114"/>
      <c r="XQ114"/>
      <c r="XR114"/>
      <c r="XS114"/>
      <c r="XT114"/>
      <c r="XU114"/>
      <c r="XV114"/>
      <c r="XW114"/>
      <c r="XX114"/>
      <c r="XY114"/>
      <c r="XZ114"/>
      <c r="YA114"/>
      <c r="YB114"/>
      <c r="YC114"/>
      <c r="YD114"/>
      <c r="YE114"/>
      <c r="YF114"/>
      <c r="YG114"/>
      <c r="YH114"/>
      <c r="YI114"/>
      <c r="YJ114"/>
      <c r="YK114"/>
      <c r="YL114"/>
      <c r="YM114"/>
      <c r="YN114"/>
      <c r="YO114"/>
      <c r="YP114"/>
      <c r="YQ114"/>
      <c r="YR114"/>
      <c r="YS114"/>
      <c r="YT114"/>
      <c r="YU114"/>
      <c r="YV114"/>
      <c r="YW114"/>
      <c r="YX114"/>
      <c r="YY114"/>
      <c r="YZ114"/>
      <c r="ZA114"/>
      <c r="ZB114"/>
      <c r="ZC114"/>
      <c r="ZD114"/>
      <c r="ZE114"/>
      <c r="ZF114"/>
      <c r="ZG114"/>
      <c r="ZH114"/>
      <c r="ZI114"/>
      <c r="ZJ114"/>
      <c r="ZK114"/>
      <c r="ZL114"/>
      <c r="ZM114"/>
      <c r="ZN114"/>
      <c r="ZO114"/>
      <c r="ZP114"/>
      <c r="ZQ114"/>
      <c r="ZR114"/>
      <c r="ZS114"/>
      <c r="ZT114"/>
      <c r="ZU114"/>
      <c r="ZV114"/>
      <c r="ZW114"/>
      <c r="ZX114"/>
      <c r="ZY114"/>
      <c r="ZZ114"/>
    </row>
    <row r="115" spans="1:702" s="18" customFormat="1">
      <c r="A115" s="158" t="s">
        <v>362</v>
      </c>
      <c r="B115">
        <v>0</v>
      </c>
      <c r="C115">
        <v>0</v>
      </c>
      <c r="D115">
        <v>0</v>
      </c>
      <c r="E115">
        <v>0</v>
      </c>
      <c r="F115">
        <v>0</v>
      </c>
      <c r="G115">
        <v>0</v>
      </c>
      <c r="H115">
        <v>0</v>
      </c>
      <c r="I115">
        <v>0</v>
      </c>
      <c r="J115">
        <v>0</v>
      </c>
      <c r="K115">
        <v>0</v>
      </c>
      <c r="L115">
        <v>0</v>
      </c>
      <c r="M115">
        <v>0</v>
      </c>
      <c r="N115">
        <v>0</v>
      </c>
      <c r="O115">
        <v>0</v>
      </c>
      <c r="P115">
        <v>0</v>
      </c>
      <c r="Q115">
        <v>0</v>
      </c>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c r="FC115"/>
      <c r="FD115"/>
      <c r="FE115"/>
      <c r="FF115"/>
      <c r="FG115"/>
      <c r="FH115"/>
      <c r="FI115"/>
      <c r="FJ115"/>
      <c r="FK115"/>
      <c r="FL115"/>
      <c r="FM115"/>
      <c r="FN115"/>
      <c r="FO115"/>
      <c r="FP115"/>
      <c r="FQ115"/>
      <c r="FR115"/>
      <c r="FS115"/>
      <c r="FT115"/>
      <c r="FU115"/>
      <c r="FV115"/>
      <c r="FW115"/>
      <c r="FX115"/>
      <c r="FY115"/>
      <c r="FZ115"/>
      <c r="GA115"/>
      <c r="GB115"/>
      <c r="GC115"/>
      <c r="GD115"/>
      <c r="GE115"/>
      <c r="GF115"/>
      <c r="GG115"/>
      <c r="GH115"/>
      <c r="GI115"/>
      <c r="GJ115"/>
      <c r="GK115"/>
      <c r="GL115"/>
      <c r="GM115"/>
      <c r="GN115"/>
      <c r="GO115"/>
      <c r="GP115"/>
      <c r="GQ115"/>
      <c r="GR115"/>
      <c r="GS115"/>
      <c r="GT115"/>
      <c r="GU115"/>
      <c r="GV115"/>
      <c r="GW115"/>
      <c r="GX115"/>
      <c r="GY115"/>
      <c r="GZ115"/>
      <c r="HA115"/>
      <c r="HB115"/>
      <c r="HC115"/>
      <c r="HD115"/>
      <c r="HE115"/>
      <c r="HF115"/>
      <c r="HG115"/>
      <c r="HH115"/>
      <c r="HI115"/>
      <c r="HJ115"/>
      <c r="HK115"/>
      <c r="HL115"/>
      <c r="HM115"/>
      <c r="HN115"/>
      <c r="HO115"/>
      <c r="HP115"/>
      <c r="HQ115"/>
      <c r="HR115"/>
      <c r="HS115"/>
      <c r="HT115"/>
      <c r="HU115"/>
      <c r="HV115"/>
      <c r="HW115"/>
      <c r="HX115"/>
      <c r="HY115"/>
      <c r="HZ115"/>
      <c r="IA115"/>
      <c r="IB115"/>
      <c r="IC115"/>
      <c r="ID115"/>
      <c r="IE115"/>
      <c r="IF115"/>
      <c r="IG115"/>
      <c r="IH115"/>
      <c r="II115"/>
      <c r="IJ115"/>
      <c r="IK115"/>
      <c r="IL115"/>
      <c r="IM115"/>
      <c r="IN115"/>
      <c r="IO115"/>
      <c r="IP115"/>
      <c r="IQ115"/>
      <c r="IR115"/>
      <c r="IS115"/>
      <c r="IT115"/>
      <c r="IU115"/>
      <c r="IV115"/>
      <c r="IW115"/>
      <c r="IX115"/>
      <c r="IY115"/>
      <c r="IZ115"/>
      <c r="JA115"/>
      <c r="JB115"/>
      <c r="JC115"/>
      <c r="JD115"/>
      <c r="JE115"/>
      <c r="JF115"/>
      <c r="JG115"/>
      <c r="JH115"/>
      <c r="JI115"/>
      <c r="JJ115"/>
      <c r="JK115"/>
      <c r="JL115"/>
      <c r="JM115"/>
      <c r="JN115"/>
      <c r="JO115"/>
      <c r="JP115"/>
      <c r="JQ115"/>
      <c r="JR115"/>
      <c r="JS115"/>
      <c r="JT115"/>
      <c r="JU115"/>
      <c r="JV115"/>
      <c r="JW115"/>
      <c r="JX115"/>
      <c r="JY115"/>
      <c r="JZ115"/>
      <c r="KA115"/>
      <c r="KB115"/>
      <c r="KC115"/>
      <c r="KD115"/>
      <c r="KE115"/>
      <c r="KF115"/>
      <c r="KG115"/>
      <c r="KH115"/>
      <c r="KI115"/>
      <c r="KJ115"/>
      <c r="KK115"/>
      <c r="KL115"/>
      <c r="KM115"/>
      <c r="KN115"/>
      <c r="KO115"/>
      <c r="KP115"/>
      <c r="KQ115"/>
      <c r="KR115"/>
      <c r="KS115"/>
      <c r="KT115"/>
      <c r="KU115"/>
      <c r="KV115"/>
      <c r="KW115"/>
      <c r="KX115"/>
      <c r="KY115"/>
      <c r="KZ115"/>
      <c r="LA115"/>
      <c r="LB115"/>
      <c r="LC115"/>
      <c r="LD115"/>
      <c r="LE115"/>
      <c r="LF115"/>
      <c r="LG115"/>
      <c r="LH115"/>
      <c r="LI115"/>
      <c r="LJ115"/>
      <c r="LK115"/>
      <c r="LL115"/>
      <c r="LM115"/>
      <c r="LN115"/>
      <c r="LO115"/>
      <c r="LP115"/>
      <c r="LQ115"/>
      <c r="LR115"/>
      <c r="LS115"/>
      <c r="LT115"/>
      <c r="LU115"/>
      <c r="LV115"/>
      <c r="LW115"/>
      <c r="LX115"/>
      <c r="LY115"/>
      <c r="LZ115"/>
      <c r="MA115"/>
      <c r="MB115"/>
      <c r="MC115"/>
      <c r="MD115"/>
      <c r="ME115"/>
      <c r="MF115"/>
      <c r="MG115"/>
      <c r="MH115"/>
      <c r="MI115"/>
      <c r="MJ115"/>
      <c r="MK115"/>
      <c r="ML115"/>
      <c r="MM115"/>
      <c r="MN115"/>
      <c r="MO115"/>
      <c r="MP115"/>
      <c r="MQ115"/>
      <c r="MR115"/>
      <c r="MS115"/>
      <c r="MT115"/>
      <c r="MU115"/>
      <c r="MV115"/>
      <c r="MW115"/>
      <c r="MX115"/>
      <c r="MY115"/>
      <c r="MZ115"/>
      <c r="NA115"/>
      <c r="NB115"/>
      <c r="NC115"/>
      <c r="ND115"/>
      <c r="NE115"/>
      <c r="NF115"/>
      <c r="NG115"/>
      <c r="NH115"/>
      <c r="NI115"/>
      <c r="NJ115"/>
      <c r="NK115"/>
      <c r="NL115"/>
      <c r="NM115"/>
      <c r="NN115"/>
      <c r="NO115"/>
      <c r="NP115"/>
      <c r="NQ115"/>
      <c r="NR115"/>
      <c r="NS115"/>
      <c r="NT115"/>
      <c r="NU115"/>
      <c r="NV115"/>
      <c r="NW115"/>
      <c r="NX115"/>
      <c r="NY115"/>
      <c r="NZ115"/>
      <c r="OA115"/>
      <c r="OB115"/>
      <c r="OC115"/>
      <c r="OD115"/>
      <c r="OE115"/>
      <c r="OF115"/>
      <c r="OG115"/>
      <c r="OH115"/>
      <c r="OI115"/>
      <c r="OJ115"/>
      <c r="OK115"/>
      <c r="OL115"/>
      <c r="OM115"/>
      <c r="ON115"/>
      <c r="OO115"/>
      <c r="OP115"/>
      <c r="OQ115"/>
      <c r="OR115"/>
      <c r="OS115"/>
      <c r="OT115"/>
      <c r="OU115"/>
      <c r="OV115"/>
      <c r="OW115"/>
      <c r="OX115"/>
      <c r="OY115"/>
      <c r="OZ115"/>
      <c r="PA115"/>
      <c r="PB115"/>
      <c r="PC115"/>
      <c r="PD115"/>
      <c r="PE115"/>
      <c r="PF115"/>
      <c r="PG115"/>
      <c r="PH115"/>
      <c r="PI115"/>
      <c r="PJ115"/>
      <c r="PK115"/>
      <c r="PL115"/>
      <c r="PM115"/>
      <c r="PN115"/>
      <c r="PO115"/>
      <c r="PP115"/>
      <c r="PQ115"/>
      <c r="PR115"/>
      <c r="PS115"/>
      <c r="PT115"/>
      <c r="PU115"/>
      <c r="PV115"/>
      <c r="PW115"/>
      <c r="PX115"/>
      <c r="PY115"/>
      <c r="PZ115"/>
      <c r="QA115"/>
      <c r="QB115"/>
      <c r="QC115"/>
      <c r="QD115"/>
      <c r="QE115"/>
      <c r="QF115"/>
      <c r="QG115"/>
      <c r="QH115"/>
      <c r="QI115"/>
      <c r="QJ115"/>
      <c r="QK115"/>
      <c r="QL115"/>
      <c r="QM115"/>
      <c r="QN115"/>
      <c r="QO115"/>
      <c r="QP115"/>
      <c r="QQ115"/>
      <c r="QR115"/>
      <c r="QS115"/>
      <c r="QT115"/>
      <c r="QU115"/>
      <c r="QV115"/>
      <c r="QW115"/>
      <c r="QX115"/>
      <c r="QY115"/>
      <c r="QZ115"/>
      <c r="RA115"/>
      <c r="RB115"/>
      <c r="RC115"/>
      <c r="RD115"/>
      <c r="RE115"/>
      <c r="RF115"/>
      <c r="RG115"/>
      <c r="RH115"/>
      <c r="RI115"/>
      <c r="RJ115"/>
      <c r="RK115"/>
      <c r="RL115"/>
      <c r="RM115"/>
      <c r="RN115"/>
      <c r="RO115"/>
      <c r="RP115"/>
      <c r="RQ115"/>
      <c r="RR115"/>
      <c r="RS115"/>
      <c r="RT115"/>
      <c r="RU115"/>
      <c r="RV115"/>
      <c r="RW115"/>
      <c r="RX115"/>
      <c r="RY115"/>
      <c r="RZ115"/>
      <c r="SA115"/>
      <c r="SB115"/>
      <c r="SC115"/>
      <c r="SD115"/>
      <c r="SE115"/>
      <c r="SF115"/>
      <c r="SG115"/>
      <c r="SH115"/>
      <c r="SI115"/>
      <c r="SJ115"/>
      <c r="SK115"/>
      <c r="SL115"/>
      <c r="SM115"/>
      <c r="SN115"/>
      <c r="SO115"/>
      <c r="SP115"/>
      <c r="SQ115"/>
      <c r="SR115"/>
      <c r="SS115"/>
      <c r="ST115"/>
      <c r="SU115"/>
      <c r="SV115"/>
      <c r="SW115"/>
      <c r="SX115"/>
      <c r="SY115"/>
      <c r="SZ115"/>
      <c r="TA115"/>
      <c r="TB115"/>
      <c r="TC115"/>
      <c r="TD115"/>
      <c r="TE115"/>
      <c r="TF115"/>
      <c r="TG115"/>
      <c r="TH115"/>
      <c r="TI115"/>
      <c r="TJ115"/>
      <c r="TK115"/>
      <c r="TL115"/>
      <c r="TM115"/>
      <c r="TN115"/>
      <c r="TO115"/>
      <c r="TP115"/>
      <c r="TQ115"/>
      <c r="TR115"/>
      <c r="TS115"/>
      <c r="TT115"/>
      <c r="TU115"/>
      <c r="TV115"/>
      <c r="TW115"/>
      <c r="TX115"/>
      <c r="TY115"/>
      <c r="TZ115"/>
      <c r="UA115"/>
      <c r="UB115"/>
      <c r="UC115"/>
      <c r="UD115"/>
      <c r="UE115"/>
      <c r="UF115"/>
      <c r="UG115"/>
      <c r="UH115"/>
      <c r="UI115"/>
      <c r="UJ115"/>
      <c r="UK115"/>
      <c r="UL115"/>
      <c r="UM115"/>
      <c r="UN115"/>
      <c r="UO115"/>
      <c r="UP115"/>
      <c r="UQ115"/>
      <c r="UR115"/>
      <c r="US115"/>
      <c r="UT115"/>
      <c r="UU115"/>
      <c r="UV115"/>
      <c r="UW115"/>
      <c r="UX115"/>
      <c r="UY115"/>
      <c r="UZ115"/>
      <c r="VA115"/>
      <c r="VB115"/>
      <c r="VC115"/>
      <c r="VD115"/>
      <c r="VE115"/>
      <c r="VF115"/>
      <c r="VG115"/>
      <c r="VH115"/>
      <c r="VI115"/>
      <c r="VJ115"/>
      <c r="VK115"/>
      <c r="VL115"/>
      <c r="VM115"/>
      <c r="VN115"/>
      <c r="VO115"/>
      <c r="VP115"/>
      <c r="VQ115"/>
      <c r="VR115"/>
      <c r="VS115"/>
      <c r="VT115"/>
      <c r="VU115"/>
      <c r="VV115"/>
      <c r="VW115"/>
      <c r="VX115"/>
      <c r="VY115"/>
      <c r="VZ115"/>
      <c r="WA115"/>
      <c r="WB115"/>
      <c r="WC115"/>
      <c r="WD115"/>
      <c r="WE115"/>
      <c r="WF115"/>
      <c r="WG115"/>
      <c r="WH115"/>
      <c r="WI115"/>
      <c r="WJ115"/>
      <c r="WK115"/>
      <c r="WL115"/>
      <c r="WM115"/>
      <c r="WN115"/>
      <c r="WO115"/>
      <c r="WP115"/>
      <c r="WQ115"/>
      <c r="WR115"/>
      <c r="WS115"/>
      <c r="WT115"/>
      <c r="WU115"/>
      <c r="WV115"/>
      <c r="WW115"/>
      <c r="WX115"/>
      <c r="WY115"/>
      <c r="WZ115"/>
      <c r="XA115"/>
      <c r="XB115"/>
      <c r="XC115"/>
      <c r="XD115"/>
      <c r="XE115"/>
      <c r="XF115"/>
      <c r="XG115"/>
      <c r="XH115"/>
      <c r="XI115"/>
      <c r="XJ115"/>
      <c r="XK115"/>
      <c r="XL115"/>
      <c r="XM115"/>
      <c r="XN115"/>
      <c r="XO115"/>
      <c r="XP115"/>
      <c r="XQ115"/>
      <c r="XR115"/>
      <c r="XS115"/>
      <c r="XT115"/>
      <c r="XU115"/>
      <c r="XV115"/>
      <c r="XW115"/>
      <c r="XX115"/>
      <c r="XY115"/>
      <c r="XZ115"/>
      <c r="YA115"/>
      <c r="YB115"/>
      <c r="YC115"/>
      <c r="YD115"/>
      <c r="YE115"/>
      <c r="YF115"/>
      <c r="YG115"/>
      <c r="YH115"/>
      <c r="YI115"/>
      <c r="YJ115"/>
      <c r="YK115"/>
      <c r="YL115"/>
      <c r="YM115"/>
      <c r="YN115"/>
      <c r="YO115"/>
      <c r="YP115"/>
      <c r="YQ115"/>
      <c r="YR115"/>
      <c r="YS115"/>
      <c r="YT115"/>
      <c r="YU115"/>
      <c r="YV115"/>
      <c r="YW115"/>
      <c r="YX115"/>
      <c r="YY115"/>
      <c r="YZ115"/>
      <c r="ZA115"/>
      <c r="ZB115"/>
      <c r="ZC115"/>
      <c r="ZD115"/>
      <c r="ZE115"/>
      <c r="ZF115"/>
      <c r="ZG115"/>
      <c r="ZH115"/>
      <c r="ZI115"/>
      <c r="ZJ115"/>
      <c r="ZK115"/>
      <c r="ZL115"/>
      <c r="ZM115"/>
      <c r="ZN115"/>
      <c r="ZO115"/>
      <c r="ZP115"/>
      <c r="ZQ115"/>
      <c r="ZR115"/>
      <c r="ZS115"/>
      <c r="ZT115"/>
      <c r="ZU115"/>
      <c r="ZV115"/>
      <c r="ZW115"/>
      <c r="ZX115"/>
      <c r="ZY115"/>
      <c r="ZZ115"/>
    </row>
    <row r="116" spans="1:702" s="18" customFormat="1">
      <c r="A116" s="16" t="s">
        <v>180</v>
      </c>
      <c r="B116">
        <v>0</v>
      </c>
      <c r="C116">
        <v>25127.130714581075</v>
      </c>
      <c r="D116">
        <v>48381.65311454836</v>
      </c>
      <c r="E116">
        <v>69615.38514024741</v>
      </c>
      <c r="F116">
        <v>85123.386279693863</v>
      </c>
      <c r="G116">
        <v>105236.08832791785</v>
      </c>
      <c r="H116">
        <v>136126.26156958123</v>
      </c>
      <c r="I116">
        <v>170464.81243967032</v>
      </c>
      <c r="J116">
        <v>204296.5620987486</v>
      </c>
      <c r="K116">
        <v>237072.37606245154</v>
      </c>
      <c r="L116">
        <v>266019.10800861457</v>
      </c>
      <c r="M116">
        <v>297159.93432313547</v>
      </c>
      <c r="N116">
        <v>322333.07965915179</v>
      </c>
      <c r="O116">
        <v>362031.42617979541</v>
      </c>
      <c r="P116">
        <v>393781.75127428037</v>
      </c>
      <c r="Q116">
        <v>430246.8813577916</v>
      </c>
      <c r="R116">
        <v>479557.45790987177</v>
      </c>
      <c r="S116">
        <v>524367.495182176</v>
      </c>
      <c r="T116">
        <v>560263.55615566834</v>
      </c>
      <c r="U116">
        <v>579126.5492664933</v>
      </c>
      <c r="V116">
        <v>617218.88265239925</v>
      </c>
      <c r="W116">
        <v>669255.54506083671</v>
      </c>
      <c r="X116">
        <v>703919.37612878357</v>
      </c>
      <c r="Y116">
        <v>745667.55443878088</v>
      </c>
      <c r="Z116">
        <v>791034.10580621136</v>
      </c>
      <c r="AA116">
        <v>816167.70986583526</v>
      </c>
      <c r="AB116">
        <v>880684.6476352145</v>
      </c>
      <c r="AC116">
        <v>939866.1425840907</v>
      </c>
      <c r="AD116">
        <v>1001796.7266395893</v>
      </c>
      <c r="AE116">
        <v>1079937.6159280722</v>
      </c>
      <c r="AF116">
        <v>1075568.0701644064</v>
      </c>
      <c r="AG116">
        <v>1114032.3234761572</v>
      </c>
      <c r="AH116">
        <v>1139760.3437390181</v>
      </c>
      <c r="AI116">
        <v>1204654.9076159899</v>
      </c>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c r="FQ116"/>
      <c r="FR116"/>
      <c r="FS116"/>
      <c r="FT116"/>
      <c r="FU116"/>
      <c r="FV116"/>
      <c r="FW116"/>
      <c r="FX116"/>
      <c r="FY116"/>
      <c r="FZ116"/>
      <c r="GA116"/>
      <c r="GB116"/>
      <c r="GC116"/>
      <c r="GD116"/>
      <c r="GE116"/>
      <c r="GF116"/>
      <c r="GG116"/>
      <c r="GH116"/>
      <c r="GI116"/>
      <c r="GJ116"/>
      <c r="GK116"/>
      <c r="GL116"/>
      <c r="GM116"/>
      <c r="GN116"/>
      <c r="GO116"/>
      <c r="GP116"/>
      <c r="GQ116"/>
      <c r="GR116"/>
      <c r="GS116"/>
      <c r="GT116"/>
      <c r="GU116"/>
      <c r="GV116"/>
      <c r="GW116"/>
      <c r="GX116"/>
      <c r="GY116"/>
      <c r="GZ116"/>
      <c r="HA116"/>
      <c r="HB116"/>
      <c r="HC116"/>
      <c r="HD116"/>
      <c r="HE116"/>
      <c r="HF116"/>
      <c r="HG116"/>
      <c r="HH116"/>
      <c r="HI116"/>
      <c r="HJ116"/>
      <c r="HK116"/>
      <c r="HL116"/>
      <c r="HM116"/>
      <c r="HN116"/>
      <c r="HO116"/>
      <c r="HP116"/>
      <c r="HQ116"/>
      <c r="HR116"/>
      <c r="HS116"/>
      <c r="HT116"/>
      <c r="HU116"/>
      <c r="HV116"/>
      <c r="HW116"/>
      <c r="HX116"/>
      <c r="HY116"/>
      <c r="HZ116"/>
      <c r="IA116"/>
      <c r="IB116"/>
      <c r="IC116"/>
      <c r="ID116"/>
      <c r="IE116"/>
      <c r="IF116"/>
      <c r="IG116"/>
      <c r="IH116"/>
      <c r="II116"/>
      <c r="IJ116"/>
      <c r="IK116"/>
      <c r="IL116"/>
      <c r="IM116"/>
      <c r="IN116"/>
      <c r="IO116"/>
      <c r="IP116"/>
      <c r="IQ116"/>
      <c r="IR116"/>
      <c r="IS116"/>
      <c r="IT116"/>
      <c r="IU116"/>
      <c r="IV116"/>
      <c r="IW116"/>
      <c r="IX116"/>
      <c r="IY116"/>
      <c r="IZ116"/>
      <c r="JA116"/>
      <c r="JB116"/>
      <c r="JC116"/>
      <c r="JD116"/>
      <c r="JE116"/>
      <c r="JF116"/>
      <c r="JG116"/>
      <c r="JH116"/>
      <c r="JI116"/>
      <c r="JJ116"/>
      <c r="JK116"/>
      <c r="JL116"/>
      <c r="JM116"/>
      <c r="JN116"/>
      <c r="JO116"/>
      <c r="JP116"/>
      <c r="JQ116"/>
      <c r="JR116"/>
      <c r="JS116"/>
      <c r="JT116"/>
      <c r="JU116"/>
      <c r="JV116"/>
      <c r="JW116"/>
      <c r="JX116"/>
      <c r="JY116"/>
      <c r="JZ116"/>
      <c r="KA116"/>
      <c r="KB116"/>
      <c r="KC116"/>
      <c r="KD116"/>
      <c r="KE116"/>
      <c r="KF116"/>
      <c r="KG116"/>
      <c r="KH116"/>
      <c r="KI116"/>
      <c r="KJ116"/>
      <c r="KK116"/>
      <c r="KL116"/>
      <c r="KM116"/>
      <c r="KN116"/>
      <c r="KO116"/>
      <c r="KP116"/>
      <c r="KQ116"/>
      <c r="KR116"/>
      <c r="KS116"/>
      <c r="KT116"/>
      <c r="KU116"/>
      <c r="KV116"/>
      <c r="KW116"/>
      <c r="KX116"/>
      <c r="KY116"/>
      <c r="KZ116"/>
      <c r="LA116"/>
      <c r="LB116"/>
      <c r="LC116"/>
      <c r="LD116"/>
      <c r="LE116"/>
      <c r="LF116"/>
      <c r="LG116"/>
      <c r="LH116"/>
      <c r="LI116"/>
      <c r="LJ116"/>
      <c r="LK116"/>
      <c r="LL116"/>
      <c r="LM116"/>
      <c r="LN116"/>
      <c r="LO116"/>
      <c r="LP116"/>
      <c r="LQ116"/>
      <c r="LR116"/>
      <c r="LS116"/>
      <c r="LT116"/>
      <c r="LU116"/>
      <c r="LV116"/>
      <c r="LW116"/>
      <c r="LX116"/>
      <c r="LY116"/>
      <c r="LZ116"/>
      <c r="MA116"/>
      <c r="MB116"/>
      <c r="MC116"/>
      <c r="MD116"/>
      <c r="ME116"/>
      <c r="MF116"/>
      <c r="MG116"/>
      <c r="MH116"/>
      <c r="MI116"/>
      <c r="MJ116"/>
      <c r="MK116"/>
      <c r="ML116"/>
      <c r="MM116"/>
      <c r="MN116"/>
      <c r="MO116"/>
      <c r="MP116"/>
      <c r="MQ116"/>
      <c r="MR116"/>
      <c r="MS116"/>
      <c r="MT116"/>
      <c r="MU116"/>
      <c r="MV116"/>
      <c r="MW116"/>
      <c r="MX116"/>
      <c r="MY116"/>
      <c r="MZ116"/>
      <c r="NA116"/>
      <c r="NB116"/>
      <c r="NC116"/>
      <c r="ND116"/>
      <c r="NE116"/>
      <c r="NF116"/>
      <c r="NG116"/>
      <c r="NH116"/>
      <c r="NI116"/>
      <c r="NJ116"/>
      <c r="NK116"/>
      <c r="NL116"/>
      <c r="NM116"/>
      <c r="NN116"/>
      <c r="NO116"/>
      <c r="NP116"/>
      <c r="NQ116"/>
      <c r="NR116"/>
      <c r="NS116"/>
      <c r="NT116"/>
      <c r="NU116"/>
      <c r="NV116"/>
      <c r="NW116"/>
      <c r="NX116"/>
      <c r="NY116"/>
      <c r="NZ116"/>
      <c r="OA116"/>
      <c r="OB116"/>
      <c r="OC116"/>
      <c r="OD116"/>
      <c r="OE116"/>
      <c r="OF116"/>
      <c r="OG116"/>
      <c r="OH116"/>
      <c r="OI116"/>
      <c r="OJ116"/>
      <c r="OK116"/>
      <c r="OL116"/>
      <c r="OM116"/>
      <c r="ON116"/>
      <c r="OO116"/>
      <c r="OP116"/>
      <c r="OQ116"/>
      <c r="OR116"/>
      <c r="OS116"/>
      <c r="OT116"/>
      <c r="OU116"/>
      <c r="OV116"/>
      <c r="OW116"/>
      <c r="OX116"/>
      <c r="OY116"/>
      <c r="OZ116"/>
      <c r="PA116"/>
      <c r="PB116"/>
      <c r="PC116"/>
      <c r="PD116"/>
      <c r="PE116"/>
      <c r="PF116"/>
      <c r="PG116"/>
      <c r="PH116"/>
      <c r="PI116"/>
      <c r="PJ116"/>
      <c r="PK116"/>
      <c r="PL116"/>
      <c r="PM116"/>
      <c r="PN116"/>
      <c r="PO116"/>
      <c r="PP116"/>
      <c r="PQ116"/>
      <c r="PR116"/>
      <c r="PS116"/>
      <c r="PT116"/>
      <c r="PU116"/>
      <c r="PV116"/>
      <c r="PW116"/>
      <c r="PX116"/>
      <c r="PY116"/>
      <c r="PZ116"/>
      <c r="QA116"/>
      <c r="QB116"/>
      <c r="QC116"/>
      <c r="QD116"/>
      <c r="QE116"/>
      <c r="QF116"/>
      <c r="QG116"/>
      <c r="QH116"/>
      <c r="QI116"/>
      <c r="QJ116"/>
      <c r="QK116"/>
      <c r="QL116"/>
      <c r="QM116"/>
      <c r="QN116"/>
      <c r="QO116"/>
      <c r="QP116"/>
      <c r="QQ116"/>
      <c r="QR116"/>
      <c r="QS116"/>
      <c r="QT116"/>
      <c r="QU116"/>
      <c r="QV116"/>
      <c r="QW116"/>
      <c r="QX116"/>
      <c r="QY116"/>
      <c r="QZ116"/>
      <c r="RA116"/>
      <c r="RB116"/>
      <c r="RC116"/>
      <c r="RD116"/>
      <c r="RE116"/>
      <c r="RF116"/>
      <c r="RG116"/>
      <c r="RH116"/>
      <c r="RI116"/>
      <c r="RJ116"/>
      <c r="RK116"/>
      <c r="RL116"/>
      <c r="RM116"/>
      <c r="RN116"/>
      <c r="RO116"/>
      <c r="RP116"/>
      <c r="RQ116"/>
      <c r="RR116"/>
      <c r="RS116"/>
      <c r="RT116"/>
      <c r="RU116"/>
      <c r="RV116"/>
      <c r="RW116"/>
      <c r="RX116"/>
      <c r="RY116"/>
      <c r="RZ116"/>
      <c r="SA116"/>
      <c r="SB116"/>
      <c r="SC116"/>
      <c r="SD116"/>
      <c r="SE116"/>
      <c r="SF116"/>
      <c r="SG116"/>
      <c r="SH116"/>
      <c r="SI116"/>
      <c r="SJ116"/>
      <c r="SK116"/>
      <c r="SL116"/>
      <c r="SM116"/>
      <c r="SN116"/>
      <c r="SO116"/>
      <c r="SP116"/>
      <c r="SQ116"/>
      <c r="SR116"/>
      <c r="SS116"/>
      <c r="ST116"/>
      <c r="SU116"/>
      <c r="SV116"/>
      <c r="SW116"/>
      <c r="SX116"/>
      <c r="SY116"/>
      <c r="SZ116"/>
      <c r="TA116"/>
      <c r="TB116"/>
      <c r="TC116"/>
      <c r="TD116"/>
      <c r="TE116"/>
      <c r="TF116"/>
      <c r="TG116"/>
      <c r="TH116"/>
      <c r="TI116"/>
      <c r="TJ116"/>
      <c r="TK116"/>
      <c r="TL116"/>
      <c r="TM116"/>
      <c r="TN116"/>
      <c r="TO116"/>
      <c r="TP116"/>
      <c r="TQ116"/>
      <c r="TR116"/>
      <c r="TS116"/>
      <c r="TT116"/>
      <c r="TU116"/>
      <c r="TV116"/>
      <c r="TW116"/>
      <c r="TX116"/>
      <c r="TY116"/>
      <c r="TZ116"/>
      <c r="UA116"/>
      <c r="UB116"/>
      <c r="UC116"/>
      <c r="UD116"/>
      <c r="UE116"/>
      <c r="UF116"/>
      <c r="UG116"/>
      <c r="UH116"/>
      <c r="UI116"/>
      <c r="UJ116"/>
      <c r="UK116"/>
      <c r="UL116"/>
      <c r="UM116"/>
      <c r="UN116"/>
      <c r="UO116"/>
      <c r="UP116"/>
      <c r="UQ116"/>
      <c r="UR116"/>
      <c r="US116"/>
      <c r="UT116"/>
      <c r="UU116"/>
      <c r="UV116"/>
      <c r="UW116"/>
      <c r="UX116"/>
      <c r="UY116"/>
      <c r="UZ116"/>
      <c r="VA116"/>
      <c r="VB116"/>
      <c r="VC116"/>
      <c r="VD116"/>
      <c r="VE116"/>
      <c r="VF116"/>
      <c r="VG116"/>
      <c r="VH116"/>
      <c r="VI116"/>
      <c r="VJ116"/>
      <c r="VK116"/>
      <c r="VL116"/>
      <c r="VM116"/>
      <c r="VN116"/>
      <c r="VO116"/>
      <c r="VP116"/>
      <c r="VQ116"/>
      <c r="VR116"/>
      <c r="VS116"/>
      <c r="VT116"/>
      <c r="VU116"/>
      <c r="VV116"/>
      <c r="VW116"/>
      <c r="VX116"/>
      <c r="VY116"/>
      <c r="VZ116"/>
      <c r="WA116"/>
      <c r="WB116"/>
      <c r="WC116"/>
      <c r="WD116"/>
      <c r="WE116"/>
      <c r="WF116"/>
      <c r="WG116"/>
      <c r="WH116"/>
      <c r="WI116"/>
      <c r="WJ116"/>
      <c r="WK116"/>
      <c r="WL116"/>
      <c r="WM116"/>
      <c r="WN116"/>
      <c r="WO116"/>
      <c r="WP116"/>
      <c r="WQ116"/>
      <c r="WR116"/>
      <c r="WS116"/>
      <c r="WT116"/>
      <c r="WU116"/>
      <c r="WV116"/>
      <c r="WW116"/>
      <c r="WX116"/>
      <c r="WY116"/>
      <c r="WZ116"/>
      <c r="XA116"/>
      <c r="XB116"/>
      <c r="XC116"/>
      <c r="XD116"/>
      <c r="XE116"/>
      <c r="XF116"/>
      <c r="XG116"/>
      <c r="XH116"/>
      <c r="XI116"/>
      <c r="XJ116"/>
      <c r="XK116"/>
      <c r="XL116"/>
      <c r="XM116"/>
      <c r="XN116"/>
      <c r="XO116"/>
      <c r="XP116"/>
      <c r="XQ116"/>
      <c r="XR116"/>
      <c r="XS116"/>
      <c r="XT116"/>
      <c r="XU116"/>
      <c r="XV116"/>
      <c r="XW116"/>
      <c r="XX116"/>
      <c r="XY116"/>
      <c r="XZ116"/>
      <c r="YA116"/>
      <c r="YB116"/>
      <c r="YC116"/>
      <c r="YD116"/>
      <c r="YE116"/>
      <c r="YF116"/>
      <c r="YG116"/>
      <c r="YH116"/>
      <c r="YI116"/>
      <c r="YJ116"/>
      <c r="YK116"/>
      <c r="YL116"/>
      <c r="YM116"/>
      <c r="YN116"/>
      <c r="YO116"/>
      <c r="YP116"/>
      <c r="YQ116"/>
      <c r="YR116"/>
      <c r="YS116"/>
      <c r="YT116"/>
      <c r="YU116"/>
      <c r="YV116"/>
      <c r="YW116"/>
      <c r="YX116"/>
      <c r="YY116"/>
      <c r="YZ116"/>
      <c r="ZA116"/>
      <c r="ZB116"/>
      <c r="ZC116"/>
      <c r="ZD116"/>
      <c r="ZE116"/>
      <c r="ZF116"/>
      <c r="ZG116"/>
      <c r="ZH116"/>
      <c r="ZI116"/>
      <c r="ZJ116"/>
      <c r="ZK116"/>
      <c r="ZL116"/>
      <c r="ZM116"/>
      <c r="ZN116"/>
      <c r="ZO116"/>
      <c r="ZP116"/>
      <c r="ZQ116"/>
      <c r="ZR116"/>
      <c r="ZS116"/>
      <c r="ZT116"/>
      <c r="ZU116"/>
      <c r="ZV116"/>
      <c r="ZW116"/>
      <c r="ZX116"/>
      <c r="ZY116"/>
      <c r="ZZ116"/>
    </row>
    <row r="117" spans="1:702" s="18" customFormat="1">
      <c r="A117" s="16" t="s">
        <v>68</v>
      </c>
      <c r="B117">
        <v>502542.61429162155</v>
      </c>
      <c r="C117">
        <v>470076.68172085506</v>
      </c>
      <c r="D117">
        <v>423150.16216977127</v>
      </c>
      <c r="E117">
        <v>429062.19316433696</v>
      </c>
      <c r="F117">
        <v>434933.88193301595</v>
      </c>
      <c r="G117">
        <v>451250.99564614549</v>
      </c>
      <c r="H117">
        <v>461895.81802702881</v>
      </c>
      <c r="I117">
        <v>474970.12495243672</v>
      </c>
      <c r="J117">
        <v>483545.25703450199</v>
      </c>
      <c r="K117">
        <v>458409.76147300692</v>
      </c>
      <c r="L117">
        <v>474691.70607681165</v>
      </c>
      <c r="M117">
        <v>450443.64877716312</v>
      </c>
      <c r="N117">
        <v>457422.05802667065</v>
      </c>
      <c r="O117">
        <v>601135.20191048866</v>
      </c>
      <c r="P117">
        <v>630693.8929522977</v>
      </c>
      <c r="Q117">
        <v>710071.33895937004</v>
      </c>
      <c r="R117">
        <v>732138.13909104036</v>
      </c>
      <c r="S117">
        <v>595476.57950504753</v>
      </c>
      <c r="T117">
        <v>535054.56776210375</v>
      </c>
      <c r="U117">
        <v>506133.78018470155</v>
      </c>
      <c r="V117">
        <v>560611.44494168786</v>
      </c>
      <c r="W117">
        <v>473520.41221895959</v>
      </c>
      <c r="X117">
        <v>428263.47555694974</v>
      </c>
      <c r="Y117">
        <v>398814.06101551058</v>
      </c>
      <c r="Z117">
        <v>313963.26587233553</v>
      </c>
      <c r="AA117">
        <v>315980.87936500763</v>
      </c>
      <c r="AB117">
        <v>293242.38890540774</v>
      </c>
      <c r="AC117">
        <v>284252.58140343276</v>
      </c>
      <c r="AD117">
        <v>269829.64128678065</v>
      </c>
      <c r="AE117">
        <v>244869.69878123881</v>
      </c>
      <c r="AF117">
        <v>249542.05774814414</v>
      </c>
      <c r="AG117">
        <v>226336.22981371882</v>
      </c>
      <c r="AH117">
        <v>219180.38733717863</v>
      </c>
      <c r="AI117">
        <v>199262.59194452356</v>
      </c>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c r="FQ117"/>
      <c r="FR117"/>
      <c r="FS117"/>
      <c r="FT117"/>
      <c r="FU117"/>
      <c r="FV117"/>
      <c r="FW117"/>
      <c r="FX117"/>
      <c r="FY117"/>
      <c r="FZ117"/>
      <c r="GA117"/>
      <c r="GB117"/>
      <c r="GC117"/>
      <c r="GD117"/>
      <c r="GE117"/>
      <c r="GF117"/>
      <c r="GG117"/>
      <c r="GH117"/>
      <c r="GI117"/>
      <c r="GJ117"/>
      <c r="GK117"/>
      <c r="GL117"/>
      <c r="GM117"/>
      <c r="GN117"/>
      <c r="GO117"/>
      <c r="GP117"/>
      <c r="GQ117"/>
      <c r="GR117"/>
      <c r="GS117"/>
      <c r="GT117"/>
      <c r="GU117"/>
      <c r="GV117"/>
      <c r="GW117"/>
      <c r="GX117"/>
      <c r="GY117"/>
      <c r="GZ117"/>
      <c r="HA117"/>
      <c r="HB117"/>
      <c r="HC117"/>
      <c r="HD117"/>
      <c r="HE117"/>
      <c r="HF117"/>
      <c r="HG117"/>
      <c r="HH117"/>
      <c r="HI117"/>
      <c r="HJ117"/>
      <c r="HK117"/>
      <c r="HL117"/>
      <c r="HM117"/>
      <c r="HN117"/>
      <c r="HO117"/>
      <c r="HP117"/>
      <c r="HQ117"/>
      <c r="HR117"/>
      <c r="HS117"/>
      <c r="HT117"/>
      <c r="HU117"/>
      <c r="HV117"/>
      <c r="HW117"/>
      <c r="HX117"/>
      <c r="HY117"/>
      <c r="HZ117"/>
      <c r="IA117"/>
      <c r="IB117"/>
      <c r="IC117"/>
      <c r="ID117"/>
      <c r="IE117"/>
      <c r="IF117"/>
      <c r="IG117"/>
      <c r="IH117"/>
      <c r="II117"/>
      <c r="IJ117"/>
      <c r="IK117"/>
      <c r="IL117"/>
      <c r="IM117"/>
      <c r="IN117"/>
      <c r="IO117"/>
      <c r="IP117"/>
      <c r="IQ117"/>
      <c r="IR117"/>
      <c r="IS117"/>
      <c r="IT117"/>
      <c r="IU117"/>
      <c r="IV117"/>
      <c r="IW117"/>
      <c r="IX117"/>
      <c r="IY117"/>
      <c r="IZ117"/>
      <c r="JA117"/>
      <c r="JB117"/>
      <c r="JC117"/>
      <c r="JD117"/>
      <c r="JE117"/>
      <c r="JF117"/>
      <c r="JG117"/>
      <c r="JH117"/>
      <c r="JI117"/>
      <c r="JJ117"/>
      <c r="JK117"/>
      <c r="JL117"/>
      <c r="JM117"/>
      <c r="JN117"/>
      <c r="JO117"/>
      <c r="JP117"/>
      <c r="JQ117"/>
      <c r="JR117"/>
      <c r="JS117"/>
      <c r="JT117"/>
      <c r="JU117"/>
      <c r="JV117"/>
      <c r="JW117"/>
      <c r="JX117"/>
      <c r="JY117"/>
      <c r="JZ117"/>
      <c r="KA117"/>
      <c r="KB117"/>
      <c r="KC117"/>
      <c r="KD117"/>
      <c r="KE117"/>
      <c r="KF117"/>
      <c r="KG117"/>
      <c r="KH117"/>
      <c r="KI117"/>
      <c r="KJ117"/>
      <c r="KK117"/>
      <c r="KL117"/>
      <c r="KM117"/>
      <c r="KN117"/>
      <c r="KO117"/>
      <c r="KP117"/>
      <c r="KQ117"/>
      <c r="KR117"/>
      <c r="KS117"/>
      <c r="KT117"/>
      <c r="KU117"/>
      <c r="KV117"/>
      <c r="KW117"/>
      <c r="KX117"/>
      <c r="KY117"/>
      <c r="KZ117"/>
      <c r="LA117"/>
      <c r="LB117"/>
      <c r="LC117"/>
      <c r="LD117"/>
      <c r="LE117"/>
      <c r="LF117"/>
      <c r="LG117"/>
      <c r="LH117"/>
      <c r="LI117"/>
      <c r="LJ117"/>
      <c r="LK117"/>
      <c r="LL117"/>
      <c r="LM117"/>
      <c r="LN117"/>
      <c r="LO117"/>
      <c r="LP117"/>
      <c r="LQ117"/>
      <c r="LR117"/>
      <c r="LS117"/>
      <c r="LT117"/>
      <c r="LU117"/>
      <c r="LV117"/>
      <c r="LW117"/>
      <c r="LX117"/>
      <c r="LY117"/>
      <c r="LZ117"/>
      <c r="MA117"/>
      <c r="MB117"/>
      <c r="MC117"/>
      <c r="MD117"/>
      <c r="ME117"/>
      <c r="MF117"/>
      <c r="MG117"/>
      <c r="MH117"/>
      <c r="MI117"/>
      <c r="MJ117"/>
      <c r="MK117"/>
      <c r="ML117"/>
      <c r="MM117"/>
      <c r="MN117"/>
      <c r="MO117"/>
      <c r="MP117"/>
      <c r="MQ117"/>
      <c r="MR117"/>
      <c r="MS117"/>
      <c r="MT117"/>
      <c r="MU117"/>
      <c r="MV117"/>
      <c r="MW117"/>
      <c r="MX117"/>
      <c r="MY117"/>
      <c r="MZ117"/>
      <c r="NA117"/>
      <c r="NB117"/>
      <c r="NC117"/>
      <c r="ND117"/>
      <c r="NE117"/>
      <c r="NF117"/>
      <c r="NG117"/>
      <c r="NH117"/>
      <c r="NI117"/>
      <c r="NJ117"/>
      <c r="NK117"/>
      <c r="NL117"/>
      <c r="NM117"/>
      <c r="NN117"/>
      <c r="NO117"/>
      <c r="NP117"/>
      <c r="NQ117"/>
      <c r="NR117"/>
      <c r="NS117"/>
      <c r="NT117"/>
      <c r="NU117"/>
      <c r="NV117"/>
      <c r="NW117"/>
      <c r="NX117"/>
      <c r="NY117"/>
      <c r="NZ117"/>
      <c r="OA117"/>
      <c r="OB117"/>
      <c r="OC117"/>
      <c r="OD117"/>
      <c r="OE117"/>
      <c r="OF117"/>
      <c r="OG117"/>
      <c r="OH117"/>
      <c r="OI117"/>
      <c r="OJ117"/>
      <c r="OK117"/>
      <c r="OL117"/>
      <c r="OM117"/>
      <c r="ON117"/>
      <c r="OO117"/>
      <c r="OP117"/>
      <c r="OQ117"/>
      <c r="OR117"/>
      <c r="OS117"/>
      <c r="OT117"/>
      <c r="OU117"/>
      <c r="OV117"/>
      <c r="OW117"/>
      <c r="OX117"/>
      <c r="OY117"/>
      <c r="OZ117"/>
      <c r="PA117"/>
      <c r="PB117"/>
      <c r="PC117"/>
      <c r="PD117"/>
      <c r="PE117"/>
      <c r="PF117"/>
      <c r="PG117"/>
      <c r="PH117"/>
      <c r="PI117"/>
      <c r="PJ117"/>
      <c r="PK117"/>
      <c r="PL117"/>
      <c r="PM117"/>
      <c r="PN117"/>
      <c r="PO117"/>
      <c r="PP117"/>
      <c r="PQ117"/>
      <c r="PR117"/>
      <c r="PS117"/>
      <c r="PT117"/>
      <c r="PU117"/>
      <c r="PV117"/>
      <c r="PW117"/>
      <c r="PX117"/>
      <c r="PY117"/>
      <c r="PZ117"/>
      <c r="QA117"/>
      <c r="QB117"/>
      <c r="QC117"/>
      <c r="QD117"/>
      <c r="QE117"/>
      <c r="QF117"/>
      <c r="QG117"/>
      <c r="QH117"/>
      <c r="QI117"/>
      <c r="QJ117"/>
      <c r="QK117"/>
      <c r="QL117"/>
      <c r="QM117"/>
      <c r="QN117"/>
      <c r="QO117"/>
      <c r="QP117"/>
      <c r="QQ117"/>
      <c r="QR117"/>
      <c r="QS117"/>
      <c r="QT117"/>
      <c r="QU117"/>
      <c r="QV117"/>
      <c r="QW117"/>
      <c r="QX117"/>
      <c r="QY117"/>
      <c r="QZ117"/>
      <c r="RA117"/>
      <c r="RB117"/>
      <c r="RC117"/>
      <c r="RD117"/>
      <c r="RE117"/>
      <c r="RF117"/>
      <c r="RG117"/>
      <c r="RH117"/>
      <c r="RI117"/>
      <c r="RJ117"/>
      <c r="RK117"/>
      <c r="RL117"/>
      <c r="RM117"/>
      <c r="RN117"/>
      <c r="RO117"/>
      <c r="RP117"/>
      <c r="RQ117"/>
      <c r="RR117"/>
      <c r="RS117"/>
      <c r="RT117"/>
      <c r="RU117"/>
      <c r="RV117"/>
      <c r="RW117"/>
      <c r="RX117"/>
      <c r="RY117"/>
      <c r="RZ117"/>
      <c r="SA117"/>
      <c r="SB117"/>
      <c r="SC117"/>
      <c r="SD117"/>
      <c r="SE117"/>
      <c r="SF117"/>
      <c r="SG117"/>
      <c r="SH117"/>
      <c r="SI117"/>
      <c r="SJ117"/>
      <c r="SK117"/>
      <c r="SL117"/>
      <c r="SM117"/>
      <c r="SN117"/>
      <c r="SO117"/>
      <c r="SP117"/>
      <c r="SQ117"/>
      <c r="SR117"/>
      <c r="SS117"/>
      <c r="ST117"/>
      <c r="SU117"/>
      <c r="SV117"/>
      <c r="SW117"/>
      <c r="SX117"/>
      <c r="SY117"/>
      <c r="SZ117"/>
      <c r="TA117"/>
      <c r="TB117"/>
      <c r="TC117"/>
      <c r="TD117"/>
      <c r="TE117"/>
      <c r="TF117"/>
      <c r="TG117"/>
      <c r="TH117"/>
      <c r="TI117"/>
      <c r="TJ117"/>
      <c r="TK117"/>
      <c r="TL117"/>
      <c r="TM117"/>
      <c r="TN117"/>
      <c r="TO117"/>
      <c r="TP117"/>
      <c r="TQ117"/>
      <c r="TR117"/>
      <c r="TS117"/>
      <c r="TT117"/>
      <c r="TU117"/>
      <c r="TV117"/>
      <c r="TW117"/>
      <c r="TX117"/>
      <c r="TY117"/>
      <c r="TZ117"/>
      <c r="UA117"/>
      <c r="UB117"/>
      <c r="UC117"/>
      <c r="UD117"/>
      <c r="UE117"/>
      <c r="UF117"/>
      <c r="UG117"/>
      <c r="UH117"/>
      <c r="UI117"/>
      <c r="UJ117"/>
      <c r="UK117"/>
      <c r="UL117"/>
      <c r="UM117"/>
      <c r="UN117"/>
      <c r="UO117"/>
      <c r="UP117"/>
      <c r="UQ117"/>
      <c r="UR117"/>
      <c r="US117"/>
      <c r="UT117"/>
      <c r="UU117"/>
      <c r="UV117"/>
      <c r="UW117"/>
      <c r="UX117"/>
      <c r="UY117"/>
      <c r="UZ117"/>
      <c r="VA117"/>
      <c r="VB117"/>
      <c r="VC117"/>
      <c r="VD117"/>
      <c r="VE117"/>
      <c r="VF117"/>
      <c r="VG117"/>
      <c r="VH117"/>
      <c r="VI117"/>
      <c r="VJ117"/>
      <c r="VK117"/>
      <c r="VL117"/>
      <c r="VM117"/>
      <c r="VN117"/>
      <c r="VO117"/>
      <c r="VP117"/>
      <c r="VQ117"/>
      <c r="VR117"/>
      <c r="VS117"/>
      <c r="VT117"/>
      <c r="VU117"/>
      <c r="VV117"/>
      <c r="VW117"/>
      <c r="VX117"/>
      <c r="VY117"/>
      <c r="VZ117"/>
      <c r="WA117"/>
      <c r="WB117"/>
      <c r="WC117"/>
      <c r="WD117"/>
      <c r="WE117"/>
      <c r="WF117"/>
      <c r="WG117"/>
      <c r="WH117"/>
      <c r="WI117"/>
      <c r="WJ117"/>
      <c r="WK117"/>
      <c r="WL117"/>
      <c r="WM117"/>
      <c r="WN117"/>
      <c r="WO117"/>
      <c r="WP117"/>
      <c r="WQ117"/>
      <c r="WR117"/>
      <c r="WS117"/>
      <c r="WT117"/>
      <c r="WU117"/>
      <c r="WV117"/>
      <c r="WW117"/>
      <c r="WX117"/>
      <c r="WY117"/>
      <c r="WZ117"/>
      <c r="XA117"/>
      <c r="XB117"/>
      <c r="XC117"/>
      <c r="XD117"/>
      <c r="XE117"/>
      <c r="XF117"/>
      <c r="XG117"/>
      <c r="XH117"/>
      <c r="XI117"/>
      <c r="XJ117"/>
      <c r="XK117"/>
      <c r="XL117"/>
      <c r="XM117"/>
      <c r="XN117"/>
      <c r="XO117"/>
      <c r="XP117"/>
      <c r="XQ117"/>
      <c r="XR117"/>
      <c r="XS117"/>
      <c r="XT117"/>
      <c r="XU117"/>
      <c r="XV117"/>
      <c r="XW117"/>
      <c r="XX117"/>
      <c r="XY117"/>
      <c r="XZ117"/>
      <c r="YA117"/>
      <c r="YB117"/>
      <c r="YC117"/>
      <c r="YD117"/>
      <c r="YE117"/>
      <c r="YF117"/>
      <c r="YG117"/>
      <c r="YH117"/>
      <c r="YI117"/>
      <c r="YJ117"/>
      <c r="YK117"/>
      <c r="YL117"/>
      <c r="YM117"/>
      <c r="YN117"/>
      <c r="YO117"/>
      <c r="YP117"/>
      <c r="YQ117"/>
      <c r="YR117"/>
      <c r="YS117"/>
      <c r="YT117"/>
      <c r="YU117"/>
      <c r="YV117"/>
      <c r="YW117"/>
      <c r="YX117"/>
      <c r="YY117"/>
      <c r="YZ117"/>
      <c r="ZA117"/>
      <c r="ZB117"/>
      <c r="ZC117"/>
      <c r="ZD117"/>
      <c r="ZE117"/>
      <c r="ZF117"/>
      <c r="ZG117"/>
      <c r="ZH117"/>
      <c r="ZI117"/>
      <c r="ZJ117"/>
      <c r="ZK117"/>
      <c r="ZL117"/>
      <c r="ZM117"/>
      <c r="ZN117"/>
      <c r="ZO117"/>
      <c r="ZP117"/>
      <c r="ZQ117"/>
      <c r="ZR117"/>
      <c r="ZS117"/>
      <c r="ZT117"/>
      <c r="ZU117"/>
      <c r="ZV117"/>
      <c r="ZW117"/>
      <c r="ZX117"/>
      <c r="ZY117"/>
      <c r="ZZ117"/>
    </row>
    <row r="118" spans="1:702" s="18" customFormat="1">
      <c r="A118" s="16" t="s">
        <v>69</v>
      </c>
      <c r="B118">
        <v>125635.65357290539</v>
      </c>
      <c r="C118">
        <v>117519.17043021377</v>
      </c>
      <c r="D118">
        <v>105787.54054244282</v>
      </c>
      <c r="E118">
        <v>107265.54829108424</v>
      </c>
      <c r="F118">
        <v>108733.47048325399</v>
      </c>
      <c r="G118">
        <v>112812.74891153637</v>
      </c>
      <c r="H118">
        <v>115473.9545067572</v>
      </c>
      <c r="I118">
        <v>118742.53123810918</v>
      </c>
      <c r="J118">
        <v>120886.3142586255</v>
      </c>
      <c r="K118">
        <v>114602.44036825173</v>
      </c>
      <c r="L118">
        <v>118672.92651920291</v>
      </c>
      <c r="M118">
        <v>112610.91219429078</v>
      </c>
      <c r="N118">
        <v>114355.51450666766</v>
      </c>
      <c r="O118">
        <v>0</v>
      </c>
      <c r="P118">
        <v>0</v>
      </c>
      <c r="Q118">
        <v>0</v>
      </c>
      <c r="R118">
        <v>0</v>
      </c>
      <c r="S118">
        <v>0</v>
      </c>
      <c r="T118">
        <v>0</v>
      </c>
      <c r="U118">
        <v>0</v>
      </c>
      <c r="V118">
        <v>0</v>
      </c>
      <c r="W118">
        <v>0</v>
      </c>
      <c r="X118">
        <v>0</v>
      </c>
      <c r="Y118">
        <v>0</v>
      </c>
      <c r="Z118">
        <v>0</v>
      </c>
      <c r="AA118">
        <v>0</v>
      </c>
      <c r="AB118">
        <v>0</v>
      </c>
      <c r="AC118">
        <v>0</v>
      </c>
      <c r="AD118">
        <v>0</v>
      </c>
      <c r="AE118">
        <v>0</v>
      </c>
      <c r="AF118">
        <v>0</v>
      </c>
      <c r="AG118">
        <v>0</v>
      </c>
      <c r="AH118">
        <v>0</v>
      </c>
      <c r="AI118">
        <v>0</v>
      </c>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c r="FC118"/>
      <c r="FD118"/>
      <c r="FE118"/>
      <c r="FF118"/>
      <c r="FG118"/>
      <c r="FH118"/>
      <c r="FI118"/>
      <c r="FJ118"/>
      <c r="FK118"/>
      <c r="FL118"/>
      <c r="FM118"/>
      <c r="FN118"/>
      <c r="FO118"/>
      <c r="FP118"/>
      <c r="FQ118"/>
      <c r="FR118"/>
      <c r="FS118"/>
      <c r="FT118"/>
      <c r="FU118"/>
      <c r="FV118"/>
      <c r="FW118"/>
      <c r="FX118"/>
      <c r="FY118"/>
      <c r="FZ118"/>
      <c r="GA118"/>
      <c r="GB118"/>
      <c r="GC118"/>
      <c r="GD118"/>
      <c r="GE118"/>
      <c r="GF118"/>
      <c r="GG118"/>
      <c r="GH118"/>
      <c r="GI118"/>
      <c r="GJ118"/>
      <c r="GK118"/>
      <c r="GL118"/>
      <c r="GM118"/>
      <c r="GN118"/>
      <c r="GO118"/>
      <c r="GP118"/>
      <c r="GQ118"/>
      <c r="GR118"/>
      <c r="GS118"/>
      <c r="GT118"/>
      <c r="GU118"/>
      <c r="GV118"/>
      <c r="GW118"/>
      <c r="GX118"/>
      <c r="GY118"/>
      <c r="GZ118"/>
      <c r="HA118"/>
      <c r="HB118"/>
      <c r="HC118"/>
      <c r="HD118"/>
      <c r="HE118"/>
      <c r="HF118"/>
      <c r="HG118"/>
      <c r="HH118"/>
      <c r="HI118"/>
      <c r="HJ118"/>
      <c r="HK118"/>
      <c r="HL118"/>
      <c r="HM118"/>
      <c r="HN118"/>
      <c r="HO118"/>
      <c r="HP118"/>
      <c r="HQ118"/>
      <c r="HR118"/>
      <c r="HS118"/>
      <c r="HT118"/>
      <c r="HU118"/>
      <c r="HV118"/>
      <c r="HW118"/>
      <c r="HX118"/>
      <c r="HY118"/>
      <c r="HZ118"/>
      <c r="IA118"/>
      <c r="IB118"/>
      <c r="IC118"/>
      <c r="ID118"/>
      <c r="IE118"/>
      <c r="IF118"/>
      <c r="IG118"/>
      <c r="IH118"/>
      <c r="II118"/>
      <c r="IJ118"/>
      <c r="IK118"/>
      <c r="IL118"/>
      <c r="IM118"/>
      <c r="IN118"/>
      <c r="IO118"/>
      <c r="IP118"/>
      <c r="IQ118"/>
      <c r="IR118"/>
      <c r="IS118"/>
      <c r="IT118"/>
      <c r="IU118"/>
      <c r="IV118"/>
      <c r="IW118"/>
      <c r="IX118"/>
      <c r="IY118"/>
      <c r="IZ118"/>
      <c r="JA118"/>
      <c r="JB118"/>
      <c r="JC118"/>
      <c r="JD118"/>
      <c r="JE118"/>
      <c r="JF118"/>
      <c r="JG118"/>
      <c r="JH118"/>
      <c r="JI118"/>
      <c r="JJ118"/>
      <c r="JK118"/>
      <c r="JL118"/>
      <c r="JM118"/>
      <c r="JN118"/>
      <c r="JO118"/>
      <c r="JP118"/>
      <c r="JQ118"/>
      <c r="JR118"/>
      <c r="JS118"/>
      <c r="JT118"/>
      <c r="JU118"/>
      <c r="JV118"/>
      <c r="JW118"/>
      <c r="JX118"/>
      <c r="JY118"/>
      <c r="JZ118"/>
      <c r="KA118"/>
      <c r="KB118"/>
      <c r="KC118"/>
      <c r="KD118"/>
      <c r="KE118"/>
      <c r="KF118"/>
      <c r="KG118"/>
      <c r="KH118"/>
      <c r="KI118"/>
      <c r="KJ118"/>
      <c r="KK118"/>
      <c r="KL118"/>
      <c r="KM118"/>
      <c r="KN118"/>
      <c r="KO118"/>
      <c r="KP118"/>
      <c r="KQ118"/>
      <c r="KR118"/>
      <c r="KS118"/>
      <c r="KT118"/>
      <c r="KU118"/>
      <c r="KV118"/>
      <c r="KW118"/>
      <c r="KX118"/>
      <c r="KY118"/>
      <c r="KZ118"/>
      <c r="LA118"/>
      <c r="LB118"/>
      <c r="LC118"/>
      <c r="LD118"/>
      <c r="LE118"/>
      <c r="LF118"/>
      <c r="LG118"/>
      <c r="LH118"/>
      <c r="LI118"/>
      <c r="LJ118"/>
      <c r="LK118"/>
      <c r="LL118"/>
      <c r="LM118"/>
      <c r="LN118"/>
      <c r="LO118"/>
      <c r="LP118"/>
      <c r="LQ118"/>
      <c r="LR118"/>
      <c r="LS118"/>
      <c r="LT118"/>
      <c r="LU118"/>
      <c r="LV118"/>
      <c r="LW118"/>
      <c r="LX118"/>
      <c r="LY118"/>
      <c r="LZ118"/>
      <c r="MA118"/>
      <c r="MB118"/>
      <c r="MC118"/>
      <c r="MD118"/>
      <c r="ME118"/>
      <c r="MF118"/>
      <c r="MG118"/>
      <c r="MH118"/>
      <c r="MI118"/>
      <c r="MJ118"/>
      <c r="MK118"/>
      <c r="ML118"/>
      <c r="MM118"/>
      <c r="MN118"/>
      <c r="MO118"/>
      <c r="MP118"/>
      <c r="MQ118"/>
      <c r="MR118"/>
      <c r="MS118"/>
      <c r="MT118"/>
      <c r="MU118"/>
      <c r="MV118"/>
      <c r="MW118"/>
      <c r="MX118"/>
      <c r="MY118"/>
      <c r="MZ118"/>
      <c r="NA118"/>
      <c r="NB118"/>
      <c r="NC118"/>
      <c r="ND118"/>
      <c r="NE118"/>
      <c r="NF118"/>
      <c r="NG118"/>
      <c r="NH118"/>
      <c r="NI118"/>
      <c r="NJ118"/>
      <c r="NK118"/>
      <c r="NL118"/>
      <c r="NM118"/>
      <c r="NN118"/>
      <c r="NO118"/>
      <c r="NP118"/>
      <c r="NQ118"/>
      <c r="NR118"/>
      <c r="NS118"/>
      <c r="NT118"/>
      <c r="NU118"/>
      <c r="NV118"/>
      <c r="NW118"/>
      <c r="NX118"/>
      <c r="NY118"/>
      <c r="NZ118"/>
      <c r="OA118"/>
      <c r="OB118"/>
      <c r="OC118"/>
      <c r="OD118"/>
      <c r="OE118"/>
      <c r="OF118"/>
      <c r="OG118"/>
      <c r="OH118"/>
      <c r="OI118"/>
      <c r="OJ118"/>
      <c r="OK118"/>
      <c r="OL118"/>
      <c r="OM118"/>
      <c r="ON118"/>
      <c r="OO118"/>
      <c r="OP118"/>
      <c r="OQ118"/>
      <c r="OR118"/>
      <c r="OS118"/>
      <c r="OT118"/>
      <c r="OU118"/>
      <c r="OV118"/>
      <c r="OW118"/>
      <c r="OX118"/>
      <c r="OY118"/>
      <c r="OZ118"/>
      <c r="PA118"/>
      <c r="PB118"/>
      <c r="PC118"/>
      <c r="PD118"/>
      <c r="PE118"/>
      <c r="PF118"/>
      <c r="PG118"/>
      <c r="PH118"/>
      <c r="PI118"/>
      <c r="PJ118"/>
      <c r="PK118"/>
      <c r="PL118"/>
      <c r="PM118"/>
      <c r="PN118"/>
      <c r="PO118"/>
      <c r="PP118"/>
      <c r="PQ118"/>
      <c r="PR118"/>
      <c r="PS118"/>
      <c r="PT118"/>
      <c r="PU118"/>
      <c r="PV118"/>
      <c r="PW118"/>
      <c r="PX118"/>
      <c r="PY118"/>
      <c r="PZ118"/>
      <c r="QA118"/>
      <c r="QB118"/>
      <c r="QC118"/>
      <c r="QD118"/>
      <c r="QE118"/>
      <c r="QF118"/>
      <c r="QG118"/>
      <c r="QH118"/>
      <c r="QI118"/>
      <c r="QJ118"/>
      <c r="QK118"/>
      <c r="QL118"/>
      <c r="QM118"/>
      <c r="QN118"/>
      <c r="QO118"/>
      <c r="QP118"/>
      <c r="QQ118"/>
      <c r="QR118"/>
      <c r="QS118"/>
      <c r="QT118"/>
      <c r="QU118"/>
      <c r="QV118"/>
      <c r="QW118"/>
      <c r="QX118"/>
      <c r="QY118"/>
      <c r="QZ118"/>
      <c r="RA118"/>
      <c r="RB118"/>
      <c r="RC118"/>
      <c r="RD118"/>
      <c r="RE118"/>
      <c r="RF118"/>
      <c r="RG118"/>
      <c r="RH118"/>
      <c r="RI118"/>
      <c r="RJ118"/>
      <c r="RK118"/>
      <c r="RL118"/>
      <c r="RM118"/>
      <c r="RN118"/>
      <c r="RO118"/>
      <c r="RP118"/>
      <c r="RQ118"/>
      <c r="RR118"/>
      <c r="RS118"/>
      <c r="RT118"/>
      <c r="RU118"/>
      <c r="RV118"/>
      <c r="RW118"/>
      <c r="RX118"/>
      <c r="RY118"/>
      <c r="RZ118"/>
      <c r="SA118"/>
      <c r="SB118"/>
      <c r="SC118"/>
      <c r="SD118"/>
      <c r="SE118"/>
      <c r="SF118"/>
      <c r="SG118"/>
      <c r="SH118"/>
      <c r="SI118"/>
      <c r="SJ118"/>
      <c r="SK118"/>
      <c r="SL118"/>
      <c r="SM118"/>
      <c r="SN118"/>
      <c r="SO118"/>
      <c r="SP118"/>
      <c r="SQ118"/>
      <c r="SR118"/>
      <c r="SS118"/>
      <c r="ST118"/>
      <c r="SU118"/>
      <c r="SV118"/>
      <c r="SW118"/>
      <c r="SX118"/>
      <c r="SY118"/>
      <c r="SZ118"/>
      <c r="TA118"/>
      <c r="TB118"/>
      <c r="TC118"/>
      <c r="TD118"/>
      <c r="TE118"/>
      <c r="TF118"/>
      <c r="TG118"/>
      <c r="TH118"/>
      <c r="TI118"/>
      <c r="TJ118"/>
      <c r="TK118"/>
      <c r="TL118"/>
      <c r="TM118"/>
      <c r="TN118"/>
      <c r="TO118"/>
      <c r="TP118"/>
      <c r="TQ118"/>
      <c r="TR118"/>
      <c r="TS118"/>
      <c r="TT118"/>
      <c r="TU118"/>
      <c r="TV118"/>
      <c r="TW118"/>
      <c r="TX118"/>
      <c r="TY118"/>
      <c r="TZ118"/>
      <c r="UA118"/>
      <c r="UB118"/>
      <c r="UC118"/>
      <c r="UD118"/>
      <c r="UE118"/>
      <c r="UF118"/>
      <c r="UG118"/>
      <c r="UH118"/>
      <c r="UI118"/>
      <c r="UJ118"/>
      <c r="UK118"/>
      <c r="UL118"/>
      <c r="UM118"/>
      <c r="UN118"/>
      <c r="UO118"/>
      <c r="UP118"/>
      <c r="UQ118"/>
      <c r="UR118"/>
      <c r="US118"/>
      <c r="UT118"/>
      <c r="UU118"/>
      <c r="UV118"/>
      <c r="UW118"/>
      <c r="UX118"/>
      <c r="UY118"/>
      <c r="UZ118"/>
      <c r="VA118"/>
      <c r="VB118"/>
      <c r="VC118"/>
      <c r="VD118"/>
      <c r="VE118"/>
      <c r="VF118"/>
      <c r="VG118"/>
      <c r="VH118"/>
      <c r="VI118"/>
      <c r="VJ118"/>
      <c r="VK118"/>
      <c r="VL118"/>
      <c r="VM118"/>
      <c r="VN118"/>
      <c r="VO118"/>
      <c r="VP118"/>
      <c r="VQ118"/>
      <c r="VR118"/>
      <c r="VS118"/>
      <c r="VT118"/>
      <c r="VU118"/>
      <c r="VV118"/>
      <c r="VW118"/>
      <c r="VX118"/>
      <c r="VY118"/>
      <c r="VZ118"/>
      <c r="WA118"/>
      <c r="WB118"/>
      <c r="WC118"/>
      <c r="WD118"/>
      <c r="WE118"/>
      <c r="WF118"/>
      <c r="WG118"/>
      <c r="WH118"/>
      <c r="WI118"/>
      <c r="WJ118"/>
      <c r="WK118"/>
      <c r="WL118"/>
      <c r="WM118"/>
      <c r="WN118"/>
      <c r="WO118"/>
      <c r="WP118"/>
      <c r="WQ118"/>
      <c r="WR118"/>
      <c r="WS118"/>
      <c r="WT118"/>
      <c r="WU118"/>
      <c r="WV118"/>
      <c r="WW118"/>
      <c r="WX118"/>
      <c r="WY118"/>
      <c r="WZ118"/>
      <c r="XA118"/>
      <c r="XB118"/>
      <c r="XC118"/>
      <c r="XD118"/>
      <c r="XE118"/>
      <c r="XF118"/>
      <c r="XG118"/>
      <c r="XH118"/>
      <c r="XI118"/>
      <c r="XJ118"/>
      <c r="XK118"/>
      <c r="XL118"/>
      <c r="XM118"/>
      <c r="XN118"/>
      <c r="XO118"/>
      <c r="XP118"/>
      <c r="XQ118"/>
      <c r="XR118"/>
      <c r="XS118"/>
      <c r="XT118"/>
      <c r="XU118"/>
      <c r="XV118"/>
      <c r="XW118"/>
      <c r="XX118"/>
      <c r="XY118"/>
      <c r="XZ118"/>
      <c r="YA118"/>
      <c r="YB118"/>
      <c r="YC118"/>
      <c r="YD118"/>
      <c r="YE118"/>
      <c r="YF118"/>
      <c r="YG118"/>
      <c r="YH118"/>
      <c r="YI118"/>
      <c r="YJ118"/>
      <c r="YK118"/>
      <c r="YL118"/>
      <c r="YM118"/>
      <c r="YN118"/>
      <c r="YO118"/>
      <c r="YP118"/>
      <c r="YQ118"/>
      <c r="YR118"/>
      <c r="YS118"/>
      <c r="YT118"/>
      <c r="YU118"/>
      <c r="YV118"/>
      <c r="YW118"/>
      <c r="YX118"/>
      <c r="YY118"/>
      <c r="YZ118"/>
      <c r="ZA118"/>
      <c r="ZB118"/>
      <c r="ZC118"/>
      <c r="ZD118"/>
      <c r="ZE118"/>
      <c r="ZF118"/>
      <c r="ZG118"/>
      <c r="ZH118"/>
      <c r="ZI118"/>
      <c r="ZJ118"/>
      <c r="ZK118"/>
      <c r="ZL118"/>
      <c r="ZM118"/>
      <c r="ZN118"/>
      <c r="ZO118"/>
      <c r="ZP118"/>
      <c r="ZQ118"/>
      <c r="ZR118"/>
      <c r="ZS118"/>
      <c r="ZT118"/>
      <c r="ZU118"/>
      <c r="ZV118"/>
      <c r="ZW118"/>
      <c r="ZX118"/>
      <c r="ZY118"/>
      <c r="ZZ118"/>
    </row>
    <row r="119" spans="1:702" s="18" customFormat="1">
      <c r="A119" s="16" t="s">
        <v>195</v>
      </c>
      <c r="B119">
        <v>628178.26786452695</v>
      </c>
      <c r="C119">
        <v>587595.85215106886</v>
      </c>
      <c r="D119">
        <v>528937.70271221409</v>
      </c>
      <c r="E119">
        <v>536327.7414554212</v>
      </c>
      <c r="F119">
        <v>543667.35241626995</v>
      </c>
      <c r="G119">
        <v>564063.74455768184</v>
      </c>
      <c r="H119">
        <v>577369.77253378602</v>
      </c>
      <c r="I119">
        <v>593712.65619054588</v>
      </c>
      <c r="J119">
        <v>604431.57129312749</v>
      </c>
      <c r="K119">
        <v>573012.20184125868</v>
      </c>
      <c r="L119">
        <v>593364.63259601453</v>
      </c>
      <c r="M119">
        <v>563054.5609714539</v>
      </c>
      <c r="N119">
        <v>571777.57253333833</v>
      </c>
      <c r="O119">
        <v>601135.20191048866</v>
      </c>
      <c r="P119">
        <v>630693.89295229781</v>
      </c>
      <c r="Q119">
        <v>710071.33895937004</v>
      </c>
      <c r="R119">
        <v>732138.13909104036</v>
      </c>
      <c r="S119">
        <v>595476.57950504741</v>
      </c>
      <c r="T119">
        <v>535054.56776210375</v>
      </c>
      <c r="U119">
        <v>506133.78018470155</v>
      </c>
      <c r="V119">
        <v>560611.44494168786</v>
      </c>
      <c r="W119">
        <v>473520.41221895959</v>
      </c>
      <c r="X119">
        <v>428263.47555694974</v>
      </c>
      <c r="Y119">
        <v>398814.06101551058</v>
      </c>
      <c r="Z119">
        <v>313963.26587233547</v>
      </c>
      <c r="AA119">
        <v>315980.87936500763</v>
      </c>
      <c r="AB119">
        <v>293242.38890540774</v>
      </c>
      <c r="AC119">
        <v>284252.5814034327</v>
      </c>
      <c r="AD119">
        <v>269829.64128678065</v>
      </c>
      <c r="AE119">
        <v>244869.69878123881</v>
      </c>
      <c r="AF119">
        <v>249542.05774814414</v>
      </c>
      <c r="AG119">
        <v>226336.22981371882</v>
      </c>
      <c r="AH119">
        <v>219180.38733717863</v>
      </c>
      <c r="AI119">
        <v>199262.59194452356</v>
      </c>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c r="FC119"/>
      <c r="FD119"/>
      <c r="FE119"/>
      <c r="FF119"/>
      <c r="FG119"/>
      <c r="FH119"/>
      <c r="FI119"/>
      <c r="FJ119"/>
      <c r="FK119"/>
      <c r="FL119"/>
      <c r="FM119"/>
      <c r="FN119"/>
      <c r="FO119"/>
      <c r="FP119"/>
      <c r="FQ119"/>
      <c r="FR119"/>
      <c r="FS119"/>
      <c r="FT119"/>
      <c r="FU119"/>
      <c r="FV119"/>
      <c r="FW119"/>
      <c r="FX119"/>
      <c r="FY119"/>
      <c r="FZ119"/>
      <c r="GA119"/>
      <c r="GB119"/>
      <c r="GC119"/>
      <c r="GD119"/>
      <c r="GE119"/>
      <c r="GF119"/>
      <c r="GG119"/>
      <c r="GH119"/>
      <c r="GI119"/>
      <c r="GJ119"/>
      <c r="GK119"/>
      <c r="GL119"/>
      <c r="GM119"/>
      <c r="GN119"/>
      <c r="GO119"/>
      <c r="GP119"/>
      <c r="GQ119"/>
      <c r="GR119"/>
      <c r="GS119"/>
      <c r="GT119"/>
      <c r="GU119"/>
      <c r="GV119"/>
      <c r="GW119"/>
      <c r="GX119"/>
      <c r="GY119"/>
      <c r="GZ119"/>
      <c r="HA119"/>
      <c r="HB119"/>
      <c r="HC119"/>
      <c r="HD119"/>
      <c r="HE119"/>
      <c r="HF119"/>
      <c r="HG119"/>
      <c r="HH119"/>
      <c r="HI119"/>
      <c r="HJ119"/>
      <c r="HK119"/>
      <c r="HL119"/>
      <c r="HM119"/>
      <c r="HN119"/>
      <c r="HO119"/>
      <c r="HP119"/>
      <c r="HQ119"/>
      <c r="HR119"/>
      <c r="HS119"/>
      <c r="HT119"/>
      <c r="HU119"/>
      <c r="HV119"/>
      <c r="HW119"/>
      <c r="HX119"/>
      <c r="HY119"/>
      <c r="HZ119"/>
      <c r="IA119"/>
      <c r="IB119"/>
      <c r="IC119"/>
      <c r="ID119"/>
      <c r="IE119"/>
      <c r="IF119"/>
      <c r="IG119"/>
      <c r="IH119"/>
      <c r="II119"/>
      <c r="IJ119"/>
      <c r="IK119"/>
      <c r="IL119"/>
      <c r="IM119"/>
      <c r="IN119"/>
      <c r="IO119"/>
      <c r="IP119"/>
      <c r="IQ119"/>
      <c r="IR119"/>
      <c r="IS119"/>
      <c r="IT119"/>
      <c r="IU119"/>
      <c r="IV119"/>
      <c r="IW119"/>
      <c r="IX119"/>
      <c r="IY119"/>
      <c r="IZ119"/>
      <c r="JA119"/>
      <c r="JB119"/>
      <c r="JC119"/>
      <c r="JD119"/>
      <c r="JE119"/>
      <c r="JF119"/>
      <c r="JG119"/>
      <c r="JH119"/>
      <c r="JI119"/>
      <c r="JJ119"/>
      <c r="JK119"/>
      <c r="JL119"/>
      <c r="JM119"/>
      <c r="JN119"/>
      <c r="JO119"/>
      <c r="JP119"/>
      <c r="JQ119"/>
      <c r="JR119"/>
      <c r="JS119"/>
      <c r="JT119"/>
      <c r="JU119"/>
      <c r="JV119"/>
      <c r="JW119"/>
      <c r="JX119"/>
      <c r="JY119"/>
      <c r="JZ119"/>
      <c r="KA119"/>
      <c r="KB119"/>
      <c r="KC119"/>
      <c r="KD119"/>
      <c r="KE119"/>
      <c r="KF119"/>
      <c r="KG119"/>
      <c r="KH119"/>
      <c r="KI119"/>
      <c r="KJ119"/>
      <c r="KK119"/>
      <c r="KL119"/>
      <c r="KM119"/>
      <c r="KN119"/>
      <c r="KO119"/>
      <c r="KP119"/>
      <c r="KQ119"/>
      <c r="KR119"/>
      <c r="KS119"/>
      <c r="KT119"/>
      <c r="KU119"/>
      <c r="KV119"/>
      <c r="KW119"/>
      <c r="KX119"/>
      <c r="KY119"/>
      <c r="KZ119"/>
      <c r="LA119"/>
      <c r="LB119"/>
      <c r="LC119"/>
      <c r="LD119"/>
      <c r="LE119"/>
      <c r="LF119"/>
      <c r="LG119"/>
      <c r="LH119"/>
      <c r="LI119"/>
      <c r="LJ119"/>
      <c r="LK119"/>
      <c r="LL119"/>
      <c r="LM119"/>
      <c r="LN119"/>
      <c r="LO119"/>
      <c r="LP119"/>
      <c r="LQ119"/>
      <c r="LR119"/>
      <c r="LS119"/>
      <c r="LT119"/>
      <c r="LU119"/>
      <c r="LV119"/>
      <c r="LW119"/>
      <c r="LX119"/>
      <c r="LY119"/>
      <c r="LZ119"/>
      <c r="MA119"/>
      <c r="MB119"/>
      <c r="MC119"/>
      <c r="MD119"/>
      <c r="ME119"/>
      <c r="MF119"/>
      <c r="MG119"/>
      <c r="MH119"/>
      <c r="MI119"/>
      <c r="MJ119"/>
      <c r="MK119"/>
      <c r="ML119"/>
      <c r="MM119"/>
      <c r="MN119"/>
      <c r="MO119"/>
      <c r="MP119"/>
      <c r="MQ119"/>
      <c r="MR119"/>
      <c r="MS119"/>
      <c r="MT119"/>
      <c r="MU119"/>
      <c r="MV119"/>
      <c r="MW119"/>
      <c r="MX119"/>
      <c r="MY119"/>
      <c r="MZ119"/>
      <c r="NA119"/>
      <c r="NB119"/>
      <c r="NC119"/>
      <c r="ND119"/>
      <c r="NE119"/>
      <c r="NF119"/>
      <c r="NG119"/>
      <c r="NH119"/>
      <c r="NI119"/>
      <c r="NJ119"/>
      <c r="NK119"/>
      <c r="NL119"/>
      <c r="NM119"/>
      <c r="NN119"/>
      <c r="NO119"/>
      <c r="NP119"/>
      <c r="NQ119"/>
      <c r="NR119"/>
      <c r="NS119"/>
      <c r="NT119"/>
      <c r="NU119"/>
      <c r="NV119"/>
      <c r="NW119"/>
      <c r="NX119"/>
      <c r="NY119"/>
      <c r="NZ119"/>
      <c r="OA119"/>
      <c r="OB119"/>
      <c r="OC119"/>
      <c r="OD119"/>
      <c r="OE119"/>
      <c r="OF119"/>
      <c r="OG119"/>
      <c r="OH119"/>
      <c r="OI119"/>
      <c r="OJ119"/>
      <c r="OK119"/>
      <c r="OL119"/>
      <c r="OM119"/>
      <c r="ON119"/>
      <c r="OO119"/>
      <c r="OP119"/>
      <c r="OQ119"/>
      <c r="OR119"/>
      <c r="OS119"/>
      <c r="OT119"/>
      <c r="OU119"/>
      <c r="OV119"/>
      <c r="OW119"/>
      <c r="OX119"/>
      <c r="OY119"/>
      <c r="OZ119"/>
      <c r="PA119"/>
      <c r="PB119"/>
      <c r="PC119"/>
      <c r="PD119"/>
      <c r="PE119"/>
      <c r="PF119"/>
      <c r="PG119"/>
      <c r="PH119"/>
      <c r="PI119"/>
      <c r="PJ119"/>
      <c r="PK119"/>
      <c r="PL119"/>
      <c r="PM119"/>
      <c r="PN119"/>
      <c r="PO119"/>
      <c r="PP119"/>
      <c r="PQ119"/>
      <c r="PR119"/>
      <c r="PS119"/>
      <c r="PT119"/>
      <c r="PU119"/>
      <c r="PV119"/>
      <c r="PW119"/>
      <c r="PX119"/>
      <c r="PY119"/>
      <c r="PZ119"/>
      <c r="QA119"/>
      <c r="QB119"/>
      <c r="QC119"/>
      <c r="QD119"/>
      <c r="QE119"/>
      <c r="QF119"/>
      <c r="QG119"/>
      <c r="QH119"/>
      <c r="QI119"/>
      <c r="QJ119"/>
      <c r="QK119"/>
      <c r="QL119"/>
      <c r="QM119"/>
      <c r="QN119"/>
      <c r="QO119"/>
      <c r="QP119"/>
      <c r="QQ119"/>
      <c r="QR119"/>
      <c r="QS119"/>
      <c r="QT119"/>
      <c r="QU119"/>
      <c r="QV119"/>
      <c r="QW119"/>
      <c r="QX119"/>
      <c r="QY119"/>
      <c r="QZ119"/>
      <c r="RA119"/>
      <c r="RB119"/>
      <c r="RC119"/>
      <c r="RD119"/>
      <c r="RE119"/>
      <c r="RF119"/>
      <c r="RG119"/>
      <c r="RH119"/>
      <c r="RI119"/>
      <c r="RJ119"/>
      <c r="RK119"/>
      <c r="RL119"/>
      <c r="RM119"/>
      <c r="RN119"/>
      <c r="RO119"/>
      <c r="RP119"/>
      <c r="RQ119"/>
      <c r="RR119"/>
      <c r="RS119"/>
      <c r="RT119"/>
      <c r="RU119"/>
      <c r="RV119"/>
      <c r="RW119"/>
      <c r="RX119"/>
      <c r="RY119"/>
      <c r="RZ119"/>
      <c r="SA119"/>
      <c r="SB119"/>
      <c r="SC119"/>
      <c r="SD119"/>
      <c r="SE119"/>
      <c r="SF119"/>
      <c r="SG119"/>
      <c r="SH119"/>
      <c r="SI119"/>
      <c r="SJ119"/>
      <c r="SK119"/>
      <c r="SL119"/>
      <c r="SM119"/>
      <c r="SN119"/>
      <c r="SO119"/>
      <c r="SP119"/>
      <c r="SQ119"/>
      <c r="SR119"/>
      <c r="SS119"/>
      <c r="ST119"/>
      <c r="SU119"/>
      <c r="SV119"/>
      <c r="SW119"/>
      <c r="SX119"/>
      <c r="SY119"/>
      <c r="SZ119"/>
      <c r="TA119"/>
      <c r="TB119"/>
      <c r="TC119"/>
      <c r="TD119"/>
      <c r="TE119"/>
      <c r="TF119"/>
      <c r="TG119"/>
      <c r="TH119"/>
      <c r="TI119"/>
      <c r="TJ119"/>
      <c r="TK119"/>
      <c r="TL119"/>
      <c r="TM119"/>
      <c r="TN119"/>
      <c r="TO119"/>
      <c r="TP119"/>
      <c r="TQ119"/>
      <c r="TR119"/>
      <c r="TS119"/>
      <c r="TT119"/>
      <c r="TU119"/>
      <c r="TV119"/>
      <c r="TW119"/>
      <c r="TX119"/>
      <c r="TY119"/>
      <c r="TZ119"/>
      <c r="UA119"/>
      <c r="UB119"/>
      <c r="UC119"/>
      <c r="UD119"/>
      <c r="UE119"/>
      <c r="UF119"/>
      <c r="UG119"/>
      <c r="UH119"/>
      <c r="UI119"/>
      <c r="UJ119"/>
      <c r="UK119"/>
      <c r="UL119"/>
      <c r="UM119"/>
      <c r="UN119"/>
      <c r="UO119"/>
      <c r="UP119"/>
      <c r="UQ119"/>
      <c r="UR119"/>
      <c r="US119"/>
      <c r="UT119"/>
      <c r="UU119"/>
      <c r="UV119"/>
      <c r="UW119"/>
      <c r="UX119"/>
      <c r="UY119"/>
      <c r="UZ119"/>
      <c r="VA119"/>
      <c r="VB119"/>
      <c r="VC119"/>
      <c r="VD119"/>
      <c r="VE119"/>
      <c r="VF119"/>
      <c r="VG119"/>
      <c r="VH119"/>
      <c r="VI119"/>
      <c r="VJ119"/>
      <c r="VK119"/>
      <c r="VL119"/>
      <c r="VM119"/>
      <c r="VN119"/>
      <c r="VO119"/>
      <c r="VP119"/>
      <c r="VQ119"/>
      <c r="VR119"/>
      <c r="VS119"/>
      <c r="VT119"/>
      <c r="VU119"/>
      <c r="VV119"/>
      <c r="VW119"/>
      <c r="VX119"/>
      <c r="VY119"/>
      <c r="VZ119"/>
      <c r="WA119"/>
      <c r="WB119"/>
      <c r="WC119"/>
      <c r="WD119"/>
      <c r="WE119"/>
      <c r="WF119"/>
      <c r="WG119"/>
      <c r="WH119"/>
      <c r="WI119"/>
      <c r="WJ119"/>
      <c r="WK119"/>
      <c r="WL119"/>
      <c r="WM119"/>
      <c r="WN119"/>
      <c r="WO119"/>
      <c r="WP119"/>
      <c r="WQ119"/>
      <c r="WR119"/>
      <c r="WS119"/>
      <c r="WT119"/>
      <c r="WU119"/>
      <c r="WV119"/>
      <c r="WW119"/>
      <c r="WX119"/>
      <c r="WY119"/>
      <c r="WZ119"/>
      <c r="XA119"/>
      <c r="XB119"/>
      <c r="XC119"/>
      <c r="XD119"/>
      <c r="XE119"/>
      <c r="XF119"/>
      <c r="XG119"/>
      <c r="XH119"/>
      <c r="XI119"/>
      <c r="XJ119"/>
      <c r="XK119"/>
      <c r="XL119"/>
      <c r="XM119"/>
      <c r="XN119"/>
      <c r="XO119"/>
      <c r="XP119"/>
      <c r="XQ119"/>
      <c r="XR119"/>
      <c r="XS119"/>
      <c r="XT119"/>
      <c r="XU119"/>
      <c r="XV119"/>
      <c r="XW119"/>
      <c r="XX119"/>
      <c r="XY119"/>
      <c r="XZ119"/>
      <c r="YA119"/>
      <c r="YB119"/>
      <c r="YC119"/>
      <c r="YD119"/>
      <c r="YE119"/>
      <c r="YF119"/>
      <c r="YG119"/>
      <c r="YH119"/>
      <c r="YI119"/>
      <c r="YJ119"/>
      <c r="YK119"/>
      <c r="YL119"/>
      <c r="YM119"/>
      <c r="YN119"/>
      <c r="YO119"/>
      <c r="YP119"/>
      <c r="YQ119"/>
      <c r="YR119"/>
      <c r="YS119"/>
      <c r="YT119"/>
      <c r="YU119"/>
      <c r="YV119"/>
      <c r="YW119"/>
      <c r="YX119"/>
      <c r="YY119"/>
      <c r="YZ119"/>
      <c r="ZA119"/>
      <c r="ZB119"/>
      <c r="ZC119"/>
      <c r="ZD119"/>
      <c r="ZE119"/>
      <c r="ZF119"/>
      <c r="ZG119"/>
      <c r="ZH119"/>
      <c r="ZI119"/>
      <c r="ZJ119"/>
      <c r="ZK119"/>
      <c r="ZL119"/>
      <c r="ZM119"/>
      <c r="ZN119"/>
      <c r="ZO119"/>
      <c r="ZP119"/>
      <c r="ZQ119"/>
      <c r="ZR119"/>
      <c r="ZS119"/>
      <c r="ZT119"/>
      <c r="ZU119"/>
      <c r="ZV119"/>
      <c r="ZW119"/>
      <c r="ZX119"/>
      <c r="ZY119"/>
      <c r="ZZ119"/>
    </row>
    <row r="120" spans="1:702" s="18" customFormat="1">
      <c r="A120" s="69" t="s">
        <v>361</v>
      </c>
      <c r="B120">
        <v>0</v>
      </c>
      <c r="C120">
        <v>0</v>
      </c>
      <c r="D120">
        <v>0</v>
      </c>
      <c r="E120">
        <v>0</v>
      </c>
      <c r="F120">
        <v>0</v>
      </c>
      <c r="G120">
        <v>0</v>
      </c>
      <c r="H120">
        <v>0</v>
      </c>
      <c r="I120">
        <v>0</v>
      </c>
      <c r="J120">
        <v>0</v>
      </c>
      <c r="K120">
        <v>0</v>
      </c>
      <c r="L120">
        <v>0</v>
      </c>
      <c r="M120">
        <v>0</v>
      </c>
      <c r="N120">
        <v>0</v>
      </c>
      <c r="O120">
        <v>0</v>
      </c>
      <c r="P120">
        <v>0</v>
      </c>
      <c r="Q120">
        <v>0</v>
      </c>
      <c r="R120">
        <v>0</v>
      </c>
      <c r="S120">
        <v>0</v>
      </c>
      <c r="T120">
        <v>0</v>
      </c>
      <c r="U120">
        <v>0</v>
      </c>
      <c r="V120">
        <v>0</v>
      </c>
      <c r="W120">
        <v>0</v>
      </c>
      <c r="X120">
        <v>0</v>
      </c>
      <c r="Y120">
        <v>0</v>
      </c>
      <c r="Z120">
        <v>0</v>
      </c>
      <c r="AA120">
        <v>0</v>
      </c>
      <c r="AB120">
        <v>0</v>
      </c>
      <c r="AC120">
        <v>0</v>
      </c>
      <c r="AD120">
        <v>0</v>
      </c>
      <c r="AE120">
        <v>0</v>
      </c>
      <c r="AF120">
        <v>0</v>
      </c>
      <c r="AG120">
        <v>0</v>
      </c>
      <c r="AH120">
        <v>0</v>
      </c>
      <c r="AI120">
        <v>0</v>
      </c>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c r="FC120"/>
      <c r="FD120"/>
      <c r="FE120"/>
      <c r="FF120"/>
      <c r="FG120"/>
      <c r="FH120"/>
      <c r="FI120"/>
      <c r="FJ120"/>
      <c r="FK120"/>
      <c r="FL120"/>
      <c r="FM120"/>
      <c r="FN120"/>
      <c r="FO120"/>
      <c r="FP120"/>
      <c r="FQ120"/>
      <c r="FR120"/>
      <c r="FS120"/>
      <c r="FT120"/>
      <c r="FU120"/>
      <c r="FV120"/>
      <c r="FW120"/>
      <c r="FX120"/>
      <c r="FY120"/>
      <c r="FZ120"/>
      <c r="GA120"/>
      <c r="GB120"/>
      <c r="GC120"/>
      <c r="GD120"/>
      <c r="GE120"/>
      <c r="GF120"/>
      <c r="GG120"/>
      <c r="GH120"/>
      <c r="GI120"/>
      <c r="GJ120"/>
      <c r="GK120"/>
      <c r="GL120"/>
      <c r="GM120"/>
      <c r="GN120"/>
      <c r="GO120"/>
      <c r="GP120"/>
      <c r="GQ120"/>
      <c r="GR120"/>
      <c r="GS120"/>
      <c r="GT120"/>
      <c r="GU120"/>
      <c r="GV120"/>
      <c r="GW120"/>
      <c r="GX120"/>
      <c r="GY120"/>
      <c r="GZ120"/>
      <c r="HA120"/>
      <c r="HB120"/>
      <c r="HC120"/>
      <c r="HD120"/>
      <c r="HE120"/>
      <c r="HF120"/>
      <c r="HG120"/>
      <c r="HH120"/>
      <c r="HI120"/>
      <c r="HJ120"/>
      <c r="HK120"/>
      <c r="HL120"/>
      <c r="HM120"/>
      <c r="HN120"/>
      <c r="HO120"/>
      <c r="HP120"/>
      <c r="HQ120"/>
      <c r="HR120"/>
      <c r="HS120"/>
      <c r="HT120"/>
      <c r="HU120"/>
      <c r="HV120"/>
      <c r="HW120"/>
      <c r="HX120"/>
      <c r="HY120"/>
      <c r="HZ120"/>
      <c r="IA120"/>
      <c r="IB120"/>
      <c r="IC120"/>
      <c r="ID120"/>
      <c r="IE120"/>
      <c r="IF120"/>
      <c r="IG120"/>
      <c r="IH120"/>
      <c r="II120"/>
      <c r="IJ120"/>
      <c r="IK120"/>
      <c r="IL120"/>
      <c r="IM120"/>
      <c r="IN120"/>
      <c r="IO120"/>
      <c r="IP120"/>
      <c r="IQ120"/>
      <c r="IR120"/>
      <c r="IS120"/>
      <c r="IT120"/>
      <c r="IU120"/>
      <c r="IV120"/>
      <c r="IW120"/>
      <c r="IX120"/>
      <c r="IY120"/>
      <c r="IZ120"/>
      <c r="JA120"/>
      <c r="JB120"/>
      <c r="JC120"/>
      <c r="JD120"/>
      <c r="JE120"/>
      <c r="JF120"/>
      <c r="JG120"/>
      <c r="JH120"/>
      <c r="JI120"/>
      <c r="JJ120"/>
      <c r="JK120"/>
      <c r="JL120"/>
      <c r="JM120"/>
      <c r="JN120"/>
      <c r="JO120"/>
      <c r="JP120"/>
      <c r="JQ120"/>
      <c r="JR120"/>
      <c r="JS120"/>
      <c r="JT120"/>
      <c r="JU120"/>
      <c r="JV120"/>
      <c r="JW120"/>
      <c r="JX120"/>
      <c r="JY120"/>
      <c r="JZ120"/>
      <c r="KA120"/>
      <c r="KB120"/>
      <c r="KC120"/>
      <c r="KD120"/>
      <c r="KE120"/>
      <c r="KF120"/>
      <c r="KG120"/>
      <c r="KH120"/>
      <c r="KI120"/>
      <c r="KJ120"/>
      <c r="KK120"/>
      <c r="KL120"/>
      <c r="KM120"/>
      <c r="KN120"/>
      <c r="KO120"/>
      <c r="KP120"/>
      <c r="KQ120"/>
      <c r="KR120"/>
      <c r="KS120"/>
      <c r="KT120"/>
      <c r="KU120"/>
      <c r="KV120"/>
      <c r="KW120"/>
      <c r="KX120"/>
      <c r="KY120"/>
      <c r="KZ120"/>
      <c r="LA120"/>
      <c r="LB120"/>
      <c r="LC120"/>
      <c r="LD120"/>
      <c r="LE120"/>
      <c r="LF120"/>
      <c r="LG120"/>
      <c r="LH120"/>
      <c r="LI120"/>
      <c r="LJ120"/>
      <c r="LK120"/>
      <c r="LL120"/>
      <c r="LM120"/>
      <c r="LN120"/>
      <c r="LO120"/>
      <c r="LP120"/>
      <c r="LQ120"/>
      <c r="LR120"/>
      <c r="LS120"/>
      <c r="LT120"/>
      <c r="LU120"/>
      <c r="LV120"/>
      <c r="LW120"/>
      <c r="LX120"/>
      <c r="LY120"/>
      <c r="LZ120"/>
      <c r="MA120"/>
      <c r="MB120"/>
      <c r="MC120"/>
      <c r="MD120"/>
      <c r="ME120"/>
      <c r="MF120"/>
      <c r="MG120"/>
      <c r="MH120"/>
      <c r="MI120"/>
      <c r="MJ120"/>
      <c r="MK120"/>
      <c r="ML120"/>
      <c r="MM120"/>
      <c r="MN120"/>
      <c r="MO120"/>
      <c r="MP120"/>
      <c r="MQ120"/>
      <c r="MR120"/>
      <c r="MS120"/>
      <c r="MT120"/>
      <c r="MU120"/>
      <c r="MV120"/>
      <c r="MW120"/>
      <c r="MX120"/>
      <c r="MY120"/>
      <c r="MZ120"/>
      <c r="NA120"/>
      <c r="NB120"/>
      <c r="NC120"/>
      <c r="ND120"/>
      <c r="NE120"/>
      <c r="NF120"/>
      <c r="NG120"/>
      <c r="NH120"/>
      <c r="NI120"/>
      <c r="NJ120"/>
      <c r="NK120"/>
      <c r="NL120"/>
      <c r="NM120"/>
      <c r="NN120"/>
      <c r="NO120"/>
      <c r="NP120"/>
      <c r="NQ120"/>
      <c r="NR120"/>
      <c r="NS120"/>
      <c r="NT120"/>
      <c r="NU120"/>
      <c r="NV120"/>
      <c r="NW120"/>
      <c r="NX120"/>
      <c r="NY120"/>
      <c r="NZ120"/>
      <c r="OA120"/>
      <c r="OB120"/>
      <c r="OC120"/>
      <c r="OD120"/>
      <c r="OE120"/>
      <c r="OF120"/>
      <c r="OG120"/>
      <c r="OH120"/>
      <c r="OI120"/>
      <c r="OJ120"/>
      <c r="OK120"/>
      <c r="OL120"/>
      <c r="OM120"/>
      <c r="ON120"/>
      <c r="OO120"/>
      <c r="OP120"/>
      <c r="OQ120"/>
      <c r="OR120"/>
      <c r="OS120"/>
      <c r="OT120"/>
      <c r="OU120"/>
      <c r="OV120"/>
      <c r="OW120"/>
      <c r="OX120"/>
      <c r="OY120"/>
      <c r="OZ120"/>
      <c r="PA120"/>
      <c r="PB120"/>
      <c r="PC120"/>
      <c r="PD120"/>
      <c r="PE120"/>
      <c r="PF120"/>
      <c r="PG120"/>
      <c r="PH120"/>
      <c r="PI120"/>
      <c r="PJ120"/>
      <c r="PK120"/>
      <c r="PL120"/>
      <c r="PM120"/>
      <c r="PN120"/>
      <c r="PO120"/>
      <c r="PP120"/>
      <c r="PQ120"/>
      <c r="PR120"/>
      <c r="PS120"/>
      <c r="PT120"/>
      <c r="PU120"/>
      <c r="PV120"/>
      <c r="PW120"/>
      <c r="PX120"/>
      <c r="PY120"/>
      <c r="PZ120"/>
      <c r="QA120"/>
      <c r="QB120"/>
      <c r="QC120"/>
      <c r="QD120"/>
      <c r="QE120"/>
      <c r="QF120"/>
      <c r="QG120"/>
      <c r="QH120"/>
      <c r="QI120"/>
      <c r="QJ120"/>
      <c r="QK120"/>
      <c r="QL120"/>
      <c r="QM120"/>
      <c r="QN120"/>
      <c r="QO120"/>
      <c r="QP120"/>
      <c r="QQ120"/>
      <c r="QR120"/>
      <c r="QS120"/>
      <c r="QT120"/>
      <c r="QU120"/>
      <c r="QV120"/>
      <c r="QW120"/>
      <c r="QX120"/>
      <c r="QY120"/>
      <c r="QZ120"/>
      <c r="RA120"/>
      <c r="RB120"/>
      <c r="RC120"/>
      <c r="RD120"/>
      <c r="RE120"/>
      <c r="RF120"/>
      <c r="RG120"/>
      <c r="RH120"/>
      <c r="RI120"/>
      <c r="RJ120"/>
      <c r="RK120"/>
      <c r="RL120"/>
      <c r="RM120"/>
      <c r="RN120"/>
      <c r="RO120"/>
      <c r="RP120"/>
      <c r="RQ120"/>
      <c r="RR120"/>
      <c r="RS120"/>
      <c r="RT120"/>
      <c r="RU120"/>
      <c r="RV120"/>
      <c r="RW120"/>
      <c r="RX120"/>
      <c r="RY120"/>
      <c r="RZ120"/>
      <c r="SA120"/>
      <c r="SB120"/>
      <c r="SC120"/>
      <c r="SD120"/>
      <c r="SE120"/>
      <c r="SF120"/>
      <c r="SG120"/>
      <c r="SH120"/>
      <c r="SI120"/>
      <c r="SJ120"/>
      <c r="SK120"/>
      <c r="SL120"/>
      <c r="SM120"/>
      <c r="SN120"/>
      <c r="SO120"/>
      <c r="SP120"/>
      <c r="SQ120"/>
      <c r="SR120"/>
      <c r="SS120"/>
      <c r="ST120"/>
      <c r="SU120"/>
      <c r="SV120"/>
      <c r="SW120"/>
      <c r="SX120"/>
      <c r="SY120"/>
      <c r="SZ120"/>
      <c r="TA120"/>
      <c r="TB120"/>
      <c r="TC120"/>
      <c r="TD120"/>
      <c r="TE120"/>
      <c r="TF120"/>
      <c r="TG120"/>
      <c r="TH120"/>
      <c r="TI120"/>
      <c r="TJ120"/>
      <c r="TK120"/>
      <c r="TL120"/>
      <c r="TM120"/>
      <c r="TN120"/>
      <c r="TO120"/>
      <c r="TP120"/>
      <c r="TQ120"/>
      <c r="TR120"/>
      <c r="TS120"/>
      <c r="TT120"/>
      <c r="TU120"/>
      <c r="TV120"/>
      <c r="TW120"/>
      <c r="TX120"/>
      <c r="TY120"/>
      <c r="TZ120"/>
      <c r="UA120"/>
      <c r="UB120"/>
      <c r="UC120"/>
      <c r="UD120"/>
      <c r="UE120"/>
      <c r="UF120"/>
      <c r="UG120"/>
      <c r="UH120"/>
      <c r="UI120"/>
      <c r="UJ120"/>
      <c r="UK120"/>
      <c r="UL120"/>
      <c r="UM120"/>
      <c r="UN120"/>
      <c r="UO120"/>
      <c r="UP120"/>
      <c r="UQ120"/>
      <c r="UR120"/>
      <c r="US120"/>
      <c r="UT120"/>
      <c r="UU120"/>
      <c r="UV120"/>
      <c r="UW120"/>
      <c r="UX120"/>
      <c r="UY120"/>
      <c r="UZ120"/>
      <c r="VA120"/>
      <c r="VB120"/>
      <c r="VC120"/>
      <c r="VD120"/>
      <c r="VE120"/>
      <c r="VF120"/>
      <c r="VG120"/>
      <c r="VH120"/>
      <c r="VI120"/>
      <c r="VJ120"/>
      <c r="VK120"/>
      <c r="VL120"/>
      <c r="VM120"/>
      <c r="VN120"/>
      <c r="VO120"/>
      <c r="VP120"/>
      <c r="VQ120"/>
      <c r="VR120"/>
      <c r="VS120"/>
      <c r="VT120"/>
      <c r="VU120"/>
      <c r="VV120"/>
      <c r="VW120"/>
      <c r="VX120"/>
      <c r="VY120"/>
      <c r="VZ120"/>
      <c r="WA120"/>
      <c r="WB120"/>
      <c r="WC120"/>
      <c r="WD120"/>
      <c r="WE120"/>
      <c r="WF120"/>
      <c r="WG120"/>
      <c r="WH120"/>
      <c r="WI120"/>
      <c r="WJ120"/>
      <c r="WK120"/>
      <c r="WL120"/>
      <c r="WM120"/>
      <c r="WN120"/>
      <c r="WO120"/>
      <c r="WP120"/>
      <c r="WQ120"/>
      <c r="WR120"/>
      <c r="WS120"/>
      <c r="WT120"/>
      <c r="WU120"/>
      <c r="WV120"/>
      <c r="WW120"/>
      <c r="WX120"/>
      <c r="WY120"/>
      <c r="WZ120"/>
      <c r="XA120"/>
      <c r="XB120"/>
      <c r="XC120"/>
      <c r="XD120"/>
      <c r="XE120"/>
      <c r="XF120"/>
      <c r="XG120"/>
      <c r="XH120"/>
      <c r="XI120"/>
      <c r="XJ120"/>
      <c r="XK120"/>
      <c r="XL120"/>
      <c r="XM120"/>
      <c r="XN120"/>
      <c r="XO120"/>
      <c r="XP120"/>
      <c r="XQ120"/>
      <c r="XR120"/>
      <c r="XS120"/>
      <c r="XT120"/>
      <c r="XU120"/>
      <c r="XV120"/>
      <c r="XW120"/>
      <c r="XX120"/>
      <c r="XY120"/>
      <c r="XZ120"/>
      <c r="YA120"/>
      <c r="YB120"/>
      <c r="YC120"/>
      <c r="YD120"/>
      <c r="YE120"/>
      <c r="YF120"/>
      <c r="YG120"/>
      <c r="YH120"/>
      <c r="YI120"/>
      <c r="YJ120"/>
      <c r="YK120"/>
      <c r="YL120"/>
      <c r="YM120"/>
      <c r="YN120"/>
      <c r="YO120"/>
      <c r="YP120"/>
      <c r="YQ120"/>
      <c r="YR120"/>
      <c r="YS120"/>
      <c r="YT120"/>
      <c r="YU120"/>
      <c r="YV120"/>
      <c r="YW120"/>
      <c r="YX120"/>
      <c r="YY120"/>
      <c r="YZ120"/>
      <c r="ZA120"/>
      <c r="ZB120"/>
      <c r="ZC120"/>
      <c r="ZD120"/>
      <c r="ZE120"/>
      <c r="ZF120"/>
      <c r="ZG120"/>
      <c r="ZH120"/>
      <c r="ZI120"/>
      <c r="ZJ120"/>
      <c r="ZK120"/>
      <c r="ZL120"/>
      <c r="ZM120"/>
      <c r="ZN120"/>
      <c r="ZO120"/>
      <c r="ZP120"/>
      <c r="ZQ120"/>
      <c r="ZR120"/>
      <c r="ZS120"/>
      <c r="ZT120"/>
      <c r="ZU120"/>
      <c r="ZV120"/>
      <c r="ZW120"/>
      <c r="ZX120"/>
      <c r="ZY120"/>
      <c r="ZZ120"/>
    </row>
    <row r="121" spans="1:702" s="18" customFormat="1">
      <c r="A121" s="158" t="s">
        <v>362</v>
      </c>
      <c r="B121">
        <v>0</v>
      </c>
      <c r="C121">
        <v>0</v>
      </c>
      <c r="D121">
        <v>0</v>
      </c>
      <c r="E121">
        <v>0</v>
      </c>
      <c r="F121">
        <v>0</v>
      </c>
      <c r="G121">
        <v>0</v>
      </c>
      <c r="H121">
        <v>0</v>
      </c>
      <c r="I121">
        <v>0</v>
      </c>
      <c r="J121">
        <v>0</v>
      </c>
      <c r="K121">
        <v>0</v>
      </c>
      <c r="L121">
        <v>0</v>
      </c>
      <c r="M121">
        <v>0</v>
      </c>
      <c r="N121">
        <v>0</v>
      </c>
      <c r="O121">
        <v>0</v>
      </c>
      <c r="P121">
        <v>0</v>
      </c>
      <c r="Q121">
        <v>0</v>
      </c>
      <c r="R121">
        <v>0</v>
      </c>
      <c r="S121">
        <v>0</v>
      </c>
      <c r="T121">
        <v>0</v>
      </c>
      <c r="U121">
        <v>0</v>
      </c>
      <c r="V121">
        <v>0</v>
      </c>
      <c r="W121">
        <v>0</v>
      </c>
      <c r="X121">
        <v>0</v>
      </c>
      <c r="Y121">
        <v>0</v>
      </c>
      <c r="Z121">
        <v>0</v>
      </c>
      <c r="AA121">
        <v>0</v>
      </c>
      <c r="AB121">
        <v>0</v>
      </c>
      <c r="AC121">
        <v>0</v>
      </c>
      <c r="AD121">
        <v>0</v>
      </c>
      <c r="AE121">
        <v>0</v>
      </c>
      <c r="AF121">
        <v>0</v>
      </c>
      <c r="AG121">
        <v>0</v>
      </c>
      <c r="AH121">
        <v>0</v>
      </c>
      <c r="AI121">
        <v>0</v>
      </c>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c r="FC121"/>
      <c r="FD121"/>
      <c r="FE121"/>
      <c r="FF121"/>
      <c r="FG121"/>
      <c r="FH121"/>
      <c r="FI121"/>
      <c r="FJ121"/>
      <c r="FK121"/>
      <c r="FL121"/>
      <c r="FM121"/>
      <c r="FN121"/>
      <c r="FO121"/>
      <c r="FP121"/>
      <c r="FQ121"/>
      <c r="FR121"/>
      <c r="FS121"/>
      <c r="FT121"/>
      <c r="FU121"/>
      <c r="FV121"/>
      <c r="FW121"/>
      <c r="FX121"/>
      <c r="FY121"/>
      <c r="FZ121"/>
      <c r="GA121"/>
      <c r="GB121"/>
      <c r="GC121"/>
      <c r="GD121"/>
      <c r="GE121"/>
      <c r="GF121"/>
      <c r="GG121"/>
      <c r="GH121"/>
      <c r="GI121"/>
      <c r="GJ121"/>
      <c r="GK121"/>
      <c r="GL121"/>
      <c r="GM121"/>
      <c r="GN121"/>
      <c r="GO121"/>
      <c r="GP121"/>
      <c r="GQ121"/>
      <c r="GR121"/>
      <c r="GS121"/>
      <c r="GT121"/>
      <c r="GU121"/>
      <c r="GV121"/>
      <c r="GW121"/>
      <c r="GX121"/>
      <c r="GY121"/>
      <c r="GZ121"/>
      <c r="HA121"/>
      <c r="HB121"/>
      <c r="HC121"/>
      <c r="HD121"/>
      <c r="HE121"/>
      <c r="HF121"/>
      <c r="HG121"/>
      <c r="HH121"/>
      <c r="HI121"/>
      <c r="HJ121"/>
      <c r="HK121"/>
      <c r="HL121"/>
      <c r="HM121"/>
      <c r="HN121"/>
      <c r="HO121"/>
      <c r="HP121"/>
      <c r="HQ121"/>
      <c r="HR121"/>
      <c r="HS121"/>
      <c r="HT121"/>
      <c r="HU121"/>
      <c r="HV121"/>
      <c r="HW121"/>
      <c r="HX121"/>
      <c r="HY121"/>
      <c r="HZ121"/>
      <c r="IA121"/>
      <c r="IB121"/>
      <c r="IC121"/>
      <c r="ID121"/>
      <c r="IE121"/>
      <c r="IF121"/>
      <c r="IG121"/>
      <c r="IH121"/>
      <c r="II121"/>
      <c r="IJ121"/>
      <c r="IK121"/>
      <c r="IL121"/>
      <c r="IM121"/>
      <c r="IN121"/>
      <c r="IO121"/>
      <c r="IP121"/>
      <c r="IQ121"/>
      <c r="IR121"/>
      <c r="IS121"/>
      <c r="IT121"/>
      <c r="IU121"/>
      <c r="IV121"/>
      <c r="IW121"/>
      <c r="IX121"/>
      <c r="IY121"/>
      <c r="IZ121"/>
      <c r="JA121"/>
      <c r="JB121"/>
      <c r="JC121"/>
      <c r="JD121"/>
      <c r="JE121"/>
      <c r="JF121"/>
      <c r="JG121"/>
      <c r="JH121"/>
      <c r="JI121"/>
      <c r="JJ121"/>
      <c r="JK121"/>
      <c r="JL121"/>
      <c r="JM121"/>
      <c r="JN121"/>
      <c r="JO121"/>
      <c r="JP121"/>
      <c r="JQ121"/>
      <c r="JR121"/>
      <c r="JS121"/>
      <c r="JT121"/>
      <c r="JU121"/>
      <c r="JV121"/>
      <c r="JW121"/>
      <c r="JX121"/>
      <c r="JY121"/>
      <c r="JZ121"/>
      <c r="KA121"/>
      <c r="KB121"/>
      <c r="KC121"/>
      <c r="KD121"/>
      <c r="KE121"/>
      <c r="KF121"/>
      <c r="KG121"/>
      <c r="KH121"/>
      <c r="KI121"/>
      <c r="KJ121"/>
      <c r="KK121"/>
      <c r="KL121"/>
      <c r="KM121"/>
      <c r="KN121"/>
      <c r="KO121"/>
      <c r="KP121"/>
      <c r="KQ121"/>
      <c r="KR121"/>
      <c r="KS121"/>
      <c r="KT121"/>
      <c r="KU121"/>
      <c r="KV121"/>
      <c r="KW121"/>
      <c r="KX121"/>
      <c r="KY121"/>
      <c r="KZ121"/>
      <c r="LA121"/>
      <c r="LB121"/>
      <c r="LC121"/>
      <c r="LD121"/>
      <c r="LE121"/>
      <c r="LF121"/>
      <c r="LG121"/>
      <c r="LH121"/>
      <c r="LI121"/>
      <c r="LJ121"/>
      <c r="LK121"/>
      <c r="LL121"/>
      <c r="LM121"/>
      <c r="LN121"/>
      <c r="LO121"/>
      <c r="LP121"/>
      <c r="LQ121"/>
      <c r="LR121"/>
      <c r="LS121"/>
      <c r="LT121"/>
      <c r="LU121"/>
      <c r="LV121"/>
      <c r="LW121"/>
      <c r="LX121"/>
      <c r="LY121"/>
      <c r="LZ121"/>
      <c r="MA121"/>
      <c r="MB121"/>
      <c r="MC121"/>
      <c r="MD121"/>
      <c r="ME121"/>
      <c r="MF121"/>
      <c r="MG121"/>
      <c r="MH121"/>
      <c r="MI121"/>
      <c r="MJ121"/>
      <c r="MK121"/>
      <c r="ML121"/>
      <c r="MM121"/>
      <c r="MN121"/>
      <c r="MO121"/>
      <c r="MP121"/>
      <c r="MQ121"/>
      <c r="MR121"/>
      <c r="MS121"/>
      <c r="MT121"/>
      <c r="MU121"/>
      <c r="MV121"/>
      <c r="MW121"/>
      <c r="MX121"/>
      <c r="MY121"/>
      <c r="MZ121"/>
      <c r="NA121"/>
      <c r="NB121"/>
      <c r="NC121"/>
      <c r="ND121"/>
      <c r="NE121"/>
      <c r="NF121"/>
      <c r="NG121"/>
      <c r="NH121"/>
      <c r="NI121"/>
      <c r="NJ121"/>
      <c r="NK121"/>
      <c r="NL121"/>
      <c r="NM121"/>
      <c r="NN121"/>
      <c r="NO121"/>
      <c r="NP121"/>
      <c r="NQ121"/>
      <c r="NR121"/>
      <c r="NS121"/>
      <c r="NT121"/>
      <c r="NU121"/>
      <c r="NV121"/>
      <c r="NW121"/>
      <c r="NX121"/>
      <c r="NY121"/>
      <c r="NZ121"/>
      <c r="OA121"/>
      <c r="OB121"/>
      <c r="OC121"/>
      <c r="OD121"/>
      <c r="OE121"/>
      <c r="OF121"/>
      <c r="OG121"/>
      <c r="OH121"/>
      <c r="OI121"/>
      <c r="OJ121"/>
      <c r="OK121"/>
      <c r="OL121"/>
      <c r="OM121"/>
      <c r="ON121"/>
      <c r="OO121"/>
      <c r="OP121"/>
      <c r="OQ121"/>
      <c r="OR121"/>
      <c r="OS121"/>
      <c r="OT121"/>
      <c r="OU121"/>
      <c r="OV121"/>
      <c r="OW121"/>
      <c r="OX121"/>
      <c r="OY121"/>
      <c r="OZ121"/>
      <c r="PA121"/>
      <c r="PB121"/>
      <c r="PC121"/>
      <c r="PD121"/>
      <c r="PE121"/>
      <c r="PF121"/>
      <c r="PG121"/>
      <c r="PH121"/>
      <c r="PI121"/>
      <c r="PJ121"/>
      <c r="PK121"/>
      <c r="PL121"/>
      <c r="PM121"/>
      <c r="PN121"/>
      <c r="PO121"/>
      <c r="PP121"/>
      <c r="PQ121"/>
      <c r="PR121"/>
      <c r="PS121"/>
      <c r="PT121"/>
      <c r="PU121"/>
      <c r="PV121"/>
      <c r="PW121"/>
      <c r="PX121"/>
      <c r="PY121"/>
      <c r="PZ121"/>
      <c r="QA121"/>
      <c r="QB121"/>
      <c r="QC121"/>
      <c r="QD121"/>
      <c r="QE121"/>
      <c r="QF121"/>
      <c r="QG121"/>
      <c r="QH121"/>
      <c r="QI121"/>
      <c r="QJ121"/>
      <c r="QK121"/>
      <c r="QL121"/>
      <c r="QM121"/>
      <c r="QN121"/>
      <c r="QO121"/>
      <c r="QP121"/>
      <c r="QQ121"/>
      <c r="QR121"/>
      <c r="QS121"/>
      <c r="QT121"/>
      <c r="QU121"/>
      <c r="QV121"/>
      <c r="QW121"/>
      <c r="QX121"/>
      <c r="QY121"/>
      <c r="QZ121"/>
      <c r="RA121"/>
      <c r="RB121"/>
      <c r="RC121"/>
      <c r="RD121"/>
      <c r="RE121"/>
      <c r="RF121"/>
      <c r="RG121"/>
      <c r="RH121"/>
      <c r="RI121"/>
      <c r="RJ121"/>
      <c r="RK121"/>
      <c r="RL121"/>
      <c r="RM121"/>
      <c r="RN121"/>
      <c r="RO121"/>
      <c r="RP121"/>
      <c r="RQ121"/>
      <c r="RR121"/>
      <c r="RS121"/>
      <c r="RT121"/>
      <c r="RU121"/>
      <c r="RV121"/>
      <c r="RW121"/>
      <c r="RX121"/>
      <c r="RY121"/>
      <c r="RZ121"/>
      <c r="SA121"/>
      <c r="SB121"/>
      <c r="SC121"/>
      <c r="SD121"/>
      <c r="SE121"/>
      <c r="SF121"/>
      <c r="SG121"/>
      <c r="SH121"/>
      <c r="SI121"/>
      <c r="SJ121"/>
      <c r="SK121"/>
      <c r="SL121"/>
      <c r="SM121"/>
      <c r="SN121"/>
      <c r="SO121"/>
      <c r="SP121"/>
      <c r="SQ121"/>
      <c r="SR121"/>
      <c r="SS121"/>
      <c r="ST121"/>
      <c r="SU121"/>
      <c r="SV121"/>
      <c r="SW121"/>
      <c r="SX121"/>
      <c r="SY121"/>
      <c r="SZ121"/>
      <c r="TA121"/>
      <c r="TB121"/>
      <c r="TC121"/>
      <c r="TD121"/>
      <c r="TE121"/>
      <c r="TF121"/>
      <c r="TG121"/>
      <c r="TH121"/>
      <c r="TI121"/>
      <c r="TJ121"/>
      <c r="TK121"/>
      <c r="TL121"/>
      <c r="TM121"/>
      <c r="TN121"/>
      <c r="TO121"/>
      <c r="TP121"/>
      <c r="TQ121"/>
      <c r="TR121"/>
      <c r="TS121"/>
      <c r="TT121"/>
      <c r="TU121"/>
      <c r="TV121"/>
      <c r="TW121"/>
      <c r="TX121"/>
      <c r="TY121"/>
      <c r="TZ121"/>
      <c r="UA121"/>
      <c r="UB121"/>
      <c r="UC121"/>
      <c r="UD121"/>
      <c r="UE121"/>
      <c r="UF121"/>
      <c r="UG121"/>
      <c r="UH121"/>
      <c r="UI121"/>
      <c r="UJ121"/>
      <c r="UK121"/>
      <c r="UL121"/>
      <c r="UM121"/>
      <c r="UN121"/>
      <c r="UO121"/>
      <c r="UP121"/>
      <c r="UQ121"/>
      <c r="UR121"/>
      <c r="US121"/>
      <c r="UT121"/>
      <c r="UU121"/>
      <c r="UV121"/>
      <c r="UW121"/>
      <c r="UX121"/>
      <c r="UY121"/>
      <c r="UZ121"/>
      <c r="VA121"/>
      <c r="VB121"/>
      <c r="VC121"/>
      <c r="VD121"/>
      <c r="VE121"/>
      <c r="VF121"/>
      <c r="VG121"/>
      <c r="VH121"/>
      <c r="VI121"/>
      <c r="VJ121"/>
      <c r="VK121"/>
      <c r="VL121"/>
      <c r="VM121"/>
      <c r="VN121"/>
      <c r="VO121"/>
      <c r="VP121"/>
      <c r="VQ121"/>
      <c r="VR121"/>
      <c r="VS121"/>
      <c r="VT121"/>
      <c r="VU121"/>
      <c r="VV121"/>
      <c r="VW121"/>
      <c r="VX121"/>
      <c r="VY121"/>
      <c r="VZ121"/>
      <c r="WA121"/>
      <c r="WB121"/>
      <c r="WC121"/>
      <c r="WD121"/>
      <c r="WE121"/>
      <c r="WF121"/>
      <c r="WG121"/>
      <c r="WH121"/>
      <c r="WI121"/>
      <c r="WJ121"/>
      <c r="WK121"/>
      <c r="WL121"/>
      <c r="WM121"/>
      <c r="WN121"/>
      <c r="WO121"/>
      <c r="WP121"/>
      <c r="WQ121"/>
      <c r="WR121"/>
      <c r="WS121"/>
      <c r="WT121"/>
      <c r="WU121"/>
      <c r="WV121"/>
      <c r="WW121"/>
      <c r="WX121"/>
      <c r="WY121"/>
      <c r="WZ121"/>
      <c r="XA121"/>
      <c r="XB121"/>
      <c r="XC121"/>
      <c r="XD121"/>
      <c r="XE121"/>
      <c r="XF121"/>
      <c r="XG121"/>
      <c r="XH121"/>
      <c r="XI121"/>
      <c r="XJ121"/>
      <c r="XK121"/>
      <c r="XL121"/>
      <c r="XM121"/>
      <c r="XN121"/>
      <c r="XO121"/>
      <c r="XP121"/>
      <c r="XQ121"/>
      <c r="XR121"/>
      <c r="XS121"/>
      <c r="XT121"/>
      <c r="XU121"/>
      <c r="XV121"/>
      <c r="XW121"/>
      <c r="XX121"/>
      <c r="XY121"/>
      <c r="XZ121"/>
      <c r="YA121"/>
      <c r="YB121"/>
      <c r="YC121"/>
      <c r="YD121"/>
      <c r="YE121"/>
      <c r="YF121"/>
      <c r="YG121"/>
      <c r="YH121"/>
      <c r="YI121"/>
      <c r="YJ121"/>
      <c r="YK121"/>
      <c r="YL121"/>
      <c r="YM121"/>
      <c r="YN121"/>
      <c r="YO121"/>
      <c r="YP121"/>
      <c r="YQ121"/>
      <c r="YR121"/>
      <c r="YS121"/>
      <c r="YT121"/>
      <c r="YU121"/>
      <c r="YV121"/>
      <c r="YW121"/>
      <c r="YX121"/>
      <c r="YY121"/>
      <c r="YZ121"/>
      <c r="ZA121"/>
      <c r="ZB121"/>
      <c r="ZC121"/>
      <c r="ZD121"/>
      <c r="ZE121"/>
      <c r="ZF121"/>
      <c r="ZG121"/>
      <c r="ZH121"/>
      <c r="ZI121"/>
      <c r="ZJ121"/>
      <c r="ZK121"/>
      <c r="ZL121"/>
      <c r="ZM121"/>
      <c r="ZN121"/>
      <c r="ZO121"/>
      <c r="ZP121"/>
      <c r="ZQ121"/>
      <c r="ZR121"/>
      <c r="ZS121"/>
      <c r="ZT121"/>
      <c r="ZU121"/>
      <c r="ZV121"/>
      <c r="ZW121"/>
      <c r="ZX121"/>
      <c r="ZY121"/>
      <c r="ZZ121"/>
    </row>
    <row r="122" spans="1:702" s="18" customFormat="1">
      <c r="A122" s="16" t="s">
        <v>180</v>
      </c>
      <c r="B122">
        <v>0</v>
      </c>
      <c r="C122">
        <v>25127.130714581075</v>
      </c>
      <c r="D122">
        <v>48637.118349759374</v>
      </c>
      <c r="E122">
        <v>72630.855913683656</v>
      </c>
      <c r="F122">
        <v>89304.450929192128</v>
      </c>
      <c r="G122">
        <v>110554.83530470077</v>
      </c>
      <c r="H122">
        <v>138026.40252501698</v>
      </c>
      <c r="I122">
        <v>171597.7372389746</v>
      </c>
      <c r="J122">
        <v>198915.31910321253</v>
      </c>
      <c r="K122">
        <v>232012.70920949365</v>
      </c>
      <c r="L122">
        <v>268840.39781377895</v>
      </c>
      <c r="M122">
        <v>316473.5801499454</v>
      </c>
      <c r="N122">
        <v>356979.8574849905</v>
      </c>
      <c r="O122">
        <v>393300.91854146932</v>
      </c>
      <c r="P122">
        <v>425278.7338621376</v>
      </c>
      <c r="Q122">
        <v>458363.23469399614</v>
      </c>
      <c r="R122">
        <v>500541.67086258339</v>
      </c>
      <c r="S122">
        <v>535669.08547892945</v>
      </c>
      <c r="T122">
        <v>571985.72997161187</v>
      </c>
      <c r="U122">
        <v>594919.00912539801</v>
      </c>
      <c r="V122">
        <v>613759.00310378149</v>
      </c>
      <c r="W122">
        <v>677794.90150363639</v>
      </c>
      <c r="X122">
        <v>716488.72894751886</v>
      </c>
      <c r="Y122">
        <v>754298.88340571965</v>
      </c>
      <c r="Z122">
        <v>768666.88323132275</v>
      </c>
      <c r="AA122">
        <v>773184.67998706386</v>
      </c>
      <c r="AB122">
        <v>781118.71131697972</v>
      </c>
      <c r="AC122">
        <v>810875.19555823936</v>
      </c>
      <c r="AD122">
        <v>846742.51322998037</v>
      </c>
      <c r="AE122">
        <v>872503.04678683146</v>
      </c>
      <c r="AF122">
        <v>933983.66625486524</v>
      </c>
      <c r="AG122">
        <v>960364.58375888597</v>
      </c>
      <c r="AH122">
        <v>985112.85592537315</v>
      </c>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c r="GA122"/>
      <c r="GB122"/>
      <c r="GC122"/>
      <c r="GD122"/>
      <c r="GE122"/>
      <c r="GF122"/>
      <c r="GG122"/>
      <c r="GH122"/>
      <c r="GI122"/>
      <c r="GJ122"/>
      <c r="GK122"/>
      <c r="GL122"/>
      <c r="GM122"/>
      <c r="GN122"/>
      <c r="GO122"/>
      <c r="GP122"/>
      <c r="GQ122"/>
      <c r="GR122"/>
      <c r="GS122"/>
      <c r="GT122"/>
      <c r="GU122"/>
      <c r="GV122"/>
      <c r="GW122"/>
      <c r="GX122"/>
      <c r="GY122"/>
      <c r="GZ122"/>
      <c r="HA122"/>
      <c r="HB122"/>
      <c r="HC122"/>
      <c r="HD122"/>
      <c r="HE122"/>
      <c r="HF122"/>
      <c r="HG122"/>
      <c r="HH122"/>
      <c r="HI122"/>
      <c r="HJ122"/>
      <c r="HK122"/>
      <c r="HL122"/>
      <c r="HM122"/>
      <c r="HN122"/>
      <c r="HO122"/>
      <c r="HP122"/>
      <c r="HQ122"/>
      <c r="HR122"/>
      <c r="HS122"/>
      <c r="HT122"/>
      <c r="HU122"/>
      <c r="HV122"/>
      <c r="HW122"/>
      <c r="HX122"/>
      <c r="HY122"/>
      <c r="HZ122"/>
      <c r="IA122"/>
      <c r="IB122"/>
      <c r="IC122"/>
      <c r="ID122"/>
      <c r="IE122"/>
      <c r="IF122"/>
      <c r="IG122"/>
      <c r="IH122"/>
      <c r="II122"/>
      <c r="IJ122"/>
      <c r="IK122"/>
      <c r="IL122"/>
      <c r="IM122"/>
      <c r="IN122"/>
      <c r="IO122"/>
      <c r="IP122"/>
      <c r="IQ122"/>
      <c r="IR122"/>
      <c r="IS122"/>
      <c r="IT122"/>
      <c r="IU122"/>
      <c r="IV122"/>
      <c r="IW122"/>
      <c r="IX122"/>
      <c r="IY122"/>
      <c r="IZ122"/>
      <c r="JA122"/>
      <c r="JB122"/>
      <c r="JC122"/>
      <c r="JD122"/>
      <c r="JE122"/>
      <c r="JF122"/>
      <c r="JG122"/>
      <c r="JH122"/>
      <c r="JI122"/>
      <c r="JJ122"/>
      <c r="JK122"/>
      <c r="JL122"/>
      <c r="JM122"/>
      <c r="JN122"/>
      <c r="JO122"/>
      <c r="JP122"/>
      <c r="JQ122"/>
      <c r="JR122"/>
      <c r="JS122"/>
      <c r="JT122"/>
      <c r="JU122"/>
      <c r="JV122"/>
      <c r="JW122"/>
      <c r="JX122"/>
      <c r="JY122"/>
      <c r="JZ122"/>
      <c r="KA122"/>
      <c r="KB122"/>
      <c r="KC122"/>
      <c r="KD122"/>
      <c r="KE122"/>
      <c r="KF122"/>
      <c r="KG122"/>
      <c r="KH122"/>
      <c r="KI122"/>
      <c r="KJ122"/>
      <c r="KK122"/>
      <c r="KL122"/>
      <c r="KM122"/>
      <c r="KN122"/>
      <c r="KO122"/>
      <c r="KP122"/>
      <c r="KQ122"/>
      <c r="KR122"/>
      <c r="KS122"/>
      <c r="KT122"/>
      <c r="KU122"/>
      <c r="KV122"/>
      <c r="KW122"/>
      <c r="KX122"/>
      <c r="KY122"/>
      <c r="KZ122"/>
      <c r="LA122"/>
      <c r="LB122"/>
      <c r="LC122"/>
      <c r="LD122"/>
      <c r="LE122"/>
      <c r="LF122"/>
      <c r="LG122"/>
      <c r="LH122"/>
      <c r="LI122"/>
      <c r="LJ122"/>
      <c r="LK122"/>
      <c r="LL122"/>
      <c r="LM122"/>
      <c r="LN122"/>
      <c r="LO122"/>
      <c r="LP122"/>
      <c r="LQ122"/>
      <c r="LR122"/>
      <c r="LS122"/>
      <c r="LT122"/>
      <c r="LU122"/>
      <c r="LV122"/>
      <c r="LW122"/>
      <c r="LX122"/>
      <c r="LY122"/>
      <c r="LZ122"/>
      <c r="MA122"/>
      <c r="MB122"/>
      <c r="MC122"/>
      <c r="MD122"/>
      <c r="ME122"/>
      <c r="MF122"/>
      <c r="MG122"/>
      <c r="MH122"/>
      <c r="MI122"/>
      <c r="MJ122"/>
      <c r="MK122"/>
      <c r="ML122"/>
      <c r="MM122"/>
      <c r="MN122"/>
      <c r="MO122"/>
      <c r="MP122"/>
      <c r="MQ122"/>
      <c r="MR122"/>
      <c r="MS122"/>
      <c r="MT122"/>
      <c r="MU122"/>
      <c r="MV122"/>
      <c r="MW122"/>
      <c r="MX122"/>
      <c r="MY122"/>
      <c r="MZ122"/>
      <c r="NA122"/>
      <c r="NB122"/>
      <c r="NC122"/>
      <c r="ND122"/>
      <c r="NE122"/>
      <c r="NF122"/>
      <c r="NG122"/>
      <c r="NH122"/>
      <c r="NI122"/>
      <c r="NJ122"/>
      <c r="NK122"/>
      <c r="NL122"/>
      <c r="NM122"/>
      <c r="NN122"/>
      <c r="NO122"/>
      <c r="NP122"/>
      <c r="NQ122"/>
      <c r="NR122"/>
      <c r="NS122"/>
      <c r="NT122"/>
      <c r="NU122"/>
      <c r="NV122"/>
      <c r="NW122"/>
      <c r="NX122"/>
      <c r="NY122"/>
      <c r="NZ122"/>
      <c r="OA122"/>
      <c r="OB122"/>
      <c r="OC122"/>
      <c r="OD122"/>
      <c r="OE122"/>
      <c r="OF122"/>
      <c r="OG122"/>
      <c r="OH122"/>
      <c r="OI122"/>
      <c r="OJ122"/>
      <c r="OK122"/>
      <c r="OL122"/>
      <c r="OM122"/>
      <c r="ON122"/>
      <c r="OO122"/>
      <c r="OP122"/>
      <c r="OQ122"/>
      <c r="OR122"/>
      <c r="OS122"/>
      <c r="OT122"/>
      <c r="OU122"/>
      <c r="OV122"/>
      <c r="OW122"/>
      <c r="OX122"/>
      <c r="OY122"/>
      <c r="OZ122"/>
      <c r="PA122"/>
      <c r="PB122"/>
      <c r="PC122"/>
      <c r="PD122"/>
      <c r="PE122"/>
      <c r="PF122"/>
      <c r="PG122"/>
      <c r="PH122"/>
      <c r="PI122"/>
      <c r="PJ122"/>
      <c r="PK122"/>
      <c r="PL122"/>
      <c r="PM122"/>
      <c r="PN122"/>
      <c r="PO122"/>
      <c r="PP122"/>
      <c r="PQ122"/>
      <c r="PR122"/>
      <c r="PS122"/>
      <c r="PT122"/>
      <c r="PU122"/>
      <c r="PV122"/>
      <c r="PW122"/>
      <c r="PX122"/>
      <c r="PY122"/>
      <c r="PZ122"/>
      <c r="QA122"/>
      <c r="QB122"/>
      <c r="QC122"/>
      <c r="QD122"/>
      <c r="QE122"/>
      <c r="QF122"/>
      <c r="QG122"/>
      <c r="QH122"/>
      <c r="QI122"/>
      <c r="QJ122"/>
      <c r="QK122"/>
      <c r="QL122"/>
      <c r="QM122"/>
      <c r="QN122"/>
      <c r="QO122"/>
      <c r="QP122"/>
      <c r="QQ122"/>
      <c r="QR122"/>
      <c r="QS122"/>
      <c r="QT122"/>
      <c r="QU122"/>
      <c r="QV122"/>
      <c r="QW122"/>
      <c r="QX122"/>
      <c r="QY122"/>
      <c r="QZ122"/>
      <c r="RA122"/>
      <c r="RB122"/>
      <c r="RC122"/>
      <c r="RD122"/>
      <c r="RE122"/>
      <c r="RF122"/>
      <c r="RG122"/>
      <c r="RH122"/>
      <c r="RI122"/>
      <c r="RJ122"/>
      <c r="RK122"/>
      <c r="RL122"/>
      <c r="RM122"/>
      <c r="RN122"/>
      <c r="RO122"/>
      <c r="RP122"/>
      <c r="RQ122"/>
      <c r="RR122"/>
      <c r="RS122"/>
      <c r="RT122"/>
      <c r="RU122"/>
      <c r="RV122"/>
      <c r="RW122"/>
      <c r="RX122"/>
      <c r="RY122"/>
      <c r="RZ122"/>
      <c r="SA122"/>
      <c r="SB122"/>
      <c r="SC122"/>
      <c r="SD122"/>
      <c r="SE122"/>
      <c r="SF122"/>
      <c r="SG122"/>
      <c r="SH122"/>
      <c r="SI122"/>
      <c r="SJ122"/>
      <c r="SK122"/>
      <c r="SL122"/>
      <c r="SM122"/>
      <c r="SN122"/>
      <c r="SO122"/>
      <c r="SP122"/>
      <c r="SQ122"/>
      <c r="SR122"/>
      <c r="SS122"/>
      <c r="ST122"/>
      <c r="SU122"/>
      <c r="SV122"/>
      <c r="SW122"/>
      <c r="SX122"/>
      <c r="SY122"/>
      <c r="SZ122"/>
      <c r="TA122"/>
      <c r="TB122"/>
      <c r="TC122"/>
      <c r="TD122"/>
      <c r="TE122"/>
      <c r="TF122"/>
      <c r="TG122"/>
      <c r="TH122"/>
      <c r="TI122"/>
      <c r="TJ122"/>
      <c r="TK122"/>
      <c r="TL122"/>
      <c r="TM122"/>
      <c r="TN122"/>
      <c r="TO122"/>
      <c r="TP122"/>
      <c r="TQ122"/>
      <c r="TR122"/>
      <c r="TS122"/>
      <c r="TT122"/>
      <c r="TU122"/>
      <c r="TV122"/>
      <c r="TW122"/>
      <c r="TX122"/>
      <c r="TY122"/>
      <c r="TZ122"/>
      <c r="UA122"/>
      <c r="UB122"/>
      <c r="UC122"/>
      <c r="UD122"/>
      <c r="UE122"/>
      <c r="UF122"/>
      <c r="UG122"/>
      <c r="UH122"/>
      <c r="UI122"/>
      <c r="UJ122"/>
      <c r="UK122"/>
      <c r="UL122"/>
      <c r="UM122"/>
      <c r="UN122"/>
      <c r="UO122"/>
      <c r="UP122"/>
      <c r="UQ122"/>
      <c r="UR122"/>
      <c r="US122"/>
      <c r="UT122"/>
      <c r="UU122"/>
      <c r="UV122"/>
      <c r="UW122"/>
      <c r="UX122"/>
      <c r="UY122"/>
      <c r="UZ122"/>
      <c r="VA122"/>
      <c r="VB122"/>
      <c r="VC122"/>
      <c r="VD122"/>
      <c r="VE122"/>
      <c r="VF122"/>
      <c r="VG122"/>
      <c r="VH122"/>
      <c r="VI122"/>
      <c r="VJ122"/>
      <c r="VK122"/>
      <c r="VL122"/>
      <c r="VM122"/>
      <c r="VN122"/>
      <c r="VO122"/>
      <c r="VP122"/>
      <c r="VQ122"/>
      <c r="VR122"/>
      <c r="VS122"/>
      <c r="VT122"/>
      <c r="VU122"/>
      <c r="VV122"/>
      <c r="VW122"/>
      <c r="VX122"/>
      <c r="VY122"/>
      <c r="VZ122"/>
      <c r="WA122"/>
      <c r="WB122"/>
      <c r="WC122"/>
      <c r="WD122"/>
      <c r="WE122"/>
      <c r="WF122"/>
      <c r="WG122"/>
      <c r="WH122"/>
      <c r="WI122"/>
      <c r="WJ122"/>
      <c r="WK122"/>
      <c r="WL122"/>
      <c r="WM122"/>
      <c r="WN122"/>
      <c r="WO122"/>
      <c r="WP122"/>
      <c r="WQ122"/>
      <c r="WR122"/>
      <c r="WS122"/>
      <c r="WT122"/>
      <c r="WU122"/>
      <c r="WV122"/>
      <c r="WW122"/>
      <c r="WX122"/>
      <c r="WY122"/>
      <c r="WZ122"/>
      <c r="XA122"/>
      <c r="XB122"/>
      <c r="XC122"/>
      <c r="XD122"/>
      <c r="XE122"/>
      <c r="XF122"/>
      <c r="XG122"/>
      <c r="XH122"/>
      <c r="XI122"/>
      <c r="XJ122"/>
      <c r="XK122"/>
      <c r="XL122"/>
      <c r="XM122"/>
      <c r="XN122"/>
      <c r="XO122"/>
      <c r="XP122"/>
      <c r="XQ122"/>
      <c r="XR122"/>
      <c r="XS122"/>
      <c r="XT122"/>
      <c r="XU122"/>
      <c r="XV122"/>
      <c r="XW122"/>
      <c r="XX122"/>
      <c r="XY122"/>
      <c r="XZ122"/>
      <c r="YA122"/>
      <c r="YB122"/>
      <c r="YC122"/>
      <c r="YD122"/>
      <c r="YE122"/>
      <c r="YF122"/>
      <c r="YG122"/>
      <c r="YH122"/>
      <c r="YI122"/>
      <c r="YJ122"/>
      <c r="YK122"/>
      <c r="YL122"/>
      <c r="YM122"/>
      <c r="YN122"/>
      <c r="YO122"/>
      <c r="YP122"/>
      <c r="YQ122"/>
      <c r="YR122"/>
      <c r="YS122"/>
      <c r="YT122"/>
      <c r="YU122"/>
      <c r="YV122"/>
      <c r="YW122"/>
      <c r="YX122"/>
      <c r="YY122"/>
      <c r="YZ122"/>
      <c r="ZA122"/>
      <c r="ZB122"/>
      <c r="ZC122"/>
      <c r="ZD122"/>
      <c r="ZE122"/>
      <c r="ZF122"/>
      <c r="ZG122"/>
      <c r="ZH122"/>
      <c r="ZI122"/>
      <c r="ZJ122"/>
      <c r="ZK122"/>
      <c r="ZL122"/>
      <c r="ZM122"/>
      <c r="ZN122"/>
      <c r="ZO122"/>
      <c r="ZP122"/>
      <c r="ZQ122"/>
      <c r="ZR122"/>
      <c r="ZS122"/>
      <c r="ZT122"/>
      <c r="ZU122"/>
      <c r="ZV122"/>
      <c r="ZW122"/>
      <c r="ZX122"/>
      <c r="ZY122"/>
      <c r="ZZ122"/>
    </row>
    <row r="123" spans="1:702" s="18" customFormat="1">
      <c r="A123" s="16" t="s">
        <v>68</v>
      </c>
      <c r="B123">
        <v>502542.61429162155</v>
      </c>
      <c r="C123">
        <v>467114.42659220734</v>
      </c>
      <c r="D123">
        <v>458456.27593537385</v>
      </c>
      <c r="E123">
        <v>453547.98381712579</v>
      </c>
      <c r="F123">
        <v>420753.57045014872</v>
      </c>
      <c r="G123">
        <v>418106.02852008352</v>
      </c>
      <c r="H123">
        <v>489808.37770285748</v>
      </c>
      <c r="I123">
        <v>412019.5917105457</v>
      </c>
      <c r="J123">
        <v>447711.0754832591</v>
      </c>
      <c r="K123">
        <v>409053.9703224487</v>
      </c>
      <c r="L123">
        <v>520286.46526082442</v>
      </c>
      <c r="M123">
        <v>496535.35868455638</v>
      </c>
      <c r="N123">
        <v>452886.17201867001</v>
      </c>
      <c r="O123">
        <v>469563.97511558235</v>
      </c>
      <c r="P123">
        <v>451394.05176959885</v>
      </c>
      <c r="Q123">
        <v>458673.17797945603</v>
      </c>
      <c r="R123">
        <v>383598.67997812317</v>
      </c>
      <c r="S123">
        <v>361959.83863540809</v>
      </c>
      <c r="T123">
        <v>278010.86680363154</v>
      </c>
      <c r="U123">
        <v>297364.34057133493</v>
      </c>
      <c r="V123">
        <v>293215.38492324401</v>
      </c>
      <c r="W123">
        <v>298093.15884398192</v>
      </c>
      <c r="X123">
        <v>284845.27123167523</v>
      </c>
      <c r="Y123">
        <v>270663.20405255194</v>
      </c>
      <c r="Z123">
        <v>259411.62452682125</v>
      </c>
      <c r="AA123">
        <v>242779.41581595675</v>
      </c>
      <c r="AB123">
        <v>219691.46802015946</v>
      </c>
      <c r="AC123">
        <v>192053.77451570882</v>
      </c>
      <c r="AD123">
        <v>157326.37229380454</v>
      </c>
      <c r="AE123">
        <v>139485.99797372721</v>
      </c>
      <c r="AF123">
        <v>111673.62316698865</v>
      </c>
      <c r="AG123">
        <v>100947.5386751311</v>
      </c>
      <c r="AH123">
        <v>113070.6253949563</v>
      </c>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c r="GA123"/>
      <c r="GB123"/>
      <c r="GC123"/>
      <c r="GD123"/>
      <c r="GE123"/>
      <c r="GF123"/>
      <c r="GG123"/>
      <c r="GH123"/>
      <c r="GI123"/>
      <c r="GJ123"/>
      <c r="GK123"/>
      <c r="GL123"/>
      <c r="GM123"/>
      <c r="GN123"/>
      <c r="GO123"/>
      <c r="GP123"/>
      <c r="GQ123"/>
      <c r="GR123"/>
      <c r="GS123"/>
      <c r="GT123"/>
      <c r="GU123"/>
      <c r="GV123"/>
      <c r="GW123"/>
      <c r="GX123"/>
      <c r="GY123"/>
      <c r="GZ123"/>
      <c r="HA123"/>
      <c r="HB123"/>
      <c r="HC123"/>
      <c r="HD123"/>
      <c r="HE123"/>
      <c r="HF123"/>
      <c r="HG123"/>
      <c r="HH123"/>
      <c r="HI123"/>
      <c r="HJ123"/>
      <c r="HK123"/>
      <c r="HL123"/>
      <c r="HM123"/>
      <c r="HN123"/>
      <c r="HO123"/>
      <c r="HP123"/>
      <c r="HQ123"/>
      <c r="HR123"/>
      <c r="HS123"/>
      <c r="HT123"/>
      <c r="HU123"/>
      <c r="HV123"/>
      <c r="HW123"/>
      <c r="HX123"/>
      <c r="HY123"/>
      <c r="HZ123"/>
      <c r="IA123"/>
      <c r="IB123"/>
      <c r="IC123"/>
      <c r="ID123"/>
      <c r="IE123"/>
      <c r="IF123"/>
      <c r="IG123"/>
      <c r="IH123"/>
      <c r="II123"/>
      <c r="IJ123"/>
      <c r="IK123"/>
      <c r="IL123"/>
      <c r="IM123"/>
      <c r="IN123"/>
      <c r="IO123"/>
      <c r="IP123"/>
      <c r="IQ123"/>
      <c r="IR123"/>
      <c r="IS123"/>
      <c r="IT123"/>
      <c r="IU123"/>
      <c r="IV123"/>
      <c r="IW123"/>
      <c r="IX123"/>
      <c r="IY123"/>
      <c r="IZ123"/>
      <c r="JA123"/>
      <c r="JB123"/>
      <c r="JC123"/>
      <c r="JD123"/>
      <c r="JE123"/>
      <c r="JF123"/>
      <c r="JG123"/>
      <c r="JH123"/>
      <c r="JI123"/>
      <c r="JJ123"/>
      <c r="JK123"/>
      <c r="JL123"/>
      <c r="JM123"/>
      <c r="JN123"/>
      <c r="JO123"/>
      <c r="JP123"/>
      <c r="JQ123"/>
      <c r="JR123"/>
      <c r="JS123"/>
      <c r="JT123"/>
      <c r="JU123"/>
      <c r="JV123"/>
      <c r="JW123"/>
      <c r="JX123"/>
      <c r="JY123"/>
      <c r="JZ123"/>
      <c r="KA123"/>
      <c r="KB123"/>
      <c r="KC123"/>
      <c r="KD123"/>
      <c r="KE123"/>
      <c r="KF123"/>
      <c r="KG123"/>
      <c r="KH123"/>
      <c r="KI123"/>
      <c r="KJ123"/>
      <c r="KK123"/>
      <c r="KL123"/>
      <c r="KM123"/>
      <c r="KN123"/>
      <c r="KO123"/>
      <c r="KP123"/>
      <c r="KQ123"/>
      <c r="KR123"/>
      <c r="KS123"/>
      <c r="KT123"/>
      <c r="KU123"/>
      <c r="KV123"/>
      <c r="KW123"/>
      <c r="KX123"/>
      <c r="KY123"/>
      <c r="KZ123"/>
      <c r="LA123"/>
      <c r="LB123"/>
      <c r="LC123"/>
      <c r="LD123"/>
      <c r="LE123"/>
      <c r="LF123"/>
      <c r="LG123"/>
      <c r="LH123"/>
      <c r="LI123"/>
      <c r="LJ123"/>
      <c r="LK123"/>
      <c r="LL123"/>
      <c r="LM123"/>
      <c r="LN123"/>
      <c r="LO123"/>
      <c r="LP123"/>
      <c r="LQ123"/>
      <c r="LR123"/>
      <c r="LS123"/>
      <c r="LT123"/>
      <c r="LU123"/>
      <c r="LV123"/>
      <c r="LW123"/>
      <c r="LX123"/>
      <c r="LY123"/>
      <c r="LZ123"/>
      <c r="MA123"/>
      <c r="MB123"/>
      <c r="MC123"/>
      <c r="MD123"/>
      <c r="ME123"/>
      <c r="MF123"/>
      <c r="MG123"/>
      <c r="MH123"/>
      <c r="MI123"/>
      <c r="MJ123"/>
      <c r="MK123"/>
      <c r="ML123"/>
      <c r="MM123"/>
      <c r="MN123"/>
      <c r="MO123"/>
      <c r="MP123"/>
      <c r="MQ123"/>
      <c r="MR123"/>
      <c r="MS123"/>
      <c r="MT123"/>
      <c r="MU123"/>
      <c r="MV123"/>
      <c r="MW123"/>
      <c r="MX123"/>
      <c r="MY123"/>
      <c r="MZ123"/>
      <c r="NA123"/>
      <c r="NB123"/>
      <c r="NC123"/>
      <c r="ND123"/>
      <c r="NE123"/>
      <c r="NF123"/>
      <c r="NG123"/>
      <c r="NH123"/>
      <c r="NI123"/>
      <c r="NJ123"/>
      <c r="NK123"/>
      <c r="NL123"/>
      <c r="NM123"/>
      <c r="NN123"/>
      <c r="NO123"/>
      <c r="NP123"/>
      <c r="NQ123"/>
      <c r="NR123"/>
      <c r="NS123"/>
      <c r="NT123"/>
      <c r="NU123"/>
      <c r="NV123"/>
      <c r="NW123"/>
      <c r="NX123"/>
      <c r="NY123"/>
      <c r="NZ123"/>
      <c r="OA123"/>
      <c r="OB123"/>
      <c r="OC123"/>
      <c r="OD123"/>
      <c r="OE123"/>
      <c r="OF123"/>
      <c r="OG123"/>
      <c r="OH123"/>
      <c r="OI123"/>
      <c r="OJ123"/>
      <c r="OK123"/>
      <c r="OL123"/>
      <c r="OM123"/>
      <c r="ON123"/>
      <c r="OO123"/>
      <c r="OP123"/>
      <c r="OQ123"/>
      <c r="OR123"/>
      <c r="OS123"/>
      <c r="OT123"/>
      <c r="OU123"/>
      <c r="OV123"/>
      <c r="OW123"/>
      <c r="OX123"/>
      <c r="OY123"/>
      <c r="OZ123"/>
      <c r="PA123"/>
      <c r="PB123"/>
      <c r="PC123"/>
      <c r="PD123"/>
      <c r="PE123"/>
      <c r="PF123"/>
      <c r="PG123"/>
      <c r="PH123"/>
      <c r="PI123"/>
      <c r="PJ123"/>
      <c r="PK123"/>
      <c r="PL123"/>
      <c r="PM123"/>
      <c r="PN123"/>
      <c r="PO123"/>
      <c r="PP123"/>
      <c r="PQ123"/>
      <c r="PR123"/>
      <c r="PS123"/>
      <c r="PT123"/>
      <c r="PU123"/>
      <c r="PV123"/>
      <c r="PW123"/>
      <c r="PX123"/>
      <c r="PY123"/>
      <c r="PZ123"/>
      <c r="QA123"/>
      <c r="QB123"/>
      <c r="QC123"/>
      <c r="QD123"/>
      <c r="QE123"/>
      <c r="QF123"/>
      <c r="QG123"/>
      <c r="QH123"/>
      <c r="QI123"/>
      <c r="QJ123"/>
      <c r="QK123"/>
      <c r="QL123"/>
      <c r="QM123"/>
      <c r="QN123"/>
      <c r="QO123"/>
      <c r="QP123"/>
      <c r="QQ123"/>
      <c r="QR123"/>
      <c r="QS123"/>
      <c r="QT123"/>
      <c r="QU123"/>
      <c r="QV123"/>
      <c r="QW123"/>
      <c r="QX123"/>
      <c r="QY123"/>
      <c r="QZ123"/>
      <c r="RA123"/>
      <c r="RB123"/>
      <c r="RC123"/>
      <c r="RD123"/>
      <c r="RE123"/>
      <c r="RF123"/>
      <c r="RG123"/>
      <c r="RH123"/>
      <c r="RI123"/>
      <c r="RJ123"/>
      <c r="RK123"/>
      <c r="RL123"/>
      <c r="RM123"/>
      <c r="RN123"/>
      <c r="RO123"/>
      <c r="RP123"/>
      <c r="RQ123"/>
      <c r="RR123"/>
      <c r="RS123"/>
      <c r="RT123"/>
      <c r="RU123"/>
      <c r="RV123"/>
      <c r="RW123"/>
      <c r="RX123"/>
      <c r="RY123"/>
      <c r="RZ123"/>
      <c r="SA123"/>
      <c r="SB123"/>
      <c r="SC123"/>
      <c r="SD123"/>
      <c r="SE123"/>
      <c r="SF123"/>
      <c r="SG123"/>
      <c r="SH123"/>
      <c r="SI123"/>
      <c r="SJ123"/>
      <c r="SK123"/>
      <c r="SL123"/>
      <c r="SM123"/>
      <c r="SN123"/>
      <c r="SO123"/>
      <c r="SP123"/>
      <c r="SQ123"/>
      <c r="SR123"/>
      <c r="SS123"/>
      <c r="ST123"/>
      <c r="SU123"/>
      <c r="SV123"/>
      <c r="SW123"/>
      <c r="SX123"/>
      <c r="SY123"/>
      <c r="SZ123"/>
      <c r="TA123"/>
      <c r="TB123"/>
      <c r="TC123"/>
      <c r="TD123"/>
      <c r="TE123"/>
      <c r="TF123"/>
      <c r="TG123"/>
      <c r="TH123"/>
      <c r="TI123"/>
      <c r="TJ123"/>
      <c r="TK123"/>
      <c r="TL123"/>
      <c r="TM123"/>
      <c r="TN123"/>
      <c r="TO123"/>
      <c r="TP123"/>
      <c r="TQ123"/>
      <c r="TR123"/>
      <c r="TS123"/>
      <c r="TT123"/>
      <c r="TU123"/>
      <c r="TV123"/>
      <c r="TW123"/>
      <c r="TX123"/>
      <c r="TY123"/>
      <c r="TZ123"/>
      <c r="UA123"/>
      <c r="UB123"/>
      <c r="UC123"/>
      <c r="UD123"/>
      <c r="UE123"/>
      <c r="UF123"/>
      <c r="UG123"/>
      <c r="UH123"/>
      <c r="UI123"/>
      <c r="UJ123"/>
      <c r="UK123"/>
      <c r="UL123"/>
      <c r="UM123"/>
      <c r="UN123"/>
      <c r="UO123"/>
      <c r="UP123"/>
      <c r="UQ123"/>
      <c r="UR123"/>
      <c r="US123"/>
      <c r="UT123"/>
      <c r="UU123"/>
      <c r="UV123"/>
      <c r="UW123"/>
      <c r="UX123"/>
      <c r="UY123"/>
      <c r="UZ123"/>
      <c r="VA123"/>
      <c r="VB123"/>
      <c r="VC123"/>
      <c r="VD123"/>
      <c r="VE123"/>
      <c r="VF123"/>
      <c r="VG123"/>
      <c r="VH123"/>
      <c r="VI123"/>
      <c r="VJ123"/>
      <c r="VK123"/>
      <c r="VL123"/>
      <c r="VM123"/>
      <c r="VN123"/>
      <c r="VO123"/>
      <c r="VP123"/>
      <c r="VQ123"/>
      <c r="VR123"/>
      <c r="VS123"/>
      <c r="VT123"/>
      <c r="VU123"/>
      <c r="VV123"/>
      <c r="VW123"/>
      <c r="VX123"/>
      <c r="VY123"/>
      <c r="VZ123"/>
      <c r="WA123"/>
      <c r="WB123"/>
      <c r="WC123"/>
      <c r="WD123"/>
      <c r="WE123"/>
      <c r="WF123"/>
      <c r="WG123"/>
      <c r="WH123"/>
      <c r="WI123"/>
      <c r="WJ123"/>
      <c r="WK123"/>
      <c r="WL123"/>
      <c r="WM123"/>
      <c r="WN123"/>
      <c r="WO123"/>
      <c r="WP123"/>
      <c r="WQ123"/>
      <c r="WR123"/>
      <c r="WS123"/>
      <c r="WT123"/>
      <c r="WU123"/>
      <c r="WV123"/>
      <c r="WW123"/>
      <c r="WX123"/>
      <c r="WY123"/>
      <c r="WZ123"/>
      <c r="XA123"/>
      <c r="XB123"/>
      <c r="XC123"/>
      <c r="XD123"/>
      <c r="XE123"/>
      <c r="XF123"/>
      <c r="XG123"/>
      <c r="XH123"/>
      <c r="XI123"/>
      <c r="XJ123"/>
      <c r="XK123"/>
      <c r="XL123"/>
      <c r="XM123"/>
      <c r="XN123"/>
      <c r="XO123"/>
      <c r="XP123"/>
      <c r="XQ123"/>
      <c r="XR123"/>
      <c r="XS123"/>
      <c r="XT123"/>
      <c r="XU123"/>
      <c r="XV123"/>
      <c r="XW123"/>
      <c r="XX123"/>
      <c r="XY123"/>
      <c r="XZ123"/>
      <c r="YA123"/>
      <c r="YB123"/>
      <c r="YC123"/>
      <c r="YD123"/>
      <c r="YE123"/>
      <c r="YF123"/>
      <c r="YG123"/>
      <c r="YH123"/>
      <c r="YI123"/>
      <c r="YJ123"/>
      <c r="YK123"/>
      <c r="YL123"/>
      <c r="YM123"/>
      <c r="YN123"/>
      <c r="YO123"/>
      <c r="YP123"/>
      <c r="YQ123"/>
      <c r="YR123"/>
      <c r="YS123"/>
      <c r="YT123"/>
      <c r="YU123"/>
      <c r="YV123"/>
      <c r="YW123"/>
      <c r="YX123"/>
      <c r="YY123"/>
      <c r="YZ123"/>
      <c r="ZA123"/>
      <c r="ZB123"/>
      <c r="ZC123"/>
      <c r="ZD123"/>
      <c r="ZE123"/>
      <c r="ZF123"/>
      <c r="ZG123"/>
      <c r="ZH123"/>
      <c r="ZI123"/>
      <c r="ZJ123"/>
      <c r="ZK123"/>
      <c r="ZL123"/>
      <c r="ZM123"/>
      <c r="ZN123"/>
      <c r="ZO123"/>
      <c r="ZP123"/>
      <c r="ZQ123"/>
      <c r="ZR123"/>
      <c r="ZS123"/>
      <c r="ZT123"/>
      <c r="ZU123"/>
      <c r="ZV123"/>
      <c r="ZW123"/>
      <c r="ZX123"/>
      <c r="ZY123"/>
      <c r="ZZ123"/>
    </row>
    <row r="124" spans="1:702" s="18" customFormat="1">
      <c r="A124" s="16" t="s">
        <v>69</v>
      </c>
      <c r="B124">
        <v>125635.65357290539</v>
      </c>
      <c r="C124">
        <v>116778.60664805183</v>
      </c>
      <c r="D124">
        <v>114614.06898384346</v>
      </c>
      <c r="E124">
        <v>113386.99595428145</v>
      </c>
      <c r="F124">
        <v>105188.39261253718</v>
      </c>
      <c r="G124">
        <v>104526.50713002088</v>
      </c>
      <c r="H124">
        <v>122452.09442571436</v>
      </c>
      <c r="I124">
        <v>103004.89792763641</v>
      </c>
      <c r="J124">
        <v>111927.76887081476</v>
      </c>
      <c r="K124">
        <v>102263.49258061216</v>
      </c>
      <c r="L124">
        <v>130071.61631520608</v>
      </c>
      <c r="M124">
        <v>124133.83967113907</v>
      </c>
      <c r="N124">
        <v>113221.54300466747</v>
      </c>
      <c r="O124">
        <v>117390.99377889556</v>
      </c>
      <c r="P124">
        <v>112848.51294239968</v>
      </c>
      <c r="Q124">
        <v>114668.29449486398</v>
      </c>
      <c r="R124">
        <v>95899.669994530763</v>
      </c>
      <c r="S124">
        <v>90489.959658851993</v>
      </c>
      <c r="T124">
        <v>69502.716700907884</v>
      </c>
      <c r="U124">
        <v>74341.085142833734</v>
      </c>
      <c r="V124">
        <v>73303.846230811003</v>
      </c>
      <c r="W124">
        <v>74523.289710995494</v>
      </c>
      <c r="X124">
        <v>71211.317807918822</v>
      </c>
      <c r="Y124">
        <v>67665.801013138</v>
      </c>
      <c r="Z124">
        <v>64852.906131705327</v>
      </c>
      <c r="AA124">
        <v>60694.853953989201</v>
      </c>
      <c r="AB124">
        <v>54922.86700503988</v>
      </c>
      <c r="AC124">
        <v>48013.44362892722</v>
      </c>
      <c r="AD124">
        <v>39331.593073451142</v>
      </c>
      <c r="AE124">
        <v>34871.499493431809</v>
      </c>
      <c r="AF124">
        <v>27918.405791747165</v>
      </c>
      <c r="AG124">
        <v>25236.884668782779</v>
      </c>
      <c r="AH124">
        <v>0</v>
      </c>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c r="GA124"/>
      <c r="GB124"/>
      <c r="GC124"/>
      <c r="GD124"/>
      <c r="GE124"/>
      <c r="GF124"/>
      <c r="GG124"/>
      <c r="GH124"/>
      <c r="GI124"/>
      <c r="GJ124"/>
      <c r="GK124"/>
      <c r="GL124"/>
      <c r="GM124"/>
      <c r="GN124"/>
      <c r="GO124"/>
      <c r="GP124"/>
      <c r="GQ124"/>
      <c r="GR124"/>
      <c r="GS124"/>
      <c r="GT124"/>
      <c r="GU124"/>
      <c r="GV124"/>
      <c r="GW124"/>
      <c r="GX124"/>
      <c r="GY124"/>
      <c r="GZ124"/>
      <c r="HA124"/>
      <c r="HB124"/>
      <c r="HC124"/>
      <c r="HD124"/>
      <c r="HE124"/>
      <c r="HF124"/>
      <c r="HG124"/>
      <c r="HH124"/>
      <c r="HI124"/>
      <c r="HJ124"/>
      <c r="HK124"/>
      <c r="HL124"/>
      <c r="HM124"/>
      <c r="HN124"/>
      <c r="HO124"/>
      <c r="HP124"/>
      <c r="HQ124"/>
      <c r="HR124"/>
      <c r="HS124"/>
      <c r="HT124"/>
      <c r="HU124"/>
      <c r="HV124"/>
      <c r="HW124"/>
      <c r="HX124"/>
      <c r="HY124"/>
      <c r="HZ124"/>
      <c r="IA124"/>
      <c r="IB124"/>
      <c r="IC124"/>
      <c r="ID124"/>
      <c r="IE124"/>
      <c r="IF124"/>
      <c r="IG124"/>
      <c r="IH124"/>
      <c r="II124"/>
      <c r="IJ124"/>
      <c r="IK124"/>
      <c r="IL124"/>
      <c r="IM124"/>
      <c r="IN124"/>
      <c r="IO124"/>
      <c r="IP124"/>
      <c r="IQ124"/>
      <c r="IR124"/>
      <c r="IS124"/>
      <c r="IT124"/>
      <c r="IU124"/>
      <c r="IV124"/>
      <c r="IW124"/>
      <c r="IX124"/>
      <c r="IY124"/>
      <c r="IZ124"/>
      <c r="JA124"/>
      <c r="JB124"/>
      <c r="JC124"/>
      <c r="JD124"/>
      <c r="JE124"/>
      <c r="JF124"/>
      <c r="JG124"/>
      <c r="JH124"/>
      <c r="JI124"/>
      <c r="JJ124"/>
      <c r="JK124"/>
      <c r="JL124"/>
      <c r="JM124"/>
      <c r="JN124"/>
      <c r="JO124"/>
      <c r="JP124"/>
      <c r="JQ124"/>
      <c r="JR124"/>
      <c r="JS124"/>
      <c r="JT124"/>
      <c r="JU124"/>
      <c r="JV124"/>
      <c r="JW124"/>
      <c r="JX124"/>
      <c r="JY124"/>
      <c r="JZ124"/>
      <c r="KA124"/>
      <c r="KB124"/>
      <c r="KC124"/>
      <c r="KD124"/>
      <c r="KE124"/>
      <c r="KF124"/>
      <c r="KG124"/>
      <c r="KH124"/>
      <c r="KI124"/>
      <c r="KJ124"/>
      <c r="KK124"/>
      <c r="KL124"/>
      <c r="KM124"/>
      <c r="KN124"/>
      <c r="KO124"/>
      <c r="KP124"/>
      <c r="KQ124"/>
      <c r="KR124"/>
      <c r="KS124"/>
      <c r="KT124"/>
      <c r="KU124"/>
      <c r="KV124"/>
      <c r="KW124"/>
      <c r="KX124"/>
      <c r="KY124"/>
      <c r="KZ124"/>
      <c r="LA124"/>
      <c r="LB124"/>
      <c r="LC124"/>
      <c r="LD124"/>
      <c r="LE124"/>
      <c r="LF124"/>
      <c r="LG124"/>
      <c r="LH124"/>
      <c r="LI124"/>
      <c r="LJ124"/>
      <c r="LK124"/>
      <c r="LL124"/>
      <c r="LM124"/>
      <c r="LN124"/>
      <c r="LO124"/>
      <c r="LP124"/>
      <c r="LQ124"/>
      <c r="LR124"/>
      <c r="LS124"/>
      <c r="LT124"/>
      <c r="LU124"/>
      <c r="LV124"/>
      <c r="LW124"/>
      <c r="LX124"/>
      <c r="LY124"/>
      <c r="LZ124"/>
      <c r="MA124"/>
      <c r="MB124"/>
      <c r="MC124"/>
      <c r="MD124"/>
      <c r="ME124"/>
      <c r="MF124"/>
      <c r="MG124"/>
      <c r="MH124"/>
      <c r="MI124"/>
      <c r="MJ124"/>
      <c r="MK124"/>
      <c r="ML124"/>
      <c r="MM124"/>
      <c r="MN124"/>
      <c r="MO124"/>
      <c r="MP124"/>
      <c r="MQ124"/>
      <c r="MR124"/>
      <c r="MS124"/>
      <c r="MT124"/>
      <c r="MU124"/>
      <c r="MV124"/>
      <c r="MW124"/>
      <c r="MX124"/>
      <c r="MY124"/>
      <c r="MZ124"/>
      <c r="NA124"/>
      <c r="NB124"/>
      <c r="NC124"/>
      <c r="ND124"/>
      <c r="NE124"/>
      <c r="NF124"/>
      <c r="NG124"/>
      <c r="NH124"/>
      <c r="NI124"/>
      <c r="NJ124"/>
      <c r="NK124"/>
      <c r="NL124"/>
      <c r="NM124"/>
      <c r="NN124"/>
      <c r="NO124"/>
      <c r="NP124"/>
      <c r="NQ124"/>
      <c r="NR124"/>
      <c r="NS124"/>
      <c r="NT124"/>
      <c r="NU124"/>
      <c r="NV124"/>
      <c r="NW124"/>
      <c r="NX124"/>
      <c r="NY124"/>
      <c r="NZ124"/>
      <c r="OA124"/>
      <c r="OB124"/>
      <c r="OC124"/>
      <c r="OD124"/>
      <c r="OE124"/>
      <c r="OF124"/>
      <c r="OG124"/>
      <c r="OH124"/>
      <c r="OI124"/>
      <c r="OJ124"/>
      <c r="OK124"/>
      <c r="OL124"/>
      <c r="OM124"/>
      <c r="ON124"/>
      <c r="OO124"/>
      <c r="OP124"/>
      <c r="OQ124"/>
      <c r="OR124"/>
      <c r="OS124"/>
      <c r="OT124"/>
      <c r="OU124"/>
      <c r="OV124"/>
      <c r="OW124"/>
      <c r="OX124"/>
      <c r="OY124"/>
      <c r="OZ124"/>
      <c r="PA124"/>
      <c r="PB124"/>
      <c r="PC124"/>
      <c r="PD124"/>
      <c r="PE124"/>
      <c r="PF124"/>
      <c r="PG124"/>
      <c r="PH124"/>
      <c r="PI124"/>
      <c r="PJ124"/>
      <c r="PK124"/>
      <c r="PL124"/>
      <c r="PM124"/>
      <c r="PN124"/>
      <c r="PO124"/>
      <c r="PP124"/>
      <c r="PQ124"/>
      <c r="PR124"/>
      <c r="PS124"/>
      <c r="PT124"/>
      <c r="PU124"/>
      <c r="PV124"/>
      <c r="PW124"/>
      <c r="PX124"/>
      <c r="PY124"/>
      <c r="PZ124"/>
      <c r="QA124"/>
      <c r="QB124"/>
      <c r="QC124"/>
      <c r="QD124"/>
      <c r="QE124"/>
      <c r="QF124"/>
      <c r="QG124"/>
      <c r="QH124"/>
      <c r="QI124"/>
      <c r="QJ124"/>
      <c r="QK124"/>
      <c r="QL124"/>
      <c r="QM124"/>
      <c r="QN124"/>
      <c r="QO124"/>
      <c r="QP124"/>
      <c r="QQ124"/>
      <c r="QR124"/>
      <c r="QS124"/>
      <c r="QT124"/>
      <c r="QU124"/>
      <c r="QV124"/>
      <c r="QW124"/>
      <c r="QX124"/>
      <c r="QY124"/>
      <c r="QZ124"/>
      <c r="RA124"/>
      <c r="RB124"/>
      <c r="RC124"/>
      <c r="RD124"/>
      <c r="RE124"/>
      <c r="RF124"/>
      <c r="RG124"/>
      <c r="RH124"/>
      <c r="RI124"/>
      <c r="RJ124"/>
      <c r="RK124"/>
      <c r="RL124"/>
      <c r="RM124"/>
      <c r="RN124"/>
      <c r="RO124"/>
      <c r="RP124"/>
      <c r="RQ124"/>
      <c r="RR124"/>
      <c r="RS124"/>
      <c r="RT124"/>
      <c r="RU124"/>
      <c r="RV124"/>
      <c r="RW124"/>
      <c r="RX124"/>
      <c r="RY124"/>
      <c r="RZ124"/>
      <c r="SA124"/>
      <c r="SB124"/>
      <c r="SC124"/>
      <c r="SD124"/>
      <c r="SE124"/>
      <c r="SF124"/>
      <c r="SG124"/>
      <c r="SH124"/>
      <c r="SI124"/>
      <c r="SJ124"/>
      <c r="SK124"/>
      <c r="SL124"/>
      <c r="SM124"/>
      <c r="SN124"/>
      <c r="SO124"/>
      <c r="SP124"/>
      <c r="SQ124"/>
      <c r="SR124"/>
      <c r="SS124"/>
      <c r="ST124"/>
      <c r="SU124"/>
      <c r="SV124"/>
      <c r="SW124"/>
      <c r="SX124"/>
      <c r="SY124"/>
      <c r="SZ124"/>
      <c r="TA124"/>
      <c r="TB124"/>
      <c r="TC124"/>
      <c r="TD124"/>
      <c r="TE124"/>
      <c r="TF124"/>
      <c r="TG124"/>
      <c r="TH124"/>
      <c r="TI124"/>
      <c r="TJ124"/>
      <c r="TK124"/>
      <c r="TL124"/>
      <c r="TM124"/>
      <c r="TN124"/>
      <c r="TO124"/>
      <c r="TP124"/>
      <c r="TQ124"/>
      <c r="TR124"/>
      <c r="TS124"/>
      <c r="TT124"/>
      <c r="TU124"/>
      <c r="TV124"/>
      <c r="TW124"/>
      <c r="TX124"/>
      <c r="TY124"/>
      <c r="TZ124"/>
      <c r="UA124"/>
      <c r="UB124"/>
      <c r="UC124"/>
      <c r="UD124"/>
      <c r="UE124"/>
      <c r="UF124"/>
      <c r="UG124"/>
      <c r="UH124"/>
      <c r="UI124"/>
      <c r="UJ124"/>
      <c r="UK124"/>
      <c r="UL124"/>
      <c r="UM124"/>
      <c r="UN124"/>
      <c r="UO124"/>
      <c r="UP124"/>
      <c r="UQ124"/>
      <c r="UR124"/>
      <c r="US124"/>
      <c r="UT124"/>
      <c r="UU124"/>
      <c r="UV124"/>
      <c r="UW124"/>
      <c r="UX124"/>
      <c r="UY124"/>
      <c r="UZ124"/>
      <c r="VA124"/>
      <c r="VB124"/>
      <c r="VC124"/>
      <c r="VD124"/>
      <c r="VE124"/>
      <c r="VF124"/>
      <c r="VG124"/>
      <c r="VH124"/>
      <c r="VI124"/>
      <c r="VJ124"/>
      <c r="VK124"/>
      <c r="VL124"/>
      <c r="VM124"/>
      <c r="VN124"/>
      <c r="VO124"/>
      <c r="VP124"/>
      <c r="VQ124"/>
      <c r="VR124"/>
      <c r="VS124"/>
      <c r="VT124"/>
      <c r="VU124"/>
      <c r="VV124"/>
      <c r="VW124"/>
      <c r="VX124"/>
      <c r="VY124"/>
      <c r="VZ124"/>
      <c r="WA124"/>
      <c r="WB124"/>
      <c r="WC124"/>
      <c r="WD124"/>
      <c r="WE124"/>
      <c r="WF124"/>
      <c r="WG124"/>
      <c r="WH124"/>
      <c r="WI124"/>
      <c r="WJ124"/>
      <c r="WK124"/>
      <c r="WL124"/>
      <c r="WM124"/>
      <c r="WN124"/>
      <c r="WO124"/>
      <c r="WP124"/>
      <c r="WQ124"/>
      <c r="WR124"/>
      <c r="WS124"/>
      <c r="WT124"/>
      <c r="WU124"/>
      <c r="WV124"/>
      <c r="WW124"/>
      <c r="WX124"/>
      <c r="WY124"/>
      <c r="WZ124"/>
      <c r="XA124"/>
      <c r="XB124"/>
      <c r="XC124"/>
      <c r="XD124"/>
      <c r="XE124"/>
      <c r="XF124"/>
      <c r="XG124"/>
      <c r="XH124"/>
      <c r="XI124"/>
      <c r="XJ124"/>
      <c r="XK124"/>
      <c r="XL124"/>
      <c r="XM124"/>
      <c r="XN124"/>
      <c r="XO124"/>
      <c r="XP124"/>
      <c r="XQ124"/>
      <c r="XR124"/>
      <c r="XS124"/>
      <c r="XT124"/>
      <c r="XU124"/>
      <c r="XV124"/>
      <c r="XW124"/>
      <c r="XX124"/>
      <c r="XY124"/>
      <c r="XZ124"/>
      <c r="YA124"/>
      <c r="YB124"/>
      <c r="YC124"/>
      <c r="YD124"/>
      <c r="YE124"/>
      <c r="YF124"/>
      <c r="YG124"/>
      <c r="YH124"/>
      <c r="YI124"/>
      <c r="YJ124"/>
      <c r="YK124"/>
      <c r="YL124"/>
      <c r="YM124"/>
      <c r="YN124"/>
      <c r="YO124"/>
      <c r="YP124"/>
      <c r="YQ124"/>
      <c r="YR124"/>
      <c r="YS124"/>
      <c r="YT124"/>
      <c r="YU124"/>
      <c r="YV124"/>
      <c r="YW124"/>
      <c r="YX124"/>
      <c r="YY124"/>
      <c r="YZ124"/>
      <c r="ZA124"/>
      <c r="ZB124"/>
      <c r="ZC124"/>
      <c r="ZD124"/>
      <c r="ZE124"/>
      <c r="ZF124"/>
      <c r="ZG124"/>
      <c r="ZH124"/>
      <c r="ZI124"/>
      <c r="ZJ124"/>
      <c r="ZK124"/>
      <c r="ZL124"/>
      <c r="ZM124"/>
      <c r="ZN124"/>
      <c r="ZO124"/>
      <c r="ZP124"/>
      <c r="ZQ124"/>
      <c r="ZR124"/>
      <c r="ZS124"/>
      <c r="ZT124"/>
      <c r="ZU124"/>
      <c r="ZV124"/>
      <c r="ZW124"/>
      <c r="ZX124"/>
      <c r="ZY124"/>
      <c r="ZZ124"/>
    </row>
    <row r="125" spans="1:702" s="18" customFormat="1">
      <c r="A125" s="16" t="s">
        <v>195</v>
      </c>
      <c r="B125">
        <v>628178.26786452695</v>
      </c>
      <c r="C125">
        <v>583893.03324025916</v>
      </c>
      <c r="D125">
        <v>573070.34491921728</v>
      </c>
      <c r="E125">
        <v>566934.9797714072</v>
      </c>
      <c r="F125">
        <v>525941.96306268591</v>
      </c>
      <c r="G125">
        <v>522632.5356501044</v>
      </c>
      <c r="H125">
        <v>612260.47212857183</v>
      </c>
      <c r="I125">
        <v>515024.4896381821</v>
      </c>
      <c r="J125">
        <v>559638.84435407387</v>
      </c>
      <c r="K125">
        <v>511317.46290306083</v>
      </c>
      <c r="L125">
        <v>650358.08157603047</v>
      </c>
      <c r="M125">
        <v>620669.19835569547</v>
      </c>
      <c r="N125">
        <v>566107.71502333751</v>
      </c>
      <c r="O125">
        <v>586954.96889447793</v>
      </c>
      <c r="P125">
        <v>564242.56471199857</v>
      </c>
      <c r="Q125">
        <v>573341.47247431998</v>
      </c>
      <c r="R125">
        <v>479498.3499726539</v>
      </c>
      <c r="S125">
        <v>452449.79829426011</v>
      </c>
      <c r="T125">
        <v>347513.58350453945</v>
      </c>
      <c r="U125">
        <v>371705.42571416864</v>
      </c>
      <c r="V125">
        <v>366519.23115405499</v>
      </c>
      <c r="W125">
        <v>372616.44855497743</v>
      </c>
      <c r="X125">
        <v>356056.58903959405</v>
      </c>
      <c r="Y125">
        <v>338329.00506568997</v>
      </c>
      <c r="Z125">
        <v>324264.53065852658</v>
      </c>
      <c r="AA125">
        <v>303474.26976994594</v>
      </c>
      <c r="AB125">
        <v>274614.33502519934</v>
      </c>
      <c r="AC125">
        <v>240067.21814463605</v>
      </c>
      <c r="AD125">
        <v>196657.96536725567</v>
      </c>
      <c r="AE125">
        <v>174357.49746715903</v>
      </c>
      <c r="AF125">
        <v>139592.02895873581</v>
      </c>
      <c r="AG125">
        <v>126184.42334391388</v>
      </c>
      <c r="AH125">
        <v>113070.6253949563</v>
      </c>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c r="EZ125"/>
      <c r="FA125"/>
      <c r="FB125"/>
      <c r="FC125"/>
      <c r="FD125"/>
      <c r="FE125"/>
      <c r="FF125"/>
      <c r="FG125"/>
      <c r="FH125"/>
      <c r="FI125"/>
      <c r="FJ125"/>
      <c r="FK125"/>
      <c r="FL125"/>
      <c r="FM125"/>
      <c r="FN125"/>
      <c r="FO125"/>
      <c r="FP125"/>
      <c r="FQ125"/>
      <c r="FR125"/>
      <c r="FS125"/>
      <c r="FT125"/>
      <c r="FU125"/>
      <c r="FV125"/>
      <c r="FW125"/>
      <c r="FX125"/>
      <c r="FY125"/>
      <c r="FZ125"/>
      <c r="GA125"/>
      <c r="GB125"/>
      <c r="GC125"/>
      <c r="GD125"/>
      <c r="GE125"/>
      <c r="GF125"/>
      <c r="GG125"/>
      <c r="GH125"/>
      <c r="GI125"/>
      <c r="GJ125"/>
      <c r="GK125"/>
      <c r="GL125"/>
      <c r="GM125"/>
      <c r="GN125"/>
      <c r="GO125"/>
      <c r="GP125"/>
      <c r="GQ125"/>
      <c r="GR125"/>
      <c r="GS125"/>
      <c r="GT125"/>
      <c r="GU125"/>
      <c r="GV125"/>
      <c r="GW125"/>
      <c r="GX125"/>
      <c r="GY125"/>
      <c r="GZ125"/>
      <c r="HA125"/>
      <c r="HB125"/>
      <c r="HC125"/>
      <c r="HD125"/>
      <c r="HE125"/>
      <c r="HF125"/>
      <c r="HG125"/>
      <c r="HH125"/>
      <c r="HI125"/>
      <c r="HJ125"/>
      <c r="HK125"/>
      <c r="HL125"/>
      <c r="HM125"/>
      <c r="HN125"/>
      <c r="HO125"/>
      <c r="HP125"/>
      <c r="HQ125"/>
      <c r="HR125"/>
      <c r="HS125"/>
      <c r="HT125"/>
      <c r="HU125"/>
      <c r="HV125"/>
      <c r="HW125"/>
      <c r="HX125"/>
      <c r="HY125"/>
      <c r="HZ125"/>
      <c r="IA125"/>
      <c r="IB125"/>
      <c r="IC125"/>
      <c r="ID125"/>
      <c r="IE125"/>
      <c r="IF125"/>
      <c r="IG125"/>
      <c r="IH125"/>
      <c r="II125"/>
      <c r="IJ125"/>
      <c r="IK125"/>
      <c r="IL125"/>
      <c r="IM125"/>
      <c r="IN125"/>
      <c r="IO125"/>
      <c r="IP125"/>
      <c r="IQ125"/>
      <c r="IR125"/>
      <c r="IS125"/>
      <c r="IT125"/>
      <c r="IU125"/>
      <c r="IV125"/>
      <c r="IW125"/>
      <c r="IX125"/>
      <c r="IY125"/>
      <c r="IZ125"/>
      <c r="JA125"/>
      <c r="JB125"/>
      <c r="JC125"/>
      <c r="JD125"/>
      <c r="JE125"/>
      <c r="JF125"/>
      <c r="JG125"/>
      <c r="JH125"/>
      <c r="JI125"/>
      <c r="JJ125"/>
      <c r="JK125"/>
      <c r="JL125"/>
      <c r="JM125"/>
      <c r="JN125"/>
      <c r="JO125"/>
      <c r="JP125"/>
      <c r="JQ125"/>
      <c r="JR125"/>
      <c r="JS125"/>
      <c r="JT125"/>
      <c r="JU125"/>
      <c r="JV125"/>
      <c r="JW125"/>
      <c r="JX125"/>
      <c r="JY125"/>
      <c r="JZ125"/>
      <c r="KA125"/>
      <c r="KB125"/>
      <c r="KC125"/>
      <c r="KD125"/>
      <c r="KE125"/>
      <c r="KF125"/>
      <c r="KG125"/>
      <c r="KH125"/>
      <c r="KI125"/>
      <c r="KJ125"/>
      <c r="KK125"/>
      <c r="KL125"/>
      <c r="KM125"/>
      <c r="KN125"/>
      <c r="KO125"/>
      <c r="KP125"/>
      <c r="KQ125"/>
      <c r="KR125"/>
      <c r="KS125"/>
      <c r="KT125"/>
      <c r="KU125"/>
      <c r="KV125"/>
      <c r="KW125"/>
      <c r="KX125"/>
      <c r="KY125"/>
      <c r="KZ125"/>
      <c r="LA125"/>
      <c r="LB125"/>
      <c r="LC125"/>
      <c r="LD125"/>
      <c r="LE125"/>
      <c r="LF125"/>
      <c r="LG125"/>
      <c r="LH125"/>
      <c r="LI125"/>
      <c r="LJ125"/>
      <c r="LK125"/>
      <c r="LL125"/>
      <c r="LM125"/>
      <c r="LN125"/>
      <c r="LO125"/>
      <c r="LP125"/>
      <c r="LQ125"/>
      <c r="LR125"/>
      <c r="LS125"/>
      <c r="LT125"/>
      <c r="LU125"/>
      <c r="LV125"/>
      <c r="LW125"/>
      <c r="LX125"/>
      <c r="LY125"/>
      <c r="LZ125"/>
      <c r="MA125"/>
      <c r="MB125"/>
      <c r="MC125"/>
      <c r="MD125"/>
      <c r="ME125"/>
      <c r="MF125"/>
      <c r="MG125"/>
      <c r="MH125"/>
      <c r="MI125"/>
      <c r="MJ125"/>
      <c r="MK125"/>
      <c r="ML125"/>
      <c r="MM125"/>
      <c r="MN125"/>
      <c r="MO125"/>
      <c r="MP125"/>
      <c r="MQ125"/>
      <c r="MR125"/>
      <c r="MS125"/>
      <c r="MT125"/>
      <c r="MU125"/>
      <c r="MV125"/>
      <c r="MW125"/>
      <c r="MX125"/>
      <c r="MY125"/>
      <c r="MZ125"/>
      <c r="NA125"/>
      <c r="NB125"/>
      <c r="NC125"/>
      <c r="ND125"/>
      <c r="NE125"/>
      <c r="NF125"/>
      <c r="NG125"/>
      <c r="NH125"/>
      <c r="NI125"/>
      <c r="NJ125"/>
      <c r="NK125"/>
      <c r="NL125"/>
      <c r="NM125"/>
      <c r="NN125"/>
      <c r="NO125"/>
      <c r="NP125"/>
      <c r="NQ125"/>
      <c r="NR125"/>
      <c r="NS125"/>
      <c r="NT125"/>
      <c r="NU125"/>
      <c r="NV125"/>
      <c r="NW125"/>
      <c r="NX125"/>
      <c r="NY125"/>
      <c r="NZ125"/>
      <c r="OA125"/>
      <c r="OB125"/>
      <c r="OC125"/>
      <c r="OD125"/>
      <c r="OE125"/>
      <c r="OF125"/>
      <c r="OG125"/>
      <c r="OH125"/>
      <c r="OI125"/>
      <c r="OJ125"/>
      <c r="OK125"/>
      <c r="OL125"/>
      <c r="OM125"/>
      <c r="ON125"/>
      <c r="OO125"/>
      <c r="OP125"/>
      <c r="OQ125"/>
      <c r="OR125"/>
      <c r="OS125"/>
      <c r="OT125"/>
      <c r="OU125"/>
      <c r="OV125"/>
      <c r="OW125"/>
      <c r="OX125"/>
      <c r="OY125"/>
      <c r="OZ125"/>
      <c r="PA125"/>
      <c r="PB125"/>
      <c r="PC125"/>
      <c r="PD125"/>
      <c r="PE125"/>
      <c r="PF125"/>
      <c r="PG125"/>
      <c r="PH125"/>
      <c r="PI125"/>
      <c r="PJ125"/>
      <c r="PK125"/>
      <c r="PL125"/>
      <c r="PM125"/>
      <c r="PN125"/>
      <c r="PO125"/>
      <c r="PP125"/>
      <c r="PQ125"/>
      <c r="PR125"/>
      <c r="PS125"/>
      <c r="PT125"/>
      <c r="PU125"/>
      <c r="PV125"/>
      <c r="PW125"/>
      <c r="PX125"/>
      <c r="PY125"/>
      <c r="PZ125"/>
      <c r="QA125"/>
      <c r="QB125"/>
      <c r="QC125"/>
      <c r="QD125"/>
      <c r="QE125"/>
      <c r="QF125"/>
      <c r="QG125"/>
      <c r="QH125"/>
      <c r="QI125"/>
      <c r="QJ125"/>
      <c r="QK125"/>
      <c r="QL125"/>
      <c r="QM125"/>
      <c r="QN125"/>
      <c r="QO125"/>
      <c r="QP125"/>
      <c r="QQ125"/>
      <c r="QR125"/>
      <c r="QS125"/>
      <c r="QT125"/>
      <c r="QU125"/>
      <c r="QV125"/>
      <c r="QW125"/>
      <c r="QX125"/>
      <c r="QY125"/>
      <c r="QZ125"/>
      <c r="RA125"/>
      <c r="RB125"/>
      <c r="RC125"/>
      <c r="RD125"/>
      <c r="RE125"/>
      <c r="RF125"/>
      <c r="RG125"/>
      <c r="RH125"/>
      <c r="RI125"/>
      <c r="RJ125"/>
      <c r="RK125"/>
      <c r="RL125"/>
      <c r="RM125"/>
      <c r="RN125"/>
      <c r="RO125"/>
      <c r="RP125"/>
      <c r="RQ125"/>
      <c r="RR125"/>
      <c r="RS125"/>
      <c r="RT125"/>
      <c r="RU125"/>
      <c r="RV125"/>
      <c r="RW125"/>
      <c r="RX125"/>
      <c r="RY125"/>
      <c r="RZ125"/>
      <c r="SA125"/>
      <c r="SB125"/>
      <c r="SC125"/>
      <c r="SD125"/>
      <c r="SE125"/>
      <c r="SF125"/>
      <c r="SG125"/>
      <c r="SH125"/>
      <c r="SI125"/>
      <c r="SJ125"/>
      <c r="SK125"/>
      <c r="SL125"/>
      <c r="SM125"/>
      <c r="SN125"/>
      <c r="SO125"/>
      <c r="SP125"/>
      <c r="SQ125"/>
      <c r="SR125"/>
      <c r="SS125"/>
      <c r="ST125"/>
      <c r="SU125"/>
      <c r="SV125"/>
      <c r="SW125"/>
      <c r="SX125"/>
      <c r="SY125"/>
      <c r="SZ125"/>
      <c r="TA125"/>
      <c r="TB125"/>
      <c r="TC125"/>
      <c r="TD125"/>
      <c r="TE125"/>
      <c r="TF125"/>
      <c r="TG125"/>
      <c r="TH125"/>
      <c r="TI125"/>
      <c r="TJ125"/>
      <c r="TK125"/>
      <c r="TL125"/>
      <c r="TM125"/>
      <c r="TN125"/>
      <c r="TO125"/>
      <c r="TP125"/>
      <c r="TQ125"/>
      <c r="TR125"/>
      <c r="TS125"/>
      <c r="TT125"/>
      <c r="TU125"/>
      <c r="TV125"/>
      <c r="TW125"/>
      <c r="TX125"/>
      <c r="TY125"/>
      <c r="TZ125"/>
      <c r="UA125"/>
      <c r="UB125"/>
      <c r="UC125"/>
      <c r="UD125"/>
      <c r="UE125"/>
      <c r="UF125"/>
      <c r="UG125"/>
      <c r="UH125"/>
      <c r="UI125"/>
      <c r="UJ125"/>
      <c r="UK125"/>
      <c r="UL125"/>
      <c r="UM125"/>
      <c r="UN125"/>
      <c r="UO125"/>
      <c r="UP125"/>
      <c r="UQ125"/>
      <c r="UR125"/>
      <c r="US125"/>
      <c r="UT125"/>
      <c r="UU125"/>
      <c r="UV125"/>
      <c r="UW125"/>
      <c r="UX125"/>
      <c r="UY125"/>
      <c r="UZ125"/>
      <c r="VA125"/>
      <c r="VB125"/>
      <c r="VC125"/>
      <c r="VD125"/>
      <c r="VE125"/>
      <c r="VF125"/>
      <c r="VG125"/>
      <c r="VH125"/>
      <c r="VI125"/>
      <c r="VJ125"/>
      <c r="VK125"/>
      <c r="VL125"/>
      <c r="VM125"/>
      <c r="VN125"/>
      <c r="VO125"/>
      <c r="VP125"/>
      <c r="VQ125"/>
      <c r="VR125"/>
      <c r="VS125"/>
      <c r="VT125"/>
      <c r="VU125"/>
      <c r="VV125"/>
      <c r="VW125"/>
      <c r="VX125"/>
      <c r="VY125"/>
      <c r="VZ125"/>
      <c r="WA125"/>
      <c r="WB125"/>
      <c r="WC125"/>
      <c r="WD125"/>
      <c r="WE125"/>
      <c r="WF125"/>
      <c r="WG125"/>
      <c r="WH125"/>
      <c r="WI125"/>
      <c r="WJ125"/>
      <c r="WK125"/>
      <c r="WL125"/>
      <c r="WM125"/>
      <c r="WN125"/>
      <c r="WO125"/>
      <c r="WP125"/>
      <c r="WQ125"/>
      <c r="WR125"/>
      <c r="WS125"/>
      <c r="WT125"/>
      <c r="WU125"/>
      <c r="WV125"/>
      <c r="WW125"/>
      <c r="WX125"/>
      <c r="WY125"/>
      <c r="WZ125"/>
      <c r="XA125"/>
      <c r="XB125"/>
      <c r="XC125"/>
      <c r="XD125"/>
      <c r="XE125"/>
      <c r="XF125"/>
      <c r="XG125"/>
      <c r="XH125"/>
      <c r="XI125"/>
      <c r="XJ125"/>
      <c r="XK125"/>
      <c r="XL125"/>
      <c r="XM125"/>
      <c r="XN125"/>
      <c r="XO125"/>
      <c r="XP125"/>
      <c r="XQ125"/>
      <c r="XR125"/>
      <c r="XS125"/>
      <c r="XT125"/>
      <c r="XU125"/>
      <c r="XV125"/>
      <c r="XW125"/>
      <c r="XX125"/>
      <c r="XY125"/>
      <c r="XZ125"/>
      <c r="YA125"/>
      <c r="YB125"/>
      <c r="YC125"/>
      <c r="YD125"/>
      <c r="YE125"/>
      <c r="YF125"/>
      <c r="YG125"/>
      <c r="YH125"/>
      <c r="YI125"/>
      <c r="YJ125"/>
      <c r="YK125"/>
      <c r="YL125"/>
      <c r="YM125"/>
      <c r="YN125"/>
      <c r="YO125"/>
      <c r="YP125"/>
      <c r="YQ125"/>
      <c r="YR125"/>
      <c r="YS125"/>
      <c r="YT125"/>
      <c r="YU125"/>
      <c r="YV125"/>
      <c r="YW125"/>
      <c r="YX125"/>
      <c r="YY125"/>
      <c r="YZ125"/>
      <c r="ZA125"/>
      <c r="ZB125"/>
      <c r="ZC125"/>
      <c r="ZD125"/>
      <c r="ZE125"/>
      <c r="ZF125"/>
      <c r="ZG125"/>
      <c r="ZH125"/>
      <c r="ZI125"/>
      <c r="ZJ125"/>
      <c r="ZK125"/>
      <c r="ZL125"/>
      <c r="ZM125"/>
      <c r="ZN125"/>
      <c r="ZO125"/>
      <c r="ZP125"/>
      <c r="ZQ125"/>
      <c r="ZR125"/>
      <c r="ZS125"/>
      <c r="ZT125"/>
      <c r="ZU125"/>
      <c r="ZV125"/>
      <c r="ZW125"/>
      <c r="ZX125"/>
      <c r="ZY125"/>
      <c r="ZZ125"/>
    </row>
    <row r="126" spans="1:702" s="18" customFormat="1">
      <c r="A126" s="69" t="s">
        <v>361</v>
      </c>
      <c r="B126">
        <v>0</v>
      </c>
      <c r="C126">
        <v>0</v>
      </c>
      <c r="D126">
        <v>0</v>
      </c>
      <c r="E126">
        <v>0</v>
      </c>
      <c r="F126">
        <v>0</v>
      </c>
      <c r="G126">
        <v>0</v>
      </c>
      <c r="H126">
        <v>0</v>
      </c>
      <c r="I126">
        <v>0</v>
      </c>
      <c r="J126">
        <v>0</v>
      </c>
      <c r="K126">
        <v>0</v>
      </c>
      <c r="L126">
        <v>0</v>
      </c>
      <c r="M126">
        <v>0</v>
      </c>
      <c r="N126">
        <v>0</v>
      </c>
      <c r="O126">
        <v>0</v>
      </c>
      <c r="P126">
        <v>0</v>
      </c>
      <c r="Q126">
        <v>0</v>
      </c>
      <c r="R126">
        <v>0</v>
      </c>
      <c r="S126">
        <v>0</v>
      </c>
      <c r="T126">
        <v>0</v>
      </c>
      <c r="U126">
        <v>0</v>
      </c>
      <c r="V126">
        <v>0</v>
      </c>
      <c r="W126">
        <v>0</v>
      </c>
      <c r="X126">
        <v>0</v>
      </c>
      <c r="Y126">
        <v>0</v>
      </c>
      <c r="Z126">
        <v>0</v>
      </c>
      <c r="AA126">
        <v>0</v>
      </c>
      <c r="AB126">
        <v>0</v>
      </c>
      <c r="AC126">
        <v>0</v>
      </c>
      <c r="AD126">
        <v>0</v>
      </c>
      <c r="AE126">
        <v>0</v>
      </c>
      <c r="AF126">
        <v>0</v>
      </c>
      <c r="AG126">
        <v>0</v>
      </c>
      <c r="AH126">
        <v>0</v>
      </c>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c r="EZ126"/>
      <c r="FA126"/>
      <c r="FB126"/>
      <c r="FC126"/>
      <c r="FD126"/>
      <c r="FE126"/>
      <c r="FF126"/>
      <c r="FG126"/>
      <c r="FH126"/>
      <c r="FI126"/>
      <c r="FJ126"/>
      <c r="FK126"/>
      <c r="FL126"/>
      <c r="FM126"/>
      <c r="FN126"/>
      <c r="FO126"/>
      <c r="FP126"/>
      <c r="FQ126"/>
      <c r="FR126"/>
      <c r="FS126"/>
      <c r="FT126"/>
      <c r="FU126"/>
      <c r="FV126"/>
      <c r="FW126"/>
      <c r="FX126"/>
      <c r="FY126"/>
      <c r="FZ126"/>
      <c r="GA126"/>
      <c r="GB126"/>
      <c r="GC126"/>
      <c r="GD126"/>
      <c r="GE126"/>
      <c r="GF126"/>
      <c r="GG126"/>
      <c r="GH126"/>
      <c r="GI126"/>
      <c r="GJ126"/>
      <c r="GK126"/>
      <c r="GL126"/>
      <c r="GM126"/>
      <c r="GN126"/>
      <c r="GO126"/>
      <c r="GP126"/>
      <c r="GQ126"/>
      <c r="GR126"/>
      <c r="GS126"/>
      <c r="GT126"/>
      <c r="GU126"/>
      <c r="GV126"/>
      <c r="GW126"/>
      <c r="GX126"/>
      <c r="GY126"/>
      <c r="GZ126"/>
      <c r="HA126"/>
      <c r="HB126"/>
      <c r="HC126"/>
      <c r="HD126"/>
      <c r="HE126"/>
      <c r="HF126"/>
      <c r="HG126"/>
      <c r="HH126"/>
      <c r="HI126"/>
      <c r="HJ126"/>
      <c r="HK126"/>
      <c r="HL126"/>
      <c r="HM126"/>
      <c r="HN126"/>
      <c r="HO126"/>
      <c r="HP126"/>
      <c r="HQ126"/>
      <c r="HR126"/>
      <c r="HS126"/>
      <c r="HT126"/>
      <c r="HU126"/>
      <c r="HV126"/>
      <c r="HW126"/>
      <c r="HX126"/>
      <c r="HY126"/>
      <c r="HZ126"/>
      <c r="IA126"/>
      <c r="IB126"/>
      <c r="IC126"/>
      <c r="ID126"/>
      <c r="IE126"/>
      <c r="IF126"/>
      <c r="IG126"/>
      <c r="IH126"/>
      <c r="II126"/>
      <c r="IJ126"/>
      <c r="IK126"/>
      <c r="IL126"/>
      <c r="IM126"/>
      <c r="IN126"/>
      <c r="IO126"/>
      <c r="IP126"/>
      <c r="IQ126"/>
      <c r="IR126"/>
      <c r="IS126"/>
      <c r="IT126"/>
      <c r="IU126"/>
      <c r="IV126"/>
      <c r="IW126"/>
      <c r="IX126"/>
      <c r="IY126"/>
      <c r="IZ126"/>
      <c r="JA126"/>
      <c r="JB126"/>
      <c r="JC126"/>
      <c r="JD126"/>
      <c r="JE126"/>
      <c r="JF126"/>
      <c r="JG126"/>
      <c r="JH126"/>
      <c r="JI126"/>
      <c r="JJ126"/>
      <c r="JK126"/>
      <c r="JL126"/>
      <c r="JM126"/>
      <c r="JN126"/>
      <c r="JO126"/>
      <c r="JP126"/>
      <c r="JQ126"/>
      <c r="JR126"/>
      <c r="JS126"/>
      <c r="JT126"/>
      <c r="JU126"/>
      <c r="JV126"/>
      <c r="JW126"/>
      <c r="JX126"/>
      <c r="JY126"/>
      <c r="JZ126"/>
      <c r="KA126"/>
      <c r="KB126"/>
      <c r="KC126"/>
      <c r="KD126"/>
      <c r="KE126"/>
      <c r="KF126"/>
      <c r="KG126"/>
      <c r="KH126"/>
      <c r="KI126"/>
      <c r="KJ126"/>
      <c r="KK126"/>
      <c r="KL126"/>
      <c r="KM126"/>
      <c r="KN126"/>
      <c r="KO126"/>
      <c r="KP126"/>
      <c r="KQ126"/>
      <c r="KR126"/>
      <c r="KS126"/>
      <c r="KT126"/>
      <c r="KU126"/>
      <c r="KV126"/>
      <c r="KW126"/>
      <c r="KX126"/>
      <c r="KY126"/>
      <c r="KZ126"/>
      <c r="LA126"/>
      <c r="LB126"/>
      <c r="LC126"/>
      <c r="LD126"/>
      <c r="LE126"/>
      <c r="LF126"/>
      <c r="LG126"/>
      <c r="LH126"/>
      <c r="LI126"/>
      <c r="LJ126"/>
      <c r="LK126"/>
      <c r="LL126"/>
      <c r="LM126"/>
      <c r="LN126"/>
      <c r="LO126"/>
      <c r="LP126"/>
      <c r="LQ126"/>
      <c r="LR126"/>
      <c r="LS126"/>
      <c r="LT126"/>
      <c r="LU126"/>
      <c r="LV126"/>
      <c r="LW126"/>
      <c r="LX126"/>
      <c r="LY126"/>
      <c r="LZ126"/>
      <c r="MA126"/>
      <c r="MB126"/>
      <c r="MC126"/>
      <c r="MD126"/>
      <c r="ME126"/>
      <c r="MF126"/>
      <c r="MG126"/>
      <c r="MH126"/>
      <c r="MI126"/>
      <c r="MJ126"/>
      <c r="MK126"/>
      <c r="ML126"/>
      <c r="MM126"/>
      <c r="MN126"/>
      <c r="MO126"/>
      <c r="MP126"/>
      <c r="MQ126"/>
      <c r="MR126"/>
      <c r="MS126"/>
      <c r="MT126"/>
      <c r="MU126"/>
      <c r="MV126"/>
      <c r="MW126"/>
      <c r="MX126"/>
      <c r="MY126"/>
      <c r="MZ126"/>
      <c r="NA126"/>
      <c r="NB126"/>
      <c r="NC126"/>
      <c r="ND126"/>
      <c r="NE126"/>
      <c r="NF126"/>
      <c r="NG126"/>
      <c r="NH126"/>
      <c r="NI126"/>
      <c r="NJ126"/>
      <c r="NK126"/>
      <c r="NL126"/>
      <c r="NM126"/>
      <c r="NN126"/>
      <c r="NO126"/>
      <c r="NP126"/>
      <c r="NQ126"/>
      <c r="NR126"/>
      <c r="NS126"/>
      <c r="NT126"/>
      <c r="NU126"/>
      <c r="NV126"/>
      <c r="NW126"/>
      <c r="NX126"/>
      <c r="NY126"/>
      <c r="NZ126"/>
      <c r="OA126"/>
      <c r="OB126"/>
      <c r="OC126"/>
      <c r="OD126"/>
      <c r="OE126"/>
      <c r="OF126"/>
      <c r="OG126"/>
      <c r="OH126"/>
      <c r="OI126"/>
      <c r="OJ126"/>
      <c r="OK126"/>
      <c r="OL126"/>
      <c r="OM126"/>
      <c r="ON126"/>
      <c r="OO126"/>
      <c r="OP126"/>
      <c r="OQ126"/>
      <c r="OR126"/>
      <c r="OS126"/>
      <c r="OT126"/>
      <c r="OU126"/>
      <c r="OV126"/>
      <c r="OW126"/>
      <c r="OX126"/>
      <c r="OY126"/>
      <c r="OZ126"/>
      <c r="PA126"/>
      <c r="PB126"/>
      <c r="PC126"/>
      <c r="PD126"/>
      <c r="PE126"/>
      <c r="PF126"/>
      <c r="PG126"/>
      <c r="PH126"/>
      <c r="PI126"/>
      <c r="PJ126"/>
      <c r="PK126"/>
      <c r="PL126"/>
      <c r="PM126"/>
      <c r="PN126"/>
      <c r="PO126"/>
      <c r="PP126"/>
      <c r="PQ126"/>
      <c r="PR126"/>
      <c r="PS126"/>
      <c r="PT126"/>
      <c r="PU126"/>
      <c r="PV126"/>
      <c r="PW126"/>
      <c r="PX126"/>
      <c r="PY126"/>
      <c r="PZ126"/>
      <c r="QA126"/>
      <c r="QB126"/>
      <c r="QC126"/>
      <c r="QD126"/>
      <c r="QE126"/>
      <c r="QF126"/>
      <c r="QG126"/>
      <c r="QH126"/>
      <c r="QI126"/>
      <c r="QJ126"/>
      <c r="QK126"/>
      <c r="QL126"/>
      <c r="QM126"/>
      <c r="QN126"/>
      <c r="QO126"/>
      <c r="QP126"/>
      <c r="QQ126"/>
      <c r="QR126"/>
      <c r="QS126"/>
      <c r="QT126"/>
      <c r="QU126"/>
      <c r="QV126"/>
      <c r="QW126"/>
      <c r="QX126"/>
      <c r="QY126"/>
      <c r="QZ126"/>
      <c r="RA126"/>
      <c r="RB126"/>
      <c r="RC126"/>
      <c r="RD126"/>
      <c r="RE126"/>
      <c r="RF126"/>
      <c r="RG126"/>
      <c r="RH126"/>
      <c r="RI126"/>
      <c r="RJ126"/>
      <c r="RK126"/>
      <c r="RL126"/>
      <c r="RM126"/>
      <c r="RN126"/>
      <c r="RO126"/>
      <c r="RP126"/>
      <c r="RQ126"/>
      <c r="RR126"/>
      <c r="RS126"/>
      <c r="RT126"/>
      <c r="RU126"/>
      <c r="RV126"/>
      <c r="RW126"/>
      <c r="RX126"/>
      <c r="RY126"/>
      <c r="RZ126"/>
      <c r="SA126"/>
      <c r="SB126"/>
      <c r="SC126"/>
      <c r="SD126"/>
      <c r="SE126"/>
      <c r="SF126"/>
      <c r="SG126"/>
      <c r="SH126"/>
      <c r="SI126"/>
      <c r="SJ126"/>
      <c r="SK126"/>
      <c r="SL126"/>
      <c r="SM126"/>
      <c r="SN126"/>
      <c r="SO126"/>
      <c r="SP126"/>
      <c r="SQ126"/>
      <c r="SR126"/>
      <c r="SS126"/>
      <c r="ST126"/>
      <c r="SU126"/>
      <c r="SV126"/>
      <c r="SW126"/>
      <c r="SX126"/>
      <c r="SY126"/>
      <c r="SZ126"/>
      <c r="TA126"/>
      <c r="TB126"/>
      <c r="TC126"/>
      <c r="TD126"/>
      <c r="TE126"/>
      <c r="TF126"/>
      <c r="TG126"/>
      <c r="TH126"/>
      <c r="TI126"/>
      <c r="TJ126"/>
      <c r="TK126"/>
      <c r="TL126"/>
      <c r="TM126"/>
      <c r="TN126"/>
      <c r="TO126"/>
      <c r="TP126"/>
      <c r="TQ126"/>
      <c r="TR126"/>
      <c r="TS126"/>
      <c r="TT126"/>
      <c r="TU126"/>
      <c r="TV126"/>
      <c r="TW126"/>
      <c r="TX126"/>
      <c r="TY126"/>
      <c r="TZ126"/>
      <c r="UA126"/>
      <c r="UB126"/>
      <c r="UC126"/>
      <c r="UD126"/>
      <c r="UE126"/>
      <c r="UF126"/>
      <c r="UG126"/>
      <c r="UH126"/>
      <c r="UI126"/>
      <c r="UJ126"/>
      <c r="UK126"/>
      <c r="UL126"/>
      <c r="UM126"/>
      <c r="UN126"/>
      <c r="UO126"/>
      <c r="UP126"/>
      <c r="UQ126"/>
      <c r="UR126"/>
      <c r="US126"/>
      <c r="UT126"/>
      <c r="UU126"/>
      <c r="UV126"/>
      <c r="UW126"/>
      <c r="UX126"/>
      <c r="UY126"/>
      <c r="UZ126"/>
      <c r="VA126"/>
      <c r="VB126"/>
      <c r="VC126"/>
      <c r="VD126"/>
      <c r="VE126"/>
      <c r="VF126"/>
      <c r="VG126"/>
      <c r="VH126"/>
      <c r="VI126"/>
      <c r="VJ126"/>
      <c r="VK126"/>
      <c r="VL126"/>
      <c r="VM126"/>
      <c r="VN126"/>
      <c r="VO126"/>
      <c r="VP126"/>
      <c r="VQ126"/>
      <c r="VR126"/>
      <c r="VS126"/>
      <c r="VT126"/>
      <c r="VU126"/>
      <c r="VV126"/>
      <c r="VW126"/>
      <c r="VX126"/>
      <c r="VY126"/>
      <c r="VZ126"/>
      <c r="WA126"/>
      <c r="WB126"/>
      <c r="WC126"/>
      <c r="WD126"/>
      <c r="WE126"/>
      <c r="WF126"/>
      <c r="WG126"/>
      <c r="WH126"/>
      <c r="WI126"/>
      <c r="WJ126"/>
      <c r="WK126"/>
      <c r="WL126"/>
      <c r="WM126"/>
      <c r="WN126"/>
      <c r="WO126"/>
      <c r="WP126"/>
      <c r="WQ126"/>
      <c r="WR126"/>
      <c r="WS126"/>
      <c r="WT126"/>
      <c r="WU126"/>
      <c r="WV126"/>
      <c r="WW126"/>
      <c r="WX126"/>
      <c r="WY126"/>
      <c r="WZ126"/>
      <c r="XA126"/>
      <c r="XB126"/>
      <c r="XC126"/>
      <c r="XD126"/>
      <c r="XE126"/>
      <c r="XF126"/>
      <c r="XG126"/>
      <c r="XH126"/>
      <c r="XI126"/>
      <c r="XJ126"/>
      <c r="XK126"/>
      <c r="XL126"/>
      <c r="XM126"/>
      <c r="XN126"/>
      <c r="XO126"/>
      <c r="XP126"/>
      <c r="XQ126"/>
      <c r="XR126"/>
      <c r="XS126"/>
      <c r="XT126"/>
      <c r="XU126"/>
      <c r="XV126"/>
      <c r="XW126"/>
      <c r="XX126"/>
      <c r="XY126"/>
      <c r="XZ126"/>
      <c r="YA126"/>
      <c r="YB126"/>
      <c r="YC126"/>
      <c r="YD126"/>
      <c r="YE126"/>
      <c r="YF126"/>
      <c r="YG126"/>
      <c r="YH126"/>
      <c r="YI126"/>
      <c r="YJ126"/>
      <c r="YK126"/>
      <c r="YL126"/>
      <c r="YM126"/>
      <c r="YN126"/>
      <c r="YO126"/>
      <c r="YP126"/>
      <c r="YQ126"/>
      <c r="YR126"/>
      <c r="YS126"/>
      <c r="YT126"/>
      <c r="YU126"/>
      <c r="YV126"/>
      <c r="YW126"/>
      <c r="YX126"/>
      <c r="YY126"/>
      <c r="YZ126"/>
      <c r="ZA126"/>
      <c r="ZB126"/>
      <c r="ZC126"/>
      <c r="ZD126"/>
      <c r="ZE126"/>
      <c r="ZF126"/>
      <c r="ZG126"/>
      <c r="ZH126"/>
      <c r="ZI126"/>
      <c r="ZJ126"/>
      <c r="ZK126"/>
      <c r="ZL126"/>
      <c r="ZM126"/>
      <c r="ZN126"/>
      <c r="ZO126"/>
      <c r="ZP126"/>
      <c r="ZQ126"/>
      <c r="ZR126"/>
      <c r="ZS126"/>
      <c r="ZT126"/>
      <c r="ZU126"/>
      <c r="ZV126"/>
      <c r="ZW126"/>
      <c r="ZX126"/>
      <c r="ZY126"/>
      <c r="ZZ126"/>
    </row>
    <row r="127" spans="1:702" s="18" customFormat="1">
      <c r="A127" s="158" t="s">
        <v>362</v>
      </c>
      <c r="B127">
        <v>0</v>
      </c>
      <c r="C127">
        <v>0</v>
      </c>
      <c r="D127">
        <v>0</v>
      </c>
      <c r="E127">
        <v>0</v>
      </c>
      <c r="F127">
        <v>0</v>
      </c>
      <c r="G127">
        <v>0</v>
      </c>
      <c r="H127">
        <v>0</v>
      </c>
      <c r="I127">
        <v>0</v>
      </c>
      <c r="J127">
        <v>0</v>
      </c>
      <c r="K127">
        <v>0</v>
      </c>
      <c r="L127">
        <v>0</v>
      </c>
      <c r="M127">
        <v>0</v>
      </c>
      <c r="N127">
        <v>0</v>
      </c>
      <c r="O127">
        <v>0</v>
      </c>
      <c r="P127">
        <v>0</v>
      </c>
      <c r="Q127">
        <v>0</v>
      </c>
      <c r="R127">
        <v>0</v>
      </c>
      <c r="S127">
        <v>0</v>
      </c>
      <c r="T127">
        <v>0</v>
      </c>
      <c r="U127">
        <v>0</v>
      </c>
      <c r="V127">
        <v>0</v>
      </c>
      <c r="W127">
        <v>0</v>
      </c>
      <c r="X127">
        <v>0</v>
      </c>
      <c r="Y127">
        <v>0</v>
      </c>
      <c r="Z127">
        <v>0</v>
      </c>
      <c r="AA127">
        <v>0</v>
      </c>
      <c r="AB127">
        <v>0</v>
      </c>
      <c r="AC127">
        <v>0</v>
      </c>
      <c r="AD127">
        <v>0</v>
      </c>
      <c r="AE127">
        <v>0</v>
      </c>
      <c r="AF127">
        <v>0</v>
      </c>
      <c r="AG127">
        <v>0</v>
      </c>
      <c r="AH127">
        <v>0</v>
      </c>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c r="FC127"/>
      <c r="FD127"/>
      <c r="FE127"/>
      <c r="FF127"/>
      <c r="FG127"/>
      <c r="FH127"/>
      <c r="FI127"/>
      <c r="FJ127"/>
      <c r="FK127"/>
      <c r="FL127"/>
      <c r="FM127"/>
      <c r="FN127"/>
      <c r="FO127"/>
      <c r="FP127"/>
      <c r="FQ127"/>
      <c r="FR127"/>
      <c r="FS127"/>
      <c r="FT127"/>
      <c r="FU127"/>
      <c r="FV127"/>
      <c r="FW127"/>
      <c r="FX127"/>
      <c r="FY127"/>
      <c r="FZ127"/>
      <c r="GA127"/>
      <c r="GB127"/>
      <c r="GC127"/>
      <c r="GD127"/>
      <c r="GE127"/>
      <c r="GF127"/>
      <c r="GG127"/>
      <c r="GH127"/>
      <c r="GI127"/>
      <c r="GJ127"/>
      <c r="GK127"/>
      <c r="GL127"/>
      <c r="GM127"/>
      <c r="GN127"/>
      <c r="GO127"/>
      <c r="GP127"/>
      <c r="GQ127"/>
      <c r="GR127"/>
      <c r="GS127"/>
      <c r="GT127"/>
      <c r="GU127"/>
      <c r="GV127"/>
      <c r="GW127"/>
      <c r="GX127"/>
      <c r="GY127"/>
      <c r="GZ127"/>
      <c r="HA127"/>
      <c r="HB127"/>
      <c r="HC127"/>
      <c r="HD127"/>
      <c r="HE127"/>
      <c r="HF127"/>
      <c r="HG127"/>
      <c r="HH127"/>
      <c r="HI127"/>
      <c r="HJ127"/>
      <c r="HK127"/>
      <c r="HL127"/>
      <c r="HM127"/>
      <c r="HN127"/>
      <c r="HO127"/>
      <c r="HP127"/>
      <c r="HQ127"/>
      <c r="HR127"/>
      <c r="HS127"/>
      <c r="HT127"/>
      <c r="HU127"/>
      <c r="HV127"/>
      <c r="HW127"/>
      <c r="HX127"/>
      <c r="HY127"/>
      <c r="HZ127"/>
      <c r="IA127"/>
      <c r="IB127"/>
      <c r="IC127"/>
      <c r="ID127"/>
      <c r="IE127"/>
      <c r="IF127"/>
      <c r="IG127"/>
      <c r="IH127"/>
      <c r="II127"/>
      <c r="IJ127"/>
      <c r="IK127"/>
      <c r="IL127"/>
      <c r="IM127"/>
      <c r="IN127"/>
      <c r="IO127"/>
      <c r="IP127"/>
      <c r="IQ127"/>
      <c r="IR127"/>
      <c r="IS127"/>
      <c r="IT127"/>
      <c r="IU127"/>
      <c r="IV127"/>
      <c r="IW127"/>
      <c r="IX127"/>
      <c r="IY127"/>
      <c r="IZ127"/>
      <c r="JA127"/>
      <c r="JB127"/>
      <c r="JC127"/>
      <c r="JD127"/>
      <c r="JE127"/>
      <c r="JF127"/>
      <c r="JG127"/>
      <c r="JH127"/>
      <c r="JI127"/>
      <c r="JJ127"/>
      <c r="JK127"/>
      <c r="JL127"/>
      <c r="JM127"/>
      <c r="JN127"/>
      <c r="JO127"/>
      <c r="JP127"/>
      <c r="JQ127"/>
      <c r="JR127"/>
      <c r="JS127"/>
      <c r="JT127"/>
      <c r="JU127"/>
      <c r="JV127"/>
      <c r="JW127"/>
      <c r="JX127"/>
      <c r="JY127"/>
      <c r="JZ127"/>
      <c r="KA127"/>
      <c r="KB127"/>
      <c r="KC127"/>
      <c r="KD127"/>
      <c r="KE127"/>
      <c r="KF127"/>
      <c r="KG127"/>
      <c r="KH127"/>
      <c r="KI127"/>
      <c r="KJ127"/>
      <c r="KK127"/>
      <c r="KL127"/>
      <c r="KM127"/>
      <c r="KN127"/>
      <c r="KO127"/>
      <c r="KP127"/>
      <c r="KQ127"/>
      <c r="KR127"/>
      <c r="KS127"/>
      <c r="KT127"/>
      <c r="KU127"/>
      <c r="KV127"/>
      <c r="KW127"/>
      <c r="KX127"/>
      <c r="KY127"/>
      <c r="KZ127"/>
      <c r="LA127"/>
      <c r="LB127"/>
      <c r="LC127"/>
      <c r="LD127"/>
      <c r="LE127"/>
      <c r="LF127"/>
      <c r="LG127"/>
      <c r="LH127"/>
      <c r="LI127"/>
      <c r="LJ127"/>
      <c r="LK127"/>
      <c r="LL127"/>
      <c r="LM127"/>
      <c r="LN127"/>
      <c r="LO127"/>
      <c r="LP127"/>
      <c r="LQ127"/>
      <c r="LR127"/>
      <c r="LS127"/>
      <c r="LT127"/>
      <c r="LU127"/>
      <c r="LV127"/>
      <c r="LW127"/>
      <c r="LX127"/>
      <c r="LY127"/>
      <c r="LZ127"/>
      <c r="MA127"/>
      <c r="MB127"/>
      <c r="MC127"/>
      <c r="MD127"/>
      <c r="ME127"/>
      <c r="MF127"/>
      <c r="MG127"/>
      <c r="MH127"/>
      <c r="MI127"/>
      <c r="MJ127"/>
      <c r="MK127"/>
      <c r="ML127"/>
      <c r="MM127"/>
      <c r="MN127"/>
      <c r="MO127"/>
      <c r="MP127"/>
      <c r="MQ127"/>
      <c r="MR127"/>
      <c r="MS127"/>
      <c r="MT127"/>
      <c r="MU127"/>
      <c r="MV127"/>
      <c r="MW127"/>
      <c r="MX127"/>
      <c r="MY127"/>
      <c r="MZ127"/>
      <c r="NA127"/>
      <c r="NB127"/>
      <c r="NC127"/>
      <c r="ND127"/>
      <c r="NE127"/>
      <c r="NF127"/>
      <c r="NG127"/>
      <c r="NH127"/>
      <c r="NI127"/>
      <c r="NJ127"/>
      <c r="NK127"/>
      <c r="NL127"/>
      <c r="NM127"/>
      <c r="NN127"/>
      <c r="NO127"/>
      <c r="NP127"/>
      <c r="NQ127"/>
      <c r="NR127"/>
      <c r="NS127"/>
      <c r="NT127"/>
      <c r="NU127"/>
      <c r="NV127"/>
      <c r="NW127"/>
      <c r="NX127"/>
      <c r="NY127"/>
      <c r="NZ127"/>
      <c r="OA127"/>
      <c r="OB127"/>
      <c r="OC127"/>
      <c r="OD127"/>
      <c r="OE127"/>
      <c r="OF127"/>
      <c r="OG127"/>
      <c r="OH127"/>
      <c r="OI127"/>
      <c r="OJ127"/>
      <c r="OK127"/>
      <c r="OL127"/>
      <c r="OM127"/>
      <c r="ON127"/>
      <c r="OO127"/>
      <c r="OP127"/>
      <c r="OQ127"/>
      <c r="OR127"/>
      <c r="OS127"/>
      <c r="OT127"/>
      <c r="OU127"/>
      <c r="OV127"/>
      <c r="OW127"/>
      <c r="OX127"/>
      <c r="OY127"/>
      <c r="OZ127"/>
      <c r="PA127"/>
      <c r="PB127"/>
      <c r="PC127"/>
      <c r="PD127"/>
      <c r="PE127"/>
      <c r="PF127"/>
      <c r="PG127"/>
      <c r="PH127"/>
      <c r="PI127"/>
      <c r="PJ127"/>
      <c r="PK127"/>
      <c r="PL127"/>
      <c r="PM127"/>
      <c r="PN127"/>
      <c r="PO127"/>
      <c r="PP127"/>
      <c r="PQ127"/>
      <c r="PR127"/>
      <c r="PS127"/>
      <c r="PT127"/>
      <c r="PU127"/>
      <c r="PV127"/>
      <c r="PW127"/>
      <c r="PX127"/>
      <c r="PY127"/>
      <c r="PZ127"/>
      <c r="QA127"/>
      <c r="QB127"/>
      <c r="QC127"/>
      <c r="QD127"/>
      <c r="QE127"/>
      <c r="QF127"/>
      <c r="QG127"/>
      <c r="QH127"/>
      <c r="QI127"/>
      <c r="QJ127"/>
      <c r="QK127"/>
      <c r="QL127"/>
      <c r="QM127"/>
      <c r="QN127"/>
      <c r="QO127"/>
      <c r="QP127"/>
      <c r="QQ127"/>
      <c r="QR127"/>
      <c r="QS127"/>
      <c r="QT127"/>
      <c r="QU127"/>
      <c r="QV127"/>
      <c r="QW127"/>
      <c r="QX127"/>
      <c r="QY127"/>
      <c r="QZ127"/>
      <c r="RA127"/>
      <c r="RB127"/>
      <c r="RC127"/>
      <c r="RD127"/>
      <c r="RE127"/>
      <c r="RF127"/>
      <c r="RG127"/>
      <c r="RH127"/>
      <c r="RI127"/>
      <c r="RJ127"/>
      <c r="RK127"/>
      <c r="RL127"/>
      <c r="RM127"/>
      <c r="RN127"/>
      <c r="RO127"/>
      <c r="RP127"/>
      <c r="RQ127"/>
      <c r="RR127"/>
      <c r="RS127"/>
      <c r="RT127"/>
      <c r="RU127"/>
      <c r="RV127"/>
      <c r="RW127"/>
      <c r="RX127"/>
      <c r="RY127"/>
      <c r="RZ127"/>
      <c r="SA127"/>
      <c r="SB127"/>
      <c r="SC127"/>
      <c r="SD127"/>
      <c r="SE127"/>
      <c r="SF127"/>
      <c r="SG127"/>
      <c r="SH127"/>
      <c r="SI127"/>
      <c r="SJ127"/>
      <c r="SK127"/>
      <c r="SL127"/>
      <c r="SM127"/>
      <c r="SN127"/>
      <c r="SO127"/>
      <c r="SP127"/>
      <c r="SQ127"/>
      <c r="SR127"/>
      <c r="SS127"/>
      <c r="ST127"/>
      <c r="SU127"/>
      <c r="SV127"/>
      <c r="SW127"/>
      <c r="SX127"/>
      <c r="SY127"/>
      <c r="SZ127"/>
      <c r="TA127"/>
      <c r="TB127"/>
      <c r="TC127"/>
      <c r="TD127"/>
      <c r="TE127"/>
      <c r="TF127"/>
      <c r="TG127"/>
      <c r="TH127"/>
      <c r="TI127"/>
      <c r="TJ127"/>
      <c r="TK127"/>
      <c r="TL127"/>
      <c r="TM127"/>
      <c r="TN127"/>
      <c r="TO127"/>
      <c r="TP127"/>
      <c r="TQ127"/>
      <c r="TR127"/>
      <c r="TS127"/>
      <c r="TT127"/>
      <c r="TU127"/>
      <c r="TV127"/>
      <c r="TW127"/>
      <c r="TX127"/>
      <c r="TY127"/>
      <c r="TZ127"/>
      <c r="UA127"/>
      <c r="UB127"/>
      <c r="UC127"/>
      <c r="UD127"/>
      <c r="UE127"/>
      <c r="UF127"/>
      <c r="UG127"/>
      <c r="UH127"/>
      <c r="UI127"/>
      <c r="UJ127"/>
      <c r="UK127"/>
      <c r="UL127"/>
      <c r="UM127"/>
      <c r="UN127"/>
      <c r="UO127"/>
      <c r="UP127"/>
      <c r="UQ127"/>
      <c r="UR127"/>
      <c r="US127"/>
      <c r="UT127"/>
      <c r="UU127"/>
      <c r="UV127"/>
      <c r="UW127"/>
      <c r="UX127"/>
      <c r="UY127"/>
      <c r="UZ127"/>
      <c r="VA127"/>
      <c r="VB127"/>
      <c r="VC127"/>
      <c r="VD127"/>
      <c r="VE127"/>
      <c r="VF127"/>
      <c r="VG127"/>
      <c r="VH127"/>
      <c r="VI127"/>
      <c r="VJ127"/>
      <c r="VK127"/>
      <c r="VL127"/>
      <c r="VM127"/>
      <c r="VN127"/>
      <c r="VO127"/>
      <c r="VP127"/>
      <c r="VQ127"/>
      <c r="VR127"/>
      <c r="VS127"/>
      <c r="VT127"/>
      <c r="VU127"/>
      <c r="VV127"/>
      <c r="VW127"/>
      <c r="VX127"/>
      <c r="VY127"/>
      <c r="VZ127"/>
      <c r="WA127"/>
      <c r="WB127"/>
      <c r="WC127"/>
      <c r="WD127"/>
      <c r="WE127"/>
      <c r="WF127"/>
      <c r="WG127"/>
      <c r="WH127"/>
      <c r="WI127"/>
      <c r="WJ127"/>
      <c r="WK127"/>
      <c r="WL127"/>
      <c r="WM127"/>
      <c r="WN127"/>
      <c r="WO127"/>
      <c r="WP127"/>
      <c r="WQ127"/>
      <c r="WR127"/>
      <c r="WS127"/>
      <c r="WT127"/>
      <c r="WU127"/>
      <c r="WV127"/>
      <c r="WW127"/>
      <c r="WX127"/>
      <c r="WY127"/>
      <c r="WZ127"/>
      <c r="XA127"/>
      <c r="XB127"/>
      <c r="XC127"/>
      <c r="XD127"/>
      <c r="XE127"/>
      <c r="XF127"/>
      <c r="XG127"/>
      <c r="XH127"/>
      <c r="XI127"/>
      <c r="XJ127"/>
      <c r="XK127"/>
      <c r="XL127"/>
      <c r="XM127"/>
      <c r="XN127"/>
      <c r="XO127"/>
      <c r="XP127"/>
      <c r="XQ127"/>
      <c r="XR127"/>
      <c r="XS127"/>
      <c r="XT127"/>
      <c r="XU127"/>
      <c r="XV127"/>
      <c r="XW127"/>
      <c r="XX127"/>
      <c r="XY127"/>
      <c r="XZ127"/>
      <c r="YA127"/>
      <c r="YB127"/>
      <c r="YC127"/>
      <c r="YD127"/>
      <c r="YE127"/>
      <c r="YF127"/>
      <c r="YG127"/>
      <c r="YH127"/>
      <c r="YI127"/>
      <c r="YJ127"/>
      <c r="YK127"/>
      <c r="YL127"/>
      <c r="YM127"/>
      <c r="YN127"/>
      <c r="YO127"/>
      <c r="YP127"/>
      <c r="YQ127"/>
      <c r="YR127"/>
      <c r="YS127"/>
      <c r="YT127"/>
      <c r="YU127"/>
      <c r="YV127"/>
      <c r="YW127"/>
      <c r="YX127"/>
      <c r="YY127"/>
      <c r="YZ127"/>
      <c r="ZA127"/>
      <c r="ZB127"/>
      <c r="ZC127"/>
      <c r="ZD127"/>
      <c r="ZE127"/>
      <c r="ZF127"/>
      <c r="ZG127"/>
      <c r="ZH127"/>
      <c r="ZI127"/>
      <c r="ZJ127"/>
      <c r="ZK127"/>
      <c r="ZL127"/>
      <c r="ZM127"/>
      <c r="ZN127"/>
      <c r="ZO127"/>
      <c r="ZP127"/>
      <c r="ZQ127"/>
      <c r="ZR127"/>
      <c r="ZS127"/>
      <c r="ZT127"/>
      <c r="ZU127"/>
      <c r="ZV127"/>
      <c r="ZW127"/>
      <c r="ZX127"/>
      <c r="ZY127"/>
      <c r="ZZ127"/>
    </row>
    <row r="128" spans="1:702" s="18" customFormat="1">
      <c r="A128" s="16" t="s">
        <v>180</v>
      </c>
      <c r="B128">
        <v>0</v>
      </c>
      <c r="C128">
        <v>25127.130714581075</v>
      </c>
      <c r="D128">
        <v>48317.627096205157</v>
      </c>
      <c r="E128">
        <v>70498.886079872216</v>
      </c>
      <c r="F128">
        <v>87211.667062947512</v>
      </c>
      <c r="G128">
        <v>108959.15483310932</v>
      </c>
      <c r="H128">
        <v>135073.17069520519</v>
      </c>
      <c r="I128">
        <v>162968.68983813003</v>
      </c>
      <c r="J128">
        <v>193789.20844665228</v>
      </c>
      <c r="K128">
        <v>228879.08839228394</v>
      </c>
      <c r="L128">
        <v>260843.44193073496</v>
      </c>
      <c r="M128">
        <v>291553.87056521996</v>
      </c>
      <c r="N128">
        <v>319639.93168510299</v>
      </c>
      <c r="O128">
        <v>353829.49428406847</v>
      </c>
      <c r="P128">
        <v>387135.11035935563</v>
      </c>
      <c r="Q128">
        <v>426772.86983219802</v>
      </c>
      <c r="R128">
        <v>473518.28717878234</v>
      </c>
      <c r="S128">
        <v>524954.39543229376</v>
      </c>
      <c r="T128">
        <v>567502.7556604651</v>
      </c>
      <c r="U128">
        <v>610887.69953901775</v>
      </c>
      <c r="V128">
        <v>625518.89675828815</v>
      </c>
      <c r="W128">
        <v>648970.70122174709</v>
      </c>
      <c r="X128">
        <v>700103.24329756724</v>
      </c>
      <c r="Y128">
        <v>738402.62265773327</v>
      </c>
      <c r="Z128">
        <v>776566.29652295844</v>
      </c>
      <c r="AA128">
        <v>806760.0401678771</v>
      </c>
      <c r="AB128">
        <v>862949.29390032287</v>
      </c>
      <c r="AC128">
        <v>902976.26004955207</v>
      </c>
      <c r="AD128">
        <v>945704.44461299304</v>
      </c>
      <c r="AE128">
        <v>1026635.5256713791</v>
      </c>
      <c r="AF128">
        <v>1056092.373686427</v>
      </c>
      <c r="AG128">
        <v>1106245.9371469475</v>
      </c>
      <c r="AH128">
        <v>1178420.7513402752</v>
      </c>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c r="FC128"/>
      <c r="FD128"/>
      <c r="FE128"/>
      <c r="FF128"/>
      <c r="FG128"/>
      <c r="FH128"/>
      <c r="FI128"/>
      <c r="FJ128"/>
      <c r="FK128"/>
      <c r="FL128"/>
      <c r="FM128"/>
      <c r="FN128"/>
      <c r="FO128"/>
      <c r="FP128"/>
      <c r="FQ128"/>
      <c r="FR128"/>
      <c r="FS128"/>
      <c r="FT128"/>
      <c r="FU128"/>
      <c r="FV128"/>
      <c r="FW128"/>
      <c r="FX128"/>
      <c r="FY128"/>
      <c r="FZ128"/>
      <c r="GA128"/>
      <c r="GB128"/>
      <c r="GC128"/>
      <c r="GD128"/>
      <c r="GE128"/>
      <c r="GF128"/>
      <c r="GG128"/>
      <c r="GH128"/>
      <c r="GI128"/>
      <c r="GJ128"/>
      <c r="GK128"/>
      <c r="GL128"/>
      <c r="GM128"/>
      <c r="GN128"/>
      <c r="GO128"/>
      <c r="GP128"/>
      <c r="GQ128"/>
      <c r="GR128"/>
      <c r="GS128"/>
      <c r="GT128"/>
      <c r="GU128"/>
      <c r="GV128"/>
      <c r="GW128"/>
      <c r="GX128"/>
      <c r="GY128"/>
      <c r="GZ128"/>
      <c r="HA128"/>
      <c r="HB128"/>
      <c r="HC128"/>
      <c r="HD128"/>
      <c r="HE128"/>
      <c r="HF128"/>
      <c r="HG128"/>
      <c r="HH128"/>
      <c r="HI128"/>
      <c r="HJ128"/>
      <c r="HK128"/>
      <c r="HL128"/>
      <c r="HM128"/>
      <c r="HN128"/>
      <c r="HO128"/>
      <c r="HP128"/>
      <c r="HQ128"/>
      <c r="HR128"/>
      <c r="HS128"/>
      <c r="HT128"/>
      <c r="HU128"/>
      <c r="HV128"/>
      <c r="HW128"/>
      <c r="HX128"/>
      <c r="HY128"/>
      <c r="HZ128"/>
      <c r="IA128"/>
      <c r="IB128"/>
      <c r="IC128"/>
      <c r="ID128"/>
      <c r="IE128"/>
      <c r="IF128"/>
      <c r="IG128"/>
      <c r="IH128"/>
      <c r="II128"/>
      <c r="IJ128"/>
      <c r="IK128"/>
      <c r="IL128"/>
      <c r="IM128"/>
      <c r="IN128"/>
      <c r="IO128"/>
      <c r="IP128"/>
      <c r="IQ128"/>
      <c r="IR128"/>
      <c r="IS128"/>
      <c r="IT128"/>
      <c r="IU128"/>
      <c r="IV128"/>
      <c r="IW128"/>
      <c r="IX128"/>
      <c r="IY128"/>
      <c r="IZ128"/>
      <c r="JA128"/>
      <c r="JB128"/>
      <c r="JC128"/>
      <c r="JD128"/>
      <c r="JE128"/>
      <c r="JF128"/>
      <c r="JG128"/>
      <c r="JH128"/>
      <c r="JI128"/>
      <c r="JJ128"/>
      <c r="JK128"/>
      <c r="JL128"/>
      <c r="JM128"/>
      <c r="JN128"/>
      <c r="JO128"/>
      <c r="JP128"/>
      <c r="JQ128"/>
      <c r="JR128"/>
      <c r="JS128"/>
      <c r="JT128"/>
      <c r="JU128"/>
      <c r="JV128"/>
      <c r="JW128"/>
      <c r="JX128"/>
      <c r="JY128"/>
      <c r="JZ128"/>
      <c r="KA128"/>
      <c r="KB128"/>
      <c r="KC128"/>
      <c r="KD128"/>
      <c r="KE128"/>
      <c r="KF128"/>
      <c r="KG128"/>
      <c r="KH128"/>
      <c r="KI128"/>
      <c r="KJ128"/>
      <c r="KK128"/>
      <c r="KL128"/>
      <c r="KM128"/>
      <c r="KN128"/>
      <c r="KO128"/>
      <c r="KP128"/>
      <c r="KQ128"/>
      <c r="KR128"/>
      <c r="KS128"/>
      <c r="KT128"/>
      <c r="KU128"/>
      <c r="KV128"/>
      <c r="KW128"/>
      <c r="KX128"/>
      <c r="KY128"/>
      <c r="KZ128"/>
      <c r="LA128"/>
      <c r="LB128"/>
      <c r="LC128"/>
      <c r="LD128"/>
      <c r="LE128"/>
      <c r="LF128"/>
      <c r="LG128"/>
      <c r="LH128"/>
      <c r="LI128"/>
      <c r="LJ128"/>
      <c r="LK128"/>
      <c r="LL128"/>
      <c r="LM128"/>
      <c r="LN128"/>
      <c r="LO128"/>
      <c r="LP128"/>
      <c r="LQ128"/>
      <c r="LR128"/>
      <c r="LS128"/>
      <c r="LT128"/>
      <c r="LU128"/>
      <c r="LV128"/>
      <c r="LW128"/>
      <c r="LX128"/>
      <c r="LY128"/>
      <c r="LZ128"/>
      <c r="MA128"/>
      <c r="MB128"/>
      <c r="MC128"/>
      <c r="MD128"/>
      <c r="ME128"/>
      <c r="MF128"/>
      <c r="MG128"/>
      <c r="MH128"/>
      <c r="MI128"/>
      <c r="MJ128"/>
      <c r="MK128"/>
      <c r="ML128"/>
      <c r="MM128"/>
      <c r="MN128"/>
      <c r="MO128"/>
      <c r="MP128"/>
      <c r="MQ128"/>
      <c r="MR128"/>
      <c r="MS128"/>
      <c r="MT128"/>
      <c r="MU128"/>
      <c r="MV128"/>
      <c r="MW128"/>
      <c r="MX128"/>
      <c r="MY128"/>
      <c r="MZ128"/>
      <c r="NA128"/>
      <c r="NB128"/>
      <c r="NC128"/>
      <c r="ND128"/>
      <c r="NE128"/>
      <c r="NF128"/>
      <c r="NG128"/>
      <c r="NH128"/>
      <c r="NI128"/>
      <c r="NJ128"/>
      <c r="NK128"/>
      <c r="NL128"/>
      <c r="NM128"/>
      <c r="NN128"/>
      <c r="NO128"/>
      <c r="NP128"/>
      <c r="NQ128"/>
      <c r="NR128"/>
      <c r="NS128"/>
      <c r="NT128"/>
      <c r="NU128"/>
      <c r="NV128"/>
      <c r="NW128"/>
      <c r="NX128"/>
      <c r="NY128"/>
      <c r="NZ128"/>
      <c r="OA128"/>
      <c r="OB128"/>
      <c r="OC128"/>
      <c r="OD128"/>
      <c r="OE128"/>
      <c r="OF128"/>
      <c r="OG128"/>
      <c r="OH128"/>
      <c r="OI128"/>
      <c r="OJ128"/>
      <c r="OK128"/>
      <c r="OL128"/>
      <c r="OM128"/>
      <c r="ON128"/>
      <c r="OO128"/>
      <c r="OP128"/>
      <c r="OQ128"/>
      <c r="OR128"/>
      <c r="OS128"/>
      <c r="OT128"/>
      <c r="OU128"/>
      <c r="OV128"/>
      <c r="OW128"/>
      <c r="OX128"/>
      <c r="OY128"/>
      <c r="OZ128"/>
      <c r="PA128"/>
      <c r="PB128"/>
      <c r="PC128"/>
      <c r="PD128"/>
      <c r="PE128"/>
      <c r="PF128"/>
      <c r="PG128"/>
      <c r="PH128"/>
      <c r="PI128"/>
      <c r="PJ128"/>
      <c r="PK128"/>
      <c r="PL128"/>
      <c r="PM128"/>
      <c r="PN128"/>
      <c r="PO128"/>
      <c r="PP128"/>
      <c r="PQ128"/>
      <c r="PR128"/>
      <c r="PS128"/>
      <c r="PT128"/>
      <c r="PU128"/>
      <c r="PV128"/>
      <c r="PW128"/>
      <c r="PX128"/>
      <c r="PY128"/>
      <c r="PZ128"/>
      <c r="QA128"/>
      <c r="QB128"/>
      <c r="QC128"/>
      <c r="QD128"/>
      <c r="QE128"/>
      <c r="QF128"/>
      <c r="QG128"/>
      <c r="QH128"/>
      <c r="QI128"/>
      <c r="QJ128"/>
      <c r="QK128"/>
      <c r="QL128"/>
      <c r="QM128"/>
      <c r="QN128"/>
      <c r="QO128"/>
      <c r="QP128"/>
      <c r="QQ128"/>
      <c r="QR128"/>
      <c r="QS128"/>
      <c r="QT128"/>
      <c r="QU128"/>
      <c r="QV128"/>
      <c r="QW128"/>
      <c r="QX128"/>
      <c r="QY128"/>
      <c r="QZ128"/>
      <c r="RA128"/>
      <c r="RB128"/>
      <c r="RC128"/>
      <c r="RD128"/>
      <c r="RE128"/>
      <c r="RF128"/>
      <c r="RG128"/>
      <c r="RH128"/>
      <c r="RI128"/>
      <c r="RJ128"/>
      <c r="RK128"/>
      <c r="RL128"/>
      <c r="RM128"/>
      <c r="RN128"/>
      <c r="RO128"/>
      <c r="RP128"/>
      <c r="RQ128"/>
      <c r="RR128"/>
      <c r="RS128"/>
      <c r="RT128"/>
      <c r="RU128"/>
      <c r="RV128"/>
      <c r="RW128"/>
      <c r="RX128"/>
      <c r="RY128"/>
      <c r="RZ128"/>
      <c r="SA128"/>
      <c r="SB128"/>
      <c r="SC128"/>
      <c r="SD128"/>
      <c r="SE128"/>
      <c r="SF128"/>
      <c r="SG128"/>
      <c r="SH128"/>
      <c r="SI128"/>
      <c r="SJ128"/>
      <c r="SK128"/>
      <c r="SL128"/>
      <c r="SM128"/>
      <c r="SN128"/>
      <c r="SO128"/>
      <c r="SP128"/>
      <c r="SQ128"/>
      <c r="SR128"/>
      <c r="SS128"/>
      <c r="ST128"/>
      <c r="SU128"/>
      <c r="SV128"/>
      <c r="SW128"/>
      <c r="SX128"/>
      <c r="SY128"/>
      <c r="SZ128"/>
      <c r="TA128"/>
      <c r="TB128"/>
      <c r="TC128"/>
      <c r="TD128"/>
      <c r="TE128"/>
      <c r="TF128"/>
      <c r="TG128"/>
      <c r="TH128"/>
      <c r="TI128"/>
      <c r="TJ128"/>
      <c r="TK128"/>
      <c r="TL128"/>
      <c r="TM128"/>
      <c r="TN128"/>
      <c r="TO128"/>
      <c r="TP128"/>
      <c r="TQ128"/>
      <c r="TR128"/>
      <c r="TS128"/>
      <c r="TT128"/>
      <c r="TU128"/>
      <c r="TV128"/>
      <c r="TW128"/>
      <c r="TX128"/>
      <c r="TY128"/>
      <c r="TZ128"/>
      <c r="UA128"/>
      <c r="UB128"/>
      <c r="UC128"/>
      <c r="UD128"/>
      <c r="UE128"/>
      <c r="UF128"/>
      <c r="UG128"/>
      <c r="UH128"/>
      <c r="UI128"/>
      <c r="UJ128"/>
      <c r="UK128"/>
      <c r="UL128"/>
      <c r="UM128"/>
      <c r="UN128"/>
      <c r="UO128"/>
      <c r="UP128"/>
      <c r="UQ128"/>
      <c r="UR128"/>
      <c r="US128"/>
      <c r="UT128"/>
      <c r="UU128"/>
      <c r="UV128"/>
      <c r="UW128"/>
      <c r="UX128"/>
      <c r="UY128"/>
      <c r="UZ128"/>
      <c r="VA128"/>
      <c r="VB128"/>
      <c r="VC128"/>
      <c r="VD128"/>
      <c r="VE128"/>
      <c r="VF128"/>
      <c r="VG128"/>
      <c r="VH128"/>
      <c r="VI128"/>
      <c r="VJ128"/>
      <c r="VK128"/>
      <c r="VL128"/>
      <c r="VM128"/>
      <c r="VN128"/>
      <c r="VO128"/>
      <c r="VP128"/>
      <c r="VQ128"/>
      <c r="VR128"/>
      <c r="VS128"/>
      <c r="VT128"/>
      <c r="VU128"/>
      <c r="VV128"/>
      <c r="VW128"/>
      <c r="VX128"/>
      <c r="VY128"/>
      <c r="VZ128"/>
      <c r="WA128"/>
      <c r="WB128"/>
      <c r="WC128"/>
      <c r="WD128"/>
      <c r="WE128"/>
      <c r="WF128"/>
      <c r="WG128"/>
      <c r="WH128"/>
      <c r="WI128"/>
      <c r="WJ128"/>
      <c r="WK128"/>
      <c r="WL128"/>
      <c r="WM128"/>
      <c r="WN128"/>
      <c r="WO128"/>
      <c r="WP128"/>
      <c r="WQ128"/>
      <c r="WR128"/>
      <c r="WS128"/>
      <c r="WT128"/>
      <c r="WU128"/>
      <c r="WV128"/>
      <c r="WW128"/>
      <c r="WX128"/>
      <c r="WY128"/>
      <c r="WZ128"/>
      <c r="XA128"/>
      <c r="XB128"/>
      <c r="XC128"/>
      <c r="XD128"/>
      <c r="XE128"/>
      <c r="XF128"/>
      <c r="XG128"/>
      <c r="XH128"/>
      <c r="XI128"/>
      <c r="XJ128"/>
      <c r="XK128"/>
      <c r="XL128"/>
      <c r="XM128"/>
      <c r="XN128"/>
      <c r="XO128"/>
      <c r="XP128"/>
      <c r="XQ128"/>
      <c r="XR128"/>
      <c r="XS128"/>
      <c r="XT128"/>
      <c r="XU128"/>
      <c r="XV128"/>
      <c r="XW128"/>
      <c r="XX128"/>
      <c r="XY128"/>
      <c r="XZ128"/>
      <c r="YA128"/>
      <c r="YB128"/>
      <c r="YC128"/>
      <c r="YD128"/>
      <c r="YE128"/>
      <c r="YF128"/>
      <c r="YG128"/>
      <c r="YH128"/>
      <c r="YI128"/>
      <c r="YJ128"/>
      <c r="YK128"/>
      <c r="YL128"/>
      <c r="YM128"/>
      <c r="YN128"/>
      <c r="YO128"/>
      <c r="YP128"/>
      <c r="YQ128"/>
      <c r="YR128"/>
      <c r="YS128"/>
      <c r="YT128"/>
      <c r="YU128"/>
      <c r="YV128"/>
      <c r="YW128"/>
      <c r="YX128"/>
      <c r="YY128"/>
      <c r="YZ128"/>
      <c r="ZA128"/>
      <c r="ZB128"/>
      <c r="ZC128"/>
      <c r="ZD128"/>
      <c r="ZE128"/>
      <c r="ZF128"/>
      <c r="ZG128"/>
      <c r="ZH128"/>
      <c r="ZI128"/>
      <c r="ZJ128"/>
      <c r="ZK128"/>
      <c r="ZL128"/>
      <c r="ZM128"/>
      <c r="ZN128"/>
      <c r="ZO128"/>
      <c r="ZP128"/>
      <c r="ZQ128"/>
      <c r="ZR128"/>
      <c r="ZS128"/>
      <c r="ZT128"/>
      <c r="ZU128"/>
      <c r="ZV128"/>
      <c r="ZW128"/>
      <c r="ZX128"/>
      <c r="ZY128"/>
      <c r="ZZ128"/>
    </row>
    <row r="129" spans="1:702" s="18" customFormat="1">
      <c r="A129" s="16" t="s">
        <v>68</v>
      </c>
      <c r="B129">
        <v>502542.61429162155</v>
      </c>
      <c r="C129">
        <v>469267.84253302385</v>
      </c>
      <c r="D129">
        <v>454371.5361193979</v>
      </c>
      <c r="E129">
        <v>465641.26651925454</v>
      </c>
      <c r="F129">
        <v>462840.73927696032</v>
      </c>
      <c r="G129">
        <v>418024.76718178636</v>
      </c>
      <c r="H129">
        <v>442580.49517643306</v>
      </c>
      <c r="I129">
        <v>443904.4087979492</v>
      </c>
      <c r="J129">
        <v>494913.49998436257</v>
      </c>
      <c r="K129">
        <v>451629.84234884265</v>
      </c>
      <c r="L129">
        <v>399520.60113322258</v>
      </c>
      <c r="M129">
        <v>388939.77720057237</v>
      </c>
      <c r="N129">
        <v>416057.64857581898</v>
      </c>
      <c r="O129">
        <v>407898.05077069625</v>
      </c>
      <c r="P129">
        <v>371027.13084675046</v>
      </c>
      <c r="Q129">
        <v>382903.3633487192</v>
      </c>
      <c r="R129">
        <v>322170.74740600074</v>
      </c>
      <c r="S129">
        <v>283763.07737238146</v>
      </c>
      <c r="T129">
        <v>285655.27913882886</v>
      </c>
      <c r="U129">
        <v>254168.09919902051</v>
      </c>
      <c r="V129">
        <v>254717.17996943716</v>
      </c>
      <c r="W129">
        <v>259200.51072920486</v>
      </c>
      <c r="X129">
        <v>246377.49337376931</v>
      </c>
      <c r="Y129">
        <v>291968.85177118133</v>
      </c>
      <c r="Z129">
        <v>257649.11263424886</v>
      </c>
      <c r="AA129">
        <v>282085.34394184139</v>
      </c>
      <c r="AB129">
        <v>214399.30867685424</v>
      </c>
      <c r="AC129">
        <v>229091.88182638923</v>
      </c>
      <c r="AD129">
        <v>0</v>
      </c>
      <c r="AE129">
        <v>0</v>
      </c>
      <c r="AF129">
        <v>0</v>
      </c>
      <c r="AG129">
        <v>0</v>
      </c>
      <c r="AH129">
        <v>0</v>
      </c>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c r="EZ129"/>
      <c r="FA129"/>
      <c r="FB129"/>
      <c r="FC129"/>
      <c r="FD129"/>
      <c r="FE129"/>
      <c r="FF129"/>
      <c r="FG129"/>
      <c r="FH129"/>
      <c r="FI129"/>
      <c r="FJ129"/>
      <c r="FK129"/>
      <c r="FL129"/>
      <c r="FM129"/>
      <c r="FN129"/>
      <c r="FO129"/>
      <c r="FP129"/>
      <c r="FQ129"/>
      <c r="FR129"/>
      <c r="FS129"/>
      <c r="FT129"/>
      <c r="FU129"/>
      <c r="FV129"/>
      <c r="FW129"/>
      <c r="FX129"/>
      <c r="FY129"/>
      <c r="FZ129"/>
      <c r="GA129"/>
      <c r="GB129"/>
      <c r="GC129"/>
      <c r="GD129"/>
      <c r="GE129"/>
      <c r="GF129"/>
      <c r="GG129"/>
      <c r="GH129"/>
      <c r="GI129"/>
      <c r="GJ129"/>
      <c r="GK129"/>
      <c r="GL129"/>
      <c r="GM129"/>
      <c r="GN129"/>
      <c r="GO129"/>
      <c r="GP129"/>
      <c r="GQ129"/>
      <c r="GR129"/>
      <c r="GS129"/>
      <c r="GT129"/>
      <c r="GU129"/>
      <c r="GV129"/>
      <c r="GW129"/>
      <c r="GX129"/>
      <c r="GY129"/>
      <c r="GZ129"/>
      <c r="HA129"/>
      <c r="HB129"/>
      <c r="HC129"/>
      <c r="HD129"/>
      <c r="HE129"/>
      <c r="HF129"/>
      <c r="HG129"/>
      <c r="HH129"/>
      <c r="HI129"/>
      <c r="HJ129"/>
      <c r="HK129"/>
      <c r="HL129"/>
      <c r="HM129"/>
      <c r="HN129"/>
      <c r="HO129"/>
      <c r="HP129"/>
      <c r="HQ129"/>
      <c r="HR129"/>
      <c r="HS129"/>
      <c r="HT129"/>
      <c r="HU129"/>
      <c r="HV129"/>
      <c r="HW129"/>
      <c r="HX129"/>
      <c r="HY129"/>
      <c r="HZ129"/>
      <c r="IA129"/>
      <c r="IB129"/>
      <c r="IC129"/>
      <c r="ID129"/>
      <c r="IE129"/>
      <c r="IF129"/>
      <c r="IG129"/>
      <c r="IH129"/>
      <c r="II129"/>
      <c r="IJ129"/>
      <c r="IK129"/>
      <c r="IL129"/>
      <c r="IM129"/>
      <c r="IN129"/>
      <c r="IO129"/>
      <c r="IP129"/>
      <c r="IQ129"/>
      <c r="IR129"/>
      <c r="IS129"/>
      <c r="IT129"/>
      <c r="IU129"/>
      <c r="IV129"/>
      <c r="IW129"/>
      <c r="IX129"/>
      <c r="IY129"/>
      <c r="IZ129"/>
      <c r="JA129"/>
      <c r="JB129"/>
      <c r="JC129"/>
      <c r="JD129"/>
      <c r="JE129"/>
      <c r="JF129"/>
      <c r="JG129"/>
      <c r="JH129"/>
      <c r="JI129"/>
      <c r="JJ129"/>
      <c r="JK129"/>
      <c r="JL129"/>
      <c r="JM129"/>
      <c r="JN129"/>
      <c r="JO129"/>
      <c r="JP129"/>
      <c r="JQ129"/>
      <c r="JR129"/>
      <c r="JS129"/>
      <c r="JT129"/>
      <c r="JU129"/>
      <c r="JV129"/>
      <c r="JW129"/>
      <c r="JX129"/>
      <c r="JY129"/>
      <c r="JZ129"/>
      <c r="KA129"/>
      <c r="KB129"/>
      <c r="KC129"/>
      <c r="KD129"/>
      <c r="KE129"/>
      <c r="KF129"/>
      <c r="KG129"/>
      <c r="KH129"/>
      <c r="KI129"/>
      <c r="KJ129"/>
      <c r="KK129"/>
      <c r="KL129"/>
      <c r="KM129"/>
      <c r="KN129"/>
      <c r="KO129"/>
      <c r="KP129"/>
      <c r="KQ129"/>
      <c r="KR129"/>
      <c r="KS129"/>
      <c r="KT129"/>
      <c r="KU129"/>
      <c r="KV129"/>
      <c r="KW129"/>
      <c r="KX129"/>
      <c r="KY129"/>
      <c r="KZ129"/>
      <c r="LA129"/>
      <c r="LB129"/>
      <c r="LC129"/>
      <c r="LD129"/>
      <c r="LE129"/>
      <c r="LF129"/>
      <c r="LG129"/>
      <c r="LH129"/>
      <c r="LI129"/>
      <c r="LJ129"/>
      <c r="LK129"/>
      <c r="LL129"/>
      <c r="LM129"/>
      <c r="LN129"/>
      <c r="LO129"/>
      <c r="LP129"/>
      <c r="LQ129"/>
      <c r="LR129"/>
      <c r="LS129"/>
      <c r="LT129"/>
      <c r="LU129"/>
      <c r="LV129"/>
      <c r="LW129"/>
      <c r="LX129"/>
      <c r="LY129"/>
      <c r="LZ129"/>
      <c r="MA129"/>
      <c r="MB129"/>
      <c r="MC129"/>
      <c r="MD129"/>
      <c r="ME129"/>
      <c r="MF129"/>
      <c r="MG129"/>
      <c r="MH129"/>
      <c r="MI129"/>
      <c r="MJ129"/>
      <c r="MK129"/>
      <c r="ML129"/>
      <c r="MM129"/>
      <c r="MN129"/>
      <c r="MO129"/>
      <c r="MP129"/>
      <c r="MQ129"/>
      <c r="MR129"/>
      <c r="MS129"/>
      <c r="MT129"/>
      <c r="MU129"/>
      <c r="MV129"/>
      <c r="MW129"/>
      <c r="MX129"/>
      <c r="MY129"/>
      <c r="MZ129"/>
      <c r="NA129"/>
      <c r="NB129"/>
      <c r="NC129"/>
      <c r="ND129"/>
      <c r="NE129"/>
      <c r="NF129"/>
      <c r="NG129"/>
      <c r="NH129"/>
      <c r="NI129"/>
      <c r="NJ129"/>
      <c r="NK129"/>
      <c r="NL129"/>
      <c r="NM129"/>
      <c r="NN129"/>
      <c r="NO129"/>
      <c r="NP129"/>
      <c r="NQ129"/>
      <c r="NR129"/>
      <c r="NS129"/>
      <c r="NT129"/>
      <c r="NU129"/>
      <c r="NV129"/>
      <c r="NW129"/>
      <c r="NX129"/>
      <c r="NY129"/>
      <c r="NZ129"/>
      <c r="OA129"/>
      <c r="OB129"/>
      <c r="OC129"/>
      <c r="OD129"/>
      <c r="OE129"/>
      <c r="OF129"/>
      <c r="OG129"/>
      <c r="OH129"/>
      <c r="OI129"/>
      <c r="OJ129"/>
      <c r="OK129"/>
      <c r="OL129"/>
      <c r="OM129"/>
      <c r="ON129"/>
      <c r="OO129"/>
      <c r="OP129"/>
      <c r="OQ129"/>
      <c r="OR129"/>
      <c r="OS129"/>
      <c r="OT129"/>
      <c r="OU129"/>
      <c r="OV129"/>
      <c r="OW129"/>
      <c r="OX129"/>
      <c r="OY129"/>
      <c r="OZ129"/>
      <c r="PA129"/>
      <c r="PB129"/>
      <c r="PC129"/>
      <c r="PD129"/>
      <c r="PE129"/>
      <c r="PF129"/>
      <c r="PG129"/>
      <c r="PH129"/>
      <c r="PI129"/>
      <c r="PJ129"/>
      <c r="PK129"/>
      <c r="PL129"/>
      <c r="PM129"/>
      <c r="PN129"/>
      <c r="PO129"/>
      <c r="PP129"/>
      <c r="PQ129"/>
      <c r="PR129"/>
      <c r="PS129"/>
      <c r="PT129"/>
      <c r="PU129"/>
      <c r="PV129"/>
      <c r="PW129"/>
      <c r="PX129"/>
      <c r="PY129"/>
      <c r="PZ129"/>
      <c r="QA129"/>
      <c r="QB129"/>
      <c r="QC129"/>
      <c r="QD129"/>
      <c r="QE129"/>
      <c r="QF129"/>
      <c r="QG129"/>
      <c r="QH129"/>
      <c r="QI129"/>
      <c r="QJ129"/>
      <c r="QK129"/>
      <c r="QL129"/>
      <c r="QM129"/>
      <c r="QN129"/>
      <c r="QO129"/>
      <c r="QP129"/>
      <c r="QQ129"/>
      <c r="QR129"/>
      <c r="QS129"/>
      <c r="QT129"/>
      <c r="QU129"/>
      <c r="QV129"/>
      <c r="QW129"/>
      <c r="QX129"/>
      <c r="QY129"/>
      <c r="QZ129"/>
      <c r="RA129"/>
      <c r="RB129"/>
      <c r="RC129"/>
      <c r="RD129"/>
      <c r="RE129"/>
      <c r="RF129"/>
      <c r="RG129"/>
      <c r="RH129"/>
      <c r="RI129"/>
      <c r="RJ129"/>
      <c r="RK129"/>
      <c r="RL129"/>
      <c r="RM129"/>
      <c r="RN129"/>
      <c r="RO129"/>
      <c r="RP129"/>
      <c r="RQ129"/>
      <c r="RR129"/>
      <c r="RS129"/>
      <c r="RT129"/>
      <c r="RU129"/>
      <c r="RV129"/>
      <c r="RW129"/>
      <c r="RX129"/>
      <c r="RY129"/>
      <c r="RZ129"/>
      <c r="SA129"/>
      <c r="SB129"/>
      <c r="SC129"/>
      <c r="SD129"/>
      <c r="SE129"/>
      <c r="SF129"/>
      <c r="SG129"/>
      <c r="SH129"/>
      <c r="SI129"/>
      <c r="SJ129"/>
      <c r="SK129"/>
      <c r="SL129"/>
      <c r="SM129"/>
      <c r="SN129"/>
      <c r="SO129"/>
      <c r="SP129"/>
      <c r="SQ129"/>
      <c r="SR129"/>
      <c r="SS129"/>
      <c r="ST129"/>
      <c r="SU129"/>
      <c r="SV129"/>
      <c r="SW129"/>
      <c r="SX129"/>
      <c r="SY129"/>
      <c r="SZ129"/>
      <c r="TA129"/>
      <c r="TB129"/>
      <c r="TC129"/>
      <c r="TD129"/>
      <c r="TE129"/>
      <c r="TF129"/>
      <c r="TG129"/>
      <c r="TH129"/>
      <c r="TI129"/>
      <c r="TJ129"/>
      <c r="TK129"/>
      <c r="TL129"/>
      <c r="TM129"/>
      <c r="TN129"/>
      <c r="TO129"/>
      <c r="TP129"/>
      <c r="TQ129"/>
      <c r="TR129"/>
      <c r="TS129"/>
      <c r="TT129"/>
      <c r="TU129"/>
      <c r="TV129"/>
      <c r="TW129"/>
      <c r="TX129"/>
      <c r="TY129"/>
      <c r="TZ129"/>
      <c r="UA129"/>
      <c r="UB129"/>
      <c r="UC129"/>
      <c r="UD129"/>
      <c r="UE129"/>
      <c r="UF129"/>
      <c r="UG129"/>
      <c r="UH129"/>
      <c r="UI129"/>
      <c r="UJ129"/>
      <c r="UK129"/>
      <c r="UL129"/>
      <c r="UM129"/>
      <c r="UN129"/>
      <c r="UO129"/>
      <c r="UP129"/>
      <c r="UQ129"/>
      <c r="UR129"/>
      <c r="US129"/>
      <c r="UT129"/>
      <c r="UU129"/>
      <c r="UV129"/>
      <c r="UW129"/>
      <c r="UX129"/>
      <c r="UY129"/>
      <c r="UZ129"/>
      <c r="VA129"/>
      <c r="VB129"/>
      <c r="VC129"/>
      <c r="VD129"/>
      <c r="VE129"/>
      <c r="VF129"/>
      <c r="VG129"/>
      <c r="VH129"/>
      <c r="VI129"/>
      <c r="VJ129"/>
      <c r="VK129"/>
      <c r="VL129"/>
      <c r="VM129"/>
      <c r="VN129"/>
      <c r="VO129"/>
      <c r="VP129"/>
      <c r="VQ129"/>
      <c r="VR129"/>
      <c r="VS129"/>
      <c r="VT129"/>
      <c r="VU129"/>
      <c r="VV129"/>
      <c r="VW129"/>
      <c r="VX129"/>
      <c r="VY129"/>
      <c r="VZ129"/>
      <c r="WA129"/>
      <c r="WB129"/>
      <c r="WC129"/>
      <c r="WD129"/>
      <c r="WE129"/>
      <c r="WF129"/>
      <c r="WG129"/>
      <c r="WH129"/>
      <c r="WI129"/>
      <c r="WJ129"/>
      <c r="WK129"/>
      <c r="WL129"/>
      <c r="WM129"/>
      <c r="WN129"/>
      <c r="WO129"/>
      <c r="WP129"/>
      <c r="WQ129"/>
      <c r="WR129"/>
      <c r="WS129"/>
      <c r="WT129"/>
      <c r="WU129"/>
      <c r="WV129"/>
      <c r="WW129"/>
      <c r="WX129"/>
      <c r="WY129"/>
      <c r="WZ129"/>
      <c r="XA129"/>
      <c r="XB129"/>
      <c r="XC129"/>
      <c r="XD129"/>
      <c r="XE129"/>
      <c r="XF129"/>
      <c r="XG129"/>
      <c r="XH129"/>
      <c r="XI129"/>
      <c r="XJ129"/>
      <c r="XK129"/>
      <c r="XL129"/>
      <c r="XM129"/>
      <c r="XN129"/>
      <c r="XO129"/>
      <c r="XP129"/>
      <c r="XQ129"/>
      <c r="XR129"/>
      <c r="XS129"/>
      <c r="XT129"/>
      <c r="XU129"/>
      <c r="XV129"/>
      <c r="XW129"/>
      <c r="XX129"/>
      <c r="XY129"/>
      <c r="XZ129"/>
      <c r="YA129"/>
      <c r="YB129"/>
      <c r="YC129"/>
      <c r="YD129"/>
      <c r="YE129"/>
      <c r="YF129"/>
      <c r="YG129"/>
      <c r="YH129"/>
      <c r="YI129"/>
      <c r="YJ129"/>
      <c r="YK129"/>
      <c r="YL129"/>
      <c r="YM129"/>
      <c r="YN129"/>
      <c r="YO129"/>
      <c r="YP129"/>
      <c r="YQ129"/>
      <c r="YR129"/>
      <c r="YS129"/>
      <c r="YT129"/>
      <c r="YU129"/>
      <c r="YV129"/>
      <c r="YW129"/>
      <c r="YX129"/>
      <c r="YY129"/>
      <c r="YZ129"/>
      <c r="ZA129"/>
      <c r="ZB129"/>
      <c r="ZC129"/>
      <c r="ZD129"/>
      <c r="ZE129"/>
      <c r="ZF129"/>
      <c r="ZG129"/>
      <c r="ZH129"/>
      <c r="ZI129"/>
      <c r="ZJ129"/>
      <c r="ZK129"/>
      <c r="ZL129"/>
      <c r="ZM129"/>
      <c r="ZN129"/>
      <c r="ZO129"/>
      <c r="ZP129"/>
      <c r="ZQ129"/>
      <c r="ZR129"/>
      <c r="ZS129"/>
      <c r="ZT129"/>
      <c r="ZU129"/>
      <c r="ZV129"/>
      <c r="ZW129"/>
      <c r="ZX129"/>
      <c r="ZY129"/>
      <c r="ZZ129"/>
    </row>
    <row r="130" spans="1:702" s="18" customFormat="1">
      <c r="A130" s="16" t="s">
        <v>69</v>
      </c>
      <c r="B130">
        <v>125635.65357290539</v>
      </c>
      <c r="C130">
        <v>117316.96063325596</v>
      </c>
      <c r="D130">
        <v>113592.88402984948</v>
      </c>
      <c r="E130">
        <v>116410.31662981363</v>
      </c>
      <c r="F130">
        <v>115710.18481924008</v>
      </c>
      <c r="G130">
        <v>104506.19179544658</v>
      </c>
      <c r="H130">
        <v>110645.12379410824</v>
      </c>
      <c r="I130">
        <v>110976.10219948727</v>
      </c>
      <c r="J130">
        <v>123728.3749960906</v>
      </c>
      <c r="K130">
        <v>112907.46058721062</v>
      </c>
      <c r="L130">
        <v>99880.1502833056</v>
      </c>
      <c r="M130">
        <v>97234.944300143048</v>
      </c>
      <c r="N130">
        <v>104014.41214395469</v>
      </c>
      <c r="O130">
        <v>101974.51269267402</v>
      </c>
      <c r="P130">
        <v>92756.782711687585</v>
      </c>
      <c r="Q130">
        <v>95725.84083717977</v>
      </c>
      <c r="R130">
        <v>80542.686851500155</v>
      </c>
      <c r="S130">
        <v>70940.769343095351</v>
      </c>
      <c r="T130">
        <v>71413.819784707201</v>
      </c>
      <c r="U130">
        <v>63542.024799755112</v>
      </c>
      <c r="V130">
        <v>63679.294992359275</v>
      </c>
      <c r="W130">
        <v>64800.127682301209</v>
      </c>
      <c r="X130">
        <v>61594.373343442319</v>
      </c>
      <c r="Y130">
        <v>72992.212942795304</v>
      </c>
      <c r="Z130">
        <v>64412.278158562192</v>
      </c>
      <c r="AA130">
        <v>70521.335985460319</v>
      </c>
      <c r="AB130">
        <v>53599.827169213546</v>
      </c>
      <c r="AC130">
        <v>57272.970456597286</v>
      </c>
      <c r="AD130">
        <v>259531.80495332056</v>
      </c>
      <c r="AE130">
        <v>258642.32818166979</v>
      </c>
      <c r="AF130">
        <v>300690.07448599965</v>
      </c>
      <c r="AG130">
        <v>295910.8335001145</v>
      </c>
      <c r="AH130">
        <v>267399.38695488218</v>
      </c>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c r="EZ130"/>
      <c r="FA130"/>
      <c r="FB130"/>
      <c r="FC130"/>
      <c r="FD130"/>
      <c r="FE130"/>
      <c r="FF130"/>
      <c r="FG130"/>
      <c r="FH130"/>
      <c r="FI130"/>
      <c r="FJ130"/>
      <c r="FK130"/>
      <c r="FL130"/>
      <c r="FM130"/>
      <c r="FN130"/>
      <c r="FO130"/>
      <c r="FP130"/>
      <c r="FQ130"/>
      <c r="FR130"/>
      <c r="FS130"/>
      <c r="FT130"/>
      <c r="FU130"/>
      <c r="FV130"/>
      <c r="FW130"/>
      <c r="FX130"/>
      <c r="FY130"/>
      <c r="FZ130"/>
      <c r="GA130"/>
      <c r="GB130"/>
      <c r="GC130"/>
      <c r="GD130"/>
      <c r="GE130"/>
      <c r="GF130"/>
      <c r="GG130"/>
      <c r="GH130"/>
      <c r="GI130"/>
      <c r="GJ130"/>
      <c r="GK130"/>
      <c r="GL130"/>
      <c r="GM130"/>
      <c r="GN130"/>
      <c r="GO130"/>
      <c r="GP130"/>
      <c r="GQ130"/>
      <c r="GR130"/>
      <c r="GS130"/>
      <c r="GT130"/>
      <c r="GU130"/>
      <c r="GV130"/>
      <c r="GW130"/>
      <c r="GX130"/>
      <c r="GY130"/>
      <c r="GZ130"/>
      <c r="HA130"/>
      <c r="HB130"/>
      <c r="HC130"/>
      <c r="HD130"/>
      <c r="HE130"/>
      <c r="HF130"/>
      <c r="HG130"/>
      <c r="HH130"/>
      <c r="HI130"/>
      <c r="HJ130"/>
      <c r="HK130"/>
      <c r="HL130"/>
      <c r="HM130"/>
      <c r="HN130"/>
      <c r="HO130"/>
      <c r="HP130"/>
      <c r="HQ130"/>
      <c r="HR130"/>
      <c r="HS130"/>
      <c r="HT130"/>
      <c r="HU130"/>
      <c r="HV130"/>
      <c r="HW130"/>
      <c r="HX130"/>
      <c r="HY130"/>
      <c r="HZ130"/>
      <c r="IA130"/>
      <c r="IB130"/>
      <c r="IC130"/>
      <c r="ID130"/>
      <c r="IE130"/>
      <c r="IF130"/>
      <c r="IG130"/>
      <c r="IH130"/>
      <c r="II130"/>
      <c r="IJ130"/>
      <c r="IK130"/>
      <c r="IL130"/>
      <c r="IM130"/>
      <c r="IN130"/>
      <c r="IO130"/>
      <c r="IP130"/>
      <c r="IQ130"/>
      <c r="IR130"/>
      <c r="IS130"/>
      <c r="IT130"/>
      <c r="IU130"/>
      <c r="IV130"/>
      <c r="IW130"/>
      <c r="IX130"/>
      <c r="IY130"/>
      <c r="IZ130"/>
      <c r="JA130"/>
      <c r="JB130"/>
      <c r="JC130"/>
      <c r="JD130"/>
      <c r="JE130"/>
      <c r="JF130"/>
      <c r="JG130"/>
      <c r="JH130"/>
      <c r="JI130"/>
      <c r="JJ130"/>
      <c r="JK130"/>
      <c r="JL130"/>
      <c r="JM130"/>
      <c r="JN130"/>
      <c r="JO130"/>
      <c r="JP130"/>
      <c r="JQ130"/>
      <c r="JR130"/>
      <c r="JS130"/>
      <c r="JT130"/>
      <c r="JU130"/>
      <c r="JV130"/>
      <c r="JW130"/>
      <c r="JX130"/>
      <c r="JY130"/>
      <c r="JZ130"/>
      <c r="KA130"/>
      <c r="KB130"/>
      <c r="KC130"/>
      <c r="KD130"/>
      <c r="KE130"/>
      <c r="KF130"/>
      <c r="KG130"/>
      <c r="KH130"/>
      <c r="KI130"/>
      <c r="KJ130"/>
      <c r="KK130"/>
      <c r="KL130"/>
      <c r="KM130"/>
      <c r="KN130"/>
      <c r="KO130"/>
      <c r="KP130"/>
      <c r="KQ130"/>
      <c r="KR130"/>
      <c r="KS130"/>
      <c r="KT130"/>
      <c r="KU130"/>
      <c r="KV130"/>
      <c r="KW130"/>
      <c r="KX130"/>
      <c r="KY130"/>
      <c r="KZ130"/>
      <c r="LA130"/>
      <c r="LB130"/>
      <c r="LC130"/>
      <c r="LD130"/>
      <c r="LE130"/>
      <c r="LF130"/>
      <c r="LG130"/>
      <c r="LH130"/>
      <c r="LI130"/>
      <c r="LJ130"/>
      <c r="LK130"/>
      <c r="LL130"/>
      <c r="LM130"/>
      <c r="LN130"/>
      <c r="LO130"/>
      <c r="LP130"/>
      <c r="LQ130"/>
      <c r="LR130"/>
      <c r="LS130"/>
      <c r="LT130"/>
      <c r="LU130"/>
      <c r="LV130"/>
      <c r="LW130"/>
      <c r="LX130"/>
      <c r="LY130"/>
      <c r="LZ130"/>
      <c r="MA130"/>
      <c r="MB130"/>
      <c r="MC130"/>
      <c r="MD130"/>
      <c r="ME130"/>
      <c r="MF130"/>
      <c r="MG130"/>
      <c r="MH130"/>
      <c r="MI130"/>
      <c r="MJ130"/>
      <c r="MK130"/>
      <c r="ML130"/>
      <c r="MM130"/>
      <c r="MN130"/>
      <c r="MO130"/>
      <c r="MP130"/>
      <c r="MQ130"/>
      <c r="MR130"/>
      <c r="MS130"/>
      <c r="MT130"/>
      <c r="MU130"/>
      <c r="MV130"/>
      <c r="MW130"/>
      <c r="MX130"/>
      <c r="MY130"/>
      <c r="MZ130"/>
      <c r="NA130"/>
      <c r="NB130"/>
      <c r="NC130"/>
      <c r="ND130"/>
      <c r="NE130"/>
      <c r="NF130"/>
      <c r="NG130"/>
      <c r="NH130"/>
      <c r="NI130"/>
      <c r="NJ130"/>
      <c r="NK130"/>
      <c r="NL130"/>
      <c r="NM130"/>
      <c r="NN130"/>
      <c r="NO130"/>
      <c r="NP130"/>
      <c r="NQ130"/>
      <c r="NR130"/>
      <c r="NS130"/>
      <c r="NT130"/>
      <c r="NU130"/>
      <c r="NV130"/>
      <c r="NW130"/>
      <c r="NX130"/>
      <c r="NY130"/>
      <c r="NZ130"/>
      <c r="OA130"/>
      <c r="OB130"/>
      <c r="OC130"/>
      <c r="OD130"/>
      <c r="OE130"/>
      <c r="OF130"/>
      <c r="OG130"/>
      <c r="OH130"/>
      <c r="OI130"/>
      <c r="OJ130"/>
      <c r="OK130"/>
      <c r="OL130"/>
      <c r="OM130"/>
      <c r="ON130"/>
      <c r="OO130"/>
      <c r="OP130"/>
      <c r="OQ130"/>
      <c r="OR130"/>
      <c r="OS130"/>
      <c r="OT130"/>
      <c r="OU130"/>
      <c r="OV130"/>
      <c r="OW130"/>
      <c r="OX130"/>
      <c r="OY130"/>
      <c r="OZ130"/>
      <c r="PA130"/>
      <c r="PB130"/>
      <c r="PC130"/>
      <c r="PD130"/>
      <c r="PE130"/>
      <c r="PF130"/>
      <c r="PG130"/>
      <c r="PH130"/>
      <c r="PI130"/>
      <c r="PJ130"/>
      <c r="PK130"/>
      <c r="PL130"/>
      <c r="PM130"/>
      <c r="PN130"/>
      <c r="PO130"/>
      <c r="PP130"/>
      <c r="PQ130"/>
      <c r="PR130"/>
      <c r="PS130"/>
      <c r="PT130"/>
      <c r="PU130"/>
      <c r="PV130"/>
      <c r="PW130"/>
      <c r="PX130"/>
      <c r="PY130"/>
      <c r="PZ130"/>
      <c r="QA130"/>
      <c r="QB130"/>
      <c r="QC130"/>
      <c r="QD130"/>
      <c r="QE130"/>
      <c r="QF130"/>
      <c r="QG130"/>
      <c r="QH130"/>
      <c r="QI130"/>
      <c r="QJ130"/>
      <c r="QK130"/>
      <c r="QL130"/>
      <c r="QM130"/>
      <c r="QN130"/>
      <c r="QO130"/>
      <c r="QP130"/>
      <c r="QQ130"/>
      <c r="QR130"/>
      <c r="QS130"/>
      <c r="QT130"/>
      <c r="QU130"/>
      <c r="QV130"/>
      <c r="QW130"/>
      <c r="QX130"/>
      <c r="QY130"/>
      <c r="QZ130"/>
      <c r="RA130"/>
      <c r="RB130"/>
      <c r="RC130"/>
      <c r="RD130"/>
      <c r="RE130"/>
      <c r="RF130"/>
      <c r="RG130"/>
      <c r="RH130"/>
      <c r="RI130"/>
      <c r="RJ130"/>
      <c r="RK130"/>
      <c r="RL130"/>
      <c r="RM130"/>
      <c r="RN130"/>
      <c r="RO130"/>
      <c r="RP130"/>
      <c r="RQ130"/>
      <c r="RR130"/>
      <c r="RS130"/>
      <c r="RT130"/>
      <c r="RU130"/>
      <c r="RV130"/>
      <c r="RW130"/>
      <c r="RX130"/>
      <c r="RY130"/>
      <c r="RZ130"/>
      <c r="SA130"/>
      <c r="SB130"/>
      <c r="SC130"/>
      <c r="SD130"/>
      <c r="SE130"/>
      <c r="SF130"/>
      <c r="SG130"/>
      <c r="SH130"/>
      <c r="SI130"/>
      <c r="SJ130"/>
      <c r="SK130"/>
      <c r="SL130"/>
      <c r="SM130"/>
      <c r="SN130"/>
      <c r="SO130"/>
      <c r="SP130"/>
      <c r="SQ130"/>
      <c r="SR130"/>
      <c r="SS130"/>
      <c r="ST130"/>
      <c r="SU130"/>
      <c r="SV130"/>
      <c r="SW130"/>
      <c r="SX130"/>
      <c r="SY130"/>
      <c r="SZ130"/>
      <c r="TA130"/>
      <c r="TB130"/>
      <c r="TC130"/>
      <c r="TD130"/>
      <c r="TE130"/>
      <c r="TF130"/>
      <c r="TG130"/>
      <c r="TH130"/>
      <c r="TI130"/>
      <c r="TJ130"/>
      <c r="TK130"/>
      <c r="TL130"/>
      <c r="TM130"/>
      <c r="TN130"/>
      <c r="TO130"/>
      <c r="TP130"/>
      <c r="TQ130"/>
      <c r="TR130"/>
      <c r="TS130"/>
      <c r="TT130"/>
      <c r="TU130"/>
      <c r="TV130"/>
      <c r="TW130"/>
      <c r="TX130"/>
      <c r="TY130"/>
      <c r="TZ130"/>
      <c r="UA130"/>
      <c r="UB130"/>
      <c r="UC130"/>
      <c r="UD130"/>
      <c r="UE130"/>
      <c r="UF130"/>
      <c r="UG130"/>
      <c r="UH130"/>
      <c r="UI130"/>
      <c r="UJ130"/>
      <c r="UK130"/>
      <c r="UL130"/>
      <c r="UM130"/>
      <c r="UN130"/>
      <c r="UO130"/>
      <c r="UP130"/>
      <c r="UQ130"/>
      <c r="UR130"/>
      <c r="US130"/>
      <c r="UT130"/>
      <c r="UU130"/>
      <c r="UV130"/>
      <c r="UW130"/>
      <c r="UX130"/>
      <c r="UY130"/>
      <c r="UZ130"/>
      <c r="VA130"/>
      <c r="VB130"/>
      <c r="VC130"/>
      <c r="VD130"/>
      <c r="VE130"/>
      <c r="VF130"/>
      <c r="VG130"/>
      <c r="VH130"/>
      <c r="VI130"/>
      <c r="VJ130"/>
      <c r="VK130"/>
      <c r="VL130"/>
      <c r="VM130"/>
      <c r="VN130"/>
      <c r="VO130"/>
      <c r="VP130"/>
      <c r="VQ130"/>
      <c r="VR130"/>
      <c r="VS130"/>
      <c r="VT130"/>
      <c r="VU130"/>
      <c r="VV130"/>
      <c r="VW130"/>
      <c r="VX130"/>
      <c r="VY130"/>
      <c r="VZ130"/>
      <c r="WA130"/>
      <c r="WB130"/>
      <c r="WC130"/>
      <c r="WD130"/>
      <c r="WE130"/>
      <c r="WF130"/>
      <c r="WG130"/>
      <c r="WH130"/>
      <c r="WI130"/>
      <c r="WJ130"/>
      <c r="WK130"/>
      <c r="WL130"/>
      <c r="WM130"/>
      <c r="WN130"/>
      <c r="WO130"/>
      <c r="WP130"/>
      <c r="WQ130"/>
      <c r="WR130"/>
      <c r="WS130"/>
      <c r="WT130"/>
      <c r="WU130"/>
      <c r="WV130"/>
      <c r="WW130"/>
      <c r="WX130"/>
      <c r="WY130"/>
      <c r="WZ130"/>
      <c r="XA130"/>
      <c r="XB130"/>
      <c r="XC130"/>
      <c r="XD130"/>
      <c r="XE130"/>
      <c r="XF130"/>
      <c r="XG130"/>
      <c r="XH130"/>
      <c r="XI130"/>
      <c r="XJ130"/>
      <c r="XK130"/>
      <c r="XL130"/>
      <c r="XM130"/>
      <c r="XN130"/>
      <c r="XO130"/>
      <c r="XP130"/>
      <c r="XQ130"/>
      <c r="XR130"/>
      <c r="XS130"/>
      <c r="XT130"/>
      <c r="XU130"/>
      <c r="XV130"/>
      <c r="XW130"/>
      <c r="XX130"/>
      <c r="XY130"/>
      <c r="XZ130"/>
      <c r="YA130"/>
      <c r="YB130"/>
      <c r="YC130"/>
      <c r="YD130"/>
      <c r="YE130"/>
      <c r="YF130"/>
      <c r="YG130"/>
      <c r="YH130"/>
      <c r="YI130"/>
      <c r="YJ130"/>
      <c r="YK130"/>
      <c r="YL130"/>
      <c r="YM130"/>
      <c r="YN130"/>
      <c r="YO130"/>
      <c r="YP130"/>
      <c r="YQ130"/>
      <c r="YR130"/>
      <c r="YS130"/>
      <c r="YT130"/>
      <c r="YU130"/>
      <c r="YV130"/>
      <c r="YW130"/>
      <c r="YX130"/>
      <c r="YY130"/>
      <c r="YZ130"/>
      <c r="ZA130"/>
      <c r="ZB130"/>
      <c r="ZC130"/>
      <c r="ZD130"/>
      <c r="ZE130"/>
      <c r="ZF130"/>
      <c r="ZG130"/>
      <c r="ZH130"/>
      <c r="ZI130"/>
      <c r="ZJ130"/>
      <c r="ZK130"/>
      <c r="ZL130"/>
      <c r="ZM130"/>
      <c r="ZN130"/>
      <c r="ZO130"/>
      <c r="ZP130"/>
      <c r="ZQ130"/>
      <c r="ZR130"/>
      <c r="ZS130"/>
      <c r="ZT130"/>
      <c r="ZU130"/>
      <c r="ZV130"/>
      <c r="ZW130"/>
      <c r="ZX130"/>
      <c r="ZY130"/>
      <c r="ZZ130"/>
    </row>
    <row r="131" spans="1:702" s="18" customFormat="1">
      <c r="A131" s="16" t="s">
        <v>195</v>
      </c>
      <c r="B131">
        <v>628178.26786452695</v>
      </c>
      <c r="C131">
        <v>586584.8031662798</v>
      </c>
      <c r="D131">
        <v>567964.42014924739</v>
      </c>
      <c r="E131">
        <v>582051.58314906817</v>
      </c>
      <c r="F131">
        <v>578550.92409620038</v>
      </c>
      <c r="G131">
        <v>522530.95897723292</v>
      </c>
      <c r="H131">
        <v>553225.61897054128</v>
      </c>
      <c r="I131">
        <v>554880.51099743648</v>
      </c>
      <c r="J131">
        <v>618641.87498045317</v>
      </c>
      <c r="K131">
        <v>564537.30293605325</v>
      </c>
      <c r="L131">
        <v>499400.75141652819</v>
      </c>
      <c r="M131">
        <v>486174.72150071542</v>
      </c>
      <c r="N131">
        <v>520072.06071977364</v>
      </c>
      <c r="O131">
        <v>509872.56346337026</v>
      </c>
      <c r="P131">
        <v>463783.91355843801</v>
      </c>
      <c r="Q131">
        <v>478629.204185899</v>
      </c>
      <c r="R131">
        <v>402713.43425750092</v>
      </c>
      <c r="S131">
        <v>354703.84671547683</v>
      </c>
      <c r="T131">
        <v>357069.09892353608</v>
      </c>
      <c r="U131">
        <v>317710.12399877561</v>
      </c>
      <c r="V131">
        <v>318396.47496179643</v>
      </c>
      <c r="W131">
        <v>324000.63841150608</v>
      </c>
      <c r="X131">
        <v>307971.86671721161</v>
      </c>
      <c r="Y131">
        <v>364961.06471397664</v>
      </c>
      <c r="Z131">
        <v>322061.39079281106</v>
      </c>
      <c r="AA131">
        <v>352606.67992730171</v>
      </c>
      <c r="AB131">
        <v>267999.1358460678</v>
      </c>
      <c r="AC131">
        <v>286364.85228298651</v>
      </c>
      <c r="AD131">
        <v>259531.80495332056</v>
      </c>
      <c r="AE131">
        <v>258642.32818166979</v>
      </c>
      <c r="AF131">
        <v>300690.07448599965</v>
      </c>
      <c r="AG131">
        <v>295910.8335001145</v>
      </c>
      <c r="AH131">
        <v>267399.38695488218</v>
      </c>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c r="FC131"/>
      <c r="FD131"/>
      <c r="FE131"/>
      <c r="FF131"/>
      <c r="FG131"/>
      <c r="FH131"/>
      <c r="FI131"/>
      <c r="FJ131"/>
      <c r="FK131"/>
      <c r="FL131"/>
      <c r="FM131"/>
      <c r="FN131"/>
      <c r="FO131"/>
      <c r="FP131"/>
      <c r="FQ131"/>
      <c r="FR131"/>
      <c r="FS131"/>
      <c r="FT131"/>
      <c r="FU131"/>
      <c r="FV131"/>
      <c r="FW131"/>
      <c r="FX131"/>
      <c r="FY131"/>
      <c r="FZ131"/>
      <c r="GA131"/>
      <c r="GB131"/>
      <c r="GC131"/>
      <c r="GD131"/>
      <c r="GE131"/>
      <c r="GF131"/>
      <c r="GG131"/>
      <c r="GH131"/>
      <c r="GI131"/>
      <c r="GJ131"/>
      <c r="GK131"/>
      <c r="GL131"/>
      <c r="GM131"/>
      <c r="GN131"/>
      <c r="GO131"/>
      <c r="GP131"/>
      <c r="GQ131"/>
      <c r="GR131"/>
      <c r="GS131"/>
      <c r="GT131"/>
      <c r="GU131"/>
      <c r="GV131"/>
      <c r="GW131"/>
      <c r="GX131"/>
      <c r="GY131"/>
      <c r="GZ131"/>
      <c r="HA131"/>
      <c r="HB131"/>
      <c r="HC131"/>
      <c r="HD131"/>
      <c r="HE131"/>
      <c r="HF131"/>
      <c r="HG131"/>
      <c r="HH131"/>
      <c r="HI131"/>
      <c r="HJ131"/>
      <c r="HK131"/>
      <c r="HL131"/>
      <c r="HM131"/>
      <c r="HN131"/>
      <c r="HO131"/>
      <c r="HP131"/>
      <c r="HQ131"/>
      <c r="HR131"/>
      <c r="HS131"/>
      <c r="HT131"/>
      <c r="HU131"/>
      <c r="HV131"/>
      <c r="HW131"/>
      <c r="HX131"/>
      <c r="HY131"/>
      <c r="HZ131"/>
      <c r="IA131"/>
      <c r="IB131"/>
      <c r="IC131"/>
      <c r="ID131"/>
      <c r="IE131"/>
      <c r="IF131"/>
      <c r="IG131"/>
      <c r="IH131"/>
      <c r="II131"/>
      <c r="IJ131"/>
      <c r="IK131"/>
      <c r="IL131"/>
      <c r="IM131"/>
      <c r="IN131"/>
      <c r="IO131"/>
      <c r="IP131"/>
      <c r="IQ131"/>
      <c r="IR131"/>
      <c r="IS131"/>
      <c r="IT131"/>
      <c r="IU131"/>
      <c r="IV131"/>
      <c r="IW131"/>
      <c r="IX131"/>
      <c r="IY131"/>
      <c r="IZ131"/>
      <c r="JA131"/>
      <c r="JB131"/>
      <c r="JC131"/>
      <c r="JD131"/>
      <c r="JE131"/>
      <c r="JF131"/>
      <c r="JG131"/>
      <c r="JH131"/>
      <c r="JI131"/>
      <c r="JJ131"/>
      <c r="JK131"/>
      <c r="JL131"/>
      <c r="JM131"/>
      <c r="JN131"/>
      <c r="JO131"/>
      <c r="JP131"/>
      <c r="JQ131"/>
      <c r="JR131"/>
      <c r="JS131"/>
      <c r="JT131"/>
      <c r="JU131"/>
      <c r="JV131"/>
      <c r="JW131"/>
      <c r="JX131"/>
      <c r="JY131"/>
      <c r="JZ131"/>
      <c r="KA131"/>
      <c r="KB131"/>
      <c r="KC131"/>
      <c r="KD131"/>
      <c r="KE131"/>
      <c r="KF131"/>
      <c r="KG131"/>
      <c r="KH131"/>
      <c r="KI131"/>
      <c r="KJ131"/>
      <c r="KK131"/>
      <c r="KL131"/>
      <c r="KM131"/>
      <c r="KN131"/>
      <c r="KO131"/>
      <c r="KP131"/>
      <c r="KQ131"/>
      <c r="KR131"/>
      <c r="KS131"/>
      <c r="KT131"/>
      <c r="KU131"/>
      <c r="KV131"/>
      <c r="KW131"/>
      <c r="KX131"/>
      <c r="KY131"/>
      <c r="KZ131"/>
      <c r="LA131"/>
      <c r="LB131"/>
      <c r="LC131"/>
      <c r="LD131"/>
      <c r="LE131"/>
      <c r="LF131"/>
      <c r="LG131"/>
      <c r="LH131"/>
      <c r="LI131"/>
      <c r="LJ131"/>
      <c r="LK131"/>
      <c r="LL131"/>
      <c r="LM131"/>
      <c r="LN131"/>
      <c r="LO131"/>
      <c r="LP131"/>
      <c r="LQ131"/>
      <c r="LR131"/>
      <c r="LS131"/>
      <c r="LT131"/>
      <c r="LU131"/>
      <c r="LV131"/>
      <c r="LW131"/>
      <c r="LX131"/>
      <c r="LY131"/>
      <c r="LZ131"/>
      <c r="MA131"/>
      <c r="MB131"/>
      <c r="MC131"/>
      <c r="MD131"/>
      <c r="ME131"/>
      <c r="MF131"/>
      <c r="MG131"/>
      <c r="MH131"/>
      <c r="MI131"/>
      <c r="MJ131"/>
      <c r="MK131"/>
      <c r="ML131"/>
      <c r="MM131"/>
      <c r="MN131"/>
      <c r="MO131"/>
      <c r="MP131"/>
      <c r="MQ131"/>
      <c r="MR131"/>
      <c r="MS131"/>
      <c r="MT131"/>
      <c r="MU131"/>
      <c r="MV131"/>
      <c r="MW131"/>
      <c r="MX131"/>
      <c r="MY131"/>
      <c r="MZ131"/>
      <c r="NA131"/>
      <c r="NB131"/>
      <c r="NC131"/>
      <c r="ND131"/>
      <c r="NE131"/>
      <c r="NF131"/>
      <c r="NG131"/>
      <c r="NH131"/>
      <c r="NI131"/>
      <c r="NJ131"/>
      <c r="NK131"/>
      <c r="NL131"/>
      <c r="NM131"/>
      <c r="NN131"/>
      <c r="NO131"/>
      <c r="NP131"/>
      <c r="NQ131"/>
      <c r="NR131"/>
      <c r="NS131"/>
      <c r="NT131"/>
      <c r="NU131"/>
      <c r="NV131"/>
      <c r="NW131"/>
      <c r="NX131"/>
      <c r="NY131"/>
      <c r="NZ131"/>
      <c r="OA131"/>
      <c r="OB131"/>
      <c r="OC131"/>
      <c r="OD131"/>
      <c r="OE131"/>
      <c r="OF131"/>
      <c r="OG131"/>
      <c r="OH131"/>
      <c r="OI131"/>
      <c r="OJ131"/>
      <c r="OK131"/>
      <c r="OL131"/>
      <c r="OM131"/>
      <c r="ON131"/>
      <c r="OO131"/>
      <c r="OP131"/>
      <c r="OQ131"/>
      <c r="OR131"/>
      <c r="OS131"/>
      <c r="OT131"/>
      <c r="OU131"/>
      <c r="OV131"/>
      <c r="OW131"/>
      <c r="OX131"/>
      <c r="OY131"/>
      <c r="OZ131"/>
      <c r="PA131"/>
      <c r="PB131"/>
      <c r="PC131"/>
      <c r="PD131"/>
      <c r="PE131"/>
      <c r="PF131"/>
      <c r="PG131"/>
      <c r="PH131"/>
      <c r="PI131"/>
      <c r="PJ131"/>
      <c r="PK131"/>
      <c r="PL131"/>
      <c r="PM131"/>
      <c r="PN131"/>
      <c r="PO131"/>
      <c r="PP131"/>
      <c r="PQ131"/>
      <c r="PR131"/>
      <c r="PS131"/>
      <c r="PT131"/>
      <c r="PU131"/>
      <c r="PV131"/>
      <c r="PW131"/>
      <c r="PX131"/>
      <c r="PY131"/>
      <c r="PZ131"/>
      <c r="QA131"/>
      <c r="QB131"/>
      <c r="QC131"/>
      <c r="QD131"/>
      <c r="QE131"/>
      <c r="QF131"/>
      <c r="QG131"/>
      <c r="QH131"/>
      <c r="QI131"/>
      <c r="QJ131"/>
      <c r="QK131"/>
      <c r="QL131"/>
      <c r="QM131"/>
      <c r="QN131"/>
      <c r="QO131"/>
      <c r="QP131"/>
      <c r="QQ131"/>
      <c r="QR131"/>
      <c r="QS131"/>
      <c r="QT131"/>
      <c r="QU131"/>
      <c r="QV131"/>
      <c r="QW131"/>
      <c r="QX131"/>
      <c r="QY131"/>
      <c r="QZ131"/>
      <c r="RA131"/>
      <c r="RB131"/>
      <c r="RC131"/>
      <c r="RD131"/>
      <c r="RE131"/>
      <c r="RF131"/>
      <c r="RG131"/>
      <c r="RH131"/>
      <c r="RI131"/>
      <c r="RJ131"/>
      <c r="RK131"/>
      <c r="RL131"/>
      <c r="RM131"/>
      <c r="RN131"/>
      <c r="RO131"/>
      <c r="RP131"/>
      <c r="RQ131"/>
      <c r="RR131"/>
      <c r="RS131"/>
      <c r="RT131"/>
      <c r="RU131"/>
      <c r="RV131"/>
      <c r="RW131"/>
      <c r="RX131"/>
      <c r="RY131"/>
      <c r="RZ131"/>
      <c r="SA131"/>
      <c r="SB131"/>
      <c r="SC131"/>
      <c r="SD131"/>
      <c r="SE131"/>
      <c r="SF131"/>
      <c r="SG131"/>
      <c r="SH131"/>
      <c r="SI131"/>
      <c r="SJ131"/>
      <c r="SK131"/>
      <c r="SL131"/>
      <c r="SM131"/>
      <c r="SN131"/>
      <c r="SO131"/>
      <c r="SP131"/>
      <c r="SQ131"/>
      <c r="SR131"/>
      <c r="SS131"/>
      <c r="ST131"/>
      <c r="SU131"/>
      <c r="SV131"/>
      <c r="SW131"/>
      <c r="SX131"/>
      <c r="SY131"/>
      <c r="SZ131"/>
      <c r="TA131"/>
      <c r="TB131"/>
      <c r="TC131"/>
      <c r="TD131"/>
      <c r="TE131"/>
      <c r="TF131"/>
      <c r="TG131"/>
      <c r="TH131"/>
      <c r="TI131"/>
      <c r="TJ131"/>
      <c r="TK131"/>
      <c r="TL131"/>
      <c r="TM131"/>
      <c r="TN131"/>
      <c r="TO131"/>
      <c r="TP131"/>
      <c r="TQ131"/>
      <c r="TR131"/>
      <c r="TS131"/>
      <c r="TT131"/>
      <c r="TU131"/>
      <c r="TV131"/>
      <c r="TW131"/>
      <c r="TX131"/>
      <c r="TY131"/>
      <c r="TZ131"/>
      <c r="UA131"/>
      <c r="UB131"/>
      <c r="UC131"/>
      <c r="UD131"/>
      <c r="UE131"/>
      <c r="UF131"/>
      <c r="UG131"/>
      <c r="UH131"/>
      <c r="UI131"/>
      <c r="UJ131"/>
      <c r="UK131"/>
      <c r="UL131"/>
      <c r="UM131"/>
      <c r="UN131"/>
      <c r="UO131"/>
      <c r="UP131"/>
      <c r="UQ131"/>
      <c r="UR131"/>
      <c r="US131"/>
      <c r="UT131"/>
      <c r="UU131"/>
      <c r="UV131"/>
      <c r="UW131"/>
      <c r="UX131"/>
      <c r="UY131"/>
      <c r="UZ131"/>
      <c r="VA131"/>
      <c r="VB131"/>
      <c r="VC131"/>
      <c r="VD131"/>
      <c r="VE131"/>
      <c r="VF131"/>
      <c r="VG131"/>
      <c r="VH131"/>
      <c r="VI131"/>
      <c r="VJ131"/>
      <c r="VK131"/>
      <c r="VL131"/>
      <c r="VM131"/>
      <c r="VN131"/>
      <c r="VO131"/>
      <c r="VP131"/>
      <c r="VQ131"/>
      <c r="VR131"/>
      <c r="VS131"/>
      <c r="VT131"/>
      <c r="VU131"/>
      <c r="VV131"/>
      <c r="VW131"/>
      <c r="VX131"/>
      <c r="VY131"/>
      <c r="VZ131"/>
      <c r="WA131"/>
      <c r="WB131"/>
      <c r="WC131"/>
      <c r="WD131"/>
      <c r="WE131"/>
      <c r="WF131"/>
      <c r="WG131"/>
      <c r="WH131"/>
      <c r="WI131"/>
      <c r="WJ131"/>
      <c r="WK131"/>
      <c r="WL131"/>
      <c r="WM131"/>
      <c r="WN131"/>
      <c r="WO131"/>
      <c r="WP131"/>
      <c r="WQ131"/>
      <c r="WR131"/>
      <c r="WS131"/>
      <c r="WT131"/>
      <c r="WU131"/>
      <c r="WV131"/>
      <c r="WW131"/>
      <c r="WX131"/>
      <c r="WY131"/>
      <c r="WZ131"/>
      <c r="XA131"/>
      <c r="XB131"/>
      <c r="XC131"/>
      <c r="XD131"/>
      <c r="XE131"/>
      <c r="XF131"/>
      <c r="XG131"/>
      <c r="XH131"/>
      <c r="XI131"/>
      <c r="XJ131"/>
      <c r="XK131"/>
      <c r="XL131"/>
      <c r="XM131"/>
      <c r="XN131"/>
      <c r="XO131"/>
      <c r="XP131"/>
      <c r="XQ131"/>
      <c r="XR131"/>
      <c r="XS131"/>
      <c r="XT131"/>
      <c r="XU131"/>
      <c r="XV131"/>
      <c r="XW131"/>
      <c r="XX131"/>
      <c r="XY131"/>
      <c r="XZ131"/>
      <c r="YA131"/>
      <c r="YB131"/>
      <c r="YC131"/>
      <c r="YD131"/>
      <c r="YE131"/>
      <c r="YF131"/>
      <c r="YG131"/>
      <c r="YH131"/>
      <c r="YI131"/>
      <c r="YJ131"/>
      <c r="YK131"/>
      <c r="YL131"/>
      <c r="YM131"/>
      <c r="YN131"/>
      <c r="YO131"/>
      <c r="YP131"/>
      <c r="YQ131"/>
      <c r="YR131"/>
      <c r="YS131"/>
      <c r="YT131"/>
      <c r="YU131"/>
      <c r="YV131"/>
      <c r="YW131"/>
      <c r="YX131"/>
      <c r="YY131"/>
      <c r="YZ131"/>
      <c r="ZA131"/>
      <c r="ZB131"/>
      <c r="ZC131"/>
      <c r="ZD131"/>
      <c r="ZE131"/>
      <c r="ZF131"/>
      <c r="ZG131"/>
      <c r="ZH131"/>
      <c r="ZI131"/>
      <c r="ZJ131"/>
      <c r="ZK131"/>
      <c r="ZL131"/>
      <c r="ZM131"/>
      <c r="ZN131"/>
      <c r="ZO131"/>
      <c r="ZP131"/>
      <c r="ZQ131"/>
      <c r="ZR131"/>
      <c r="ZS131"/>
      <c r="ZT131"/>
      <c r="ZU131"/>
      <c r="ZV131"/>
      <c r="ZW131"/>
      <c r="ZX131"/>
      <c r="ZY131"/>
      <c r="ZZ131"/>
    </row>
    <row r="132" spans="1:702" s="18" customFormat="1">
      <c r="A132" s="69" t="s">
        <v>361</v>
      </c>
      <c r="B132">
        <v>0</v>
      </c>
      <c r="C132">
        <v>0</v>
      </c>
      <c r="D132">
        <v>0</v>
      </c>
      <c r="E132">
        <v>0</v>
      </c>
      <c r="F132">
        <v>0</v>
      </c>
      <c r="G132">
        <v>0</v>
      </c>
      <c r="H132">
        <v>0</v>
      </c>
      <c r="I132">
        <v>0</v>
      </c>
      <c r="J132">
        <v>0</v>
      </c>
      <c r="K132">
        <v>0</v>
      </c>
      <c r="L132">
        <v>0</v>
      </c>
      <c r="M132">
        <v>0</v>
      </c>
      <c r="N132">
        <v>0</v>
      </c>
      <c r="O132">
        <v>0</v>
      </c>
      <c r="P132">
        <v>0</v>
      </c>
      <c r="Q132">
        <v>0</v>
      </c>
      <c r="R132">
        <v>0</v>
      </c>
      <c r="S132">
        <v>0</v>
      </c>
      <c r="T132">
        <v>0</v>
      </c>
      <c r="U132">
        <v>0</v>
      </c>
      <c r="V132">
        <v>0</v>
      </c>
      <c r="W132">
        <v>0</v>
      </c>
      <c r="X132">
        <v>0</v>
      </c>
      <c r="Y132">
        <v>0</v>
      </c>
      <c r="Z132">
        <v>0</v>
      </c>
      <c r="AA132">
        <v>0</v>
      </c>
      <c r="AB132">
        <v>0</v>
      </c>
      <c r="AC132">
        <v>0</v>
      </c>
      <c r="AD132">
        <v>0</v>
      </c>
      <c r="AE132">
        <v>0</v>
      </c>
      <c r="AF132">
        <v>0</v>
      </c>
      <c r="AG132">
        <v>0</v>
      </c>
      <c r="AH132">
        <v>0</v>
      </c>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c r="FC132"/>
      <c r="FD132"/>
      <c r="FE132"/>
      <c r="FF132"/>
      <c r="FG132"/>
      <c r="FH132"/>
      <c r="FI132"/>
      <c r="FJ132"/>
      <c r="FK132"/>
      <c r="FL132"/>
      <c r="FM132"/>
      <c r="FN132"/>
      <c r="FO132"/>
      <c r="FP132"/>
      <c r="FQ132"/>
      <c r="FR132"/>
      <c r="FS132"/>
      <c r="FT132"/>
      <c r="FU132"/>
      <c r="FV132"/>
      <c r="FW132"/>
      <c r="FX132"/>
      <c r="FY132"/>
      <c r="FZ132"/>
      <c r="GA132"/>
      <c r="GB132"/>
      <c r="GC132"/>
      <c r="GD132"/>
      <c r="GE132"/>
      <c r="GF132"/>
      <c r="GG132"/>
      <c r="GH132"/>
      <c r="GI132"/>
      <c r="GJ132"/>
      <c r="GK132"/>
      <c r="GL132"/>
      <c r="GM132"/>
      <c r="GN132"/>
      <c r="GO132"/>
      <c r="GP132"/>
      <c r="GQ132"/>
      <c r="GR132"/>
      <c r="GS132"/>
      <c r="GT132"/>
      <c r="GU132"/>
      <c r="GV132"/>
      <c r="GW132"/>
      <c r="GX132"/>
      <c r="GY132"/>
      <c r="GZ132"/>
      <c r="HA132"/>
      <c r="HB132"/>
      <c r="HC132"/>
      <c r="HD132"/>
      <c r="HE132"/>
      <c r="HF132"/>
      <c r="HG132"/>
      <c r="HH132"/>
      <c r="HI132"/>
      <c r="HJ132"/>
      <c r="HK132"/>
      <c r="HL132"/>
      <c r="HM132"/>
      <c r="HN132"/>
      <c r="HO132"/>
      <c r="HP132"/>
      <c r="HQ132"/>
      <c r="HR132"/>
      <c r="HS132"/>
      <c r="HT132"/>
      <c r="HU132"/>
      <c r="HV132"/>
      <c r="HW132"/>
      <c r="HX132"/>
      <c r="HY132"/>
      <c r="HZ132"/>
      <c r="IA132"/>
      <c r="IB132"/>
      <c r="IC132"/>
      <c r="ID132"/>
      <c r="IE132"/>
      <c r="IF132"/>
      <c r="IG132"/>
      <c r="IH132"/>
      <c r="II132"/>
      <c r="IJ132"/>
      <c r="IK132"/>
      <c r="IL132"/>
      <c r="IM132"/>
      <c r="IN132"/>
      <c r="IO132"/>
      <c r="IP132"/>
      <c r="IQ132"/>
      <c r="IR132"/>
      <c r="IS132"/>
      <c r="IT132"/>
      <c r="IU132"/>
      <c r="IV132"/>
      <c r="IW132"/>
      <c r="IX132"/>
      <c r="IY132"/>
      <c r="IZ132"/>
      <c r="JA132"/>
      <c r="JB132"/>
      <c r="JC132"/>
      <c r="JD132"/>
      <c r="JE132"/>
      <c r="JF132"/>
      <c r="JG132"/>
      <c r="JH132"/>
      <c r="JI132"/>
      <c r="JJ132"/>
      <c r="JK132"/>
      <c r="JL132"/>
      <c r="JM132"/>
      <c r="JN132"/>
      <c r="JO132"/>
      <c r="JP132"/>
      <c r="JQ132"/>
      <c r="JR132"/>
      <c r="JS132"/>
      <c r="JT132"/>
      <c r="JU132"/>
      <c r="JV132"/>
      <c r="JW132"/>
      <c r="JX132"/>
      <c r="JY132"/>
      <c r="JZ132"/>
      <c r="KA132"/>
      <c r="KB132"/>
      <c r="KC132"/>
      <c r="KD132"/>
      <c r="KE132"/>
      <c r="KF132"/>
      <c r="KG132"/>
      <c r="KH132"/>
      <c r="KI132"/>
      <c r="KJ132"/>
      <c r="KK132"/>
      <c r="KL132"/>
      <c r="KM132"/>
      <c r="KN132"/>
      <c r="KO132"/>
      <c r="KP132"/>
      <c r="KQ132"/>
      <c r="KR132"/>
      <c r="KS132"/>
      <c r="KT132"/>
      <c r="KU132"/>
      <c r="KV132"/>
      <c r="KW132"/>
      <c r="KX132"/>
      <c r="KY132"/>
      <c r="KZ132"/>
      <c r="LA132"/>
      <c r="LB132"/>
      <c r="LC132"/>
      <c r="LD132"/>
      <c r="LE132"/>
      <c r="LF132"/>
      <c r="LG132"/>
      <c r="LH132"/>
      <c r="LI132"/>
      <c r="LJ132"/>
      <c r="LK132"/>
      <c r="LL132"/>
      <c r="LM132"/>
      <c r="LN132"/>
      <c r="LO132"/>
      <c r="LP132"/>
      <c r="LQ132"/>
      <c r="LR132"/>
      <c r="LS132"/>
      <c r="LT132"/>
      <c r="LU132"/>
      <c r="LV132"/>
      <c r="LW132"/>
      <c r="LX132"/>
      <c r="LY132"/>
      <c r="LZ132"/>
      <c r="MA132"/>
      <c r="MB132"/>
      <c r="MC132"/>
      <c r="MD132"/>
      <c r="ME132"/>
      <c r="MF132"/>
      <c r="MG132"/>
      <c r="MH132"/>
      <c r="MI132"/>
      <c r="MJ132"/>
      <c r="MK132"/>
      <c r="ML132"/>
      <c r="MM132"/>
      <c r="MN132"/>
      <c r="MO132"/>
      <c r="MP132"/>
      <c r="MQ132"/>
      <c r="MR132"/>
      <c r="MS132"/>
      <c r="MT132"/>
      <c r="MU132"/>
      <c r="MV132"/>
      <c r="MW132"/>
      <c r="MX132"/>
      <c r="MY132"/>
      <c r="MZ132"/>
      <c r="NA132"/>
      <c r="NB132"/>
      <c r="NC132"/>
      <c r="ND132"/>
      <c r="NE132"/>
      <c r="NF132"/>
      <c r="NG132"/>
      <c r="NH132"/>
      <c r="NI132"/>
      <c r="NJ132"/>
      <c r="NK132"/>
      <c r="NL132"/>
      <c r="NM132"/>
      <c r="NN132"/>
      <c r="NO132"/>
      <c r="NP132"/>
      <c r="NQ132"/>
      <c r="NR132"/>
      <c r="NS132"/>
      <c r="NT132"/>
      <c r="NU132"/>
      <c r="NV132"/>
      <c r="NW132"/>
      <c r="NX132"/>
      <c r="NY132"/>
      <c r="NZ132"/>
      <c r="OA132"/>
      <c r="OB132"/>
      <c r="OC132"/>
      <c r="OD132"/>
      <c r="OE132"/>
      <c r="OF132"/>
      <c r="OG132"/>
      <c r="OH132"/>
      <c r="OI132"/>
      <c r="OJ132"/>
      <c r="OK132"/>
      <c r="OL132"/>
      <c r="OM132"/>
      <c r="ON132"/>
      <c r="OO132"/>
      <c r="OP132"/>
      <c r="OQ132"/>
      <c r="OR132"/>
      <c r="OS132"/>
      <c r="OT132"/>
      <c r="OU132"/>
      <c r="OV132"/>
      <c r="OW132"/>
      <c r="OX132"/>
      <c r="OY132"/>
      <c r="OZ132"/>
      <c r="PA132"/>
      <c r="PB132"/>
      <c r="PC132"/>
      <c r="PD132"/>
      <c r="PE132"/>
      <c r="PF132"/>
      <c r="PG132"/>
      <c r="PH132"/>
      <c r="PI132"/>
      <c r="PJ132"/>
      <c r="PK132"/>
      <c r="PL132"/>
      <c r="PM132"/>
      <c r="PN132"/>
      <c r="PO132"/>
      <c r="PP132"/>
      <c r="PQ132"/>
      <c r="PR132"/>
      <c r="PS132"/>
      <c r="PT132"/>
      <c r="PU132"/>
      <c r="PV132"/>
      <c r="PW132"/>
      <c r="PX132"/>
      <c r="PY132"/>
      <c r="PZ132"/>
      <c r="QA132"/>
      <c r="QB132"/>
      <c r="QC132"/>
      <c r="QD132"/>
      <c r="QE132"/>
      <c r="QF132"/>
      <c r="QG132"/>
      <c r="QH132"/>
      <c r="QI132"/>
      <c r="QJ132"/>
      <c r="QK132"/>
      <c r="QL132"/>
      <c r="QM132"/>
      <c r="QN132"/>
      <c r="QO132"/>
      <c r="QP132"/>
      <c r="QQ132"/>
      <c r="QR132"/>
      <c r="QS132"/>
      <c r="QT132"/>
      <c r="QU132"/>
      <c r="QV132"/>
      <c r="QW132"/>
      <c r="QX132"/>
      <c r="QY132"/>
      <c r="QZ132"/>
      <c r="RA132"/>
      <c r="RB132"/>
      <c r="RC132"/>
      <c r="RD132"/>
      <c r="RE132"/>
      <c r="RF132"/>
      <c r="RG132"/>
      <c r="RH132"/>
      <c r="RI132"/>
      <c r="RJ132"/>
      <c r="RK132"/>
      <c r="RL132"/>
      <c r="RM132"/>
      <c r="RN132"/>
      <c r="RO132"/>
      <c r="RP132"/>
      <c r="RQ132"/>
      <c r="RR132"/>
      <c r="RS132"/>
      <c r="RT132"/>
      <c r="RU132"/>
      <c r="RV132"/>
      <c r="RW132"/>
      <c r="RX132"/>
      <c r="RY132"/>
      <c r="RZ132"/>
      <c r="SA132"/>
      <c r="SB132"/>
      <c r="SC132"/>
      <c r="SD132"/>
      <c r="SE132"/>
      <c r="SF132"/>
      <c r="SG132"/>
      <c r="SH132"/>
      <c r="SI132"/>
      <c r="SJ132"/>
      <c r="SK132"/>
      <c r="SL132"/>
      <c r="SM132"/>
      <c r="SN132"/>
      <c r="SO132"/>
      <c r="SP132"/>
      <c r="SQ132"/>
      <c r="SR132"/>
      <c r="SS132"/>
      <c r="ST132"/>
      <c r="SU132"/>
      <c r="SV132"/>
      <c r="SW132"/>
      <c r="SX132"/>
      <c r="SY132"/>
      <c r="SZ132"/>
      <c r="TA132"/>
      <c r="TB132"/>
      <c r="TC132"/>
      <c r="TD132"/>
      <c r="TE132"/>
      <c r="TF132"/>
      <c r="TG132"/>
      <c r="TH132"/>
      <c r="TI132"/>
      <c r="TJ132"/>
      <c r="TK132"/>
      <c r="TL132"/>
      <c r="TM132"/>
      <c r="TN132"/>
      <c r="TO132"/>
      <c r="TP132"/>
      <c r="TQ132"/>
      <c r="TR132"/>
      <c r="TS132"/>
      <c r="TT132"/>
      <c r="TU132"/>
      <c r="TV132"/>
      <c r="TW132"/>
      <c r="TX132"/>
      <c r="TY132"/>
      <c r="TZ132"/>
      <c r="UA132"/>
      <c r="UB132"/>
      <c r="UC132"/>
      <c r="UD132"/>
      <c r="UE132"/>
      <c r="UF132"/>
      <c r="UG132"/>
      <c r="UH132"/>
      <c r="UI132"/>
      <c r="UJ132"/>
      <c r="UK132"/>
      <c r="UL132"/>
      <c r="UM132"/>
      <c r="UN132"/>
      <c r="UO132"/>
      <c r="UP132"/>
      <c r="UQ132"/>
      <c r="UR132"/>
      <c r="US132"/>
      <c r="UT132"/>
      <c r="UU132"/>
      <c r="UV132"/>
      <c r="UW132"/>
      <c r="UX132"/>
      <c r="UY132"/>
      <c r="UZ132"/>
      <c r="VA132"/>
      <c r="VB132"/>
      <c r="VC132"/>
      <c r="VD132"/>
      <c r="VE132"/>
      <c r="VF132"/>
      <c r="VG132"/>
      <c r="VH132"/>
      <c r="VI132"/>
      <c r="VJ132"/>
      <c r="VK132"/>
      <c r="VL132"/>
      <c r="VM132"/>
      <c r="VN132"/>
      <c r="VO132"/>
      <c r="VP132"/>
      <c r="VQ132"/>
      <c r="VR132"/>
      <c r="VS132"/>
      <c r="VT132"/>
      <c r="VU132"/>
      <c r="VV132"/>
      <c r="VW132"/>
      <c r="VX132"/>
      <c r="VY132"/>
      <c r="VZ132"/>
      <c r="WA132"/>
      <c r="WB132"/>
      <c r="WC132"/>
      <c r="WD132"/>
      <c r="WE132"/>
      <c r="WF132"/>
      <c r="WG132"/>
      <c r="WH132"/>
      <c r="WI132"/>
      <c r="WJ132"/>
      <c r="WK132"/>
      <c r="WL132"/>
      <c r="WM132"/>
      <c r="WN132"/>
      <c r="WO132"/>
      <c r="WP132"/>
      <c r="WQ132"/>
      <c r="WR132"/>
      <c r="WS132"/>
      <c r="WT132"/>
      <c r="WU132"/>
      <c r="WV132"/>
      <c r="WW132"/>
      <c r="WX132"/>
      <c r="WY132"/>
      <c r="WZ132"/>
      <c r="XA132"/>
      <c r="XB132"/>
      <c r="XC132"/>
      <c r="XD132"/>
      <c r="XE132"/>
      <c r="XF132"/>
      <c r="XG132"/>
      <c r="XH132"/>
      <c r="XI132"/>
      <c r="XJ132"/>
      <c r="XK132"/>
      <c r="XL132"/>
      <c r="XM132"/>
      <c r="XN132"/>
      <c r="XO132"/>
      <c r="XP132"/>
      <c r="XQ132"/>
      <c r="XR132"/>
      <c r="XS132"/>
      <c r="XT132"/>
      <c r="XU132"/>
      <c r="XV132"/>
      <c r="XW132"/>
      <c r="XX132"/>
      <c r="XY132"/>
      <c r="XZ132"/>
      <c r="YA132"/>
      <c r="YB132"/>
      <c r="YC132"/>
      <c r="YD132"/>
      <c r="YE132"/>
      <c r="YF132"/>
      <c r="YG132"/>
      <c r="YH132"/>
      <c r="YI132"/>
      <c r="YJ132"/>
      <c r="YK132"/>
      <c r="YL132"/>
      <c r="YM132"/>
      <c r="YN132"/>
      <c r="YO132"/>
      <c r="YP132"/>
      <c r="YQ132"/>
      <c r="YR132"/>
      <c r="YS132"/>
      <c r="YT132"/>
      <c r="YU132"/>
      <c r="YV132"/>
      <c r="YW132"/>
      <c r="YX132"/>
      <c r="YY132"/>
      <c r="YZ132"/>
      <c r="ZA132"/>
      <c r="ZB132"/>
      <c r="ZC132"/>
      <c r="ZD132"/>
      <c r="ZE132"/>
      <c r="ZF132"/>
      <c r="ZG132"/>
      <c r="ZH132"/>
      <c r="ZI132"/>
      <c r="ZJ132"/>
      <c r="ZK132"/>
      <c r="ZL132"/>
      <c r="ZM132"/>
      <c r="ZN132"/>
      <c r="ZO132"/>
      <c r="ZP132"/>
      <c r="ZQ132"/>
      <c r="ZR132"/>
      <c r="ZS132"/>
      <c r="ZT132"/>
      <c r="ZU132"/>
      <c r="ZV132"/>
      <c r="ZW132"/>
      <c r="ZX132"/>
      <c r="ZY132"/>
      <c r="ZZ132"/>
    </row>
    <row r="133" spans="1:702" s="18" customFormat="1">
      <c r="A133" s="158" t="s">
        <v>362</v>
      </c>
      <c r="B133">
        <v>0</v>
      </c>
      <c r="C133">
        <v>0</v>
      </c>
      <c r="D133">
        <v>0</v>
      </c>
      <c r="E133">
        <v>0</v>
      </c>
      <c r="F133">
        <v>0</v>
      </c>
      <c r="G133">
        <v>0</v>
      </c>
      <c r="H133">
        <v>0</v>
      </c>
      <c r="I133">
        <v>0</v>
      </c>
      <c r="J133">
        <v>0</v>
      </c>
      <c r="K133">
        <v>0</v>
      </c>
      <c r="L133">
        <v>0</v>
      </c>
      <c r="M133">
        <v>0</v>
      </c>
      <c r="N133">
        <v>0</v>
      </c>
      <c r="O133">
        <v>0</v>
      </c>
      <c r="P133">
        <v>0</v>
      </c>
      <c r="Q133">
        <v>0</v>
      </c>
      <c r="R133">
        <v>0</v>
      </c>
      <c r="S133">
        <v>0</v>
      </c>
      <c r="T133">
        <v>0</v>
      </c>
      <c r="U133">
        <v>0</v>
      </c>
      <c r="V133">
        <v>0</v>
      </c>
      <c r="W133">
        <v>0</v>
      </c>
      <c r="X133">
        <v>0</v>
      </c>
      <c r="Y133">
        <v>0</v>
      </c>
      <c r="Z133">
        <v>0</v>
      </c>
      <c r="AA133">
        <v>0</v>
      </c>
      <c r="AB133">
        <v>0</v>
      </c>
      <c r="AC133">
        <v>0</v>
      </c>
      <c r="AD133">
        <v>0</v>
      </c>
      <c r="AE133">
        <v>0</v>
      </c>
      <c r="AF133">
        <v>0</v>
      </c>
      <c r="AG133">
        <v>0</v>
      </c>
      <c r="AH133">
        <v>0</v>
      </c>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c r="FC133"/>
      <c r="FD133"/>
      <c r="FE133"/>
      <c r="FF133"/>
      <c r="FG133"/>
      <c r="FH133"/>
      <c r="FI133"/>
      <c r="FJ133"/>
      <c r="FK133"/>
      <c r="FL133"/>
      <c r="FM133"/>
      <c r="FN133"/>
      <c r="FO133"/>
      <c r="FP133"/>
      <c r="FQ133"/>
      <c r="FR133"/>
      <c r="FS133"/>
      <c r="FT133"/>
      <c r="FU133"/>
      <c r="FV133"/>
      <c r="FW133"/>
      <c r="FX133"/>
      <c r="FY133"/>
      <c r="FZ133"/>
      <c r="GA133"/>
      <c r="GB133"/>
      <c r="GC133"/>
      <c r="GD133"/>
      <c r="GE133"/>
      <c r="GF133"/>
      <c r="GG133"/>
      <c r="GH133"/>
      <c r="GI133"/>
      <c r="GJ133"/>
      <c r="GK133"/>
      <c r="GL133"/>
      <c r="GM133"/>
      <c r="GN133"/>
      <c r="GO133"/>
      <c r="GP133"/>
      <c r="GQ133"/>
      <c r="GR133"/>
      <c r="GS133"/>
      <c r="GT133"/>
      <c r="GU133"/>
      <c r="GV133"/>
      <c r="GW133"/>
      <c r="GX133"/>
      <c r="GY133"/>
      <c r="GZ133"/>
      <c r="HA133"/>
      <c r="HB133"/>
      <c r="HC133"/>
      <c r="HD133"/>
      <c r="HE133"/>
      <c r="HF133"/>
      <c r="HG133"/>
      <c r="HH133"/>
      <c r="HI133"/>
      <c r="HJ133"/>
      <c r="HK133"/>
      <c r="HL133"/>
      <c r="HM133"/>
      <c r="HN133"/>
      <c r="HO133"/>
      <c r="HP133"/>
      <c r="HQ133"/>
      <c r="HR133"/>
      <c r="HS133"/>
      <c r="HT133"/>
      <c r="HU133"/>
      <c r="HV133"/>
      <c r="HW133"/>
      <c r="HX133"/>
      <c r="HY133"/>
      <c r="HZ133"/>
      <c r="IA133"/>
      <c r="IB133"/>
      <c r="IC133"/>
      <c r="ID133"/>
      <c r="IE133"/>
      <c r="IF133"/>
      <c r="IG133"/>
      <c r="IH133"/>
      <c r="II133"/>
      <c r="IJ133"/>
      <c r="IK133"/>
      <c r="IL133"/>
      <c r="IM133"/>
      <c r="IN133"/>
      <c r="IO133"/>
      <c r="IP133"/>
      <c r="IQ133"/>
      <c r="IR133"/>
      <c r="IS133"/>
      <c r="IT133"/>
      <c r="IU133"/>
      <c r="IV133"/>
      <c r="IW133"/>
      <c r="IX133"/>
      <c r="IY133"/>
      <c r="IZ133"/>
      <c r="JA133"/>
      <c r="JB133"/>
      <c r="JC133"/>
      <c r="JD133"/>
      <c r="JE133"/>
      <c r="JF133"/>
      <c r="JG133"/>
      <c r="JH133"/>
      <c r="JI133"/>
      <c r="JJ133"/>
      <c r="JK133"/>
      <c r="JL133"/>
      <c r="JM133"/>
      <c r="JN133"/>
      <c r="JO133"/>
      <c r="JP133"/>
      <c r="JQ133"/>
      <c r="JR133"/>
      <c r="JS133"/>
      <c r="JT133"/>
      <c r="JU133"/>
      <c r="JV133"/>
      <c r="JW133"/>
      <c r="JX133"/>
      <c r="JY133"/>
      <c r="JZ133"/>
      <c r="KA133"/>
      <c r="KB133"/>
      <c r="KC133"/>
      <c r="KD133"/>
      <c r="KE133"/>
      <c r="KF133"/>
      <c r="KG133"/>
      <c r="KH133"/>
      <c r="KI133"/>
      <c r="KJ133"/>
      <c r="KK133"/>
      <c r="KL133"/>
      <c r="KM133"/>
      <c r="KN133"/>
      <c r="KO133"/>
      <c r="KP133"/>
      <c r="KQ133"/>
      <c r="KR133"/>
      <c r="KS133"/>
      <c r="KT133"/>
      <c r="KU133"/>
      <c r="KV133"/>
      <c r="KW133"/>
      <c r="KX133"/>
      <c r="KY133"/>
      <c r="KZ133"/>
      <c r="LA133"/>
      <c r="LB133"/>
      <c r="LC133"/>
      <c r="LD133"/>
      <c r="LE133"/>
      <c r="LF133"/>
      <c r="LG133"/>
      <c r="LH133"/>
      <c r="LI133"/>
      <c r="LJ133"/>
      <c r="LK133"/>
      <c r="LL133"/>
      <c r="LM133"/>
      <c r="LN133"/>
      <c r="LO133"/>
      <c r="LP133"/>
      <c r="LQ133"/>
      <c r="LR133"/>
      <c r="LS133"/>
      <c r="LT133"/>
      <c r="LU133"/>
      <c r="LV133"/>
      <c r="LW133"/>
      <c r="LX133"/>
      <c r="LY133"/>
      <c r="LZ133"/>
      <c r="MA133"/>
      <c r="MB133"/>
      <c r="MC133"/>
      <c r="MD133"/>
      <c r="ME133"/>
      <c r="MF133"/>
      <c r="MG133"/>
      <c r="MH133"/>
      <c r="MI133"/>
      <c r="MJ133"/>
      <c r="MK133"/>
      <c r="ML133"/>
      <c r="MM133"/>
      <c r="MN133"/>
      <c r="MO133"/>
      <c r="MP133"/>
      <c r="MQ133"/>
      <c r="MR133"/>
      <c r="MS133"/>
      <c r="MT133"/>
      <c r="MU133"/>
      <c r="MV133"/>
      <c r="MW133"/>
      <c r="MX133"/>
      <c r="MY133"/>
      <c r="MZ133"/>
      <c r="NA133"/>
      <c r="NB133"/>
      <c r="NC133"/>
      <c r="ND133"/>
      <c r="NE133"/>
      <c r="NF133"/>
      <c r="NG133"/>
      <c r="NH133"/>
      <c r="NI133"/>
      <c r="NJ133"/>
      <c r="NK133"/>
      <c r="NL133"/>
      <c r="NM133"/>
      <c r="NN133"/>
      <c r="NO133"/>
      <c r="NP133"/>
      <c r="NQ133"/>
      <c r="NR133"/>
      <c r="NS133"/>
      <c r="NT133"/>
      <c r="NU133"/>
      <c r="NV133"/>
      <c r="NW133"/>
      <c r="NX133"/>
      <c r="NY133"/>
      <c r="NZ133"/>
      <c r="OA133"/>
      <c r="OB133"/>
      <c r="OC133"/>
      <c r="OD133"/>
      <c r="OE133"/>
      <c r="OF133"/>
      <c r="OG133"/>
      <c r="OH133"/>
      <c r="OI133"/>
      <c r="OJ133"/>
      <c r="OK133"/>
      <c r="OL133"/>
      <c r="OM133"/>
      <c r="ON133"/>
      <c r="OO133"/>
      <c r="OP133"/>
      <c r="OQ133"/>
      <c r="OR133"/>
      <c r="OS133"/>
      <c r="OT133"/>
      <c r="OU133"/>
      <c r="OV133"/>
      <c r="OW133"/>
      <c r="OX133"/>
      <c r="OY133"/>
      <c r="OZ133"/>
      <c r="PA133"/>
      <c r="PB133"/>
      <c r="PC133"/>
      <c r="PD133"/>
      <c r="PE133"/>
      <c r="PF133"/>
      <c r="PG133"/>
      <c r="PH133"/>
      <c r="PI133"/>
      <c r="PJ133"/>
      <c r="PK133"/>
      <c r="PL133"/>
      <c r="PM133"/>
      <c r="PN133"/>
      <c r="PO133"/>
      <c r="PP133"/>
      <c r="PQ133"/>
      <c r="PR133"/>
      <c r="PS133"/>
      <c r="PT133"/>
      <c r="PU133"/>
      <c r="PV133"/>
      <c r="PW133"/>
      <c r="PX133"/>
      <c r="PY133"/>
      <c r="PZ133"/>
      <c r="QA133"/>
      <c r="QB133"/>
      <c r="QC133"/>
      <c r="QD133"/>
      <c r="QE133"/>
      <c r="QF133"/>
      <c r="QG133"/>
      <c r="QH133"/>
      <c r="QI133"/>
      <c r="QJ133"/>
      <c r="QK133"/>
      <c r="QL133"/>
      <c r="QM133"/>
      <c r="QN133"/>
      <c r="QO133"/>
      <c r="QP133"/>
      <c r="QQ133"/>
      <c r="QR133"/>
      <c r="QS133"/>
      <c r="QT133"/>
      <c r="QU133"/>
      <c r="QV133"/>
      <c r="QW133"/>
      <c r="QX133"/>
      <c r="QY133"/>
      <c r="QZ133"/>
      <c r="RA133"/>
      <c r="RB133"/>
      <c r="RC133"/>
      <c r="RD133"/>
      <c r="RE133"/>
      <c r="RF133"/>
      <c r="RG133"/>
      <c r="RH133"/>
      <c r="RI133"/>
      <c r="RJ133"/>
      <c r="RK133"/>
      <c r="RL133"/>
      <c r="RM133"/>
      <c r="RN133"/>
      <c r="RO133"/>
      <c r="RP133"/>
      <c r="RQ133"/>
      <c r="RR133"/>
      <c r="RS133"/>
      <c r="RT133"/>
      <c r="RU133"/>
      <c r="RV133"/>
      <c r="RW133"/>
      <c r="RX133"/>
      <c r="RY133"/>
      <c r="RZ133"/>
      <c r="SA133"/>
      <c r="SB133"/>
      <c r="SC133"/>
      <c r="SD133"/>
      <c r="SE133"/>
      <c r="SF133"/>
      <c r="SG133"/>
      <c r="SH133"/>
      <c r="SI133"/>
      <c r="SJ133"/>
      <c r="SK133"/>
      <c r="SL133"/>
      <c r="SM133"/>
      <c r="SN133"/>
      <c r="SO133"/>
      <c r="SP133"/>
      <c r="SQ133"/>
      <c r="SR133"/>
      <c r="SS133"/>
      <c r="ST133"/>
      <c r="SU133"/>
      <c r="SV133"/>
      <c r="SW133"/>
      <c r="SX133"/>
      <c r="SY133"/>
      <c r="SZ133"/>
      <c r="TA133"/>
      <c r="TB133"/>
      <c r="TC133"/>
      <c r="TD133"/>
      <c r="TE133"/>
      <c r="TF133"/>
      <c r="TG133"/>
      <c r="TH133"/>
      <c r="TI133"/>
      <c r="TJ133"/>
      <c r="TK133"/>
      <c r="TL133"/>
      <c r="TM133"/>
      <c r="TN133"/>
      <c r="TO133"/>
      <c r="TP133"/>
      <c r="TQ133"/>
      <c r="TR133"/>
      <c r="TS133"/>
      <c r="TT133"/>
      <c r="TU133"/>
      <c r="TV133"/>
      <c r="TW133"/>
      <c r="TX133"/>
      <c r="TY133"/>
      <c r="TZ133"/>
      <c r="UA133"/>
      <c r="UB133"/>
      <c r="UC133"/>
      <c r="UD133"/>
      <c r="UE133"/>
      <c r="UF133"/>
      <c r="UG133"/>
      <c r="UH133"/>
      <c r="UI133"/>
      <c r="UJ133"/>
      <c r="UK133"/>
      <c r="UL133"/>
      <c r="UM133"/>
      <c r="UN133"/>
      <c r="UO133"/>
      <c r="UP133"/>
      <c r="UQ133"/>
      <c r="UR133"/>
      <c r="US133"/>
      <c r="UT133"/>
      <c r="UU133"/>
      <c r="UV133"/>
      <c r="UW133"/>
      <c r="UX133"/>
      <c r="UY133"/>
      <c r="UZ133"/>
      <c r="VA133"/>
      <c r="VB133"/>
      <c r="VC133"/>
      <c r="VD133"/>
      <c r="VE133"/>
      <c r="VF133"/>
      <c r="VG133"/>
      <c r="VH133"/>
      <c r="VI133"/>
      <c r="VJ133"/>
      <c r="VK133"/>
      <c r="VL133"/>
      <c r="VM133"/>
      <c r="VN133"/>
      <c r="VO133"/>
      <c r="VP133"/>
      <c r="VQ133"/>
      <c r="VR133"/>
      <c r="VS133"/>
      <c r="VT133"/>
      <c r="VU133"/>
      <c r="VV133"/>
      <c r="VW133"/>
      <c r="VX133"/>
      <c r="VY133"/>
      <c r="VZ133"/>
      <c r="WA133"/>
      <c r="WB133"/>
      <c r="WC133"/>
      <c r="WD133"/>
      <c r="WE133"/>
      <c r="WF133"/>
      <c r="WG133"/>
      <c r="WH133"/>
      <c r="WI133"/>
      <c r="WJ133"/>
      <c r="WK133"/>
      <c r="WL133"/>
      <c r="WM133"/>
      <c r="WN133"/>
      <c r="WO133"/>
      <c r="WP133"/>
      <c r="WQ133"/>
      <c r="WR133"/>
      <c r="WS133"/>
      <c r="WT133"/>
      <c r="WU133"/>
      <c r="WV133"/>
      <c r="WW133"/>
      <c r="WX133"/>
      <c r="WY133"/>
      <c r="WZ133"/>
      <c r="XA133"/>
      <c r="XB133"/>
      <c r="XC133"/>
      <c r="XD133"/>
      <c r="XE133"/>
      <c r="XF133"/>
      <c r="XG133"/>
      <c r="XH133"/>
      <c r="XI133"/>
      <c r="XJ133"/>
      <c r="XK133"/>
      <c r="XL133"/>
      <c r="XM133"/>
      <c r="XN133"/>
      <c r="XO133"/>
      <c r="XP133"/>
      <c r="XQ133"/>
      <c r="XR133"/>
      <c r="XS133"/>
      <c r="XT133"/>
      <c r="XU133"/>
      <c r="XV133"/>
      <c r="XW133"/>
      <c r="XX133"/>
      <c r="XY133"/>
      <c r="XZ133"/>
      <c r="YA133"/>
      <c r="YB133"/>
      <c r="YC133"/>
      <c r="YD133"/>
      <c r="YE133"/>
      <c r="YF133"/>
      <c r="YG133"/>
      <c r="YH133"/>
      <c r="YI133"/>
      <c r="YJ133"/>
      <c r="YK133"/>
      <c r="YL133"/>
      <c r="YM133"/>
      <c r="YN133"/>
      <c r="YO133"/>
      <c r="YP133"/>
      <c r="YQ133"/>
      <c r="YR133"/>
      <c r="YS133"/>
      <c r="YT133"/>
      <c r="YU133"/>
      <c r="YV133"/>
      <c r="YW133"/>
      <c r="YX133"/>
      <c r="YY133"/>
      <c r="YZ133"/>
      <c r="ZA133"/>
      <c r="ZB133"/>
      <c r="ZC133"/>
      <c r="ZD133"/>
      <c r="ZE133"/>
      <c r="ZF133"/>
      <c r="ZG133"/>
      <c r="ZH133"/>
      <c r="ZI133"/>
      <c r="ZJ133"/>
      <c r="ZK133"/>
      <c r="ZL133"/>
      <c r="ZM133"/>
      <c r="ZN133"/>
      <c r="ZO133"/>
      <c r="ZP133"/>
      <c r="ZQ133"/>
      <c r="ZR133"/>
      <c r="ZS133"/>
      <c r="ZT133"/>
      <c r="ZU133"/>
      <c r="ZV133"/>
      <c r="ZW133"/>
      <c r="ZX133"/>
      <c r="ZY133"/>
      <c r="ZZ133"/>
    </row>
    <row r="134" spans="1:702" s="18" customFormat="1">
      <c r="A134" s="16" t="s">
        <v>180</v>
      </c>
      <c r="B134">
        <v>0</v>
      </c>
      <c r="C134">
        <v>25127.130714581075</v>
      </c>
      <c r="D134">
        <v>49317.471396831927</v>
      </c>
      <c r="E134">
        <v>73415.327207972005</v>
      </c>
      <c r="F134">
        <v>93182.175964505252</v>
      </c>
      <c r="G134">
        <v>116812.33357196186</v>
      </c>
      <c r="H134">
        <v>147532.41986830311</v>
      </c>
      <c r="I134">
        <v>181969.89242129595</v>
      </c>
      <c r="J134">
        <v>210239.78500748894</v>
      </c>
      <c r="K134">
        <v>236466.44153335068</v>
      </c>
      <c r="L134">
        <v>263942.41431343422</v>
      </c>
      <c r="M134">
        <v>298149.04274616617</v>
      </c>
      <c r="N134">
        <v>330321.17775910441</v>
      </c>
      <c r="O134">
        <v>354467.28848070046</v>
      </c>
      <c r="P134">
        <v>375061.04517542885</v>
      </c>
      <c r="Q134">
        <v>388798.95369062544</v>
      </c>
      <c r="R134">
        <v>408113.6371367558</v>
      </c>
      <c r="S134">
        <v>423129.88957208197</v>
      </c>
      <c r="T134">
        <v>453262.62687448983</v>
      </c>
      <c r="U134">
        <v>476422.0038179867</v>
      </c>
      <c r="V134">
        <v>482538.26655097655</v>
      </c>
      <c r="W134">
        <v>509543.49628147698</v>
      </c>
      <c r="X134">
        <v>514432.18973897456</v>
      </c>
      <c r="Y134">
        <v>546623.47256013402</v>
      </c>
      <c r="Z134">
        <v>564183.61770274362</v>
      </c>
      <c r="AA134">
        <v>600576.23874422396</v>
      </c>
      <c r="AB134">
        <v>634800.18921026296</v>
      </c>
      <c r="AC134">
        <v>679325.77220174577</v>
      </c>
      <c r="AD134">
        <v>718096.68340105028</v>
      </c>
      <c r="AE134">
        <v>732726.11411696114</v>
      </c>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c r="FC134"/>
      <c r="FD134"/>
      <c r="FE134"/>
      <c r="FF134"/>
      <c r="FG134"/>
      <c r="FH134"/>
      <c r="FI134"/>
      <c r="FJ134"/>
      <c r="FK134"/>
      <c r="FL134"/>
      <c r="FM134"/>
      <c r="FN134"/>
      <c r="FO134"/>
      <c r="FP134"/>
      <c r="FQ134"/>
      <c r="FR134"/>
      <c r="FS134"/>
      <c r="FT134"/>
      <c r="FU134"/>
      <c r="FV134"/>
      <c r="FW134"/>
      <c r="FX134"/>
      <c r="FY134"/>
      <c r="FZ134"/>
      <c r="GA134"/>
      <c r="GB134"/>
      <c r="GC134"/>
      <c r="GD134"/>
      <c r="GE134"/>
      <c r="GF134"/>
      <c r="GG134"/>
      <c r="GH134"/>
      <c r="GI134"/>
      <c r="GJ134"/>
      <c r="GK134"/>
      <c r="GL134"/>
      <c r="GM134"/>
      <c r="GN134"/>
      <c r="GO134"/>
      <c r="GP134"/>
      <c r="GQ134"/>
      <c r="GR134"/>
      <c r="GS134"/>
      <c r="GT134"/>
      <c r="GU134"/>
      <c r="GV134"/>
      <c r="GW134"/>
      <c r="GX134"/>
      <c r="GY134"/>
      <c r="GZ134"/>
      <c r="HA134"/>
      <c r="HB134"/>
      <c r="HC134"/>
      <c r="HD134"/>
      <c r="HE134"/>
      <c r="HF134"/>
      <c r="HG134"/>
      <c r="HH134"/>
      <c r="HI134"/>
      <c r="HJ134"/>
      <c r="HK134"/>
      <c r="HL134"/>
      <c r="HM134"/>
      <c r="HN134"/>
      <c r="HO134"/>
      <c r="HP134"/>
      <c r="HQ134"/>
      <c r="HR134"/>
      <c r="HS134"/>
      <c r="HT134"/>
      <c r="HU134"/>
      <c r="HV134"/>
      <c r="HW134"/>
      <c r="HX134"/>
      <c r="HY134"/>
      <c r="HZ134"/>
      <c r="IA134"/>
      <c r="IB134"/>
      <c r="IC134"/>
      <c r="ID134"/>
      <c r="IE134"/>
      <c r="IF134"/>
      <c r="IG134"/>
      <c r="IH134"/>
      <c r="II134"/>
      <c r="IJ134"/>
      <c r="IK134"/>
      <c r="IL134"/>
      <c r="IM134"/>
      <c r="IN134"/>
      <c r="IO134"/>
      <c r="IP134"/>
      <c r="IQ134"/>
      <c r="IR134"/>
      <c r="IS134"/>
      <c r="IT134"/>
      <c r="IU134"/>
      <c r="IV134"/>
      <c r="IW134"/>
      <c r="IX134"/>
      <c r="IY134"/>
      <c r="IZ134"/>
      <c r="JA134"/>
      <c r="JB134"/>
      <c r="JC134"/>
      <c r="JD134"/>
      <c r="JE134"/>
      <c r="JF134"/>
      <c r="JG134"/>
      <c r="JH134"/>
      <c r="JI134"/>
      <c r="JJ134"/>
      <c r="JK134"/>
      <c r="JL134"/>
      <c r="JM134"/>
      <c r="JN134"/>
      <c r="JO134"/>
      <c r="JP134"/>
      <c r="JQ134"/>
      <c r="JR134"/>
      <c r="JS134"/>
      <c r="JT134"/>
      <c r="JU134"/>
      <c r="JV134"/>
      <c r="JW134"/>
      <c r="JX134"/>
      <c r="JY134"/>
      <c r="JZ134"/>
      <c r="KA134"/>
      <c r="KB134"/>
      <c r="KC134"/>
      <c r="KD134"/>
      <c r="KE134"/>
      <c r="KF134"/>
      <c r="KG134"/>
      <c r="KH134"/>
      <c r="KI134"/>
      <c r="KJ134"/>
      <c r="KK134"/>
      <c r="KL134"/>
      <c r="KM134"/>
      <c r="KN134"/>
      <c r="KO134"/>
      <c r="KP134"/>
      <c r="KQ134"/>
      <c r="KR134"/>
      <c r="KS134"/>
      <c r="KT134"/>
      <c r="KU134"/>
      <c r="KV134"/>
      <c r="KW134"/>
      <c r="KX134"/>
      <c r="KY134"/>
      <c r="KZ134"/>
      <c r="LA134"/>
      <c r="LB134"/>
      <c r="LC134"/>
      <c r="LD134"/>
      <c r="LE134"/>
      <c r="LF134"/>
      <c r="LG134"/>
      <c r="LH134"/>
      <c r="LI134"/>
      <c r="LJ134"/>
      <c r="LK134"/>
      <c r="LL134"/>
      <c r="LM134"/>
      <c r="LN134"/>
      <c r="LO134"/>
      <c r="LP134"/>
      <c r="LQ134"/>
      <c r="LR134"/>
      <c r="LS134"/>
      <c r="LT134"/>
      <c r="LU134"/>
      <c r="LV134"/>
      <c r="LW134"/>
      <c r="LX134"/>
      <c r="LY134"/>
      <c r="LZ134"/>
      <c r="MA134"/>
      <c r="MB134"/>
      <c r="MC134"/>
      <c r="MD134"/>
      <c r="ME134"/>
      <c r="MF134"/>
      <c r="MG134"/>
      <c r="MH134"/>
      <c r="MI134"/>
      <c r="MJ134"/>
      <c r="MK134"/>
      <c r="ML134"/>
      <c r="MM134"/>
      <c r="MN134"/>
      <c r="MO134"/>
      <c r="MP134"/>
      <c r="MQ134"/>
      <c r="MR134"/>
      <c r="MS134"/>
      <c r="MT134"/>
      <c r="MU134"/>
      <c r="MV134"/>
      <c r="MW134"/>
      <c r="MX134"/>
      <c r="MY134"/>
      <c r="MZ134"/>
      <c r="NA134"/>
      <c r="NB134"/>
      <c r="NC134"/>
      <c r="ND134"/>
      <c r="NE134"/>
      <c r="NF134"/>
      <c r="NG134"/>
      <c r="NH134"/>
      <c r="NI134"/>
      <c r="NJ134"/>
      <c r="NK134"/>
      <c r="NL134"/>
      <c r="NM134"/>
      <c r="NN134"/>
      <c r="NO134"/>
      <c r="NP134"/>
      <c r="NQ134"/>
      <c r="NR134"/>
      <c r="NS134"/>
      <c r="NT134"/>
      <c r="NU134"/>
      <c r="NV134"/>
      <c r="NW134"/>
      <c r="NX134"/>
      <c r="NY134"/>
      <c r="NZ134"/>
      <c r="OA134"/>
      <c r="OB134"/>
      <c r="OC134"/>
      <c r="OD134"/>
      <c r="OE134"/>
      <c r="OF134"/>
      <c r="OG134"/>
      <c r="OH134"/>
      <c r="OI134"/>
      <c r="OJ134"/>
      <c r="OK134"/>
      <c r="OL134"/>
      <c r="OM134"/>
      <c r="ON134"/>
      <c r="OO134"/>
      <c r="OP134"/>
      <c r="OQ134"/>
      <c r="OR134"/>
      <c r="OS134"/>
      <c r="OT134"/>
      <c r="OU134"/>
      <c r="OV134"/>
      <c r="OW134"/>
      <c r="OX134"/>
      <c r="OY134"/>
      <c r="OZ134"/>
      <c r="PA134"/>
      <c r="PB134"/>
      <c r="PC134"/>
      <c r="PD134"/>
      <c r="PE134"/>
      <c r="PF134"/>
      <c r="PG134"/>
      <c r="PH134"/>
      <c r="PI134"/>
      <c r="PJ134"/>
      <c r="PK134"/>
      <c r="PL134"/>
      <c r="PM134"/>
      <c r="PN134"/>
      <c r="PO134"/>
      <c r="PP134"/>
      <c r="PQ134"/>
      <c r="PR134"/>
      <c r="PS134"/>
      <c r="PT134"/>
      <c r="PU134"/>
      <c r="PV134"/>
      <c r="PW134"/>
      <c r="PX134"/>
      <c r="PY134"/>
      <c r="PZ134"/>
      <c r="QA134"/>
      <c r="QB134"/>
      <c r="QC134"/>
      <c r="QD134"/>
      <c r="QE134"/>
      <c r="QF134"/>
      <c r="QG134"/>
      <c r="QH134"/>
      <c r="QI134"/>
      <c r="QJ134"/>
      <c r="QK134"/>
      <c r="QL134"/>
      <c r="QM134"/>
      <c r="QN134"/>
      <c r="QO134"/>
      <c r="QP134"/>
      <c r="QQ134"/>
      <c r="QR134"/>
      <c r="QS134"/>
      <c r="QT134"/>
      <c r="QU134"/>
      <c r="QV134"/>
      <c r="QW134"/>
      <c r="QX134"/>
      <c r="QY134"/>
      <c r="QZ134"/>
      <c r="RA134"/>
      <c r="RB134"/>
      <c r="RC134"/>
      <c r="RD134"/>
      <c r="RE134"/>
      <c r="RF134"/>
      <c r="RG134"/>
      <c r="RH134"/>
      <c r="RI134"/>
      <c r="RJ134"/>
      <c r="RK134"/>
      <c r="RL134"/>
      <c r="RM134"/>
      <c r="RN134"/>
      <c r="RO134"/>
      <c r="RP134"/>
      <c r="RQ134"/>
      <c r="RR134"/>
      <c r="RS134"/>
      <c r="RT134"/>
      <c r="RU134"/>
      <c r="RV134"/>
      <c r="RW134"/>
      <c r="RX134"/>
      <c r="RY134"/>
      <c r="RZ134"/>
      <c r="SA134"/>
      <c r="SB134"/>
      <c r="SC134"/>
      <c r="SD134"/>
      <c r="SE134"/>
      <c r="SF134"/>
      <c r="SG134"/>
      <c r="SH134"/>
      <c r="SI134"/>
      <c r="SJ134"/>
      <c r="SK134"/>
      <c r="SL134"/>
      <c r="SM134"/>
      <c r="SN134"/>
      <c r="SO134"/>
      <c r="SP134"/>
      <c r="SQ134"/>
      <c r="SR134"/>
      <c r="SS134"/>
      <c r="ST134"/>
      <c r="SU134"/>
      <c r="SV134"/>
      <c r="SW134"/>
      <c r="SX134"/>
      <c r="SY134"/>
      <c r="SZ134"/>
      <c r="TA134"/>
      <c r="TB134"/>
      <c r="TC134"/>
      <c r="TD134"/>
      <c r="TE134"/>
      <c r="TF134"/>
      <c r="TG134"/>
      <c r="TH134"/>
      <c r="TI134"/>
      <c r="TJ134"/>
      <c r="TK134"/>
      <c r="TL134"/>
      <c r="TM134"/>
      <c r="TN134"/>
      <c r="TO134"/>
      <c r="TP134"/>
      <c r="TQ134"/>
      <c r="TR134"/>
      <c r="TS134"/>
      <c r="TT134"/>
      <c r="TU134"/>
      <c r="TV134"/>
      <c r="TW134"/>
      <c r="TX134"/>
      <c r="TY134"/>
      <c r="TZ134"/>
      <c r="UA134"/>
      <c r="UB134"/>
      <c r="UC134"/>
      <c r="UD134"/>
      <c r="UE134"/>
      <c r="UF134"/>
      <c r="UG134"/>
      <c r="UH134"/>
      <c r="UI134"/>
      <c r="UJ134"/>
      <c r="UK134"/>
      <c r="UL134"/>
      <c r="UM134"/>
      <c r="UN134"/>
      <c r="UO134"/>
      <c r="UP134"/>
      <c r="UQ134"/>
      <c r="UR134"/>
      <c r="US134"/>
      <c r="UT134"/>
      <c r="UU134"/>
      <c r="UV134"/>
      <c r="UW134"/>
      <c r="UX134"/>
      <c r="UY134"/>
      <c r="UZ134"/>
      <c r="VA134"/>
      <c r="VB134"/>
      <c r="VC134"/>
      <c r="VD134"/>
      <c r="VE134"/>
      <c r="VF134"/>
      <c r="VG134"/>
      <c r="VH134"/>
      <c r="VI134"/>
      <c r="VJ134"/>
      <c r="VK134"/>
      <c r="VL134"/>
      <c r="VM134"/>
      <c r="VN134"/>
      <c r="VO134"/>
      <c r="VP134"/>
      <c r="VQ134"/>
      <c r="VR134"/>
      <c r="VS134"/>
      <c r="VT134"/>
      <c r="VU134"/>
      <c r="VV134"/>
      <c r="VW134"/>
      <c r="VX134"/>
      <c r="VY134"/>
      <c r="VZ134"/>
      <c r="WA134"/>
      <c r="WB134"/>
      <c r="WC134"/>
      <c r="WD134"/>
      <c r="WE134"/>
      <c r="WF134"/>
      <c r="WG134"/>
      <c r="WH134"/>
      <c r="WI134"/>
      <c r="WJ134"/>
      <c r="WK134"/>
      <c r="WL134"/>
      <c r="WM134"/>
      <c r="WN134"/>
      <c r="WO134"/>
      <c r="WP134"/>
      <c r="WQ134"/>
      <c r="WR134"/>
      <c r="WS134"/>
      <c r="WT134"/>
      <c r="WU134"/>
      <c r="WV134"/>
      <c r="WW134"/>
      <c r="WX134"/>
      <c r="WY134"/>
      <c r="WZ134"/>
      <c r="XA134"/>
      <c r="XB134"/>
      <c r="XC134"/>
      <c r="XD134"/>
      <c r="XE134"/>
      <c r="XF134"/>
      <c r="XG134"/>
      <c r="XH134"/>
      <c r="XI134"/>
      <c r="XJ134"/>
      <c r="XK134"/>
      <c r="XL134"/>
      <c r="XM134"/>
      <c r="XN134"/>
      <c r="XO134"/>
      <c r="XP134"/>
      <c r="XQ134"/>
      <c r="XR134"/>
      <c r="XS134"/>
      <c r="XT134"/>
      <c r="XU134"/>
      <c r="XV134"/>
      <c r="XW134"/>
      <c r="XX134"/>
      <c r="XY134"/>
      <c r="XZ134"/>
      <c r="YA134"/>
      <c r="YB134"/>
      <c r="YC134"/>
      <c r="YD134"/>
      <c r="YE134"/>
      <c r="YF134"/>
      <c r="YG134"/>
      <c r="YH134"/>
      <c r="YI134"/>
      <c r="YJ134"/>
      <c r="YK134"/>
      <c r="YL134"/>
      <c r="YM134"/>
      <c r="YN134"/>
      <c r="YO134"/>
      <c r="YP134"/>
      <c r="YQ134"/>
      <c r="YR134"/>
      <c r="YS134"/>
      <c r="YT134"/>
      <c r="YU134"/>
      <c r="YV134"/>
      <c r="YW134"/>
      <c r="YX134"/>
      <c r="YY134"/>
      <c r="YZ134"/>
      <c r="ZA134"/>
      <c r="ZB134"/>
      <c r="ZC134"/>
      <c r="ZD134"/>
      <c r="ZE134"/>
      <c r="ZF134"/>
      <c r="ZG134"/>
      <c r="ZH134"/>
      <c r="ZI134"/>
      <c r="ZJ134"/>
      <c r="ZK134"/>
      <c r="ZL134"/>
      <c r="ZM134"/>
      <c r="ZN134"/>
      <c r="ZO134"/>
      <c r="ZP134"/>
      <c r="ZQ134"/>
      <c r="ZR134"/>
      <c r="ZS134"/>
      <c r="ZT134"/>
      <c r="ZU134"/>
      <c r="ZV134"/>
      <c r="ZW134"/>
      <c r="ZX134"/>
      <c r="ZY134"/>
      <c r="ZZ134"/>
    </row>
    <row r="135" spans="1:702" s="18" customFormat="1">
      <c r="A135" s="16" t="s">
        <v>68</v>
      </c>
      <c r="B135">
        <v>502542.61429162155</v>
      </c>
      <c r="C135">
        <v>480709.40132816869</v>
      </c>
      <c r="D135">
        <v>465922.78393600218</v>
      </c>
      <c r="E135">
        <v>459372.81555377354</v>
      </c>
      <c r="F135">
        <v>459564.42489150295</v>
      </c>
      <c r="G135">
        <v>469979.98405704938</v>
      </c>
      <c r="H135">
        <v>495223.377109744</v>
      </c>
      <c r="I135">
        <v>429615.83326453797</v>
      </c>
      <c r="J135">
        <v>381150.87551083538</v>
      </c>
      <c r="K135">
        <v>421581.45983563672</v>
      </c>
      <c r="L135">
        <v>422551.96199705621</v>
      </c>
      <c r="M135">
        <v>403140.89692265837</v>
      </c>
      <c r="N135">
        <v>325870.97520876618</v>
      </c>
      <c r="O135">
        <v>291736.75747001072</v>
      </c>
      <c r="P135">
        <v>226386.74773059983</v>
      </c>
      <c r="Q135">
        <v>228336.90534876118</v>
      </c>
      <c r="R135">
        <v>207348.03624787586</v>
      </c>
      <c r="S135">
        <v>174207.45262234056</v>
      </c>
      <c r="T135">
        <v>172006.68712665967</v>
      </c>
      <c r="U135">
        <v>207967.23971946817</v>
      </c>
      <c r="V135">
        <v>201882.07564675657</v>
      </c>
      <c r="W135">
        <v>197749.08479714609</v>
      </c>
      <c r="X135">
        <v>171659.06570157234</v>
      </c>
      <c r="Y135">
        <v>192067.04755637696</v>
      </c>
      <c r="Z135">
        <v>166215.38511178526</v>
      </c>
      <c r="AA135">
        <v>149616.42408977723</v>
      </c>
      <c r="AB135">
        <v>150458.61177839176</v>
      </c>
      <c r="AC135">
        <v>114331.02615776073</v>
      </c>
      <c r="AD135">
        <v>99562.126285606821</v>
      </c>
      <c r="AE135">
        <v>92803.222662336688</v>
      </c>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c r="FC135"/>
      <c r="FD135"/>
      <c r="FE135"/>
      <c r="FF135"/>
      <c r="FG135"/>
      <c r="FH135"/>
      <c r="FI135"/>
      <c r="FJ135"/>
      <c r="FK135"/>
      <c r="FL135"/>
      <c r="FM135"/>
      <c r="FN135"/>
      <c r="FO135"/>
      <c r="FP135"/>
      <c r="FQ135"/>
      <c r="FR135"/>
      <c r="FS135"/>
      <c r="FT135"/>
      <c r="FU135"/>
      <c r="FV135"/>
      <c r="FW135"/>
      <c r="FX135"/>
      <c r="FY135"/>
      <c r="FZ135"/>
      <c r="GA135"/>
      <c r="GB135"/>
      <c r="GC135"/>
      <c r="GD135"/>
      <c r="GE135"/>
      <c r="GF135"/>
      <c r="GG135"/>
      <c r="GH135"/>
      <c r="GI135"/>
      <c r="GJ135"/>
      <c r="GK135"/>
      <c r="GL135"/>
      <c r="GM135"/>
      <c r="GN135"/>
      <c r="GO135"/>
      <c r="GP135"/>
      <c r="GQ135"/>
      <c r="GR135"/>
      <c r="GS135"/>
      <c r="GT135"/>
      <c r="GU135"/>
      <c r="GV135"/>
      <c r="GW135"/>
      <c r="GX135"/>
      <c r="GY135"/>
      <c r="GZ135"/>
      <c r="HA135"/>
      <c r="HB135"/>
      <c r="HC135"/>
      <c r="HD135"/>
      <c r="HE135"/>
      <c r="HF135"/>
      <c r="HG135"/>
      <c r="HH135"/>
      <c r="HI135"/>
      <c r="HJ135"/>
      <c r="HK135"/>
      <c r="HL135"/>
      <c r="HM135"/>
      <c r="HN135"/>
      <c r="HO135"/>
      <c r="HP135"/>
      <c r="HQ135"/>
      <c r="HR135"/>
      <c r="HS135"/>
      <c r="HT135"/>
      <c r="HU135"/>
      <c r="HV135"/>
      <c r="HW135"/>
      <c r="HX135"/>
      <c r="HY135"/>
      <c r="HZ135"/>
      <c r="IA135"/>
      <c r="IB135"/>
      <c r="IC135"/>
      <c r="ID135"/>
      <c r="IE135"/>
      <c r="IF135"/>
      <c r="IG135"/>
      <c r="IH135"/>
      <c r="II135"/>
      <c r="IJ135"/>
      <c r="IK135"/>
      <c r="IL135"/>
      <c r="IM135"/>
      <c r="IN135"/>
      <c r="IO135"/>
      <c r="IP135"/>
      <c r="IQ135"/>
      <c r="IR135"/>
      <c r="IS135"/>
      <c r="IT135"/>
      <c r="IU135"/>
      <c r="IV135"/>
      <c r="IW135"/>
      <c r="IX135"/>
      <c r="IY135"/>
      <c r="IZ135"/>
      <c r="JA135"/>
      <c r="JB135"/>
      <c r="JC135"/>
      <c r="JD135"/>
      <c r="JE135"/>
      <c r="JF135"/>
      <c r="JG135"/>
      <c r="JH135"/>
      <c r="JI135"/>
      <c r="JJ135"/>
      <c r="JK135"/>
      <c r="JL135"/>
      <c r="JM135"/>
      <c r="JN135"/>
      <c r="JO135"/>
      <c r="JP135"/>
      <c r="JQ135"/>
      <c r="JR135"/>
      <c r="JS135"/>
      <c r="JT135"/>
      <c r="JU135"/>
      <c r="JV135"/>
      <c r="JW135"/>
      <c r="JX135"/>
      <c r="JY135"/>
      <c r="JZ135"/>
      <c r="KA135"/>
      <c r="KB135"/>
      <c r="KC135"/>
      <c r="KD135"/>
      <c r="KE135"/>
      <c r="KF135"/>
      <c r="KG135"/>
      <c r="KH135"/>
      <c r="KI135"/>
      <c r="KJ135"/>
      <c r="KK135"/>
      <c r="KL135"/>
      <c r="KM135"/>
      <c r="KN135"/>
      <c r="KO135"/>
      <c r="KP135"/>
      <c r="KQ135"/>
      <c r="KR135"/>
      <c r="KS135"/>
      <c r="KT135"/>
      <c r="KU135"/>
      <c r="KV135"/>
      <c r="KW135"/>
      <c r="KX135"/>
      <c r="KY135"/>
      <c r="KZ135"/>
      <c r="LA135"/>
      <c r="LB135"/>
      <c r="LC135"/>
      <c r="LD135"/>
      <c r="LE135"/>
      <c r="LF135"/>
      <c r="LG135"/>
      <c r="LH135"/>
      <c r="LI135"/>
      <c r="LJ135"/>
      <c r="LK135"/>
      <c r="LL135"/>
      <c r="LM135"/>
      <c r="LN135"/>
      <c r="LO135"/>
      <c r="LP135"/>
      <c r="LQ135"/>
      <c r="LR135"/>
      <c r="LS135"/>
      <c r="LT135"/>
      <c r="LU135"/>
      <c r="LV135"/>
      <c r="LW135"/>
      <c r="LX135"/>
      <c r="LY135"/>
      <c r="LZ135"/>
      <c r="MA135"/>
      <c r="MB135"/>
      <c r="MC135"/>
      <c r="MD135"/>
      <c r="ME135"/>
      <c r="MF135"/>
      <c r="MG135"/>
      <c r="MH135"/>
      <c r="MI135"/>
      <c r="MJ135"/>
      <c r="MK135"/>
      <c r="ML135"/>
      <c r="MM135"/>
      <c r="MN135"/>
      <c r="MO135"/>
      <c r="MP135"/>
      <c r="MQ135"/>
      <c r="MR135"/>
      <c r="MS135"/>
      <c r="MT135"/>
      <c r="MU135"/>
      <c r="MV135"/>
      <c r="MW135"/>
      <c r="MX135"/>
      <c r="MY135"/>
      <c r="MZ135"/>
      <c r="NA135"/>
      <c r="NB135"/>
      <c r="NC135"/>
      <c r="ND135"/>
      <c r="NE135"/>
      <c r="NF135"/>
      <c r="NG135"/>
      <c r="NH135"/>
      <c r="NI135"/>
      <c r="NJ135"/>
      <c r="NK135"/>
      <c r="NL135"/>
      <c r="NM135"/>
      <c r="NN135"/>
      <c r="NO135"/>
      <c r="NP135"/>
      <c r="NQ135"/>
      <c r="NR135"/>
      <c r="NS135"/>
      <c r="NT135"/>
      <c r="NU135"/>
      <c r="NV135"/>
      <c r="NW135"/>
      <c r="NX135"/>
      <c r="NY135"/>
      <c r="NZ135"/>
      <c r="OA135"/>
      <c r="OB135"/>
      <c r="OC135"/>
      <c r="OD135"/>
      <c r="OE135"/>
      <c r="OF135"/>
      <c r="OG135"/>
      <c r="OH135"/>
      <c r="OI135"/>
      <c r="OJ135"/>
      <c r="OK135"/>
      <c r="OL135"/>
      <c r="OM135"/>
      <c r="ON135"/>
      <c r="OO135"/>
      <c r="OP135"/>
      <c r="OQ135"/>
      <c r="OR135"/>
      <c r="OS135"/>
      <c r="OT135"/>
      <c r="OU135"/>
      <c r="OV135"/>
      <c r="OW135"/>
      <c r="OX135"/>
      <c r="OY135"/>
      <c r="OZ135"/>
      <c r="PA135"/>
      <c r="PB135"/>
      <c r="PC135"/>
      <c r="PD135"/>
      <c r="PE135"/>
      <c r="PF135"/>
      <c r="PG135"/>
      <c r="PH135"/>
      <c r="PI135"/>
      <c r="PJ135"/>
      <c r="PK135"/>
      <c r="PL135"/>
      <c r="PM135"/>
      <c r="PN135"/>
      <c r="PO135"/>
      <c r="PP135"/>
      <c r="PQ135"/>
      <c r="PR135"/>
      <c r="PS135"/>
      <c r="PT135"/>
      <c r="PU135"/>
      <c r="PV135"/>
      <c r="PW135"/>
      <c r="PX135"/>
      <c r="PY135"/>
      <c r="PZ135"/>
      <c r="QA135"/>
      <c r="QB135"/>
      <c r="QC135"/>
      <c r="QD135"/>
      <c r="QE135"/>
      <c r="QF135"/>
      <c r="QG135"/>
      <c r="QH135"/>
      <c r="QI135"/>
      <c r="QJ135"/>
      <c r="QK135"/>
      <c r="QL135"/>
      <c r="QM135"/>
      <c r="QN135"/>
      <c r="QO135"/>
      <c r="QP135"/>
      <c r="QQ135"/>
      <c r="QR135"/>
      <c r="QS135"/>
      <c r="QT135"/>
      <c r="QU135"/>
      <c r="QV135"/>
      <c r="QW135"/>
      <c r="QX135"/>
      <c r="QY135"/>
      <c r="QZ135"/>
      <c r="RA135"/>
      <c r="RB135"/>
      <c r="RC135"/>
      <c r="RD135"/>
      <c r="RE135"/>
      <c r="RF135"/>
      <c r="RG135"/>
      <c r="RH135"/>
      <c r="RI135"/>
      <c r="RJ135"/>
      <c r="RK135"/>
      <c r="RL135"/>
      <c r="RM135"/>
      <c r="RN135"/>
      <c r="RO135"/>
      <c r="RP135"/>
      <c r="RQ135"/>
      <c r="RR135"/>
      <c r="RS135"/>
      <c r="RT135"/>
      <c r="RU135"/>
      <c r="RV135"/>
      <c r="RW135"/>
      <c r="RX135"/>
      <c r="RY135"/>
      <c r="RZ135"/>
      <c r="SA135"/>
      <c r="SB135"/>
      <c r="SC135"/>
      <c r="SD135"/>
      <c r="SE135"/>
      <c r="SF135"/>
      <c r="SG135"/>
      <c r="SH135"/>
      <c r="SI135"/>
      <c r="SJ135"/>
      <c r="SK135"/>
      <c r="SL135"/>
      <c r="SM135"/>
      <c r="SN135"/>
      <c r="SO135"/>
      <c r="SP135"/>
      <c r="SQ135"/>
      <c r="SR135"/>
      <c r="SS135"/>
      <c r="ST135"/>
      <c r="SU135"/>
      <c r="SV135"/>
      <c r="SW135"/>
      <c r="SX135"/>
      <c r="SY135"/>
      <c r="SZ135"/>
      <c r="TA135"/>
      <c r="TB135"/>
      <c r="TC135"/>
      <c r="TD135"/>
      <c r="TE135"/>
      <c r="TF135"/>
      <c r="TG135"/>
      <c r="TH135"/>
      <c r="TI135"/>
      <c r="TJ135"/>
      <c r="TK135"/>
      <c r="TL135"/>
      <c r="TM135"/>
      <c r="TN135"/>
      <c r="TO135"/>
      <c r="TP135"/>
      <c r="TQ135"/>
      <c r="TR135"/>
      <c r="TS135"/>
      <c r="TT135"/>
      <c r="TU135"/>
      <c r="TV135"/>
      <c r="TW135"/>
      <c r="TX135"/>
      <c r="TY135"/>
      <c r="TZ135"/>
      <c r="UA135"/>
      <c r="UB135"/>
      <c r="UC135"/>
      <c r="UD135"/>
      <c r="UE135"/>
      <c r="UF135"/>
      <c r="UG135"/>
      <c r="UH135"/>
      <c r="UI135"/>
      <c r="UJ135"/>
      <c r="UK135"/>
      <c r="UL135"/>
      <c r="UM135"/>
      <c r="UN135"/>
      <c r="UO135"/>
      <c r="UP135"/>
      <c r="UQ135"/>
      <c r="UR135"/>
      <c r="US135"/>
      <c r="UT135"/>
      <c r="UU135"/>
      <c r="UV135"/>
      <c r="UW135"/>
      <c r="UX135"/>
      <c r="UY135"/>
      <c r="UZ135"/>
      <c r="VA135"/>
      <c r="VB135"/>
      <c r="VC135"/>
      <c r="VD135"/>
      <c r="VE135"/>
      <c r="VF135"/>
      <c r="VG135"/>
      <c r="VH135"/>
      <c r="VI135"/>
      <c r="VJ135"/>
      <c r="VK135"/>
      <c r="VL135"/>
      <c r="VM135"/>
      <c r="VN135"/>
      <c r="VO135"/>
      <c r="VP135"/>
      <c r="VQ135"/>
      <c r="VR135"/>
      <c r="VS135"/>
      <c r="VT135"/>
      <c r="VU135"/>
      <c r="VV135"/>
      <c r="VW135"/>
      <c r="VX135"/>
      <c r="VY135"/>
      <c r="VZ135"/>
      <c r="WA135"/>
      <c r="WB135"/>
      <c r="WC135"/>
      <c r="WD135"/>
      <c r="WE135"/>
      <c r="WF135"/>
      <c r="WG135"/>
      <c r="WH135"/>
      <c r="WI135"/>
      <c r="WJ135"/>
      <c r="WK135"/>
      <c r="WL135"/>
      <c r="WM135"/>
      <c r="WN135"/>
      <c r="WO135"/>
      <c r="WP135"/>
      <c r="WQ135"/>
      <c r="WR135"/>
      <c r="WS135"/>
      <c r="WT135"/>
      <c r="WU135"/>
      <c r="WV135"/>
      <c r="WW135"/>
      <c r="WX135"/>
      <c r="WY135"/>
      <c r="WZ135"/>
      <c r="XA135"/>
      <c r="XB135"/>
      <c r="XC135"/>
      <c r="XD135"/>
      <c r="XE135"/>
      <c r="XF135"/>
      <c r="XG135"/>
      <c r="XH135"/>
      <c r="XI135"/>
      <c r="XJ135"/>
      <c r="XK135"/>
      <c r="XL135"/>
      <c r="XM135"/>
      <c r="XN135"/>
      <c r="XO135"/>
      <c r="XP135"/>
      <c r="XQ135"/>
      <c r="XR135"/>
      <c r="XS135"/>
      <c r="XT135"/>
      <c r="XU135"/>
      <c r="XV135"/>
      <c r="XW135"/>
      <c r="XX135"/>
      <c r="XY135"/>
      <c r="XZ135"/>
      <c r="YA135"/>
      <c r="YB135"/>
      <c r="YC135"/>
      <c r="YD135"/>
      <c r="YE135"/>
      <c r="YF135"/>
      <c r="YG135"/>
      <c r="YH135"/>
      <c r="YI135"/>
      <c r="YJ135"/>
      <c r="YK135"/>
      <c r="YL135"/>
      <c r="YM135"/>
      <c r="YN135"/>
      <c r="YO135"/>
      <c r="YP135"/>
      <c r="YQ135"/>
      <c r="YR135"/>
      <c r="YS135"/>
      <c r="YT135"/>
      <c r="YU135"/>
      <c r="YV135"/>
      <c r="YW135"/>
      <c r="YX135"/>
      <c r="YY135"/>
      <c r="YZ135"/>
      <c r="ZA135"/>
      <c r="ZB135"/>
      <c r="ZC135"/>
      <c r="ZD135"/>
      <c r="ZE135"/>
      <c r="ZF135"/>
      <c r="ZG135"/>
      <c r="ZH135"/>
      <c r="ZI135"/>
      <c r="ZJ135"/>
      <c r="ZK135"/>
      <c r="ZL135"/>
      <c r="ZM135"/>
      <c r="ZN135"/>
      <c r="ZO135"/>
      <c r="ZP135"/>
      <c r="ZQ135"/>
      <c r="ZR135"/>
      <c r="ZS135"/>
      <c r="ZT135"/>
      <c r="ZU135"/>
      <c r="ZV135"/>
      <c r="ZW135"/>
      <c r="ZX135"/>
      <c r="ZY135"/>
      <c r="ZZ135"/>
    </row>
    <row r="136" spans="1:702" s="18" customFormat="1">
      <c r="A136" s="16" t="s">
        <v>69</v>
      </c>
      <c r="B136">
        <v>125635.65357290539</v>
      </c>
      <c r="C136">
        <v>120177.35033204217</v>
      </c>
      <c r="D136">
        <v>116480.69598400054</v>
      </c>
      <c r="E136">
        <v>114843.20388844339</v>
      </c>
      <c r="F136">
        <v>114891.10622287574</v>
      </c>
      <c r="G136">
        <v>117494.99601426235</v>
      </c>
      <c r="H136">
        <v>123805.84427743602</v>
      </c>
      <c r="I136">
        <v>107403.95831613451</v>
      </c>
      <c r="J136">
        <v>95287.71887770886</v>
      </c>
      <c r="K136">
        <v>105395.36495890918</v>
      </c>
      <c r="L136">
        <v>105637.99049926405</v>
      </c>
      <c r="M136">
        <v>100785.22423066459</v>
      </c>
      <c r="N136">
        <v>81467.743802191559</v>
      </c>
      <c r="O136">
        <v>72934.189367502695</v>
      </c>
      <c r="P136">
        <v>56596.686932649973</v>
      </c>
      <c r="Q136">
        <v>57084.226337190303</v>
      </c>
      <c r="R136">
        <v>51837.009061968973</v>
      </c>
      <c r="S136">
        <v>43551.863155585139</v>
      </c>
      <c r="T136">
        <v>43001.671781664918</v>
      </c>
      <c r="U136">
        <v>0</v>
      </c>
      <c r="V136">
        <v>0</v>
      </c>
      <c r="W136">
        <v>0</v>
      </c>
      <c r="X136">
        <v>0</v>
      </c>
      <c r="Y136">
        <v>0</v>
      </c>
      <c r="Z136">
        <v>0</v>
      </c>
      <c r="AA136">
        <v>0</v>
      </c>
      <c r="AB136">
        <v>0</v>
      </c>
      <c r="AC136">
        <v>0</v>
      </c>
      <c r="AD136">
        <v>0</v>
      </c>
      <c r="AE136">
        <v>0</v>
      </c>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c r="FC136"/>
      <c r="FD136"/>
      <c r="FE136"/>
      <c r="FF136"/>
      <c r="FG136"/>
      <c r="FH136"/>
      <c r="FI136"/>
      <c r="FJ136"/>
      <c r="FK136"/>
      <c r="FL136"/>
      <c r="FM136"/>
      <c r="FN136"/>
      <c r="FO136"/>
      <c r="FP136"/>
      <c r="FQ136"/>
      <c r="FR136"/>
      <c r="FS136"/>
      <c r="FT136"/>
      <c r="FU136"/>
      <c r="FV136"/>
      <c r="FW136"/>
      <c r="FX136"/>
      <c r="FY136"/>
      <c r="FZ136"/>
      <c r="GA136"/>
      <c r="GB136"/>
      <c r="GC136"/>
      <c r="GD136"/>
      <c r="GE136"/>
      <c r="GF136"/>
      <c r="GG136"/>
      <c r="GH136"/>
      <c r="GI136"/>
      <c r="GJ136"/>
      <c r="GK136"/>
      <c r="GL136"/>
      <c r="GM136"/>
      <c r="GN136"/>
      <c r="GO136"/>
      <c r="GP136"/>
      <c r="GQ136"/>
      <c r="GR136"/>
      <c r="GS136"/>
      <c r="GT136"/>
      <c r="GU136"/>
      <c r="GV136"/>
      <c r="GW136"/>
      <c r="GX136"/>
      <c r="GY136"/>
      <c r="GZ136"/>
      <c r="HA136"/>
      <c r="HB136"/>
      <c r="HC136"/>
      <c r="HD136"/>
      <c r="HE136"/>
      <c r="HF136"/>
      <c r="HG136"/>
      <c r="HH136"/>
      <c r="HI136"/>
      <c r="HJ136"/>
      <c r="HK136"/>
      <c r="HL136"/>
      <c r="HM136"/>
      <c r="HN136"/>
      <c r="HO136"/>
      <c r="HP136"/>
      <c r="HQ136"/>
      <c r="HR136"/>
      <c r="HS136"/>
      <c r="HT136"/>
      <c r="HU136"/>
      <c r="HV136"/>
      <c r="HW136"/>
      <c r="HX136"/>
      <c r="HY136"/>
      <c r="HZ136"/>
      <c r="IA136"/>
      <c r="IB136"/>
      <c r="IC136"/>
      <c r="ID136"/>
      <c r="IE136"/>
      <c r="IF136"/>
      <c r="IG136"/>
      <c r="IH136"/>
      <c r="II136"/>
      <c r="IJ136"/>
      <c r="IK136"/>
      <c r="IL136"/>
      <c r="IM136"/>
      <c r="IN136"/>
      <c r="IO136"/>
      <c r="IP136"/>
      <c r="IQ136"/>
      <c r="IR136"/>
      <c r="IS136"/>
      <c r="IT136"/>
      <c r="IU136"/>
      <c r="IV136"/>
      <c r="IW136"/>
      <c r="IX136"/>
      <c r="IY136"/>
      <c r="IZ136"/>
      <c r="JA136"/>
      <c r="JB136"/>
      <c r="JC136"/>
      <c r="JD136"/>
      <c r="JE136"/>
      <c r="JF136"/>
      <c r="JG136"/>
      <c r="JH136"/>
      <c r="JI136"/>
      <c r="JJ136"/>
      <c r="JK136"/>
      <c r="JL136"/>
      <c r="JM136"/>
      <c r="JN136"/>
      <c r="JO136"/>
      <c r="JP136"/>
      <c r="JQ136"/>
      <c r="JR136"/>
      <c r="JS136"/>
      <c r="JT136"/>
      <c r="JU136"/>
      <c r="JV136"/>
      <c r="JW136"/>
      <c r="JX136"/>
      <c r="JY136"/>
      <c r="JZ136"/>
      <c r="KA136"/>
      <c r="KB136"/>
      <c r="KC136"/>
      <c r="KD136"/>
      <c r="KE136"/>
      <c r="KF136"/>
      <c r="KG136"/>
      <c r="KH136"/>
      <c r="KI136"/>
      <c r="KJ136"/>
      <c r="KK136"/>
      <c r="KL136"/>
      <c r="KM136"/>
      <c r="KN136"/>
      <c r="KO136"/>
      <c r="KP136"/>
      <c r="KQ136"/>
      <c r="KR136"/>
      <c r="KS136"/>
      <c r="KT136"/>
      <c r="KU136"/>
      <c r="KV136"/>
      <c r="KW136"/>
      <c r="KX136"/>
      <c r="KY136"/>
      <c r="KZ136"/>
      <c r="LA136"/>
      <c r="LB136"/>
      <c r="LC136"/>
      <c r="LD136"/>
      <c r="LE136"/>
      <c r="LF136"/>
      <c r="LG136"/>
      <c r="LH136"/>
      <c r="LI136"/>
      <c r="LJ136"/>
      <c r="LK136"/>
      <c r="LL136"/>
      <c r="LM136"/>
      <c r="LN136"/>
      <c r="LO136"/>
      <c r="LP136"/>
      <c r="LQ136"/>
      <c r="LR136"/>
      <c r="LS136"/>
      <c r="LT136"/>
      <c r="LU136"/>
      <c r="LV136"/>
      <c r="LW136"/>
      <c r="LX136"/>
      <c r="LY136"/>
      <c r="LZ136"/>
      <c r="MA136"/>
      <c r="MB136"/>
      <c r="MC136"/>
      <c r="MD136"/>
      <c r="ME136"/>
      <c r="MF136"/>
      <c r="MG136"/>
      <c r="MH136"/>
      <c r="MI136"/>
      <c r="MJ136"/>
      <c r="MK136"/>
      <c r="ML136"/>
      <c r="MM136"/>
      <c r="MN136"/>
      <c r="MO136"/>
      <c r="MP136"/>
      <c r="MQ136"/>
      <c r="MR136"/>
      <c r="MS136"/>
      <c r="MT136"/>
      <c r="MU136"/>
      <c r="MV136"/>
      <c r="MW136"/>
      <c r="MX136"/>
      <c r="MY136"/>
      <c r="MZ136"/>
      <c r="NA136"/>
      <c r="NB136"/>
      <c r="NC136"/>
      <c r="ND136"/>
      <c r="NE136"/>
      <c r="NF136"/>
      <c r="NG136"/>
      <c r="NH136"/>
      <c r="NI136"/>
      <c r="NJ136"/>
      <c r="NK136"/>
      <c r="NL136"/>
      <c r="NM136"/>
      <c r="NN136"/>
      <c r="NO136"/>
      <c r="NP136"/>
      <c r="NQ136"/>
      <c r="NR136"/>
      <c r="NS136"/>
      <c r="NT136"/>
      <c r="NU136"/>
      <c r="NV136"/>
      <c r="NW136"/>
      <c r="NX136"/>
      <c r="NY136"/>
      <c r="NZ136"/>
      <c r="OA136"/>
      <c r="OB136"/>
      <c r="OC136"/>
      <c r="OD136"/>
      <c r="OE136"/>
      <c r="OF136"/>
      <c r="OG136"/>
      <c r="OH136"/>
      <c r="OI136"/>
      <c r="OJ136"/>
      <c r="OK136"/>
      <c r="OL136"/>
      <c r="OM136"/>
      <c r="ON136"/>
      <c r="OO136"/>
      <c r="OP136"/>
      <c r="OQ136"/>
      <c r="OR136"/>
      <c r="OS136"/>
      <c r="OT136"/>
      <c r="OU136"/>
      <c r="OV136"/>
      <c r="OW136"/>
      <c r="OX136"/>
      <c r="OY136"/>
      <c r="OZ136"/>
      <c r="PA136"/>
      <c r="PB136"/>
      <c r="PC136"/>
      <c r="PD136"/>
      <c r="PE136"/>
      <c r="PF136"/>
      <c r="PG136"/>
      <c r="PH136"/>
      <c r="PI136"/>
      <c r="PJ136"/>
      <c r="PK136"/>
      <c r="PL136"/>
      <c r="PM136"/>
      <c r="PN136"/>
      <c r="PO136"/>
      <c r="PP136"/>
      <c r="PQ136"/>
      <c r="PR136"/>
      <c r="PS136"/>
      <c r="PT136"/>
      <c r="PU136"/>
      <c r="PV136"/>
      <c r="PW136"/>
      <c r="PX136"/>
      <c r="PY136"/>
      <c r="PZ136"/>
      <c r="QA136"/>
      <c r="QB136"/>
      <c r="QC136"/>
      <c r="QD136"/>
      <c r="QE136"/>
      <c r="QF136"/>
      <c r="QG136"/>
      <c r="QH136"/>
      <c r="QI136"/>
      <c r="QJ136"/>
      <c r="QK136"/>
      <c r="QL136"/>
      <c r="QM136"/>
      <c r="QN136"/>
      <c r="QO136"/>
      <c r="QP136"/>
      <c r="QQ136"/>
      <c r="QR136"/>
      <c r="QS136"/>
      <c r="QT136"/>
      <c r="QU136"/>
      <c r="QV136"/>
      <c r="QW136"/>
      <c r="QX136"/>
      <c r="QY136"/>
      <c r="QZ136"/>
      <c r="RA136"/>
      <c r="RB136"/>
      <c r="RC136"/>
      <c r="RD136"/>
      <c r="RE136"/>
      <c r="RF136"/>
      <c r="RG136"/>
      <c r="RH136"/>
      <c r="RI136"/>
      <c r="RJ136"/>
      <c r="RK136"/>
      <c r="RL136"/>
      <c r="RM136"/>
      <c r="RN136"/>
      <c r="RO136"/>
      <c r="RP136"/>
      <c r="RQ136"/>
      <c r="RR136"/>
      <c r="RS136"/>
      <c r="RT136"/>
      <c r="RU136"/>
      <c r="RV136"/>
      <c r="RW136"/>
      <c r="RX136"/>
      <c r="RY136"/>
      <c r="RZ136"/>
      <c r="SA136"/>
      <c r="SB136"/>
      <c r="SC136"/>
      <c r="SD136"/>
      <c r="SE136"/>
      <c r="SF136"/>
      <c r="SG136"/>
      <c r="SH136"/>
      <c r="SI136"/>
      <c r="SJ136"/>
      <c r="SK136"/>
      <c r="SL136"/>
      <c r="SM136"/>
      <c r="SN136"/>
      <c r="SO136"/>
      <c r="SP136"/>
      <c r="SQ136"/>
      <c r="SR136"/>
      <c r="SS136"/>
      <c r="ST136"/>
      <c r="SU136"/>
      <c r="SV136"/>
      <c r="SW136"/>
      <c r="SX136"/>
      <c r="SY136"/>
      <c r="SZ136"/>
      <c r="TA136"/>
      <c r="TB136"/>
      <c r="TC136"/>
      <c r="TD136"/>
      <c r="TE136"/>
      <c r="TF136"/>
      <c r="TG136"/>
      <c r="TH136"/>
      <c r="TI136"/>
      <c r="TJ136"/>
      <c r="TK136"/>
      <c r="TL136"/>
      <c r="TM136"/>
      <c r="TN136"/>
      <c r="TO136"/>
      <c r="TP136"/>
      <c r="TQ136"/>
      <c r="TR136"/>
      <c r="TS136"/>
      <c r="TT136"/>
      <c r="TU136"/>
      <c r="TV136"/>
      <c r="TW136"/>
      <c r="TX136"/>
      <c r="TY136"/>
      <c r="TZ136"/>
      <c r="UA136"/>
      <c r="UB136"/>
      <c r="UC136"/>
      <c r="UD136"/>
      <c r="UE136"/>
      <c r="UF136"/>
      <c r="UG136"/>
      <c r="UH136"/>
      <c r="UI136"/>
      <c r="UJ136"/>
      <c r="UK136"/>
      <c r="UL136"/>
      <c r="UM136"/>
      <c r="UN136"/>
      <c r="UO136"/>
      <c r="UP136"/>
      <c r="UQ136"/>
      <c r="UR136"/>
      <c r="US136"/>
      <c r="UT136"/>
      <c r="UU136"/>
      <c r="UV136"/>
      <c r="UW136"/>
      <c r="UX136"/>
      <c r="UY136"/>
      <c r="UZ136"/>
      <c r="VA136"/>
      <c r="VB136"/>
      <c r="VC136"/>
      <c r="VD136"/>
      <c r="VE136"/>
      <c r="VF136"/>
      <c r="VG136"/>
      <c r="VH136"/>
      <c r="VI136"/>
      <c r="VJ136"/>
      <c r="VK136"/>
      <c r="VL136"/>
      <c r="VM136"/>
      <c r="VN136"/>
      <c r="VO136"/>
      <c r="VP136"/>
      <c r="VQ136"/>
      <c r="VR136"/>
      <c r="VS136"/>
      <c r="VT136"/>
      <c r="VU136"/>
      <c r="VV136"/>
      <c r="VW136"/>
      <c r="VX136"/>
      <c r="VY136"/>
      <c r="VZ136"/>
      <c r="WA136"/>
      <c r="WB136"/>
      <c r="WC136"/>
      <c r="WD136"/>
      <c r="WE136"/>
      <c r="WF136"/>
      <c r="WG136"/>
      <c r="WH136"/>
      <c r="WI136"/>
      <c r="WJ136"/>
      <c r="WK136"/>
      <c r="WL136"/>
      <c r="WM136"/>
      <c r="WN136"/>
      <c r="WO136"/>
      <c r="WP136"/>
      <c r="WQ136"/>
      <c r="WR136"/>
      <c r="WS136"/>
      <c r="WT136"/>
      <c r="WU136"/>
      <c r="WV136"/>
      <c r="WW136"/>
      <c r="WX136"/>
      <c r="WY136"/>
      <c r="WZ136"/>
      <c r="XA136"/>
      <c r="XB136"/>
      <c r="XC136"/>
      <c r="XD136"/>
      <c r="XE136"/>
      <c r="XF136"/>
      <c r="XG136"/>
      <c r="XH136"/>
      <c r="XI136"/>
      <c r="XJ136"/>
      <c r="XK136"/>
      <c r="XL136"/>
      <c r="XM136"/>
      <c r="XN136"/>
      <c r="XO136"/>
      <c r="XP136"/>
      <c r="XQ136"/>
      <c r="XR136"/>
      <c r="XS136"/>
      <c r="XT136"/>
      <c r="XU136"/>
      <c r="XV136"/>
      <c r="XW136"/>
      <c r="XX136"/>
      <c r="XY136"/>
      <c r="XZ136"/>
      <c r="YA136"/>
      <c r="YB136"/>
      <c r="YC136"/>
      <c r="YD136"/>
      <c r="YE136"/>
      <c r="YF136"/>
      <c r="YG136"/>
      <c r="YH136"/>
      <c r="YI136"/>
      <c r="YJ136"/>
      <c r="YK136"/>
      <c r="YL136"/>
      <c r="YM136"/>
      <c r="YN136"/>
      <c r="YO136"/>
      <c r="YP136"/>
      <c r="YQ136"/>
      <c r="YR136"/>
      <c r="YS136"/>
      <c r="YT136"/>
      <c r="YU136"/>
      <c r="YV136"/>
      <c r="YW136"/>
      <c r="YX136"/>
      <c r="YY136"/>
      <c r="YZ136"/>
      <c r="ZA136"/>
      <c r="ZB136"/>
      <c r="ZC136"/>
      <c r="ZD136"/>
      <c r="ZE136"/>
      <c r="ZF136"/>
      <c r="ZG136"/>
      <c r="ZH136"/>
      <c r="ZI136"/>
      <c r="ZJ136"/>
      <c r="ZK136"/>
      <c r="ZL136"/>
      <c r="ZM136"/>
      <c r="ZN136"/>
      <c r="ZO136"/>
      <c r="ZP136"/>
      <c r="ZQ136"/>
      <c r="ZR136"/>
      <c r="ZS136"/>
      <c r="ZT136"/>
      <c r="ZU136"/>
      <c r="ZV136"/>
      <c r="ZW136"/>
      <c r="ZX136"/>
      <c r="ZY136"/>
      <c r="ZZ136"/>
    </row>
    <row r="137" spans="1:702" s="18" customFormat="1">
      <c r="A137" s="16" t="s">
        <v>195</v>
      </c>
      <c r="B137">
        <v>628178.26786452695</v>
      </c>
      <c r="C137">
        <v>600886.7516602109</v>
      </c>
      <c r="D137">
        <v>582403.47992000275</v>
      </c>
      <c r="E137">
        <v>574216.01944221696</v>
      </c>
      <c r="F137">
        <v>574455.53111437871</v>
      </c>
      <c r="G137">
        <v>587474.9800713117</v>
      </c>
      <c r="H137">
        <v>619029.22138718003</v>
      </c>
      <c r="I137">
        <v>537019.79158067249</v>
      </c>
      <c r="J137">
        <v>476438.59438854427</v>
      </c>
      <c r="K137">
        <v>526976.82479454589</v>
      </c>
      <c r="L137">
        <v>528189.95249632024</v>
      </c>
      <c r="M137">
        <v>503926.12115332298</v>
      </c>
      <c r="N137">
        <v>407338.71901095775</v>
      </c>
      <c r="O137">
        <v>364670.94683751342</v>
      </c>
      <c r="P137">
        <v>282983.43466324982</v>
      </c>
      <c r="Q137">
        <v>285421.13168595149</v>
      </c>
      <c r="R137">
        <v>259185.04530984483</v>
      </c>
      <c r="S137">
        <v>217759.31577792569</v>
      </c>
      <c r="T137">
        <v>215008.35890832459</v>
      </c>
      <c r="U137">
        <v>207967.23971946817</v>
      </c>
      <c r="V137">
        <v>201882.07564675657</v>
      </c>
      <c r="W137">
        <v>197749.08479714609</v>
      </c>
      <c r="X137">
        <v>171659.06570157231</v>
      </c>
      <c r="Y137">
        <v>192067.04755637696</v>
      </c>
      <c r="Z137">
        <v>166215.38511178526</v>
      </c>
      <c r="AA137">
        <v>149616.42408977723</v>
      </c>
      <c r="AB137">
        <v>150458.61177839179</v>
      </c>
      <c r="AC137">
        <v>114331.02615776073</v>
      </c>
      <c r="AD137">
        <v>99562.126285606821</v>
      </c>
      <c r="AE137">
        <v>92803.222662336688</v>
      </c>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c r="FC137"/>
      <c r="FD137"/>
      <c r="FE137"/>
      <c r="FF137"/>
      <c r="FG137"/>
      <c r="FH137"/>
      <c r="FI137"/>
      <c r="FJ137"/>
      <c r="FK137"/>
      <c r="FL137"/>
      <c r="FM137"/>
      <c r="FN137"/>
      <c r="FO137"/>
      <c r="FP137"/>
      <c r="FQ137"/>
      <c r="FR137"/>
      <c r="FS137"/>
      <c r="FT137"/>
      <c r="FU137"/>
      <c r="FV137"/>
      <c r="FW137"/>
      <c r="FX137"/>
      <c r="FY137"/>
      <c r="FZ137"/>
      <c r="GA137"/>
      <c r="GB137"/>
      <c r="GC137"/>
      <c r="GD137"/>
      <c r="GE137"/>
      <c r="GF137"/>
      <c r="GG137"/>
      <c r="GH137"/>
      <c r="GI137"/>
      <c r="GJ137"/>
      <c r="GK137"/>
      <c r="GL137"/>
      <c r="GM137"/>
      <c r="GN137"/>
      <c r="GO137"/>
      <c r="GP137"/>
      <c r="GQ137"/>
      <c r="GR137"/>
      <c r="GS137"/>
      <c r="GT137"/>
      <c r="GU137"/>
      <c r="GV137"/>
      <c r="GW137"/>
      <c r="GX137"/>
      <c r="GY137"/>
      <c r="GZ137"/>
      <c r="HA137"/>
      <c r="HB137"/>
      <c r="HC137"/>
      <c r="HD137"/>
      <c r="HE137"/>
      <c r="HF137"/>
      <c r="HG137"/>
      <c r="HH137"/>
      <c r="HI137"/>
      <c r="HJ137"/>
      <c r="HK137"/>
      <c r="HL137"/>
      <c r="HM137"/>
      <c r="HN137"/>
      <c r="HO137"/>
      <c r="HP137"/>
      <c r="HQ137"/>
      <c r="HR137"/>
      <c r="HS137"/>
      <c r="HT137"/>
      <c r="HU137"/>
      <c r="HV137"/>
      <c r="HW137"/>
      <c r="HX137"/>
      <c r="HY137"/>
      <c r="HZ137"/>
      <c r="IA137"/>
      <c r="IB137"/>
      <c r="IC137"/>
      <c r="ID137"/>
      <c r="IE137"/>
      <c r="IF137"/>
      <c r="IG137"/>
      <c r="IH137"/>
      <c r="II137"/>
      <c r="IJ137"/>
      <c r="IK137"/>
      <c r="IL137"/>
      <c r="IM137"/>
      <c r="IN137"/>
      <c r="IO137"/>
      <c r="IP137"/>
      <c r="IQ137"/>
      <c r="IR137"/>
      <c r="IS137"/>
      <c r="IT137"/>
      <c r="IU137"/>
      <c r="IV137"/>
      <c r="IW137"/>
      <c r="IX137"/>
      <c r="IY137"/>
      <c r="IZ137"/>
      <c r="JA137"/>
      <c r="JB137"/>
      <c r="JC137"/>
      <c r="JD137"/>
      <c r="JE137"/>
      <c r="JF137"/>
      <c r="JG137"/>
      <c r="JH137"/>
      <c r="JI137"/>
      <c r="JJ137"/>
      <c r="JK137"/>
      <c r="JL137"/>
      <c r="JM137"/>
      <c r="JN137"/>
      <c r="JO137"/>
      <c r="JP137"/>
      <c r="JQ137"/>
      <c r="JR137"/>
      <c r="JS137"/>
      <c r="JT137"/>
      <c r="JU137"/>
      <c r="JV137"/>
      <c r="JW137"/>
      <c r="JX137"/>
      <c r="JY137"/>
      <c r="JZ137"/>
      <c r="KA137"/>
      <c r="KB137"/>
      <c r="KC137"/>
      <c r="KD137"/>
      <c r="KE137"/>
      <c r="KF137"/>
      <c r="KG137"/>
      <c r="KH137"/>
      <c r="KI137"/>
      <c r="KJ137"/>
      <c r="KK137"/>
      <c r="KL137"/>
      <c r="KM137"/>
      <c r="KN137"/>
      <c r="KO137"/>
      <c r="KP137"/>
      <c r="KQ137"/>
      <c r="KR137"/>
      <c r="KS137"/>
      <c r="KT137"/>
      <c r="KU137"/>
      <c r="KV137"/>
      <c r="KW137"/>
      <c r="KX137"/>
      <c r="KY137"/>
      <c r="KZ137"/>
      <c r="LA137"/>
      <c r="LB137"/>
      <c r="LC137"/>
      <c r="LD137"/>
      <c r="LE137"/>
      <c r="LF137"/>
      <c r="LG137"/>
      <c r="LH137"/>
      <c r="LI137"/>
      <c r="LJ137"/>
      <c r="LK137"/>
      <c r="LL137"/>
      <c r="LM137"/>
      <c r="LN137"/>
      <c r="LO137"/>
      <c r="LP137"/>
      <c r="LQ137"/>
      <c r="LR137"/>
      <c r="LS137"/>
      <c r="LT137"/>
      <c r="LU137"/>
      <c r="LV137"/>
      <c r="LW137"/>
      <c r="LX137"/>
      <c r="LY137"/>
      <c r="LZ137"/>
      <c r="MA137"/>
      <c r="MB137"/>
      <c r="MC137"/>
      <c r="MD137"/>
      <c r="ME137"/>
      <c r="MF137"/>
      <c r="MG137"/>
      <c r="MH137"/>
      <c r="MI137"/>
      <c r="MJ137"/>
      <c r="MK137"/>
      <c r="ML137"/>
      <c r="MM137"/>
      <c r="MN137"/>
      <c r="MO137"/>
      <c r="MP137"/>
      <c r="MQ137"/>
      <c r="MR137"/>
      <c r="MS137"/>
      <c r="MT137"/>
      <c r="MU137"/>
      <c r="MV137"/>
      <c r="MW137"/>
      <c r="MX137"/>
      <c r="MY137"/>
      <c r="MZ137"/>
      <c r="NA137"/>
      <c r="NB137"/>
      <c r="NC137"/>
      <c r="ND137"/>
      <c r="NE137"/>
      <c r="NF137"/>
      <c r="NG137"/>
      <c r="NH137"/>
      <c r="NI137"/>
      <c r="NJ137"/>
      <c r="NK137"/>
      <c r="NL137"/>
      <c r="NM137"/>
      <c r="NN137"/>
      <c r="NO137"/>
      <c r="NP137"/>
      <c r="NQ137"/>
      <c r="NR137"/>
      <c r="NS137"/>
      <c r="NT137"/>
      <c r="NU137"/>
      <c r="NV137"/>
      <c r="NW137"/>
      <c r="NX137"/>
      <c r="NY137"/>
      <c r="NZ137"/>
      <c r="OA137"/>
      <c r="OB137"/>
      <c r="OC137"/>
      <c r="OD137"/>
      <c r="OE137"/>
      <c r="OF137"/>
      <c r="OG137"/>
      <c r="OH137"/>
      <c r="OI137"/>
      <c r="OJ137"/>
      <c r="OK137"/>
      <c r="OL137"/>
      <c r="OM137"/>
      <c r="ON137"/>
      <c r="OO137"/>
      <c r="OP137"/>
      <c r="OQ137"/>
      <c r="OR137"/>
      <c r="OS137"/>
      <c r="OT137"/>
      <c r="OU137"/>
      <c r="OV137"/>
      <c r="OW137"/>
      <c r="OX137"/>
      <c r="OY137"/>
      <c r="OZ137"/>
      <c r="PA137"/>
      <c r="PB137"/>
      <c r="PC137"/>
      <c r="PD137"/>
      <c r="PE137"/>
      <c r="PF137"/>
      <c r="PG137"/>
      <c r="PH137"/>
      <c r="PI137"/>
      <c r="PJ137"/>
      <c r="PK137"/>
      <c r="PL137"/>
      <c r="PM137"/>
      <c r="PN137"/>
      <c r="PO137"/>
      <c r="PP137"/>
      <c r="PQ137"/>
      <c r="PR137"/>
      <c r="PS137"/>
      <c r="PT137"/>
      <c r="PU137"/>
      <c r="PV137"/>
      <c r="PW137"/>
      <c r="PX137"/>
      <c r="PY137"/>
      <c r="PZ137"/>
      <c r="QA137"/>
      <c r="QB137"/>
      <c r="QC137"/>
      <c r="QD137"/>
      <c r="QE137"/>
      <c r="QF137"/>
      <c r="QG137"/>
      <c r="QH137"/>
      <c r="QI137"/>
      <c r="QJ137"/>
      <c r="QK137"/>
      <c r="QL137"/>
      <c r="QM137"/>
      <c r="QN137"/>
      <c r="QO137"/>
      <c r="QP137"/>
      <c r="QQ137"/>
      <c r="QR137"/>
      <c r="QS137"/>
      <c r="QT137"/>
      <c r="QU137"/>
      <c r="QV137"/>
      <c r="QW137"/>
      <c r="QX137"/>
      <c r="QY137"/>
      <c r="QZ137"/>
      <c r="RA137"/>
      <c r="RB137"/>
      <c r="RC137"/>
      <c r="RD137"/>
      <c r="RE137"/>
      <c r="RF137"/>
      <c r="RG137"/>
      <c r="RH137"/>
      <c r="RI137"/>
      <c r="RJ137"/>
      <c r="RK137"/>
      <c r="RL137"/>
      <c r="RM137"/>
      <c r="RN137"/>
      <c r="RO137"/>
      <c r="RP137"/>
      <c r="RQ137"/>
      <c r="RR137"/>
      <c r="RS137"/>
      <c r="RT137"/>
      <c r="RU137"/>
      <c r="RV137"/>
      <c r="RW137"/>
      <c r="RX137"/>
      <c r="RY137"/>
      <c r="RZ137"/>
      <c r="SA137"/>
      <c r="SB137"/>
      <c r="SC137"/>
      <c r="SD137"/>
      <c r="SE137"/>
      <c r="SF137"/>
      <c r="SG137"/>
      <c r="SH137"/>
      <c r="SI137"/>
      <c r="SJ137"/>
      <c r="SK137"/>
      <c r="SL137"/>
      <c r="SM137"/>
      <c r="SN137"/>
      <c r="SO137"/>
      <c r="SP137"/>
      <c r="SQ137"/>
      <c r="SR137"/>
      <c r="SS137"/>
      <c r="ST137"/>
      <c r="SU137"/>
      <c r="SV137"/>
      <c r="SW137"/>
      <c r="SX137"/>
      <c r="SY137"/>
      <c r="SZ137"/>
      <c r="TA137"/>
      <c r="TB137"/>
      <c r="TC137"/>
      <c r="TD137"/>
      <c r="TE137"/>
      <c r="TF137"/>
      <c r="TG137"/>
      <c r="TH137"/>
      <c r="TI137"/>
      <c r="TJ137"/>
      <c r="TK137"/>
      <c r="TL137"/>
      <c r="TM137"/>
      <c r="TN137"/>
      <c r="TO137"/>
      <c r="TP137"/>
      <c r="TQ137"/>
      <c r="TR137"/>
      <c r="TS137"/>
      <c r="TT137"/>
      <c r="TU137"/>
      <c r="TV137"/>
      <c r="TW137"/>
      <c r="TX137"/>
      <c r="TY137"/>
      <c r="TZ137"/>
      <c r="UA137"/>
      <c r="UB137"/>
      <c r="UC137"/>
      <c r="UD137"/>
      <c r="UE137"/>
      <c r="UF137"/>
      <c r="UG137"/>
      <c r="UH137"/>
      <c r="UI137"/>
      <c r="UJ137"/>
      <c r="UK137"/>
      <c r="UL137"/>
      <c r="UM137"/>
      <c r="UN137"/>
      <c r="UO137"/>
      <c r="UP137"/>
      <c r="UQ137"/>
      <c r="UR137"/>
      <c r="US137"/>
      <c r="UT137"/>
      <c r="UU137"/>
      <c r="UV137"/>
      <c r="UW137"/>
      <c r="UX137"/>
      <c r="UY137"/>
      <c r="UZ137"/>
      <c r="VA137"/>
      <c r="VB137"/>
      <c r="VC137"/>
      <c r="VD137"/>
      <c r="VE137"/>
      <c r="VF137"/>
      <c r="VG137"/>
      <c r="VH137"/>
      <c r="VI137"/>
      <c r="VJ137"/>
      <c r="VK137"/>
      <c r="VL137"/>
      <c r="VM137"/>
      <c r="VN137"/>
      <c r="VO137"/>
      <c r="VP137"/>
      <c r="VQ137"/>
      <c r="VR137"/>
      <c r="VS137"/>
      <c r="VT137"/>
      <c r="VU137"/>
      <c r="VV137"/>
      <c r="VW137"/>
      <c r="VX137"/>
      <c r="VY137"/>
      <c r="VZ137"/>
      <c r="WA137"/>
      <c r="WB137"/>
      <c r="WC137"/>
      <c r="WD137"/>
      <c r="WE137"/>
      <c r="WF137"/>
      <c r="WG137"/>
      <c r="WH137"/>
      <c r="WI137"/>
      <c r="WJ137"/>
      <c r="WK137"/>
      <c r="WL137"/>
      <c r="WM137"/>
      <c r="WN137"/>
      <c r="WO137"/>
      <c r="WP137"/>
      <c r="WQ137"/>
      <c r="WR137"/>
      <c r="WS137"/>
      <c r="WT137"/>
      <c r="WU137"/>
      <c r="WV137"/>
      <c r="WW137"/>
      <c r="WX137"/>
      <c r="WY137"/>
      <c r="WZ137"/>
      <c r="XA137"/>
      <c r="XB137"/>
      <c r="XC137"/>
      <c r="XD137"/>
      <c r="XE137"/>
      <c r="XF137"/>
      <c r="XG137"/>
      <c r="XH137"/>
      <c r="XI137"/>
      <c r="XJ137"/>
      <c r="XK137"/>
      <c r="XL137"/>
      <c r="XM137"/>
      <c r="XN137"/>
      <c r="XO137"/>
      <c r="XP137"/>
      <c r="XQ137"/>
      <c r="XR137"/>
      <c r="XS137"/>
      <c r="XT137"/>
      <c r="XU137"/>
      <c r="XV137"/>
      <c r="XW137"/>
      <c r="XX137"/>
      <c r="XY137"/>
      <c r="XZ137"/>
      <c r="YA137"/>
      <c r="YB137"/>
      <c r="YC137"/>
      <c r="YD137"/>
      <c r="YE137"/>
      <c r="YF137"/>
      <c r="YG137"/>
      <c r="YH137"/>
      <c r="YI137"/>
      <c r="YJ137"/>
      <c r="YK137"/>
      <c r="YL137"/>
      <c r="YM137"/>
      <c r="YN137"/>
      <c r="YO137"/>
      <c r="YP137"/>
      <c r="YQ137"/>
      <c r="YR137"/>
      <c r="YS137"/>
      <c r="YT137"/>
      <c r="YU137"/>
      <c r="YV137"/>
      <c r="YW137"/>
      <c r="YX137"/>
      <c r="YY137"/>
      <c r="YZ137"/>
      <c r="ZA137"/>
      <c r="ZB137"/>
      <c r="ZC137"/>
      <c r="ZD137"/>
      <c r="ZE137"/>
      <c r="ZF137"/>
      <c r="ZG137"/>
      <c r="ZH137"/>
      <c r="ZI137"/>
      <c r="ZJ137"/>
      <c r="ZK137"/>
      <c r="ZL137"/>
      <c r="ZM137"/>
      <c r="ZN137"/>
      <c r="ZO137"/>
      <c r="ZP137"/>
      <c r="ZQ137"/>
      <c r="ZR137"/>
      <c r="ZS137"/>
      <c r="ZT137"/>
      <c r="ZU137"/>
      <c r="ZV137"/>
      <c r="ZW137"/>
      <c r="ZX137"/>
      <c r="ZY137"/>
      <c r="ZZ137"/>
    </row>
    <row r="138" spans="1:702" s="18" customFormat="1">
      <c r="A138" s="69" t="s">
        <v>361</v>
      </c>
      <c r="B138">
        <v>0</v>
      </c>
      <c r="C138">
        <v>0</v>
      </c>
      <c r="D138">
        <v>0</v>
      </c>
      <c r="E138">
        <v>0</v>
      </c>
      <c r="F138">
        <v>0</v>
      </c>
      <c r="G138">
        <v>0</v>
      </c>
      <c r="H138">
        <v>0</v>
      </c>
      <c r="I138">
        <v>0</v>
      </c>
      <c r="J138">
        <v>0</v>
      </c>
      <c r="K138">
        <v>0</v>
      </c>
      <c r="L138">
        <v>0</v>
      </c>
      <c r="M138">
        <v>0</v>
      </c>
      <c r="N138">
        <v>0</v>
      </c>
      <c r="O138">
        <v>0</v>
      </c>
      <c r="P138">
        <v>0</v>
      </c>
      <c r="Q138">
        <v>0</v>
      </c>
      <c r="R138">
        <v>0</v>
      </c>
      <c r="S138">
        <v>0</v>
      </c>
      <c r="T138">
        <v>0</v>
      </c>
      <c r="U138">
        <v>0</v>
      </c>
      <c r="V138">
        <v>0</v>
      </c>
      <c r="W138">
        <v>0</v>
      </c>
      <c r="X138">
        <v>0</v>
      </c>
      <c r="Y138">
        <v>0</v>
      </c>
      <c r="Z138">
        <v>0</v>
      </c>
      <c r="AA138">
        <v>0</v>
      </c>
      <c r="AB138">
        <v>0</v>
      </c>
      <c r="AC138">
        <v>0</v>
      </c>
      <c r="AD138">
        <v>0</v>
      </c>
      <c r="AE138">
        <v>0</v>
      </c>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c r="EZ138"/>
      <c r="FA138"/>
      <c r="FB138"/>
      <c r="FC138"/>
      <c r="FD138"/>
      <c r="FE138"/>
      <c r="FF138"/>
      <c r="FG138"/>
      <c r="FH138"/>
      <c r="FI138"/>
      <c r="FJ138"/>
      <c r="FK138"/>
      <c r="FL138"/>
      <c r="FM138"/>
      <c r="FN138"/>
      <c r="FO138"/>
      <c r="FP138"/>
      <c r="FQ138"/>
      <c r="FR138"/>
      <c r="FS138"/>
      <c r="FT138"/>
      <c r="FU138"/>
      <c r="FV138"/>
      <c r="FW138"/>
      <c r="FX138"/>
      <c r="FY138"/>
      <c r="FZ138"/>
      <c r="GA138"/>
      <c r="GB138"/>
      <c r="GC138"/>
      <c r="GD138"/>
      <c r="GE138"/>
      <c r="GF138"/>
      <c r="GG138"/>
      <c r="GH138"/>
      <c r="GI138"/>
      <c r="GJ138"/>
      <c r="GK138"/>
      <c r="GL138"/>
      <c r="GM138"/>
      <c r="GN138"/>
      <c r="GO138"/>
      <c r="GP138"/>
      <c r="GQ138"/>
      <c r="GR138"/>
      <c r="GS138"/>
      <c r="GT138"/>
      <c r="GU138"/>
      <c r="GV138"/>
      <c r="GW138"/>
      <c r="GX138"/>
      <c r="GY138"/>
      <c r="GZ138"/>
      <c r="HA138"/>
      <c r="HB138"/>
      <c r="HC138"/>
      <c r="HD138"/>
      <c r="HE138"/>
      <c r="HF138"/>
      <c r="HG138"/>
      <c r="HH138"/>
      <c r="HI138"/>
      <c r="HJ138"/>
      <c r="HK138"/>
      <c r="HL138"/>
      <c r="HM138"/>
      <c r="HN138"/>
      <c r="HO138"/>
      <c r="HP138"/>
      <c r="HQ138"/>
      <c r="HR138"/>
      <c r="HS138"/>
      <c r="HT138"/>
      <c r="HU138"/>
      <c r="HV138"/>
      <c r="HW138"/>
      <c r="HX138"/>
      <c r="HY138"/>
      <c r="HZ138"/>
      <c r="IA138"/>
      <c r="IB138"/>
      <c r="IC138"/>
      <c r="ID138"/>
      <c r="IE138"/>
      <c r="IF138"/>
      <c r="IG138"/>
      <c r="IH138"/>
      <c r="II138"/>
      <c r="IJ138"/>
      <c r="IK138"/>
      <c r="IL138"/>
      <c r="IM138"/>
      <c r="IN138"/>
      <c r="IO138"/>
      <c r="IP138"/>
      <c r="IQ138"/>
      <c r="IR138"/>
      <c r="IS138"/>
      <c r="IT138"/>
      <c r="IU138"/>
      <c r="IV138"/>
      <c r="IW138"/>
      <c r="IX138"/>
      <c r="IY138"/>
      <c r="IZ138"/>
      <c r="JA138"/>
      <c r="JB138"/>
      <c r="JC138"/>
      <c r="JD138"/>
      <c r="JE138"/>
      <c r="JF138"/>
      <c r="JG138"/>
      <c r="JH138"/>
      <c r="JI138"/>
      <c r="JJ138"/>
      <c r="JK138"/>
      <c r="JL138"/>
      <c r="JM138"/>
      <c r="JN138"/>
      <c r="JO138"/>
      <c r="JP138"/>
      <c r="JQ138"/>
      <c r="JR138"/>
      <c r="JS138"/>
      <c r="JT138"/>
      <c r="JU138"/>
      <c r="JV138"/>
      <c r="JW138"/>
      <c r="JX138"/>
      <c r="JY138"/>
      <c r="JZ138"/>
      <c r="KA138"/>
      <c r="KB138"/>
      <c r="KC138"/>
      <c r="KD138"/>
      <c r="KE138"/>
      <c r="KF138"/>
      <c r="KG138"/>
      <c r="KH138"/>
      <c r="KI138"/>
      <c r="KJ138"/>
      <c r="KK138"/>
      <c r="KL138"/>
      <c r="KM138"/>
      <c r="KN138"/>
      <c r="KO138"/>
      <c r="KP138"/>
      <c r="KQ138"/>
      <c r="KR138"/>
      <c r="KS138"/>
      <c r="KT138"/>
      <c r="KU138"/>
      <c r="KV138"/>
      <c r="KW138"/>
      <c r="KX138"/>
      <c r="KY138"/>
      <c r="KZ138"/>
      <c r="LA138"/>
      <c r="LB138"/>
      <c r="LC138"/>
      <c r="LD138"/>
      <c r="LE138"/>
      <c r="LF138"/>
      <c r="LG138"/>
      <c r="LH138"/>
      <c r="LI138"/>
      <c r="LJ138"/>
      <c r="LK138"/>
      <c r="LL138"/>
      <c r="LM138"/>
      <c r="LN138"/>
      <c r="LO138"/>
      <c r="LP138"/>
      <c r="LQ138"/>
      <c r="LR138"/>
      <c r="LS138"/>
      <c r="LT138"/>
      <c r="LU138"/>
      <c r="LV138"/>
      <c r="LW138"/>
      <c r="LX138"/>
      <c r="LY138"/>
      <c r="LZ138"/>
      <c r="MA138"/>
      <c r="MB138"/>
      <c r="MC138"/>
      <c r="MD138"/>
      <c r="ME138"/>
      <c r="MF138"/>
      <c r="MG138"/>
      <c r="MH138"/>
      <c r="MI138"/>
      <c r="MJ138"/>
      <c r="MK138"/>
      <c r="ML138"/>
      <c r="MM138"/>
      <c r="MN138"/>
      <c r="MO138"/>
      <c r="MP138"/>
      <c r="MQ138"/>
      <c r="MR138"/>
      <c r="MS138"/>
      <c r="MT138"/>
      <c r="MU138"/>
      <c r="MV138"/>
      <c r="MW138"/>
      <c r="MX138"/>
      <c r="MY138"/>
      <c r="MZ138"/>
      <c r="NA138"/>
      <c r="NB138"/>
      <c r="NC138"/>
      <c r="ND138"/>
      <c r="NE138"/>
      <c r="NF138"/>
      <c r="NG138"/>
      <c r="NH138"/>
      <c r="NI138"/>
      <c r="NJ138"/>
      <c r="NK138"/>
      <c r="NL138"/>
      <c r="NM138"/>
      <c r="NN138"/>
      <c r="NO138"/>
      <c r="NP138"/>
      <c r="NQ138"/>
      <c r="NR138"/>
      <c r="NS138"/>
      <c r="NT138"/>
      <c r="NU138"/>
      <c r="NV138"/>
      <c r="NW138"/>
      <c r="NX138"/>
      <c r="NY138"/>
      <c r="NZ138"/>
      <c r="OA138"/>
      <c r="OB138"/>
      <c r="OC138"/>
      <c r="OD138"/>
      <c r="OE138"/>
      <c r="OF138"/>
      <c r="OG138"/>
      <c r="OH138"/>
      <c r="OI138"/>
      <c r="OJ138"/>
      <c r="OK138"/>
      <c r="OL138"/>
      <c r="OM138"/>
      <c r="ON138"/>
      <c r="OO138"/>
      <c r="OP138"/>
      <c r="OQ138"/>
      <c r="OR138"/>
      <c r="OS138"/>
      <c r="OT138"/>
      <c r="OU138"/>
      <c r="OV138"/>
      <c r="OW138"/>
      <c r="OX138"/>
      <c r="OY138"/>
      <c r="OZ138"/>
      <c r="PA138"/>
      <c r="PB138"/>
      <c r="PC138"/>
      <c r="PD138"/>
      <c r="PE138"/>
      <c r="PF138"/>
      <c r="PG138"/>
      <c r="PH138"/>
      <c r="PI138"/>
      <c r="PJ138"/>
      <c r="PK138"/>
      <c r="PL138"/>
      <c r="PM138"/>
      <c r="PN138"/>
      <c r="PO138"/>
      <c r="PP138"/>
      <c r="PQ138"/>
      <c r="PR138"/>
      <c r="PS138"/>
      <c r="PT138"/>
      <c r="PU138"/>
      <c r="PV138"/>
      <c r="PW138"/>
      <c r="PX138"/>
      <c r="PY138"/>
      <c r="PZ138"/>
      <c r="QA138"/>
      <c r="QB138"/>
      <c r="QC138"/>
      <c r="QD138"/>
      <c r="QE138"/>
      <c r="QF138"/>
      <c r="QG138"/>
      <c r="QH138"/>
      <c r="QI138"/>
      <c r="QJ138"/>
      <c r="QK138"/>
      <c r="QL138"/>
      <c r="QM138"/>
      <c r="QN138"/>
      <c r="QO138"/>
      <c r="QP138"/>
      <c r="QQ138"/>
      <c r="QR138"/>
      <c r="QS138"/>
      <c r="QT138"/>
      <c r="QU138"/>
      <c r="QV138"/>
      <c r="QW138"/>
      <c r="QX138"/>
      <c r="QY138"/>
      <c r="QZ138"/>
      <c r="RA138"/>
      <c r="RB138"/>
      <c r="RC138"/>
      <c r="RD138"/>
      <c r="RE138"/>
      <c r="RF138"/>
      <c r="RG138"/>
      <c r="RH138"/>
      <c r="RI138"/>
      <c r="RJ138"/>
      <c r="RK138"/>
      <c r="RL138"/>
      <c r="RM138"/>
      <c r="RN138"/>
      <c r="RO138"/>
      <c r="RP138"/>
      <c r="RQ138"/>
      <c r="RR138"/>
      <c r="RS138"/>
      <c r="RT138"/>
      <c r="RU138"/>
      <c r="RV138"/>
      <c r="RW138"/>
      <c r="RX138"/>
      <c r="RY138"/>
      <c r="RZ138"/>
      <c r="SA138"/>
      <c r="SB138"/>
      <c r="SC138"/>
      <c r="SD138"/>
      <c r="SE138"/>
      <c r="SF138"/>
      <c r="SG138"/>
      <c r="SH138"/>
      <c r="SI138"/>
      <c r="SJ138"/>
      <c r="SK138"/>
      <c r="SL138"/>
      <c r="SM138"/>
      <c r="SN138"/>
      <c r="SO138"/>
      <c r="SP138"/>
      <c r="SQ138"/>
      <c r="SR138"/>
      <c r="SS138"/>
      <c r="ST138"/>
      <c r="SU138"/>
      <c r="SV138"/>
      <c r="SW138"/>
      <c r="SX138"/>
      <c r="SY138"/>
      <c r="SZ138"/>
      <c r="TA138"/>
      <c r="TB138"/>
      <c r="TC138"/>
      <c r="TD138"/>
      <c r="TE138"/>
      <c r="TF138"/>
      <c r="TG138"/>
      <c r="TH138"/>
      <c r="TI138"/>
      <c r="TJ138"/>
      <c r="TK138"/>
      <c r="TL138"/>
      <c r="TM138"/>
      <c r="TN138"/>
      <c r="TO138"/>
      <c r="TP138"/>
      <c r="TQ138"/>
      <c r="TR138"/>
      <c r="TS138"/>
      <c r="TT138"/>
      <c r="TU138"/>
      <c r="TV138"/>
      <c r="TW138"/>
      <c r="TX138"/>
      <c r="TY138"/>
      <c r="TZ138"/>
      <c r="UA138"/>
      <c r="UB138"/>
      <c r="UC138"/>
      <c r="UD138"/>
      <c r="UE138"/>
      <c r="UF138"/>
      <c r="UG138"/>
      <c r="UH138"/>
      <c r="UI138"/>
      <c r="UJ138"/>
      <c r="UK138"/>
      <c r="UL138"/>
      <c r="UM138"/>
      <c r="UN138"/>
      <c r="UO138"/>
      <c r="UP138"/>
      <c r="UQ138"/>
      <c r="UR138"/>
      <c r="US138"/>
      <c r="UT138"/>
      <c r="UU138"/>
      <c r="UV138"/>
      <c r="UW138"/>
      <c r="UX138"/>
      <c r="UY138"/>
      <c r="UZ138"/>
      <c r="VA138"/>
      <c r="VB138"/>
      <c r="VC138"/>
      <c r="VD138"/>
      <c r="VE138"/>
      <c r="VF138"/>
      <c r="VG138"/>
      <c r="VH138"/>
      <c r="VI138"/>
      <c r="VJ138"/>
      <c r="VK138"/>
      <c r="VL138"/>
      <c r="VM138"/>
      <c r="VN138"/>
      <c r="VO138"/>
      <c r="VP138"/>
      <c r="VQ138"/>
      <c r="VR138"/>
      <c r="VS138"/>
      <c r="VT138"/>
      <c r="VU138"/>
      <c r="VV138"/>
      <c r="VW138"/>
      <c r="VX138"/>
      <c r="VY138"/>
      <c r="VZ138"/>
      <c r="WA138"/>
      <c r="WB138"/>
      <c r="WC138"/>
      <c r="WD138"/>
      <c r="WE138"/>
      <c r="WF138"/>
      <c r="WG138"/>
      <c r="WH138"/>
      <c r="WI138"/>
      <c r="WJ138"/>
      <c r="WK138"/>
      <c r="WL138"/>
      <c r="WM138"/>
      <c r="WN138"/>
      <c r="WO138"/>
      <c r="WP138"/>
      <c r="WQ138"/>
      <c r="WR138"/>
      <c r="WS138"/>
      <c r="WT138"/>
      <c r="WU138"/>
      <c r="WV138"/>
      <c r="WW138"/>
      <c r="WX138"/>
      <c r="WY138"/>
      <c r="WZ138"/>
      <c r="XA138"/>
      <c r="XB138"/>
      <c r="XC138"/>
      <c r="XD138"/>
      <c r="XE138"/>
      <c r="XF138"/>
      <c r="XG138"/>
      <c r="XH138"/>
      <c r="XI138"/>
      <c r="XJ138"/>
      <c r="XK138"/>
      <c r="XL138"/>
      <c r="XM138"/>
      <c r="XN138"/>
      <c r="XO138"/>
      <c r="XP138"/>
      <c r="XQ138"/>
      <c r="XR138"/>
      <c r="XS138"/>
      <c r="XT138"/>
      <c r="XU138"/>
      <c r="XV138"/>
      <c r="XW138"/>
      <c r="XX138"/>
      <c r="XY138"/>
      <c r="XZ138"/>
      <c r="YA138"/>
      <c r="YB138"/>
      <c r="YC138"/>
      <c r="YD138"/>
      <c r="YE138"/>
      <c r="YF138"/>
      <c r="YG138"/>
      <c r="YH138"/>
      <c r="YI138"/>
      <c r="YJ138"/>
      <c r="YK138"/>
      <c r="YL138"/>
      <c r="YM138"/>
      <c r="YN138"/>
      <c r="YO138"/>
      <c r="YP138"/>
      <c r="YQ138"/>
      <c r="YR138"/>
      <c r="YS138"/>
      <c r="YT138"/>
      <c r="YU138"/>
      <c r="YV138"/>
      <c r="YW138"/>
      <c r="YX138"/>
      <c r="YY138"/>
      <c r="YZ138"/>
      <c r="ZA138"/>
      <c r="ZB138"/>
      <c r="ZC138"/>
      <c r="ZD138"/>
      <c r="ZE138"/>
      <c r="ZF138"/>
      <c r="ZG138"/>
      <c r="ZH138"/>
      <c r="ZI138"/>
      <c r="ZJ138"/>
      <c r="ZK138"/>
      <c r="ZL138"/>
      <c r="ZM138"/>
      <c r="ZN138"/>
      <c r="ZO138"/>
      <c r="ZP138"/>
      <c r="ZQ138"/>
      <c r="ZR138"/>
      <c r="ZS138"/>
      <c r="ZT138"/>
      <c r="ZU138"/>
      <c r="ZV138"/>
      <c r="ZW138"/>
      <c r="ZX138"/>
      <c r="ZY138"/>
      <c r="ZZ138"/>
    </row>
    <row r="139" spans="1:702" s="18" customFormat="1">
      <c r="A139" s="158" t="s">
        <v>362</v>
      </c>
      <c r="B139">
        <v>0</v>
      </c>
      <c r="C139">
        <v>0</v>
      </c>
      <c r="D139">
        <v>0</v>
      </c>
      <c r="E139">
        <v>0</v>
      </c>
      <c r="F139">
        <v>0</v>
      </c>
      <c r="G139">
        <v>0</v>
      </c>
      <c r="H139">
        <v>0</v>
      </c>
      <c r="I139">
        <v>0</v>
      </c>
      <c r="J139">
        <v>0</v>
      </c>
      <c r="K139">
        <v>0</v>
      </c>
      <c r="L139">
        <v>0</v>
      </c>
      <c r="M139">
        <v>0</v>
      </c>
      <c r="N139">
        <v>0</v>
      </c>
      <c r="O139">
        <v>0</v>
      </c>
      <c r="P139">
        <v>0</v>
      </c>
      <c r="Q139">
        <v>0</v>
      </c>
      <c r="R139">
        <v>0</v>
      </c>
      <c r="S139">
        <v>0</v>
      </c>
      <c r="T139">
        <v>0</v>
      </c>
      <c r="U139">
        <v>0</v>
      </c>
      <c r="V139">
        <v>0</v>
      </c>
      <c r="W139">
        <v>0</v>
      </c>
      <c r="X139">
        <v>0</v>
      </c>
      <c r="Y139">
        <v>0</v>
      </c>
      <c r="Z139">
        <v>0</v>
      </c>
      <c r="AA139">
        <v>0</v>
      </c>
      <c r="AB139">
        <v>0</v>
      </c>
      <c r="AC139">
        <v>0</v>
      </c>
      <c r="AD139">
        <v>0</v>
      </c>
      <c r="AE139">
        <v>0</v>
      </c>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c r="EZ139"/>
      <c r="FA139"/>
      <c r="FB139"/>
      <c r="FC139"/>
      <c r="FD139"/>
      <c r="FE139"/>
      <c r="FF139"/>
      <c r="FG139"/>
      <c r="FH139"/>
      <c r="FI139"/>
      <c r="FJ139"/>
      <c r="FK139"/>
      <c r="FL139"/>
      <c r="FM139"/>
      <c r="FN139"/>
      <c r="FO139"/>
      <c r="FP139"/>
      <c r="FQ139"/>
      <c r="FR139"/>
      <c r="FS139"/>
      <c r="FT139"/>
      <c r="FU139"/>
      <c r="FV139"/>
      <c r="FW139"/>
      <c r="FX139"/>
      <c r="FY139"/>
      <c r="FZ139"/>
      <c r="GA139"/>
      <c r="GB139"/>
      <c r="GC139"/>
      <c r="GD139"/>
      <c r="GE139"/>
      <c r="GF139"/>
      <c r="GG139"/>
      <c r="GH139"/>
      <c r="GI139"/>
      <c r="GJ139"/>
      <c r="GK139"/>
      <c r="GL139"/>
      <c r="GM139"/>
      <c r="GN139"/>
      <c r="GO139"/>
      <c r="GP139"/>
      <c r="GQ139"/>
      <c r="GR139"/>
      <c r="GS139"/>
      <c r="GT139"/>
      <c r="GU139"/>
      <c r="GV139"/>
      <c r="GW139"/>
      <c r="GX139"/>
      <c r="GY139"/>
      <c r="GZ139"/>
      <c r="HA139"/>
      <c r="HB139"/>
      <c r="HC139"/>
      <c r="HD139"/>
      <c r="HE139"/>
      <c r="HF139"/>
      <c r="HG139"/>
      <c r="HH139"/>
      <c r="HI139"/>
      <c r="HJ139"/>
      <c r="HK139"/>
      <c r="HL139"/>
      <c r="HM139"/>
      <c r="HN139"/>
      <c r="HO139"/>
      <c r="HP139"/>
      <c r="HQ139"/>
      <c r="HR139"/>
      <c r="HS139"/>
      <c r="HT139"/>
      <c r="HU139"/>
      <c r="HV139"/>
      <c r="HW139"/>
      <c r="HX139"/>
      <c r="HY139"/>
      <c r="HZ139"/>
      <c r="IA139"/>
      <c r="IB139"/>
      <c r="IC139"/>
      <c r="ID139"/>
      <c r="IE139"/>
      <c r="IF139"/>
      <c r="IG139"/>
      <c r="IH139"/>
      <c r="II139"/>
      <c r="IJ139"/>
      <c r="IK139"/>
      <c r="IL139"/>
      <c r="IM139"/>
      <c r="IN139"/>
      <c r="IO139"/>
      <c r="IP139"/>
      <c r="IQ139"/>
      <c r="IR139"/>
      <c r="IS139"/>
      <c r="IT139"/>
      <c r="IU139"/>
      <c r="IV139"/>
      <c r="IW139"/>
      <c r="IX139"/>
      <c r="IY139"/>
      <c r="IZ139"/>
      <c r="JA139"/>
      <c r="JB139"/>
      <c r="JC139"/>
      <c r="JD139"/>
      <c r="JE139"/>
      <c r="JF139"/>
      <c r="JG139"/>
      <c r="JH139"/>
      <c r="JI139"/>
      <c r="JJ139"/>
      <c r="JK139"/>
      <c r="JL139"/>
      <c r="JM139"/>
      <c r="JN139"/>
      <c r="JO139"/>
      <c r="JP139"/>
      <c r="JQ139"/>
      <c r="JR139"/>
      <c r="JS139"/>
      <c r="JT139"/>
      <c r="JU139"/>
      <c r="JV139"/>
      <c r="JW139"/>
      <c r="JX139"/>
      <c r="JY139"/>
      <c r="JZ139"/>
      <c r="KA139"/>
      <c r="KB139"/>
      <c r="KC139"/>
      <c r="KD139"/>
      <c r="KE139"/>
      <c r="KF139"/>
      <c r="KG139"/>
      <c r="KH139"/>
      <c r="KI139"/>
      <c r="KJ139"/>
      <c r="KK139"/>
      <c r="KL139"/>
      <c r="KM139"/>
      <c r="KN139"/>
      <c r="KO139"/>
      <c r="KP139"/>
      <c r="KQ139"/>
      <c r="KR139"/>
      <c r="KS139"/>
      <c r="KT139"/>
      <c r="KU139"/>
      <c r="KV139"/>
      <c r="KW139"/>
      <c r="KX139"/>
      <c r="KY139"/>
      <c r="KZ139"/>
      <c r="LA139"/>
      <c r="LB139"/>
      <c r="LC139"/>
      <c r="LD139"/>
      <c r="LE139"/>
      <c r="LF139"/>
      <c r="LG139"/>
      <c r="LH139"/>
      <c r="LI139"/>
      <c r="LJ139"/>
      <c r="LK139"/>
      <c r="LL139"/>
      <c r="LM139"/>
      <c r="LN139"/>
      <c r="LO139"/>
      <c r="LP139"/>
      <c r="LQ139"/>
      <c r="LR139"/>
      <c r="LS139"/>
      <c r="LT139"/>
      <c r="LU139"/>
      <c r="LV139"/>
      <c r="LW139"/>
      <c r="LX139"/>
      <c r="LY139"/>
      <c r="LZ139"/>
      <c r="MA139"/>
      <c r="MB139"/>
      <c r="MC139"/>
      <c r="MD139"/>
      <c r="ME139"/>
      <c r="MF139"/>
      <c r="MG139"/>
      <c r="MH139"/>
      <c r="MI139"/>
      <c r="MJ139"/>
      <c r="MK139"/>
      <c r="ML139"/>
      <c r="MM139"/>
      <c r="MN139"/>
      <c r="MO139"/>
      <c r="MP139"/>
      <c r="MQ139"/>
      <c r="MR139"/>
      <c r="MS139"/>
      <c r="MT139"/>
      <c r="MU139"/>
      <c r="MV139"/>
      <c r="MW139"/>
      <c r="MX139"/>
      <c r="MY139"/>
      <c r="MZ139"/>
      <c r="NA139"/>
      <c r="NB139"/>
      <c r="NC139"/>
      <c r="ND139"/>
      <c r="NE139"/>
      <c r="NF139"/>
      <c r="NG139"/>
      <c r="NH139"/>
      <c r="NI139"/>
      <c r="NJ139"/>
      <c r="NK139"/>
      <c r="NL139"/>
      <c r="NM139"/>
      <c r="NN139"/>
      <c r="NO139"/>
      <c r="NP139"/>
      <c r="NQ139"/>
      <c r="NR139"/>
      <c r="NS139"/>
      <c r="NT139"/>
      <c r="NU139"/>
      <c r="NV139"/>
      <c r="NW139"/>
      <c r="NX139"/>
      <c r="NY139"/>
      <c r="NZ139"/>
      <c r="OA139"/>
      <c r="OB139"/>
      <c r="OC139"/>
      <c r="OD139"/>
      <c r="OE139"/>
      <c r="OF139"/>
      <c r="OG139"/>
      <c r="OH139"/>
      <c r="OI139"/>
      <c r="OJ139"/>
      <c r="OK139"/>
      <c r="OL139"/>
      <c r="OM139"/>
      <c r="ON139"/>
      <c r="OO139"/>
      <c r="OP139"/>
      <c r="OQ139"/>
      <c r="OR139"/>
      <c r="OS139"/>
      <c r="OT139"/>
      <c r="OU139"/>
      <c r="OV139"/>
      <c r="OW139"/>
      <c r="OX139"/>
      <c r="OY139"/>
      <c r="OZ139"/>
      <c r="PA139"/>
      <c r="PB139"/>
      <c r="PC139"/>
      <c r="PD139"/>
      <c r="PE139"/>
      <c r="PF139"/>
      <c r="PG139"/>
      <c r="PH139"/>
      <c r="PI139"/>
      <c r="PJ139"/>
      <c r="PK139"/>
      <c r="PL139"/>
      <c r="PM139"/>
      <c r="PN139"/>
      <c r="PO139"/>
      <c r="PP139"/>
      <c r="PQ139"/>
      <c r="PR139"/>
      <c r="PS139"/>
      <c r="PT139"/>
      <c r="PU139"/>
      <c r="PV139"/>
      <c r="PW139"/>
      <c r="PX139"/>
      <c r="PY139"/>
      <c r="PZ139"/>
      <c r="QA139"/>
      <c r="QB139"/>
      <c r="QC139"/>
      <c r="QD139"/>
      <c r="QE139"/>
      <c r="QF139"/>
      <c r="QG139"/>
      <c r="QH139"/>
      <c r="QI139"/>
      <c r="QJ139"/>
      <c r="QK139"/>
      <c r="QL139"/>
      <c r="QM139"/>
      <c r="QN139"/>
      <c r="QO139"/>
      <c r="QP139"/>
      <c r="QQ139"/>
      <c r="QR139"/>
      <c r="QS139"/>
      <c r="QT139"/>
      <c r="QU139"/>
      <c r="QV139"/>
      <c r="QW139"/>
      <c r="QX139"/>
      <c r="QY139"/>
      <c r="QZ139"/>
      <c r="RA139"/>
      <c r="RB139"/>
      <c r="RC139"/>
      <c r="RD139"/>
      <c r="RE139"/>
      <c r="RF139"/>
      <c r="RG139"/>
      <c r="RH139"/>
      <c r="RI139"/>
      <c r="RJ139"/>
      <c r="RK139"/>
      <c r="RL139"/>
      <c r="RM139"/>
      <c r="RN139"/>
      <c r="RO139"/>
      <c r="RP139"/>
      <c r="RQ139"/>
      <c r="RR139"/>
      <c r="RS139"/>
      <c r="RT139"/>
      <c r="RU139"/>
      <c r="RV139"/>
      <c r="RW139"/>
      <c r="RX139"/>
      <c r="RY139"/>
      <c r="RZ139"/>
      <c r="SA139"/>
      <c r="SB139"/>
      <c r="SC139"/>
      <c r="SD139"/>
      <c r="SE139"/>
      <c r="SF139"/>
      <c r="SG139"/>
      <c r="SH139"/>
      <c r="SI139"/>
      <c r="SJ139"/>
      <c r="SK139"/>
      <c r="SL139"/>
      <c r="SM139"/>
      <c r="SN139"/>
      <c r="SO139"/>
      <c r="SP139"/>
      <c r="SQ139"/>
      <c r="SR139"/>
      <c r="SS139"/>
      <c r="ST139"/>
      <c r="SU139"/>
      <c r="SV139"/>
      <c r="SW139"/>
      <c r="SX139"/>
      <c r="SY139"/>
      <c r="SZ139"/>
      <c r="TA139"/>
      <c r="TB139"/>
      <c r="TC139"/>
      <c r="TD139"/>
      <c r="TE139"/>
      <c r="TF139"/>
      <c r="TG139"/>
      <c r="TH139"/>
      <c r="TI139"/>
      <c r="TJ139"/>
      <c r="TK139"/>
      <c r="TL139"/>
      <c r="TM139"/>
      <c r="TN139"/>
      <c r="TO139"/>
      <c r="TP139"/>
      <c r="TQ139"/>
      <c r="TR139"/>
      <c r="TS139"/>
      <c r="TT139"/>
      <c r="TU139"/>
      <c r="TV139"/>
      <c r="TW139"/>
      <c r="TX139"/>
      <c r="TY139"/>
      <c r="TZ139"/>
      <c r="UA139"/>
      <c r="UB139"/>
      <c r="UC139"/>
      <c r="UD139"/>
      <c r="UE139"/>
      <c r="UF139"/>
      <c r="UG139"/>
      <c r="UH139"/>
      <c r="UI139"/>
      <c r="UJ139"/>
      <c r="UK139"/>
      <c r="UL139"/>
      <c r="UM139"/>
      <c r="UN139"/>
      <c r="UO139"/>
      <c r="UP139"/>
      <c r="UQ139"/>
      <c r="UR139"/>
      <c r="US139"/>
      <c r="UT139"/>
      <c r="UU139"/>
      <c r="UV139"/>
      <c r="UW139"/>
      <c r="UX139"/>
      <c r="UY139"/>
      <c r="UZ139"/>
      <c r="VA139"/>
      <c r="VB139"/>
      <c r="VC139"/>
      <c r="VD139"/>
      <c r="VE139"/>
      <c r="VF139"/>
      <c r="VG139"/>
      <c r="VH139"/>
      <c r="VI139"/>
      <c r="VJ139"/>
      <c r="VK139"/>
      <c r="VL139"/>
      <c r="VM139"/>
      <c r="VN139"/>
      <c r="VO139"/>
      <c r="VP139"/>
      <c r="VQ139"/>
      <c r="VR139"/>
      <c r="VS139"/>
      <c r="VT139"/>
      <c r="VU139"/>
      <c r="VV139"/>
      <c r="VW139"/>
      <c r="VX139"/>
      <c r="VY139"/>
      <c r="VZ139"/>
      <c r="WA139"/>
      <c r="WB139"/>
      <c r="WC139"/>
      <c r="WD139"/>
      <c r="WE139"/>
      <c r="WF139"/>
      <c r="WG139"/>
      <c r="WH139"/>
      <c r="WI139"/>
      <c r="WJ139"/>
      <c r="WK139"/>
      <c r="WL139"/>
      <c r="WM139"/>
      <c r="WN139"/>
      <c r="WO139"/>
      <c r="WP139"/>
      <c r="WQ139"/>
      <c r="WR139"/>
      <c r="WS139"/>
      <c r="WT139"/>
      <c r="WU139"/>
      <c r="WV139"/>
      <c r="WW139"/>
      <c r="WX139"/>
      <c r="WY139"/>
      <c r="WZ139"/>
      <c r="XA139"/>
      <c r="XB139"/>
      <c r="XC139"/>
      <c r="XD139"/>
      <c r="XE139"/>
      <c r="XF139"/>
      <c r="XG139"/>
      <c r="XH139"/>
      <c r="XI139"/>
      <c r="XJ139"/>
      <c r="XK139"/>
      <c r="XL139"/>
      <c r="XM139"/>
      <c r="XN139"/>
      <c r="XO139"/>
      <c r="XP139"/>
      <c r="XQ139"/>
      <c r="XR139"/>
      <c r="XS139"/>
      <c r="XT139"/>
      <c r="XU139"/>
      <c r="XV139"/>
      <c r="XW139"/>
      <c r="XX139"/>
      <c r="XY139"/>
      <c r="XZ139"/>
      <c r="YA139"/>
      <c r="YB139"/>
      <c r="YC139"/>
      <c r="YD139"/>
      <c r="YE139"/>
      <c r="YF139"/>
      <c r="YG139"/>
      <c r="YH139"/>
      <c r="YI139"/>
      <c r="YJ139"/>
      <c r="YK139"/>
      <c r="YL139"/>
      <c r="YM139"/>
      <c r="YN139"/>
      <c r="YO139"/>
      <c r="YP139"/>
      <c r="YQ139"/>
      <c r="YR139"/>
      <c r="YS139"/>
      <c r="YT139"/>
      <c r="YU139"/>
      <c r="YV139"/>
      <c r="YW139"/>
      <c r="YX139"/>
      <c r="YY139"/>
      <c r="YZ139"/>
      <c r="ZA139"/>
      <c r="ZB139"/>
      <c r="ZC139"/>
      <c r="ZD139"/>
      <c r="ZE139"/>
      <c r="ZF139"/>
      <c r="ZG139"/>
      <c r="ZH139"/>
      <c r="ZI139"/>
      <c r="ZJ139"/>
      <c r="ZK139"/>
      <c r="ZL139"/>
      <c r="ZM139"/>
      <c r="ZN139"/>
      <c r="ZO139"/>
      <c r="ZP139"/>
      <c r="ZQ139"/>
      <c r="ZR139"/>
      <c r="ZS139"/>
      <c r="ZT139"/>
      <c r="ZU139"/>
      <c r="ZV139"/>
      <c r="ZW139"/>
      <c r="ZX139"/>
      <c r="ZY139"/>
      <c r="ZZ139"/>
    </row>
    <row r="140" spans="1:702" s="18" customFormat="1">
      <c r="A140" s="16" t="s">
        <v>180</v>
      </c>
      <c r="B140">
        <v>0</v>
      </c>
      <c r="C140">
        <v>25127.130714581075</v>
      </c>
      <c r="D140">
        <v>48727.712109016735</v>
      </c>
      <c r="E140">
        <v>71414.258536651047</v>
      </c>
      <c r="F140">
        <v>88979.680463602883</v>
      </c>
      <c r="G140">
        <v>112752.56723444934</v>
      </c>
      <c r="H140">
        <v>142765.60953919875</v>
      </c>
      <c r="I140">
        <v>172316.34677590014</v>
      </c>
      <c r="J140">
        <v>203318.31057254635</v>
      </c>
      <c r="K140">
        <v>233704.80486925595</v>
      </c>
      <c r="L140">
        <v>261807.17378809745</v>
      </c>
      <c r="M140">
        <v>289348.87661020114</v>
      </c>
      <c r="N140">
        <v>317389.77863640408</v>
      </c>
      <c r="O140">
        <v>342965.31314455578</v>
      </c>
      <c r="P140">
        <v>359431.40590356127</v>
      </c>
      <c r="Q140">
        <v>376202.87378127349</v>
      </c>
      <c r="R140">
        <v>400190.19564493431</v>
      </c>
      <c r="S140">
        <v>426988.78770003299</v>
      </c>
      <c r="T140">
        <v>452108.43056197983</v>
      </c>
      <c r="U140">
        <v>484878.78676781221</v>
      </c>
      <c r="V140">
        <v>513416.34312029515</v>
      </c>
      <c r="W140">
        <v>527175.49408888945</v>
      </c>
      <c r="X140">
        <v>555339.04865906108</v>
      </c>
      <c r="Y140">
        <v>574943.94887085399</v>
      </c>
      <c r="Z140">
        <v>600874.00034154765</v>
      </c>
      <c r="AA140">
        <v>623509.3761001341</v>
      </c>
      <c r="AB140">
        <v>675269.3690977532</v>
      </c>
      <c r="AC140">
        <v>716941.8536407674</v>
      </c>
      <c r="AD140">
        <v>753103.28710895847</v>
      </c>
      <c r="AE140">
        <v>785097.18855294946</v>
      </c>
      <c r="AF140">
        <v>839603.58212464896</v>
      </c>
      <c r="AG140">
        <v>896772.69034389034</v>
      </c>
      <c r="AH140">
        <v>938092.4112657418</v>
      </c>
      <c r="AI140">
        <v>996998.67005016294</v>
      </c>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c r="EZ140"/>
      <c r="FA140"/>
      <c r="FB140"/>
      <c r="FC140"/>
      <c r="FD140"/>
      <c r="FE140"/>
      <c r="FF140"/>
      <c r="FG140"/>
      <c r="FH140"/>
      <c r="FI140"/>
      <c r="FJ140"/>
      <c r="FK140"/>
      <c r="FL140"/>
      <c r="FM140"/>
      <c r="FN140"/>
      <c r="FO140"/>
      <c r="FP140"/>
      <c r="FQ140"/>
      <c r="FR140"/>
      <c r="FS140"/>
      <c r="FT140"/>
      <c r="FU140"/>
      <c r="FV140"/>
      <c r="FW140"/>
      <c r="FX140"/>
      <c r="FY140"/>
      <c r="FZ140"/>
      <c r="GA140"/>
      <c r="GB140"/>
      <c r="GC140"/>
      <c r="GD140"/>
      <c r="GE140"/>
      <c r="GF140"/>
      <c r="GG140"/>
      <c r="GH140"/>
      <c r="GI140"/>
      <c r="GJ140"/>
      <c r="GK140"/>
      <c r="GL140"/>
      <c r="GM140"/>
      <c r="GN140"/>
      <c r="GO140"/>
      <c r="GP140"/>
      <c r="GQ140"/>
      <c r="GR140"/>
      <c r="GS140"/>
      <c r="GT140"/>
      <c r="GU140"/>
      <c r="GV140"/>
      <c r="GW140"/>
      <c r="GX140"/>
      <c r="GY140"/>
      <c r="GZ140"/>
      <c r="HA140"/>
      <c r="HB140"/>
      <c r="HC140"/>
      <c r="HD140"/>
      <c r="HE140"/>
      <c r="HF140"/>
      <c r="HG140"/>
      <c r="HH140"/>
      <c r="HI140"/>
      <c r="HJ140"/>
      <c r="HK140"/>
      <c r="HL140"/>
      <c r="HM140"/>
      <c r="HN140"/>
      <c r="HO140"/>
      <c r="HP140"/>
      <c r="HQ140"/>
      <c r="HR140"/>
      <c r="HS140"/>
      <c r="HT140"/>
      <c r="HU140"/>
      <c r="HV140"/>
      <c r="HW140"/>
      <c r="HX140"/>
      <c r="HY140"/>
      <c r="HZ140"/>
      <c r="IA140"/>
      <c r="IB140"/>
      <c r="IC140"/>
      <c r="ID140"/>
      <c r="IE140"/>
      <c r="IF140"/>
      <c r="IG140"/>
      <c r="IH140"/>
      <c r="II140"/>
      <c r="IJ140"/>
      <c r="IK140"/>
      <c r="IL140"/>
      <c r="IM140"/>
      <c r="IN140"/>
      <c r="IO140"/>
      <c r="IP140"/>
      <c r="IQ140"/>
      <c r="IR140"/>
      <c r="IS140"/>
      <c r="IT140"/>
      <c r="IU140"/>
      <c r="IV140"/>
      <c r="IW140"/>
      <c r="IX140"/>
      <c r="IY140"/>
      <c r="IZ140"/>
      <c r="JA140"/>
      <c r="JB140"/>
      <c r="JC140"/>
      <c r="JD140"/>
      <c r="JE140"/>
      <c r="JF140"/>
      <c r="JG140"/>
      <c r="JH140"/>
      <c r="JI140"/>
      <c r="JJ140"/>
      <c r="JK140"/>
      <c r="JL140"/>
      <c r="JM140"/>
      <c r="JN140"/>
      <c r="JO140"/>
      <c r="JP140"/>
      <c r="JQ140"/>
      <c r="JR140"/>
      <c r="JS140"/>
      <c r="JT140"/>
      <c r="JU140"/>
      <c r="JV140"/>
      <c r="JW140"/>
      <c r="JX140"/>
      <c r="JY140"/>
      <c r="JZ140"/>
      <c r="KA140"/>
      <c r="KB140"/>
      <c r="KC140"/>
      <c r="KD140"/>
      <c r="KE140"/>
      <c r="KF140"/>
      <c r="KG140"/>
      <c r="KH140"/>
      <c r="KI140"/>
      <c r="KJ140"/>
      <c r="KK140"/>
      <c r="KL140"/>
      <c r="KM140"/>
      <c r="KN140"/>
      <c r="KO140"/>
      <c r="KP140"/>
      <c r="KQ140"/>
      <c r="KR140"/>
      <c r="KS140"/>
      <c r="KT140"/>
      <c r="KU140"/>
      <c r="KV140"/>
      <c r="KW140"/>
      <c r="KX140"/>
      <c r="KY140"/>
      <c r="KZ140"/>
      <c r="LA140"/>
      <c r="LB140"/>
      <c r="LC140"/>
      <c r="LD140"/>
      <c r="LE140"/>
      <c r="LF140"/>
      <c r="LG140"/>
      <c r="LH140"/>
      <c r="LI140"/>
      <c r="LJ140"/>
      <c r="LK140"/>
      <c r="LL140"/>
      <c r="LM140"/>
      <c r="LN140"/>
      <c r="LO140"/>
      <c r="LP140"/>
      <c r="LQ140"/>
      <c r="LR140"/>
      <c r="LS140"/>
      <c r="LT140"/>
      <c r="LU140"/>
      <c r="LV140"/>
      <c r="LW140"/>
      <c r="LX140"/>
      <c r="LY140"/>
      <c r="LZ140"/>
      <c r="MA140"/>
      <c r="MB140"/>
      <c r="MC140"/>
      <c r="MD140"/>
      <c r="ME140"/>
      <c r="MF140"/>
      <c r="MG140"/>
      <c r="MH140"/>
      <c r="MI140"/>
      <c r="MJ140"/>
      <c r="MK140"/>
      <c r="ML140"/>
      <c r="MM140"/>
      <c r="MN140"/>
      <c r="MO140"/>
      <c r="MP140"/>
      <c r="MQ140"/>
      <c r="MR140"/>
      <c r="MS140"/>
      <c r="MT140"/>
      <c r="MU140"/>
      <c r="MV140"/>
      <c r="MW140"/>
      <c r="MX140"/>
      <c r="MY140"/>
      <c r="MZ140"/>
      <c r="NA140"/>
      <c r="NB140"/>
      <c r="NC140"/>
      <c r="ND140"/>
      <c r="NE140"/>
      <c r="NF140"/>
      <c r="NG140"/>
      <c r="NH140"/>
      <c r="NI140"/>
      <c r="NJ140"/>
      <c r="NK140"/>
      <c r="NL140"/>
      <c r="NM140"/>
      <c r="NN140"/>
      <c r="NO140"/>
      <c r="NP140"/>
      <c r="NQ140"/>
      <c r="NR140"/>
      <c r="NS140"/>
      <c r="NT140"/>
      <c r="NU140"/>
      <c r="NV140"/>
      <c r="NW140"/>
      <c r="NX140"/>
      <c r="NY140"/>
      <c r="NZ140"/>
      <c r="OA140"/>
      <c r="OB140"/>
      <c r="OC140"/>
      <c r="OD140"/>
      <c r="OE140"/>
      <c r="OF140"/>
      <c r="OG140"/>
      <c r="OH140"/>
      <c r="OI140"/>
      <c r="OJ140"/>
      <c r="OK140"/>
      <c r="OL140"/>
      <c r="OM140"/>
      <c r="ON140"/>
      <c r="OO140"/>
      <c r="OP140"/>
      <c r="OQ140"/>
      <c r="OR140"/>
      <c r="OS140"/>
      <c r="OT140"/>
      <c r="OU140"/>
      <c r="OV140"/>
      <c r="OW140"/>
      <c r="OX140"/>
      <c r="OY140"/>
      <c r="OZ140"/>
      <c r="PA140"/>
      <c r="PB140"/>
      <c r="PC140"/>
      <c r="PD140"/>
      <c r="PE140"/>
      <c r="PF140"/>
      <c r="PG140"/>
      <c r="PH140"/>
      <c r="PI140"/>
      <c r="PJ140"/>
      <c r="PK140"/>
      <c r="PL140"/>
      <c r="PM140"/>
      <c r="PN140"/>
      <c r="PO140"/>
      <c r="PP140"/>
      <c r="PQ140"/>
      <c r="PR140"/>
      <c r="PS140"/>
      <c r="PT140"/>
      <c r="PU140"/>
      <c r="PV140"/>
      <c r="PW140"/>
      <c r="PX140"/>
      <c r="PY140"/>
      <c r="PZ140"/>
      <c r="QA140"/>
      <c r="QB140"/>
      <c r="QC140"/>
      <c r="QD140"/>
      <c r="QE140"/>
      <c r="QF140"/>
      <c r="QG140"/>
      <c r="QH140"/>
      <c r="QI140"/>
      <c r="QJ140"/>
      <c r="QK140"/>
      <c r="QL140"/>
      <c r="QM140"/>
      <c r="QN140"/>
      <c r="QO140"/>
      <c r="QP140"/>
      <c r="QQ140"/>
      <c r="QR140"/>
      <c r="QS140"/>
      <c r="QT140"/>
      <c r="QU140"/>
      <c r="QV140"/>
      <c r="QW140"/>
      <c r="QX140"/>
      <c r="QY140"/>
      <c r="QZ140"/>
      <c r="RA140"/>
      <c r="RB140"/>
      <c r="RC140"/>
      <c r="RD140"/>
      <c r="RE140"/>
      <c r="RF140"/>
      <c r="RG140"/>
      <c r="RH140"/>
      <c r="RI140"/>
      <c r="RJ140"/>
      <c r="RK140"/>
      <c r="RL140"/>
      <c r="RM140"/>
      <c r="RN140"/>
      <c r="RO140"/>
      <c r="RP140"/>
      <c r="RQ140"/>
      <c r="RR140"/>
      <c r="RS140"/>
      <c r="RT140"/>
      <c r="RU140"/>
      <c r="RV140"/>
      <c r="RW140"/>
      <c r="RX140"/>
      <c r="RY140"/>
      <c r="RZ140"/>
      <c r="SA140"/>
      <c r="SB140"/>
      <c r="SC140"/>
      <c r="SD140"/>
      <c r="SE140"/>
      <c r="SF140"/>
      <c r="SG140"/>
      <c r="SH140"/>
      <c r="SI140"/>
      <c r="SJ140"/>
      <c r="SK140"/>
      <c r="SL140"/>
      <c r="SM140"/>
      <c r="SN140"/>
      <c r="SO140"/>
      <c r="SP140"/>
      <c r="SQ140"/>
      <c r="SR140"/>
      <c r="SS140"/>
      <c r="ST140"/>
      <c r="SU140"/>
      <c r="SV140"/>
      <c r="SW140"/>
      <c r="SX140"/>
      <c r="SY140"/>
      <c r="SZ140"/>
      <c r="TA140"/>
      <c r="TB140"/>
      <c r="TC140"/>
      <c r="TD140"/>
      <c r="TE140"/>
      <c r="TF140"/>
      <c r="TG140"/>
      <c r="TH140"/>
      <c r="TI140"/>
      <c r="TJ140"/>
      <c r="TK140"/>
      <c r="TL140"/>
      <c r="TM140"/>
      <c r="TN140"/>
      <c r="TO140"/>
      <c r="TP140"/>
      <c r="TQ140"/>
      <c r="TR140"/>
      <c r="TS140"/>
      <c r="TT140"/>
      <c r="TU140"/>
      <c r="TV140"/>
      <c r="TW140"/>
      <c r="TX140"/>
      <c r="TY140"/>
      <c r="TZ140"/>
      <c r="UA140"/>
      <c r="UB140"/>
      <c r="UC140"/>
      <c r="UD140"/>
      <c r="UE140"/>
      <c r="UF140"/>
      <c r="UG140"/>
      <c r="UH140"/>
      <c r="UI140"/>
      <c r="UJ140"/>
      <c r="UK140"/>
      <c r="UL140"/>
      <c r="UM140"/>
      <c r="UN140"/>
      <c r="UO140"/>
      <c r="UP140"/>
      <c r="UQ140"/>
      <c r="UR140"/>
      <c r="US140"/>
      <c r="UT140"/>
      <c r="UU140"/>
      <c r="UV140"/>
      <c r="UW140"/>
      <c r="UX140"/>
      <c r="UY140"/>
      <c r="UZ140"/>
      <c r="VA140"/>
      <c r="VB140"/>
      <c r="VC140"/>
      <c r="VD140"/>
      <c r="VE140"/>
      <c r="VF140"/>
      <c r="VG140"/>
      <c r="VH140"/>
      <c r="VI140"/>
      <c r="VJ140"/>
      <c r="VK140"/>
      <c r="VL140"/>
      <c r="VM140"/>
      <c r="VN140"/>
      <c r="VO140"/>
      <c r="VP140"/>
      <c r="VQ140"/>
      <c r="VR140"/>
      <c r="VS140"/>
      <c r="VT140"/>
      <c r="VU140"/>
      <c r="VV140"/>
      <c r="VW140"/>
      <c r="VX140"/>
      <c r="VY140"/>
      <c r="VZ140"/>
      <c r="WA140"/>
      <c r="WB140"/>
      <c r="WC140"/>
      <c r="WD140"/>
      <c r="WE140"/>
      <c r="WF140"/>
      <c r="WG140"/>
      <c r="WH140"/>
      <c r="WI140"/>
      <c r="WJ140"/>
      <c r="WK140"/>
      <c r="WL140"/>
      <c r="WM140"/>
      <c r="WN140"/>
      <c r="WO140"/>
      <c r="WP140"/>
      <c r="WQ140"/>
      <c r="WR140"/>
      <c r="WS140"/>
      <c r="WT140"/>
      <c r="WU140"/>
      <c r="WV140"/>
      <c r="WW140"/>
      <c r="WX140"/>
      <c r="WY140"/>
      <c r="WZ140"/>
      <c r="XA140"/>
      <c r="XB140"/>
      <c r="XC140"/>
      <c r="XD140"/>
      <c r="XE140"/>
      <c r="XF140"/>
      <c r="XG140"/>
      <c r="XH140"/>
      <c r="XI140"/>
      <c r="XJ140"/>
      <c r="XK140"/>
      <c r="XL140"/>
      <c r="XM140"/>
      <c r="XN140"/>
      <c r="XO140"/>
      <c r="XP140"/>
      <c r="XQ140"/>
      <c r="XR140"/>
      <c r="XS140"/>
      <c r="XT140"/>
      <c r="XU140"/>
      <c r="XV140"/>
      <c r="XW140"/>
      <c r="XX140"/>
      <c r="XY140"/>
      <c r="XZ140"/>
      <c r="YA140"/>
      <c r="YB140"/>
      <c r="YC140"/>
      <c r="YD140"/>
      <c r="YE140"/>
      <c r="YF140"/>
      <c r="YG140"/>
      <c r="YH140"/>
      <c r="YI140"/>
      <c r="YJ140"/>
      <c r="YK140"/>
      <c r="YL140"/>
      <c r="YM140"/>
      <c r="YN140"/>
      <c r="YO140"/>
      <c r="YP140"/>
      <c r="YQ140"/>
      <c r="YR140"/>
      <c r="YS140"/>
      <c r="YT140"/>
      <c r="YU140"/>
      <c r="YV140"/>
      <c r="YW140"/>
      <c r="YX140"/>
      <c r="YY140"/>
      <c r="YZ140"/>
      <c r="ZA140"/>
      <c r="ZB140"/>
      <c r="ZC140"/>
      <c r="ZD140"/>
      <c r="ZE140"/>
      <c r="ZF140"/>
      <c r="ZG140"/>
      <c r="ZH140"/>
      <c r="ZI140"/>
      <c r="ZJ140"/>
      <c r="ZK140"/>
      <c r="ZL140"/>
      <c r="ZM140"/>
      <c r="ZN140"/>
      <c r="ZO140"/>
      <c r="ZP140"/>
      <c r="ZQ140"/>
      <c r="ZR140"/>
      <c r="ZS140"/>
      <c r="ZT140"/>
      <c r="ZU140"/>
      <c r="ZV140"/>
      <c r="ZW140"/>
      <c r="ZX140"/>
      <c r="ZY140"/>
      <c r="ZZ140"/>
    </row>
    <row r="141" spans="1:702" s="18" customFormat="1">
      <c r="A141" s="16" t="s">
        <v>68</v>
      </c>
      <c r="B141">
        <v>502542.61429162155</v>
      </c>
      <c r="C141">
        <v>483405.24708416348</v>
      </c>
      <c r="D141">
        <v>463218.51877368928</v>
      </c>
      <c r="E141">
        <v>489654.50433243887</v>
      </c>
      <c r="F141">
        <v>435354.53086890001</v>
      </c>
      <c r="G141">
        <v>462685.10218940192</v>
      </c>
      <c r="H141">
        <v>402856.04994787928</v>
      </c>
      <c r="I141">
        <v>343696.93579645868</v>
      </c>
      <c r="J141">
        <v>344076.15298677178</v>
      </c>
      <c r="K141">
        <v>328900.82026274886</v>
      </c>
      <c r="L141">
        <v>291141.27264106052</v>
      </c>
      <c r="M141">
        <v>290780.52852382348</v>
      </c>
      <c r="N141">
        <v>304695.91307486146</v>
      </c>
      <c r="O141">
        <v>313029.64342660678</v>
      </c>
      <c r="P141">
        <v>311836.6501519939</v>
      </c>
      <c r="Q141">
        <v>262819.15891982306</v>
      </c>
      <c r="R141">
        <v>269166.64186917886</v>
      </c>
      <c r="S141">
        <v>277741.6919328433</v>
      </c>
      <c r="T141">
        <v>265937.8629067057</v>
      </c>
      <c r="U141">
        <v>281094.54581806995</v>
      </c>
      <c r="V141">
        <v>275340.980357869</v>
      </c>
      <c r="W141">
        <v>257851.50333631312</v>
      </c>
      <c r="X141">
        <v>264159.62268575619</v>
      </c>
      <c r="Y141">
        <v>265488.94594555034</v>
      </c>
      <c r="Z141">
        <v>253621.6401562492</v>
      </c>
      <c r="AA141">
        <v>247117.74384270469</v>
      </c>
      <c r="AB141">
        <v>225466.66097412002</v>
      </c>
      <c r="AC141">
        <v>251889.40919855179</v>
      </c>
      <c r="AD141">
        <v>297835.59059843101</v>
      </c>
      <c r="AE141">
        <v>272946.33617109893</v>
      </c>
      <c r="AF141">
        <v>234776.24818297528</v>
      </c>
      <c r="AG141">
        <v>238231.02744213096</v>
      </c>
      <c r="AH141">
        <v>272396.66231393791</v>
      </c>
      <c r="AI141">
        <v>319905.24452258321</v>
      </c>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c r="EZ141"/>
      <c r="FA141"/>
      <c r="FB141"/>
      <c r="FC141"/>
      <c r="FD141"/>
      <c r="FE141"/>
      <c r="FF141"/>
      <c r="FG141"/>
      <c r="FH141"/>
      <c r="FI141"/>
      <c r="FJ141"/>
      <c r="FK141"/>
      <c r="FL141"/>
      <c r="FM141"/>
      <c r="FN141"/>
      <c r="FO141"/>
      <c r="FP141"/>
      <c r="FQ141"/>
      <c r="FR141"/>
      <c r="FS141"/>
      <c r="FT141"/>
      <c r="FU141"/>
      <c r="FV141"/>
      <c r="FW141"/>
      <c r="FX141"/>
      <c r="FY141"/>
      <c r="FZ141"/>
      <c r="GA141"/>
      <c r="GB141"/>
      <c r="GC141"/>
      <c r="GD141"/>
      <c r="GE141"/>
      <c r="GF141"/>
      <c r="GG141"/>
      <c r="GH141"/>
      <c r="GI141"/>
      <c r="GJ141"/>
      <c r="GK141"/>
      <c r="GL141"/>
      <c r="GM141"/>
      <c r="GN141"/>
      <c r="GO141"/>
      <c r="GP141"/>
      <c r="GQ141"/>
      <c r="GR141"/>
      <c r="GS141"/>
      <c r="GT141"/>
      <c r="GU141"/>
      <c r="GV141"/>
      <c r="GW141"/>
      <c r="GX141"/>
      <c r="GY141"/>
      <c r="GZ141"/>
      <c r="HA141"/>
      <c r="HB141"/>
      <c r="HC141"/>
      <c r="HD141"/>
      <c r="HE141"/>
      <c r="HF141"/>
      <c r="HG141"/>
      <c r="HH141"/>
      <c r="HI141"/>
      <c r="HJ141"/>
      <c r="HK141"/>
      <c r="HL141"/>
      <c r="HM141"/>
      <c r="HN141"/>
      <c r="HO141"/>
      <c r="HP141"/>
      <c r="HQ141"/>
      <c r="HR141"/>
      <c r="HS141"/>
      <c r="HT141"/>
      <c r="HU141"/>
      <c r="HV141"/>
      <c r="HW141"/>
      <c r="HX141"/>
      <c r="HY141"/>
      <c r="HZ141"/>
      <c r="IA141"/>
      <c r="IB141"/>
      <c r="IC141"/>
      <c r="ID141"/>
      <c r="IE141"/>
      <c r="IF141"/>
      <c r="IG141"/>
      <c r="IH141"/>
      <c r="II141"/>
      <c r="IJ141"/>
      <c r="IK141"/>
      <c r="IL141"/>
      <c r="IM141"/>
      <c r="IN141"/>
      <c r="IO141"/>
      <c r="IP141"/>
      <c r="IQ141"/>
      <c r="IR141"/>
      <c r="IS141"/>
      <c r="IT141"/>
      <c r="IU141"/>
      <c r="IV141"/>
      <c r="IW141"/>
      <c r="IX141"/>
      <c r="IY141"/>
      <c r="IZ141"/>
      <c r="JA141"/>
      <c r="JB141"/>
      <c r="JC141"/>
      <c r="JD141"/>
      <c r="JE141"/>
      <c r="JF141"/>
      <c r="JG141"/>
      <c r="JH141"/>
      <c r="JI141"/>
      <c r="JJ141"/>
      <c r="JK141"/>
      <c r="JL141"/>
      <c r="JM141"/>
      <c r="JN141"/>
      <c r="JO141"/>
      <c r="JP141"/>
      <c r="JQ141"/>
      <c r="JR141"/>
      <c r="JS141"/>
      <c r="JT141"/>
      <c r="JU141"/>
      <c r="JV141"/>
      <c r="JW141"/>
      <c r="JX141"/>
      <c r="JY141"/>
      <c r="JZ141"/>
      <c r="KA141"/>
      <c r="KB141"/>
      <c r="KC141"/>
      <c r="KD141"/>
      <c r="KE141"/>
      <c r="KF141"/>
      <c r="KG141"/>
      <c r="KH141"/>
      <c r="KI141"/>
      <c r="KJ141"/>
      <c r="KK141"/>
      <c r="KL141"/>
      <c r="KM141"/>
      <c r="KN141"/>
      <c r="KO141"/>
      <c r="KP141"/>
      <c r="KQ141"/>
      <c r="KR141"/>
      <c r="KS141"/>
      <c r="KT141"/>
      <c r="KU141"/>
      <c r="KV141"/>
      <c r="KW141"/>
      <c r="KX141"/>
      <c r="KY141"/>
      <c r="KZ141"/>
      <c r="LA141"/>
      <c r="LB141"/>
      <c r="LC141"/>
      <c r="LD141"/>
      <c r="LE141"/>
      <c r="LF141"/>
      <c r="LG141"/>
      <c r="LH141"/>
      <c r="LI141"/>
      <c r="LJ141"/>
      <c r="LK141"/>
      <c r="LL141"/>
      <c r="LM141"/>
      <c r="LN141"/>
      <c r="LO141"/>
      <c r="LP141"/>
      <c r="LQ141"/>
      <c r="LR141"/>
      <c r="LS141"/>
      <c r="LT141"/>
      <c r="LU141"/>
      <c r="LV141"/>
      <c r="LW141"/>
      <c r="LX141"/>
      <c r="LY141"/>
      <c r="LZ141"/>
      <c r="MA141"/>
      <c r="MB141"/>
      <c r="MC141"/>
      <c r="MD141"/>
      <c r="ME141"/>
      <c r="MF141"/>
      <c r="MG141"/>
      <c r="MH141"/>
      <c r="MI141"/>
      <c r="MJ141"/>
      <c r="MK141"/>
      <c r="ML141"/>
      <c r="MM141"/>
      <c r="MN141"/>
      <c r="MO141"/>
      <c r="MP141"/>
      <c r="MQ141"/>
      <c r="MR141"/>
      <c r="MS141"/>
      <c r="MT141"/>
      <c r="MU141"/>
      <c r="MV141"/>
      <c r="MW141"/>
      <c r="MX141"/>
      <c r="MY141"/>
      <c r="MZ141"/>
      <c r="NA141"/>
      <c r="NB141"/>
      <c r="NC141"/>
      <c r="ND141"/>
      <c r="NE141"/>
      <c r="NF141"/>
      <c r="NG141"/>
      <c r="NH141"/>
      <c r="NI141"/>
      <c r="NJ141"/>
      <c r="NK141"/>
      <c r="NL141"/>
      <c r="NM141"/>
      <c r="NN141"/>
      <c r="NO141"/>
      <c r="NP141"/>
      <c r="NQ141"/>
      <c r="NR141"/>
      <c r="NS141"/>
      <c r="NT141"/>
      <c r="NU141"/>
      <c r="NV141"/>
      <c r="NW141"/>
      <c r="NX141"/>
      <c r="NY141"/>
      <c r="NZ141"/>
      <c r="OA141"/>
      <c r="OB141"/>
      <c r="OC141"/>
      <c r="OD141"/>
      <c r="OE141"/>
      <c r="OF141"/>
      <c r="OG141"/>
      <c r="OH141"/>
      <c r="OI141"/>
      <c r="OJ141"/>
      <c r="OK141"/>
      <c r="OL141"/>
      <c r="OM141"/>
      <c r="ON141"/>
      <c r="OO141"/>
      <c r="OP141"/>
      <c r="OQ141"/>
      <c r="OR141"/>
      <c r="OS141"/>
      <c r="OT141"/>
      <c r="OU141"/>
      <c r="OV141"/>
      <c r="OW141"/>
      <c r="OX141"/>
      <c r="OY141"/>
      <c r="OZ141"/>
      <c r="PA141"/>
      <c r="PB141"/>
      <c r="PC141"/>
      <c r="PD141"/>
      <c r="PE141"/>
      <c r="PF141"/>
      <c r="PG141"/>
      <c r="PH141"/>
      <c r="PI141"/>
      <c r="PJ141"/>
      <c r="PK141"/>
      <c r="PL141"/>
      <c r="PM141"/>
      <c r="PN141"/>
      <c r="PO141"/>
      <c r="PP141"/>
      <c r="PQ141"/>
      <c r="PR141"/>
      <c r="PS141"/>
      <c r="PT141"/>
      <c r="PU141"/>
      <c r="PV141"/>
      <c r="PW141"/>
      <c r="PX141"/>
      <c r="PY141"/>
      <c r="PZ141"/>
      <c r="QA141"/>
      <c r="QB141"/>
      <c r="QC141"/>
      <c r="QD141"/>
      <c r="QE141"/>
      <c r="QF141"/>
      <c r="QG141"/>
      <c r="QH141"/>
      <c r="QI141"/>
      <c r="QJ141"/>
      <c r="QK141"/>
      <c r="QL141"/>
      <c r="QM141"/>
      <c r="QN141"/>
      <c r="QO141"/>
      <c r="QP141"/>
      <c r="QQ141"/>
      <c r="QR141"/>
      <c r="QS141"/>
      <c r="QT141"/>
      <c r="QU141"/>
      <c r="QV141"/>
      <c r="QW141"/>
      <c r="QX141"/>
      <c r="QY141"/>
      <c r="QZ141"/>
      <c r="RA141"/>
      <c r="RB141"/>
      <c r="RC141"/>
      <c r="RD141"/>
      <c r="RE141"/>
      <c r="RF141"/>
      <c r="RG141"/>
      <c r="RH141"/>
      <c r="RI141"/>
      <c r="RJ141"/>
      <c r="RK141"/>
      <c r="RL141"/>
      <c r="RM141"/>
      <c r="RN141"/>
      <c r="RO141"/>
      <c r="RP141"/>
      <c r="RQ141"/>
      <c r="RR141"/>
      <c r="RS141"/>
      <c r="RT141"/>
      <c r="RU141"/>
      <c r="RV141"/>
      <c r="RW141"/>
      <c r="RX141"/>
      <c r="RY141"/>
      <c r="RZ141"/>
      <c r="SA141"/>
      <c r="SB141"/>
      <c r="SC141"/>
      <c r="SD141"/>
      <c r="SE141"/>
      <c r="SF141"/>
      <c r="SG141"/>
      <c r="SH141"/>
      <c r="SI141"/>
      <c r="SJ141"/>
      <c r="SK141"/>
      <c r="SL141"/>
      <c r="SM141"/>
      <c r="SN141"/>
      <c r="SO141"/>
      <c r="SP141"/>
      <c r="SQ141"/>
      <c r="SR141"/>
      <c r="SS141"/>
      <c r="ST141"/>
      <c r="SU141"/>
      <c r="SV141"/>
      <c r="SW141"/>
      <c r="SX141"/>
      <c r="SY141"/>
      <c r="SZ141"/>
      <c r="TA141"/>
      <c r="TB141"/>
      <c r="TC141"/>
      <c r="TD141"/>
      <c r="TE141"/>
      <c r="TF141"/>
      <c r="TG141"/>
      <c r="TH141"/>
      <c r="TI141"/>
      <c r="TJ141"/>
      <c r="TK141"/>
      <c r="TL141"/>
      <c r="TM141"/>
      <c r="TN141"/>
      <c r="TO141"/>
      <c r="TP141"/>
      <c r="TQ141"/>
      <c r="TR141"/>
      <c r="TS141"/>
      <c r="TT141"/>
      <c r="TU141"/>
      <c r="TV141"/>
      <c r="TW141"/>
      <c r="TX141"/>
      <c r="TY141"/>
      <c r="TZ141"/>
      <c r="UA141"/>
      <c r="UB141"/>
      <c r="UC141"/>
      <c r="UD141"/>
      <c r="UE141"/>
      <c r="UF141"/>
      <c r="UG141"/>
      <c r="UH141"/>
      <c r="UI141"/>
      <c r="UJ141"/>
      <c r="UK141"/>
      <c r="UL141"/>
      <c r="UM141"/>
      <c r="UN141"/>
      <c r="UO141"/>
      <c r="UP141"/>
      <c r="UQ141"/>
      <c r="UR141"/>
      <c r="US141"/>
      <c r="UT141"/>
      <c r="UU141"/>
      <c r="UV141"/>
      <c r="UW141"/>
      <c r="UX141"/>
      <c r="UY141"/>
      <c r="UZ141"/>
      <c r="VA141"/>
      <c r="VB141"/>
      <c r="VC141"/>
      <c r="VD141"/>
      <c r="VE141"/>
      <c r="VF141"/>
      <c r="VG141"/>
      <c r="VH141"/>
      <c r="VI141"/>
      <c r="VJ141"/>
      <c r="VK141"/>
      <c r="VL141"/>
      <c r="VM141"/>
      <c r="VN141"/>
      <c r="VO141"/>
      <c r="VP141"/>
      <c r="VQ141"/>
      <c r="VR141"/>
      <c r="VS141"/>
      <c r="VT141"/>
      <c r="VU141"/>
      <c r="VV141"/>
      <c r="VW141"/>
      <c r="VX141"/>
      <c r="VY141"/>
      <c r="VZ141"/>
      <c r="WA141"/>
      <c r="WB141"/>
      <c r="WC141"/>
      <c r="WD141"/>
      <c r="WE141"/>
      <c r="WF141"/>
      <c r="WG141"/>
      <c r="WH141"/>
      <c r="WI141"/>
      <c r="WJ141"/>
      <c r="WK141"/>
      <c r="WL141"/>
      <c r="WM141"/>
      <c r="WN141"/>
      <c r="WO141"/>
      <c r="WP141"/>
      <c r="WQ141"/>
      <c r="WR141"/>
      <c r="WS141"/>
      <c r="WT141"/>
      <c r="WU141"/>
      <c r="WV141"/>
      <c r="WW141"/>
      <c r="WX141"/>
      <c r="WY141"/>
      <c r="WZ141"/>
      <c r="XA141"/>
      <c r="XB141"/>
      <c r="XC141"/>
      <c r="XD141"/>
      <c r="XE141"/>
      <c r="XF141"/>
      <c r="XG141"/>
      <c r="XH141"/>
      <c r="XI141"/>
      <c r="XJ141"/>
      <c r="XK141"/>
      <c r="XL141"/>
      <c r="XM141"/>
      <c r="XN141"/>
      <c r="XO141"/>
      <c r="XP141"/>
      <c r="XQ141"/>
      <c r="XR141"/>
      <c r="XS141"/>
      <c r="XT141"/>
      <c r="XU141"/>
      <c r="XV141"/>
      <c r="XW141"/>
      <c r="XX141"/>
      <c r="XY141"/>
      <c r="XZ141"/>
      <c r="YA141"/>
      <c r="YB141"/>
      <c r="YC141"/>
      <c r="YD141"/>
      <c r="YE141"/>
      <c r="YF141"/>
      <c r="YG141"/>
      <c r="YH141"/>
      <c r="YI141"/>
      <c r="YJ141"/>
      <c r="YK141"/>
      <c r="YL141"/>
      <c r="YM141"/>
      <c r="YN141"/>
      <c r="YO141"/>
      <c r="YP141"/>
      <c r="YQ141"/>
      <c r="YR141"/>
      <c r="YS141"/>
      <c r="YT141"/>
      <c r="YU141"/>
      <c r="YV141"/>
      <c r="YW141"/>
      <c r="YX141"/>
      <c r="YY141"/>
      <c r="YZ141"/>
      <c r="ZA141"/>
      <c r="ZB141"/>
      <c r="ZC141"/>
      <c r="ZD141"/>
      <c r="ZE141"/>
      <c r="ZF141"/>
      <c r="ZG141"/>
      <c r="ZH141"/>
      <c r="ZI141"/>
      <c r="ZJ141"/>
      <c r="ZK141"/>
      <c r="ZL141"/>
      <c r="ZM141"/>
      <c r="ZN141"/>
      <c r="ZO141"/>
      <c r="ZP141"/>
      <c r="ZQ141"/>
      <c r="ZR141"/>
      <c r="ZS141"/>
      <c r="ZT141"/>
      <c r="ZU141"/>
      <c r="ZV141"/>
      <c r="ZW141"/>
      <c r="ZX141"/>
      <c r="ZY141"/>
      <c r="ZZ141"/>
    </row>
    <row r="142" spans="1:702" s="18" customFormat="1">
      <c r="A142" s="16" t="s">
        <v>69</v>
      </c>
      <c r="B142">
        <v>125635.65357290539</v>
      </c>
      <c r="C142">
        <v>120851.31177104087</v>
      </c>
      <c r="D142">
        <v>115804.62969342232</v>
      </c>
      <c r="E142">
        <v>122413.62608310972</v>
      </c>
      <c r="F142">
        <v>108838.632717225</v>
      </c>
      <c r="G142">
        <v>115671.27554735048</v>
      </c>
      <c r="H142">
        <v>100714.01248696982</v>
      </c>
      <c r="I142">
        <v>85924.23394911467</v>
      </c>
      <c r="J142">
        <v>86019.038246692944</v>
      </c>
      <c r="K142">
        <v>82225.205065687216</v>
      </c>
      <c r="L142">
        <v>72785.318160265131</v>
      </c>
      <c r="M142">
        <v>72695.13213095587</v>
      </c>
      <c r="N142">
        <v>76173.978268715364</v>
      </c>
      <c r="O142">
        <v>78257.410856651695</v>
      </c>
      <c r="P142">
        <v>77959.162537998476</v>
      </c>
      <c r="Q142">
        <v>65704.789729955766</v>
      </c>
      <c r="R142">
        <v>67291.660467294714</v>
      </c>
      <c r="S142">
        <v>69435.422983210825</v>
      </c>
      <c r="T142">
        <v>66484.465726676426</v>
      </c>
      <c r="U142">
        <v>70273.636454517487</v>
      </c>
      <c r="V142">
        <v>68835.245089467251</v>
      </c>
      <c r="W142">
        <v>64462.875834078281</v>
      </c>
      <c r="X142">
        <v>66039.905671439046</v>
      </c>
      <c r="Y142">
        <v>66372.236486387585</v>
      </c>
      <c r="Z142">
        <v>63405.410039062299</v>
      </c>
      <c r="AA142">
        <v>61779.435960676172</v>
      </c>
      <c r="AB142">
        <v>56366.665243530006</v>
      </c>
      <c r="AC142">
        <v>0</v>
      </c>
      <c r="AD142">
        <v>0</v>
      </c>
      <c r="AE142">
        <v>0</v>
      </c>
      <c r="AF142">
        <v>0</v>
      </c>
      <c r="AG142">
        <v>0</v>
      </c>
      <c r="AH142">
        <v>0</v>
      </c>
      <c r="AI142">
        <v>0</v>
      </c>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c r="EZ142"/>
      <c r="FA142"/>
      <c r="FB142"/>
      <c r="FC142"/>
      <c r="FD142"/>
      <c r="FE142"/>
      <c r="FF142"/>
      <c r="FG142"/>
      <c r="FH142"/>
      <c r="FI142"/>
      <c r="FJ142"/>
      <c r="FK142"/>
      <c r="FL142"/>
      <c r="FM142"/>
      <c r="FN142"/>
      <c r="FO142"/>
      <c r="FP142"/>
      <c r="FQ142"/>
      <c r="FR142"/>
      <c r="FS142"/>
      <c r="FT142"/>
      <c r="FU142"/>
      <c r="FV142"/>
      <c r="FW142"/>
      <c r="FX142"/>
      <c r="FY142"/>
      <c r="FZ142"/>
      <c r="GA142"/>
      <c r="GB142"/>
      <c r="GC142"/>
      <c r="GD142"/>
      <c r="GE142"/>
      <c r="GF142"/>
      <c r="GG142"/>
      <c r="GH142"/>
      <c r="GI142"/>
      <c r="GJ142"/>
      <c r="GK142"/>
      <c r="GL142"/>
      <c r="GM142"/>
      <c r="GN142"/>
      <c r="GO142"/>
      <c r="GP142"/>
      <c r="GQ142"/>
      <c r="GR142"/>
      <c r="GS142"/>
      <c r="GT142"/>
      <c r="GU142"/>
      <c r="GV142"/>
      <c r="GW142"/>
      <c r="GX142"/>
      <c r="GY142"/>
      <c r="GZ142"/>
      <c r="HA142"/>
      <c r="HB142"/>
      <c r="HC142"/>
      <c r="HD142"/>
      <c r="HE142"/>
      <c r="HF142"/>
      <c r="HG142"/>
      <c r="HH142"/>
      <c r="HI142"/>
      <c r="HJ142"/>
      <c r="HK142"/>
      <c r="HL142"/>
      <c r="HM142"/>
      <c r="HN142"/>
      <c r="HO142"/>
      <c r="HP142"/>
      <c r="HQ142"/>
      <c r="HR142"/>
      <c r="HS142"/>
      <c r="HT142"/>
      <c r="HU142"/>
      <c r="HV142"/>
      <c r="HW142"/>
      <c r="HX142"/>
      <c r="HY142"/>
      <c r="HZ142"/>
      <c r="IA142"/>
      <c r="IB142"/>
      <c r="IC142"/>
      <c r="ID142"/>
      <c r="IE142"/>
      <c r="IF142"/>
      <c r="IG142"/>
      <c r="IH142"/>
      <c r="II142"/>
      <c r="IJ142"/>
      <c r="IK142"/>
      <c r="IL142"/>
      <c r="IM142"/>
      <c r="IN142"/>
      <c r="IO142"/>
      <c r="IP142"/>
      <c r="IQ142"/>
      <c r="IR142"/>
      <c r="IS142"/>
      <c r="IT142"/>
      <c r="IU142"/>
      <c r="IV142"/>
      <c r="IW142"/>
      <c r="IX142"/>
      <c r="IY142"/>
      <c r="IZ142"/>
      <c r="JA142"/>
      <c r="JB142"/>
      <c r="JC142"/>
      <c r="JD142"/>
      <c r="JE142"/>
      <c r="JF142"/>
      <c r="JG142"/>
      <c r="JH142"/>
      <c r="JI142"/>
      <c r="JJ142"/>
      <c r="JK142"/>
      <c r="JL142"/>
      <c r="JM142"/>
      <c r="JN142"/>
      <c r="JO142"/>
      <c r="JP142"/>
      <c r="JQ142"/>
      <c r="JR142"/>
      <c r="JS142"/>
      <c r="JT142"/>
      <c r="JU142"/>
      <c r="JV142"/>
      <c r="JW142"/>
      <c r="JX142"/>
      <c r="JY142"/>
      <c r="JZ142"/>
      <c r="KA142"/>
      <c r="KB142"/>
      <c r="KC142"/>
      <c r="KD142"/>
      <c r="KE142"/>
      <c r="KF142"/>
      <c r="KG142"/>
      <c r="KH142"/>
      <c r="KI142"/>
      <c r="KJ142"/>
      <c r="KK142"/>
      <c r="KL142"/>
      <c r="KM142"/>
      <c r="KN142"/>
      <c r="KO142"/>
      <c r="KP142"/>
      <c r="KQ142"/>
      <c r="KR142"/>
      <c r="KS142"/>
      <c r="KT142"/>
      <c r="KU142"/>
      <c r="KV142"/>
      <c r="KW142"/>
      <c r="KX142"/>
      <c r="KY142"/>
      <c r="KZ142"/>
      <c r="LA142"/>
      <c r="LB142"/>
      <c r="LC142"/>
      <c r="LD142"/>
      <c r="LE142"/>
      <c r="LF142"/>
      <c r="LG142"/>
      <c r="LH142"/>
      <c r="LI142"/>
      <c r="LJ142"/>
      <c r="LK142"/>
      <c r="LL142"/>
      <c r="LM142"/>
      <c r="LN142"/>
      <c r="LO142"/>
      <c r="LP142"/>
      <c r="LQ142"/>
      <c r="LR142"/>
      <c r="LS142"/>
      <c r="LT142"/>
      <c r="LU142"/>
      <c r="LV142"/>
      <c r="LW142"/>
      <c r="LX142"/>
      <c r="LY142"/>
      <c r="LZ142"/>
      <c r="MA142"/>
      <c r="MB142"/>
      <c r="MC142"/>
      <c r="MD142"/>
      <c r="ME142"/>
      <c r="MF142"/>
      <c r="MG142"/>
      <c r="MH142"/>
      <c r="MI142"/>
      <c r="MJ142"/>
      <c r="MK142"/>
      <c r="ML142"/>
      <c r="MM142"/>
      <c r="MN142"/>
      <c r="MO142"/>
      <c r="MP142"/>
      <c r="MQ142"/>
      <c r="MR142"/>
      <c r="MS142"/>
      <c r="MT142"/>
      <c r="MU142"/>
      <c r="MV142"/>
      <c r="MW142"/>
      <c r="MX142"/>
      <c r="MY142"/>
      <c r="MZ142"/>
      <c r="NA142"/>
      <c r="NB142"/>
      <c r="NC142"/>
      <c r="ND142"/>
      <c r="NE142"/>
      <c r="NF142"/>
      <c r="NG142"/>
      <c r="NH142"/>
      <c r="NI142"/>
      <c r="NJ142"/>
      <c r="NK142"/>
      <c r="NL142"/>
      <c r="NM142"/>
      <c r="NN142"/>
      <c r="NO142"/>
      <c r="NP142"/>
      <c r="NQ142"/>
      <c r="NR142"/>
      <c r="NS142"/>
      <c r="NT142"/>
      <c r="NU142"/>
      <c r="NV142"/>
      <c r="NW142"/>
      <c r="NX142"/>
      <c r="NY142"/>
      <c r="NZ142"/>
      <c r="OA142"/>
      <c r="OB142"/>
      <c r="OC142"/>
      <c r="OD142"/>
      <c r="OE142"/>
      <c r="OF142"/>
      <c r="OG142"/>
      <c r="OH142"/>
      <c r="OI142"/>
      <c r="OJ142"/>
      <c r="OK142"/>
      <c r="OL142"/>
      <c r="OM142"/>
      <c r="ON142"/>
      <c r="OO142"/>
      <c r="OP142"/>
      <c r="OQ142"/>
      <c r="OR142"/>
      <c r="OS142"/>
      <c r="OT142"/>
      <c r="OU142"/>
      <c r="OV142"/>
      <c r="OW142"/>
      <c r="OX142"/>
      <c r="OY142"/>
      <c r="OZ142"/>
      <c r="PA142"/>
      <c r="PB142"/>
      <c r="PC142"/>
      <c r="PD142"/>
      <c r="PE142"/>
      <c r="PF142"/>
      <c r="PG142"/>
      <c r="PH142"/>
      <c r="PI142"/>
      <c r="PJ142"/>
      <c r="PK142"/>
      <c r="PL142"/>
      <c r="PM142"/>
      <c r="PN142"/>
      <c r="PO142"/>
      <c r="PP142"/>
      <c r="PQ142"/>
      <c r="PR142"/>
      <c r="PS142"/>
      <c r="PT142"/>
      <c r="PU142"/>
      <c r="PV142"/>
      <c r="PW142"/>
      <c r="PX142"/>
      <c r="PY142"/>
      <c r="PZ142"/>
      <c r="QA142"/>
      <c r="QB142"/>
      <c r="QC142"/>
      <c r="QD142"/>
      <c r="QE142"/>
      <c r="QF142"/>
      <c r="QG142"/>
      <c r="QH142"/>
      <c r="QI142"/>
      <c r="QJ142"/>
      <c r="QK142"/>
      <c r="QL142"/>
      <c r="QM142"/>
      <c r="QN142"/>
      <c r="QO142"/>
      <c r="QP142"/>
      <c r="QQ142"/>
      <c r="QR142"/>
      <c r="QS142"/>
      <c r="QT142"/>
      <c r="QU142"/>
      <c r="QV142"/>
      <c r="QW142"/>
      <c r="QX142"/>
      <c r="QY142"/>
      <c r="QZ142"/>
      <c r="RA142"/>
      <c r="RB142"/>
      <c r="RC142"/>
      <c r="RD142"/>
      <c r="RE142"/>
      <c r="RF142"/>
      <c r="RG142"/>
      <c r="RH142"/>
      <c r="RI142"/>
      <c r="RJ142"/>
      <c r="RK142"/>
      <c r="RL142"/>
      <c r="RM142"/>
      <c r="RN142"/>
      <c r="RO142"/>
      <c r="RP142"/>
      <c r="RQ142"/>
      <c r="RR142"/>
      <c r="RS142"/>
      <c r="RT142"/>
      <c r="RU142"/>
      <c r="RV142"/>
      <c r="RW142"/>
      <c r="RX142"/>
      <c r="RY142"/>
      <c r="RZ142"/>
      <c r="SA142"/>
      <c r="SB142"/>
      <c r="SC142"/>
      <c r="SD142"/>
      <c r="SE142"/>
      <c r="SF142"/>
      <c r="SG142"/>
      <c r="SH142"/>
      <c r="SI142"/>
      <c r="SJ142"/>
      <c r="SK142"/>
      <c r="SL142"/>
      <c r="SM142"/>
      <c r="SN142"/>
      <c r="SO142"/>
      <c r="SP142"/>
      <c r="SQ142"/>
      <c r="SR142"/>
      <c r="SS142"/>
      <c r="ST142"/>
      <c r="SU142"/>
      <c r="SV142"/>
      <c r="SW142"/>
      <c r="SX142"/>
      <c r="SY142"/>
      <c r="SZ142"/>
      <c r="TA142"/>
      <c r="TB142"/>
      <c r="TC142"/>
      <c r="TD142"/>
      <c r="TE142"/>
      <c r="TF142"/>
      <c r="TG142"/>
      <c r="TH142"/>
      <c r="TI142"/>
      <c r="TJ142"/>
      <c r="TK142"/>
      <c r="TL142"/>
      <c r="TM142"/>
      <c r="TN142"/>
      <c r="TO142"/>
      <c r="TP142"/>
      <c r="TQ142"/>
      <c r="TR142"/>
      <c r="TS142"/>
      <c r="TT142"/>
      <c r="TU142"/>
      <c r="TV142"/>
      <c r="TW142"/>
      <c r="TX142"/>
      <c r="TY142"/>
      <c r="TZ142"/>
      <c r="UA142"/>
      <c r="UB142"/>
      <c r="UC142"/>
      <c r="UD142"/>
      <c r="UE142"/>
      <c r="UF142"/>
      <c r="UG142"/>
      <c r="UH142"/>
      <c r="UI142"/>
      <c r="UJ142"/>
      <c r="UK142"/>
      <c r="UL142"/>
      <c r="UM142"/>
      <c r="UN142"/>
      <c r="UO142"/>
      <c r="UP142"/>
      <c r="UQ142"/>
      <c r="UR142"/>
      <c r="US142"/>
      <c r="UT142"/>
      <c r="UU142"/>
      <c r="UV142"/>
      <c r="UW142"/>
      <c r="UX142"/>
      <c r="UY142"/>
      <c r="UZ142"/>
      <c r="VA142"/>
      <c r="VB142"/>
      <c r="VC142"/>
      <c r="VD142"/>
      <c r="VE142"/>
      <c r="VF142"/>
      <c r="VG142"/>
      <c r="VH142"/>
      <c r="VI142"/>
      <c r="VJ142"/>
      <c r="VK142"/>
      <c r="VL142"/>
      <c r="VM142"/>
      <c r="VN142"/>
      <c r="VO142"/>
      <c r="VP142"/>
      <c r="VQ142"/>
      <c r="VR142"/>
      <c r="VS142"/>
      <c r="VT142"/>
      <c r="VU142"/>
      <c r="VV142"/>
      <c r="VW142"/>
      <c r="VX142"/>
      <c r="VY142"/>
      <c r="VZ142"/>
      <c r="WA142"/>
      <c r="WB142"/>
      <c r="WC142"/>
      <c r="WD142"/>
      <c r="WE142"/>
      <c r="WF142"/>
      <c r="WG142"/>
      <c r="WH142"/>
      <c r="WI142"/>
      <c r="WJ142"/>
      <c r="WK142"/>
      <c r="WL142"/>
      <c r="WM142"/>
      <c r="WN142"/>
      <c r="WO142"/>
      <c r="WP142"/>
      <c r="WQ142"/>
      <c r="WR142"/>
      <c r="WS142"/>
      <c r="WT142"/>
      <c r="WU142"/>
      <c r="WV142"/>
      <c r="WW142"/>
      <c r="WX142"/>
      <c r="WY142"/>
      <c r="WZ142"/>
      <c r="XA142"/>
      <c r="XB142"/>
      <c r="XC142"/>
      <c r="XD142"/>
      <c r="XE142"/>
      <c r="XF142"/>
      <c r="XG142"/>
      <c r="XH142"/>
      <c r="XI142"/>
      <c r="XJ142"/>
      <c r="XK142"/>
      <c r="XL142"/>
      <c r="XM142"/>
      <c r="XN142"/>
      <c r="XO142"/>
      <c r="XP142"/>
      <c r="XQ142"/>
      <c r="XR142"/>
      <c r="XS142"/>
      <c r="XT142"/>
      <c r="XU142"/>
      <c r="XV142"/>
      <c r="XW142"/>
      <c r="XX142"/>
      <c r="XY142"/>
      <c r="XZ142"/>
      <c r="YA142"/>
      <c r="YB142"/>
      <c r="YC142"/>
      <c r="YD142"/>
      <c r="YE142"/>
      <c r="YF142"/>
      <c r="YG142"/>
      <c r="YH142"/>
      <c r="YI142"/>
      <c r="YJ142"/>
      <c r="YK142"/>
      <c r="YL142"/>
      <c r="YM142"/>
      <c r="YN142"/>
      <c r="YO142"/>
      <c r="YP142"/>
      <c r="YQ142"/>
      <c r="YR142"/>
      <c r="YS142"/>
      <c r="YT142"/>
      <c r="YU142"/>
      <c r="YV142"/>
      <c r="YW142"/>
      <c r="YX142"/>
      <c r="YY142"/>
      <c r="YZ142"/>
      <c r="ZA142"/>
      <c r="ZB142"/>
      <c r="ZC142"/>
      <c r="ZD142"/>
      <c r="ZE142"/>
      <c r="ZF142"/>
      <c r="ZG142"/>
      <c r="ZH142"/>
      <c r="ZI142"/>
      <c r="ZJ142"/>
      <c r="ZK142"/>
      <c r="ZL142"/>
      <c r="ZM142"/>
      <c r="ZN142"/>
      <c r="ZO142"/>
      <c r="ZP142"/>
      <c r="ZQ142"/>
      <c r="ZR142"/>
      <c r="ZS142"/>
      <c r="ZT142"/>
      <c r="ZU142"/>
      <c r="ZV142"/>
      <c r="ZW142"/>
      <c r="ZX142"/>
      <c r="ZY142"/>
      <c r="ZZ142"/>
    </row>
    <row r="143" spans="1:702" s="18" customFormat="1">
      <c r="A143" s="16" t="s">
        <v>195</v>
      </c>
      <c r="B143">
        <v>628178.26786452695</v>
      </c>
      <c r="C143">
        <v>604256.55885520438</v>
      </c>
      <c r="D143">
        <v>579023.14846711163</v>
      </c>
      <c r="E143">
        <v>612068.13041554857</v>
      </c>
      <c r="F143">
        <v>544193.16358612501</v>
      </c>
      <c r="G143">
        <v>578356.37773675239</v>
      </c>
      <c r="H143">
        <v>503570.0624348491</v>
      </c>
      <c r="I143">
        <v>429621.16974557337</v>
      </c>
      <c r="J143">
        <v>430095.19123346469</v>
      </c>
      <c r="K143">
        <v>411126.02532843611</v>
      </c>
      <c r="L143">
        <v>363926.59080132563</v>
      </c>
      <c r="M143">
        <v>363475.66065477935</v>
      </c>
      <c r="N143">
        <v>380869.89134357683</v>
      </c>
      <c r="O143">
        <v>391287.05428325845</v>
      </c>
      <c r="P143">
        <v>389795.81268999237</v>
      </c>
      <c r="Q143">
        <v>328523.94864977885</v>
      </c>
      <c r="R143">
        <v>336458.30233647354</v>
      </c>
      <c r="S143">
        <v>347177.11491605412</v>
      </c>
      <c r="T143">
        <v>332422.32863338216</v>
      </c>
      <c r="U143">
        <v>351368.18227258744</v>
      </c>
      <c r="V143">
        <v>344176.22544733627</v>
      </c>
      <c r="W143">
        <v>322314.37917039142</v>
      </c>
      <c r="X143">
        <v>330199.5283571952</v>
      </c>
      <c r="Y143">
        <v>331861.18243193789</v>
      </c>
      <c r="Z143">
        <v>317027.05019531149</v>
      </c>
      <c r="AA143">
        <v>308897.17980338086</v>
      </c>
      <c r="AB143">
        <v>281833.32621765003</v>
      </c>
      <c r="AC143">
        <v>251889.40919855179</v>
      </c>
      <c r="AD143">
        <v>297835.59059843101</v>
      </c>
      <c r="AE143">
        <v>272946.33617109893</v>
      </c>
      <c r="AF143">
        <v>234776.24818297531</v>
      </c>
      <c r="AG143">
        <v>238231.02744213096</v>
      </c>
      <c r="AH143">
        <v>272396.66231393791</v>
      </c>
      <c r="AI143">
        <v>319905.24452258321</v>
      </c>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c r="EZ143"/>
      <c r="FA143"/>
      <c r="FB143"/>
      <c r="FC143"/>
      <c r="FD143"/>
      <c r="FE143"/>
      <c r="FF143"/>
      <c r="FG143"/>
      <c r="FH143"/>
      <c r="FI143"/>
      <c r="FJ143"/>
      <c r="FK143"/>
      <c r="FL143"/>
      <c r="FM143"/>
      <c r="FN143"/>
      <c r="FO143"/>
      <c r="FP143"/>
      <c r="FQ143"/>
      <c r="FR143"/>
      <c r="FS143"/>
      <c r="FT143"/>
      <c r="FU143"/>
      <c r="FV143"/>
      <c r="FW143"/>
      <c r="FX143"/>
      <c r="FY143"/>
      <c r="FZ143"/>
      <c r="GA143"/>
      <c r="GB143"/>
      <c r="GC143"/>
      <c r="GD143"/>
      <c r="GE143"/>
      <c r="GF143"/>
      <c r="GG143"/>
      <c r="GH143"/>
      <c r="GI143"/>
      <c r="GJ143"/>
      <c r="GK143"/>
      <c r="GL143"/>
      <c r="GM143"/>
      <c r="GN143"/>
      <c r="GO143"/>
      <c r="GP143"/>
      <c r="GQ143"/>
      <c r="GR143"/>
      <c r="GS143"/>
      <c r="GT143"/>
      <c r="GU143"/>
      <c r="GV143"/>
      <c r="GW143"/>
      <c r="GX143"/>
      <c r="GY143"/>
      <c r="GZ143"/>
      <c r="HA143"/>
      <c r="HB143"/>
      <c r="HC143"/>
      <c r="HD143"/>
      <c r="HE143"/>
      <c r="HF143"/>
      <c r="HG143"/>
      <c r="HH143"/>
      <c r="HI143"/>
      <c r="HJ143"/>
      <c r="HK143"/>
      <c r="HL143"/>
      <c r="HM143"/>
      <c r="HN143"/>
      <c r="HO143"/>
      <c r="HP143"/>
      <c r="HQ143"/>
      <c r="HR143"/>
      <c r="HS143"/>
      <c r="HT143"/>
      <c r="HU143"/>
      <c r="HV143"/>
      <c r="HW143"/>
      <c r="HX143"/>
      <c r="HY143"/>
      <c r="HZ143"/>
      <c r="IA143"/>
      <c r="IB143"/>
      <c r="IC143"/>
      <c r="ID143"/>
      <c r="IE143"/>
      <c r="IF143"/>
      <c r="IG143"/>
      <c r="IH143"/>
      <c r="II143"/>
      <c r="IJ143"/>
      <c r="IK143"/>
      <c r="IL143"/>
      <c r="IM143"/>
      <c r="IN143"/>
      <c r="IO143"/>
      <c r="IP143"/>
      <c r="IQ143"/>
      <c r="IR143"/>
      <c r="IS143"/>
      <c r="IT143"/>
      <c r="IU143"/>
      <c r="IV143"/>
      <c r="IW143"/>
      <c r="IX143"/>
      <c r="IY143"/>
      <c r="IZ143"/>
      <c r="JA143"/>
      <c r="JB143"/>
      <c r="JC143"/>
      <c r="JD143"/>
      <c r="JE143"/>
      <c r="JF143"/>
      <c r="JG143"/>
      <c r="JH143"/>
      <c r="JI143"/>
      <c r="JJ143"/>
      <c r="JK143"/>
      <c r="JL143"/>
      <c r="JM143"/>
      <c r="JN143"/>
      <c r="JO143"/>
      <c r="JP143"/>
      <c r="JQ143"/>
      <c r="JR143"/>
      <c r="JS143"/>
      <c r="JT143"/>
      <c r="JU143"/>
      <c r="JV143"/>
      <c r="JW143"/>
      <c r="JX143"/>
      <c r="JY143"/>
      <c r="JZ143"/>
      <c r="KA143"/>
      <c r="KB143"/>
      <c r="KC143"/>
      <c r="KD143"/>
      <c r="KE143"/>
      <c r="KF143"/>
      <c r="KG143"/>
      <c r="KH143"/>
      <c r="KI143"/>
      <c r="KJ143"/>
      <c r="KK143"/>
      <c r="KL143"/>
      <c r="KM143"/>
      <c r="KN143"/>
      <c r="KO143"/>
      <c r="KP143"/>
      <c r="KQ143"/>
      <c r="KR143"/>
      <c r="KS143"/>
      <c r="KT143"/>
      <c r="KU143"/>
      <c r="KV143"/>
      <c r="KW143"/>
      <c r="KX143"/>
      <c r="KY143"/>
      <c r="KZ143"/>
      <c r="LA143"/>
      <c r="LB143"/>
      <c r="LC143"/>
      <c r="LD143"/>
      <c r="LE143"/>
      <c r="LF143"/>
      <c r="LG143"/>
      <c r="LH143"/>
      <c r="LI143"/>
      <c r="LJ143"/>
      <c r="LK143"/>
      <c r="LL143"/>
      <c r="LM143"/>
      <c r="LN143"/>
      <c r="LO143"/>
      <c r="LP143"/>
      <c r="LQ143"/>
      <c r="LR143"/>
      <c r="LS143"/>
      <c r="LT143"/>
      <c r="LU143"/>
      <c r="LV143"/>
      <c r="LW143"/>
      <c r="LX143"/>
      <c r="LY143"/>
      <c r="LZ143"/>
      <c r="MA143"/>
      <c r="MB143"/>
      <c r="MC143"/>
      <c r="MD143"/>
      <c r="ME143"/>
      <c r="MF143"/>
      <c r="MG143"/>
      <c r="MH143"/>
      <c r="MI143"/>
      <c r="MJ143"/>
      <c r="MK143"/>
      <c r="ML143"/>
      <c r="MM143"/>
      <c r="MN143"/>
      <c r="MO143"/>
      <c r="MP143"/>
      <c r="MQ143"/>
      <c r="MR143"/>
      <c r="MS143"/>
      <c r="MT143"/>
      <c r="MU143"/>
      <c r="MV143"/>
      <c r="MW143"/>
      <c r="MX143"/>
      <c r="MY143"/>
      <c r="MZ143"/>
      <c r="NA143"/>
      <c r="NB143"/>
      <c r="NC143"/>
      <c r="ND143"/>
      <c r="NE143"/>
      <c r="NF143"/>
      <c r="NG143"/>
      <c r="NH143"/>
      <c r="NI143"/>
      <c r="NJ143"/>
      <c r="NK143"/>
      <c r="NL143"/>
      <c r="NM143"/>
      <c r="NN143"/>
      <c r="NO143"/>
      <c r="NP143"/>
      <c r="NQ143"/>
      <c r="NR143"/>
      <c r="NS143"/>
      <c r="NT143"/>
      <c r="NU143"/>
      <c r="NV143"/>
      <c r="NW143"/>
      <c r="NX143"/>
      <c r="NY143"/>
      <c r="NZ143"/>
      <c r="OA143"/>
      <c r="OB143"/>
      <c r="OC143"/>
      <c r="OD143"/>
      <c r="OE143"/>
      <c r="OF143"/>
      <c r="OG143"/>
      <c r="OH143"/>
      <c r="OI143"/>
      <c r="OJ143"/>
      <c r="OK143"/>
      <c r="OL143"/>
      <c r="OM143"/>
      <c r="ON143"/>
      <c r="OO143"/>
      <c r="OP143"/>
      <c r="OQ143"/>
      <c r="OR143"/>
      <c r="OS143"/>
      <c r="OT143"/>
      <c r="OU143"/>
      <c r="OV143"/>
      <c r="OW143"/>
      <c r="OX143"/>
      <c r="OY143"/>
      <c r="OZ143"/>
      <c r="PA143"/>
      <c r="PB143"/>
      <c r="PC143"/>
      <c r="PD143"/>
      <c r="PE143"/>
      <c r="PF143"/>
      <c r="PG143"/>
      <c r="PH143"/>
      <c r="PI143"/>
      <c r="PJ143"/>
      <c r="PK143"/>
      <c r="PL143"/>
      <c r="PM143"/>
      <c r="PN143"/>
      <c r="PO143"/>
      <c r="PP143"/>
      <c r="PQ143"/>
      <c r="PR143"/>
      <c r="PS143"/>
      <c r="PT143"/>
      <c r="PU143"/>
      <c r="PV143"/>
      <c r="PW143"/>
      <c r="PX143"/>
      <c r="PY143"/>
      <c r="PZ143"/>
      <c r="QA143"/>
      <c r="QB143"/>
      <c r="QC143"/>
      <c r="QD143"/>
      <c r="QE143"/>
      <c r="QF143"/>
      <c r="QG143"/>
      <c r="QH143"/>
      <c r="QI143"/>
      <c r="QJ143"/>
      <c r="QK143"/>
      <c r="QL143"/>
      <c r="QM143"/>
      <c r="QN143"/>
      <c r="QO143"/>
      <c r="QP143"/>
      <c r="QQ143"/>
      <c r="QR143"/>
      <c r="QS143"/>
      <c r="QT143"/>
      <c r="QU143"/>
      <c r="QV143"/>
      <c r="QW143"/>
      <c r="QX143"/>
      <c r="QY143"/>
      <c r="QZ143"/>
      <c r="RA143"/>
      <c r="RB143"/>
      <c r="RC143"/>
      <c r="RD143"/>
      <c r="RE143"/>
      <c r="RF143"/>
      <c r="RG143"/>
      <c r="RH143"/>
      <c r="RI143"/>
      <c r="RJ143"/>
      <c r="RK143"/>
      <c r="RL143"/>
      <c r="RM143"/>
      <c r="RN143"/>
      <c r="RO143"/>
      <c r="RP143"/>
      <c r="RQ143"/>
      <c r="RR143"/>
      <c r="RS143"/>
      <c r="RT143"/>
      <c r="RU143"/>
      <c r="RV143"/>
      <c r="RW143"/>
      <c r="RX143"/>
      <c r="RY143"/>
      <c r="RZ143"/>
      <c r="SA143"/>
      <c r="SB143"/>
      <c r="SC143"/>
      <c r="SD143"/>
      <c r="SE143"/>
      <c r="SF143"/>
      <c r="SG143"/>
      <c r="SH143"/>
      <c r="SI143"/>
      <c r="SJ143"/>
      <c r="SK143"/>
      <c r="SL143"/>
      <c r="SM143"/>
      <c r="SN143"/>
      <c r="SO143"/>
      <c r="SP143"/>
      <c r="SQ143"/>
      <c r="SR143"/>
      <c r="SS143"/>
      <c r="ST143"/>
      <c r="SU143"/>
      <c r="SV143"/>
      <c r="SW143"/>
      <c r="SX143"/>
      <c r="SY143"/>
      <c r="SZ143"/>
      <c r="TA143"/>
      <c r="TB143"/>
      <c r="TC143"/>
      <c r="TD143"/>
      <c r="TE143"/>
      <c r="TF143"/>
      <c r="TG143"/>
      <c r="TH143"/>
      <c r="TI143"/>
      <c r="TJ143"/>
      <c r="TK143"/>
      <c r="TL143"/>
      <c r="TM143"/>
      <c r="TN143"/>
      <c r="TO143"/>
      <c r="TP143"/>
      <c r="TQ143"/>
      <c r="TR143"/>
      <c r="TS143"/>
      <c r="TT143"/>
      <c r="TU143"/>
      <c r="TV143"/>
      <c r="TW143"/>
      <c r="TX143"/>
      <c r="TY143"/>
      <c r="TZ143"/>
      <c r="UA143"/>
      <c r="UB143"/>
      <c r="UC143"/>
      <c r="UD143"/>
      <c r="UE143"/>
      <c r="UF143"/>
      <c r="UG143"/>
      <c r="UH143"/>
      <c r="UI143"/>
      <c r="UJ143"/>
      <c r="UK143"/>
      <c r="UL143"/>
      <c r="UM143"/>
      <c r="UN143"/>
      <c r="UO143"/>
      <c r="UP143"/>
      <c r="UQ143"/>
      <c r="UR143"/>
      <c r="US143"/>
      <c r="UT143"/>
      <c r="UU143"/>
      <c r="UV143"/>
      <c r="UW143"/>
      <c r="UX143"/>
      <c r="UY143"/>
      <c r="UZ143"/>
      <c r="VA143"/>
      <c r="VB143"/>
      <c r="VC143"/>
      <c r="VD143"/>
      <c r="VE143"/>
      <c r="VF143"/>
      <c r="VG143"/>
      <c r="VH143"/>
      <c r="VI143"/>
      <c r="VJ143"/>
      <c r="VK143"/>
      <c r="VL143"/>
      <c r="VM143"/>
      <c r="VN143"/>
      <c r="VO143"/>
      <c r="VP143"/>
      <c r="VQ143"/>
      <c r="VR143"/>
      <c r="VS143"/>
      <c r="VT143"/>
      <c r="VU143"/>
      <c r="VV143"/>
      <c r="VW143"/>
      <c r="VX143"/>
      <c r="VY143"/>
      <c r="VZ143"/>
      <c r="WA143"/>
      <c r="WB143"/>
      <c r="WC143"/>
      <c r="WD143"/>
      <c r="WE143"/>
      <c r="WF143"/>
      <c r="WG143"/>
      <c r="WH143"/>
      <c r="WI143"/>
      <c r="WJ143"/>
      <c r="WK143"/>
      <c r="WL143"/>
      <c r="WM143"/>
      <c r="WN143"/>
      <c r="WO143"/>
      <c r="WP143"/>
      <c r="WQ143"/>
      <c r="WR143"/>
      <c r="WS143"/>
      <c r="WT143"/>
      <c r="WU143"/>
      <c r="WV143"/>
      <c r="WW143"/>
      <c r="WX143"/>
      <c r="WY143"/>
      <c r="WZ143"/>
      <c r="XA143"/>
      <c r="XB143"/>
      <c r="XC143"/>
      <c r="XD143"/>
      <c r="XE143"/>
      <c r="XF143"/>
      <c r="XG143"/>
      <c r="XH143"/>
      <c r="XI143"/>
      <c r="XJ143"/>
      <c r="XK143"/>
      <c r="XL143"/>
      <c r="XM143"/>
      <c r="XN143"/>
      <c r="XO143"/>
      <c r="XP143"/>
      <c r="XQ143"/>
      <c r="XR143"/>
      <c r="XS143"/>
      <c r="XT143"/>
      <c r="XU143"/>
      <c r="XV143"/>
      <c r="XW143"/>
      <c r="XX143"/>
      <c r="XY143"/>
      <c r="XZ143"/>
      <c r="YA143"/>
      <c r="YB143"/>
      <c r="YC143"/>
      <c r="YD143"/>
      <c r="YE143"/>
      <c r="YF143"/>
      <c r="YG143"/>
      <c r="YH143"/>
      <c r="YI143"/>
      <c r="YJ143"/>
      <c r="YK143"/>
      <c r="YL143"/>
      <c r="YM143"/>
      <c r="YN143"/>
      <c r="YO143"/>
      <c r="YP143"/>
      <c r="YQ143"/>
      <c r="YR143"/>
      <c r="YS143"/>
      <c r="YT143"/>
      <c r="YU143"/>
      <c r="YV143"/>
      <c r="YW143"/>
      <c r="YX143"/>
      <c r="YY143"/>
      <c r="YZ143"/>
      <c r="ZA143"/>
      <c r="ZB143"/>
      <c r="ZC143"/>
      <c r="ZD143"/>
      <c r="ZE143"/>
      <c r="ZF143"/>
      <c r="ZG143"/>
      <c r="ZH143"/>
      <c r="ZI143"/>
      <c r="ZJ143"/>
      <c r="ZK143"/>
      <c r="ZL143"/>
      <c r="ZM143"/>
      <c r="ZN143"/>
      <c r="ZO143"/>
      <c r="ZP143"/>
      <c r="ZQ143"/>
      <c r="ZR143"/>
      <c r="ZS143"/>
      <c r="ZT143"/>
      <c r="ZU143"/>
      <c r="ZV143"/>
      <c r="ZW143"/>
      <c r="ZX143"/>
      <c r="ZY143"/>
      <c r="ZZ143"/>
    </row>
    <row r="144" spans="1:702" s="18" customFormat="1">
      <c r="A144" s="69" t="s">
        <v>361</v>
      </c>
      <c r="B144">
        <v>0</v>
      </c>
      <c r="C144">
        <v>0</v>
      </c>
      <c r="D144">
        <v>0</v>
      </c>
      <c r="E144">
        <v>0</v>
      </c>
      <c r="F144">
        <v>0</v>
      </c>
      <c r="G144">
        <v>0</v>
      </c>
      <c r="H144">
        <v>0</v>
      </c>
      <c r="I144">
        <v>0</v>
      </c>
      <c r="J144">
        <v>0</v>
      </c>
      <c r="K144">
        <v>0</v>
      </c>
      <c r="L144">
        <v>0</v>
      </c>
      <c r="M144">
        <v>0</v>
      </c>
      <c r="N144">
        <v>0</v>
      </c>
      <c r="O144">
        <v>0</v>
      </c>
      <c r="P144">
        <v>0</v>
      </c>
      <c r="Q144">
        <v>0</v>
      </c>
      <c r="R144">
        <v>0</v>
      </c>
      <c r="S144">
        <v>0</v>
      </c>
      <c r="T144">
        <v>0</v>
      </c>
      <c r="U144">
        <v>0</v>
      </c>
      <c r="V144">
        <v>0</v>
      </c>
      <c r="W144">
        <v>0</v>
      </c>
      <c r="X144">
        <v>0</v>
      </c>
      <c r="Y144">
        <v>0</v>
      </c>
      <c r="Z144">
        <v>0</v>
      </c>
      <c r="AA144">
        <v>0</v>
      </c>
      <c r="AB144">
        <v>0</v>
      </c>
      <c r="AC144">
        <v>0</v>
      </c>
      <c r="AD144">
        <v>0</v>
      </c>
      <c r="AE144">
        <v>0</v>
      </c>
      <c r="AF144">
        <v>0</v>
      </c>
      <c r="AG144">
        <v>0</v>
      </c>
      <c r="AH144">
        <v>0</v>
      </c>
      <c r="AI144">
        <v>0</v>
      </c>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c r="EZ144"/>
      <c r="FA144"/>
      <c r="FB144"/>
      <c r="FC144"/>
      <c r="FD144"/>
      <c r="FE144"/>
      <c r="FF144"/>
      <c r="FG144"/>
      <c r="FH144"/>
      <c r="FI144"/>
      <c r="FJ144"/>
      <c r="FK144"/>
      <c r="FL144"/>
      <c r="FM144"/>
      <c r="FN144"/>
      <c r="FO144"/>
      <c r="FP144"/>
      <c r="FQ144"/>
      <c r="FR144"/>
      <c r="FS144"/>
      <c r="FT144"/>
      <c r="FU144"/>
      <c r="FV144"/>
      <c r="FW144"/>
      <c r="FX144"/>
      <c r="FY144"/>
      <c r="FZ144"/>
      <c r="GA144"/>
      <c r="GB144"/>
      <c r="GC144"/>
      <c r="GD144"/>
      <c r="GE144"/>
      <c r="GF144"/>
      <c r="GG144"/>
      <c r="GH144"/>
      <c r="GI144"/>
      <c r="GJ144"/>
      <c r="GK144"/>
      <c r="GL144"/>
      <c r="GM144"/>
      <c r="GN144"/>
      <c r="GO144"/>
      <c r="GP144"/>
      <c r="GQ144"/>
      <c r="GR144"/>
      <c r="GS144"/>
      <c r="GT144"/>
      <c r="GU144"/>
      <c r="GV144"/>
      <c r="GW144"/>
      <c r="GX144"/>
      <c r="GY144"/>
      <c r="GZ144"/>
      <c r="HA144"/>
      <c r="HB144"/>
      <c r="HC144"/>
      <c r="HD144"/>
      <c r="HE144"/>
      <c r="HF144"/>
      <c r="HG144"/>
      <c r="HH144"/>
      <c r="HI144"/>
      <c r="HJ144"/>
      <c r="HK144"/>
      <c r="HL144"/>
      <c r="HM144"/>
      <c r="HN144"/>
      <c r="HO144"/>
      <c r="HP144"/>
      <c r="HQ144"/>
      <c r="HR144"/>
      <c r="HS144"/>
      <c r="HT144"/>
      <c r="HU144"/>
      <c r="HV144"/>
      <c r="HW144"/>
      <c r="HX144"/>
      <c r="HY144"/>
      <c r="HZ144"/>
      <c r="IA144"/>
      <c r="IB144"/>
      <c r="IC144"/>
      <c r="ID144"/>
      <c r="IE144"/>
      <c r="IF144"/>
      <c r="IG144"/>
      <c r="IH144"/>
      <c r="II144"/>
      <c r="IJ144"/>
      <c r="IK144"/>
      <c r="IL144"/>
      <c r="IM144"/>
      <c r="IN144"/>
      <c r="IO144"/>
      <c r="IP144"/>
      <c r="IQ144"/>
      <c r="IR144"/>
      <c r="IS144"/>
      <c r="IT144"/>
      <c r="IU144"/>
      <c r="IV144"/>
      <c r="IW144"/>
      <c r="IX144"/>
      <c r="IY144"/>
      <c r="IZ144"/>
      <c r="JA144"/>
      <c r="JB144"/>
      <c r="JC144"/>
      <c r="JD144"/>
      <c r="JE144"/>
      <c r="JF144"/>
      <c r="JG144"/>
      <c r="JH144"/>
      <c r="JI144"/>
      <c r="JJ144"/>
      <c r="JK144"/>
      <c r="JL144"/>
      <c r="JM144"/>
      <c r="JN144"/>
      <c r="JO144"/>
      <c r="JP144"/>
      <c r="JQ144"/>
      <c r="JR144"/>
      <c r="JS144"/>
      <c r="JT144"/>
      <c r="JU144"/>
      <c r="JV144"/>
      <c r="JW144"/>
      <c r="JX144"/>
      <c r="JY144"/>
      <c r="JZ144"/>
      <c r="KA144"/>
      <c r="KB144"/>
      <c r="KC144"/>
      <c r="KD144"/>
      <c r="KE144"/>
      <c r="KF144"/>
      <c r="KG144"/>
      <c r="KH144"/>
      <c r="KI144"/>
      <c r="KJ144"/>
      <c r="KK144"/>
      <c r="KL144"/>
      <c r="KM144"/>
      <c r="KN144"/>
      <c r="KO144"/>
      <c r="KP144"/>
      <c r="KQ144"/>
      <c r="KR144"/>
      <c r="KS144"/>
      <c r="KT144"/>
      <c r="KU144"/>
      <c r="KV144"/>
      <c r="KW144"/>
      <c r="KX144"/>
      <c r="KY144"/>
      <c r="KZ144"/>
      <c r="LA144"/>
      <c r="LB144"/>
      <c r="LC144"/>
      <c r="LD144"/>
      <c r="LE144"/>
      <c r="LF144"/>
      <c r="LG144"/>
      <c r="LH144"/>
      <c r="LI144"/>
      <c r="LJ144"/>
      <c r="LK144"/>
      <c r="LL144"/>
      <c r="LM144"/>
      <c r="LN144"/>
      <c r="LO144"/>
      <c r="LP144"/>
      <c r="LQ144"/>
      <c r="LR144"/>
      <c r="LS144"/>
      <c r="LT144"/>
      <c r="LU144"/>
      <c r="LV144"/>
      <c r="LW144"/>
      <c r="LX144"/>
      <c r="LY144"/>
      <c r="LZ144"/>
      <c r="MA144"/>
      <c r="MB144"/>
      <c r="MC144"/>
      <c r="MD144"/>
      <c r="ME144"/>
      <c r="MF144"/>
      <c r="MG144"/>
      <c r="MH144"/>
      <c r="MI144"/>
      <c r="MJ144"/>
      <c r="MK144"/>
      <c r="ML144"/>
      <c r="MM144"/>
      <c r="MN144"/>
      <c r="MO144"/>
      <c r="MP144"/>
      <c r="MQ144"/>
      <c r="MR144"/>
      <c r="MS144"/>
      <c r="MT144"/>
      <c r="MU144"/>
      <c r="MV144"/>
      <c r="MW144"/>
      <c r="MX144"/>
      <c r="MY144"/>
      <c r="MZ144"/>
      <c r="NA144"/>
      <c r="NB144"/>
      <c r="NC144"/>
      <c r="ND144"/>
      <c r="NE144"/>
      <c r="NF144"/>
      <c r="NG144"/>
      <c r="NH144"/>
      <c r="NI144"/>
      <c r="NJ144"/>
      <c r="NK144"/>
      <c r="NL144"/>
      <c r="NM144"/>
      <c r="NN144"/>
      <c r="NO144"/>
      <c r="NP144"/>
      <c r="NQ144"/>
      <c r="NR144"/>
      <c r="NS144"/>
      <c r="NT144"/>
      <c r="NU144"/>
      <c r="NV144"/>
      <c r="NW144"/>
      <c r="NX144"/>
      <c r="NY144"/>
      <c r="NZ144"/>
      <c r="OA144"/>
      <c r="OB144"/>
      <c r="OC144"/>
      <c r="OD144"/>
      <c r="OE144"/>
      <c r="OF144"/>
      <c r="OG144"/>
      <c r="OH144"/>
      <c r="OI144"/>
      <c r="OJ144"/>
      <c r="OK144"/>
      <c r="OL144"/>
      <c r="OM144"/>
      <c r="ON144"/>
      <c r="OO144"/>
      <c r="OP144"/>
      <c r="OQ144"/>
      <c r="OR144"/>
      <c r="OS144"/>
      <c r="OT144"/>
      <c r="OU144"/>
      <c r="OV144"/>
      <c r="OW144"/>
      <c r="OX144"/>
      <c r="OY144"/>
      <c r="OZ144"/>
      <c r="PA144"/>
      <c r="PB144"/>
      <c r="PC144"/>
      <c r="PD144"/>
      <c r="PE144"/>
      <c r="PF144"/>
      <c r="PG144"/>
      <c r="PH144"/>
      <c r="PI144"/>
      <c r="PJ144"/>
      <c r="PK144"/>
      <c r="PL144"/>
      <c r="PM144"/>
      <c r="PN144"/>
      <c r="PO144"/>
      <c r="PP144"/>
      <c r="PQ144"/>
      <c r="PR144"/>
      <c r="PS144"/>
      <c r="PT144"/>
      <c r="PU144"/>
      <c r="PV144"/>
      <c r="PW144"/>
      <c r="PX144"/>
      <c r="PY144"/>
      <c r="PZ144"/>
      <c r="QA144"/>
      <c r="QB144"/>
      <c r="QC144"/>
      <c r="QD144"/>
      <c r="QE144"/>
      <c r="QF144"/>
      <c r="QG144"/>
      <c r="QH144"/>
      <c r="QI144"/>
      <c r="QJ144"/>
      <c r="QK144"/>
      <c r="QL144"/>
      <c r="QM144"/>
      <c r="QN144"/>
      <c r="QO144"/>
      <c r="QP144"/>
      <c r="QQ144"/>
      <c r="QR144"/>
      <c r="QS144"/>
      <c r="QT144"/>
      <c r="QU144"/>
      <c r="QV144"/>
      <c r="QW144"/>
      <c r="QX144"/>
      <c r="QY144"/>
      <c r="QZ144"/>
      <c r="RA144"/>
      <c r="RB144"/>
      <c r="RC144"/>
      <c r="RD144"/>
      <c r="RE144"/>
      <c r="RF144"/>
      <c r="RG144"/>
      <c r="RH144"/>
      <c r="RI144"/>
      <c r="RJ144"/>
      <c r="RK144"/>
      <c r="RL144"/>
      <c r="RM144"/>
      <c r="RN144"/>
      <c r="RO144"/>
      <c r="RP144"/>
      <c r="RQ144"/>
      <c r="RR144"/>
      <c r="RS144"/>
      <c r="RT144"/>
      <c r="RU144"/>
      <c r="RV144"/>
      <c r="RW144"/>
      <c r="RX144"/>
      <c r="RY144"/>
      <c r="RZ144"/>
      <c r="SA144"/>
      <c r="SB144"/>
      <c r="SC144"/>
      <c r="SD144"/>
      <c r="SE144"/>
      <c r="SF144"/>
      <c r="SG144"/>
      <c r="SH144"/>
      <c r="SI144"/>
      <c r="SJ144"/>
      <c r="SK144"/>
      <c r="SL144"/>
      <c r="SM144"/>
      <c r="SN144"/>
      <c r="SO144"/>
      <c r="SP144"/>
      <c r="SQ144"/>
      <c r="SR144"/>
      <c r="SS144"/>
      <c r="ST144"/>
      <c r="SU144"/>
      <c r="SV144"/>
      <c r="SW144"/>
      <c r="SX144"/>
      <c r="SY144"/>
      <c r="SZ144"/>
      <c r="TA144"/>
      <c r="TB144"/>
      <c r="TC144"/>
      <c r="TD144"/>
      <c r="TE144"/>
      <c r="TF144"/>
      <c r="TG144"/>
      <c r="TH144"/>
      <c r="TI144"/>
      <c r="TJ144"/>
      <c r="TK144"/>
      <c r="TL144"/>
      <c r="TM144"/>
      <c r="TN144"/>
      <c r="TO144"/>
      <c r="TP144"/>
      <c r="TQ144"/>
      <c r="TR144"/>
      <c r="TS144"/>
      <c r="TT144"/>
      <c r="TU144"/>
      <c r="TV144"/>
      <c r="TW144"/>
      <c r="TX144"/>
      <c r="TY144"/>
      <c r="TZ144"/>
      <c r="UA144"/>
      <c r="UB144"/>
      <c r="UC144"/>
      <c r="UD144"/>
      <c r="UE144"/>
      <c r="UF144"/>
      <c r="UG144"/>
      <c r="UH144"/>
      <c r="UI144"/>
      <c r="UJ144"/>
      <c r="UK144"/>
      <c r="UL144"/>
      <c r="UM144"/>
      <c r="UN144"/>
      <c r="UO144"/>
      <c r="UP144"/>
      <c r="UQ144"/>
      <c r="UR144"/>
      <c r="US144"/>
      <c r="UT144"/>
      <c r="UU144"/>
      <c r="UV144"/>
      <c r="UW144"/>
      <c r="UX144"/>
      <c r="UY144"/>
      <c r="UZ144"/>
      <c r="VA144"/>
      <c r="VB144"/>
      <c r="VC144"/>
      <c r="VD144"/>
      <c r="VE144"/>
      <c r="VF144"/>
      <c r="VG144"/>
      <c r="VH144"/>
      <c r="VI144"/>
      <c r="VJ144"/>
      <c r="VK144"/>
      <c r="VL144"/>
      <c r="VM144"/>
      <c r="VN144"/>
      <c r="VO144"/>
      <c r="VP144"/>
      <c r="VQ144"/>
      <c r="VR144"/>
      <c r="VS144"/>
      <c r="VT144"/>
      <c r="VU144"/>
      <c r="VV144"/>
      <c r="VW144"/>
      <c r="VX144"/>
      <c r="VY144"/>
      <c r="VZ144"/>
      <c r="WA144"/>
      <c r="WB144"/>
      <c r="WC144"/>
      <c r="WD144"/>
      <c r="WE144"/>
      <c r="WF144"/>
      <c r="WG144"/>
      <c r="WH144"/>
      <c r="WI144"/>
      <c r="WJ144"/>
      <c r="WK144"/>
      <c r="WL144"/>
      <c r="WM144"/>
      <c r="WN144"/>
      <c r="WO144"/>
      <c r="WP144"/>
      <c r="WQ144"/>
      <c r="WR144"/>
      <c r="WS144"/>
      <c r="WT144"/>
      <c r="WU144"/>
      <c r="WV144"/>
      <c r="WW144"/>
      <c r="WX144"/>
      <c r="WY144"/>
      <c r="WZ144"/>
      <c r="XA144"/>
      <c r="XB144"/>
      <c r="XC144"/>
      <c r="XD144"/>
      <c r="XE144"/>
      <c r="XF144"/>
      <c r="XG144"/>
      <c r="XH144"/>
      <c r="XI144"/>
      <c r="XJ144"/>
      <c r="XK144"/>
      <c r="XL144"/>
      <c r="XM144"/>
      <c r="XN144"/>
      <c r="XO144"/>
      <c r="XP144"/>
      <c r="XQ144"/>
      <c r="XR144"/>
      <c r="XS144"/>
      <c r="XT144"/>
      <c r="XU144"/>
      <c r="XV144"/>
      <c r="XW144"/>
      <c r="XX144"/>
      <c r="XY144"/>
      <c r="XZ144"/>
      <c r="YA144"/>
      <c r="YB144"/>
      <c r="YC144"/>
      <c r="YD144"/>
      <c r="YE144"/>
      <c r="YF144"/>
      <c r="YG144"/>
      <c r="YH144"/>
      <c r="YI144"/>
      <c r="YJ144"/>
      <c r="YK144"/>
      <c r="YL144"/>
      <c r="YM144"/>
      <c r="YN144"/>
      <c r="YO144"/>
      <c r="YP144"/>
      <c r="YQ144"/>
      <c r="YR144"/>
      <c r="YS144"/>
      <c r="YT144"/>
      <c r="YU144"/>
      <c r="YV144"/>
      <c r="YW144"/>
      <c r="YX144"/>
      <c r="YY144"/>
      <c r="YZ144"/>
      <c r="ZA144"/>
      <c r="ZB144"/>
      <c r="ZC144"/>
      <c r="ZD144"/>
      <c r="ZE144"/>
      <c r="ZF144"/>
      <c r="ZG144"/>
      <c r="ZH144"/>
      <c r="ZI144"/>
      <c r="ZJ144"/>
      <c r="ZK144"/>
      <c r="ZL144"/>
      <c r="ZM144"/>
      <c r="ZN144"/>
      <c r="ZO144"/>
      <c r="ZP144"/>
      <c r="ZQ144"/>
      <c r="ZR144"/>
      <c r="ZS144"/>
      <c r="ZT144"/>
      <c r="ZU144"/>
      <c r="ZV144"/>
      <c r="ZW144"/>
      <c r="ZX144"/>
      <c r="ZY144"/>
      <c r="ZZ144"/>
    </row>
    <row r="145" spans="1:702" s="18" customFormat="1">
      <c r="A145" s="158" t="s">
        <v>362</v>
      </c>
      <c r="B145">
        <v>0</v>
      </c>
      <c r="C145">
        <v>0</v>
      </c>
      <c r="D145">
        <v>0</v>
      </c>
      <c r="E145">
        <v>0</v>
      </c>
      <c r="F145">
        <v>0</v>
      </c>
      <c r="G145">
        <v>0</v>
      </c>
      <c r="H145">
        <v>0</v>
      </c>
      <c r="I145">
        <v>0</v>
      </c>
      <c r="J145">
        <v>0</v>
      </c>
      <c r="K145">
        <v>0</v>
      </c>
      <c r="L145">
        <v>0</v>
      </c>
      <c r="M145">
        <v>0</v>
      </c>
      <c r="N145">
        <v>0</v>
      </c>
      <c r="O145">
        <v>0</v>
      </c>
      <c r="P145">
        <v>0</v>
      </c>
      <c r="Q145">
        <v>0</v>
      </c>
      <c r="R145">
        <v>0</v>
      </c>
      <c r="S145">
        <v>0</v>
      </c>
      <c r="T145">
        <v>0</v>
      </c>
      <c r="U145">
        <v>0</v>
      </c>
      <c r="V145">
        <v>0</v>
      </c>
      <c r="W145">
        <v>0</v>
      </c>
      <c r="X145">
        <v>0</v>
      </c>
      <c r="Y145">
        <v>0</v>
      </c>
      <c r="Z145">
        <v>0</v>
      </c>
      <c r="AA145">
        <v>0</v>
      </c>
      <c r="AB145">
        <v>0</v>
      </c>
      <c r="AC145">
        <v>0</v>
      </c>
      <c r="AD145">
        <v>0</v>
      </c>
      <c r="AE145">
        <v>0</v>
      </c>
      <c r="AF145">
        <v>0</v>
      </c>
      <c r="AG145">
        <v>0</v>
      </c>
      <c r="AH145">
        <v>0</v>
      </c>
      <c r="AI145">
        <v>0</v>
      </c>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c r="EZ145"/>
      <c r="FA145"/>
      <c r="FB145"/>
      <c r="FC145"/>
      <c r="FD145"/>
      <c r="FE145"/>
      <c r="FF145"/>
      <c r="FG145"/>
      <c r="FH145"/>
      <c r="FI145"/>
      <c r="FJ145"/>
      <c r="FK145"/>
      <c r="FL145"/>
      <c r="FM145"/>
      <c r="FN145"/>
      <c r="FO145"/>
      <c r="FP145"/>
      <c r="FQ145"/>
      <c r="FR145"/>
      <c r="FS145"/>
      <c r="FT145"/>
      <c r="FU145"/>
      <c r="FV145"/>
      <c r="FW145"/>
      <c r="FX145"/>
      <c r="FY145"/>
      <c r="FZ145"/>
      <c r="GA145"/>
      <c r="GB145"/>
      <c r="GC145"/>
      <c r="GD145"/>
      <c r="GE145"/>
      <c r="GF145"/>
      <c r="GG145"/>
      <c r="GH145"/>
      <c r="GI145"/>
      <c r="GJ145"/>
      <c r="GK145"/>
      <c r="GL145"/>
      <c r="GM145"/>
      <c r="GN145"/>
      <c r="GO145"/>
      <c r="GP145"/>
      <c r="GQ145"/>
      <c r="GR145"/>
      <c r="GS145"/>
      <c r="GT145"/>
      <c r="GU145"/>
      <c r="GV145"/>
      <c r="GW145"/>
      <c r="GX145"/>
      <c r="GY145"/>
      <c r="GZ145"/>
      <c r="HA145"/>
      <c r="HB145"/>
      <c r="HC145"/>
      <c r="HD145"/>
      <c r="HE145"/>
      <c r="HF145"/>
      <c r="HG145"/>
      <c r="HH145"/>
      <c r="HI145"/>
      <c r="HJ145"/>
      <c r="HK145"/>
      <c r="HL145"/>
      <c r="HM145"/>
      <c r="HN145"/>
      <c r="HO145"/>
      <c r="HP145"/>
      <c r="HQ145"/>
      <c r="HR145"/>
      <c r="HS145"/>
      <c r="HT145"/>
      <c r="HU145"/>
      <c r="HV145"/>
      <c r="HW145"/>
      <c r="HX145"/>
      <c r="HY145"/>
      <c r="HZ145"/>
      <c r="IA145"/>
      <c r="IB145"/>
      <c r="IC145"/>
      <c r="ID145"/>
      <c r="IE145"/>
      <c r="IF145"/>
      <c r="IG145"/>
      <c r="IH145"/>
      <c r="II145"/>
      <c r="IJ145"/>
      <c r="IK145"/>
      <c r="IL145"/>
      <c r="IM145"/>
      <c r="IN145"/>
      <c r="IO145"/>
      <c r="IP145"/>
      <c r="IQ145"/>
      <c r="IR145"/>
      <c r="IS145"/>
      <c r="IT145"/>
      <c r="IU145"/>
      <c r="IV145"/>
      <c r="IW145"/>
      <c r="IX145"/>
      <c r="IY145"/>
      <c r="IZ145"/>
      <c r="JA145"/>
      <c r="JB145"/>
      <c r="JC145"/>
      <c r="JD145"/>
      <c r="JE145"/>
      <c r="JF145"/>
      <c r="JG145"/>
      <c r="JH145"/>
      <c r="JI145"/>
      <c r="JJ145"/>
      <c r="JK145"/>
      <c r="JL145"/>
      <c r="JM145"/>
      <c r="JN145"/>
      <c r="JO145"/>
      <c r="JP145"/>
      <c r="JQ145"/>
      <c r="JR145"/>
      <c r="JS145"/>
      <c r="JT145"/>
      <c r="JU145"/>
      <c r="JV145"/>
      <c r="JW145"/>
      <c r="JX145"/>
      <c r="JY145"/>
      <c r="JZ145"/>
      <c r="KA145"/>
      <c r="KB145"/>
      <c r="KC145"/>
      <c r="KD145"/>
      <c r="KE145"/>
      <c r="KF145"/>
      <c r="KG145"/>
      <c r="KH145"/>
      <c r="KI145"/>
      <c r="KJ145"/>
      <c r="KK145"/>
      <c r="KL145"/>
      <c r="KM145"/>
      <c r="KN145"/>
      <c r="KO145"/>
      <c r="KP145"/>
      <c r="KQ145"/>
      <c r="KR145"/>
      <c r="KS145"/>
      <c r="KT145"/>
      <c r="KU145"/>
      <c r="KV145"/>
      <c r="KW145"/>
      <c r="KX145"/>
      <c r="KY145"/>
      <c r="KZ145"/>
      <c r="LA145"/>
      <c r="LB145"/>
      <c r="LC145"/>
      <c r="LD145"/>
      <c r="LE145"/>
      <c r="LF145"/>
      <c r="LG145"/>
      <c r="LH145"/>
      <c r="LI145"/>
      <c r="LJ145"/>
      <c r="LK145"/>
      <c r="LL145"/>
      <c r="LM145"/>
      <c r="LN145"/>
      <c r="LO145"/>
      <c r="LP145"/>
      <c r="LQ145"/>
      <c r="LR145"/>
      <c r="LS145"/>
      <c r="LT145"/>
      <c r="LU145"/>
      <c r="LV145"/>
      <c r="LW145"/>
      <c r="LX145"/>
      <c r="LY145"/>
      <c r="LZ145"/>
      <c r="MA145"/>
      <c r="MB145"/>
      <c r="MC145"/>
      <c r="MD145"/>
      <c r="ME145"/>
      <c r="MF145"/>
      <c r="MG145"/>
      <c r="MH145"/>
      <c r="MI145"/>
      <c r="MJ145"/>
      <c r="MK145"/>
      <c r="ML145"/>
      <c r="MM145"/>
      <c r="MN145"/>
      <c r="MO145"/>
      <c r="MP145"/>
      <c r="MQ145"/>
      <c r="MR145"/>
      <c r="MS145"/>
      <c r="MT145"/>
      <c r="MU145"/>
      <c r="MV145"/>
      <c r="MW145"/>
      <c r="MX145"/>
      <c r="MY145"/>
      <c r="MZ145"/>
      <c r="NA145"/>
      <c r="NB145"/>
      <c r="NC145"/>
      <c r="ND145"/>
      <c r="NE145"/>
      <c r="NF145"/>
      <c r="NG145"/>
      <c r="NH145"/>
      <c r="NI145"/>
      <c r="NJ145"/>
      <c r="NK145"/>
      <c r="NL145"/>
      <c r="NM145"/>
      <c r="NN145"/>
      <c r="NO145"/>
      <c r="NP145"/>
      <c r="NQ145"/>
      <c r="NR145"/>
      <c r="NS145"/>
      <c r="NT145"/>
      <c r="NU145"/>
      <c r="NV145"/>
      <c r="NW145"/>
      <c r="NX145"/>
      <c r="NY145"/>
      <c r="NZ145"/>
      <c r="OA145"/>
      <c r="OB145"/>
      <c r="OC145"/>
      <c r="OD145"/>
      <c r="OE145"/>
      <c r="OF145"/>
      <c r="OG145"/>
      <c r="OH145"/>
      <c r="OI145"/>
      <c r="OJ145"/>
      <c r="OK145"/>
      <c r="OL145"/>
      <c r="OM145"/>
      <c r="ON145"/>
      <c r="OO145"/>
      <c r="OP145"/>
      <c r="OQ145"/>
      <c r="OR145"/>
      <c r="OS145"/>
      <c r="OT145"/>
      <c r="OU145"/>
      <c r="OV145"/>
      <c r="OW145"/>
      <c r="OX145"/>
      <c r="OY145"/>
      <c r="OZ145"/>
      <c r="PA145"/>
      <c r="PB145"/>
      <c r="PC145"/>
      <c r="PD145"/>
      <c r="PE145"/>
      <c r="PF145"/>
      <c r="PG145"/>
      <c r="PH145"/>
      <c r="PI145"/>
      <c r="PJ145"/>
      <c r="PK145"/>
      <c r="PL145"/>
      <c r="PM145"/>
      <c r="PN145"/>
      <c r="PO145"/>
      <c r="PP145"/>
      <c r="PQ145"/>
      <c r="PR145"/>
      <c r="PS145"/>
      <c r="PT145"/>
      <c r="PU145"/>
      <c r="PV145"/>
      <c r="PW145"/>
      <c r="PX145"/>
      <c r="PY145"/>
      <c r="PZ145"/>
      <c r="QA145"/>
      <c r="QB145"/>
      <c r="QC145"/>
      <c r="QD145"/>
      <c r="QE145"/>
      <c r="QF145"/>
      <c r="QG145"/>
      <c r="QH145"/>
      <c r="QI145"/>
      <c r="QJ145"/>
      <c r="QK145"/>
      <c r="QL145"/>
      <c r="QM145"/>
      <c r="QN145"/>
      <c r="QO145"/>
      <c r="QP145"/>
      <c r="QQ145"/>
      <c r="QR145"/>
      <c r="QS145"/>
      <c r="QT145"/>
      <c r="QU145"/>
      <c r="QV145"/>
      <c r="QW145"/>
      <c r="QX145"/>
      <c r="QY145"/>
      <c r="QZ145"/>
      <c r="RA145"/>
      <c r="RB145"/>
      <c r="RC145"/>
      <c r="RD145"/>
      <c r="RE145"/>
      <c r="RF145"/>
      <c r="RG145"/>
      <c r="RH145"/>
      <c r="RI145"/>
      <c r="RJ145"/>
      <c r="RK145"/>
      <c r="RL145"/>
      <c r="RM145"/>
      <c r="RN145"/>
      <c r="RO145"/>
      <c r="RP145"/>
      <c r="RQ145"/>
      <c r="RR145"/>
      <c r="RS145"/>
      <c r="RT145"/>
      <c r="RU145"/>
      <c r="RV145"/>
      <c r="RW145"/>
      <c r="RX145"/>
      <c r="RY145"/>
      <c r="RZ145"/>
      <c r="SA145"/>
      <c r="SB145"/>
      <c r="SC145"/>
      <c r="SD145"/>
      <c r="SE145"/>
      <c r="SF145"/>
      <c r="SG145"/>
      <c r="SH145"/>
      <c r="SI145"/>
      <c r="SJ145"/>
      <c r="SK145"/>
      <c r="SL145"/>
      <c r="SM145"/>
      <c r="SN145"/>
      <c r="SO145"/>
      <c r="SP145"/>
      <c r="SQ145"/>
      <c r="SR145"/>
      <c r="SS145"/>
      <c r="ST145"/>
      <c r="SU145"/>
      <c r="SV145"/>
      <c r="SW145"/>
      <c r="SX145"/>
      <c r="SY145"/>
      <c r="SZ145"/>
      <c r="TA145"/>
      <c r="TB145"/>
      <c r="TC145"/>
      <c r="TD145"/>
      <c r="TE145"/>
      <c r="TF145"/>
      <c r="TG145"/>
      <c r="TH145"/>
      <c r="TI145"/>
      <c r="TJ145"/>
      <c r="TK145"/>
      <c r="TL145"/>
      <c r="TM145"/>
      <c r="TN145"/>
      <c r="TO145"/>
      <c r="TP145"/>
      <c r="TQ145"/>
      <c r="TR145"/>
      <c r="TS145"/>
      <c r="TT145"/>
      <c r="TU145"/>
      <c r="TV145"/>
      <c r="TW145"/>
      <c r="TX145"/>
      <c r="TY145"/>
      <c r="TZ145"/>
      <c r="UA145"/>
      <c r="UB145"/>
      <c r="UC145"/>
      <c r="UD145"/>
      <c r="UE145"/>
      <c r="UF145"/>
      <c r="UG145"/>
      <c r="UH145"/>
      <c r="UI145"/>
      <c r="UJ145"/>
      <c r="UK145"/>
      <c r="UL145"/>
      <c r="UM145"/>
      <c r="UN145"/>
      <c r="UO145"/>
      <c r="UP145"/>
      <c r="UQ145"/>
      <c r="UR145"/>
      <c r="US145"/>
      <c r="UT145"/>
      <c r="UU145"/>
      <c r="UV145"/>
      <c r="UW145"/>
      <c r="UX145"/>
      <c r="UY145"/>
      <c r="UZ145"/>
      <c r="VA145"/>
      <c r="VB145"/>
      <c r="VC145"/>
      <c r="VD145"/>
      <c r="VE145"/>
      <c r="VF145"/>
      <c r="VG145"/>
      <c r="VH145"/>
      <c r="VI145"/>
      <c r="VJ145"/>
      <c r="VK145"/>
      <c r="VL145"/>
      <c r="VM145"/>
      <c r="VN145"/>
      <c r="VO145"/>
      <c r="VP145"/>
      <c r="VQ145"/>
      <c r="VR145"/>
      <c r="VS145"/>
      <c r="VT145"/>
      <c r="VU145"/>
      <c r="VV145"/>
      <c r="VW145"/>
      <c r="VX145"/>
      <c r="VY145"/>
      <c r="VZ145"/>
      <c r="WA145"/>
      <c r="WB145"/>
      <c r="WC145"/>
      <c r="WD145"/>
      <c r="WE145"/>
      <c r="WF145"/>
      <c r="WG145"/>
      <c r="WH145"/>
      <c r="WI145"/>
      <c r="WJ145"/>
      <c r="WK145"/>
      <c r="WL145"/>
      <c r="WM145"/>
      <c r="WN145"/>
      <c r="WO145"/>
      <c r="WP145"/>
      <c r="WQ145"/>
      <c r="WR145"/>
      <c r="WS145"/>
      <c r="WT145"/>
      <c r="WU145"/>
      <c r="WV145"/>
      <c r="WW145"/>
      <c r="WX145"/>
      <c r="WY145"/>
      <c r="WZ145"/>
      <c r="XA145"/>
      <c r="XB145"/>
      <c r="XC145"/>
      <c r="XD145"/>
      <c r="XE145"/>
      <c r="XF145"/>
      <c r="XG145"/>
      <c r="XH145"/>
      <c r="XI145"/>
      <c r="XJ145"/>
      <c r="XK145"/>
      <c r="XL145"/>
      <c r="XM145"/>
      <c r="XN145"/>
      <c r="XO145"/>
      <c r="XP145"/>
      <c r="XQ145"/>
      <c r="XR145"/>
      <c r="XS145"/>
      <c r="XT145"/>
      <c r="XU145"/>
      <c r="XV145"/>
      <c r="XW145"/>
      <c r="XX145"/>
      <c r="XY145"/>
      <c r="XZ145"/>
      <c r="YA145"/>
      <c r="YB145"/>
      <c r="YC145"/>
      <c r="YD145"/>
      <c r="YE145"/>
      <c r="YF145"/>
      <c r="YG145"/>
      <c r="YH145"/>
      <c r="YI145"/>
      <c r="YJ145"/>
      <c r="YK145"/>
      <c r="YL145"/>
      <c r="YM145"/>
      <c r="YN145"/>
      <c r="YO145"/>
      <c r="YP145"/>
      <c r="YQ145"/>
      <c r="YR145"/>
      <c r="YS145"/>
      <c r="YT145"/>
      <c r="YU145"/>
      <c r="YV145"/>
      <c r="YW145"/>
      <c r="YX145"/>
      <c r="YY145"/>
      <c r="YZ145"/>
      <c r="ZA145"/>
      <c r="ZB145"/>
      <c r="ZC145"/>
      <c r="ZD145"/>
      <c r="ZE145"/>
      <c r="ZF145"/>
      <c r="ZG145"/>
      <c r="ZH145"/>
      <c r="ZI145"/>
      <c r="ZJ145"/>
      <c r="ZK145"/>
      <c r="ZL145"/>
      <c r="ZM145"/>
      <c r="ZN145"/>
      <c r="ZO145"/>
      <c r="ZP145"/>
      <c r="ZQ145"/>
      <c r="ZR145"/>
      <c r="ZS145"/>
      <c r="ZT145"/>
      <c r="ZU145"/>
      <c r="ZV145"/>
      <c r="ZW145"/>
      <c r="ZX145"/>
      <c r="ZY145"/>
      <c r="ZZ145"/>
    </row>
    <row r="146" spans="1:702" s="18" customFormat="1">
      <c r="A146" s="16" t="s">
        <v>180</v>
      </c>
      <c r="B146">
        <v>0</v>
      </c>
      <c r="C146">
        <v>25127.130714581075</v>
      </c>
      <c r="D146">
        <v>51850.639004405326</v>
      </c>
      <c r="E146">
        <v>77074.489545121032</v>
      </c>
      <c r="F146">
        <v>96044.528275611883</v>
      </c>
      <c r="G146">
        <v>121317.91371003671</v>
      </c>
      <c r="H146">
        <v>146702.8258629709</v>
      </c>
      <c r="I146">
        <v>172890.97132374454</v>
      </c>
      <c r="J146">
        <v>207878.46071734169</v>
      </c>
      <c r="K146">
        <v>244502.14197310645</v>
      </c>
      <c r="L146">
        <v>294544.91347489599</v>
      </c>
      <c r="M146">
        <v>331215.16222769819</v>
      </c>
      <c r="N146">
        <v>374789.33699598018</v>
      </c>
      <c r="O146">
        <v>408245.21918363415</v>
      </c>
      <c r="P146">
        <v>446181.23161481746</v>
      </c>
      <c r="Q146">
        <v>470420.48123264773</v>
      </c>
      <c r="R146">
        <v>494647.33169305441</v>
      </c>
      <c r="S146">
        <v>530344.98122843122</v>
      </c>
      <c r="T146">
        <v>574340.11140728195</v>
      </c>
      <c r="U146">
        <v>616757.6353860813</v>
      </c>
      <c r="V146">
        <v>651188.17540929117</v>
      </c>
      <c r="W146">
        <v>683980.61809812591</v>
      </c>
      <c r="X146">
        <v>745164.03198657464</v>
      </c>
      <c r="Y146">
        <v>794503.79346763133</v>
      </c>
      <c r="Z146">
        <v>837624.0628217397</v>
      </c>
      <c r="AA146">
        <v>894564.7171832521</v>
      </c>
      <c r="AB146">
        <v>955180.96138636977</v>
      </c>
      <c r="AC146">
        <v>1015697.0465526036</v>
      </c>
      <c r="AD146">
        <v>1085822.4210711024</v>
      </c>
      <c r="AE146">
        <v>1159153.9102123915</v>
      </c>
      <c r="AF146">
        <v>1225539.1320535759</v>
      </c>
      <c r="AG146">
        <v>1269184.9668362048</v>
      </c>
      <c r="AH146">
        <v>1335097.1402396411</v>
      </c>
      <c r="AI146">
        <v>1397220.4128828952</v>
      </c>
      <c r="AJ146">
        <v>1455707.598749696</v>
      </c>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c r="EZ146"/>
      <c r="FA146"/>
      <c r="FB146"/>
      <c r="FC146"/>
      <c r="FD146"/>
      <c r="FE146"/>
      <c r="FF146"/>
      <c r="FG146"/>
      <c r="FH146"/>
      <c r="FI146"/>
      <c r="FJ146"/>
      <c r="FK146"/>
      <c r="FL146"/>
      <c r="FM146"/>
      <c r="FN146"/>
      <c r="FO146"/>
      <c r="FP146"/>
      <c r="FQ146"/>
      <c r="FR146"/>
      <c r="FS146"/>
      <c r="FT146"/>
      <c r="FU146"/>
      <c r="FV146"/>
      <c r="FW146"/>
      <c r="FX146"/>
      <c r="FY146"/>
      <c r="FZ146"/>
      <c r="GA146"/>
      <c r="GB146"/>
      <c r="GC146"/>
      <c r="GD146"/>
      <c r="GE146"/>
      <c r="GF146"/>
      <c r="GG146"/>
      <c r="GH146"/>
      <c r="GI146"/>
      <c r="GJ146"/>
      <c r="GK146"/>
      <c r="GL146"/>
      <c r="GM146"/>
      <c r="GN146"/>
      <c r="GO146"/>
      <c r="GP146"/>
      <c r="GQ146"/>
      <c r="GR146"/>
      <c r="GS146"/>
      <c r="GT146"/>
      <c r="GU146"/>
      <c r="GV146"/>
      <c r="GW146"/>
      <c r="GX146"/>
      <c r="GY146"/>
      <c r="GZ146"/>
      <c r="HA146"/>
      <c r="HB146"/>
      <c r="HC146"/>
      <c r="HD146"/>
      <c r="HE146"/>
      <c r="HF146"/>
      <c r="HG146"/>
      <c r="HH146"/>
      <c r="HI146"/>
      <c r="HJ146"/>
      <c r="HK146"/>
      <c r="HL146"/>
      <c r="HM146"/>
      <c r="HN146"/>
      <c r="HO146"/>
      <c r="HP146"/>
      <c r="HQ146"/>
      <c r="HR146"/>
      <c r="HS146"/>
      <c r="HT146"/>
      <c r="HU146"/>
      <c r="HV146"/>
      <c r="HW146"/>
      <c r="HX146"/>
      <c r="HY146"/>
      <c r="HZ146"/>
      <c r="IA146"/>
      <c r="IB146"/>
      <c r="IC146"/>
      <c r="ID146"/>
      <c r="IE146"/>
      <c r="IF146"/>
      <c r="IG146"/>
      <c r="IH146"/>
      <c r="II146"/>
      <c r="IJ146"/>
      <c r="IK146"/>
      <c r="IL146"/>
      <c r="IM146"/>
      <c r="IN146"/>
      <c r="IO146"/>
      <c r="IP146"/>
      <c r="IQ146"/>
      <c r="IR146"/>
      <c r="IS146"/>
      <c r="IT146"/>
      <c r="IU146"/>
      <c r="IV146"/>
      <c r="IW146"/>
      <c r="IX146"/>
      <c r="IY146"/>
      <c r="IZ146"/>
      <c r="JA146"/>
      <c r="JB146"/>
      <c r="JC146"/>
      <c r="JD146"/>
      <c r="JE146"/>
      <c r="JF146"/>
      <c r="JG146"/>
      <c r="JH146"/>
      <c r="JI146"/>
      <c r="JJ146"/>
      <c r="JK146"/>
      <c r="JL146"/>
      <c r="JM146"/>
      <c r="JN146"/>
      <c r="JO146"/>
      <c r="JP146"/>
      <c r="JQ146"/>
      <c r="JR146"/>
      <c r="JS146"/>
      <c r="JT146"/>
      <c r="JU146"/>
      <c r="JV146"/>
      <c r="JW146"/>
      <c r="JX146"/>
      <c r="JY146"/>
      <c r="JZ146"/>
      <c r="KA146"/>
      <c r="KB146"/>
      <c r="KC146"/>
      <c r="KD146"/>
      <c r="KE146"/>
      <c r="KF146"/>
      <c r="KG146"/>
      <c r="KH146"/>
      <c r="KI146"/>
      <c r="KJ146"/>
      <c r="KK146"/>
      <c r="KL146"/>
      <c r="KM146"/>
      <c r="KN146"/>
      <c r="KO146"/>
      <c r="KP146"/>
      <c r="KQ146"/>
      <c r="KR146"/>
      <c r="KS146"/>
      <c r="KT146"/>
      <c r="KU146"/>
      <c r="KV146"/>
      <c r="KW146"/>
      <c r="KX146"/>
      <c r="KY146"/>
      <c r="KZ146"/>
      <c r="LA146"/>
      <c r="LB146"/>
      <c r="LC146"/>
      <c r="LD146"/>
      <c r="LE146"/>
      <c r="LF146"/>
      <c r="LG146"/>
      <c r="LH146"/>
      <c r="LI146"/>
      <c r="LJ146"/>
      <c r="LK146"/>
      <c r="LL146"/>
      <c r="LM146"/>
      <c r="LN146"/>
      <c r="LO146"/>
      <c r="LP146"/>
      <c r="LQ146"/>
      <c r="LR146"/>
      <c r="LS146"/>
      <c r="LT146"/>
      <c r="LU146"/>
      <c r="LV146"/>
      <c r="LW146"/>
      <c r="LX146"/>
      <c r="LY146"/>
      <c r="LZ146"/>
      <c r="MA146"/>
      <c r="MB146"/>
      <c r="MC146"/>
      <c r="MD146"/>
      <c r="ME146"/>
      <c r="MF146"/>
      <c r="MG146"/>
      <c r="MH146"/>
      <c r="MI146"/>
      <c r="MJ146"/>
      <c r="MK146"/>
      <c r="ML146"/>
      <c r="MM146"/>
      <c r="MN146"/>
      <c r="MO146"/>
      <c r="MP146"/>
      <c r="MQ146"/>
      <c r="MR146"/>
      <c r="MS146"/>
      <c r="MT146"/>
      <c r="MU146"/>
      <c r="MV146"/>
      <c r="MW146"/>
      <c r="MX146"/>
      <c r="MY146"/>
      <c r="MZ146"/>
      <c r="NA146"/>
      <c r="NB146"/>
      <c r="NC146"/>
      <c r="ND146"/>
      <c r="NE146"/>
      <c r="NF146"/>
      <c r="NG146"/>
      <c r="NH146"/>
      <c r="NI146"/>
      <c r="NJ146"/>
      <c r="NK146"/>
      <c r="NL146"/>
      <c r="NM146"/>
      <c r="NN146"/>
      <c r="NO146"/>
      <c r="NP146"/>
      <c r="NQ146"/>
      <c r="NR146"/>
      <c r="NS146"/>
      <c r="NT146"/>
      <c r="NU146"/>
      <c r="NV146"/>
      <c r="NW146"/>
      <c r="NX146"/>
      <c r="NY146"/>
      <c r="NZ146"/>
      <c r="OA146"/>
      <c r="OB146"/>
      <c r="OC146"/>
      <c r="OD146"/>
      <c r="OE146"/>
      <c r="OF146"/>
      <c r="OG146"/>
      <c r="OH146"/>
      <c r="OI146"/>
      <c r="OJ146"/>
      <c r="OK146"/>
      <c r="OL146"/>
      <c r="OM146"/>
      <c r="ON146"/>
      <c r="OO146"/>
      <c r="OP146"/>
      <c r="OQ146"/>
      <c r="OR146"/>
      <c r="OS146"/>
      <c r="OT146"/>
      <c r="OU146"/>
      <c r="OV146"/>
      <c r="OW146"/>
      <c r="OX146"/>
      <c r="OY146"/>
      <c r="OZ146"/>
      <c r="PA146"/>
      <c r="PB146"/>
      <c r="PC146"/>
      <c r="PD146"/>
      <c r="PE146"/>
      <c r="PF146"/>
      <c r="PG146"/>
      <c r="PH146"/>
      <c r="PI146"/>
      <c r="PJ146"/>
      <c r="PK146"/>
      <c r="PL146"/>
      <c r="PM146"/>
      <c r="PN146"/>
      <c r="PO146"/>
      <c r="PP146"/>
      <c r="PQ146"/>
      <c r="PR146"/>
      <c r="PS146"/>
      <c r="PT146"/>
      <c r="PU146"/>
      <c r="PV146"/>
      <c r="PW146"/>
      <c r="PX146"/>
      <c r="PY146"/>
      <c r="PZ146"/>
      <c r="QA146"/>
      <c r="QB146"/>
      <c r="QC146"/>
      <c r="QD146"/>
      <c r="QE146"/>
      <c r="QF146"/>
      <c r="QG146"/>
      <c r="QH146"/>
      <c r="QI146"/>
      <c r="QJ146"/>
      <c r="QK146"/>
      <c r="QL146"/>
      <c r="QM146"/>
      <c r="QN146"/>
      <c r="QO146"/>
      <c r="QP146"/>
      <c r="QQ146"/>
      <c r="QR146"/>
      <c r="QS146"/>
      <c r="QT146"/>
      <c r="QU146"/>
      <c r="QV146"/>
      <c r="QW146"/>
      <c r="QX146"/>
      <c r="QY146"/>
      <c r="QZ146"/>
      <c r="RA146"/>
      <c r="RB146"/>
      <c r="RC146"/>
      <c r="RD146"/>
      <c r="RE146"/>
      <c r="RF146"/>
      <c r="RG146"/>
      <c r="RH146"/>
      <c r="RI146"/>
      <c r="RJ146"/>
      <c r="RK146"/>
      <c r="RL146"/>
      <c r="RM146"/>
      <c r="RN146"/>
      <c r="RO146"/>
      <c r="RP146"/>
      <c r="RQ146"/>
      <c r="RR146"/>
      <c r="RS146"/>
      <c r="RT146"/>
      <c r="RU146"/>
      <c r="RV146"/>
      <c r="RW146"/>
      <c r="RX146"/>
      <c r="RY146"/>
      <c r="RZ146"/>
      <c r="SA146"/>
      <c r="SB146"/>
      <c r="SC146"/>
      <c r="SD146"/>
      <c r="SE146"/>
      <c r="SF146"/>
      <c r="SG146"/>
      <c r="SH146"/>
      <c r="SI146"/>
      <c r="SJ146"/>
      <c r="SK146"/>
      <c r="SL146"/>
      <c r="SM146"/>
      <c r="SN146"/>
      <c r="SO146"/>
      <c r="SP146"/>
      <c r="SQ146"/>
      <c r="SR146"/>
      <c r="SS146"/>
      <c r="ST146"/>
      <c r="SU146"/>
      <c r="SV146"/>
      <c r="SW146"/>
      <c r="SX146"/>
      <c r="SY146"/>
      <c r="SZ146"/>
      <c r="TA146"/>
      <c r="TB146"/>
      <c r="TC146"/>
      <c r="TD146"/>
      <c r="TE146"/>
      <c r="TF146"/>
      <c r="TG146"/>
      <c r="TH146"/>
      <c r="TI146"/>
      <c r="TJ146"/>
      <c r="TK146"/>
      <c r="TL146"/>
      <c r="TM146"/>
      <c r="TN146"/>
      <c r="TO146"/>
      <c r="TP146"/>
      <c r="TQ146"/>
      <c r="TR146"/>
      <c r="TS146"/>
      <c r="TT146"/>
      <c r="TU146"/>
      <c r="TV146"/>
      <c r="TW146"/>
      <c r="TX146"/>
      <c r="TY146"/>
      <c r="TZ146"/>
      <c r="UA146"/>
      <c r="UB146"/>
      <c r="UC146"/>
      <c r="UD146"/>
      <c r="UE146"/>
      <c r="UF146"/>
      <c r="UG146"/>
      <c r="UH146"/>
      <c r="UI146"/>
      <c r="UJ146"/>
      <c r="UK146"/>
      <c r="UL146"/>
      <c r="UM146"/>
      <c r="UN146"/>
      <c r="UO146"/>
      <c r="UP146"/>
      <c r="UQ146"/>
      <c r="UR146"/>
      <c r="US146"/>
      <c r="UT146"/>
      <c r="UU146"/>
      <c r="UV146"/>
      <c r="UW146"/>
      <c r="UX146"/>
      <c r="UY146"/>
      <c r="UZ146"/>
      <c r="VA146"/>
      <c r="VB146"/>
      <c r="VC146"/>
      <c r="VD146"/>
      <c r="VE146"/>
      <c r="VF146"/>
      <c r="VG146"/>
      <c r="VH146"/>
      <c r="VI146"/>
      <c r="VJ146"/>
      <c r="VK146"/>
      <c r="VL146"/>
      <c r="VM146"/>
      <c r="VN146"/>
      <c r="VO146"/>
      <c r="VP146"/>
      <c r="VQ146"/>
      <c r="VR146"/>
      <c r="VS146"/>
      <c r="VT146"/>
      <c r="VU146"/>
      <c r="VV146"/>
      <c r="VW146"/>
      <c r="VX146"/>
      <c r="VY146"/>
      <c r="VZ146"/>
      <c r="WA146"/>
      <c r="WB146"/>
      <c r="WC146"/>
      <c r="WD146"/>
      <c r="WE146"/>
      <c r="WF146"/>
      <c r="WG146"/>
      <c r="WH146"/>
      <c r="WI146"/>
      <c r="WJ146"/>
      <c r="WK146"/>
      <c r="WL146"/>
      <c r="WM146"/>
      <c r="WN146"/>
      <c r="WO146"/>
      <c r="WP146"/>
      <c r="WQ146"/>
      <c r="WR146"/>
      <c r="WS146"/>
      <c r="WT146"/>
      <c r="WU146"/>
      <c r="WV146"/>
      <c r="WW146"/>
      <c r="WX146"/>
      <c r="WY146"/>
      <c r="WZ146"/>
      <c r="XA146"/>
      <c r="XB146"/>
      <c r="XC146"/>
      <c r="XD146"/>
      <c r="XE146"/>
      <c r="XF146"/>
      <c r="XG146"/>
      <c r="XH146"/>
      <c r="XI146"/>
      <c r="XJ146"/>
      <c r="XK146"/>
      <c r="XL146"/>
      <c r="XM146"/>
      <c r="XN146"/>
      <c r="XO146"/>
      <c r="XP146"/>
      <c r="XQ146"/>
      <c r="XR146"/>
      <c r="XS146"/>
      <c r="XT146"/>
      <c r="XU146"/>
      <c r="XV146"/>
      <c r="XW146"/>
      <c r="XX146"/>
      <c r="XY146"/>
      <c r="XZ146"/>
      <c r="YA146"/>
      <c r="YB146"/>
      <c r="YC146"/>
      <c r="YD146"/>
      <c r="YE146"/>
      <c r="YF146"/>
      <c r="YG146"/>
      <c r="YH146"/>
      <c r="YI146"/>
      <c r="YJ146"/>
      <c r="YK146"/>
      <c r="YL146"/>
      <c r="YM146"/>
      <c r="YN146"/>
      <c r="YO146"/>
      <c r="YP146"/>
      <c r="YQ146"/>
      <c r="YR146"/>
      <c r="YS146"/>
      <c r="YT146"/>
      <c r="YU146"/>
      <c r="YV146"/>
      <c r="YW146"/>
      <c r="YX146"/>
      <c r="YY146"/>
      <c r="YZ146"/>
      <c r="ZA146"/>
      <c r="ZB146"/>
      <c r="ZC146"/>
      <c r="ZD146"/>
      <c r="ZE146"/>
      <c r="ZF146"/>
      <c r="ZG146"/>
      <c r="ZH146"/>
      <c r="ZI146"/>
      <c r="ZJ146"/>
      <c r="ZK146"/>
      <c r="ZL146"/>
      <c r="ZM146"/>
      <c r="ZN146"/>
      <c r="ZO146"/>
      <c r="ZP146"/>
      <c r="ZQ146"/>
      <c r="ZR146"/>
      <c r="ZS146"/>
      <c r="ZT146"/>
      <c r="ZU146"/>
      <c r="ZV146"/>
      <c r="ZW146"/>
      <c r="ZX146"/>
      <c r="ZY146"/>
      <c r="ZZ146"/>
    </row>
    <row r="147" spans="1:702" s="18" customFormat="1">
      <c r="A147" s="16" t="s">
        <v>68</v>
      </c>
      <c r="B147">
        <v>502542.61429162155</v>
      </c>
      <c r="C147">
        <v>531200.73946177645</v>
      </c>
      <c r="D147">
        <v>520758.94191169197</v>
      </c>
      <c r="E147">
        <v>483268.19597020152</v>
      </c>
      <c r="F147">
        <v>507530.59970167576</v>
      </c>
      <c r="G147">
        <v>484817.32277417526</v>
      </c>
      <c r="H147">
        <v>467540.85520283674</v>
      </c>
      <c r="I147">
        <v>486941.4461205462</v>
      </c>
      <c r="J147">
        <v>544946.6485296234</v>
      </c>
      <c r="K147">
        <v>627648.62498173863</v>
      </c>
      <c r="L147">
        <v>605966.6698662265</v>
      </c>
      <c r="M147">
        <v>547105.03843732143</v>
      </c>
      <c r="N147">
        <v>457266.05237999873</v>
      </c>
      <c r="O147">
        <v>431461.81645547971</v>
      </c>
      <c r="P147">
        <v>408058.03904467932</v>
      </c>
      <c r="Q147">
        <v>332494.14337149833</v>
      </c>
      <c r="R147">
        <v>276628.94658763154</v>
      </c>
      <c r="S147">
        <v>283475.06933480361</v>
      </c>
      <c r="T147">
        <v>312594.7199070084</v>
      </c>
      <c r="U147">
        <v>314018.45795146324</v>
      </c>
      <c r="V147">
        <v>322701.36443081615</v>
      </c>
      <c r="W147">
        <v>305884.62728422659</v>
      </c>
      <c r="X147">
        <v>291067.68209404306</v>
      </c>
      <c r="Y147">
        <v>313867.08957279485</v>
      </c>
      <c r="Z147">
        <v>308085.83477687096</v>
      </c>
      <c r="AA147">
        <v>276120.27888239973</v>
      </c>
      <c r="AB147">
        <v>293479.35151896509</v>
      </c>
      <c r="AC147">
        <v>296596.5176434429</v>
      </c>
      <c r="AD147">
        <v>257365.31126568367</v>
      </c>
      <c r="AE147">
        <v>276266.99713677069</v>
      </c>
      <c r="AF147">
        <v>234330.48009761996</v>
      </c>
      <c r="AG147">
        <v>216542.02081919028</v>
      </c>
      <c r="AH147">
        <v>0</v>
      </c>
      <c r="AI147">
        <v>0</v>
      </c>
      <c r="AJ147">
        <v>0</v>
      </c>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c r="EZ147"/>
      <c r="FA147"/>
      <c r="FB147"/>
      <c r="FC147"/>
      <c r="FD147"/>
      <c r="FE147"/>
      <c r="FF147"/>
      <c r="FG147"/>
      <c r="FH147"/>
      <c r="FI147"/>
      <c r="FJ147"/>
      <c r="FK147"/>
      <c r="FL147"/>
      <c r="FM147"/>
      <c r="FN147"/>
      <c r="FO147"/>
      <c r="FP147"/>
      <c r="FQ147"/>
      <c r="FR147"/>
      <c r="FS147"/>
      <c r="FT147"/>
      <c r="FU147"/>
      <c r="FV147"/>
      <c r="FW147"/>
      <c r="FX147"/>
      <c r="FY147"/>
      <c r="FZ147"/>
      <c r="GA147"/>
      <c r="GB147"/>
      <c r="GC147"/>
      <c r="GD147"/>
      <c r="GE147"/>
      <c r="GF147"/>
      <c r="GG147"/>
      <c r="GH147"/>
      <c r="GI147"/>
      <c r="GJ147"/>
      <c r="GK147"/>
      <c r="GL147"/>
      <c r="GM147"/>
      <c r="GN147"/>
      <c r="GO147"/>
      <c r="GP147"/>
      <c r="GQ147"/>
      <c r="GR147"/>
      <c r="GS147"/>
      <c r="GT147"/>
      <c r="GU147"/>
      <c r="GV147"/>
      <c r="GW147"/>
      <c r="GX147"/>
      <c r="GY147"/>
      <c r="GZ147"/>
      <c r="HA147"/>
      <c r="HB147"/>
      <c r="HC147"/>
      <c r="HD147"/>
      <c r="HE147"/>
      <c r="HF147"/>
      <c r="HG147"/>
      <c r="HH147"/>
      <c r="HI147"/>
      <c r="HJ147"/>
      <c r="HK147"/>
      <c r="HL147"/>
      <c r="HM147"/>
      <c r="HN147"/>
      <c r="HO147"/>
      <c r="HP147"/>
      <c r="HQ147"/>
      <c r="HR147"/>
      <c r="HS147"/>
      <c r="HT147"/>
      <c r="HU147"/>
      <c r="HV147"/>
      <c r="HW147"/>
      <c r="HX147"/>
      <c r="HY147"/>
      <c r="HZ147"/>
      <c r="IA147"/>
      <c r="IB147"/>
      <c r="IC147"/>
      <c r="ID147"/>
      <c r="IE147"/>
      <c r="IF147"/>
      <c r="IG147"/>
      <c r="IH147"/>
      <c r="II147"/>
      <c r="IJ147"/>
      <c r="IK147"/>
      <c r="IL147"/>
      <c r="IM147"/>
      <c r="IN147"/>
      <c r="IO147"/>
      <c r="IP147"/>
      <c r="IQ147"/>
      <c r="IR147"/>
      <c r="IS147"/>
      <c r="IT147"/>
      <c r="IU147"/>
      <c r="IV147"/>
      <c r="IW147"/>
      <c r="IX147"/>
      <c r="IY147"/>
      <c r="IZ147"/>
      <c r="JA147"/>
      <c r="JB147"/>
      <c r="JC147"/>
      <c r="JD147"/>
      <c r="JE147"/>
      <c r="JF147"/>
      <c r="JG147"/>
      <c r="JH147"/>
      <c r="JI147"/>
      <c r="JJ147"/>
      <c r="JK147"/>
      <c r="JL147"/>
      <c r="JM147"/>
      <c r="JN147"/>
      <c r="JO147"/>
      <c r="JP147"/>
      <c r="JQ147"/>
      <c r="JR147"/>
      <c r="JS147"/>
      <c r="JT147"/>
      <c r="JU147"/>
      <c r="JV147"/>
      <c r="JW147"/>
      <c r="JX147"/>
      <c r="JY147"/>
      <c r="JZ147"/>
      <c r="KA147"/>
      <c r="KB147"/>
      <c r="KC147"/>
      <c r="KD147"/>
      <c r="KE147"/>
      <c r="KF147"/>
      <c r="KG147"/>
      <c r="KH147"/>
      <c r="KI147"/>
      <c r="KJ147"/>
      <c r="KK147"/>
      <c r="KL147"/>
      <c r="KM147"/>
      <c r="KN147"/>
      <c r="KO147"/>
      <c r="KP147"/>
      <c r="KQ147"/>
      <c r="KR147"/>
      <c r="KS147"/>
      <c r="KT147"/>
      <c r="KU147"/>
      <c r="KV147"/>
      <c r="KW147"/>
      <c r="KX147"/>
      <c r="KY147"/>
      <c r="KZ147"/>
      <c r="LA147"/>
      <c r="LB147"/>
      <c r="LC147"/>
      <c r="LD147"/>
      <c r="LE147"/>
      <c r="LF147"/>
      <c r="LG147"/>
      <c r="LH147"/>
      <c r="LI147"/>
      <c r="LJ147"/>
      <c r="LK147"/>
      <c r="LL147"/>
      <c r="LM147"/>
      <c r="LN147"/>
      <c r="LO147"/>
      <c r="LP147"/>
      <c r="LQ147"/>
      <c r="LR147"/>
      <c r="LS147"/>
      <c r="LT147"/>
      <c r="LU147"/>
      <c r="LV147"/>
      <c r="LW147"/>
      <c r="LX147"/>
      <c r="LY147"/>
      <c r="LZ147"/>
      <c r="MA147"/>
      <c r="MB147"/>
      <c r="MC147"/>
      <c r="MD147"/>
      <c r="ME147"/>
      <c r="MF147"/>
      <c r="MG147"/>
      <c r="MH147"/>
      <c r="MI147"/>
      <c r="MJ147"/>
      <c r="MK147"/>
      <c r="ML147"/>
      <c r="MM147"/>
      <c r="MN147"/>
      <c r="MO147"/>
      <c r="MP147"/>
      <c r="MQ147"/>
      <c r="MR147"/>
      <c r="MS147"/>
      <c r="MT147"/>
      <c r="MU147"/>
      <c r="MV147"/>
      <c r="MW147"/>
      <c r="MX147"/>
      <c r="MY147"/>
      <c r="MZ147"/>
      <c r="NA147"/>
      <c r="NB147"/>
      <c r="NC147"/>
      <c r="ND147"/>
      <c r="NE147"/>
      <c r="NF147"/>
      <c r="NG147"/>
      <c r="NH147"/>
      <c r="NI147"/>
      <c r="NJ147"/>
      <c r="NK147"/>
      <c r="NL147"/>
      <c r="NM147"/>
      <c r="NN147"/>
      <c r="NO147"/>
      <c r="NP147"/>
      <c r="NQ147"/>
      <c r="NR147"/>
      <c r="NS147"/>
      <c r="NT147"/>
      <c r="NU147"/>
      <c r="NV147"/>
      <c r="NW147"/>
      <c r="NX147"/>
      <c r="NY147"/>
      <c r="NZ147"/>
      <c r="OA147"/>
      <c r="OB147"/>
      <c r="OC147"/>
      <c r="OD147"/>
      <c r="OE147"/>
      <c r="OF147"/>
      <c r="OG147"/>
      <c r="OH147"/>
      <c r="OI147"/>
      <c r="OJ147"/>
      <c r="OK147"/>
      <c r="OL147"/>
      <c r="OM147"/>
      <c r="ON147"/>
      <c r="OO147"/>
      <c r="OP147"/>
      <c r="OQ147"/>
      <c r="OR147"/>
      <c r="OS147"/>
      <c r="OT147"/>
      <c r="OU147"/>
      <c r="OV147"/>
      <c r="OW147"/>
      <c r="OX147"/>
      <c r="OY147"/>
      <c r="OZ147"/>
      <c r="PA147"/>
      <c r="PB147"/>
      <c r="PC147"/>
      <c r="PD147"/>
      <c r="PE147"/>
      <c r="PF147"/>
      <c r="PG147"/>
      <c r="PH147"/>
      <c r="PI147"/>
      <c r="PJ147"/>
      <c r="PK147"/>
      <c r="PL147"/>
      <c r="PM147"/>
      <c r="PN147"/>
      <c r="PO147"/>
      <c r="PP147"/>
      <c r="PQ147"/>
      <c r="PR147"/>
      <c r="PS147"/>
      <c r="PT147"/>
      <c r="PU147"/>
      <c r="PV147"/>
      <c r="PW147"/>
      <c r="PX147"/>
      <c r="PY147"/>
      <c r="PZ147"/>
      <c r="QA147"/>
      <c r="QB147"/>
      <c r="QC147"/>
      <c r="QD147"/>
      <c r="QE147"/>
      <c r="QF147"/>
      <c r="QG147"/>
      <c r="QH147"/>
      <c r="QI147"/>
      <c r="QJ147"/>
      <c r="QK147"/>
      <c r="QL147"/>
      <c r="QM147"/>
      <c r="QN147"/>
      <c r="QO147"/>
      <c r="QP147"/>
      <c r="QQ147"/>
      <c r="QR147"/>
      <c r="QS147"/>
      <c r="QT147"/>
      <c r="QU147"/>
      <c r="QV147"/>
      <c r="QW147"/>
      <c r="QX147"/>
      <c r="QY147"/>
      <c r="QZ147"/>
      <c r="RA147"/>
      <c r="RB147"/>
      <c r="RC147"/>
      <c r="RD147"/>
      <c r="RE147"/>
      <c r="RF147"/>
      <c r="RG147"/>
      <c r="RH147"/>
      <c r="RI147"/>
      <c r="RJ147"/>
      <c r="RK147"/>
      <c r="RL147"/>
      <c r="RM147"/>
      <c r="RN147"/>
      <c r="RO147"/>
      <c r="RP147"/>
      <c r="RQ147"/>
      <c r="RR147"/>
      <c r="RS147"/>
      <c r="RT147"/>
      <c r="RU147"/>
      <c r="RV147"/>
      <c r="RW147"/>
      <c r="RX147"/>
      <c r="RY147"/>
      <c r="RZ147"/>
      <c r="SA147"/>
      <c r="SB147"/>
      <c r="SC147"/>
      <c r="SD147"/>
      <c r="SE147"/>
      <c r="SF147"/>
      <c r="SG147"/>
      <c r="SH147"/>
      <c r="SI147"/>
      <c r="SJ147"/>
      <c r="SK147"/>
      <c r="SL147"/>
      <c r="SM147"/>
      <c r="SN147"/>
      <c r="SO147"/>
      <c r="SP147"/>
      <c r="SQ147"/>
      <c r="SR147"/>
      <c r="SS147"/>
      <c r="ST147"/>
      <c r="SU147"/>
      <c r="SV147"/>
      <c r="SW147"/>
      <c r="SX147"/>
      <c r="SY147"/>
      <c r="SZ147"/>
      <c r="TA147"/>
      <c r="TB147"/>
      <c r="TC147"/>
      <c r="TD147"/>
      <c r="TE147"/>
      <c r="TF147"/>
      <c r="TG147"/>
      <c r="TH147"/>
      <c r="TI147"/>
      <c r="TJ147"/>
      <c r="TK147"/>
      <c r="TL147"/>
      <c r="TM147"/>
      <c r="TN147"/>
      <c r="TO147"/>
      <c r="TP147"/>
      <c r="TQ147"/>
      <c r="TR147"/>
      <c r="TS147"/>
      <c r="TT147"/>
      <c r="TU147"/>
      <c r="TV147"/>
      <c r="TW147"/>
      <c r="TX147"/>
      <c r="TY147"/>
      <c r="TZ147"/>
      <c r="UA147"/>
      <c r="UB147"/>
      <c r="UC147"/>
      <c r="UD147"/>
      <c r="UE147"/>
      <c r="UF147"/>
      <c r="UG147"/>
      <c r="UH147"/>
      <c r="UI147"/>
      <c r="UJ147"/>
      <c r="UK147"/>
      <c r="UL147"/>
      <c r="UM147"/>
      <c r="UN147"/>
      <c r="UO147"/>
      <c r="UP147"/>
      <c r="UQ147"/>
      <c r="UR147"/>
      <c r="US147"/>
      <c r="UT147"/>
      <c r="UU147"/>
      <c r="UV147"/>
      <c r="UW147"/>
      <c r="UX147"/>
      <c r="UY147"/>
      <c r="UZ147"/>
      <c r="VA147"/>
      <c r="VB147"/>
      <c r="VC147"/>
      <c r="VD147"/>
      <c r="VE147"/>
      <c r="VF147"/>
      <c r="VG147"/>
      <c r="VH147"/>
      <c r="VI147"/>
      <c r="VJ147"/>
      <c r="VK147"/>
      <c r="VL147"/>
      <c r="VM147"/>
      <c r="VN147"/>
      <c r="VO147"/>
      <c r="VP147"/>
      <c r="VQ147"/>
      <c r="VR147"/>
      <c r="VS147"/>
      <c r="VT147"/>
      <c r="VU147"/>
      <c r="VV147"/>
      <c r="VW147"/>
      <c r="VX147"/>
      <c r="VY147"/>
      <c r="VZ147"/>
      <c r="WA147"/>
      <c r="WB147"/>
      <c r="WC147"/>
      <c r="WD147"/>
      <c r="WE147"/>
      <c r="WF147"/>
      <c r="WG147"/>
      <c r="WH147"/>
      <c r="WI147"/>
      <c r="WJ147"/>
      <c r="WK147"/>
      <c r="WL147"/>
      <c r="WM147"/>
      <c r="WN147"/>
      <c r="WO147"/>
      <c r="WP147"/>
      <c r="WQ147"/>
      <c r="WR147"/>
      <c r="WS147"/>
      <c r="WT147"/>
      <c r="WU147"/>
      <c r="WV147"/>
      <c r="WW147"/>
      <c r="WX147"/>
      <c r="WY147"/>
      <c r="WZ147"/>
      <c r="XA147"/>
      <c r="XB147"/>
      <c r="XC147"/>
      <c r="XD147"/>
      <c r="XE147"/>
      <c r="XF147"/>
      <c r="XG147"/>
      <c r="XH147"/>
      <c r="XI147"/>
      <c r="XJ147"/>
      <c r="XK147"/>
      <c r="XL147"/>
      <c r="XM147"/>
      <c r="XN147"/>
      <c r="XO147"/>
      <c r="XP147"/>
      <c r="XQ147"/>
      <c r="XR147"/>
      <c r="XS147"/>
      <c r="XT147"/>
      <c r="XU147"/>
      <c r="XV147"/>
      <c r="XW147"/>
      <c r="XX147"/>
      <c r="XY147"/>
      <c r="XZ147"/>
      <c r="YA147"/>
      <c r="YB147"/>
      <c r="YC147"/>
      <c r="YD147"/>
      <c r="YE147"/>
      <c r="YF147"/>
      <c r="YG147"/>
      <c r="YH147"/>
      <c r="YI147"/>
      <c r="YJ147"/>
      <c r="YK147"/>
      <c r="YL147"/>
      <c r="YM147"/>
      <c r="YN147"/>
      <c r="YO147"/>
      <c r="YP147"/>
      <c r="YQ147"/>
      <c r="YR147"/>
      <c r="YS147"/>
      <c r="YT147"/>
      <c r="YU147"/>
      <c r="YV147"/>
      <c r="YW147"/>
      <c r="YX147"/>
      <c r="YY147"/>
      <c r="YZ147"/>
      <c r="ZA147"/>
      <c r="ZB147"/>
      <c r="ZC147"/>
      <c r="ZD147"/>
      <c r="ZE147"/>
      <c r="ZF147"/>
      <c r="ZG147"/>
      <c r="ZH147"/>
      <c r="ZI147"/>
      <c r="ZJ147"/>
      <c r="ZK147"/>
      <c r="ZL147"/>
      <c r="ZM147"/>
      <c r="ZN147"/>
      <c r="ZO147"/>
      <c r="ZP147"/>
      <c r="ZQ147"/>
      <c r="ZR147"/>
      <c r="ZS147"/>
      <c r="ZT147"/>
      <c r="ZU147"/>
      <c r="ZV147"/>
      <c r="ZW147"/>
      <c r="ZX147"/>
      <c r="ZY147"/>
      <c r="ZZ147"/>
    </row>
    <row r="148" spans="1:702" s="18" customFormat="1">
      <c r="A148" s="16" t="s">
        <v>69</v>
      </c>
      <c r="B148">
        <v>125635.65357290539</v>
      </c>
      <c r="C148">
        <v>132800.18486544411</v>
      </c>
      <c r="D148">
        <v>130189.73547792299</v>
      </c>
      <c r="E148">
        <v>120817.04899255038</v>
      </c>
      <c r="F148">
        <v>126882.64992541894</v>
      </c>
      <c r="G148">
        <v>121204.33069354382</v>
      </c>
      <c r="H148">
        <v>116885.21380070919</v>
      </c>
      <c r="I148">
        <v>121735.36153013655</v>
      </c>
      <c r="J148">
        <v>136236.66213240585</v>
      </c>
      <c r="K148">
        <v>156912.15624543466</v>
      </c>
      <c r="L148">
        <v>151491.66746655662</v>
      </c>
      <c r="M148">
        <v>136776.25960933036</v>
      </c>
      <c r="N148">
        <v>114316.5130949997</v>
      </c>
      <c r="O148">
        <v>107865.45411386994</v>
      </c>
      <c r="P148">
        <v>102014.50976116984</v>
      </c>
      <c r="Q148">
        <v>83123.535842874597</v>
      </c>
      <c r="R148">
        <v>69157.236646907899</v>
      </c>
      <c r="S148">
        <v>70868.767333700918</v>
      </c>
      <c r="T148">
        <v>78148.679976752101</v>
      </c>
      <c r="U148">
        <v>78504.614487865809</v>
      </c>
      <c r="V148">
        <v>80675.341107704036</v>
      </c>
      <c r="W148">
        <v>76471.156821056647</v>
      </c>
      <c r="X148">
        <v>72766.920523510766</v>
      </c>
      <c r="Y148">
        <v>78466.772393198713</v>
      </c>
      <c r="Z148">
        <v>77021.458694217741</v>
      </c>
      <c r="AA148">
        <v>69030.069720599931</v>
      </c>
      <c r="AB148">
        <v>73369.837879741273</v>
      </c>
      <c r="AC148">
        <v>74149.129410860725</v>
      </c>
      <c r="AD148">
        <v>64341.327816420919</v>
      </c>
      <c r="AE148">
        <v>69066.749284192672</v>
      </c>
      <c r="AF148">
        <v>58582.620024404991</v>
      </c>
      <c r="AG148">
        <v>54135.50520479757</v>
      </c>
      <c r="AH148">
        <v>280639.97510932962</v>
      </c>
      <c r="AI148">
        <v>271279.1855044947</v>
      </c>
      <c r="AJ148">
        <v>248674.07943029545</v>
      </c>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c r="EZ148"/>
      <c r="FA148"/>
      <c r="FB148"/>
      <c r="FC148"/>
      <c r="FD148"/>
      <c r="FE148"/>
      <c r="FF148"/>
      <c r="FG148"/>
      <c r="FH148"/>
      <c r="FI148"/>
      <c r="FJ148"/>
      <c r="FK148"/>
      <c r="FL148"/>
      <c r="FM148"/>
      <c r="FN148"/>
      <c r="FO148"/>
      <c r="FP148"/>
      <c r="FQ148"/>
      <c r="FR148"/>
      <c r="FS148"/>
      <c r="FT148"/>
      <c r="FU148"/>
      <c r="FV148"/>
      <c r="FW148"/>
      <c r="FX148"/>
      <c r="FY148"/>
      <c r="FZ148"/>
      <c r="GA148"/>
      <c r="GB148"/>
      <c r="GC148"/>
      <c r="GD148"/>
      <c r="GE148"/>
      <c r="GF148"/>
      <c r="GG148"/>
      <c r="GH148"/>
      <c r="GI148"/>
      <c r="GJ148"/>
      <c r="GK148"/>
      <c r="GL148"/>
      <c r="GM148"/>
      <c r="GN148"/>
      <c r="GO148"/>
      <c r="GP148"/>
      <c r="GQ148"/>
      <c r="GR148"/>
      <c r="GS148"/>
      <c r="GT148"/>
      <c r="GU148"/>
      <c r="GV148"/>
      <c r="GW148"/>
      <c r="GX148"/>
      <c r="GY148"/>
      <c r="GZ148"/>
      <c r="HA148"/>
      <c r="HB148"/>
      <c r="HC148"/>
      <c r="HD148"/>
      <c r="HE148"/>
      <c r="HF148"/>
      <c r="HG148"/>
      <c r="HH148"/>
      <c r="HI148"/>
      <c r="HJ148"/>
      <c r="HK148"/>
      <c r="HL148"/>
      <c r="HM148"/>
      <c r="HN148"/>
      <c r="HO148"/>
      <c r="HP148"/>
      <c r="HQ148"/>
      <c r="HR148"/>
      <c r="HS148"/>
      <c r="HT148"/>
      <c r="HU148"/>
      <c r="HV148"/>
      <c r="HW148"/>
      <c r="HX148"/>
      <c r="HY148"/>
      <c r="HZ148"/>
      <c r="IA148"/>
      <c r="IB148"/>
      <c r="IC148"/>
      <c r="ID148"/>
      <c r="IE148"/>
      <c r="IF148"/>
      <c r="IG148"/>
      <c r="IH148"/>
      <c r="II148"/>
      <c r="IJ148"/>
      <c r="IK148"/>
      <c r="IL148"/>
      <c r="IM148"/>
      <c r="IN148"/>
      <c r="IO148"/>
      <c r="IP148"/>
      <c r="IQ148"/>
      <c r="IR148"/>
      <c r="IS148"/>
      <c r="IT148"/>
      <c r="IU148"/>
      <c r="IV148"/>
      <c r="IW148"/>
      <c r="IX148"/>
      <c r="IY148"/>
      <c r="IZ148"/>
      <c r="JA148"/>
      <c r="JB148"/>
      <c r="JC148"/>
      <c r="JD148"/>
      <c r="JE148"/>
      <c r="JF148"/>
      <c r="JG148"/>
      <c r="JH148"/>
      <c r="JI148"/>
      <c r="JJ148"/>
      <c r="JK148"/>
      <c r="JL148"/>
      <c r="JM148"/>
      <c r="JN148"/>
      <c r="JO148"/>
      <c r="JP148"/>
      <c r="JQ148"/>
      <c r="JR148"/>
      <c r="JS148"/>
      <c r="JT148"/>
      <c r="JU148"/>
      <c r="JV148"/>
      <c r="JW148"/>
      <c r="JX148"/>
      <c r="JY148"/>
      <c r="JZ148"/>
      <c r="KA148"/>
      <c r="KB148"/>
      <c r="KC148"/>
      <c r="KD148"/>
      <c r="KE148"/>
      <c r="KF148"/>
      <c r="KG148"/>
      <c r="KH148"/>
      <c r="KI148"/>
      <c r="KJ148"/>
      <c r="KK148"/>
      <c r="KL148"/>
      <c r="KM148"/>
      <c r="KN148"/>
      <c r="KO148"/>
      <c r="KP148"/>
      <c r="KQ148"/>
      <c r="KR148"/>
      <c r="KS148"/>
      <c r="KT148"/>
      <c r="KU148"/>
      <c r="KV148"/>
      <c r="KW148"/>
      <c r="KX148"/>
      <c r="KY148"/>
      <c r="KZ148"/>
      <c r="LA148"/>
      <c r="LB148"/>
      <c r="LC148"/>
      <c r="LD148"/>
      <c r="LE148"/>
      <c r="LF148"/>
      <c r="LG148"/>
      <c r="LH148"/>
      <c r="LI148"/>
      <c r="LJ148"/>
      <c r="LK148"/>
      <c r="LL148"/>
      <c r="LM148"/>
      <c r="LN148"/>
      <c r="LO148"/>
      <c r="LP148"/>
      <c r="LQ148"/>
      <c r="LR148"/>
      <c r="LS148"/>
      <c r="LT148"/>
      <c r="LU148"/>
      <c r="LV148"/>
      <c r="LW148"/>
      <c r="LX148"/>
      <c r="LY148"/>
      <c r="LZ148"/>
      <c r="MA148"/>
      <c r="MB148"/>
      <c r="MC148"/>
      <c r="MD148"/>
      <c r="ME148"/>
      <c r="MF148"/>
      <c r="MG148"/>
      <c r="MH148"/>
      <c r="MI148"/>
      <c r="MJ148"/>
      <c r="MK148"/>
      <c r="ML148"/>
      <c r="MM148"/>
      <c r="MN148"/>
      <c r="MO148"/>
      <c r="MP148"/>
      <c r="MQ148"/>
      <c r="MR148"/>
      <c r="MS148"/>
      <c r="MT148"/>
      <c r="MU148"/>
      <c r="MV148"/>
      <c r="MW148"/>
      <c r="MX148"/>
      <c r="MY148"/>
      <c r="MZ148"/>
      <c r="NA148"/>
      <c r="NB148"/>
      <c r="NC148"/>
      <c r="ND148"/>
      <c r="NE148"/>
      <c r="NF148"/>
      <c r="NG148"/>
      <c r="NH148"/>
      <c r="NI148"/>
      <c r="NJ148"/>
      <c r="NK148"/>
      <c r="NL148"/>
      <c r="NM148"/>
      <c r="NN148"/>
      <c r="NO148"/>
      <c r="NP148"/>
      <c r="NQ148"/>
      <c r="NR148"/>
      <c r="NS148"/>
      <c r="NT148"/>
      <c r="NU148"/>
      <c r="NV148"/>
      <c r="NW148"/>
      <c r="NX148"/>
      <c r="NY148"/>
      <c r="NZ148"/>
      <c r="OA148"/>
      <c r="OB148"/>
      <c r="OC148"/>
      <c r="OD148"/>
      <c r="OE148"/>
      <c r="OF148"/>
      <c r="OG148"/>
      <c r="OH148"/>
      <c r="OI148"/>
      <c r="OJ148"/>
      <c r="OK148"/>
      <c r="OL148"/>
      <c r="OM148"/>
      <c r="ON148"/>
      <c r="OO148"/>
      <c r="OP148"/>
      <c r="OQ148"/>
      <c r="OR148"/>
      <c r="OS148"/>
      <c r="OT148"/>
      <c r="OU148"/>
      <c r="OV148"/>
      <c r="OW148"/>
      <c r="OX148"/>
      <c r="OY148"/>
      <c r="OZ148"/>
      <c r="PA148"/>
      <c r="PB148"/>
      <c r="PC148"/>
      <c r="PD148"/>
      <c r="PE148"/>
      <c r="PF148"/>
      <c r="PG148"/>
      <c r="PH148"/>
      <c r="PI148"/>
      <c r="PJ148"/>
      <c r="PK148"/>
      <c r="PL148"/>
      <c r="PM148"/>
      <c r="PN148"/>
      <c r="PO148"/>
      <c r="PP148"/>
      <c r="PQ148"/>
      <c r="PR148"/>
      <c r="PS148"/>
      <c r="PT148"/>
      <c r="PU148"/>
      <c r="PV148"/>
      <c r="PW148"/>
      <c r="PX148"/>
      <c r="PY148"/>
      <c r="PZ148"/>
      <c r="QA148"/>
      <c r="QB148"/>
      <c r="QC148"/>
      <c r="QD148"/>
      <c r="QE148"/>
      <c r="QF148"/>
      <c r="QG148"/>
      <c r="QH148"/>
      <c r="QI148"/>
      <c r="QJ148"/>
      <c r="QK148"/>
      <c r="QL148"/>
      <c r="QM148"/>
      <c r="QN148"/>
      <c r="QO148"/>
      <c r="QP148"/>
      <c r="QQ148"/>
      <c r="QR148"/>
      <c r="QS148"/>
      <c r="QT148"/>
      <c r="QU148"/>
      <c r="QV148"/>
      <c r="QW148"/>
      <c r="QX148"/>
      <c r="QY148"/>
      <c r="QZ148"/>
      <c r="RA148"/>
      <c r="RB148"/>
      <c r="RC148"/>
      <c r="RD148"/>
      <c r="RE148"/>
      <c r="RF148"/>
      <c r="RG148"/>
      <c r="RH148"/>
      <c r="RI148"/>
      <c r="RJ148"/>
      <c r="RK148"/>
      <c r="RL148"/>
      <c r="RM148"/>
      <c r="RN148"/>
      <c r="RO148"/>
      <c r="RP148"/>
      <c r="RQ148"/>
      <c r="RR148"/>
      <c r="RS148"/>
      <c r="RT148"/>
      <c r="RU148"/>
      <c r="RV148"/>
      <c r="RW148"/>
      <c r="RX148"/>
      <c r="RY148"/>
      <c r="RZ148"/>
      <c r="SA148"/>
      <c r="SB148"/>
      <c r="SC148"/>
      <c r="SD148"/>
      <c r="SE148"/>
      <c r="SF148"/>
      <c r="SG148"/>
      <c r="SH148"/>
      <c r="SI148"/>
      <c r="SJ148"/>
      <c r="SK148"/>
      <c r="SL148"/>
      <c r="SM148"/>
      <c r="SN148"/>
      <c r="SO148"/>
      <c r="SP148"/>
      <c r="SQ148"/>
      <c r="SR148"/>
      <c r="SS148"/>
      <c r="ST148"/>
      <c r="SU148"/>
      <c r="SV148"/>
      <c r="SW148"/>
      <c r="SX148"/>
      <c r="SY148"/>
      <c r="SZ148"/>
      <c r="TA148"/>
      <c r="TB148"/>
      <c r="TC148"/>
      <c r="TD148"/>
      <c r="TE148"/>
      <c r="TF148"/>
      <c r="TG148"/>
      <c r="TH148"/>
      <c r="TI148"/>
      <c r="TJ148"/>
      <c r="TK148"/>
      <c r="TL148"/>
      <c r="TM148"/>
      <c r="TN148"/>
      <c r="TO148"/>
      <c r="TP148"/>
      <c r="TQ148"/>
      <c r="TR148"/>
      <c r="TS148"/>
      <c r="TT148"/>
      <c r="TU148"/>
      <c r="TV148"/>
      <c r="TW148"/>
      <c r="TX148"/>
      <c r="TY148"/>
      <c r="TZ148"/>
      <c r="UA148"/>
      <c r="UB148"/>
      <c r="UC148"/>
      <c r="UD148"/>
      <c r="UE148"/>
      <c r="UF148"/>
      <c r="UG148"/>
      <c r="UH148"/>
      <c r="UI148"/>
      <c r="UJ148"/>
      <c r="UK148"/>
      <c r="UL148"/>
      <c r="UM148"/>
      <c r="UN148"/>
      <c r="UO148"/>
      <c r="UP148"/>
      <c r="UQ148"/>
      <c r="UR148"/>
      <c r="US148"/>
      <c r="UT148"/>
      <c r="UU148"/>
      <c r="UV148"/>
      <c r="UW148"/>
      <c r="UX148"/>
      <c r="UY148"/>
      <c r="UZ148"/>
      <c r="VA148"/>
      <c r="VB148"/>
      <c r="VC148"/>
      <c r="VD148"/>
      <c r="VE148"/>
      <c r="VF148"/>
      <c r="VG148"/>
      <c r="VH148"/>
      <c r="VI148"/>
      <c r="VJ148"/>
      <c r="VK148"/>
      <c r="VL148"/>
      <c r="VM148"/>
      <c r="VN148"/>
      <c r="VO148"/>
      <c r="VP148"/>
      <c r="VQ148"/>
      <c r="VR148"/>
      <c r="VS148"/>
      <c r="VT148"/>
      <c r="VU148"/>
      <c r="VV148"/>
      <c r="VW148"/>
      <c r="VX148"/>
      <c r="VY148"/>
      <c r="VZ148"/>
      <c r="WA148"/>
      <c r="WB148"/>
      <c r="WC148"/>
      <c r="WD148"/>
      <c r="WE148"/>
      <c r="WF148"/>
      <c r="WG148"/>
      <c r="WH148"/>
      <c r="WI148"/>
      <c r="WJ148"/>
      <c r="WK148"/>
      <c r="WL148"/>
      <c r="WM148"/>
      <c r="WN148"/>
      <c r="WO148"/>
      <c r="WP148"/>
      <c r="WQ148"/>
      <c r="WR148"/>
      <c r="WS148"/>
      <c r="WT148"/>
      <c r="WU148"/>
      <c r="WV148"/>
      <c r="WW148"/>
      <c r="WX148"/>
      <c r="WY148"/>
      <c r="WZ148"/>
      <c r="XA148"/>
      <c r="XB148"/>
      <c r="XC148"/>
      <c r="XD148"/>
      <c r="XE148"/>
      <c r="XF148"/>
      <c r="XG148"/>
      <c r="XH148"/>
      <c r="XI148"/>
      <c r="XJ148"/>
      <c r="XK148"/>
      <c r="XL148"/>
      <c r="XM148"/>
      <c r="XN148"/>
      <c r="XO148"/>
      <c r="XP148"/>
      <c r="XQ148"/>
      <c r="XR148"/>
      <c r="XS148"/>
      <c r="XT148"/>
      <c r="XU148"/>
      <c r="XV148"/>
      <c r="XW148"/>
      <c r="XX148"/>
      <c r="XY148"/>
      <c r="XZ148"/>
      <c r="YA148"/>
      <c r="YB148"/>
      <c r="YC148"/>
      <c r="YD148"/>
      <c r="YE148"/>
      <c r="YF148"/>
      <c r="YG148"/>
      <c r="YH148"/>
      <c r="YI148"/>
      <c r="YJ148"/>
      <c r="YK148"/>
      <c r="YL148"/>
      <c r="YM148"/>
      <c r="YN148"/>
      <c r="YO148"/>
      <c r="YP148"/>
      <c r="YQ148"/>
      <c r="YR148"/>
      <c r="YS148"/>
      <c r="YT148"/>
      <c r="YU148"/>
      <c r="YV148"/>
      <c r="YW148"/>
      <c r="YX148"/>
      <c r="YY148"/>
      <c r="YZ148"/>
      <c r="ZA148"/>
      <c r="ZB148"/>
      <c r="ZC148"/>
      <c r="ZD148"/>
      <c r="ZE148"/>
      <c r="ZF148"/>
      <c r="ZG148"/>
      <c r="ZH148"/>
      <c r="ZI148"/>
      <c r="ZJ148"/>
      <c r="ZK148"/>
      <c r="ZL148"/>
      <c r="ZM148"/>
      <c r="ZN148"/>
      <c r="ZO148"/>
      <c r="ZP148"/>
      <c r="ZQ148"/>
      <c r="ZR148"/>
      <c r="ZS148"/>
      <c r="ZT148"/>
      <c r="ZU148"/>
      <c r="ZV148"/>
      <c r="ZW148"/>
      <c r="ZX148"/>
      <c r="ZY148"/>
      <c r="ZZ148"/>
    </row>
    <row r="149" spans="1:702" s="18" customFormat="1">
      <c r="A149" s="16" t="s">
        <v>195</v>
      </c>
      <c r="B149">
        <v>628178.26786452695</v>
      </c>
      <c r="C149">
        <v>664000.92432722053</v>
      </c>
      <c r="D149">
        <v>650948.67738961498</v>
      </c>
      <c r="E149">
        <v>604085.24496275187</v>
      </c>
      <c r="F149">
        <v>634413.24962709472</v>
      </c>
      <c r="G149">
        <v>606021.65346771909</v>
      </c>
      <c r="H149">
        <v>584426.06900354591</v>
      </c>
      <c r="I149">
        <v>608676.80765068275</v>
      </c>
      <c r="J149">
        <v>681183.31066202919</v>
      </c>
      <c r="K149">
        <v>784560.78122717328</v>
      </c>
      <c r="L149">
        <v>757458.33733278315</v>
      </c>
      <c r="M149">
        <v>683881.29804665176</v>
      </c>
      <c r="N149">
        <v>571582.56547499844</v>
      </c>
      <c r="O149">
        <v>539327.27056934964</v>
      </c>
      <c r="P149">
        <v>510072.54880584916</v>
      </c>
      <c r="Q149">
        <v>415617.67921437294</v>
      </c>
      <c r="R149">
        <v>345786.18323453947</v>
      </c>
      <c r="S149">
        <v>354343.83666850452</v>
      </c>
      <c r="T149">
        <v>390743.39988376049</v>
      </c>
      <c r="U149">
        <v>392523.07243932906</v>
      </c>
      <c r="V149">
        <v>403376.70553852018</v>
      </c>
      <c r="W149">
        <v>382355.78410528327</v>
      </c>
      <c r="X149">
        <v>363834.60261755384</v>
      </c>
      <c r="Y149">
        <v>392333.86196599359</v>
      </c>
      <c r="Z149">
        <v>385107.29347108869</v>
      </c>
      <c r="AA149">
        <v>345150.34860299964</v>
      </c>
      <c r="AB149">
        <v>366849.18939870637</v>
      </c>
      <c r="AC149">
        <v>370745.64705430361</v>
      </c>
      <c r="AD149">
        <v>321706.63908210461</v>
      </c>
      <c r="AE149">
        <v>345333.74642096338</v>
      </c>
      <c r="AF149">
        <v>292913.10012202495</v>
      </c>
      <c r="AG149">
        <v>270677.52602398786</v>
      </c>
      <c r="AH149">
        <v>280639.97510932962</v>
      </c>
      <c r="AI149">
        <v>271279.1855044947</v>
      </c>
      <c r="AJ149">
        <v>248674.07943029545</v>
      </c>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c r="EZ149"/>
      <c r="FA149"/>
      <c r="FB149"/>
      <c r="FC149"/>
      <c r="FD149"/>
      <c r="FE149"/>
      <c r="FF149"/>
      <c r="FG149"/>
      <c r="FH149"/>
      <c r="FI149"/>
      <c r="FJ149"/>
      <c r="FK149"/>
      <c r="FL149"/>
      <c r="FM149"/>
      <c r="FN149"/>
      <c r="FO149"/>
      <c r="FP149"/>
      <c r="FQ149"/>
      <c r="FR149"/>
      <c r="FS149"/>
      <c r="FT149"/>
      <c r="FU149"/>
      <c r="FV149"/>
      <c r="FW149"/>
      <c r="FX149"/>
      <c r="FY149"/>
      <c r="FZ149"/>
      <c r="GA149"/>
      <c r="GB149"/>
      <c r="GC149"/>
      <c r="GD149"/>
      <c r="GE149"/>
      <c r="GF149"/>
      <c r="GG149"/>
      <c r="GH149"/>
      <c r="GI149"/>
      <c r="GJ149"/>
      <c r="GK149"/>
      <c r="GL149"/>
      <c r="GM149"/>
      <c r="GN149"/>
      <c r="GO149"/>
      <c r="GP149"/>
      <c r="GQ149"/>
      <c r="GR149"/>
      <c r="GS149"/>
      <c r="GT149"/>
      <c r="GU149"/>
      <c r="GV149"/>
      <c r="GW149"/>
      <c r="GX149"/>
      <c r="GY149"/>
      <c r="GZ149"/>
      <c r="HA149"/>
      <c r="HB149"/>
      <c r="HC149"/>
      <c r="HD149"/>
      <c r="HE149"/>
      <c r="HF149"/>
      <c r="HG149"/>
      <c r="HH149"/>
      <c r="HI149"/>
      <c r="HJ149"/>
      <c r="HK149"/>
      <c r="HL149"/>
      <c r="HM149"/>
      <c r="HN149"/>
      <c r="HO149"/>
      <c r="HP149"/>
      <c r="HQ149"/>
      <c r="HR149"/>
      <c r="HS149"/>
      <c r="HT149"/>
      <c r="HU149"/>
      <c r="HV149"/>
      <c r="HW149"/>
      <c r="HX149"/>
      <c r="HY149"/>
      <c r="HZ149"/>
      <c r="IA149"/>
      <c r="IB149"/>
      <c r="IC149"/>
      <c r="ID149"/>
      <c r="IE149"/>
      <c r="IF149"/>
      <c r="IG149"/>
      <c r="IH149"/>
      <c r="II149"/>
      <c r="IJ149"/>
      <c r="IK149"/>
      <c r="IL149"/>
      <c r="IM149"/>
      <c r="IN149"/>
      <c r="IO149"/>
      <c r="IP149"/>
      <c r="IQ149"/>
      <c r="IR149"/>
      <c r="IS149"/>
      <c r="IT149"/>
      <c r="IU149"/>
      <c r="IV149"/>
      <c r="IW149"/>
      <c r="IX149"/>
      <c r="IY149"/>
      <c r="IZ149"/>
      <c r="JA149"/>
      <c r="JB149"/>
      <c r="JC149"/>
      <c r="JD149"/>
      <c r="JE149"/>
      <c r="JF149"/>
      <c r="JG149"/>
      <c r="JH149"/>
      <c r="JI149"/>
      <c r="JJ149"/>
      <c r="JK149"/>
      <c r="JL149"/>
      <c r="JM149"/>
      <c r="JN149"/>
      <c r="JO149"/>
      <c r="JP149"/>
      <c r="JQ149"/>
      <c r="JR149"/>
      <c r="JS149"/>
      <c r="JT149"/>
      <c r="JU149"/>
      <c r="JV149"/>
      <c r="JW149"/>
      <c r="JX149"/>
      <c r="JY149"/>
      <c r="JZ149"/>
      <c r="KA149"/>
      <c r="KB149"/>
      <c r="KC149"/>
      <c r="KD149"/>
      <c r="KE149"/>
      <c r="KF149"/>
      <c r="KG149"/>
      <c r="KH149"/>
      <c r="KI149"/>
      <c r="KJ149"/>
      <c r="KK149"/>
      <c r="KL149"/>
      <c r="KM149"/>
      <c r="KN149"/>
      <c r="KO149"/>
      <c r="KP149"/>
      <c r="KQ149"/>
      <c r="KR149"/>
      <c r="KS149"/>
      <c r="KT149"/>
      <c r="KU149"/>
      <c r="KV149"/>
      <c r="KW149"/>
      <c r="KX149"/>
      <c r="KY149"/>
      <c r="KZ149"/>
      <c r="LA149"/>
      <c r="LB149"/>
      <c r="LC149"/>
      <c r="LD149"/>
      <c r="LE149"/>
      <c r="LF149"/>
      <c r="LG149"/>
      <c r="LH149"/>
      <c r="LI149"/>
      <c r="LJ149"/>
      <c r="LK149"/>
      <c r="LL149"/>
      <c r="LM149"/>
      <c r="LN149"/>
      <c r="LO149"/>
      <c r="LP149"/>
      <c r="LQ149"/>
      <c r="LR149"/>
      <c r="LS149"/>
      <c r="LT149"/>
      <c r="LU149"/>
      <c r="LV149"/>
      <c r="LW149"/>
      <c r="LX149"/>
      <c r="LY149"/>
      <c r="LZ149"/>
      <c r="MA149"/>
      <c r="MB149"/>
      <c r="MC149"/>
      <c r="MD149"/>
      <c r="ME149"/>
      <c r="MF149"/>
      <c r="MG149"/>
      <c r="MH149"/>
      <c r="MI149"/>
      <c r="MJ149"/>
      <c r="MK149"/>
      <c r="ML149"/>
      <c r="MM149"/>
      <c r="MN149"/>
      <c r="MO149"/>
      <c r="MP149"/>
      <c r="MQ149"/>
      <c r="MR149"/>
      <c r="MS149"/>
      <c r="MT149"/>
      <c r="MU149"/>
      <c r="MV149"/>
      <c r="MW149"/>
      <c r="MX149"/>
      <c r="MY149"/>
      <c r="MZ149"/>
      <c r="NA149"/>
      <c r="NB149"/>
      <c r="NC149"/>
      <c r="ND149"/>
      <c r="NE149"/>
      <c r="NF149"/>
      <c r="NG149"/>
      <c r="NH149"/>
      <c r="NI149"/>
      <c r="NJ149"/>
      <c r="NK149"/>
      <c r="NL149"/>
      <c r="NM149"/>
      <c r="NN149"/>
      <c r="NO149"/>
      <c r="NP149"/>
      <c r="NQ149"/>
      <c r="NR149"/>
      <c r="NS149"/>
      <c r="NT149"/>
      <c r="NU149"/>
      <c r="NV149"/>
      <c r="NW149"/>
      <c r="NX149"/>
      <c r="NY149"/>
      <c r="NZ149"/>
      <c r="OA149"/>
      <c r="OB149"/>
      <c r="OC149"/>
      <c r="OD149"/>
      <c r="OE149"/>
      <c r="OF149"/>
      <c r="OG149"/>
      <c r="OH149"/>
      <c r="OI149"/>
      <c r="OJ149"/>
      <c r="OK149"/>
      <c r="OL149"/>
      <c r="OM149"/>
      <c r="ON149"/>
      <c r="OO149"/>
      <c r="OP149"/>
      <c r="OQ149"/>
      <c r="OR149"/>
      <c r="OS149"/>
      <c r="OT149"/>
      <c r="OU149"/>
      <c r="OV149"/>
      <c r="OW149"/>
      <c r="OX149"/>
      <c r="OY149"/>
      <c r="OZ149"/>
      <c r="PA149"/>
      <c r="PB149"/>
      <c r="PC149"/>
      <c r="PD149"/>
      <c r="PE149"/>
      <c r="PF149"/>
      <c r="PG149"/>
      <c r="PH149"/>
      <c r="PI149"/>
      <c r="PJ149"/>
      <c r="PK149"/>
      <c r="PL149"/>
      <c r="PM149"/>
      <c r="PN149"/>
      <c r="PO149"/>
      <c r="PP149"/>
      <c r="PQ149"/>
      <c r="PR149"/>
      <c r="PS149"/>
      <c r="PT149"/>
      <c r="PU149"/>
      <c r="PV149"/>
      <c r="PW149"/>
      <c r="PX149"/>
      <c r="PY149"/>
      <c r="PZ149"/>
      <c r="QA149"/>
      <c r="QB149"/>
      <c r="QC149"/>
      <c r="QD149"/>
      <c r="QE149"/>
      <c r="QF149"/>
      <c r="QG149"/>
      <c r="QH149"/>
      <c r="QI149"/>
      <c r="QJ149"/>
      <c r="QK149"/>
      <c r="QL149"/>
      <c r="QM149"/>
      <c r="QN149"/>
      <c r="QO149"/>
      <c r="QP149"/>
      <c r="QQ149"/>
      <c r="QR149"/>
      <c r="QS149"/>
      <c r="QT149"/>
      <c r="QU149"/>
      <c r="QV149"/>
      <c r="QW149"/>
      <c r="QX149"/>
      <c r="QY149"/>
      <c r="QZ149"/>
      <c r="RA149"/>
      <c r="RB149"/>
      <c r="RC149"/>
      <c r="RD149"/>
      <c r="RE149"/>
      <c r="RF149"/>
      <c r="RG149"/>
      <c r="RH149"/>
      <c r="RI149"/>
      <c r="RJ149"/>
      <c r="RK149"/>
      <c r="RL149"/>
      <c r="RM149"/>
      <c r="RN149"/>
      <c r="RO149"/>
      <c r="RP149"/>
      <c r="RQ149"/>
      <c r="RR149"/>
      <c r="RS149"/>
      <c r="RT149"/>
      <c r="RU149"/>
      <c r="RV149"/>
      <c r="RW149"/>
      <c r="RX149"/>
      <c r="RY149"/>
      <c r="RZ149"/>
      <c r="SA149"/>
      <c r="SB149"/>
      <c r="SC149"/>
      <c r="SD149"/>
      <c r="SE149"/>
      <c r="SF149"/>
      <c r="SG149"/>
      <c r="SH149"/>
      <c r="SI149"/>
      <c r="SJ149"/>
      <c r="SK149"/>
      <c r="SL149"/>
      <c r="SM149"/>
      <c r="SN149"/>
      <c r="SO149"/>
      <c r="SP149"/>
      <c r="SQ149"/>
      <c r="SR149"/>
      <c r="SS149"/>
      <c r="ST149"/>
      <c r="SU149"/>
      <c r="SV149"/>
      <c r="SW149"/>
      <c r="SX149"/>
      <c r="SY149"/>
      <c r="SZ149"/>
      <c r="TA149"/>
      <c r="TB149"/>
      <c r="TC149"/>
      <c r="TD149"/>
      <c r="TE149"/>
      <c r="TF149"/>
      <c r="TG149"/>
      <c r="TH149"/>
      <c r="TI149"/>
      <c r="TJ149"/>
      <c r="TK149"/>
      <c r="TL149"/>
      <c r="TM149"/>
      <c r="TN149"/>
      <c r="TO149"/>
      <c r="TP149"/>
      <c r="TQ149"/>
      <c r="TR149"/>
      <c r="TS149"/>
      <c r="TT149"/>
      <c r="TU149"/>
      <c r="TV149"/>
      <c r="TW149"/>
      <c r="TX149"/>
      <c r="TY149"/>
      <c r="TZ149"/>
      <c r="UA149"/>
      <c r="UB149"/>
      <c r="UC149"/>
      <c r="UD149"/>
      <c r="UE149"/>
      <c r="UF149"/>
      <c r="UG149"/>
      <c r="UH149"/>
      <c r="UI149"/>
      <c r="UJ149"/>
      <c r="UK149"/>
      <c r="UL149"/>
      <c r="UM149"/>
      <c r="UN149"/>
      <c r="UO149"/>
      <c r="UP149"/>
      <c r="UQ149"/>
      <c r="UR149"/>
      <c r="US149"/>
      <c r="UT149"/>
      <c r="UU149"/>
      <c r="UV149"/>
      <c r="UW149"/>
      <c r="UX149"/>
      <c r="UY149"/>
      <c r="UZ149"/>
      <c r="VA149"/>
      <c r="VB149"/>
      <c r="VC149"/>
      <c r="VD149"/>
      <c r="VE149"/>
      <c r="VF149"/>
      <c r="VG149"/>
      <c r="VH149"/>
      <c r="VI149"/>
      <c r="VJ149"/>
      <c r="VK149"/>
      <c r="VL149"/>
      <c r="VM149"/>
      <c r="VN149"/>
      <c r="VO149"/>
      <c r="VP149"/>
      <c r="VQ149"/>
      <c r="VR149"/>
      <c r="VS149"/>
      <c r="VT149"/>
      <c r="VU149"/>
      <c r="VV149"/>
      <c r="VW149"/>
      <c r="VX149"/>
      <c r="VY149"/>
      <c r="VZ149"/>
      <c r="WA149"/>
      <c r="WB149"/>
      <c r="WC149"/>
      <c r="WD149"/>
      <c r="WE149"/>
      <c r="WF149"/>
      <c r="WG149"/>
      <c r="WH149"/>
      <c r="WI149"/>
      <c r="WJ149"/>
      <c r="WK149"/>
      <c r="WL149"/>
      <c r="WM149"/>
      <c r="WN149"/>
      <c r="WO149"/>
      <c r="WP149"/>
      <c r="WQ149"/>
      <c r="WR149"/>
      <c r="WS149"/>
      <c r="WT149"/>
      <c r="WU149"/>
      <c r="WV149"/>
      <c r="WW149"/>
      <c r="WX149"/>
      <c r="WY149"/>
      <c r="WZ149"/>
      <c r="XA149"/>
      <c r="XB149"/>
      <c r="XC149"/>
      <c r="XD149"/>
      <c r="XE149"/>
      <c r="XF149"/>
      <c r="XG149"/>
      <c r="XH149"/>
      <c r="XI149"/>
      <c r="XJ149"/>
      <c r="XK149"/>
      <c r="XL149"/>
      <c r="XM149"/>
      <c r="XN149"/>
      <c r="XO149"/>
      <c r="XP149"/>
      <c r="XQ149"/>
      <c r="XR149"/>
      <c r="XS149"/>
      <c r="XT149"/>
      <c r="XU149"/>
      <c r="XV149"/>
      <c r="XW149"/>
      <c r="XX149"/>
      <c r="XY149"/>
      <c r="XZ149"/>
      <c r="YA149"/>
      <c r="YB149"/>
      <c r="YC149"/>
      <c r="YD149"/>
      <c r="YE149"/>
      <c r="YF149"/>
      <c r="YG149"/>
      <c r="YH149"/>
      <c r="YI149"/>
      <c r="YJ149"/>
      <c r="YK149"/>
      <c r="YL149"/>
      <c r="YM149"/>
      <c r="YN149"/>
      <c r="YO149"/>
      <c r="YP149"/>
      <c r="YQ149"/>
      <c r="YR149"/>
      <c r="YS149"/>
      <c r="YT149"/>
      <c r="YU149"/>
      <c r="YV149"/>
      <c r="YW149"/>
      <c r="YX149"/>
      <c r="YY149"/>
      <c r="YZ149"/>
      <c r="ZA149"/>
      <c r="ZB149"/>
      <c r="ZC149"/>
      <c r="ZD149"/>
      <c r="ZE149"/>
      <c r="ZF149"/>
      <c r="ZG149"/>
      <c r="ZH149"/>
      <c r="ZI149"/>
      <c r="ZJ149"/>
      <c r="ZK149"/>
      <c r="ZL149"/>
      <c r="ZM149"/>
      <c r="ZN149"/>
      <c r="ZO149"/>
      <c r="ZP149"/>
      <c r="ZQ149"/>
      <c r="ZR149"/>
      <c r="ZS149"/>
      <c r="ZT149"/>
      <c r="ZU149"/>
      <c r="ZV149"/>
      <c r="ZW149"/>
      <c r="ZX149"/>
      <c r="ZY149"/>
      <c r="ZZ149"/>
    </row>
    <row r="150" spans="1:702" s="18" customFormat="1">
      <c r="A150" s="69" t="s">
        <v>361</v>
      </c>
      <c r="B150">
        <v>0</v>
      </c>
      <c r="C150">
        <v>0</v>
      </c>
      <c r="D150">
        <v>0</v>
      </c>
      <c r="E150">
        <v>0</v>
      </c>
      <c r="F150">
        <v>0</v>
      </c>
      <c r="G150">
        <v>0</v>
      </c>
      <c r="H150">
        <v>0</v>
      </c>
      <c r="I150">
        <v>0</v>
      </c>
      <c r="J150">
        <v>0</v>
      </c>
      <c r="K150">
        <v>0</v>
      </c>
      <c r="L150">
        <v>0</v>
      </c>
      <c r="M150">
        <v>0</v>
      </c>
      <c r="N150">
        <v>0</v>
      </c>
      <c r="O150">
        <v>0</v>
      </c>
      <c r="P150">
        <v>0</v>
      </c>
      <c r="Q150">
        <v>0</v>
      </c>
      <c r="R150">
        <v>0</v>
      </c>
      <c r="S150">
        <v>0</v>
      </c>
      <c r="T150">
        <v>0</v>
      </c>
      <c r="U150">
        <v>0</v>
      </c>
      <c r="V150">
        <v>0</v>
      </c>
      <c r="W150">
        <v>0</v>
      </c>
      <c r="X150">
        <v>0</v>
      </c>
      <c r="Y150">
        <v>0</v>
      </c>
      <c r="Z150">
        <v>0</v>
      </c>
      <c r="AA150">
        <v>0</v>
      </c>
      <c r="AB150">
        <v>0</v>
      </c>
      <c r="AC150">
        <v>0</v>
      </c>
      <c r="AD150">
        <v>0</v>
      </c>
      <c r="AE150">
        <v>0</v>
      </c>
      <c r="AF150">
        <v>0</v>
      </c>
      <c r="AG150">
        <v>0</v>
      </c>
      <c r="AH150">
        <v>0</v>
      </c>
      <c r="AI150">
        <v>0</v>
      </c>
      <c r="AJ150">
        <v>0</v>
      </c>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c r="EZ150"/>
      <c r="FA150"/>
      <c r="FB150"/>
      <c r="FC150"/>
      <c r="FD150"/>
      <c r="FE150"/>
      <c r="FF150"/>
      <c r="FG150"/>
      <c r="FH150"/>
      <c r="FI150"/>
      <c r="FJ150"/>
      <c r="FK150"/>
      <c r="FL150"/>
      <c r="FM150"/>
      <c r="FN150"/>
      <c r="FO150"/>
      <c r="FP150"/>
      <c r="FQ150"/>
      <c r="FR150"/>
      <c r="FS150"/>
      <c r="FT150"/>
      <c r="FU150"/>
      <c r="FV150"/>
      <c r="FW150"/>
      <c r="FX150"/>
      <c r="FY150"/>
      <c r="FZ150"/>
      <c r="GA150"/>
      <c r="GB150"/>
      <c r="GC150"/>
      <c r="GD150"/>
      <c r="GE150"/>
      <c r="GF150"/>
      <c r="GG150"/>
      <c r="GH150"/>
      <c r="GI150"/>
      <c r="GJ150"/>
      <c r="GK150"/>
      <c r="GL150"/>
      <c r="GM150"/>
      <c r="GN150"/>
      <c r="GO150"/>
      <c r="GP150"/>
      <c r="GQ150"/>
      <c r="GR150"/>
      <c r="GS150"/>
      <c r="GT150"/>
      <c r="GU150"/>
      <c r="GV150"/>
      <c r="GW150"/>
      <c r="GX150"/>
      <c r="GY150"/>
      <c r="GZ150"/>
      <c r="HA150"/>
      <c r="HB150"/>
      <c r="HC150"/>
      <c r="HD150"/>
      <c r="HE150"/>
      <c r="HF150"/>
      <c r="HG150"/>
      <c r="HH150"/>
      <c r="HI150"/>
      <c r="HJ150"/>
      <c r="HK150"/>
      <c r="HL150"/>
      <c r="HM150"/>
      <c r="HN150"/>
      <c r="HO150"/>
      <c r="HP150"/>
      <c r="HQ150"/>
      <c r="HR150"/>
      <c r="HS150"/>
      <c r="HT150"/>
      <c r="HU150"/>
      <c r="HV150"/>
      <c r="HW150"/>
      <c r="HX150"/>
      <c r="HY150"/>
      <c r="HZ150"/>
      <c r="IA150"/>
      <c r="IB150"/>
      <c r="IC150"/>
      <c r="ID150"/>
      <c r="IE150"/>
      <c r="IF150"/>
      <c r="IG150"/>
      <c r="IH150"/>
      <c r="II150"/>
      <c r="IJ150"/>
      <c r="IK150"/>
      <c r="IL150"/>
      <c r="IM150"/>
      <c r="IN150"/>
      <c r="IO150"/>
      <c r="IP150"/>
      <c r="IQ150"/>
      <c r="IR150"/>
      <c r="IS150"/>
      <c r="IT150"/>
      <c r="IU150"/>
      <c r="IV150"/>
      <c r="IW150"/>
      <c r="IX150"/>
      <c r="IY150"/>
      <c r="IZ150"/>
      <c r="JA150"/>
      <c r="JB150"/>
      <c r="JC150"/>
      <c r="JD150"/>
      <c r="JE150"/>
      <c r="JF150"/>
      <c r="JG150"/>
      <c r="JH150"/>
      <c r="JI150"/>
      <c r="JJ150"/>
      <c r="JK150"/>
      <c r="JL150"/>
      <c r="JM150"/>
      <c r="JN150"/>
      <c r="JO150"/>
      <c r="JP150"/>
      <c r="JQ150"/>
      <c r="JR150"/>
      <c r="JS150"/>
      <c r="JT150"/>
      <c r="JU150"/>
      <c r="JV150"/>
      <c r="JW150"/>
      <c r="JX150"/>
      <c r="JY150"/>
      <c r="JZ150"/>
      <c r="KA150"/>
      <c r="KB150"/>
      <c r="KC150"/>
      <c r="KD150"/>
      <c r="KE150"/>
      <c r="KF150"/>
      <c r="KG150"/>
      <c r="KH150"/>
      <c r="KI150"/>
      <c r="KJ150"/>
      <c r="KK150"/>
      <c r="KL150"/>
      <c r="KM150"/>
      <c r="KN150"/>
      <c r="KO150"/>
      <c r="KP150"/>
      <c r="KQ150"/>
      <c r="KR150"/>
      <c r="KS150"/>
      <c r="KT150"/>
      <c r="KU150"/>
      <c r="KV150"/>
      <c r="KW150"/>
      <c r="KX150"/>
      <c r="KY150"/>
      <c r="KZ150"/>
      <c r="LA150"/>
      <c r="LB150"/>
      <c r="LC150"/>
      <c r="LD150"/>
      <c r="LE150"/>
      <c r="LF150"/>
      <c r="LG150"/>
      <c r="LH150"/>
      <c r="LI150"/>
      <c r="LJ150"/>
      <c r="LK150"/>
      <c r="LL150"/>
      <c r="LM150"/>
      <c r="LN150"/>
      <c r="LO150"/>
      <c r="LP150"/>
      <c r="LQ150"/>
      <c r="LR150"/>
      <c r="LS150"/>
      <c r="LT150"/>
      <c r="LU150"/>
      <c r="LV150"/>
      <c r="LW150"/>
      <c r="LX150"/>
      <c r="LY150"/>
      <c r="LZ150"/>
      <c r="MA150"/>
      <c r="MB150"/>
      <c r="MC150"/>
      <c r="MD150"/>
      <c r="ME150"/>
      <c r="MF150"/>
      <c r="MG150"/>
      <c r="MH150"/>
      <c r="MI150"/>
      <c r="MJ150"/>
      <c r="MK150"/>
      <c r="ML150"/>
      <c r="MM150"/>
      <c r="MN150"/>
      <c r="MO150"/>
      <c r="MP150"/>
      <c r="MQ150"/>
      <c r="MR150"/>
      <c r="MS150"/>
      <c r="MT150"/>
      <c r="MU150"/>
      <c r="MV150"/>
      <c r="MW150"/>
      <c r="MX150"/>
      <c r="MY150"/>
      <c r="MZ150"/>
      <c r="NA150"/>
      <c r="NB150"/>
      <c r="NC150"/>
      <c r="ND150"/>
      <c r="NE150"/>
      <c r="NF150"/>
      <c r="NG150"/>
      <c r="NH150"/>
      <c r="NI150"/>
      <c r="NJ150"/>
      <c r="NK150"/>
      <c r="NL150"/>
      <c r="NM150"/>
      <c r="NN150"/>
      <c r="NO150"/>
      <c r="NP150"/>
      <c r="NQ150"/>
      <c r="NR150"/>
      <c r="NS150"/>
      <c r="NT150"/>
      <c r="NU150"/>
      <c r="NV150"/>
      <c r="NW150"/>
      <c r="NX150"/>
      <c r="NY150"/>
      <c r="NZ150"/>
      <c r="OA150"/>
      <c r="OB150"/>
      <c r="OC150"/>
      <c r="OD150"/>
      <c r="OE150"/>
      <c r="OF150"/>
      <c r="OG150"/>
      <c r="OH150"/>
      <c r="OI150"/>
      <c r="OJ150"/>
      <c r="OK150"/>
      <c r="OL150"/>
      <c r="OM150"/>
      <c r="ON150"/>
      <c r="OO150"/>
      <c r="OP150"/>
      <c r="OQ150"/>
      <c r="OR150"/>
      <c r="OS150"/>
      <c r="OT150"/>
      <c r="OU150"/>
      <c r="OV150"/>
      <c r="OW150"/>
      <c r="OX150"/>
      <c r="OY150"/>
      <c r="OZ150"/>
      <c r="PA150"/>
      <c r="PB150"/>
      <c r="PC150"/>
      <c r="PD150"/>
      <c r="PE150"/>
      <c r="PF150"/>
      <c r="PG150"/>
      <c r="PH150"/>
      <c r="PI150"/>
      <c r="PJ150"/>
      <c r="PK150"/>
      <c r="PL150"/>
      <c r="PM150"/>
      <c r="PN150"/>
      <c r="PO150"/>
      <c r="PP150"/>
      <c r="PQ150"/>
      <c r="PR150"/>
      <c r="PS150"/>
      <c r="PT150"/>
      <c r="PU150"/>
      <c r="PV150"/>
      <c r="PW150"/>
      <c r="PX150"/>
      <c r="PY150"/>
      <c r="PZ150"/>
      <c r="QA150"/>
      <c r="QB150"/>
      <c r="QC150"/>
      <c r="QD150"/>
      <c r="QE150"/>
      <c r="QF150"/>
      <c r="QG150"/>
      <c r="QH150"/>
      <c r="QI150"/>
      <c r="QJ150"/>
      <c r="QK150"/>
      <c r="QL150"/>
      <c r="QM150"/>
      <c r="QN150"/>
      <c r="QO150"/>
      <c r="QP150"/>
      <c r="QQ150"/>
      <c r="QR150"/>
      <c r="QS150"/>
      <c r="QT150"/>
      <c r="QU150"/>
      <c r="QV150"/>
      <c r="QW150"/>
      <c r="QX150"/>
      <c r="QY150"/>
      <c r="QZ150"/>
      <c r="RA150"/>
      <c r="RB150"/>
      <c r="RC150"/>
      <c r="RD150"/>
      <c r="RE150"/>
      <c r="RF150"/>
      <c r="RG150"/>
      <c r="RH150"/>
      <c r="RI150"/>
      <c r="RJ150"/>
      <c r="RK150"/>
      <c r="RL150"/>
      <c r="RM150"/>
      <c r="RN150"/>
      <c r="RO150"/>
      <c r="RP150"/>
      <c r="RQ150"/>
      <c r="RR150"/>
      <c r="RS150"/>
      <c r="RT150"/>
      <c r="RU150"/>
      <c r="RV150"/>
      <c r="RW150"/>
      <c r="RX150"/>
      <c r="RY150"/>
      <c r="RZ150"/>
      <c r="SA150"/>
      <c r="SB150"/>
      <c r="SC150"/>
      <c r="SD150"/>
      <c r="SE150"/>
      <c r="SF150"/>
      <c r="SG150"/>
      <c r="SH150"/>
      <c r="SI150"/>
      <c r="SJ150"/>
      <c r="SK150"/>
      <c r="SL150"/>
      <c r="SM150"/>
      <c r="SN150"/>
      <c r="SO150"/>
      <c r="SP150"/>
      <c r="SQ150"/>
      <c r="SR150"/>
      <c r="SS150"/>
      <c r="ST150"/>
      <c r="SU150"/>
      <c r="SV150"/>
      <c r="SW150"/>
      <c r="SX150"/>
      <c r="SY150"/>
      <c r="SZ150"/>
      <c r="TA150"/>
      <c r="TB150"/>
      <c r="TC150"/>
      <c r="TD150"/>
      <c r="TE150"/>
      <c r="TF150"/>
      <c r="TG150"/>
      <c r="TH150"/>
      <c r="TI150"/>
      <c r="TJ150"/>
      <c r="TK150"/>
      <c r="TL150"/>
      <c r="TM150"/>
      <c r="TN150"/>
      <c r="TO150"/>
      <c r="TP150"/>
      <c r="TQ150"/>
      <c r="TR150"/>
      <c r="TS150"/>
      <c r="TT150"/>
      <c r="TU150"/>
      <c r="TV150"/>
      <c r="TW150"/>
      <c r="TX150"/>
      <c r="TY150"/>
      <c r="TZ150"/>
      <c r="UA150"/>
      <c r="UB150"/>
      <c r="UC150"/>
      <c r="UD150"/>
      <c r="UE150"/>
      <c r="UF150"/>
      <c r="UG150"/>
      <c r="UH150"/>
      <c r="UI150"/>
      <c r="UJ150"/>
      <c r="UK150"/>
      <c r="UL150"/>
      <c r="UM150"/>
      <c r="UN150"/>
      <c r="UO150"/>
      <c r="UP150"/>
      <c r="UQ150"/>
      <c r="UR150"/>
      <c r="US150"/>
      <c r="UT150"/>
      <c r="UU150"/>
      <c r="UV150"/>
      <c r="UW150"/>
      <c r="UX150"/>
      <c r="UY150"/>
      <c r="UZ150"/>
      <c r="VA150"/>
      <c r="VB150"/>
      <c r="VC150"/>
      <c r="VD150"/>
      <c r="VE150"/>
      <c r="VF150"/>
      <c r="VG150"/>
      <c r="VH150"/>
      <c r="VI150"/>
      <c r="VJ150"/>
      <c r="VK150"/>
      <c r="VL150"/>
      <c r="VM150"/>
      <c r="VN150"/>
      <c r="VO150"/>
      <c r="VP150"/>
      <c r="VQ150"/>
      <c r="VR150"/>
      <c r="VS150"/>
      <c r="VT150"/>
      <c r="VU150"/>
      <c r="VV150"/>
      <c r="VW150"/>
      <c r="VX150"/>
      <c r="VY150"/>
      <c r="VZ150"/>
      <c r="WA150"/>
      <c r="WB150"/>
      <c r="WC150"/>
      <c r="WD150"/>
      <c r="WE150"/>
      <c r="WF150"/>
      <c r="WG150"/>
      <c r="WH150"/>
      <c r="WI150"/>
      <c r="WJ150"/>
      <c r="WK150"/>
      <c r="WL150"/>
      <c r="WM150"/>
      <c r="WN150"/>
      <c r="WO150"/>
      <c r="WP150"/>
      <c r="WQ150"/>
      <c r="WR150"/>
      <c r="WS150"/>
      <c r="WT150"/>
      <c r="WU150"/>
      <c r="WV150"/>
      <c r="WW150"/>
      <c r="WX150"/>
      <c r="WY150"/>
      <c r="WZ150"/>
      <c r="XA150"/>
      <c r="XB150"/>
      <c r="XC150"/>
      <c r="XD150"/>
      <c r="XE150"/>
      <c r="XF150"/>
      <c r="XG150"/>
      <c r="XH150"/>
      <c r="XI150"/>
      <c r="XJ150"/>
      <c r="XK150"/>
      <c r="XL150"/>
      <c r="XM150"/>
      <c r="XN150"/>
      <c r="XO150"/>
      <c r="XP150"/>
      <c r="XQ150"/>
      <c r="XR150"/>
      <c r="XS150"/>
      <c r="XT150"/>
      <c r="XU150"/>
      <c r="XV150"/>
      <c r="XW150"/>
      <c r="XX150"/>
      <c r="XY150"/>
      <c r="XZ150"/>
      <c r="YA150"/>
      <c r="YB150"/>
      <c r="YC150"/>
      <c r="YD150"/>
      <c r="YE150"/>
      <c r="YF150"/>
      <c r="YG150"/>
      <c r="YH150"/>
      <c r="YI150"/>
      <c r="YJ150"/>
      <c r="YK150"/>
      <c r="YL150"/>
      <c r="YM150"/>
      <c r="YN150"/>
      <c r="YO150"/>
      <c r="YP150"/>
      <c r="YQ150"/>
      <c r="YR150"/>
      <c r="YS150"/>
      <c r="YT150"/>
      <c r="YU150"/>
      <c r="YV150"/>
      <c r="YW150"/>
      <c r="YX150"/>
      <c r="YY150"/>
      <c r="YZ150"/>
      <c r="ZA150"/>
      <c r="ZB150"/>
      <c r="ZC150"/>
      <c r="ZD150"/>
      <c r="ZE150"/>
      <c r="ZF150"/>
      <c r="ZG150"/>
      <c r="ZH150"/>
      <c r="ZI150"/>
      <c r="ZJ150"/>
      <c r="ZK150"/>
      <c r="ZL150"/>
      <c r="ZM150"/>
      <c r="ZN150"/>
      <c r="ZO150"/>
      <c r="ZP150"/>
      <c r="ZQ150"/>
      <c r="ZR150"/>
      <c r="ZS150"/>
      <c r="ZT150"/>
      <c r="ZU150"/>
      <c r="ZV150"/>
      <c r="ZW150"/>
      <c r="ZX150"/>
      <c r="ZY150"/>
      <c r="ZZ150"/>
    </row>
    <row r="151" spans="1:702" s="18" customFormat="1">
      <c r="A151" s="158" t="s">
        <v>362</v>
      </c>
      <c r="B151">
        <v>0</v>
      </c>
      <c r="C151">
        <v>0</v>
      </c>
      <c r="D151">
        <v>0</v>
      </c>
      <c r="E151">
        <v>0</v>
      </c>
      <c r="F151">
        <v>0</v>
      </c>
      <c r="G151">
        <v>0</v>
      </c>
      <c r="H151">
        <v>0</v>
      </c>
      <c r="I151">
        <v>0</v>
      </c>
      <c r="J151">
        <v>0</v>
      </c>
      <c r="K151">
        <v>0</v>
      </c>
      <c r="L151">
        <v>0</v>
      </c>
      <c r="M151">
        <v>0</v>
      </c>
      <c r="N151">
        <v>0</v>
      </c>
      <c r="O151">
        <v>0</v>
      </c>
      <c r="P151">
        <v>0</v>
      </c>
      <c r="Q151">
        <v>0</v>
      </c>
      <c r="R151">
        <v>0</v>
      </c>
      <c r="S151">
        <v>0</v>
      </c>
      <c r="T151">
        <v>0</v>
      </c>
      <c r="U151">
        <v>0</v>
      </c>
      <c r="V151">
        <v>0</v>
      </c>
      <c r="W151">
        <v>0</v>
      </c>
      <c r="X151">
        <v>0</v>
      </c>
      <c r="Y151">
        <v>0</v>
      </c>
      <c r="Z151">
        <v>0</v>
      </c>
      <c r="AA151">
        <v>0</v>
      </c>
      <c r="AB151">
        <v>0</v>
      </c>
      <c r="AC151">
        <v>0</v>
      </c>
      <c r="AD151">
        <v>0</v>
      </c>
      <c r="AE151">
        <v>0</v>
      </c>
      <c r="AF151">
        <v>0</v>
      </c>
      <c r="AG151">
        <v>0</v>
      </c>
      <c r="AH151">
        <v>0</v>
      </c>
      <c r="AI151">
        <v>0</v>
      </c>
      <c r="AJ151">
        <v>0</v>
      </c>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c r="EZ151"/>
      <c r="FA151"/>
      <c r="FB151"/>
      <c r="FC151"/>
      <c r="FD151"/>
      <c r="FE151"/>
      <c r="FF151"/>
      <c r="FG151"/>
      <c r="FH151"/>
      <c r="FI151"/>
      <c r="FJ151"/>
      <c r="FK151"/>
      <c r="FL151"/>
      <c r="FM151"/>
      <c r="FN151"/>
      <c r="FO151"/>
      <c r="FP151"/>
      <c r="FQ151"/>
      <c r="FR151"/>
      <c r="FS151"/>
      <c r="FT151"/>
      <c r="FU151"/>
      <c r="FV151"/>
      <c r="FW151"/>
      <c r="FX151"/>
      <c r="FY151"/>
      <c r="FZ151"/>
      <c r="GA151"/>
      <c r="GB151"/>
      <c r="GC151"/>
      <c r="GD151"/>
      <c r="GE151"/>
      <c r="GF151"/>
      <c r="GG151"/>
      <c r="GH151"/>
      <c r="GI151"/>
      <c r="GJ151"/>
      <c r="GK151"/>
      <c r="GL151"/>
      <c r="GM151"/>
      <c r="GN151"/>
      <c r="GO151"/>
      <c r="GP151"/>
      <c r="GQ151"/>
      <c r="GR151"/>
      <c r="GS151"/>
      <c r="GT151"/>
      <c r="GU151"/>
      <c r="GV151"/>
      <c r="GW151"/>
      <c r="GX151"/>
      <c r="GY151"/>
      <c r="GZ151"/>
      <c r="HA151"/>
      <c r="HB151"/>
      <c r="HC151"/>
      <c r="HD151"/>
      <c r="HE151"/>
      <c r="HF151"/>
      <c r="HG151"/>
      <c r="HH151"/>
      <c r="HI151"/>
      <c r="HJ151"/>
      <c r="HK151"/>
      <c r="HL151"/>
      <c r="HM151"/>
      <c r="HN151"/>
      <c r="HO151"/>
      <c r="HP151"/>
      <c r="HQ151"/>
      <c r="HR151"/>
      <c r="HS151"/>
      <c r="HT151"/>
      <c r="HU151"/>
      <c r="HV151"/>
      <c r="HW151"/>
      <c r="HX151"/>
      <c r="HY151"/>
      <c r="HZ151"/>
      <c r="IA151"/>
      <c r="IB151"/>
      <c r="IC151"/>
      <c r="ID151"/>
      <c r="IE151"/>
      <c r="IF151"/>
      <c r="IG151"/>
      <c r="IH151"/>
      <c r="II151"/>
      <c r="IJ151"/>
      <c r="IK151"/>
      <c r="IL151"/>
      <c r="IM151"/>
      <c r="IN151"/>
      <c r="IO151"/>
      <c r="IP151"/>
      <c r="IQ151"/>
      <c r="IR151"/>
      <c r="IS151"/>
      <c r="IT151"/>
      <c r="IU151"/>
      <c r="IV151"/>
      <c r="IW151"/>
      <c r="IX151"/>
      <c r="IY151"/>
      <c r="IZ151"/>
      <c r="JA151"/>
      <c r="JB151"/>
      <c r="JC151"/>
      <c r="JD151"/>
      <c r="JE151"/>
      <c r="JF151"/>
      <c r="JG151"/>
      <c r="JH151"/>
      <c r="JI151"/>
      <c r="JJ151"/>
      <c r="JK151"/>
      <c r="JL151"/>
      <c r="JM151"/>
      <c r="JN151"/>
      <c r="JO151"/>
      <c r="JP151"/>
      <c r="JQ151"/>
      <c r="JR151"/>
      <c r="JS151"/>
      <c r="JT151"/>
      <c r="JU151"/>
      <c r="JV151"/>
      <c r="JW151"/>
      <c r="JX151"/>
      <c r="JY151"/>
      <c r="JZ151"/>
      <c r="KA151"/>
      <c r="KB151"/>
      <c r="KC151"/>
      <c r="KD151"/>
      <c r="KE151"/>
      <c r="KF151"/>
      <c r="KG151"/>
      <c r="KH151"/>
      <c r="KI151"/>
      <c r="KJ151"/>
      <c r="KK151"/>
      <c r="KL151"/>
      <c r="KM151"/>
      <c r="KN151"/>
      <c r="KO151"/>
      <c r="KP151"/>
      <c r="KQ151"/>
      <c r="KR151"/>
      <c r="KS151"/>
      <c r="KT151"/>
      <c r="KU151"/>
      <c r="KV151"/>
      <c r="KW151"/>
      <c r="KX151"/>
      <c r="KY151"/>
      <c r="KZ151"/>
      <c r="LA151"/>
      <c r="LB151"/>
      <c r="LC151"/>
      <c r="LD151"/>
      <c r="LE151"/>
      <c r="LF151"/>
      <c r="LG151"/>
      <c r="LH151"/>
      <c r="LI151"/>
      <c r="LJ151"/>
      <c r="LK151"/>
      <c r="LL151"/>
      <c r="LM151"/>
      <c r="LN151"/>
      <c r="LO151"/>
      <c r="LP151"/>
      <c r="LQ151"/>
      <c r="LR151"/>
      <c r="LS151"/>
      <c r="LT151"/>
      <c r="LU151"/>
      <c r="LV151"/>
      <c r="LW151"/>
      <c r="LX151"/>
      <c r="LY151"/>
      <c r="LZ151"/>
      <c r="MA151"/>
      <c r="MB151"/>
      <c r="MC151"/>
      <c r="MD151"/>
      <c r="ME151"/>
      <c r="MF151"/>
      <c r="MG151"/>
      <c r="MH151"/>
      <c r="MI151"/>
      <c r="MJ151"/>
      <c r="MK151"/>
      <c r="ML151"/>
      <c r="MM151"/>
      <c r="MN151"/>
      <c r="MO151"/>
      <c r="MP151"/>
      <c r="MQ151"/>
      <c r="MR151"/>
      <c r="MS151"/>
      <c r="MT151"/>
      <c r="MU151"/>
      <c r="MV151"/>
      <c r="MW151"/>
      <c r="MX151"/>
      <c r="MY151"/>
      <c r="MZ151"/>
      <c r="NA151"/>
      <c r="NB151"/>
      <c r="NC151"/>
      <c r="ND151"/>
      <c r="NE151"/>
      <c r="NF151"/>
      <c r="NG151"/>
      <c r="NH151"/>
      <c r="NI151"/>
      <c r="NJ151"/>
      <c r="NK151"/>
      <c r="NL151"/>
      <c r="NM151"/>
      <c r="NN151"/>
      <c r="NO151"/>
      <c r="NP151"/>
      <c r="NQ151"/>
      <c r="NR151"/>
      <c r="NS151"/>
      <c r="NT151"/>
      <c r="NU151"/>
      <c r="NV151"/>
      <c r="NW151"/>
      <c r="NX151"/>
      <c r="NY151"/>
      <c r="NZ151"/>
      <c r="OA151"/>
      <c r="OB151"/>
      <c r="OC151"/>
      <c r="OD151"/>
      <c r="OE151"/>
      <c r="OF151"/>
      <c r="OG151"/>
      <c r="OH151"/>
      <c r="OI151"/>
      <c r="OJ151"/>
      <c r="OK151"/>
      <c r="OL151"/>
      <c r="OM151"/>
      <c r="ON151"/>
      <c r="OO151"/>
      <c r="OP151"/>
      <c r="OQ151"/>
      <c r="OR151"/>
      <c r="OS151"/>
      <c r="OT151"/>
      <c r="OU151"/>
      <c r="OV151"/>
      <c r="OW151"/>
      <c r="OX151"/>
      <c r="OY151"/>
      <c r="OZ151"/>
      <c r="PA151"/>
      <c r="PB151"/>
      <c r="PC151"/>
      <c r="PD151"/>
      <c r="PE151"/>
      <c r="PF151"/>
      <c r="PG151"/>
      <c r="PH151"/>
      <c r="PI151"/>
      <c r="PJ151"/>
      <c r="PK151"/>
      <c r="PL151"/>
      <c r="PM151"/>
      <c r="PN151"/>
      <c r="PO151"/>
      <c r="PP151"/>
      <c r="PQ151"/>
      <c r="PR151"/>
      <c r="PS151"/>
      <c r="PT151"/>
      <c r="PU151"/>
      <c r="PV151"/>
      <c r="PW151"/>
      <c r="PX151"/>
      <c r="PY151"/>
      <c r="PZ151"/>
      <c r="QA151"/>
      <c r="QB151"/>
      <c r="QC151"/>
      <c r="QD151"/>
      <c r="QE151"/>
      <c r="QF151"/>
      <c r="QG151"/>
      <c r="QH151"/>
      <c r="QI151"/>
      <c r="QJ151"/>
      <c r="QK151"/>
      <c r="QL151"/>
      <c r="QM151"/>
      <c r="QN151"/>
      <c r="QO151"/>
      <c r="QP151"/>
      <c r="QQ151"/>
      <c r="QR151"/>
      <c r="QS151"/>
      <c r="QT151"/>
      <c r="QU151"/>
      <c r="QV151"/>
      <c r="QW151"/>
      <c r="QX151"/>
      <c r="QY151"/>
      <c r="QZ151"/>
      <c r="RA151"/>
      <c r="RB151"/>
      <c r="RC151"/>
      <c r="RD151"/>
      <c r="RE151"/>
      <c r="RF151"/>
      <c r="RG151"/>
      <c r="RH151"/>
      <c r="RI151"/>
      <c r="RJ151"/>
      <c r="RK151"/>
      <c r="RL151"/>
      <c r="RM151"/>
      <c r="RN151"/>
      <c r="RO151"/>
      <c r="RP151"/>
      <c r="RQ151"/>
      <c r="RR151"/>
      <c r="RS151"/>
      <c r="RT151"/>
      <c r="RU151"/>
      <c r="RV151"/>
      <c r="RW151"/>
      <c r="RX151"/>
      <c r="RY151"/>
      <c r="RZ151"/>
      <c r="SA151"/>
      <c r="SB151"/>
      <c r="SC151"/>
      <c r="SD151"/>
      <c r="SE151"/>
      <c r="SF151"/>
      <c r="SG151"/>
      <c r="SH151"/>
      <c r="SI151"/>
      <c r="SJ151"/>
      <c r="SK151"/>
      <c r="SL151"/>
      <c r="SM151"/>
      <c r="SN151"/>
      <c r="SO151"/>
      <c r="SP151"/>
      <c r="SQ151"/>
      <c r="SR151"/>
      <c r="SS151"/>
      <c r="ST151"/>
      <c r="SU151"/>
      <c r="SV151"/>
      <c r="SW151"/>
      <c r="SX151"/>
      <c r="SY151"/>
      <c r="SZ151"/>
      <c r="TA151"/>
      <c r="TB151"/>
      <c r="TC151"/>
      <c r="TD151"/>
      <c r="TE151"/>
      <c r="TF151"/>
      <c r="TG151"/>
      <c r="TH151"/>
      <c r="TI151"/>
      <c r="TJ151"/>
      <c r="TK151"/>
      <c r="TL151"/>
      <c r="TM151"/>
      <c r="TN151"/>
      <c r="TO151"/>
      <c r="TP151"/>
      <c r="TQ151"/>
      <c r="TR151"/>
      <c r="TS151"/>
      <c r="TT151"/>
      <c r="TU151"/>
      <c r="TV151"/>
      <c r="TW151"/>
      <c r="TX151"/>
      <c r="TY151"/>
      <c r="TZ151"/>
      <c r="UA151"/>
      <c r="UB151"/>
      <c r="UC151"/>
      <c r="UD151"/>
      <c r="UE151"/>
      <c r="UF151"/>
      <c r="UG151"/>
      <c r="UH151"/>
      <c r="UI151"/>
      <c r="UJ151"/>
      <c r="UK151"/>
      <c r="UL151"/>
      <c r="UM151"/>
      <c r="UN151"/>
      <c r="UO151"/>
      <c r="UP151"/>
      <c r="UQ151"/>
      <c r="UR151"/>
      <c r="US151"/>
      <c r="UT151"/>
      <c r="UU151"/>
      <c r="UV151"/>
      <c r="UW151"/>
      <c r="UX151"/>
      <c r="UY151"/>
      <c r="UZ151"/>
      <c r="VA151"/>
      <c r="VB151"/>
      <c r="VC151"/>
      <c r="VD151"/>
      <c r="VE151"/>
      <c r="VF151"/>
      <c r="VG151"/>
      <c r="VH151"/>
      <c r="VI151"/>
      <c r="VJ151"/>
      <c r="VK151"/>
      <c r="VL151"/>
      <c r="VM151"/>
      <c r="VN151"/>
      <c r="VO151"/>
      <c r="VP151"/>
      <c r="VQ151"/>
      <c r="VR151"/>
      <c r="VS151"/>
      <c r="VT151"/>
      <c r="VU151"/>
      <c r="VV151"/>
      <c r="VW151"/>
      <c r="VX151"/>
      <c r="VY151"/>
      <c r="VZ151"/>
      <c r="WA151"/>
      <c r="WB151"/>
      <c r="WC151"/>
      <c r="WD151"/>
      <c r="WE151"/>
      <c r="WF151"/>
      <c r="WG151"/>
      <c r="WH151"/>
      <c r="WI151"/>
      <c r="WJ151"/>
      <c r="WK151"/>
      <c r="WL151"/>
      <c r="WM151"/>
      <c r="WN151"/>
      <c r="WO151"/>
      <c r="WP151"/>
      <c r="WQ151"/>
      <c r="WR151"/>
      <c r="WS151"/>
      <c r="WT151"/>
      <c r="WU151"/>
      <c r="WV151"/>
      <c r="WW151"/>
      <c r="WX151"/>
      <c r="WY151"/>
      <c r="WZ151"/>
      <c r="XA151"/>
      <c r="XB151"/>
      <c r="XC151"/>
      <c r="XD151"/>
      <c r="XE151"/>
      <c r="XF151"/>
      <c r="XG151"/>
      <c r="XH151"/>
      <c r="XI151"/>
      <c r="XJ151"/>
      <c r="XK151"/>
      <c r="XL151"/>
      <c r="XM151"/>
      <c r="XN151"/>
      <c r="XO151"/>
      <c r="XP151"/>
      <c r="XQ151"/>
      <c r="XR151"/>
      <c r="XS151"/>
      <c r="XT151"/>
      <c r="XU151"/>
      <c r="XV151"/>
      <c r="XW151"/>
      <c r="XX151"/>
      <c r="XY151"/>
      <c r="XZ151"/>
      <c r="YA151"/>
      <c r="YB151"/>
      <c r="YC151"/>
      <c r="YD151"/>
      <c r="YE151"/>
      <c r="YF151"/>
      <c r="YG151"/>
      <c r="YH151"/>
      <c r="YI151"/>
      <c r="YJ151"/>
      <c r="YK151"/>
      <c r="YL151"/>
      <c r="YM151"/>
      <c r="YN151"/>
      <c r="YO151"/>
      <c r="YP151"/>
      <c r="YQ151"/>
      <c r="YR151"/>
      <c r="YS151"/>
      <c r="YT151"/>
      <c r="YU151"/>
      <c r="YV151"/>
      <c r="YW151"/>
      <c r="YX151"/>
      <c r="YY151"/>
      <c r="YZ151"/>
      <c r="ZA151"/>
      <c r="ZB151"/>
      <c r="ZC151"/>
      <c r="ZD151"/>
      <c r="ZE151"/>
      <c r="ZF151"/>
      <c r="ZG151"/>
      <c r="ZH151"/>
      <c r="ZI151"/>
      <c r="ZJ151"/>
      <c r="ZK151"/>
      <c r="ZL151"/>
      <c r="ZM151"/>
      <c r="ZN151"/>
      <c r="ZO151"/>
      <c r="ZP151"/>
      <c r="ZQ151"/>
      <c r="ZR151"/>
      <c r="ZS151"/>
      <c r="ZT151"/>
      <c r="ZU151"/>
      <c r="ZV151"/>
      <c r="ZW151"/>
      <c r="ZX151"/>
      <c r="ZY151"/>
      <c r="ZZ151"/>
    </row>
    <row r="152" spans="1:702" s="18" customFormat="1">
      <c r="A152" s="16" t="s">
        <v>180</v>
      </c>
      <c r="B152">
        <v>0</v>
      </c>
      <c r="C152">
        <v>25127.130714581075</v>
      </c>
      <c r="D152">
        <v>50710.222678195219</v>
      </c>
      <c r="E152">
        <v>75551.612326482253</v>
      </c>
      <c r="F152">
        <v>96093.506575740321</v>
      </c>
      <c r="G152">
        <v>123369.5525832517</v>
      </c>
      <c r="H152">
        <v>162448.40660591939</v>
      </c>
      <c r="I152">
        <v>197014.22615842894</v>
      </c>
      <c r="J152">
        <v>229662.1683335561</v>
      </c>
      <c r="K152">
        <v>271526.0311757517</v>
      </c>
      <c r="L152">
        <v>313778.05146569165</v>
      </c>
      <c r="M152">
        <v>362226.08850952645</v>
      </c>
      <c r="N152">
        <v>407340.30655120127</v>
      </c>
      <c r="O152">
        <v>468608.06485521025</v>
      </c>
      <c r="P152">
        <v>527025.1454918735</v>
      </c>
      <c r="Q152">
        <v>587479.21997872763</v>
      </c>
      <c r="R152">
        <v>643998.06916253234</v>
      </c>
      <c r="S152">
        <v>706528.61155303172</v>
      </c>
      <c r="T152">
        <v>763903.18806357984</v>
      </c>
      <c r="U152">
        <v>781787.1740139391</v>
      </c>
      <c r="V152">
        <v>819088.38311233744</v>
      </c>
      <c r="W152">
        <v>845700.23572170548</v>
      </c>
      <c r="X152">
        <v>909362.02094472165</v>
      </c>
      <c r="Y152">
        <v>954640.66115620511</v>
      </c>
      <c r="Z152">
        <v>1023773.5608516402</v>
      </c>
      <c r="AA152">
        <v>1105170.4681058077</v>
      </c>
      <c r="AB152">
        <v>1179110.7344687949</v>
      </c>
      <c r="AC152">
        <v>1195833.7716194969</v>
      </c>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c r="FX152"/>
      <c r="FY152"/>
      <c r="FZ152"/>
      <c r="GA152"/>
      <c r="GB152"/>
      <c r="GC152"/>
      <c r="GD152"/>
      <c r="GE152"/>
      <c r="GF152"/>
      <c r="GG152"/>
      <c r="GH152"/>
      <c r="GI152"/>
      <c r="GJ152"/>
      <c r="GK152"/>
      <c r="GL152"/>
      <c r="GM152"/>
      <c r="GN152"/>
      <c r="GO152"/>
      <c r="GP152"/>
      <c r="GQ152"/>
      <c r="GR152"/>
      <c r="GS152"/>
      <c r="GT152"/>
      <c r="GU152"/>
      <c r="GV152"/>
      <c r="GW152"/>
      <c r="GX152"/>
      <c r="GY152"/>
      <c r="GZ152"/>
      <c r="HA152"/>
      <c r="HB152"/>
      <c r="HC152"/>
      <c r="HD152"/>
      <c r="HE152"/>
      <c r="HF152"/>
      <c r="HG152"/>
      <c r="HH152"/>
      <c r="HI152"/>
      <c r="HJ152"/>
      <c r="HK152"/>
      <c r="HL152"/>
      <c r="HM152"/>
      <c r="HN152"/>
      <c r="HO152"/>
      <c r="HP152"/>
      <c r="HQ152"/>
      <c r="HR152"/>
      <c r="HS152"/>
      <c r="HT152"/>
      <c r="HU152"/>
      <c r="HV152"/>
      <c r="HW152"/>
      <c r="HX152"/>
      <c r="HY152"/>
      <c r="HZ152"/>
      <c r="IA152"/>
      <c r="IB152"/>
      <c r="IC152"/>
      <c r="ID152"/>
      <c r="IE152"/>
      <c r="IF152"/>
      <c r="IG152"/>
      <c r="IH152"/>
      <c r="II152"/>
      <c r="IJ152"/>
      <c r="IK152"/>
      <c r="IL152"/>
      <c r="IM152"/>
      <c r="IN152"/>
      <c r="IO152"/>
      <c r="IP152"/>
      <c r="IQ152"/>
      <c r="IR152"/>
      <c r="IS152"/>
      <c r="IT152"/>
      <c r="IU152"/>
      <c r="IV152"/>
      <c r="IW152"/>
      <c r="IX152"/>
      <c r="IY152"/>
      <c r="IZ152"/>
      <c r="JA152"/>
      <c r="JB152"/>
      <c r="JC152"/>
      <c r="JD152"/>
      <c r="JE152"/>
      <c r="JF152"/>
      <c r="JG152"/>
      <c r="JH152"/>
      <c r="JI152"/>
      <c r="JJ152"/>
      <c r="JK152"/>
      <c r="JL152"/>
      <c r="JM152"/>
      <c r="JN152"/>
      <c r="JO152"/>
      <c r="JP152"/>
      <c r="JQ152"/>
      <c r="JR152"/>
      <c r="JS152"/>
      <c r="JT152"/>
      <c r="JU152"/>
      <c r="JV152"/>
      <c r="JW152"/>
      <c r="JX152"/>
      <c r="JY152"/>
      <c r="JZ152"/>
      <c r="KA152"/>
      <c r="KB152"/>
      <c r="KC152"/>
      <c r="KD152"/>
      <c r="KE152"/>
      <c r="KF152"/>
      <c r="KG152"/>
      <c r="KH152"/>
      <c r="KI152"/>
      <c r="KJ152"/>
      <c r="KK152"/>
      <c r="KL152"/>
      <c r="KM152"/>
      <c r="KN152"/>
      <c r="KO152"/>
      <c r="KP152"/>
      <c r="KQ152"/>
      <c r="KR152"/>
      <c r="KS152"/>
      <c r="KT152"/>
      <c r="KU152"/>
      <c r="KV152"/>
      <c r="KW152"/>
      <c r="KX152"/>
      <c r="KY152"/>
      <c r="KZ152"/>
      <c r="LA152"/>
      <c r="LB152"/>
      <c r="LC152"/>
      <c r="LD152"/>
      <c r="LE152"/>
      <c r="LF152"/>
      <c r="LG152"/>
      <c r="LH152"/>
      <c r="LI152"/>
      <c r="LJ152"/>
      <c r="LK152"/>
      <c r="LL152"/>
      <c r="LM152"/>
      <c r="LN152"/>
      <c r="LO152"/>
      <c r="LP152"/>
      <c r="LQ152"/>
      <c r="LR152"/>
      <c r="LS152"/>
      <c r="LT152"/>
      <c r="LU152"/>
      <c r="LV152"/>
      <c r="LW152"/>
      <c r="LX152"/>
      <c r="LY152"/>
      <c r="LZ152"/>
      <c r="MA152"/>
      <c r="MB152"/>
      <c r="MC152"/>
      <c r="MD152"/>
      <c r="ME152"/>
      <c r="MF152"/>
      <c r="MG152"/>
      <c r="MH152"/>
      <c r="MI152"/>
      <c r="MJ152"/>
      <c r="MK152"/>
      <c r="ML152"/>
      <c r="MM152"/>
      <c r="MN152"/>
      <c r="MO152"/>
      <c r="MP152"/>
      <c r="MQ152"/>
      <c r="MR152"/>
      <c r="MS152"/>
      <c r="MT152"/>
      <c r="MU152"/>
      <c r="MV152"/>
      <c r="MW152"/>
      <c r="MX152"/>
      <c r="MY152"/>
      <c r="MZ152"/>
      <c r="NA152"/>
      <c r="NB152"/>
      <c r="NC152"/>
      <c r="ND152"/>
      <c r="NE152"/>
      <c r="NF152"/>
      <c r="NG152"/>
      <c r="NH152"/>
      <c r="NI152"/>
      <c r="NJ152"/>
      <c r="NK152"/>
      <c r="NL152"/>
      <c r="NM152"/>
      <c r="NN152"/>
      <c r="NO152"/>
      <c r="NP152"/>
      <c r="NQ152"/>
      <c r="NR152"/>
      <c r="NS152"/>
      <c r="NT152"/>
      <c r="NU152"/>
      <c r="NV152"/>
      <c r="NW152"/>
      <c r="NX152"/>
      <c r="NY152"/>
      <c r="NZ152"/>
      <c r="OA152"/>
      <c r="OB152"/>
      <c r="OC152"/>
      <c r="OD152"/>
      <c r="OE152"/>
      <c r="OF152"/>
      <c r="OG152"/>
      <c r="OH152"/>
      <c r="OI152"/>
      <c r="OJ152"/>
      <c r="OK152"/>
      <c r="OL152"/>
      <c r="OM152"/>
      <c r="ON152"/>
      <c r="OO152"/>
      <c r="OP152"/>
      <c r="OQ152"/>
      <c r="OR152"/>
      <c r="OS152"/>
      <c r="OT152"/>
      <c r="OU152"/>
      <c r="OV152"/>
      <c r="OW152"/>
      <c r="OX152"/>
      <c r="OY152"/>
      <c r="OZ152"/>
      <c r="PA152"/>
      <c r="PB152"/>
      <c r="PC152"/>
      <c r="PD152"/>
      <c r="PE152"/>
      <c r="PF152"/>
      <c r="PG152"/>
      <c r="PH152"/>
      <c r="PI152"/>
      <c r="PJ152"/>
      <c r="PK152"/>
      <c r="PL152"/>
      <c r="PM152"/>
      <c r="PN152"/>
      <c r="PO152"/>
      <c r="PP152"/>
      <c r="PQ152"/>
      <c r="PR152"/>
      <c r="PS152"/>
      <c r="PT152"/>
      <c r="PU152"/>
      <c r="PV152"/>
      <c r="PW152"/>
      <c r="PX152"/>
      <c r="PY152"/>
      <c r="PZ152"/>
      <c r="QA152"/>
      <c r="QB152"/>
      <c r="QC152"/>
      <c r="QD152"/>
      <c r="QE152"/>
      <c r="QF152"/>
      <c r="QG152"/>
      <c r="QH152"/>
      <c r="QI152"/>
      <c r="QJ152"/>
      <c r="QK152"/>
      <c r="QL152"/>
      <c r="QM152"/>
      <c r="QN152"/>
      <c r="QO152"/>
      <c r="QP152"/>
      <c r="QQ152"/>
      <c r="QR152"/>
      <c r="QS152"/>
      <c r="QT152"/>
      <c r="QU152"/>
      <c r="QV152"/>
      <c r="QW152"/>
      <c r="QX152"/>
      <c r="QY152"/>
      <c r="QZ152"/>
      <c r="RA152"/>
      <c r="RB152"/>
      <c r="RC152"/>
      <c r="RD152"/>
      <c r="RE152"/>
      <c r="RF152"/>
      <c r="RG152"/>
      <c r="RH152"/>
      <c r="RI152"/>
      <c r="RJ152"/>
      <c r="RK152"/>
      <c r="RL152"/>
      <c r="RM152"/>
      <c r="RN152"/>
      <c r="RO152"/>
      <c r="RP152"/>
      <c r="RQ152"/>
      <c r="RR152"/>
      <c r="RS152"/>
      <c r="RT152"/>
      <c r="RU152"/>
      <c r="RV152"/>
      <c r="RW152"/>
      <c r="RX152"/>
      <c r="RY152"/>
      <c r="RZ152"/>
      <c r="SA152"/>
      <c r="SB152"/>
      <c r="SC152"/>
      <c r="SD152"/>
      <c r="SE152"/>
      <c r="SF152"/>
      <c r="SG152"/>
      <c r="SH152"/>
      <c r="SI152"/>
      <c r="SJ152"/>
      <c r="SK152"/>
      <c r="SL152"/>
      <c r="SM152"/>
      <c r="SN152"/>
      <c r="SO152"/>
      <c r="SP152"/>
      <c r="SQ152"/>
      <c r="SR152"/>
      <c r="SS152"/>
      <c r="ST152"/>
      <c r="SU152"/>
      <c r="SV152"/>
      <c r="SW152"/>
      <c r="SX152"/>
      <c r="SY152"/>
      <c r="SZ152"/>
      <c r="TA152"/>
      <c r="TB152"/>
      <c r="TC152"/>
      <c r="TD152"/>
      <c r="TE152"/>
      <c r="TF152"/>
      <c r="TG152"/>
      <c r="TH152"/>
      <c r="TI152"/>
      <c r="TJ152"/>
      <c r="TK152"/>
      <c r="TL152"/>
      <c r="TM152"/>
      <c r="TN152"/>
      <c r="TO152"/>
      <c r="TP152"/>
      <c r="TQ152"/>
      <c r="TR152"/>
      <c r="TS152"/>
      <c r="TT152"/>
      <c r="TU152"/>
      <c r="TV152"/>
      <c r="TW152"/>
      <c r="TX152"/>
      <c r="TY152"/>
      <c r="TZ152"/>
      <c r="UA152"/>
      <c r="UB152"/>
      <c r="UC152"/>
      <c r="UD152"/>
      <c r="UE152"/>
      <c r="UF152"/>
      <c r="UG152"/>
      <c r="UH152"/>
      <c r="UI152"/>
      <c r="UJ152"/>
      <c r="UK152"/>
      <c r="UL152"/>
      <c r="UM152"/>
      <c r="UN152"/>
      <c r="UO152"/>
      <c r="UP152"/>
      <c r="UQ152"/>
      <c r="UR152"/>
      <c r="US152"/>
      <c r="UT152"/>
      <c r="UU152"/>
      <c r="UV152"/>
      <c r="UW152"/>
      <c r="UX152"/>
      <c r="UY152"/>
      <c r="UZ152"/>
      <c r="VA152"/>
      <c r="VB152"/>
      <c r="VC152"/>
      <c r="VD152"/>
      <c r="VE152"/>
      <c r="VF152"/>
      <c r="VG152"/>
      <c r="VH152"/>
      <c r="VI152"/>
      <c r="VJ152"/>
      <c r="VK152"/>
      <c r="VL152"/>
      <c r="VM152"/>
      <c r="VN152"/>
      <c r="VO152"/>
      <c r="VP152"/>
      <c r="VQ152"/>
      <c r="VR152"/>
      <c r="VS152"/>
      <c r="VT152"/>
      <c r="VU152"/>
      <c r="VV152"/>
      <c r="VW152"/>
      <c r="VX152"/>
      <c r="VY152"/>
      <c r="VZ152"/>
      <c r="WA152"/>
      <c r="WB152"/>
      <c r="WC152"/>
      <c r="WD152"/>
      <c r="WE152"/>
      <c r="WF152"/>
      <c r="WG152"/>
      <c r="WH152"/>
      <c r="WI152"/>
      <c r="WJ152"/>
      <c r="WK152"/>
      <c r="WL152"/>
      <c r="WM152"/>
      <c r="WN152"/>
      <c r="WO152"/>
      <c r="WP152"/>
      <c r="WQ152"/>
      <c r="WR152"/>
      <c r="WS152"/>
      <c r="WT152"/>
      <c r="WU152"/>
      <c r="WV152"/>
      <c r="WW152"/>
      <c r="WX152"/>
      <c r="WY152"/>
      <c r="WZ152"/>
      <c r="XA152"/>
      <c r="XB152"/>
      <c r="XC152"/>
      <c r="XD152"/>
      <c r="XE152"/>
      <c r="XF152"/>
      <c r="XG152"/>
      <c r="XH152"/>
      <c r="XI152"/>
      <c r="XJ152"/>
      <c r="XK152"/>
      <c r="XL152"/>
      <c r="XM152"/>
      <c r="XN152"/>
      <c r="XO152"/>
      <c r="XP152"/>
      <c r="XQ152"/>
      <c r="XR152"/>
      <c r="XS152"/>
      <c r="XT152"/>
      <c r="XU152"/>
      <c r="XV152"/>
      <c r="XW152"/>
      <c r="XX152"/>
      <c r="XY152"/>
      <c r="XZ152"/>
      <c r="YA152"/>
      <c r="YB152"/>
      <c r="YC152"/>
      <c r="YD152"/>
      <c r="YE152"/>
      <c r="YF152"/>
      <c r="YG152"/>
      <c r="YH152"/>
      <c r="YI152"/>
      <c r="YJ152"/>
      <c r="YK152"/>
      <c r="YL152"/>
      <c r="YM152"/>
      <c r="YN152"/>
      <c r="YO152"/>
      <c r="YP152"/>
      <c r="YQ152"/>
      <c r="YR152"/>
      <c r="YS152"/>
      <c r="YT152"/>
      <c r="YU152"/>
      <c r="YV152"/>
      <c r="YW152"/>
      <c r="YX152"/>
      <c r="YY152"/>
      <c r="YZ152"/>
      <c r="ZA152"/>
      <c r="ZB152"/>
      <c r="ZC152"/>
      <c r="ZD152"/>
      <c r="ZE152"/>
      <c r="ZF152"/>
      <c r="ZG152"/>
      <c r="ZH152"/>
      <c r="ZI152"/>
      <c r="ZJ152"/>
      <c r="ZK152"/>
      <c r="ZL152"/>
      <c r="ZM152"/>
      <c r="ZN152"/>
      <c r="ZO152"/>
      <c r="ZP152"/>
      <c r="ZQ152"/>
      <c r="ZR152"/>
      <c r="ZS152"/>
      <c r="ZT152"/>
      <c r="ZU152"/>
      <c r="ZV152"/>
      <c r="ZW152"/>
      <c r="ZX152"/>
      <c r="ZY152"/>
      <c r="ZZ152"/>
    </row>
    <row r="153" spans="1:702" s="18" customFormat="1">
      <c r="A153" s="16" t="s">
        <v>68</v>
      </c>
      <c r="B153">
        <v>502542.61429162155</v>
      </c>
      <c r="C153">
        <v>518583.65043597046</v>
      </c>
      <c r="D153">
        <v>472109.52608203964</v>
      </c>
      <c r="E153">
        <v>503470.25005066767</v>
      </c>
      <c r="F153">
        <v>496799.89102150127</v>
      </c>
      <c r="G153">
        <v>523723.90481339878</v>
      </c>
      <c r="H153">
        <v>517447.22007455805</v>
      </c>
      <c r="I153">
        <v>532381.69346575404</v>
      </c>
      <c r="J153">
        <v>624452.08607355098</v>
      </c>
      <c r="K153">
        <v>585979.42022647359</v>
      </c>
      <c r="L153">
        <v>599292.19844793691</v>
      </c>
      <c r="M153">
        <v>630598.90905890556</v>
      </c>
      <c r="N153">
        <v>629964.02339613996</v>
      </c>
      <c r="O153">
        <v>604694.59968440072</v>
      </c>
      <c r="P153">
        <v>612395.20768503833</v>
      </c>
      <c r="Q153">
        <v>605833.07671233895</v>
      </c>
      <c r="R153">
        <v>631549.56623993441</v>
      </c>
      <c r="S153">
        <v>566670.72167975409</v>
      </c>
      <c r="T153">
        <v>503185.96269009542</v>
      </c>
      <c r="U153">
        <v>461308.25738609454</v>
      </c>
      <c r="V153">
        <v>475185.36440315581</v>
      </c>
      <c r="W153">
        <v>362067.08779220522</v>
      </c>
      <c r="X153">
        <v>333586.98116466397</v>
      </c>
      <c r="Y153">
        <v>429124.12816744053</v>
      </c>
      <c r="Z153">
        <v>387285.64893701964</v>
      </c>
      <c r="AA153">
        <v>397605.6370647992</v>
      </c>
      <c r="AB153">
        <v>357309.48511296429</v>
      </c>
      <c r="AC153">
        <v>347599.19179830514</v>
      </c>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c r="EZ153"/>
      <c r="FA153"/>
      <c r="FB153"/>
      <c r="FC153"/>
      <c r="FD153"/>
      <c r="FE153"/>
      <c r="FF153"/>
      <c r="FG153"/>
      <c r="FH153"/>
      <c r="FI153"/>
      <c r="FJ153"/>
      <c r="FK153"/>
      <c r="FL153"/>
      <c r="FM153"/>
      <c r="FN153"/>
      <c r="FO153"/>
      <c r="FP153"/>
      <c r="FQ153"/>
      <c r="FR153"/>
      <c r="FS153"/>
      <c r="FT153"/>
      <c r="FU153"/>
      <c r="FV153"/>
      <c r="FW153"/>
      <c r="FX153"/>
      <c r="FY153"/>
      <c r="FZ153"/>
      <c r="GA153"/>
      <c r="GB153"/>
      <c r="GC153"/>
      <c r="GD153"/>
      <c r="GE153"/>
      <c r="GF153"/>
      <c r="GG153"/>
      <c r="GH153"/>
      <c r="GI153"/>
      <c r="GJ153"/>
      <c r="GK153"/>
      <c r="GL153"/>
      <c r="GM153"/>
      <c r="GN153"/>
      <c r="GO153"/>
      <c r="GP153"/>
      <c r="GQ153"/>
      <c r="GR153"/>
      <c r="GS153"/>
      <c r="GT153"/>
      <c r="GU153"/>
      <c r="GV153"/>
      <c r="GW153"/>
      <c r="GX153"/>
      <c r="GY153"/>
      <c r="GZ153"/>
      <c r="HA153"/>
      <c r="HB153"/>
      <c r="HC153"/>
      <c r="HD153"/>
      <c r="HE153"/>
      <c r="HF153"/>
      <c r="HG153"/>
      <c r="HH153"/>
      <c r="HI153"/>
      <c r="HJ153"/>
      <c r="HK153"/>
      <c r="HL153"/>
      <c r="HM153"/>
      <c r="HN153"/>
      <c r="HO153"/>
      <c r="HP153"/>
      <c r="HQ153"/>
      <c r="HR153"/>
      <c r="HS153"/>
      <c r="HT153"/>
      <c r="HU153"/>
      <c r="HV153"/>
      <c r="HW153"/>
      <c r="HX153"/>
      <c r="HY153"/>
      <c r="HZ153"/>
      <c r="IA153"/>
      <c r="IB153"/>
      <c r="IC153"/>
      <c r="ID153"/>
      <c r="IE153"/>
      <c r="IF153"/>
      <c r="IG153"/>
      <c r="IH153"/>
      <c r="II153"/>
      <c r="IJ153"/>
      <c r="IK153"/>
      <c r="IL153"/>
      <c r="IM153"/>
      <c r="IN153"/>
      <c r="IO153"/>
      <c r="IP153"/>
      <c r="IQ153"/>
      <c r="IR153"/>
      <c r="IS153"/>
      <c r="IT153"/>
      <c r="IU153"/>
      <c r="IV153"/>
      <c r="IW153"/>
      <c r="IX153"/>
      <c r="IY153"/>
      <c r="IZ153"/>
      <c r="JA153"/>
      <c r="JB153"/>
      <c r="JC153"/>
      <c r="JD153"/>
      <c r="JE153"/>
      <c r="JF153"/>
      <c r="JG153"/>
      <c r="JH153"/>
      <c r="JI153"/>
      <c r="JJ153"/>
      <c r="JK153"/>
      <c r="JL153"/>
      <c r="JM153"/>
      <c r="JN153"/>
      <c r="JO153"/>
      <c r="JP153"/>
      <c r="JQ153"/>
      <c r="JR153"/>
      <c r="JS153"/>
      <c r="JT153"/>
      <c r="JU153"/>
      <c r="JV153"/>
      <c r="JW153"/>
      <c r="JX153"/>
      <c r="JY153"/>
      <c r="JZ153"/>
      <c r="KA153"/>
      <c r="KB153"/>
      <c r="KC153"/>
      <c r="KD153"/>
      <c r="KE153"/>
      <c r="KF153"/>
      <c r="KG153"/>
      <c r="KH153"/>
      <c r="KI153"/>
      <c r="KJ153"/>
      <c r="KK153"/>
      <c r="KL153"/>
      <c r="KM153"/>
      <c r="KN153"/>
      <c r="KO153"/>
      <c r="KP153"/>
      <c r="KQ153"/>
      <c r="KR153"/>
      <c r="KS153"/>
      <c r="KT153"/>
      <c r="KU153"/>
      <c r="KV153"/>
      <c r="KW153"/>
      <c r="KX153"/>
      <c r="KY153"/>
      <c r="KZ153"/>
      <c r="LA153"/>
      <c r="LB153"/>
      <c r="LC153"/>
      <c r="LD153"/>
      <c r="LE153"/>
      <c r="LF153"/>
      <c r="LG153"/>
      <c r="LH153"/>
      <c r="LI153"/>
      <c r="LJ153"/>
      <c r="LK153"/>
      <c r="LL153"/>
      <c r="LM153"/>
      <c r="LN153"/>
      <c r="LO153"/>
      <c r="LP153"/>
      <c r="LQ153"/>
      <c r="LR153"/>
      <c r="LS153"/>
      <c r="LT153"/>
      <c r="LU153"/>
      <c r="LV153"/>
      <c r="LW153"/>
      <c r="LX153"/>
      <c r="LY153"/>
      <c r="LZ153"/>
      <c r="MA153"/>
      <c r="MB153"/>
      <c r="MC153"/>
      <c r="MD153"/>
      <c r="ME153"/>
      <c r="MF153"/>
      <c r="MG153"/>
      <c r="MH153"/>
      <c r="MI153"/>
      <c r="MJ153"/>
      <c r="MK153"/>
      <c r="ML153"/>
      <c r="MM153"/>
      <c r="MN153"/>
      <c r="MO153"/>
      <c r="MP153"/>
      <c r="MQ153"/>
      <c r="MR153"/>
      <c r="MS153"/>
      <c r="MT153"/>
      <c r="MU153"/>
      <c r="MV153"/>
      <c r="MW153"/>
      <c r="MX153"/>
      <c r="MY153"/>
      <c r="MZ153"/>
      <c r="NA153"/>
      <c r="NB153"/>
      <c r="NC153"/>
      <c r="ND153"/>
      <c r="NE153"/>
      <c r="NF153"/>
      <c r="NG153"/>
      <c r="NH153"/>
      <c r="NI153"/>
      <c r="NJ153"/>
      <c r="NK153"/>
      <c r="NL153"/>
      <c r="NM153"/>
      <c r="NN153"/>
      <c r="NO153"/>
      <c r="NP153"/>
      <c r="NQ153"/>
      <c r="NR153"/>
      <c r="NS153"/>
      <c r="NT153"/>
      <c r="NU153"/>
      <c r="NV153"/>
      <c r="NW153"/>
      <c r="NX153"/>
      <c r="NY153"/>
      <c r="NZ153"/>
      <c r="OA153"/>
      <c r="OB153"/>
      <c r="OC153"/>
      <c r="OD153"/>
      <c r="OE153"/>
      <c r="OF153"/>
      <c r="OG153"/>
      <c r="OH153"/>
      <c r="OI153"/>
      <c r="OJ153"/>
      <c r="OK153"/>
      <c r="OL153"/>
      <c r="OM153"/>
      <c r="ON153"/>
      <c r="OO153"/>
      <c r="OP153"/>
      <c r="OQ153"/>
      <c r="OR153"/>
      <c r="OS153"/>
      <c r="OT153"/>
      <c r="OU153"/>
      <c r="OV153"/>
      <c r="OW153"/>
      <c r="OX153"/>
      <c r="OY153"/>
      <c r="OZ153"/>
      <c r="PA153"/>
      <c r="PB153"/>
      <c r="PC153"/>
      <c r="PD153"/>
      <c r="PE153"/>
      <c r="PF153"/>
      <c r="PG153"/>
      <c r="PH153"/>
      <c r="PI153"/>
      <c r="PJ153"/>
      <c r="PK153"/>
      <c r="PL153"/>
      <c r="PM153"/>
      <c r="PN153"/>
      <c r="PO153"/>
      <c r="PP153"/>
      <c r="PQ153"/>
      <c r="PR153"/>
      <c r="PS153"/>
      <c r="PT153"/>
      <c r="PU153"/>
      <c r="PV153"/>
      <c r="PW153"/>
      <c r="PX153"/>
      <c r="PY153"/>
      <c r="PZ153"/>
      <c r="QA153"/>
      <c r="QB153"/>
      <c r="QC153"/>
      <c r="QD153"/>
      <c r="QE153"/>
      <c r="QF153"/>
      <c r="QG153"/>
      <c r="QH153"/>
      <c r="QI153"/>
      <c r="QJ153"/>
      <c r="QK153"/>
      <c r="QL153"/>
      <c r="QM153"/>
      <c r="QN153"/>
      <c r="QO153"/>
      <c r="QP153"/>
      <c r="QQ153"/>
      <c r="QR153"/>
      <c r="QS153"/>
      <c r="QT153"/>
      <c r="QU153"/>
      <c r="QV153"/>
      <c r="QW153"/>
      <c r="QX153"/>
      <c r="QY153"/>
      <c r="QZ153"/>
      <c r="RA153"/>
      <c r="RB153"/>
      <c r="RC153"/>
      <c r="RD153"/>
      <c r="RE153"/>
      <c r="RF153"/>
      <c r="RG153"/>
      <c r="RH153"/>
      <c r="RI153"/>
      <c r="RJ153"/>
      <c r="RK153"/>
      <c r="RL153"/>
      <c r="RM153"/>
      <c r="RN153"/>
      <c r="RO153"/>
      <c r="RP153"/>
      <c r="RQ153"/>
      <c r="RR153"/>
      <c r="RS153"/>
      <c r="RT153"/>
      <c r="RU153"/>
      <c r="RV153"/>
      <c r="RW153"/>
      <c r="RX153"/>
      <c r="RY153"/>
      <c r="RZ153"/>
      <c r="SA153"/>
      <c r="SB153"/>
      <c r="SC153"/>
      <c r="SD153"/>
      <c r="SE153"/>
      <c r="SF153"/>
      <c r="SG153"/>
      <c r="SH153"/>
      <c r="SI153"/>
      <c r="SJ153"/>
      <c r="SK153"/>
      <c r="SL153"/>
      <c r="SM153"/>
      <c r="SN153"/>
      <c r="SO153"/>
      <c r="SP153"/>
      <c r="SQ153"/>
      <c r="SR153"/>
      <c r="SS153"/>
      <c r="ST153"/>
      <c r="SU153"/>
      <c r="SV153"/>
      <c r="SW153"/>
      <c r="SX153"/>
      <c r="SY153"/>
      <c r="SZ153"/>
      <c r="TA153"/>
      <c r="TB153"/>
      <c r="TC153"/>
      <c r="TD153"/>
      <c r="TE153"/>
      <c r="TF153"/>
      <c r="TG153"/>
      <c r="TH153"/>
      <c r="TI153"/>
      <c r="TJ153"/>
      <c r="TK153"/>
      <c r="TL153"/>
      <c r="TM153"/>
      <c r="TN153"/>
      <c r="TO153"/>
      <c r="TP153"/>
      <c r="TQ153"/>
      <c r="TR153"/>
      <c r="TS153"/>
      <c r="TT153"/>
      <c r="TU153"/>
      <c r="TV153"/>
      <c r="TW153"/>
      <c r="TX153"/>
      <c r="TY153"/>
      <c r="TZ153"/>
      <c r="UA153"/>
      <c r="UB153"/>
      <c r="UC153"/>
      <c r="UD153"/>
      <c r="UE153"/>
      <c r="UF153"/>
      <c r="UG153"/>
      <c r="UH153"/>
      <c r="UI153"/>
      <c r="UJ153"/>
      <c r="UK153"/>
      <c r="UL153"/>
      <c r="UM153"/>
      <c r="UN153"/>
      <c r="UO153"/>
      <c r="UP153"/>
      <c r="UQ153"/>
      <c r="UR153"/>
      <c r="US153"/>
      <c r="UT153"/>
      <c r="UU153"/>
      <c r="UV153"/>
      <c r="UW153"/>
      <c r="UX153"/>
      <c r="UY153"/>
      <c r="UZ153"/>
      <c r="VA153"/>
      <c r="VB153"/>
      <c r="VC153"/>
      <c r="VD153"/>
      <c r="VE153"/>
      <c r="VF153"/>
      <c r="VG153"/>
      <c r="VH153"/>
      <c r="VI153"/>
      <c r="VJ153"/>
      <c r="VK153"/>
      <c r="VL153"/>
      <c r="VM153"/>
      <c r="VN153"/>
      <c r="VO153"/>
      <c r="VP153"/>
      <c r="VQ153"/>
      <c r="VR153"/>
      <c r="VS153"/>
      <c r="VT153"/>
      <c r="VU153"/>
      <c r="VV153"/>
      <c r="VW153"/>
      <c r="VX153"/>
      <c r="VY153"/>
      <c r="VZ153"/>
      <c r="WA153"/>
      <c r="WB153"/>
      <c r="WC153"/>
      <c r="WD153"/>
      <c r="WE153"/>
      <c r="WF153"/>
      <c r="WG153"/>
      <c r="WH153"/>
      <c r="WI153"/>
      <c r="WJ153"/>
      <c r="WK153"/>
      <c r="WL153"/>
      <c r="WM153"/>
      <c r="WN153"/>
      <c r="WO153"/>
      <c r="WP153"/>
      <c r="WQ153"/>
      <c r="WR153"/>
      <c r="WS153"/>
      <c r="WT153"/>
      <c r="WU153"/>
      <c r="WV153"/>
      <c r="WW153"/>
      <c r="WX153"/>
      <c r="WY153"/>
      <c r="WZ153"/>
      <c r="XA153"/>
      <c r="XB153"/>
      <c r="XC153"/>
      <c r="XD153"/>
      <c r="XE153"/>
      <c r="XF153"/>
      <c r="XG153"/>
      <c r="XH153"/>
      <c r="XI153"/>
      <c r="XJ153"/>
      <c r="XK153"/>
      <c r="XL153"/>
      <c r="XM153"/>
      <c r="XN153"/>
      <c r="XO153"/>
      <c r="XP153"/>
      <c r="XQ153"/>
      <c r="XR153"/>
      <c r="XS153"/>
      <c r="XT153"/>
      <c r="XU153"/>
      <c r="XV153"/>
      <c r="XW153"/>
      <c r="XX153"/>
      <c r="XY153"/>
      <c r="XZ153"/>
      <c r="YA153"/>
      <c r="YB153"/>
      <c r="YC153"/>
      <c r="YD153"/>
      <c r="YE153"/>
      <c r="YF153"/>
      <c r="YG153"/>
      <c r="YH153"/>
      <c r="YI153"/>
      <c r="YJ153"/>
      <c r="YK153"/>
      <c r="YL153"/>
      <c r="YM153"/>
      <c r="YN153"/>
      <c r="YO153"/>
      <c r="YP153"/>
      <c r="YQ153"/>
      <c r="YR153"/>
      <c r="YS153"/>
      <c r="YT153"/>
      <c r="YU153"/>
      <c r="YV153"/>
      <c r="YW153"/>
      <c r="YX153"/>
      <c r="YY153"/>
      <c r="YZ153"/>
      <c r="ZA153"/>
      <c r="ZB153"/>
      <c r="ZC153"/>
      <c r="ZD153"/>
      <c r="ZE153"/>
      <c r="ZF153"/>
      <c r="ZG153"/>
      <c r="ZH153"/>
      <c r="ZI153"/>
      <c r="ZJ153"/>
      <c r="ZK153"/>
      <c r="ZL153"/>
      <c r="ZM153"/>
      <c r="ZN153"/>
      <c r="ZO153"/>
      <c r="ZP153"/>
      <c r="ZQ153"/>
      <c r="ZR153"/>
      <c r="ZS153"/>
      <c r="ZT153"/>
      <c r="ZU153"/>
      <c r="ZV153"/>
      <c r="ZW153"/>
      <c r="ZX153"/>
      <c r="ZY153"/>
      <c r="ZZ153"/>
    </row>
    <row r="154" spans="1:702" s="18" customFormat="1">
      <c r="A154" s="16" t="s">
        <v>69</v>
      </c>
      <c r="B154">
        <v>125635.65357290539</v>
      </c>
      <c r="C154">
        <v>129645.91260899261</v>
      </c>
      <c r="D154">
        <v>118027.38152050991</v>
      </c>
      <c r="E154">
        <v>125867.56251266692</v>
      </c>
      <c r="F154">
        <v>124199.97275537532</v>
      </c>
      <c r="G154">
        <v>130930.97620334971</v>
      </c>
      <c r="H154">
        <v>129361.80501863953</v>
      </c>
      <c r="I154">
        <v>133095.42336643851</v>
      </c>
      <c r="J154">
        <v>156113.02151838774</v>
      </c>
      <c r="K154">
        <v>146494.8550566184</v>
      </c>
      <c r="L154">
        <v>149823.04961198423</v>
      </c>
      <c r="M154">
        <v>157649.72726472639</v>
      </c>
      <c r="N154">
        <v>157491.00584903499</v>
      </c>
      <c r="O154">
        <v>151173.64992110018</v>
      </c>
      <c r="P154">
        <v>153098.80192125958</v>
      </c>
      <c r="Q154">
        <v>151458.26917808474</v>
      </c>
      <c r="R154">
        <v>157887.3915599836</v>
      </c>
      <c r="S154">
        <v>141667.68041993852</v>
      </c>
      <c r="T154">
        <v>125796.49067252385</v>
      </c>
      <c r="U154">
        <v>115327.06434652364</v>
      </c>
      <c r="V154">
        <v>118796.34110078895</v>
      </c>
      <c r="W154">
        <v>90516.77194805129</v>
      </c>
      <c r="X154">
        <v>83396.745291165978</v>
      </c>
      <c r="Y154">
        <v>0</v>
      </c>
      <c r="Z154">
        <v>0</v>
      </c>
      <c r="AA154">
        <v>0</v>
      </c>
      <c r="AB154">
        <v>0</v>
      </c>
      <c r="AC154">
        <v>0</v>
      </c>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c r="FC154"/>
      <c r="FD154"/>
      <c r="FE154"/>
      <c r="FF154"/>
      <c r="FG154"/>
      <c r="FH154"/>
      <c r="FI154"/>
      <c r="FJ154"/>
      <c r="FK154"/>
      <c r="FL154"/>
      <c r="FM154"/>
      <c r="FN154"/>
      <c r="FO154"/>
      <c r="FP154"/>
      <c r="FQ154"/>
      <c r="FR154"/>
      <c r="FS154"/>
      <c r="FT154"/>
      <c r="FU154"/>
      <c r="FV154"/>
      <c r="FW154"/>
      <c r="FX154"/>
      <c r="FY154"/>
      <c r="FZ154"/>
      <c r="GA154"/>
      <c r="GB154"/>
      <c r="GC154"/>
      <c r="GD154"/>
      <c r="GE154"/>
      <c r="GF154"/>
      <c r="GG154"/>
      <c r="GH154"/>
      <c r="GI154"/>
      <c r="GJ154"/>
      <c r="GK154"/>
      <c r="GL154"/>
      <c r="GM154"/>
      <c r="GN154"/>
      <c r="GO154"/>
      <c r="GP154"/>
      <c r="GQ154"/>
      <c r="GR154"/>
      <c r="GS154"/>
      <c r="GT154"/>
      <c r="GU154"/>
      <c r="GV154"/>
      <c r="GW154"/>
      <c r="GX154"/>
      <c r="GY154"/>
      <c r="GZ154"/>
      <c r="HA154"/>
      <c r="HB154"/>
      <c r="HC154"/>
      <c r="HD154"/>
      <c r="HE154"/>
      <c r="HF154"/>
      <c r="HG154"/>
      <c r="HH154"/>
      <c r="HI154"/>
      <c r="HJ154"/>
      <c r="HK154"/>
      <c r="HL154"/>
      <c r="HM154"/>
      <c r="HN154"/>
      <c r="HO154"/>
      <c r="HP154"/>
      <c r="HQ154"/>
      <c r="HR154"/>
      <c r="HS154"/>
      <c r="HT154"/>
      <c r="HU154"/>
      <c r="HV154"/>
      <c r="HW154"/>
      <c r="HX154"/>
      <c r="HY154"/>
      <c r="HZ154"/>
      <c r="IA154"/>
      <c r="IB154"/>
      <c r="IC154"/>
      <c r="ID154"/>
      <c r="IE154"/>
      <c r="IF154"/>
      <c r="IG154"/>
      <c r="IH154"/>
      <c r="II154"/>
      <c r="IJ154"/>
      <c r="IK154"/>
      <c r="IL154"/>
      <c r="IM154"/>
      <c r="IN154"/>
      <c r="IO154"/>
      <c r="IP154"/>
      <c r="IQ154"/>
      <c r="IR154"/>
      <c r="IS154"/>
      <c r="IT154"/>
      <c r="IU154"/>
      <c r="IV154"/>
      <c r="IW154"/>
      <c r="IX154"/>
      <c r="IY154"/>
      <c r="IZ154"/>
      <c r="JA154"/>
      <c r="JB154"/>
      <c r="JC154"/>
      <c r="JD154"/>
      <c r="JE154"/>
      <c r="JF154"/>
      <c r="JG154"/>
      <c r="JH154"/>
      <c r="JI154"/>
      <c r="JJ154"/>
      <c r="JK154"/>
      <c r="JL154"/>
      <c r="JM154"/>
      <c r="JN154"/>
      <c r="JO154"/>
      <c r="JP154"/>
      <c r="JQ154"/>
      <c r="JR154"/>
      <c r="JS154"/>
      <c r="JT154"/>
      <c r="JU154"/>
      <c r="JV154"/>
      <c r="JW154"/>
      <c r="JX154"/>
      <c r="JY154"/>
      <c r="JZ154"/>
      <c r="KA154"/>
      <c r="KB154"/>
      <c r="KC154"/>
      <c r="KD154"/>
      <c r="KE154"/>
      <c r="KF154"/>
      <c r="KG154"/>
      <c r="KH154"/>
      <c r="KI154"/>
      <c r="KJ154"/>
      <c r="KK154"/>
      <c r="KL154"/>
      <c r="KM154"/>
      <c r="KN154"/>
      <c r="KO154"/>
      <c r="KP154"/>
      <c r="KQ154"/>
      <c r="KR154"/>
      <c r="KS154"/>
      <c r="KT154"/>
      <c r="KU154"/>
      <c r="KV154"/>
      <c r="KW154"/>
      <c r="KX154"/>
      <c r="KY154"/>
      <c r="KZ154"/>
      <c r="LA154"/>
      <c r="LB154"/>
      <c r="LC154"/>
      <c r="LD154"/>
      <c r="LE154"/>
      <c r="LF154"/>
      <c r="LG154"/>
      <c r="LH154"/>
      <c r="LI154"/>
      <c r="LJ154"/>
      <c r="LK154"/>
      <c r="LL154"/>
      <c r="LM154"/>
      <c r="LN154"/>
      <c r="LO154"/>
      <c r="LP154"/>
      <c r="LQ154"/>
      <c r="LR154"/>
      <c r="LS154"/>
      <c r="LT154"/>
      <c r="LU154"/>
      <c r="LV154"/>
      <c r="LW154"/>
      <c r="LX154"/>
      <c r="LY154"/>
      <c r="LZ154"/>
      <c r="MA154"/>
      <c r="MB154"/>
      <c r="MC154"/>
      <c r="MD154"/>
      <c r="ME154"/>
      <c r="MF154"/>
      <c r="MG154"/>
      <c r="MH154"/>
      <c r="MI154"/>
      <c r="MJ154"/>
      <c r="MK154"/>
      <c r="ML154"/>
      <c r="MM154"/>
      <c r="MN154"/>
      <c r="MO154"/>
      <c r="MP154"/>
      <c r="MQ154"/>
      <c r="MR154"/>
      <c r="MS154"/>
      <c r="MT154"/>
      <c r="MU154"/>
      <c r="MV154"/>
      <c r="MW154"/>
      <c r="MX154"/>
      <c r="MY154"/>
      <c r="MZ154"/>
      <c r="NA154"/>
      <c r="NB154"/>
      <c r="NC154"/>
      <c r="ND154"/>
      <c r="NE154"/>
      <c r="NF154"/>
      <c r="NG154"/>
      <c r="NH154"/>
      <c r="NI154"/>
      <c r="NJ154"/>
      <c r="NK154"/>
      <c r="NL154"/>
      <c r="NM154"/>
      <c r="NN154"/>
      <c r="NO154"/>
      <c r="NP154"/>
      <c r="NQ154"/>
      <c r="NR154"/>
      <c r="NS154"/>
      <c r="NT154"/>
      <c r="NU154"/>
      <c r="NV154"/>
      <c r="NW154"/>
      <c r="NX154"/>
      <c r="NY154"/>
      <c r="NZ154"/>
      <c r="OA154"/>
      <c r="OB154"/>
      <c r="OC154"/>
      <c r="OD154"/>
      <c r="OE154"/>
      <c r="OF154"/>
      <c r="OG154"/>
      <c r="OH154"/>
      <c r="OI154"/>
      <c r="OJ154"/>
      <c r="OK154"/>
      <c r="OL154"/>
      <c r="OM154"/>
      <c r="ON154"/>
      <c r="OO154"/>
      <c r="OP154"/>
      <c r="OQ154"/>
      <c r="OR154"/>
      <c r="OS154"/>
      <c r="OT154"/>
      <c r="OU154"/>
      <c r="OV154"/>
      <c r="OW154"/>
      <c r="OX154"/>
      <c r="OY154"/>
      <c r="OZ154"/>
      <c r="PA154"/>
      <c r="PB154"/>
      <c r="PC154"/>
      <c r="PD154"/>
      <c r="PE154"/>
      <c r="PF154"/>
      <c r="PG154"/>
      <c r="PH154"/>
      <c r="PI154"/>
      <c r="PJ154"/>
      <c r="PK154"/>
      <c r="PL154"/>
      <c r="PM154"/>
      <c r="PN154"/>
      <c r="PO154"/>
      <c r="PP154"/>
      <c r="PQ154"/>
      <c r="PR154"/>
      <c r="PS154"/>
      <c r="PT154"/>
      <c r="PU154"/>
      <c r="PV154"/>
      <c r="PW154"/>
      <c r="PX154"/>
      <c r="PY154"/>
      <c r="PZ154"/>
      <c r="QA154"/>
      <c r="QB154"/>
      <c r="QC154"/>
      <c r="QD154"/>
      <c r="QE154"/>
      <c r="QF154"/>
      <c r="QG154"/>
      <c r="QH154"/>
      <c r="QI154"/>
      <c r="QJ154"/>
      <c r="QK154"/>
      <c r="QL154"/>
      <c r="QM154"/>
      <c r="QN154"/>
      <c r="QO154"/>
      <c r="QP154"/>
      <c r="QQ154"/>
      <c r="QR154"/>
      <c r="QS154"/>
      <c r="QT154"/>
      <c r="QU154"/>
      <c r="QV154"/>
      <c r="QW154"/>
      <c r="QX154"/>
      <c r="QY154"/>
      <c r="QZ154"/>
      <c r="RA154"/>
      <c r="RB154"/>
      <c r="RC154"/>
      <c r="RD154"/>
      <c r="RE154"/>
      <c r="RF154"/>
      <c r="RG154"/>
      <c r="RH154"/>
      <c r="RI154"/>
      <c r="RJ154"/>
      <c r="RK154"/>
      <c r="RL154"/>
      <c r="RM154"/>
      <c r="RN154"/>
      <c r="RO154"/>
      <c r="RP154"/>
      <c r="RQ154"/>
      <c r="RR154"/>
      <c r="RS154"/>
      <c r="RT154"/>
      <c r="RU154"/>
      <c r="RV154"/>
      <c r="RW154"/>
      <c r="RX154"/>
      <c r="RY154"/>
      <c r="RZ154"/>
      <c r="SA154"/>
      <c r="SB154"/>
      <c r="SC154"/>
      <c r="SD154"/>
      <c r="SE154"/>
      <c r="SF154"/>
      <c r="SG154"/>
      <c r="SH154"/>
      <c r="SI154"/>
      <c r="SJ154"/>
      <c r="SK154"/>
      <c r="SL154"/>
      <c r="SM154"/>
      <c r="SN154"/>
      <c r="SO154"/>
      <c r="SP154"/>
      <c r="SQ154"/>
      <c r="SR154"/>
      <c r="SS154"/>
      <c r="ST154"/>
      <c r="SU154"/>
      <c r="SV154"/>
      <c r="SW154"/>
      <c r="SX154"/>
      <c r="SY154"/>
      <c r="SZ154"/>
      <c r="TA154"/>
      <c r="TB154"/>
      <c r="TC154"/>
      <c r="TD154"/>
      <c r="TE154"/>
      <c r="TF154"/>
      <c r="TG154"/>
      <c r="TH154"/>
      <c r="TI154"/>
      <c r="TJ154"/>
      <c r="TK154"/>
      <c r="TL154"/>
      <c r="TM154"/>
      <c r="TN154"/>
      <c r="TO154"/>
      <c r="TP154"/>
      <c r="TQ154"/>
      <c r="TR154"/>
      <c r="TS154"/>
      <c r="TT154"/>
      <c r="TU154"/>
      <c r="TV154"/>
      <c r="TW154"/>
      <c r="TX154"/>
      <c r="TY154"/>
      <c r="TZ154"/>
      <c r="UA154"/>
      <c r="UB154"/>
      <c r="UC154"/>
      <c r="UD154"/>
      <c r="UE154"/>
      <c r="UF154"/>
      <c r="UG154"/>
      <c r="UH154"/>
      <c r="UI154"/>
      <c r="UJ154"/>
      <c r="UK154"/>
      <c r="UL154"/>
      <c r="UM154"/>
      <c r="UN154"/>
      <c r="UO154"/>
      <c r="UP154"/>
      <c r="UQ154"/>
      <c r="UR154"/>
      <c r="US154"/>
      <c r="UT154"/>
      <c r="UU154"/>
      <c r="UV154"/>
      <c r="UW154"/>
      <c r="UX154"/>
      <c r="UY154"/>
      <c r="UZ154"/>
      <c r="VA154"/>
      <c r="VB154"/>
      <c r="VC154"/>
      <c r="VD154"/>
      <c r="VE154"/>
      <c r="VF154"/>
      <c r="VG154"/>
      <c r="VH154"/>
      <c r="VI154"/>
      <c r="VJ154"/>
      <c r="VK154"/>
      <c r="VL154"/>
      <c r="VM154"/>
      <c r="VN154"/>
      <c r="VO154"/>
      <c r="VP154"/>
      <c r="VQ154"/>
      <c r="VR154"/>
      <c r="VS154"/>
      <c r="VT154"/>
      <c r="VU154"/>
      <c r="VV154"/>
      <c r="VW154"/>
      <c r="VX154"/>
      <c r="VY154"/>
      <c r="VZ154"/>
      <c r="WA154"/>
      <c r="WB154"/>
      <c r="WC154"/>
      <c r="WD154"/>
      <c r="WE154"/>
      <c r="WF154"/>
      <c r="WG154"/>
      <c r="WH154"/>
      <c r="WI154"/>
      <c r="WJ154"/>
      <c r="WK154"/>
      <c r="WL154"/>
      <c r="WM154"/>
      <c r="WN154"/>
      <c r="WO154"/>
      <c r="WP154"/>
      <c r="WQ154"/>
      <c r="WR154"/>
      <c r="WS154"/>
      <c r="WT154"/>
      <c r="WU154"/>
      <c r="WV154"/>
      <c r="WW154"/>
      <c r="WX154"/>
      <c r="WY154"/>
      <c r="WZ154"/>
      <c r="XA154"/>
      <c r="XB154"/>
      <c r="XC154"/>
      <c r="XD154"/>
      <c r="XE154"/>
      <c r="XF154"/>
      <c r="XG154"/>
      <c r="XH154"/>
      <c r="XI154"/>
      <c r="XJ154"/>
      <c r="XK154"/>
      <c r="XL154"/>
      <c r="XM154"/>
      <c r="XN154"/>
      <c r="XO154"/>
      <c r="XP154"/>
      <c r="XQ154"/>
      <c r="XR154"/>
      <c r="XS154"/>
      <c r="XT154"/>
      <c r="XU154"/>
      <c r="XV154"/>
      <c r="XW154"/>
      <c r="XX154"/>
      <c r="XY154"/>
      <c r="XZ154"/>
      <c r="YA154"/>
      <c r="YB154"/>
      <c r="YC154"/>
      <c r="YD154"/>
      <c r="YE154"/>
      <c r="YF154"/>
      <c r="YG154"/>
      <c r="YH154"/>
      <c r="YI154"/>
      <c r="YJ154"/>
      <c r="YK154"/>
      <c r="YL154"/>
      <c r="YM154"/>
      <c r="YN154"/>
      <c r="YO154"/>
      <c r="YP154"/>
      <c r="YQ154"/>
      <c r="YR154"/>
      <c r="YS154"/>
      <c r="YT154"/>
      <c r="YU154"/>
      <c r="YV154"/>
      <c r="YW154"/>
      <c r="YX154"/>
      <c r="YY154"/>
      <c r="YZ154"/>
      <c r="ZA154"/>
      <c r="ZB154"/>
      <c r="ZC154"/>
      <c r="ZD154"/>
      <c r="ZE154"/>
      <c r="ZF154"/>
      <c r="ZG154"/>
      <c r="ZH154"/>
      <c r="ZI154"/>
      <c r="ZJ154"/>
      <c r="ZK154"/>
      <c r="ZL154"/>
      <c r="ZM154"/>
      <c r="ZN154"/>
      <c r="ZO154"/>
      <c r="ZP154"/>
      <c r="ZQ154"/>
      <c r="ZR154"/>
      <c r="ZS154"/>
      <c r="ZT154"/>
      <c r="ZU154"/>
      <c r="ZV154"/>
      <c r="ZW154"/>
      <c r="ZX154"/>
      <c r="ZY154"/>
      <c r="ZZ154"/>
    </row>
    <row r="155" spans="1:702" s="18" customFormat="1">
      <c r="A155" s="16" t="s">
        <v>195</v>
      </c>
      <c r="B155">
        <v>628178.26786452695</v>
      </c>
      <c r="C155">
        <v>648229.56304496306</v>
      </c>
      <c r="D155">
        <v>590136.90760254953</v>
      </c>
      <c r="E155">
        <v>629337.81256333459</v>
      </c>
      <c r="F155">
        <v>620999.86377687659</v>
      </c>
      <c r="G155">
        <v>654654.88101674849</v>
      </c>
      <c r="H155">
        <v>646809.02509319759</v>
      </c>
      <c r="I155">
        <v>665477.11683219252</v>
      </c>
      <c r="J155">
        <v>780565.10759193869</v>
      </c>
      <c r="K155">
        <v>732474.27528309193</v>
      </c>
      <c r="L155">
        <v>749115.2480599212</v>
      </c>
      <c r="M155">
        <v>788248.63632363197</v>
      </c>
      <c r="N155">
        <v>787455.02924517496</v>
      </c>
      <c r="O155">
        <v>755868.24960550095</v>
      </c>
      <c r="P155">
        <v>765494.00960629794</v>
      </c>
      <c r="Q155">
        <v>757291.34589042375</v>
      </c>
      <c r="R155">
        <v>789436.95779991802</v>
      </c>
      <c r="S155">
        <v>708338.40209969261</v>
      </c>
      <c r="T155">
        <v>628982.45336261927</v>
      </c>
      <c r="U155">
        <v>576635.32173261815</v>
      </c>
      <c r="V155">
        <v>593981.70550394477</v>
      </c>
      <c r="W155">
        <v>452583.85974025651</v>
      </c>
      <c r="X155">
        <v>416983.72645582998</v>
      </c>
      <c r="Y155">
        <v>429124.12816744053</v>
      </c>
      <c r="Z155">
        <v>387285.64893701964</v>
      </c>
      <c r="AA155">
        <v>397605.63706479926</v>
      </c>
      <c r="AB155">
        <v>357309.48511296429</v>
      </c>
      <c r="AC155">
        <v>347599.19179830514</v>
      </c>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c r="EZ155"/>
      <c r="FA155"/>
      <c r="FB155"/>
      <c r="FC155"/>
      <c r="FD155"/>
      <c r="FE155"/>
      <c r="FF155"/>
      <c r="FG155"/>
      <c r="FH155"/>
      <c r="FI155"/>
      <c r="FJ155"/>
      <c r="FK155"/>
      <c r="FL155"/>
      <c r="FM155"/>
      <c r="FN155"/>
      <c r="FO155"/>
      <c r="FP155"/>
      <c r="FQ155"/>
      <c r="FR155"/>
      <c r="FS155"/>
      <c r="FT155"/>
      <c r="FU155"/>
      <c r="FV155"/>
      <c r="FW155"/>
      <c r="FX155"/>
      <c r="FY155"/>
      <c r="FZ155"/>
      <c r="GA155"/>
      <c r="GB155"/>
      <c r="GC155"/>
      <c r="GD155"/>
      <c r="GE155"/>
      <c r="GF155"/>
      <c r="GG155"/>
      <c r="GH155"/>
      <c r="GI155"/>
      <c r="GJ155"/>
      <c r="GK155"/>
      <c r="GL155"/>
      <c r="GM155"/>
      <c r="GN155"/>
      <c r="GO155"/>
      <c r="GP155"/>
      <c r="GQ155"/>
      <c r="GR155"/>
      <c r="GS155"/>
      <c r="GT155"/>
      <c r="GU155"/>
      <c r="GV155"/>
      <c r="GW155"/>
      <c r="GX155"/>
      <c r="GY155"/>
      <c r="GZ155"/>
      <c r="HA155"/>
      <c r="HB155"/>
      <c r="HC155"/>
      <c r="HD155"/>
      <c r="HE155"/>
      <c r="HF155"/>
      <c r="HG155"/>
      <c r="HH155"/>
      <c r="HI155"/>
      <c r="HJ155"/>
      <c r="HK155"/>
      <c r="HL155"/>
      <c r="HM155"/>
      <c r="HN155"/>
      <c r="HO155"/>
      <c r="HP155"/>
      <c r="HQ155"/>
      <c r="HR155"/>
      <c r="HS155"/>
      <c r="HT155"/>
      <c r="HU155"/>
      <c r="HV155"/>
      <c r="HW155"/>
      <c r="HX155"/>
      <c r="HY155"/>
      <c r="HZ155"/>
      <c r="IA155"/>
      <c r="IB155"/>
      <c r="IC155"/>
      <c r="ID155"/>
      <c r="IE155"/>
      <c r="IF155"/>
      <c r="IG155"/>
      <c r="IH155"/>
      <c r="II155"/>
      <c r="IJ155"/>
      <c r="IK155"/>
      <c r="IL155"/>
      <c r="IM155"/>
      <c r="IN155"/>
      <c r="IO155"/>
      <c r="IP155"/>
      <c r="IQ155"/>
      <c r="IR155"/>
      <c r="IS155"/>
      <c r="IT155"/>
      <c r="IU155"/>
      <c r="IV155"/>
      <c r="IW155"/>
      <c r="IX155"/>
      <c r="IY155"/>
      <c r="IZ155"/>
      <c r="JA155"/>
      <c r="JB155"/>
      <c r="JC155"/>
      <c r="JD155"/>
      <c r="JE155"/>
      <c r="JF155"/>
      <c r="JG155"/>
      <c r="JH155"/>
      <c r="JI155"/>
      <c r="JJ155"/>
      <c r="JK155"/>
      <c r="JL155"/>
      <c r="JM155"/>
      <c r="JN155"/>
      <c r="JO155"/>
      <c r="JP155"/>
      <c r="JQ155"/>
      <c r="JR155"/>
      <c r="JS155"/>
      <c r="JT155"/>
      <c r="JU155"/>
      <c r="JV155"/>
      <c r="JW155"/>
      <c r="JX155"/>
      <c r="JY155"/>
      <c r="JZ155"/>
      <c r="KA155"/>
      <c r="KB155"/>
      <c r="KC155"/>
      <c r="KD155"/>
      <c r="KE155"/>
      <c r="KF155"/>
      <c r="KG155"/>
      <c r="KH155"/>
      <c r="KI155"/>
      <c r="KJ155"/>
      <c r="KK155"/>
      <c r="KL155"/>
      <c r="KM155"/>
      <c r="KN155"/>
      <c r="KO155"/>
      <c r="KP155"/>
      <c r="KQ155"/>
      <c r="KR155"/>
      <c r="KS155"/>
      <c r="KT155"/>
      <c r="KU155"/>
      <c r="KV155"/>
      <c r="KW155"/>
      <c r="KX155"/>
      <c r="KY155"/>
      <c r="KZ155"/>
      <c r="LA155"/>
      <c r="LB155"/>
      <c r="LC155"/>
      <c r="LD155"/>
      <c r="LE155"/>
      <c r="LF155"/>
      <c r="LG155"/>
      <c r="LH155"/>
      <c r="LI155"/>
      <c r="LJ155"/>
      <c r="LK155"/>
      <c r="LL155"/>
      <c r="LM155"/>
      <c r="LN155"/>
      <c r="LO155"/>
      <c r="LP155"/>
      <c r="LQ155"/>
      <c r="LR155"/>
      <c r="LS155"/>
      <c r="LT155"/>
      <c r="LU155"/>
      <c r="LV155"/>
      <c r="LW155"/>
      <c r="LX155"/>
      <c r="LY155"/>
      <c r="LZ155"/>
      <c r="MA155"/>
      <c r="MB155"/>
      <c r="MC155"/>
      <c r="MD155"/>
      <c r="ME155"/>
      <c r="MF155"/>
      <c r="MG155"/>
      <c r="MH155"/>
      <c r="MI155"/>
      <c r="MJ155"/>
      <c r="MK155"/>
      <c r="ML155"/>
      <c r="MM155"/>
      <c r="MN155"/>
      <c r="MO155"/>
      <c r="MP155"/>
      <c r="MQ155"/>
      <c r="MR155"/>
      <c r="MS155"/>
      <c r="MT155"/>
      <c r="MU155"/>
      <c r="MV155"/>
      <c r="MW155"/>
      <c r="MX155"/>
      <c r="MY155"/>
      <c r="MZ155"/>
      <c r="NA155"/>
      <c r="NB155"/>
      <c r="NC155"/>
      <c r="ND155"/>
      <c r="NE155"/>
      <c r="NF155"/>
      <c r="NG155"/>
      <c r="NH155"/>
      <c r="NI155"/>
      <c r="NJ155"/>
      <c r="NK155"/>
      <c r="NL155"/>
      <c r="NM155"/>
      <c r="NN155"/>
      <c r="NO155"/>
      <c r="NP155"/>
      <c r="NQ155"/>
      <c r="NR155"/>
      <c r="NS155"/>
      <c r="NT155"/>
      <c r="NU155"/>
      <c r="NV155"/>
      <c r="NW155"/>
      <c r="NX155"/>
      <c r="NY155"/>
      <c r="NZ155"/>
      <c r="OA155"/>
      <c r="OB155"/>
      <c r="OC155"/>
      <c r="OD155"/>
      <c r="OE155"/>
      <c r="OF155"/>
      <c r="OG155"/>
      <c r="OH155"/>
      <c r="OI155"/>
      <c r="OJ155"/>
      <c r="OK155"/>
      <c r="OL155"/>
      <c r="OM155"/>
      <c r="ON155"/>
      <c r="OO155"/>
      <c r="OP155"/>
      <c r="OQ155"/>
      <c r="OR155"/>
      <c r="OS155"/>
      <c r="OT155"/>
      <c r="OU155"/>
      <c r="OV155"/>
      <c r="OW155"/>
      <c r="OX155"/>
      <c r="OY155"/>
      <c r="OZ155"/>
      <c r="PA155"/>
      <c r="PB155"/>
      <c r="PC155"/>
      <c r="PD155"/>
      <c r="PE155"/>
      <c r="PF155"/>
      <c r="PG155"/>
      <c r="PH155"/>
      <c r="PI155"/>
      <c r="PJ155"/>
      <c r="PK155"/>
      <c r="PL155"/>
      <c r="PM155"/>
      <c r="PN155"/>
      <c r="PO155"/>
      <c r="PP155"/>
      <c r="PQ155"/>
      <c r="PR155"/>
      <c r="PS155"/>
      <c r="PT155"/>
      <c r="PU155"/>
      <c r="PV155"/>
      <c r="PW155"/>
      <c r="PX155"/>
      <c r="PY155"/>
      <c r="PZ155"/>
      <c r="QA155"/>
      <c r="QB155"/>
      <c r="QC155"/>
      <c r="QD155"/>
      <c r="QE155"/>
      <c r="QF155"/>
      <c r="QG155"/>
      <c r="QH155"/>
      <c r="QI155"/>
      <c r="QJ155"/>
      <c r="QK155"/>
      <c r="QL155"/>
      <c r="QM155"/>
      <c r="QN155"/>
      <c r="QO155"/>
      <c r="QP155"/>
      <c r="QQ155"/>
      <c r="QR155"/>
      <c r="QS155"/>
      <c r="QT155"/>
      <c r="QU155"/>
      <c r="QV155"/>
      <c r="QW155"/>
      <c r="QX155"/>
      <c r="QY155"/>
      <c r="QZ155"/>
      <c r="RA155"/>
      <c r="RB155"/>
      <c r="RC155"/>
      <c r="RD155"/>
      <c r="RE155"/>
      <c r="RF155"/>
      <c r="RG155"/>
      <c r="RH155"/>
      <c r="RI155"/>
      <c r="RJ155"/>
      <c r="RK155"/>
      <c r="RL155"/>
      <c r="RM155"/>
      <c r="RN155"/>
      <c r="RO155"/>
      <c r="RP155"/>
      <c r="RQ155"/>
      <c r="RR155"/>
      <c r="RS155"/>
      <c r="RT155"/>
      <c r="RU155"/>
      <c r="RV155"/>
      <c r="RW155"/>
      <c r="RX155"/>
      <c r="RY155"/>
      <c r="RZ155"/>
      <c r="SA155"/>
      <c r="SB155"/>
      <c r="SC155"/>
      <c r="SD155"/>
      <c r="SE155"/>
      <c r="SF155"/>
      <c r="SG155"/>
      <c r="SH155"/>
      <c r="SI155"/>
      <c r="SJ155"/>
      <c r="SK155"/>
      <c r="SL155"/>
      <c r="SM155"/>
      <c r="SN155"/>
      <c r="SO155"/>
      <c r="SP155"/>
      <c r="SQ155"/>
      <c r="SR155"/>
      <c r="SS155"/>
      <c r="ST155"/>
      <c r="SU155"/>
      <c r="SV155"/>
      <c r="SW155"/>
      <c r="SX155"/>
      <c r="SY155"/>
      <c r="SZ155"/>
      <c r="TA155"/>
      <c r="TB155"/>
      <c r="TC155"/>
      <c r="TD155"/>
      <c r="TE155"/>
      <c r="TF155"/>
      <c r="TG155"/>
      <c r="TH155"/>
      <c r="TI155"/>
      <c r="TJ155"/>
      <c r="TK155"/>
      <c r="TL155"/>
      <c r="TM155"/>
      <c r="TN155"/>
      <c r="TO155"/>
      <c r="TP155"/>
      <c r="TQ155"/>
      <c r="TR155"/>
      <c r="TS155"/>
      <c r="TT155"/>
      <c r="TU155"/>
      <c r="TV155"/>
      <c r="TW155"/>
      <c r="TX155"/>
      <c r="TY155"/>
      <c r="TZ155"/>
      <c r="UA155"/>
      <c r="UB155"/>
      <c r="UC155"/>
      <c r="UD155"/>
      <c r="UE155"/>
      <c r="UF155"/>
      <c r="UG155"/>
      <c r="UH155"/>
      <c r="UI155"/>
      <c r="UJ155"/>
      <c r="UK155"/>
      <c r="UL155"/>
      <c r="UM155"/>
      <c r="UN155"/>
      <c r="UO155"/>
      <c r="UP155"/>
      <c r="UQ155"/>
      <c r="UR155"/>
      <c r="US155"/>
      <c r="UT155"/>
      <c r="UU155"/>
      <c r="UV155"/>
      <c r="UW155"/>
      <c r="UX155"/>
      <c r="UY155"/>
      <c r="UZ155"/>
      <c r="VA155"/>
      <c r="VB155"/>
      <c r="VC155"/>
      <c r="VD155"/>
      <c r="VE155"/>
      <c r="VF155"/>
      <c r="VG155"/>
      <c r="VH155"/>
      <c r="VI155"/>
      <c r="VJ155"/>
      <c r="VK155"/>
      <c r="VL155"/>
      <c r="VM155"/>
      <c r="VN155"/>
      <c r="VO155"/>
      <c r="VP155"/>
      <c r="VQ155"/>
      <c r="VR155"/>
      <c r="VS155"/>
      <c r="VT155"/>
      <c r="VU155"/>
      <c r="VV155"/>
      <c r="VW155"/>
      <c r="VX155"/>
      <c r="VY155"/>
      <c r="VZ155"/>
      <c r="WA155"/>
      <c r="WB155"/>
      <c r="WC155"/>
      <c r="WD155"/>
      <c r="WE155"/>
      <c r="WF155"/>
      <c r="WG155"/>
      <c r="WH155"/>
      <c r="WI155"/>
      <c r="WJ155"/>
      <c r="WK155"/>
      <c r="WL155"/>
      <c r="WM155"/>
      <c r="WN155"/>
      <c r="WO155"/>
      <c r="WP155"/>
      <c r="WQ155"/>
      <c r="WR155"/>
      <c r="WS155"/>
      <c r="WT155"/>
      <c r="WU155"/>
      <c r="WV155"/>
      <c r="WW155"/>
      <c r="WX155"/>
      <c r="WY155"/>
      <c r="WZ155"/>
      <c r="XA155"/>
      <c r="XB155"/>
      <c r="XC155"/>
      <c r="XD155"/>
      <c r="XE155"/>
      <c r="XF155"/>
      <c r="XG155"/>
      <c r="XH155"/>
      <c r="XI155"/>
      <c r="XJ155"/>
      <c r="XK155"/>
      <c r="XL155"/>
      <c r="XM155"/>
      <c r="XN155"/>
      <c r="XO155"/>
      <c r="XP155"/>
      <c r="XQ155"/>
      <c r="XR155"/>
      <c r="XS155"/>
      <c r="XT155"/>
      <c r="XU155"/>
      <c r="XV155"/>
      <c r="XW155"/>
      <c r="XX155"/>
      <c r="XY155"/>
      <c r="XZ155"/>
      <c r="YA155"/>
      <c r="YB155"/>
      <c r="YC155"/>
      <c r="YD155"/>
      <c r="YE155"/>
      <c r="YF155"/>
      <c r="YG155"/>
      <c r="YH155"/>
      <c r="YI155"/>
      <c r="YJ155"/>
      <c r="YK155"/>
      <c r="YL155"/>
      <c r="YM155"/>
      <c r="YN155"/>
      <c r="YO155"/>
      <c r="YP155"/>
      <c r="YQ155"/>
      <c r="YR155"/>
      <c r="YS155"/>
      <c r="YT155"/>
      <c r="YU155"/>
      <c r="YV155"/>
      <c r="YW155"/>
      <c r="YX155"/>
      <c r="YY155"/>
      <c r="YZ155"/>
      <c r="ZA155"/>
      <c r="ZB155"/>
      <c r="ZC155"/>
      <c r="ZD155"/>
      <c r="ZE155"/>
      <c r="ZF155"/>
      <c r="ZG155"/>
      <c r="ZH155"/>
      <c r="ZI155"/>
      <c r="ZJ155"/>
      <c r="ZK155"/>
      <c r="ZL155"/>
      <c r="ZM155"/>
      <c r="ZN155"/>
      <c r="ZO155"/>
      <c r="ZP155"/>
      <c r="ZQ155"/>
      <c r="ZR155"/>
      <c r="ZS155"/>
      <c r="ZT155"/>
      <c r="ZU155"/>
      <c r="ZV155"/>
      <c r="ZW155"/>
      <c r="ZX155"/>
      <c r="ZY155"/>
      <c r="ZZ155"/>
    </row>
    <row r="156" spans="1:702" s="18" customFormat="1">
      <c r="A156" s="69" t="s">
        <v>361</v>
      </c>
      <c r="B156">
        <v>0</v>
      </c>
      <c r="C156">
        <v>0</v>
      </c>
      <c r="D156">
        <v>0</v>
      </c>
      <c r="E156">
        <v>0</v>
      </c>
      <c r="F156">
        <v>0</v>
      </c>
      <c r="G156">
        <v>0</v>
      </c>
      <c r="H156">
        <v>0</v>
      </c>
      <c r="I156">
        <v>0</v>
      </c>
      <c r="J156">
        <v>0</v>
      </c>
      <c r="K156">
        <v>0</v>
      </c>
      <c r="L156">
        <v>0</v>
      </c>
      <c r="M156">
        <v>0</v>
      </c>
      <c r="N156">
        <v>0</v>
      </c>
      <c r="O156">
        <v>0</v>
      </c>
      <c r="P156">
        <v>0</v>
      </c>
      <c r="Q156">
        <v>0</v>
      </c>
      <c r="R156">
        <v>0</v>
      </c>
      <c r="S156">
        <v>0</v>
      </c>
      <c r="T156">
        <v>0</v>
      </c>
      <c r="U156">
        <v>0</v>
      </c>
      <c r="V156">
        <v>0</v>
      </c>
      <c r="W156">
        <v>0</v>
      </c>
      <c r="X156">
        <v>0</v>
      </c>
      <c r="Y156">
        <v>0</v>
      </c>
      <c r="Z156">
        <v>0</v>
      </c>
      <c r="AA156">
        <v>0</v>
      </c>
      <c r="AB156">
        <v>0</v>
      </c>
      <c r="AC156">
        <v>0</v>
      </c>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c r="EZ156"/>
      <c r="FA156"/>
      <c r="FB156"/>
      <c r="FC156"/>
      <c r="FD156"/>
      <c r="FE156"/>
      <c r="FF156"/>
      <c r="FG156"/>
      <c r="FH156"/>
      <c r="FI156"/>
      <c r="FJ156"/>
      <c r="FK156"/>
      <c r="FL156"/>
      <c r="FM156"/>
      <c r="FN156"/>
      <c r="FO156"/>
      <c r="FP156"/>
      <c r="FQ156"/>
      <c r="FR156"/>
      <c r="FS156"/>
      <c r="FT156"/>
      <c r="FU156"/>
      <c r="FV156"/>
      <c r="FW156"/>
      <c r="FX156"/>
      <c r="FY156"/>
      <c r="FZ156"/>
      <c r="GA156"/>
      <c r="GB156"/>
      <c r="GC156"/>
      <c r="GD156"/>
      <c r="GE156"/>
      <c r="GF156"/>
      <c r="GG156"/>
      <c r="GH156"/>
      <c r="GI156"/>
      <c r="GJ156"/>
      <c r="GK156"/>
      <c r="GL156"/>
      <c r="GM156"/>
      <c r="GN156"/>
      <c r="GO156"/>
      <c r="GP156"/>
      <c r="GQ156"/>
      <c r="GR156"/>
      <c r="GS156"/>
      <c r="GT156"/>
      <c r="GU156"/>
      <c r="GV156"/>
      <c r="GW156"/>
      <c r="GX156"/>
      <c r="GY156"/>
      <c r="GZ156"/>
      <c r="HA156"/>
      <c r="HB156"/>
      <c r="HC156"/>
      <c r="HD156"/>
      <c r="HE156"/>
      <c r="HF156"/>
      <c r="HG156"/>
      <c r="HH156"/>
      <c r="HI156"/>
      <c r="HJ156"/>
      <c r="HK156"/>
      <c r="HL156"/>
      <c r="HM156"/>
      <c r="HN156"/>
      <c r="HO156"/>
      <c r="HP156"/>
      <c r="HQ156"/>
      <c r="HR156"/>
      <c r="HS156"/>
      <c r="HT156"/>
      <c r="HU156"/>
      <c r="HV156"/>
      <c r="HW156"/>
      <c r="HX156"/>
      <c r="HY156"/>
      <c r="HZ156"/>
      <c r="IA156"/>
      <c r="IB156"/>
      <c r="IC156"/>
      <c r="ID156"/>
      <c r="IE156"/>
      <c r="IF156"/>
      <c r="IG156"/>
      <c r="IH156"/>
      <c r="II156"/>
      <c r="IJ156"/>
      <c r="IK156"/>
      <c r="IL156"/>
      <c r="IM156"/>
      <c r="IN156"/>
      <c r="IO156"/>
      <c r="IP156"/>
      <c r="IQ156"/>
      <c r="IR156"/>
      <c r="IS156"/>
      <c r="IT156"/>
      <c r="IU156"/>
      <c r="IV156"/>
      <c r="IW156"/>
      <c r="IX156"/>
      <c r="IY156"/>
      <c r="IZ156"/>
      <c r="JA156"/>
      <c r="JB156"/>
      <c r="JC156"/>
      <c r="JD156"/>
      <c r="JE156"/>
      <c r="JF156"/>
      <c r="JG156"/>
      <c r="JH156"/>
      <c r="JI156"/>
      <c r="JJ156"/>
      <c r="JK156"/>
      <c r="JL156"/>
      <c r="JM156"/>
      <c r="JN156"/>
      <c r="JO156"/>
      <c r="JP156"/>
      <c r="JQ156"/>
      <c r="JR156"/>
      <c r="JS156"/>
      <c r="JT156"/>
      <c r="JU156"/>
      <c r="JV156"/>
      <c r="JW156"/>
      <c r="JX156"/>
      <c r="JY156"/>
      <c r="JZ156"/>
      <c r="KA156"/>
      <c r="KB156"/>
      <c r="KC156"/>
      <c r="KD156"/>
      <c r="KE156"/>
      <c r="KF156"/>
      <c r="KG156"/>
      <c r="KH156"/>
      <c r="KI156"/>
      <c r="KJ156"/>
      <c r="KK156"/>
      <c r="KL156"/>
      <c r="KM156"/>
      <c r="KN156"/>
      <c r="KO156"/>
      <c r="KP156"/>
      <c r="KQ156"/>
      <c r="KR156"/>
      <c r="KS156"/>
      <c r="KT156"/>
      <c r="KU156"/>
      <c r="KV156"/>
      <c r="KW156"/>
      <c r="KX156"/>
      <c r="KY156"/>
      <c r="KZ156"/>
      <c r="LA156"/>
      <c r="LB156"/>
      <c r="LC156"/>
      <c r="LD156"/>
      <c r="LE156"/>
      <c r="LF156"/>
      <c r="LG156"/>
      <c r="LH156"/>
      <c r="LI156"/>
      <c r="LJ156"/>
      <c r="LK156"/>
      <c r="LL156"/>
      <c r="LM156"/>
      <c r="LN156"/>
      <c r="LO156"/>
      <c r="LP156"/>
      <c r="LQ156"/>
      <c r="LR156"/>
      <c r="LS156"/>
      <c r="LT156"/>
      <c r="LU156"/>
      <c r="LV156"/>
      <c r="LW156"/>
      <c r="LX156"/>
      <c r="LY156"/>
      <c r="LZ156"/>
      <c r="MA156"/>
      <c r="MB156"/>
      <c r="MC156"/>
      <c r="MD156"/>
      <c r="ME156"/>
      <c r="MF156"/>
      <c r="MG156"/>
      <c r="MH156"/>
      <c r="MI156"/>
      <c r="MJ156"/>
      <c r="MK156"/>
      <c r="ML156"/>
      <c r="MM156"/>
      <c r="MN156"/>
      <c r="MO156"/>
      <c r="MP156"/>
      <c r="MQ156"/>
      <c r="MR156"/>
      <c r="MS156"/>
      <c r="MT156"/>
      <c r="MU156"/>
      <c r="MV156"/>
      <c r="MW156"/>
      <c r="MX156"/>
      <c r="MY156"/>
      <c r="MZ156"/>
      <c r="NA156"/>
      <c r="NB156"/>
      <c r="NC156"/>
      <c r="ND156"/>
      <c r="NE156"/>
      <c r="NF156"/>
      <c r="NG156"/>
      <c r="NH156"/>
      <c r="NI156"/>
      <c r="NJ156"/>
      <c r="NK156"/>
      <c r="NL156"/>
      <c r="NM156"/>
      <c r="NN156"/>
      <c r="NO156"/>
      <c r="NP156"/>
      <c r="NQ156"/>
      <c r="NR156"/>
      <c r="NS156"/>
      <c r="NT156"/>
      <c r="NU156"/>
      <c r="NV156"/>
      <c r="NW156"/>
      <c r="NX156"/>
      <c r="NY156"/>
      <c r="NZ156"/>
      <c r="OA156"/>
      <c r="OB156"/>
      <c r="OC156"/>
      <c r="OD156"/>
      <c r="OE156"/>
      <c r="OF156"/>
      <c r="OG156"/>
      <c r="OH156"/>
      <c r="OI156"/>
      <c r="OJ156"/>
      <c r="OK156"/>
      <c r="OL156"/>
      <c r="OM156"/>
      <c r="ON156"/>
      <c r="OO156"/>
      <c r="OP156"/>
      <c r="OQ156"/>
      <c r="OR156"/>
      <c r="OS156"/>
      <c r="OT156"/>
      <c r="OU156"/>
      <c r="OV156"/>
      <c r="OW156"/>
      <c r="OX156"/>
      <c r="OY156"/>
      <c r="OZ156"/>
      <c r="PA156"/>
      <c r="PB156"/>
      <c r="PC156"/>
      <c r="PD156"/>
      <c r="PE156"/>
      <c r="PF156"/>
      <c r="PG156"/>
      <c r="PH156"/>
      <c r="PI156"/>
      <c r="PJ156"/>
      <c r="PK156"/>
      <c r="PL156"/>
      <c r="PM156"/>
      <c r="PN156"/>
      <c r="PO156"/>
      <c r="PP156"/>
      <c r="PQ156"/>
      <c r="PR156"/>
      <c r="PS156"/>
      <c r="PT156"/>
      <c r="PU156"/>
      <c r="PV156"/>
      <c r="PW156"/>
      <c r="PX156"/>
      <c r="PY156"/>
      <c r="PZ156"/>
      <c r="QA156"/>
      <c r="QB156"/>
      <c r="QC156"/>
      <c r="QD156"/>
      <c r="QE156"/>
      <c r="QF156"/>
      <c r="QG156"/>
      <c r="QH156"/>
      <c r="QI156"/>
      <c r="QJ156"/>
      <c r="QK156"/>
      <c r="QL156"/>
      <c r="QM156"/>
      <c r="QN156"/>
      <c r="QO156"/>
      <c r="QP156"/>
      <c r="QQ156"/>
      <c r="QR156"/>
      <c r="QS156"/>
      <c r="QT156"/>
      <c r="QU156"/>
      <c r="QV156"/>
      <c r="QW156"/>
      <c r="QX156"/>
      <c r="QY156"/>
      <c r="QZ156"/>
      <c r="RA156"/>
      <c r="RB156"/>
      <c r="RC156"/>
      <c r="RD156"/>
      <c r="RE156"/>
      <c r="RF156"/>
      <c r="RG156"/>
      <c r="RH156"/>
      <c r="RI156"/>
      <c r="RJ156"/>
      <c r="RK156"/>
      <c r="RL156"/>
      <c r="RM156"/>
      <c r="RN156"/>
      <c r="RO156"/>
      <c r="RP156"/>
      <c r="RQ156"/>
      <c r="RR156"/>
      <c r="RS156"/>
      <c r="RT156"/>
      <c r="RU156"/>
      <c r="RV156"/>
      <c r="RW156"/>
      <c r="RX156"/>
      <c r="RY156"/>
      <c r="RZ156"/>
      <c r="SA156"/>
      <c r="SB156"/>
      <c r="SC156"/>
      <c r="SD156"/>
      <c r="SE156"/>
      <c r="SF156"/>
      <c r="SG156"/>
      <c r="SH156"/>
      <c r="SI156"/>
      <c r="SJ156"/>
      <c r="SK156"/>
      <c r="SL156"/>
      <c r="SM156"/>
      <c r="SN156"/>
      <c r="SO156"/>
      <c r="SP156"/>
      <c r="SQ156"/>
      <c r="SR156"/>
      <c r="SS156"/>
      <c r="ST156"/>
      <c r="SU156"/>
      <c r="SV156"/>
      <c r="SW156"/>
      <c r="SX156"/>
      <c r="SY156"/>
      <c r="SZ156"/>
      <c r="TA156"/>
      <c r="TB156"/>
      <c r="TC156"/>
      <c r="TD156"/>
      <c r="TE156"/>
      <c r="TF156"/>
      <c r="TG156"/>
      <c r="TH156"/>
      <c r="TI156"/>
      <c r="TJ156"/>
      <c r="TK156"/>
      <c r="TL156"/>
      <c r="TM156"/>
      <c r="TN156"/>
      <c r="TO156"/>
      <c r="TP156"/>
      <c r="TQ156"/>
      <c r="TR156"/>
      <c r="TS156"/>
      <c r="TT156"/>
      <c r="TU156"/>
      <c r="TV156"/>
      <c r="TW156"/>
      <c r="TX156"/>
      <c r="TY156"/>
      <c r="TZ156"/>
      <c r="UA156"/>
      <c r="UB156"/>
      <c r="UC156"/>
      <c r="UD156"/>
      <c r="UE156"/>
      <c r="UF156"/>
      <c r="UG156"/>
      <c r="UH156"/>
      <c r="UI156"/>
      <c r="UJ156"/>
      <c r="UK156"/>
      <c r="UL156"/>
      <c r="UM156"/>
      <c r="UN156"/>
      <c r="UO156"/>
      <c r="UP156"/>
      <c r="UQ156"/>
      <c r="UR156"/>
      <c r="US156"/>
      <c r="UT156"/>
      <c r="UU156"/>
      <c r="UV156"/>
      <c r="UW156"/>
      <c r="UX156"/>
      <c r="UY156"/>
      <c r="UZ156"/>
      <c r="VA156"/>
      <c r="VB156"/>
      <c r="VC156"/>
      <c r="VD156"/>
      <c r="VE156"/>
      <c r="VF156"/>
      <c r="VG156"/>
      <c r="VH156"/>
      <c r="VI156"/>
      <c r="VJ156"/>
      <c r="VK156"/>
      <c r="VL156"/>
      <c r="VM156"/>
      <c r="VN156"/>
      <c r="VO156"/>
      <c r="VP156"/>
      <c r="VQ156"/>
      <c r="VR156"/>
      <c r="VS156"/>
      <c r="VT156"/>
      <c r="VU156"/>
      <c r="VV156"/>
      <c r="VW156"/>
      <c r="VX156"/>
      <c r="VY156"/>
      <c r="VZ156"/>
      <c r="WA156"/>
      <c r="WB156"/>
      <c r="WC156"/>
      <c r="WD156"/>
      <c r="WE156"/>
      <c r="WF156"/>
      <c r="WG156"/>
      <c r="WH156"/>
      <c r="WI156"/>
      <c r="WJ156"/>
      <c r="WK156"/>
      <c r="WL156"/>
      <c r="WM156"/>
      <c r="WN156"/>
      <c r="WO156"/>
      <c r="WP156"/>
      <c r="WQ156"/>
      <c r="WR156"/>
      <c r="WS156"/>
      <c r="WT156"/>
      <c r="WU156"/>
      <c r="WV156"/>
      <c r="WW156"/>
      <c r="WX156"/>
      <c r="WY156"/>
      <c r="WZ156"/>
      <c r="XA156"/>
      <c r="XB156"/>
      <c r="XC156"/>
      <c r="XD156"/>
      <c r="XE156"/>
      <c r="XF156"/>
      <c r="XG156"/>
      <c r="XH156"/>
      <c r="XI156"/>
      <c r="XJ156"/>
      <c r="XK156"/>
      <c r="XL156"/>
      <c r="XM156"/>
      <c r="XN156"/>
      <c r="XO156"/>
      <c r="XP156"/>
      <c r="XQ156"/>
      <c r="XR156"/>
      <c r="XS156"/>
      <c r="XT156"/>
      <c r="XU156"/>
      <c r="XV156"/>
      <c r="XW156"/>
      <c r="XX156"/>
      <c r="XY156"/>
      <c r="XZ156"/>
      <c r="YA156"/>
      <c r="YB156"/>
      <c r="YC156"/>
      <c r="YD156"/>
      <c r="YE156"/>
      <c r="YF156"/>
      <c r="YG156"/>
      <c r="YH156"/>
      <c r="YI156"/>
      <c r="YJ156"/>
      <c r="YK156"/>
      <c r="YL156"/>
      <c r="YM156"/>
      <c r="YN156"/>
      <c r="YO156"/>
      <c r="YP156"/>
      <c r="YQ156"/>
      <c r="YR156"/>
      <c r="YS156"/>
      <c r="YT156"/>
      <c r="YU156"/>
      <c r="YV156"/>
      <c r="YW156"/>
      <c r="YX156"/>
      <c r="YY156"/>
      <c r="YZ156"/>
      <c r="ZA156"/>
      <c r="ZB156"/>
      <c r="ZC156"/>
      <c r="ZD156"/>
      <c r="ZE156"/>
      <c r="ZF156"/>
      <c r="ZG156"/>
      <c r="ZH156"/>
      <c r="ZI156"/>
      <c r="ZJ156"/>
      <c r="ZK156"/>
      <c r="ZL156"/>
      <c r="ZM156"/>
      <c r="ZN156"/>
      <c r="ZO156"/>
      <c r="ZP156"/>
      <c r="ZQ156"/>
      <c r="ZR156"/>
      <c r="ZS156"/>
      <c r="ZT156"/>
      <c r="ZU156"/>
      <c r="ZV156"/>
      <c r="ZW156"/>
      <c r="ZX156"/>
      <c r="ZY156"/>
      <c r="ZZ156"/>
    </row>
    <row r="157" spans="1:702" s="18" customFormat="1">
      <c r="A157" s="158" t="s">
        <v>362</v>
      </c>
      <c r="B157">
        <v>0</v>
      </c>
      <c r="C157">
        <v>0</v>
      </c>
      <c r="D157">
        <v>0</v>
      </c>
      <c r="E157">
        <v>0</v>
      </c>
      <c r="F157">
        <v>0</v>
      </c>
      <c r="G157">
        <v>0</v>
      </c>
      <c r="H157">
        <v>0</v>
      </c>
      <c r="I157">
        <v>0</v>
      </c>
      <c r="J157">
        <v>0</v>
      </c>
      <c r="K157">
        <v>0</v>
      </c>
      <c r="L157">
        <v>0</v>
      </c>
      <c r="M157">
        <v>0</v>
      </c>
      <c r="N157">
        <v>0</v>
      </c>
      <c r="O157">
        <v>0</v>
      </c>
      <c r="P157">
        <v>0</v>
      </c>
      <c r="Q157">
        <v>0</v>
      </c>
      <c r="R157">
        <v>0</v>
      </c>
      <c r="S157">
        <v>0</v>
      </c>
      <c r="T157">
        <v>0</v>
      </c>
      <c r="U157">
        <v>0</v>
      </c>
      <c r="V157">
        <v>0</v>
      </c>
      <c r="W157">
        <v>0</v>
      </c>
      <c r="X157">
        <v>0</v>
      </c>
      <c r="Y157">
        <v>0</v>
      </c>
      <c r="Z157">
        <v>0</v>
      </c>
      <c r="AA157">
        <v>0</v>
      </c>
      <c r="AB157">
        <v>0</v>
      </c>
      <c r="AC157">
        <v>0</v>
      </c>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c r="EZ157"/>
      <c r="FA157"/>
      <c r="FB157"/>
      <c r="FC157"/>
      <c r="FD157"/>
      <c r="FE157"/>
      <c r="FF157"/>
      <c r="FG157"/>
      <c r="FH157"/>
      <c r="FI157"/>
      <c r="FJ157"/>
      <c r="FK157"/>
      <c r="FL157"/>
      <c r="FM157"/>
      <c r="FN157"/>
      <c r="FO157"/>
      <c r="FP157"/>
      <c r="FQ157"/>
      <c r="FR157"/>
      <c r="FS157"/>
      <c r="FT157"/>
      <c r="FU157"/>
      <c r="FV157"/>
      <c r="FW157"/>
      <c r="FX157"/>
      <c r="FY157"/>
      <c r="FZ157"/>
      <c r="GA157"/>
      <c r="GB157"/>
      <c r="GC157"/>
      <c r="GD157"/>
      <c r="GE157"/>
      <c r="GF157"/>
      <c r="GG157"/>
      <c r="GH157"/>
      <c r="GI157"/>
      <c r="GJ157"/>
      <c r="GK157"/>
      <c r="GL157"/>
      <c r="GM157"/>
      <c r="GN157"/>
      <c r="GO157"/>
      <c r="GP157"/>
      <c r="GQ157"/>
      <c r="GR157"/>
      <c r="GS157"/>
      <c r="GT157"/>
      <c r="GU157"/>
      <c r="GV157"/>
      <c r="GW157"/>
      <c r="GX157"/>
      <c r="GY157"/>
      <c r="GZ157"/>
      <c r="HA157"/>
      <c r="HB157"/>
      <c r="HC157"/>
      <c r="HD157"/>
      <c r="HE157"/>
      <c r="HF157"/>
      <c r="HG157"/>
      <c r="HH157"/>
      <c r="HI157"/>
      <c r="HJ157"/>
      <c r="HK157"/>
      <c r="HL157"/>
      <c r="HM157"/>
      <c r="HN157"/>
      <c r="HO157"/>
      <c r="HP157"/>
      <c r="HQ157"/>
      <c r="HR157"/>
      <c r="HS157"/>
      <c r="HT157"/>
      <c r="HU157"/>
      <c r="HV157"/>
      <c r="HW157"/>
      <c r="HX157"/>
      <c r="HY157"/>
      <c r="HZ157"/>
      <c r="IA157"/>
      <c r="IB157"/>
      <c r="IC157"/>
      <c r="ID157"/>
      <c r="IE157"/>
      <c r="IF157"/>
      <c r="IG157"/>
      <c r="IH157"/>
      <c r="II157"/>
      <c r="IJ157"/>
      <c r="IK157"/>
      <c r="IL157"/>
      <c r="IM157"/>
      <c r="IN157"/>
      <c r="IO157"/>
      <c r="IP157"/>
      <c r="IQ157"/>
      <c r="IR157"/>
      <c r="IS157"/>
      <c r="IT157"/>
      <c r="IU157"/>
      <c r="IV157"/>
      <c r="IW157"/>
      <c r="IX157"/>
      <c r="IY157"/>
      <c r="IZ157"/>
      <c r="JA157"/>
      <c r="JB157"/>
      <c r="JC157"/>
      <c r="JD157"/>
      <c r="JE157"/>
      <c r="JF157"/>
      <c r="JG157"/>
      <c r="JH157"/>
      <c r="JI157"/>
      <c r="JJ157"/>
      <c r="JK157"/>
      <c r="JL157"/>
      <c r="JM157"/>
      <c r="JN157"/>
      <c r="JO157"/>
      <c r="JP157"/>
      <c r="JQ157"/>
      <c r="JR157"/>
      <c r="JS157"/>
      <c r="JT157"/>
      <c r="JU157"/>
      <c r="JV157"/>
      <c r="JW157"/>
      <c r="JX157"/>
      <c r="JY157"/>
      <c r="JZ157"/>
      <c r="KA157"/>
      <c r="KB157"/>
      <c r="KC157"/>
      <c r="KD157"/>
      <c r="KE157"/>
      <c r="KF157"/>
      <c r="KG157"/>
      <c r="KH157"/>
      <c r="KI157"/>
      <c r="KJ157"/>
      <c r="KK157"/>
      <c r="KL157"/>
      <c r="KM157"/>
      <c r="KN157"/>
      <c r="KO157"/>
      <c r="KP157"/>
      <c r="KQ157"/>
      <c r="KR157"/>
      <c r="KS157"/>
      <c r="KT157"/>
      <c r="KU157"/>
      <c r="KV157"/>
      <c r="KW157"/>
      <c r="KX157"/>
      <c r="KY157"/>
      <c r="KZ157"/>
      <c r="LA157"/>
      <c r="LB157"/>
      <c r="LC157"/>
      <c r="LD157"/>
      <c r="LE157"/>
      <c r="LF157"/>
      <c r="LG157"/>
      <c r="LH157"/>
      <c r="LI157"/>
      <c r="LJ157"/>
      <c r="LK157"/>
      <c r="LL157"/>
      <c r="LM157"/>
      <c r="LN157"/>
      <c r="LO157"/>
      <c r="LP157"/>
      <c r="LQ157"/>
      <c r="LR157"/>
      <c r="LS157"/>
      <c r="LT157"/>
      <c r="LU157"/>
      <c r="LV157"/>
      <c r="LW157"/>
      <c r="LX157"/>
      <c r="LY157"/>
      <c r="LZ157"/>
      <c r="MA157"/>
      <c r="MB157"/>
      <c r="MC157"/>
      <c r="MD157"/>
      <c r="ME157"/>
      <c r="MF157"/>
      <c r="MG157"/>
      <c r="MH157"/>
      <c r="MI157"/>
      <c r="MJ157"/>
      <c r="MK157"/>
      <c r="ML157"/>
      <c r="MM157"/>
      <c r="MN157"/>
      <c r="MO157"/>
      <c r="MP157"/>
      <c r="MQ157"/>
      <c r="MR157"/>
      <c r="MS157"/>
      <c r="MT157"/>
      <c r="MU157"/>
      <c r="MV157"/>
      <c r="MW157"/>
      <c r="MX157"/>
      <c r="MY157"/>
      <c r="MZ157"/>
      <c r="NA157"/>
      <c r="NB157"/>
      <c r="NC157"/>
      <c r="ND157"/>
      <c r="NE157"/>
      <c r="NF157"/>
      <c r="NG157"/>
      <c r="NH157"/>
      <c r="NI157"/>
      <c r="NJ157"/>
      <c r="NK157"/>
      <c r="NL157"/>
      <c r="NM157"/>
      <c r="NN157"/>
      <c r="NO157"/>
      <c r="NP157"/>
      <c r="NQ157"/>
      <c r="NR157"/>
      <c r="NS157"/>
      <c r="NT157"/>
      <c r="NU157"/>
      <c r="NV157"/>
      <c r="NW157"/>
      <c r="NX157"/>
      <c r="NY157"/>
      <c r="NZ157"/>
      <c r="OA157"/>
      <c r="OB157"/>
      <c r="OC157"/>
      <c r="OD157"/>
      <c r="OE157"/>
      <c r="OF157"/>
      <c r="OG157"/>
      <c r="OH157"/>
      <c r="OI157"/>
      <c r="OJ157"/>
      <c r="OK157"/>
      <c r="OL157"/>
      <c r="OM157"/>
      <c r="ON157"/>
      <c r="OO157"/>
      <c r="OP157"/>
      <c r="OQ157"/>
      <c r="OR157"/>
      <c r="OS157"/>
      <c r="OT157"/>
      <c r="OU157"/>
      <c r="OV157"/>
      <c r="OW157"/>
      <c r="OX157"/>
      <c r="OY157"/>
      <c r="OZ157"/>
      <c r="PA157"/>
      <c r="PB157"/>
      <c r="PC157"/>
      <c r="PD157"/>
      <c r="PE157"/>
      <c r="PF157"/>
      <c r="PG157"/>
      <c r="PH157"/>
      <c r="PI157"/>
      <c r="PJ157"/>
      <c r="PK157"/>
      <c r="PL157"/>
      <c r="PM157"/>
      <c r="PN157"/>
      <c r="PO157"/>
      <c r="PP157"/>
      <c r="PQ157"/>
      <c r="PR157"/>
      <c r="PS157"/>
      <c r="PT157"/>
      <c r="PU157"/>
      <c r="PV157"/>
      <c r="PW157"/>
      <c r="PX157"/>
      <c r="PY157"/>
      <c r="PZ157"/>
      <c r="QA157"/>
      <c r="QB157"/>
      <c r="QC157"/>
      <c r="QD157"/>
      <c r="QE157"/>
      <c r="QF157"/>
      <c r="QG157"/>
      <c r="QH157"/>
      <c r="QI157"/>
      <c r="QJ157"/>
      <c r="QK157"/>
      <c r="QL157"/>
      <c r="QM157"/>
      <c r="QN157"/>
      <c r="QO157"/>
      <c r="QP157"/>
      <c r="QQ157"/>
      <c r="QR157"/>
      <c r="QS157"/>
      <c r="QT157"/>
      <c r="QU157"/>
      <c r="QV157"/>
      <c r="QW157"/>
      <c r="QX157"/>
      <c r="QY157"/>
      <c r="QZ157"/>
      <c r="RA157"/>
      <c r="RB157"/>
      <c r="RC157"/>
      <c r="RD157"/>
      <c r="RE157"/>
      <c r="RF157"/>
      <c r="RG157"/>
      <c r="RH157"/>
      <c r="RI157"/>
      <c r="RJ157"/>
      <c r="RK157"/>
      <c r="RL157"/>
      <c r="RM157"/>
      <c r="RN157"/>
      <c r="RO157"/>
      <c r="RP157"/>
      <c r="RQ157"/>
      <c r="RR157"/>
      <c r="RS157"/>
      <c r="RT157"/>
      <c r="RU157"/>
      <c r="RV157"/>
      <c r="RW157"/>
      <c r="RX157"/>
      <c r="RY157"/>
      <c r="RZ157"/>
      <c r="SA157"/>
      <c r="SB157"/>
      <c r="SC157"/>
      <c r="SD157"/>
      <c r="SE157"/>
      <c r="SF157"/>
      <c r="SG157"/>
      <c r="SH157"/>
      <c r="SI157"/>
      <c r="SJ157"/>
      <c r="SK157"/>
      <c r="SL157"/>
      <c r="SM157"/>
      <c r="SN157"/>
      <c r="SO157"/>
      <c r="SP157"/>
      <c r="SQ157"/>
      <c r="SR157"/>
      <c r="SS157"/>
      <c r="ST157"/>
      <c r="SU157"/>
      <c r="SV157"/>
      <c r="SW157"/>
      <c r="SX157"/>
      <c r="SY157"/>
      <c r="SZ157"/>
      <c r="TA157"/>
      <c r="TB157"/>
      <c r="TC157"/>
      <c r="TD157"/>
      <c r="TE157"/>
      <c r="TF157"/>
      <c r="TG157"/>
      <c r="TH157"/>
      <c r="TI157"/>
      <c r="TJ157"/>
      <c r="TK157"/>
      <c r="TL157"/>
      <c r="TM157"/>
      <c r="TN157"/>
      <c r="TO157"/>
      <c r="TP157"/>
      <c r="TQ157"/>
      <c r="TR157"/>
      <c r="TS157"/>
      <c r="TT157"/>
      <c r="TU157"/>
      <c r="TV157"/>
      <c r="TW157"/>
      <c r="TX157"/>
      <c r="TY157"/>
      <c r="TZ157"/>
      <c r="UA157"/>
      <c r="UB157"/>
      <c r="UC157"/>
      <c r="UD157"/>
      <c r="UE157"/>
      <c r="UF157"/>
      <c r="UG157"/>
      <c r="UH157"/>
      <c r="UI157"/>
      <c r="UJ157"/>
      <c r="UK157"/>
      <c r="UL157"/>
      <c r="UM157"/>
      <c r="UN157"/>
      <c r="UO157"/>
      <c r="UP157"/>
      <c r="UQ157"/>
      <c r="UR157"/>
      <c r="US157"/>
      <c r="UT157"/>
      <c r="UU157"/>
      <c r="UV157"/>
      <c r="UW157"/>
      <c r="UX157"/>
      <c r="UY157"/>
      <c r="UZ157"/>
      <c r="VA157"/>
      <c r="VB157"/>
      <c r="VC157"/>
      <c r="VD157"/>
      <c r="VE157"/>
      <c r="VF157"/>
      <c r="VG157"/>
      <c r="VH157"/>
      <c r="VI157"/>
      <c r="VJ157"/>
      <c r="VK157"/>
      <c r="VL157"/>
      <c r="VM157"/>
      <c r="VN157"/>
      <c r="VO157"/>
      <c r="VP157"/>
      <c r="VQ157"/>
      <c r="VR157"/>
      <c r="VS157"/>
      <c r="VT157"/>
      <c r="VU157"/>
      <c r="VV157"/>
      <c r="VW157"/>
      <c r="VX157"/>
      <c r="VY157"/>
      <c r="VZ157"/>
      <c r="WA157"/>
      <c r="WB157"/>
      <c r="WC157"/>
      <c r="WD157"/>
      <c r="WE157"/>
      <c r="WF157"/>
      <c r="WG157"/>
      <c r="WH157"/>
      <c r="WI157"/>
      <c r="WJ157"/>
      <c r="WK157"/>
      <c r="WL157"/>
      <c r="WM157"/>
      <c r="WN157"/>
      <c r="WO157"/>
      <c r="WP157"/>
      <c r="WQ157"/>
      <c r="WR157"/>
      <c r="WS157"/>
      <c r="WT157"/>
      <c r="WU157"/>
      <c r="WV157"/>
      <c r="WW157"/>
      <c r="WX157"/>
      <c r="WY157"/>
      <c r="WZ157"/>
      <c r="XA157"/>
      <c r="XB157"/>
      <c r="XC157"/>
      <c r="XD157"/>
      <c r="XE157"/>
      <c r="XF157"/>
      <c r="XG157"/>
      <c r="XH157"/>
      <c r="XI157"/>
      <c r="XJ157"/>
      <c r="XK157"/>
      <c r="XL157"/>
      <c r="XM157"/>
      <c r="XN157"/>
      <c r="XO157"/>
      <c r="XP157"/>
      <c r="XQ157"/>
      <c r="XR157"/>
      <c r="XS157"/>
      <c r="XT157"/>
      <c r="XU157"/>
      <c r="XV157"/>
      <c r="XW157"/>
      <c r="XX157"/>
      <c r="XY157"/>
      <c r="XZ157"/>
      <c r="YA157"/>
      <c r="YB157"/>
      <c r="YC157"/>
      <c r="YD157"/>
      <c r="YE157"/>
      <c r="YF157"/>
      <c r="YG157"/>
      <c r="YH157"/>
      <c r="YI157"/>
      <c r="YJ157"/>
      <c r="YK157"/>
      <c r="YL157"/>
      <c r="YM157"/>
      <c r="YN157"/>
      <c r="YO157"/>
      <c r="YP157"/>
      <c r="YQ157"/>
      <c r="YR157"/>
      <c r="YS157"/>
      <c r="YT157"/>
      <c r="YU157"/>
      <c r="YV157"/>
      <c r="YW157"/>
      <c r="YX157"/>
      <c r="YY157"/>
      <c r="YZ157"/>
      <c r="ZA157"/>
      <c r="ZB157"/>
      <c r="ZC157"/>
      <c r="ZD157"/>
      <c r="ZE157"/>
      <c r="ZF157"/>
      <c r="ZG157"/>
      <c r="ZH157"/>
      <c r="ZI157"/>
      <c r="ZJ157"/>
      <c r="ZK157"/>
      <c r="ZL157"/>
      <c r="ZM157"/>
      <c r="ZN157"/>
      <c r="ZO157"/>
      <c r="ZP157"/>
      <c r="ZQ157"/>
      <c r="ZR157"/>
      <c r="ZS157"/>
      <c r="ZT157"/>
      <c r="ZU157"/>
      <c r="ZV157"/>
      <c r="ZW157"/>
      <c r="ZX157"/>
      <c r="ZY157"/>
      <c r="ZZ157"/>
    </row>
    <row r="158" spans="1:702" s="18" customFormat="1">
      <c r="A158" s="16" t="s">
        <v>180</v>
      </c>
      <c r="B158">
        <v>0</v>
      </c>
      <c r="C158">
        <v>25127.130714581075</v>
      </c>
      <c r="D158">
        <v>50142.926281017906</v>
      </c>
      <c r="E158">
        <v>74822.466460627227</v>
      </c>
      <c r="F158">
        <v>95597.385083917703</v>
      </c>
      <c r="G158">
        <v>117320.87358377494</v>
      </c>
      <c r="H158">
        <v>145147.48126015163</v>
      </c>
      <c r="I158">
        <v>170150.71055497511</v>
      </c>
      <c r="J158">
        <v>196937.9680738794</v>
      </c>
      <c r="K158">
        <v>224476.49313184718</v>
      </c>
      <c r="L158">
        <v>250413.89150123502</v>
      </c>
      <c r="M158">
        <v>278017.2066809918</v>
      </c>
      <c r="N158">
        <v>310116.81787388382</v>
      </c>
      <c r="O158">
        <v>343532.63403951668</v>
      </c>
      <c r="P158">
        <v>383337.10915898171</v>
      </c>
      <c r="Q158">
        <v>415539.3831257975</v>
      </c>
      <c r="R158">
        <v>442758.41808287578</v>
      </c>
      <c r="S158">
        <v>480959.42675088375</v>
      </c>
      <c r="T158">
        <v>514941.2630560656</v>
      </c>
      <c r="U158">
        <v>559749.8343253067</v>
      </c>
      <c r="V158">
        <v>609048.08015334641</v>
      </c>
      <c r="W158">
        <v>653263.82845226012</v>
      </c>
      <c r="X158">
        <v>688363.0179196872</v>
      </c>
      <c r="Y158">
        <v>715106.71236234216</v>
      </c>
      <c r="Z158">
        <v>748030.04807546502</v>
      </c>
      <c r="AA158">
        <v>777380.29263577366</v>
      </c>
      <c r="AB158">
        <v>809545.87209237902</v>
      </c>
      <c r="AC158">
        <v>829892.33182979201</v>
      </c>
      <c r="AD158">
        <v>847323.09432655305</v>
      </c>
      <c r="AE158">
        <v>860554.51336093841</v>
      </c>
      <c r="AF158">
        <v>883120.85522962804</v>
      </c>
      <c r="AG158">
        <v>908959.27935081464</v>
      </c>
      <c r="AH158">
        <v>960627.53443918424</v>
      </c>
      <c r="AI158">
        <v>1028264.3560968285</v>
      </c>
      <c r="AJ158">
        <v>1068209.4788202797</v>
      </c>
      <c r="AK158">
        <v>1113261.3691072194</v>
      </c>
      <c r="AL158">
        <v>1148158.4538332974</v>
      </c>
      <c r="AM158">
        <v>1195550.1208425846</v>
      </c>
      <c r="AN158">
        <v>1213312.8990474998</v>
      </c>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c r="EZ158"/>
      <c r="FA158"/>
      <c r="FB158"/>
      <c r="FC158"/>
      <c r="FD158"/>
      <c r="FE158"/>
      <c r="FF158"/>
      <c r="FG158"/>
      <c r="FH158"/>
      <c r="FI158"/>
      <c r="FJ158"/>
      <c r="FK158"/>
      <c r="FL158"/>
      <c r="FM158"/>
      <c r="FN158"/>
      <c r="FO158"/>
      <c r="FP158"/>
      <c r="FQ158"/>
      <c r="FR158"/>
      <c r="FS158"/>
      <c r="FT158"/>
      <c r="FU158"/>
      <c r="FV158"/>
      <c r="FW158"/>
      <c r="FX158"/>
      <c r="FY158"/>
      <c r="FZ158"/>
      <c r="GA158"/>
      <c r="GB158"/>
      <c r="GC158"/>
      <c r="GD158"/>
      <c r="GE158"/>
      <c r="GF158"/>
      <c r="GG158"/>
      <c r="GH158"/>
      <c r="GI158"/>
      <c r="GJ158"/>
      <c r="GK158"/>
      <c r="GL158"/>
      <c r="GM158"/>
      <c r="GN158"/>
      <c r="GO158"/>
      <c r="GP158"/>
      <c r="GQ158"/>
      <c r="GR158"/>
      <c r="GS158"/>
      <c r="GT158"/>
      <c r="GU158"/>
      <c r="GV158"/>
      <c r="GW158"/>
      <c r="GX158"/>
      <c r="GY158"/>
      <c r="GZ158"/>
      <c r="HA158"/>
      <c r="HB158"/>
      <c r="HC158"/>
      <c r="HD158"/>
      <c r="HE158"/>
      <c r="HF158"/>
      <c r="HG158"/>
      <c r="HH158"/>
      <c r="HI158"/>
      <c r="HJ158"/>
      <c r="HK158"/>
      <c r="HL158"/>
      <c r="HM158"/>
      <c r="HN158"/>
      <c r="HO158"/>
      <c r="HP158"/>
      <c r="HQ158"/>
      <c r="HR158"/>
      <c r="HS158"/>
      <c r="HT158"/>
      <c r="HU158"/>
      <c r="HV158"/>
      <c r="HW158"/>
      <c r="HX158"/>
      <c r="HY158"/>
      <c r="HZ158"/>
      <c r="IA158"/>
      <c r="IB158"/>
      <c r="IC158"/>
      <c r="ID158"/>
      <c r="IE158"/>
      <c r="IF158"/>
      <c r="IG158"/>
      <c r="IH158"/>
      <c r="II158"/>
      <c r="IJ158"/>
      <c r="IK158"/>
      <c r="IL158"/>
      <c r="IM158"/>
      <c r="IN158"/>
      <c r="IO158"/>
      <c r="IP158"/>
      <c r="IQ158"/>
      <c r="IR158"/>
      <c r="IS158"/>
      <c r="IT158"/>
      <c r="IU158"/>
      <c r="IV158"/>
      <c r="IW158"/>
      <c r="IX158"/>
      <c r="IY158"/>
      <c r="IZ158"/>
      <c r="JA158"/>
      <c r="JB158"/>
      <c r="JC158"/>
      <c r="JD158"/>
      <c r="JE158"/>
      <c r="JF158"/>
      <c r="JG158"/>
      <c r="JH158"/>
      <c r="JI158"/>
      <c r="JJ158"/>
      <c r="JK158"/>
      <c r="JL158"/>
      <c r="JM158"/>
      <c r="JN158"/>
      <c r="JO158"/>
      <c r="JP158"/>
      <c r="JQ158"/>
      <c r="JR158"/>
      <c r="JS158"/>
      <c r="JT158"/>
      <c r="JU158"/>
      <c r="JV158"/>
      <c r="JW158"/>
      <c r="JX158"/>
      <c r="JY158"/>
      <c r="JZ158"/>
      <c r="KA158"/>
      <c r="KB158"/>
      <c r="KC158"/>
      <c r="KD158"/>
      <c r="KE158"/>
      <c r="KF158"/>
      <c r="KG158"/>
      <c r="KH158"/>
      <c r="KI158"/>
      <c r="KJ158"/>
      <c r="KK158"/>
      <c r="KL158"/>
      <c r="KM158"/>
      <c r="KN158"/>
      <c r="KO158"/>
      <c r="KP158"/>
      <c r="KQ158"/>
      <c r="KR158"/>
      <c r="KS158"/>
      <c r="KT158"/>
      <c r="KU158"/>
      <c r="KV158"/>
      <c r="KW158"/>
      <c r="KX158"/>
      <c r="KY158"/>
      <c r="KZ158"/>
      <c r="LA158"/>
      <c r="LB158"/>
      <c r="LC158"/>
      <c r="LD158"/>
      <c r="LE158"/>
      <c r="LF158"/>
      <c r="LG158"/>
      <c r="LH158"/>
      <c r="LI158"/>
      <c r="LJ158"/>
      <c r="LK158"/>
      <c r="LL158"/>
      <c r="LM158"/>
      <c r="LN158"/>
      <c r="LO158"/>
      <c r="LP158"/>
      <c r="LQ158"/>
      <c r="LR158"/>
      <c r="LS158"/>
      <c r="LT158"/>
      <c r="LU158"/>
      <c r="LV158"/>
      <c r="LW158"/>
      <c r="LX158"/>
      <c r="LY158"/>
      <c r="LZ158"/>
      <c r="MA158"/>
      <c r="MB158"/>
      <c r="MC158"/>
      <c r="MD158"/>
      <c r="ME158"/>
      <c r="MF158"/>
      <c r="MG158"/>
      <c r="MH158"/>
      <c r="MI158"/>
      <c r="MJ158"/>
      <c r="MK158"/>
      <c r="ML158"/>
      <c r="MM158"/>
      <c r="MN158"/>
      <c r="MO158"/>
      <c r="MP158"/>
      <c r="MQ158"/>
      <c r="MR158"/>
      <c r="MS158"/>
      <c r="MT158"/>
      <c r="MU158"/>
      <c r="MV158"/>
      <c r="MW158"/>
      <c r="MX158"/>
      <c r="MY158"/>
      <c r="MZ158"/>
      <c r="NA158"/>
      <c r="NB158"/>
      <c r="NC158"/>
      <c r="ND158"/>
      <c r="NE158"/>
      <c r="NF158"/>
      <c r="NG158"/>
      <c r="NH158"/>
      <c r="NI158"/>
      <c r="NJ158"/>
      <c r="NK158"/>
      <c r="NL158"/>
      <c r="NM158"/>
      <c r="NN158"/>
      <c r="NO158"/>
      <c r="NP158"/>
      <c r="NQ158"/>
      <c r="NR158"/>
      <c r="NS158"/>
      <c r="NT158"/>
      <c r="NU158"/>
      <c r="NV158"/>
      <c r="NW158"/>
      <c r="NX158"/>
      <c r="NY158"/>
      <c r="NZ158"/>
      <c r="OA158"/>
      <c r="OB158"/>
      <c r="OC158"/>
      <c r="OD158"/>
      <c r="OE158"/>
      <c r="OF158"/>
      <c r="OG158"/>
      <c r="OH158"/>
      <c r="OI158"/>
      <c r="OJ158"/>
      <c r="OK158"/>
      <c r="OL158"/>
      <c r="OM158"/>
      <c r="ON158"/>
      <c r="OO158"/>
      <c r="OP158"/>
      <c r="OQ158"/>
      <c r="OR158"/>
      <c r="OS158"/>
      <c r="OT158"/>
      <c r="OU158"/>
      <c r="OV158"/>
      <c r="OW158"/>
      <c r="OX158"/>
      <c r="OY158"/>
      <c r="OZ158"/>
      <c r="PA158"/>
      <c r="PB158"/>
      <c r="PC158"/>
      <c r="PD158"/>
      <c r="PE158"/>
      <c r="PF158"/>
      <c r="PG158"/>
      <c r="PH158"/>
      <c r="PI158"/>
      <c r="PJ158"/>
      <c r="PK158"/>
      <c r="PL158"/>
      <c r="PM158"/>
      <c r="PN158"/>
      <c r="PO158"/>
      <c r="PP158"/>
      <c r="PQ158"/>
      <c r="PR158"/>
      <c r="PS158"/>
      <c r="PT158"/>
      <c r="PU158"/>
      <c r="PV158"/>
      <c r="PW158"/>
      <c r="PX158"/>
      <c r="PY158"/>
      <c r="PZ158"/>
      <c r="QA158"/>
      <c r="QB158"/>
      <c r="QC158"/>
      <c r="QD158"/>
      <c r="QE158"/>
      <c r="QF158"/>
      <c r="QG158"/>
      <c r="QH158"/>
      <c r="QI158"/>
      <c r="QJ158"/>
      <c r="QK158"/>
      <c r="QL158"/>
      <c r="QM158"/>
      <c r="QN158"/>
      <c r="QO158"/>
      <c r="QP158"/>
      <c r="QQ158"/>
      <c r="QR158"/>
      <c r="QS158"/>
      <c r="QT158"/>
      <c r="QU158"/>
      <c r="QV158"/>
      <c r="QW158"/>
      <c r="QX158"/>
      <c r="QY158"/>
      <c r="QZ158"/>
      <c r="RA158"/>
      <c r="RB158"/>
      <c r="RC158"/>
      <c r="RD158"/>
      <c r="RE158"/>
      <c r="RF158"/>
      <c r="RG158"/>
      <c r="RH158"/>
      <c r="RI158"/>
      <c r="RJ158"/>
      <c r="RK158"/>
      <c r="RL158"/>
      <c r="RM158"/>
      <c r="RN158"/>
      <c r="RO158"/>
      <c r="RP158"/>
      <c r="RQ158"/>
      <c r="RR158"/>
      <c r="RS158"/>
      <c r="RT158"/>
      <c r="RU158"/>
      <c r="RV158"/>
      <c r="RW158"/>
      <c r="RX158"/>
      <c r="RY158"/>
      <c r="RZ158"/>
      <c r="SA158"/>
      <c r="SB158"/>
      <c r="SC158"/>
      <c r="SD158"/>
      <c r="SE158"/>
      <c r="SF158"/>
      <c r="SG158"/>
      <c r="SH158"/>
      <c r="SI158"/>
      <c r="SJ158"/>
      <c r="SK158"/>
      <c r="SL158"/>
      <c r="SM158"/>
      <c r="SN158"/>
      <c r="SO158"/>
      <c r="SP158"/>
      <c r="SQ158"/>
      <c r="SR158"/>
      <c r="SS158"/>
      <c r="ST158"/>
      <c r="SU158"/>
      <c r="SV158"/>
      <c r="SW158"/>
      <c r="SX158"/>
      <c r="SY158"/>
      <c r="SZ158"/>
      <c r="TA158"/>
      <c r="TB158"/>
      <c r="TC158"/>
      <c r="TD158"/>
      <c r="TE158"/>
      <c r="TF158"/>
      <c r="TG158"/>
      <c r="TH158"/>
      <c r="TI158"/>
      <c r="TJ158"/>
      <c r="TK158"/>
      <c r="TL158"/>
      <c r="TM158"/>
      <c r="TN158"/>
      <c r="TO158"/>
      <c r="TP158"/>
      <c r="TQ158"/>
      <c r="TR158"/>
      <c r="TS158"/>
      <c r="TT158"/>
      <c r="TU158"/>
      <c r="TV158"/>
      <c r="TW158"/>
      <c r="TX158"/>
      <c r="TY158"/>
      <c r="TZ158"/>
      <c r="UA158"/>
      <c r="UB158"/>
      <c r="UC158"/>
      <c r="UD158"/>
      <c r="UE158"/>
      <c r="UF158"/>
      <c r="UG158"/>
      <c r="UH158"/>
      <c r="UI158"/>
      <c r="UJ158"/>
      <c r="UK158"/>
      <c r="UL158"/>
      <c r="UM158"/>
      <c r="UN158"/>
      <c r="UO158"/>
      <c r="UP158"/>
      <c r="UQ158"/>
      <c r="UR158"/>
      <c r="US158"/>
      <c r="UT158"/>
      <c r="UU158"/>
      <c r="UV158"/>
      <c r="UW158"/>
      <c r="UX158"/>
      <c r="UY158"/>
      <c r="UZ158"/>
      <c r="VA158"/>
      <c r="VB158"/>
      <c r="VC158"/>
      <c r="VD158"/>
      <c r="VE158"/>
      <c r="VF158"/>
      <c r="VG158"/>
      <c r="VH158"/>
      <c r="VI158"/>
      <c r="VJ158"/>
      <c r="VK158"/>
      <c r="VL158"/>
      <c r="VM158"/>
      <c r="VN158"/>
      <c r="VO158"/>
      <c r="VP158"/>
      <c r="VQ158"/>
      <c r="VR158"/>
      <c r="VS158"/>
      <c r="VT158"/>
      <c r="VU158"/>
      <c r="VV158"/>
      <c r="VW158"/>
      <c r="VX158"/>
      <c r="VY158"/>
      <c r="VZ158"/>
      <c r="WA158"/>
      <c r="WB158"/>
      <c r="WC158"/>
      <c r="WD158"/>
      <c r="WE158"/>
      <c r="WF158"/>
      <c r="WG158"/>
      <c r="WH158"/>
      <c r="WI158"/>
      <c r="WJ158"/>
      <c r="WK158"/>
      <c r="WL158"/>
      <c r="WM158"/>
      <c r="WN158"/>
      <c r="WO158"/>
      <c r="WP158"/>
      <c r="WQ158"/>
      <c r="WR158"/>
      <c r="WS158"/>
      <c r="WT158"/>
      <c r="WU158"/>
      <c r="WV158"/>
      <c r="WW158"/>
      <c r="WX158"/>
      <c r="WY158"/>
      <c r="WZ158"/>
      <c r="XA158"/>
      <c r="XB158"/>
      <c r="XC158"/>
      <c r="XD158"/>
      <c r="XE158"/>
      <c r="XF158"/>
      <c r="XG158"/>
      <c r="XH158"/>
      <c r="XI158"/>
      <c r="XJ158"/>
      <c r="XK158"/>
      <c r="XL158"/>
      <c r="XM158"/>
      <c r="XN158"/>
      <c r="XO158"/>
      <c r="XP158"/>
      <c r="XQ158"/>
      <c r="XR158"/>
      <c r="XS158"/>
      <c r="XT158"/>
      <c r="XU158"/>
      <c r="XV158"/>
      <c r="XW158"/>
      <c r="XX158"/>
      <c r="XY158"/>
      <c r="XZ158"/>
      <c r="YA158"/>
      <c r="YB158"/>
      <c r="YC158"/>
      <c r="YD158"/>
      <c r="YE158"/>
      <c r="YF158"/>
      <c r="YG158"/>
      <c r="YH158"/>
      <c r="YI158"/>
      <c r="YJ158"/>
      <c r="YK158"/>
      <c r="YL158"/>
      <c r="YM158"/>
      <c r="YN158"/>
      <c r="YO158"/>
      <c r="YP158"/>
      <c r="YQ158"/>
      <c r="YR158"/>
      <c r="YS158"/>
      <c r="YT158"/>
      <c r="YU158"/>
      <c r="YV158"/>
      <c r="YW158"/>
      <c r="YX158"/>
      <c r="YY158"/>
      <c r="YZ158"/>
      <c r="ZA158"/>
      <c r="ZB158"/>
      <c r="ZC158"/>
      <c r="ZD158"/>
      <c r="ZE158"/>
      <c r="ZF158"/>
      <c r="ZG158"/>
      <c r="ZH158"/>
      <c r="ZI158"/>
      <c r="ZJ158"/>
      <c r="ZK158"/>
      <c r="ZL158"/>
      <c r="ZM158"/>
      <c r="ZN158"/>
      <c r="ZO158"/>
      <c r="ZP158"/>
      <c r="ZQ158"/>
      <c r="ZR158"/>
      <c r="ZS158"/>
      <c r="ZT158"/>
      <c r="ZU158"/>
      <c r="ZV158"/>
      <c r="ZW158"/>
      <c r="ZX158"/>
      <c r="ZY158"/>
      <c r="ZZ158"/>
    </row>
    <row r="159" spans="1:702" s="18" customFormat="1">
      <c r="A159" s="16" t="s">
        <v>68</v>
      </c>
      <c r="B159">
        <v>502542.61429162155</v>
      </c>
      <c r="C159">
        <v>509344.84588274703</v>
      </c>
      <c r="D159">
        <v>494672.02769672964</v>
      </c>
      <c r="E159">
        <v>478099.19739585213</v>
      </c>
      <c r="F159">
        <v>432376.9678010866</v>
      </c>
      <c r="G159">
        <v>420564.36787411373</v>
      </c>
      <c r="H159">
        <v>366615.65449791483</v>
      </c>
      <c r="I159">
        <v>393666.5742799415</v>
      </c>
      <c r="J159">
        <v>410134.95528536657</v>
      </c>
      <c r="K159">
        <v>434383.75017214817</v>
      </c>
      <c r="L159">
        <v>387480.0155169348</v>
      </c>
      <c r="M159">
        <v>392122.16031989141</v>
      </c>
      <c r="N159">
        <v>409474.5931205817</v>
      </c>
      <c r="O159">
        <v>352747.77649124607</v>
      </c>
      <c r="P159">
        <v>364125.63068483665</v>
      </c>
      <c r="Q159">
        <v>332907.89717668592</v>
      </c>
      <c r="R159">
        <v>356802.00628462469</v>
      </c>
      <c r="S159">
        <v>375859.52635819768</v>
      </c>
      <c r="T159">
        <v>415977.10748424899</v>
      </c>
      <c r="U159">
        <v>335561.60555797629</v>
      </c>
      <c r="V159">
        <v>337175.78967432707</v>
      </c>
      <c r="W159">
        <v>298636.35415895912</v>
      </c>
      <c r="X159">
        <v>282298.16970091657</v>
      </c>
      <c r="Y159">
        <v>301531.09119481134</v>
      </c>
      <c r="Z159">
        <v>297703.33729393431</v>
      </c>
      <c r="AA159">
        <v>277372.25894959288</v>
      </c>
      <c r="AB159">
        <v>254115.13303638203</v>
      </c>
      <c r="AC159">
        <v>214499.83052256156</v>
      </c>
      <c r="AD159">
        <v>192647.90590519668</v>
      </c>
      <c r="AE159">
        <v>159938.86722966595</v>
      </c>
      <c r="AF159">
        <v>150595.0842440839</v>
      </c>
      <c r="AG159">
        <v>121789.51226579983</v>
      </c>
      <c r="AH159">
        <v>126133.1445140258</v>
      </c>
      <c r="AI159">
        <v>105071.99505049328</v>
      </c>
      <c r="AJ159">
        <v>105817.34548460209</v>
      </c>
      <c r="AK159">
        <v>0</v>
      </c>
      <c r="AL159">
        <v>0</v>
      </c>
      <c r="AM159">
        <v>0</v>
      </c>
      <c r="AN159">
        <v>0</v>
      </c>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c r="EZ159"/>
      <c r="FA159"/>
      <c r="FB159"/>
      <c r="FC159"/>
      <c r="FD159"/>
      <c r="FE159"/>
      <c r="FF159"/>
      <c r="FG159"/>
      <c r="FH159"/>
      <c r="FI159"/>
      <c r="FJ159"/>
      <c r="FK159"/>
      <c r="FL159"/>
      <c r="FM159"/>
      <c r="FN159"/>
      <c r="FO159"/>
      <c r="FP159"/>
      <c r="FQ159"/>
      <c r="FR159"/>
      <c r="FS159"/>
      <c r="FT159"/>
      <c r="FU159"/>
      <c r="FV159"/>
      <c r="FW159"/>
      <c r="FX159"/>
      <c r="FY159"/>
      <c r="FZ159"/>
      <c r="GA159"/>
      <c r="GB159"/>
      <c r="GC159"/>
      <c r="GD159"/>
      <c r="GE159"/>
      <c r="GF159"/>
      <c r="GG159"/>
      <c r="GH159"/>
      <c r="GI159"/>
      <c r="GJ159"/>
      <c r="GK159"/>
      <c r="GL159"/>
      <c r="GM159"/>
      <c r="GN159"/>
      <c r="GO159"/>
      <c r="GP159"/>
      <c r="GQ159"/>
      <c r="GR159"/>
      <c r="GS159"/>
      <c r="GT159"/>
      <c r="GU159"/>
      <c r="GV159"/>
      <c r="GW159"/>
      <c r="GX159"/>
      <c r="GY159"/>
      <c r="GZ159"/>
      <c r="HA159"/>
      <c r="HB159"/>
      <c r="HC159"/>
      <c r="HD159"/>
      <c r="HE159"/>
      <c r="HF159"/>
      <c r="HG159"/>
      <c r="HH159"/>
      <c r="HI159"/>
      <c r="HJ159"/>
      <c r="HK159"/>
      <c r="HL159"/>
      <c r="HM159"/>
      <c r="HN159"/>
      <c r="HO159"/>
      <c r="HP159"/>
      <c r="HQ159"/>
      <c r="HR159"/>
      <c r="HS159"/>
      <c r="HT159"/>
      <c r="HU159"/>
      <c r="HV159"/>
      <c r="HW159"/>
      <c r="HX159"/>
      <c r="HY159"/>
      <c r="HZ159"/>
      <c r="IA159"/>
      <c r="IB159"/>
      <c r="IC159"/>
      <c r="ID159"/>
      <c r="IE159"/>
      <c r="IF159"/>
      <c r="IG159"/>
      <c r="IH159"/>
      <c r="II159"/>
      <c r="IJ159"/>
      <c r="IK159"/>
      <c r="IL159"/>
      <c r="IM159"/>
      <c r="IN159"/>
      <c r="IO159"/>
      <c r="IP159"/>
      <c r="IQ159"/>
      <c r="IR159"/>
      <c r="IS159"/>
      <c r="IT159"/>
      <c r="IU159"/>
      <c r="IV159"/>
      <c r="IW159"/>
      <c r="IX159"/>
      <c r="IY159"/>
      <c r="IZ159"/>
      <c r="JA159"/>
      <c r="JB159"/>
      <c r="JC159"/>
      <c r="JD159"/>
      <c r="JE159"/>
      <c r="JF159"/>
      <c r="JG159"/>
      <c r="JH159"/>
      <c r="JI159"/>
      <c r="JJ159"/>
      <c r="JK159"/>
      <c r="JL159"/>
      <c r="JM159"/>
      <c r="JN159"/>
      <c r="JO159"/>
      <c r="JP159"/>
      <c r="JQ159"/>
      <c r="JR159"/>
      <c r="JS159"/>
      <c r="JT159"/>
      <c r="JU159"/>
      <c r="JV159"/>
      <c r="JW159"/>
      <c r="JX159"/>
      <c r="JY159"/>
      <c r="JZ159"/>
      <c r="KA159"/>
      <c r="KB159"/>
      <c r="KC159"/>
      <c r="KD159"/>
      <c r="KE159"/>
      <c r="KF159"/>
      <c r="KG159"/>
      <c r="KH159"/>
      <c r="KI159"/>
      <c r="KJ159"/>
      <c r="KK159"/>
      <c r="KL159"/>
      <c r="KM159"/>
      <c r="KN159"/>
      <c r="KO159"/>
      <c r="KP159"/>
      <c r="KQ159"/>
      <c r="KR159"/>
      <c r="KS159"/>
      <c r="KT159"/>
      <c r="KU159"/>
      <c r="KV159"/>
      <c r="KW159"/>
      <c r="KX159"/>
      <c r="KY159"/>
      <c r="KZ159"/>
      <c r="LA159"/>
      <c r="LB159"/>
      <c r="LC159"/>
      <c r="LD159"/>
      <c r="LE159"/>
      <c r="LF159"/>
      <c r="LG159"/>
      <c r="LH159"/>
      <c r="LI159"/>
      <c r="LJ159"/>
      <c r="LK159"/>
      <c r="LL159"/>
      <c r="LM159"/>
      <c r="LN159"/>
      <c r="LO159"/>
      <c r="LP159"/>
      <c r="LQ159"/>
      <c r="LR159"/>
      <c r="LS159"/>
      <c r="LT159"/>
      <c r="LU159"/>
      <c r="LV159"/>
      <c r="LW159"/>
      <c r="LX159"/>
      <c r="LY159"/>
      <c r="LZ159"/>
      <c r="MA159"/>
      <c r="MB159"/>
      <c r="MC159"/>
      <c r="MD159"/>
      <c r="ME159"/>
      <c r="MF159"/>
      <c r="MG159"/>
      <c r="MH159"/>
      <c r="MI159"/>
      <c r="MJ159"/>
      <c r="MK159"/>
      <c r="ML159"/>
      <c r="MM159"/>
      <c r="MN159"/>
      <c r="MO159"/>
      <c r="MP159"/>
      <c r="MQ159"/>
      <c r="MR159"/>
      <c r="MS159"/>
      <c r="MT159"/>
      <c r="MU159"/>
      <c r="MV159"/>
      <c r="MW159"/>
      <c r="MX159"/>
      <c r="MY159"/>
      <c r="MZ159"/>
      <c r="NA159"/>
      <c r="NB159"/>
      <c r="NC159"/>
      <c r="ND159"/>
      <c r="NE159"/>
      <c r="NF159"/>
      <c r="NG159"/>
      <c r="NH159"/>
      <c r="NI159"/>
      <c r="NJ159"/>
      <c r="NK159"/>
      <c r="NL159"/>
      <c r="NM159"/>
      <c r="NN159"/>
      <c r="NO159"/>
      <c r="NP159"/>
      <c r="NQ159"/>
      <c r="NR159"/>
      <c r="NS159"/>
      <c r="NT159"/>
      <c r="NU159"/>
      <c r="NV159"/>
      <c r="NW159"/>
      <c r="NX159"/>
      <c r="NY159"/>
      <c r="NZ159"/>
      <c r="OA159"/>
      <c r="OB159"/>
      <c r="OC159"/>
      <c r="OD159"/>
      <c r="OE159"/>
      <c r="OF159"/>
      <c r="OG159"/>
      <c r="OH159"/>
      <c r="OI159"/>
      <c r="OJ159"/>
      <c r="OK159"/>
      <c r="OL159"/>
      <c r="OM159"/>
      <c r="ON159"/>
      <c r="OO159"/>
      <c r="OP159"/>
      <c r="OQ159"/>
      <c r="OR159"/>
      <c r="OS159"/>
      <c r="OT159"/>
      <c r="OU159"/>
      <c r="OV159"/>
      <c r="OW159"/>
      <c r="OX159"/>
      <c r="OY159"/>
      <c r="OZ159"/>
      <c r="PA159"/>
      <c r="PB159"/>
      <c r="PC159"/>
      <c r="PD159"/>
      <c r="PE159"/>
      <c r="PF159"/>
      <c r="PG159"/>
      <c r="PH159"/>
      <c r="PI159"/>
      <c r="PJ159"/>
      <c r="PK159"/>
      <c r="PL159"/>
      <c r="PM159"/>
      <c r="PN159"/>
      <c r="PO159"/>
      <c r="PP159"/>
      <c r="PQ159"/>
      <c r="PR159"/>
      <c r="PS159"/>
      <c r="PT159"/>
      <c r="PU159"/>
      <c r="PV159"/>
      <c r="PW159"/>
      <c r="PX159"/>
      <c r="PY159"/>
      <c r="PZ159"/>
      <c r="QA159"/>
      <c r="QB159"/>
      <c r="QC159"/>
      <c r="QD159"/>
      <c r="QE159"/>
      <c r="QF159"/>
      <c r="QG159"/>
      <c r="QH159"/>
      <c r="QI159"/>
      <c r="QJ159"/>
      <c r="QK159"/>
      <c r="QL159"/>
      <c r="QM159"/>
      <c r="QN159"/>
      <c r="QO159"/>
      <c r="QP159"/>
      <c r="QQ159"/>
      <c r="QR159"/>
      <c r="QS159"/>
      <c r="QT159"/>
      <c r="QU159"/>
      <c r="QV159"/>
      <c r="QW159"/>
      <c r="QX159"/>
      <c r="QY159"/>
      <c r="QZ159"/>
      <c r="RA159"/>
      <c r="RB159"/>
      <c r="RC159"/>
      <c r="RD159"/>
      <c r="RE159"/>
      <c r="RF159"/>
      <c r="RG159"/>
      <c r="RH159"/>
      <c r="RI159"/>
      <c r="RJ159"/>
      <c r="RK159"/>
      <c r="RL159"/>
      <c r="RM159"/>
      <c r="RN159"/>
      <c r="RO159"/>
      <c r="RP159"/>
      <c r="RQ159"/>
      <c r="RR159"/>
      <c r="RS159"/>
      <c r="RT159"/>
      <c r="RU159"/>
      <c r="RV159"/>
      <c r="RW159"/>
      <c r="RX159"/>
      <c r="RY159"/>
      <c r="RZ159"/>
      <c r="SA159"/>
      <c r="SB159"/>
      <c r="SC159"/>
      <c r="SD159"/>
      <c r="SE159"/>
      <c r="SF159"/>
      <c r="SG159"/>
      <c r="SH159"/>
      <c r="SI159"/>
      <c r="SJ159"/>
      <c r="SK159"/>
      <c r="SL159"/>
      <c r="SM159"/>
      <c r="SN159"/>
      <c r="SO159"/>
      <c r="SP159"/>
      <c r="SQ159"/>
      <c r="SR159"/>
      <c r="SS159"/>
      <c r="ST159"/>
      <c r="SU159"/>
      <c r="SV159"/>
      <c r="SW159"/>
      <c r="SX159"/>
      <c r="SY159"/>
      <c r="SZ159"/>
      <c r="TA159"/>
      <c r="TB159"/>
      <c r="TC159"/>
      <c r="TD159"/>
      <c r="TE159"/>
      <c r="TF159"/>
      <c r="TG159"/>
      <c r="TH159"/>
      <c r="TI159"/>
      <c r="TJ159"/>
      <c r="TK159"/>
      <c r="TL159"/>
      <c r="TM159"/>
      <c r="TN159"/>
      <c r="TO159"/>
      <c r="TP159"/>
      <c r="TQ159"/>
      <c r="TR159"/>
      <c r="TS159"/>
      <c r="TT159"/>
      <c r="TU159"/>
      <c r="TV159"/>
      <c r="TW159"/>
      <c r="TX159"/>
      <c r="TY159"/>
      <c r="TZ159"/>
      <c r="UA159"/>
      <c r="UB159"/>
      <c r="UC159"/>
      <c r="UD159"/>
      <c r="UE159"/>
      <c r="UF159"/>
      <c r="UG159"/>
      <c r="UH159"/>
      <c r="UI159"/>
      <c r="UJ159"/>
      <c r="UK159"/>
      <c r="UL159"/>
      <c r="UM159"/>
      <c r="UN159"/>
      <c r="UO159"/>
      <c r="UP159"/>
      <c r="UQ159"/>
      <c r="UR159"/>
      <c r="US159"/>
      <c r="UT159"/>
      <c r="UU159"/>
      <c r="UV159"/>
      <c r="UW159"/>
      <c r="UX159"/>
      <c r="UY159"/>
      <c r="UZ159"/>
      <c r="VA159"/>
      <c r="VB159"/>
      <c r="VC159"/>
      <c r="VD159"/>
      <c r="VE159"/>
      <c r="VF159"/>
      <c r="VG159"/>
      <c r="VH159"/>
      <c r="VI159"/>
      <c r="VJ159"/>
      <c r="VK159"/>
      <c r="VL159"/>
      <c r="VM159"/>
      <c r="VN159"/>
      <c r="VO159"/>
      <c r="VP159"/>
      <c r="VQ159"/>
      <c r="VR159"/>
      <c r="VS159"/>
      <c r="VT159"/>
      <c r="VU159"/>
      <c r="VV159"/>
      <c r="VW159"/>
      <c r="VX159"/>
      <c r="VY159"/>
      <c r="VZ159"/>
      <c r="WA159"/>
      <c r="WB159"/>
      <c r="WC159"/>
      <c r="WD159"/>
      <c r="WE159"/>
      <c r="WF159"/>
      <c r="WG159"/>
      <c r="WH159"/>
      <c r="WI159"/>
      <c r="WJ159"/>
      <c r="WK159"/>
      <c r="WL159"/>
      <c r="WM159"/>
      <c r="WN159"/>
      <c r="WO159"/>
      <c r="WP159"/>
      <c r="WQ159"/>
      <c r="WR159"/>
      <c r="WS159"/>
      <c r="WT159"/>
      <c r="WU159"/>
      <c r="WV159"/>
      <c r="WW159"/>
      <c r="WX159"/>
      <c r="WY159"/>
      <c r="WZ159"/>
      <c r="XA159"/>
      <c r="XB159"/>
      <c r="XC159"/>
      <c r="XD159"/>
      <c r="XE159"/>
      <c r="XF159"/>
      <c r="XG159"/>
      <c r="XH159"/>
      <c r="XI159"/>
      <c r="XJ159"/>
      <c r="XK159"/>
      <c r="XL159"/>
      <c r="XM159"/>
      <c r="XN159"/>
      <c r="XO159"/>
      <c r="XP159"/>
      <c r="XQ159"/>
      <c r="XR159"/>
      <c r="XS159"/>
      <c r="XT159"/>
      <c r="XU159"/>
      <c r="XV159"/>
      <c r="XW159"/>
      <c r="XX159"/>
      <c r="XY159"/>
      <c r="XZ159"/>
      <c r="YA159"/>
      <c r="YB159"/>
      <c r="YC159"/>
      <c r="YD159"/>
      <c r="YE159"/>
      <c r="YF159"/>
      <c r="YG159"/>
      <c r="YH159"/>
      <c r="YI159"/>
      <c r="YJ159"/>
      <c r="YK159"/>
      <c r="YL159"/>
      <c r="YM159"/>
      <c r="YN159"/>
      <c r="YO159"/>
      <c r="YP159"/>
      <c r="YQ159"/>
      <c r="YR159"/>
      <c r="YS159"/>
      <c r="YT159"/>
      <c r="YU159"/>
      <c r="YV159"/>
      <c r="YW159"/>
      <c r="YX159"/>
      <c r="YY159"/>
      <c r="YZ159"/>
      <c r="ZA159"/>
      <c r="ZB159"/>
      <c r="ZC159"/>
      <c r="ZD159"/>
      <c r="ZE159"/>
      <c r="ZF159"/>
      <c r="ZG159"/>
      <c r="ZH159"/>
      <c r="ZI159"/>
      <c r="ZJ159"/>
      <c r="ZK159"/>
      <c r="ZL159"/>
      <c r="ZM159"/>
      <c r="ZN159"/>
      <c r="ZO159"/>
      <c r="ZP159"/>
      <c r="ZQ159"/>
      <c r="ZR159"/>
      <c r="ZS159"/>
      <c r="ZT159"/>
      <c r="ZU159"/>
      <c r="ZV159"/>
      <c r="ZW159"/>
      <c r="ZX159"/>
      <c r="ZY159"/>
      <c r="ZZ159"/>
    </row>
    <row r="160" spans="1:702" s="18" customFormat="1">
      <c r="A160" s="16" t="s">
        <v>69</v>
      </c>
      <c r="B160">
        <v>125635.65357290539</v>
      </c>
      <c r="C160">
        <v>127336.21147068676</v>
      </c>
      <c r="D160">
        <v>123668.00692418241</v>
      </c>
      <c r="E160">
        <v>119524.79934896303</v>
      </c>
      <c r="F160">
        <v>108094.24195027165</v>
      </c>
      <c r="G160">
        <v>105141.09196852843</v>
      </c>
      <c r="H160">
        <v>91653.913624478708</v>
      </c>
      <c r="I160">
        <v>98416.643569985376</v>
      </c>
      <c r="J160">
        <v>102533.73882134164</v>
      </c>
      <c r="K160">
        <v>108595.93754303704</v>
      </c>
      <c r="L160">
        <v>96870.0038792337</v>
      </c>
      <c r="M160">
        <v>98030.540079972852</v>
      </c>
      <c r="N160">
        <v>102368.64828014543</v>
      </c>
      <c r="O160">
        <v>88186.944122811517</v>
      </c>
      <c r="P160">
        <v>91031.407671209163</v>
      </c>
      <c r="Q160">
        <v>83226.974294171479</v>
      </c>
      <c r="R160">
        <v>89200.501571156157</v>
      </c>
      <c r="S160">
        <v>93964.881589549404</v>
      </c>
      <c r="T160">
        <v>103994.27687106223</v>
      </c>
      <c r="U160">
        <v>83890.401389494044</v>
      </c>
      <c r="V160">
        <v>84293.947418581738</v>
      </c>
      <c r="W160">
        <v>74659.088539739751</v>
      </c>
      <c r="X160">
        <v>70574.542425229112</v>
      </c>
      <c r="Y160">
        <v>75382.772798702819</v>
      </c>
      <c r="Z160">
        <v>74425.834323483563</v>
      </c>
      <c r="AA160">
        <v>69343.064737398206</v>
      </c>
      <c r="AB160">
        <v>63528.783259095493</v>
      </c>
      <c r="AC160">
        <v>53624.957630640376</v>
      </c>
      <c r="AD160">
        <v>48161.976476299154</v>
      </c>
      <c r="AE160">
        <v>39984.71680741648</v>
      </c>
      <c r="AF160">
        <v>37648.771061020969</v>
      </c>
      <c r="AG160">
        <v>30447.37806644995</v>
      </c>
      <c r="AH160">
        <v>31533.286128506443</v>
      </c>
      <c r="AI160">
        <v>26267.998762623316</v>
      </c>
      <c r="AJ160">
        <v>26454.336371150515</v>
      </c>
      <c r="AK160">
        <v>136275.27379045301</v>
      </c>
      <c r="AL160">
        <v>133150.50363130053</v>
      </c>
      <c r="AM160">
        <v>93586.616951692093</v>
      </c>
      <c r="AN160">
        <v>72831.894897302482</v>
      </c>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c r="EZ160"/>
      <c r="FA160"/>
      <c r="FB160"/>
      <c r="FC160"/>
      <c r="FD160"/>
      <c r="FE160"/>
      <c r="FF160"/>
      <c r="FG160"/>
      <c r="FH160"/>
      <c r="FI160"/>
      <c r="FJ160"/>
      <c r="FK160"/>
      <c r="FL160"/>
      <c r="FM160"/>
      <c r="FN160"/>
      <c r="FO160"/>
      <c r="FP160"/>
      <c r="FQ160"/>
      <c r="FR160"/>
      <c r="FS160"/>
      <c r="FT160"/>
      <c r="FU160"/>
      <c r="FV160"/>
      <c r="FW160"/>
      <c r="FX160"/>
      <c r="FY160"/>
      <c r="FZ160"/>
      <c r="GA160"/>
      <c r="GB160"/>
      <c r="GC160"/>
      <c r="GD160"/>
      <c r="GE160"/>
      <c r="GF160"/>
      <c r="GG160"/>
      <c r="GH160"/>
      <c r="GI160"/>
      <c r="GJ160"/>
      <c r="GK160"/>
      <c r="GL160"/>
      <c r="GM160"/>
      <c r="GN160"/>
      <c r="GO160"/>
      <c r="GP160"/>
      <c r="GQ160"/>
      <c r="GR160"/>
      <c r="GS160"/>
      <c r="GT160"/>
      <c r="GU160"/>
      <c r="GV160"/>
      <c r="GW160"/>
      <c r="GX160"/>
      <c r="GY160"/>
      <c r="GZ160"/>
      <c r="HA160"/>
      <c r="HB160"/>
      <c r="HC160"/>
      <c r="HD160"/>
      <c r="HE160"/>
      <c r="HF160"/>
      <c r="HG160"/>
      <c r="HH160"/>
      <c r="HI160"/>
      <c r="HJ160"/>
      <c r="HK160"/>
      <c r="HL160"/>
      <c r="HM160"/>
      <c r="HN160"/>
      <c r="HO160"/>
      <c r="HP160"/>
      <c r="HQ160"/>
      <c r="HR160"/>
      <c r="HS160"/>
      <c r="HT160"/>
      <c r="HU160"/>
      <c r="HV160"/>
      <c r="HW160"/>
      <c r="HX160"/>
      <c r="HY160"/>
      <c r="HZ160"/>
      <c r="IA160"/>
      <c r="IB160"/>
      <c r="IC160"/>
      <c r="ID160"/>
      <c r="IE160"/>
      <c r="IF160"/>
      <c r="IG160"/>
      <c r="IH160"/>
      <c r="II160"/>
      <c r="IJ160"/>
      <c r="IK160"/>
      <c r="IL160"/>
      <c r="IM160"/>
      <c r="IN160"/>
      <c r="IO160"/>
      <c r="IP160"/>
      <c r="IQ160"/>
      <c r="IR160"/>
      <c r="IS160"/>
      <c r="IT160"/>
      <c r="IU160"/>
      <c r="IV160"/>
      <c r="IW160"/>
      <c r="IX160"/>
      <c r="IY160"/>
      <c r="IZ160"/>
      <c r="JA160"/>
      <c r="JB160"/>
      <c r="JC160"/>
      <c r="JD160"/>
      <c r="JE160"/>
      <c r="JF160"/>
      <c r="JG160"/>
      <c r="JH160"/>
      <c r="JI160"/>
      <c r="JJ160"/>
      <c r="JK160"/>
      <c r="JL160"/>
      <c r="JM160"/>
      <c r="JN160"/>
      <c r="JO160"/>
      <c r="JP160"/>
      <c r="JQ160"/>
      <c r="JR160"/>
      <c r="JS160"/>
      <c r="JT160"/>
      <c r="JU160"/>
      <c r="JV160"/>
      <c r="JW160"/>
      <c r="JX160"/>
      <c r="JY160"/>
      <c r="JZ160"/>
      <c r="KA160"/>
      <c r="KB160"/>
      <c r="KC160"/>
      <c r="KD160"/>
      <c r="KE160"/>
      <c r="KF160"/>
      <c r="KG160"/>
      <c r="KH160"/>
      <c r="KI160"/>
      <c r="KJ160"/>
      <c r="KK160"/>
      <c r="KL160"/>
      <c r="KM160"/>
      <c r="KN160"/>
      <c r="KO160"/>
      <c r="KP160"/>
      <c r="KQ160"/>
      <c r="KR160"/>
      <c r="KS160"/>
      <c r="KT160"/>
      <c r="KU160"/>
      <c r="KV160"/>
      <c r="KW160"/>
      <c r="KX160"/>
      <c r="KY160"/>
      <c r="KZ160"/>
      <c r="LA160"/>
      <c r="LB160"/>
      <c r="LC160"/>
      <c r="LD160"/>
      <c r="LE160"/>
      <c r="LF160"/>
      <c r="LG160"/>
      <c r="LH160"/>
      <c r="LI160"/>
      <c r="LJ160"/>
      <c r="LK160"/>
      <c r="LL160"/>
      <c r="LM160"/>
      <c r="LN160"/>
      <c r="LO160"/>
      <c r="LP160"/>
      <c r="LQ160"/>
      <c r="LR160"/>
      <c r="LS160"/>
      <c r="LT160"/>
      <c r="LU160"/>
      <c r="LV160"/>
      <c r="LW160"/>
      <c r="LX160"/>
      <c r="LY160"/>
      <c r="LZ160"/>
      <c r="MA160"/>
      <c r="MB160"/>
      <c r="MC160"/>
      <c r="MD160"/>
      <c r="ME160"/>
      <c r="MF160"/>
      <c r="MG160"/>
      <c r="MH160"/>
      <c r="MI160"/>
      <c r="MJ160"/>
      <c r="MK160"/>
      <c r="ML160"/>
      <c r="MM160"/>
      <c r="MN160"/>
      <c r="MO160"/>
      <c r="MP160"/>
      <c r="MQ160"/>
      <c r="MR160"/>
      <c r="MS160"/>
      <c r="MT160"/>
      <c r="MU160"/>
      <c r="MV160"/>
      <c r="MW160"/>
      <c r="MX160"/>
      <c r="MY160"/>
      <c r="MZ160"/>
      <c r="NA160"/>
      <c r="NB160"/>
      <c r="NC160"/>
      <c r="ND160"/>
      <c r="NE160"/>
      <c r="NF160"/>
      <c r="NG160"/>
      <c r="NH160"/>
      <c r="NI160"/>
      <c r="NJ160"/>
      <c r="NK160"/>
      <c r="NL160"/>
      <c r="NM160"/>
      <c r="NN160"/>
      <c r="NO160"/>
      <c r="NP160"/>
      <c r="NQ160"/>
      <c r="NR160"/>
      <c r="NS160"/>
      <c r="NT160"/>
      <c r="NU160"/>
      <c r="NV160"/>
      <c r="NW160"/>
      <c r="NX160"/>
      <c r="NY160"/>
      <c r="NZ160"/>
      <c r="OA160"/>
      <c r="OB160"/>
      <c r="OC160"/>
      <c r="OD160"/>
      <c r="OE160"/>
      <c r="OF160"/>
      <c r="OG160"/>
      <c r="OH160"/>
      <c r="OI160"/>
      <c r="OJ160"/>
      <c r="OK160"/>
      <c r="OL160"/>
      <c r="OM160"/>
      <c r="ON160"/>
      <c r="OO160"/>
      <c r="OP160"/>
      <c r="OQ160"/>
      <c r="OR160"/>
      <c r="OS160"/>
      <c r="OT160"/>
      <c r="OU160"/>
      <c r="OV160"/>
      <c r="OW160"/>
      <c r="OX160"/>
      <c r="OY160"/>
      <c r="OZ160"/>
      <c r="PA160"/>
      <c r="PB160"/>
      <c r="PC160"/>
      <c r="PD160"/>
      <c r="PE160"/>
      <c r="PF160"/>
      <c r="PG160"/>
      <c r="PH160"/>
      <c r="PI160"/>
      <c r="PJ160"/>
      <c r="PK160"/>
      <c r="PL160"/>
      <c r="PM160"/>
      <c r="PN160"/>
      <c r="PO160"/>
      <c r="PP160"/>
      <c r="PQ160"/>
      <c r="PR160"/>
      <c r="PS160"/>
      <c r="PT160"/>
      <c r="PU160"/>
      <c r="PV160"/>
      <c r="PW160"/>
      <c r="PX160"/>
      <c r="PY160"/>
      <c r="PZ160"/>
      <c r="QA160"/>
      <c r="QB160"/>
      <c r="QC160"/>
      <c r="QD160"/>
      <c r="QE160"/>
      <c r="QF160"/>
      <c r="QG160"/>
      <c r="QH160"/>
      <c r="QI160"/>
      <c r="QJ160"/>
      <c r="QK160"/>
      <c r="QL160"/>
      <c r="QM160"/>
      <c r="QN160"/>
      <c r="QO160"/>
      <c r="QP160"/>
      <c r="QQ160"/>
      <c r="QR160"/>
      <c r="QS160"/>
      <c r="QT160"/>
      <c r="QU160"/>
      <c r="QV160"/>
      <c r="QW160"/>
      <c r="QX160"/>
      <c r="QY160"/>
      <c r="QZ160"/>
      <c r="RA160"/>
      <c r="RB160"/>
      <c r="RC160"/>
      <c r="RD160"/>
      <c r="RE160"/>
      <c r="RF160"/>
      <c r="RG160"/>
      <c r="RH160"/>
      <c r="RI160"/>
      <c r="RJ160"/>
      <c r="RK160"/>
      <c r="RL160"/>
      <c r="RM160"/>
      <c r="RN160"/>
      <c r="RO160"/>
      <c r="RP160"/>
      <c r="RQ160"/>
      <c r="RR160"/>
      <c r="RS160"/>
      <c r="RT160"/>
      <c r="RU160"/>
      <c r="RV160"/>
      <c r="RW160"/>
      <c r="RX160"/>
      <c r="RY160"/>
      <c r="RZ160"/>
      <c r="SA160"/>
      <c r="SB160"/>
      <c r="SC160"/>
      <c r="SD160"/>
      <c r="SE160"/>
      <c r="SF160"/>
      <c r="SG160"/>
      <c r="SH160"/>
      <c r="SI160"/>
      <c r="SJ160"/>
      <c r="SK160"/>
      <c r="SL160"/>
      <c r="SM160"/>
      <c r="SN160"/>
      <c r="SO160"/>
      <c r="SP160"/>
      <c r="SQ160"/>
      <c r="SR160"/>
      <c r="SS160"/>
      <c r="ST160"/>
      <c r="SU160"/>
      <c r="SV160"/>
      <c r="SW160"/>
      <c r="SX160"/>
      <c r="SY160"/>
      <c r="SZ160"/>
      <c r="TA160"/>
      <c r="TB160"/>
      <c r="TC160"/>
      <c r="TD160"/>
      <c r="TE160"/>
      <c r="TF160"/>
      <c r="TG160"/>
      <c r="TH160"/>
      <c r="TI160"/>
      <c r="TJ160"/>
      <c r="TK160"/>
      <c r="TL160"/>
      <c r="TM160"/>
      <c r="TN160"/>
      <c r="TO160"/>
      <c r="TP160"/>
      <c r="TQ160"/>
      <c r="TR160"/>
      <c r="TS160"/>
      <c r="TT160"/>
      <c r="TU160"/>
      <c r="TV160"/>
      <c r="TW160"/>
      <c r="TX160"/>
      <c r="TY160"/>
      <c r="TZ160"/>
      <c r="UA160"/>
      <c r="UB160"/>
      <c r="UC160"/>
      <c r="UD160"/>
      <c r="UE160"/>
      <c r="UF160"/>
      <c r="UG160"/>
      <c r="UH160"/>
      <c r="UI160"/>
      <c r="UJ160"/>
      <c r="UK160"/>
      <c r="UL160"/>
      <c r="UM160"/>
      <c r="UN160"/>
      <c r="UO160"/>
      <c r="UP160"/>
      <c r="UQ160"/>
      <c r="UR160"/>
      <c r="US160"/>
      <c r="UT160"/>
      <c r="UU160"/>
      <c r="UV160"/>
      <c r="UW160"/>
      <c r="UX160"/>
      <c r="UY160"/>
      <c r="UZ160"/>
      <c r="VA160"/>
      <c r="VB160"/>
      <c r="VC160"/>
      <c r="VD160"/>
      <c r="VE160"/>
      <c r="VF160"/>
      <c r="VG160"/>
      <c r="VH160"/>
      <c r="VI160"/>
      <c r="VJ160"/>
      <c r="VK160"/>
      <c r="VL160"/>
      <c r="VM160"/>
      <c r="VN160"/>
      <c r="VO160"/>
      <c r="VP160"/>
      <c r="VQ160"/>
      <c r="VR160"/>
      <c r="VS160"/>
      <c r="VT160"/>
      <c r="VU160"/>
      <c r="VV160"/>
      <c r="VW160"/>
      <c r="VX160"/>
      <c r="VY160"/>
      <c r="VZ160"/>
      <c r="WA160"/>
      <c r="WB160"/>
      <c r="WC160"/>
      <c r="WD160"/>
      <c r="WE160"/>
      <c r="WF160"/>
      <c r="WG160"/>
      <c r="WH160"/>
      <c r="WI160"/>
      <c r="WJ160"/>
      <c r="WK160"/>
      <c r="WL160"/>
      <c r="WM160"/>
      <c r="WN160"/>
      <c r="WO160"/>
      <c r="WP160"/>
      <c r="WQ160"/>
      <c r="WR160"/>
      <c r="WS160"/>
      <c r="WT160"/>
      <c r="WU160"/>
      <c r="WV160"/>
      <c r="WW160"/>
      <c r="WX160"/>
      <c r="WY160"/>
      <c r="WZ160"/>
      <c r="XA160"/>
      <c r="XB160"/>
      <c r="XC160"/>
      <c r="XD160"/>
      <c r="XE160"/>
      <c r="XF160"/>
      <c r="XG160"/>
      <c r="XH160"/>
      <c r="XI160"/>
      <c r="XJ160"/>
      <c r="XK160"/>
      <c r="XL160"/>
      <c r="XM160"/>
      <c r="XN160"/>
      <c r="XO160"/>
      <c r="XP160"/>
      <c r="XQ160"/>
      <c r="XR160"/>
      <c r="XS160"/>
      <c r="XT160"/>
      <c r="XU160"/>
      <c r="XV160"/>
      <c r="XW160"/>
      <c r="XX160"/>
      <c r="XY160"/>
      <c r="XZ160"/>
      <c r="YA160"/>
      <c r="YB160"/>
      <c r="YC160"/>
      <c r="YD160"/>
      <c r="YE160"/>
      <c r="YF160"/>
      <c r="YG160"/>
      <c r="YH160"/>
      <c r="YI160"/>
      <c r="YJ160"/>
      <c r="YK160"/>
      <c r="YL160"/>
      <c r="YM160"/>
      <c r="YN160"/>
      <c r="YO160"/>
      <c r="YP160"/>
      <c r="YQ160"/>
      <c r="YR160"/>
      <c r="YS160"/>
      <c r="YT160"/>
      <c r="YU160"/>
      <c r="YV160"/>
      <c r="YW160"/>
      <c r="YX160"/>
      <c r="YY160"/>
      <c r="YZ160"/>
      <c r="ZA160"/>
      <c r="ZB160"/>
      <c r="ZC160"/>
      <c r="ZD160"/>
      <c r="ZE160"/>
      <c r="ZF160"/>
      <c r="ZG160"/>
      <c r="ZH160"/>
      <c r="ZI160"/>
      <c r="ZJ160"/>
      <c r="ZK160"/>
      <c r="ZL160"/>
      <c r="ZM160"/>
      <c r="ZN160"/>
      <c r="ZO160"/>
      <c r="ZP160"/>
      <c r="ZQ160"/>
      <c r="ZR160"/>
      <c r="ZS160"/>
      <c r="ZT160"/>
      <c r="ZU160"/>
      <c r="ZV160"/>
      <c r="ZW160"/>
      <c r="ZX160"/>
      <c r="ZY160"/>
      <c r="ZZ160"/>
    </row>
    <row r="161" spans="1:702" s="18" customFormat="1">
      <c r="A161" s="16" t="s">
        <v>195</v>
      </c>
      <c r="B161">
        <v>628178.26786452695</v>
      </c>
      <c r="C161">
        <v>636681.0573534338</v>
      </c>
      <c r="D161">
        <v>618340.03462091205</v>
      </c>
      <c r="E161">
        <v>597623.99674481514</v>
      </c>
      <c r="F161">
        <v>540471.20975135826</v>
      </c>
      <c r="G161">
        <v>525705.45984264219</v>
      </c>
      <c r="H161">
        <v>458269.56812239351</v>
      </c>
      <c r="I161">
        <v>492083.21784992691</v>
      </c>
      <c r="J161">
        <v>512668.69410670822</v>
      </c>
      <c r="K161">
        <v>542979.68771518522</v>
      </c>
      <c r="L161">
        <v>484350.01939616853</v>
      </c>
      <c r="M161">
        <v>490152.70039986429</v>
      </c>
      <c r="N161">
        <v>511843.24140072713</v>
      </c>
      <c r="O161">
        <v>440934.72061405762</v>
      </c>
      <c r="P161">
        <v>455157.03835604578</v>
      </c>
      <c r="Q161">
        <v>416134.87147085741</v>
      </c>
      <c r="R161">
        <v>446002.50785578083</v>
      </c>
      <c r="S161">
        <v>469824.4079477471</v>
      </c>
      <c r="T161">
        <v>519971.38435531122</v>
      </c>
      <c r="U161">
        <v>419452.00694747031</v>
      </c>
      <c r="V161">
        <v>421469.73709290882</v>
      </c>
      <c r="W161">
        <v>373295.44269869884</v>
      </c>
      <c r="X161">
        <v>352872.71212614566</v>
      </c>
      <c r="Y161">
        <v>376913.86399351415</v>
      </c>
      <c r="Z161">
        <v>372129.17161741789</v>
      </c>
      <c r="AA161">
        <v>346715.32368699112</v>
      </c>
      <c r="AB161">
        <v>317643.91629547754</v>
      </c>
      <c r="AC161">
        <v>268124.78815320192</v>
      </c>
      <c r="AD161">
        <v>240809.88238149585</v>
      </c>
      <c r="AE161">
        <v>199923.58403708244</v>
      </c>
      <c r="AF161">
        <v>188243.85530510487</v>
      </c>
      <c r="AG161">
        <v>152236.89033224978</v>
      </c>
      <c r="AH161">
        <v>157666.43064253224</v>
      </c>
      <c r="AI161">
        <v>131339.9938131166</v>
      </c>
      <c r="AJ161">
        <v>132271.6818557526</v>
      </c>
      <c r="AK161">
        <v>136275.27379045301</v>
      </c>
      <c r="AL161">
        <v>133150.50363130053</v>
      </c>
      <c r="AM161">
        <v>93586.616951692093</v>
      </c>
      <c r="AN161">
        <v>72831.894897302482</v>
      </c>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c r="EZ161"/>
      <c r="FA161"/>
      <c r="FB161"/>
      <c r="FC161"/>
      <c r="FD161"/>
      <c r="FE161"/>
      <c r="FF161"/>
      <c r="FG161"/>
      <c r="FH161"/>
      <c r="FI161"/>
      <c r="FJ161"/>
      <c r="FK161"/>
      <c r="FL161"/>
      <c r="FM161"/>
      <c r="FN161"/>
      <c r="FO161"/>
      <c r="FP161"/>
      <c r="FQ161"/>
      <c r="FR161"/>
      <c r="FS161"/>
      <c r="FT161"/>
      <c r="FU161"/>
      <c r="FV161"/>
      <c r="FW161"/>
      <c r="FX161"/>
      <c r="FY161"/>
      <c r="FZ161"/>
      <c r="GA161"/>
      <c r="GB161"/>
      <c r="GC161"/>
      <c r="GD161"/>
      <c r="GE161"/>
      <c r="GF161"/>
      <c r="GG161"/>
      <c r="GH161"/>
      <c r="GI161"/>
      <c r="GJ161"/>
      <c r="GK161"/>
      <c r="GL161"/>
      <c r="GM161"/>
      <c r="GN161"/>
      <c r="GO161"/>
      <c r="GP161"/>
      <c r="GQ161"/>
      <c r="GR161"/>
      <c r="GS161"/>
      <c r="GT161"/>
      <c r="GU161"/>
      <c r="GV161"/>
      <c r="GW161"/>
      <c r="GX161"/>
      <c r="GY161"/>
      <c r="GZ161"/>
      <c r="HA161"/>
      <c r="HB161"/>
      <c r="HC161"/>
      <c r="HD161"/>
      <c r="HE161"/>
      <c r="HF161"/>
      <c r="HG161"/>
      <c r="HH161"/>
      <c r="HI161"/>
      <c r="HJ161"/>
      <c r="HK161"/>
      <c r="HL161"/>
      <c r="HM161"/>
      <c r="HN161"/>
      <c r="HO161"/>
      <c r="HP161"/>
      <c r="HQ161"/>
      <c r="HR161"/>
      <c r="HS161"/>
      <c r="HT161"/>
      <c r="HU161"/>
      <c r="HV161"/>
      <c r="HW161"/>
      <c r="HX161"/>
      <c r="HY161"/>
      <c r="HZ161"/>
      <c r="IA161"/>
      <c r="IB161"/>
      <c r="IC161"/>
      <c r="ID161"/>
      <c r="IE161"/>
      <c r="IF161"/>
      <c r="IG161"/>
      <c r="IH161"/>
      <c r="II161"/>
      <c r="IJ161"/>
      <c r="IK161"/>
      <c r="IL161"/>
      <c r="IM161"/>
      <c r="IN161"/>
      <c r="IO161"/>
      <c r="IP161"/>
      <c r="IQ161"/>
      <c r="IR161"/>
      <c r="IS161"/>
      <c r="IT161"/>
      <c r="IU161"/>
      <c r="IV161"/>
      <c r="IW161"/>
      <c r="IX161"/>
      <c r="IY161"/>
      <c r="IZ161"/>
      <c r="JA161"/>
      <c r="JB161"/>
      <c r="JC161"/>
      <c r="JD161"/>
      <c r="JE161"/>
      <c r="JF161"/>
      <c r="JG161"/>
      <c r="JH161"/>
      <c r="JI161"/>
      <c r="JJ161"/>
      <c r="JK161"/>
      <c r="JL161"/>
      <c r="JM161"/>
      <c r="JN161"/>
      <c r="JO161"/>
      <c r="JP161"/>
      <c r="JQ161"/>
      <c r="JR161"/>
      <c r="JS161"/>
      <c r="JT161"/>
      <c r="JU161"/>
      <c r="JV161"/>
      <c r="JW161"/>
      <c r="JX161"/>
      <c r="JY161"/>
      <c r="JZ161"/>
      <c r="KA161"/>
      <c r="KB161"/>
      <c r="KC161"/>
      <c r="KD161"/>
      <c r="KE161"/>
      <c r="KF161"/>
      <c r="KG161"/>
      <c r="KH161"/>
      <c r="KI161"/>
      <c r="KJ161"/>
      <c r="KK161"/>
      <c r="KL161"/>
      <c r="KM161"/>
      <c r="KN161"/>
      <c r="KO161"/>
      <c r="KP161"/>
      <c r="KQ161"/>
      <c r="KR161"/>
      <c r="KS161"/>
      <c r="KT161"/>
      <c r="KU161"/>
      <c r="KV161"/>
      <c r="KW161"/>
      <c r="KX161"/>
      <c r="KY161"/>
      <c r="KZ161"/>
      <c r="LA161"/>
      <c r="LB161"/>
      <c r="LC161"/>
      <c r="LD161"/>
      <c r="LE161"/>
      <c r="LF161"/>
      <c r="LG161"/>
      <c r="LH161"/>
      <c r="LI161"/>
      <c r="LJ161"/>
      <c r="LK161"/>
      <c r="LL161"/>
      <c r="LM161"/>
      <c r="LN161"/>
      <c r="LO161"/>
      <c r="LP161"/>
      <c r="LQ161"/>
      <c r="LR161"/>
      <c r="LS161"/>
      <c r="LT161"/>
      <c r="LU161"/>
      <c r="LV161"/>
      <c r="LW161"/>
      <c r="LX161"/>
      <c r="LY161"/>
      <c r="LZ161"/>
      <c r="MA161"/>
      <c r="MB161"/>
      <c r="MC161"/>
      <c r="MD161"/>
      <c r="ME161"/>
      <c r="MF161"/>
      <c r="MG161"/>
      <c r="MH161"/>
      <c r="MI161"/>
      <c r="MJ161"/>
      <c r="MK161"/>
      <c r="ML161"/>
      <c r="MM161"/>
      <c r="MN161"/>
      <c r="MO161"/>
      <c r="MP161"/>
      <c r="MQ161"/>
      <c r="MR161"/>
      <c r="MS161"/>
      <c r="MT161"/>
      <c r="MU161"/>
      <c r="MV161"/>
      <c r="MW161"/>
      <c r="MX161"/>
      <c r="MY161"/>
      <c r="MZ161"/>
      <c r="NA161"/>
      <c r="NB161"/>
      <c r="NC161"/>
      <c r="ND161"/>
      <c r="NE161"/>
      <c r="NF161"/>
      <c r="NG161"/>
      <c r="NH161"/>
      <c r="NI161"/>
      <c r="NJ161"/>
      <c r="NK161"/>
      <c r="NL161"/>
      <c r="NM161"/>
      <c r="NN161"/>
      <c r="NO161"/>
      <c r="NP161"/>
      <c r="NQ161"/>
      <c r="NR161"/>
      <c r="NS161"/>
      <c r="NT161"/>
      <c r="NU161"/>
      <c r="NV161"/>
      <c r="NW161"/>
      <c r="NX161"/>
      <c r="NY161"/>
      <c r="NZ161"/>
      <c r="OA161"/>
      <c r="OB161"/>
      <c r="OC161"/>
      <c r="OD161"/>
      <c r="OE161"/>
      <c r="OF161"/>
      <c r="OG161"/>
      <c r="OH161"/>
      <c r="OI161"/>
      <c r="OJ161"/>
      <c r="OK161"/>
      <c r="OL161"/>
      <c r="OM161"/>
      <c r="ON161"/>
      <c r="OO161"/>
      <c r="OP161"/>
      <c r="OQ161"/>
      <c r="OR161"/>
      <c r="OS161"/>
      <c r="OT161"/>
      <c r="OU161"/>
      <c r="OV161"/>
      <c r="OW161"/>
      <c r="OX161"/>
      <c r="OY161"/>
      <c r="OZ161"/>
      <c r="PA161"/>
      <c r="PB161"/>
      <c r="PC161"/>
      <c r="PD161"/>
      <c r="PE161"/>
      <c r="PF161"/>
      <c r="PG161"/>
      <c r="PH161"/>
      <c r="PI161"/>
      <c r="PJ161"/>
      <c r="PK161"/>
      <c r="PL161"/>
      <c r="PM161"/>
      <c r="PN161"/>
      <c r="PO161"/>
      <c r="PP161"/>
      <c r="PQ161"/>
      <c r="PR161"/>
      <c r="PS161"/>
      <c r="PT161"/>
      <c r="PU161"/>
      <c r="PV161"/>
      <c r="PW161"/>
      <c r="PX161"/>
      <c r="PY161"/>
      <c r="PZ161"/>
      <c r="QA161"/>
      <c r="QB161"/>
      <c r="QC161"/>
      <c r="QD161"/>
      <c r="QE161"/>
      <c r="QF161"/>
      <c r="QG161"/>
      <c r="QH161"/>
      <c r="QI161"/>
      <c r="QJ161"/>
      <c r="QK161"/>
      <c r="QL161"/>
      <c r="QM161"/>
      <c r="QN161"/>
      <c r="QO161"/>
      <c r="QP161"/>
      <c r="QQ161"/>
      <c r="QR161"/>
      <c r="QS161"/>
      <c r="QT161"/>
      <c r="QU161"/>
      <c r="QV161"/>
      <c r="QW161"/>
      <c r="QX161"/>
      <c r="QY161"/>
      <c r="QZ161"/>
      <c r="RA161"/>
      <c r="RB161"/>
      <c r="RC161"/>
      <c r="RD161"/>
      <c r="RE161"/>
      <c r="RF161"/>
      <c r="RG161"/>
      <c r="RH161"/>
      <c r="RI161"/>
      <c r="RJ161"/>
      <c r="RK161"/>
      <c r="RL161"/>
      <c r="RM161"/>
      <c r="RN161"/>
      <c r="RO161"/>
      <c r="RP161"/>
      <c r="RQ161"/>
      <c r="RR161"/>
      <c r="RS161"/>
      <c r="RT161"/>
      <c r="RU161"/>
      <c r="RV161"/>
      <c r="RW161"/>
      <c r="RX161"/>
      <c r="RY161"/>
      <c r="RZ161"/>
      <c r="SA161"/>
      <c r="SB161"/>
      <c r="SC161"/>
      <c r="SD161"/>
      <c r="SE161"/>
      <c r="SF161"/>
      <c r="SG161"/>
      <c r="SH161"/>
      <c r="SI161"/>
      <c r="SJ161"/>
      <c r="SK161"/>
      <c r="SL161"/>
      <c r="SM161"/>
      <c r="SN161"/>
      <c r="SO161"/>
      <c r="SP161"/>
      <c r="SQ161"/>
      <c r="SR161"/>
      <c r="SS161"/>
      <c r="ST161"/>
      <c r="SU161"/>
      <c r="SV161"/>
      <c r="SW161"/>
      <c r="SX161"/>
      <c r="SY161"/>
      <c r="SZ161"/>
      <c r="TA161"/>
      <c r="TB161"/>
      <c r="TC161"/>
      <c r="TD161"/>
      <c r="TE161"/>
      <c r="TF161"/>
      <c r="TG161"/>
      <c r="TH161"/>
      <c r="TI161"/>
      <c r="TJ161"/>
      <c r="TK161"/>
      <c r="TL161"/>
      <c r="TM161"/>
      <c r="TN161"/>
      <c r="TO161"/>
      <c r="TP161"/>
      <c r="TQ161"/>
      <c r="TR161"/>
      <c r="TS161"/>
      <c r="TT161"/>
      <c r="TU161"/>
      <c r="TV161"/>
      <c r="TW161"/>
      <c r="TX161"/>
      <c r="TY161"/>
      <c r="TZ161"/>
      <c r="UA161"/>
      <c r="UB161"/>
      <c r="UC161"/>
      <c r="UD161"/>
      <c r="UE161"/>
      <c r="UF161"/>
      <c r="UG161"/>
      <c r="UH161"/>
      <c r="UI161"/>
      <c r="UJ161"/>
      <c r="UK161"/>
      <c r="UL161"/>
      <c r="UM161"/>
      <c r="UN161"/>
      <c r="UO161"/>
      <c r="UP161"/>
      <c r="UQ161"/>
      <c r="UR161"/>
      <c r="US161"/>
      <c r="UT161"/>
      <c r="UU161"/>
      <c r="UV161"/>
      <c r="UW161"/>
      <c r="UX161"/>
      <c r="UY161"/>
      <c r="UZ161"/>
      <c r="VA161"/>
      <c r="VB161"/>
      <c r="VC161"/>
      <c r="VD161"/>
      <c r="VE161"/>
      <c r="VF161"/>
      <c r="VG161"/>
      <c r="VH161"/>
      <c r="VI161"/>
      <c r="VJ161"/>
      <c r="VK161"/>
      <c r="VL161"/>
      <c r="VM161"/>
      <c r="VN161"/>
      <c r="VO161"/>
      <c r="VP161"/>
      <c r="VQ161"/>
      <c r="VR161"/>
      <c r="VS161"/>
      <c r="VT161"/>
      <c r="VU161"/>
      <c r="VV161"/>
      <c r="VW161"/>
      <c r="VX161"/>
      <c r="VY161"/>
      <c r="VZ161"/>
      <c r="WA161"/>
      <c r="WB161"/>
      <c r="WC161"/>
      <c r="WD161"/>
      <c r="WE161"/>
      <c r="WF161"/>
      <c r="WG161"/>
      <c r="WH161"/>
      <c r="WI161"/>
      <c r="WJ161"/>
      <c r="WK161"/>
      <c r="WL161"/>
      <c r="WM161"/>
      <c r="WN161"/>
      <c r="WO161"/>
      <c r="WP161"/>
      <c r="WQ161"/>
      <c r="WR161"/>
      <c r="WS161"/>
      <c r="WT161"/>
      <c r="WU161"/>
      <c r="WV161"/>
      <c r="WW161"/>
      <c r="WX161"/>
      <c r="WY161"/>
      <c r="WZ161"/>
      <c r="XA161"/>
      <c r="XB161"/>
      <c r="XC161"/>
      <c r="XD161"/>
      <c r="XE161"/>
      <c r="XF161"/>
      <c r="XG161"/>
      <c r="XH161"/>
      <c r="XI161"/>
      <c r="XJ161"/>
      <c r="XK161"/>
      <c r="XL161"/>
      <c r="XM161"/>
      <c r="XN161"/>
      <c r="XO161"/>
      <c r="XP161"/>
      <c r="XQ161"/>
      <c r="XR161"/>
      <c r="XS161"/>
      <c r="XT161"/>
      <c r="XU161"/>
      <c r="XV161"/>
      <c r="XW161"/>
      <c r="XX161"/>
      <c r="XY161"/>
      <c r="XZ161"/>
      <c r="YA161"/>
      <c r="YB161"/>
      <c r="YC161"/>
      <c r="YD161"/>
      <c r="YE161"/>
      <c r="YF161"/>
      <c r="YG161"/>
      <c r="YH161"/>
      <c r="YI161"/>
      <c r="YJ161"/>
      <c r="YK161"/>
      <c r="YL161"/>
      <c r="YM161"/>
      <c r="YN161"/>
      <c r="YO161"/>
      <c r="YP161"/>
      <c r="YQ161"/>
      <c r="YR161"/>
      <c r="YS161"/>
      <c r="YT161"/>
      <c r="YU161"/>
      <c r="YV161"/>
      <c r="YW161"/>
      <c r="YX161"/>
      <c r="YY161"/>
      <c r="YZ161"/>
      <c r="ZA161"/>
      <c r="ZB161"/>
      <c r="ZC161"/>
      <c r="ZD161"/>
      <c r="ZE161"/>
      <c r="ZF161"/>
      <c r="ZG161"/>
      <c r="ZH161"/>
      <c r="ZI161"/>
      <c r="ZJ161"/>
      <c r="ZK161"/>
      <c r="ZL161"/>
      <c r="ZM161"/>
      <c r="ZN161"/>
      <c r="ZO161"/>
      <c r="ZP161"/>
      <c r="ZQ161"/>
      <c r="ZR161"/>
      <c r="ZS161"/>
      <c r="ZT161"/>
      <c r="ZU161"/>
      <c r="ZV161"/>
      <c r="ZW161"/>
      <c r="ZX161"/>
      <c r="ZY161"/>
      <c r="ZZ161"/>
    </row>
    <row r="162" spans="1:702" s="18" customFormat="1">
      <c r="A162" s="69" t="s">
        <v>361</v>
      </c>
      <c r="B162">
        <v>0</v>
      </c>
      <c r="C162">
        <v>0</v>
      </c>
      <c r="D162">
        <v>0</v>
      </c>
      <c r="E162">
        <v>0</v>
      </c>
      <c r="F162">
        <v>0</v>
      </c>
      <c r="G162">
        <v>0</v>
      </c>
      <c r="H162">
        <v>0</v>
      </c>
      <c r="I162">
        <v>0</v>
      </c>
      <c r="J162">
        <v>0</v>
      </c>
      <c r="K162">
        <v>0</v>
      </c>
      <c r="L162">
        <v>0</v>
      </c>
      <c r="M162">
        <v>0</v>
      </c>
      <c r="N162">
        <v>0</v>
      </c>
      <c r="O162">
        <v>0</v>
      </c>
      <c r="P162">
        <v>0</v>
      </c>
      <c r="Q162">
        <v>0</v>
      </c>
      <c r="R162">
        <v>0</v>
      </c>
      <c r="S162">
        <v>0</v>
      </c>
      <c r="T162">
        <v>0</v>
      </c>
      <c r="U162">
        <v>0</v>
      </c>
      <c r="V162">
        <v>0</v>
      </c>
      <c r="W162">
        <v>0</v>
      </c>
      <c r="X162">
        <v>0</v>
      </c>
      <c r="Y162">
        <v>0</v>
      </c>
      <c r="Z162">
        <v>0</v>
      </c>
      <c r="AA162">
        <v>0</v>
      </c>
      <c r="AB162">
        <v>0</v>
      </c>
      <c r="AC162">
        <v>0</v>
      </c>
      <c r="AD162">
        <v>0</v>
      </c>
      <c r="AE162">
        <v>0</v>
      </c>
      <c r="AF162">
        <v>0</v>
      </c>
      <c r="AG162">
        <v>0</v>
      </c>
      <c r="AH162">
        <v>0</v>
      </c>
      <c r="AI162">
        <v>0</v>
      </c>
      <c r="AJ162">
        <v>0</v>
      </c>
      <c r="AK162">
        <v>0</v>
      </c>
      <c r="AL162">
        <v>0</v>
      </c>
      <c r="AM162">
        <v>0</v>
      </c>
      <c r="AN162">
        <v>0</v>
      </c>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c r="EZ162"/>
      <c r="FA162"/>
      <c r="FB162"/>
      <c r="FC162"/>
      <c r="FD162"/>
      <c r="FE162"/>
      <c r="FF162"/>
      <c r="FG162"/>
      <c r="FH162"/>
      <c r="FI162"/>
      <c r="FJ162"/>
      <c r="FK162"/>
      <c r="FL162"/>
      <c r="FM162"/>
      <c r="FN162"/>
      <c r="FO162"/>
      <c r="FP162"/>
      <c r="FQ162"/>
      <c r="FR162"/>
      <c r="FS162"/>
      <c r="FT162"/>
      <c r="FU162"/>
      <c r="FV162"/>
      <c r="FW162"/>
      <c r="FX162"/>
      <c r="FY162"/>
      <c r="FZ162"/>
      <c r="GA162"/>
      <c r="GB162"/>
      <c r="GC162"/>
      <c r="GD162"/>
      <c r="GE162"/>
      <c r="GF162"/>
      <c r="GG162"/>
      <c r="GH162"/>
      <c r="GI162"/>
      <c r="GJ162"/>
      <c r="GK162"/>
      <c r="GL162"/>
      <c r="GM162"/>
      <c r="GN162"/>
      <c r="GO162"/>
      <c r="GP162"/>
      <c r="GQ162"/>
      <c r="GR162"/>
      <c r="GS162"/>
      <c r="GT162"/>
      <c r="GU162"/>
      <c r="GV162"/>
      <c r="GW162"/>
      <c r="GX162"/>
      <c r="GY162"/>
      <c r="GZ162"/>
      <c r="HA162"/>
      <c r="HB162"/>
      <c r="HC162"/>
      <c r="HD162"/>
      <c r="HE162"/>
      <c r="HF162"/>
      <c r="HG162"/>
      <c r="HH162"/>
      <c r="HI162"/>
      <c r="HJ162"/>
      <c r="HK162"/>
      <c r="HL162"/>
      <c r="HM162"/>
      <c r="HN162"/>
      <c r="HO162"/>
      <c r="HP162"/>
      <c r="HQ162"/>
      <c r="HR162"/>
      <c r="HS162"/>
      <c r="HT162"/>
      <c r="HU162"/>
      <c r="HV162"/>
      <c r="HW162"/>
      <c r="HX162"/>
      <c r="HY162"/>
      <c r="HZ162"/>
      <c r="IA162"/>
      <c r="IB162"/>
      <c r="IC162"/>
      <c r="ID162"/>
      <c r="IE162"/>
      <c r="IF162"/>
      <c r="IG162"/>
      <c r="IH162"/>
      <c r="II162"/>
      <c r="IJ162"/>
      <c r="IK162"/>
      <c r="IL162"/>
      <c r="IM162"/>
      <c r="IN162"/>
      <c r="IO162"/>
      <c r="IP162"/>
      <c r="IQ162"/>
      <c r="IR162"/>
      <c r="IS162"/>
      <c r="IT162"/>
      <c r="IU162"/>
      <c r="IV162"/>
      <c r="IW162"/>
      <c r="IX162"/>
      <c r="IY162"/>
      <c r="IZ162"/>
      <c r="JA162"/>
      <c r="JB162"/>
      <c r="JC162"/>
      <c r="JD162"/>
      <c r="JE162"/>
      <c r="JF162"/>
      <c r="JG162"/>
      <c r="JH162"/>
      <c r="JI162"/>
      <c r="JJ162"/>
      <c r="JK162"/>
      <c r="JL162"/>
      <c r="JM162"/>
      <c r="JN162"/>
      <c r="JO162"/>
      <c r="JP162"/>
      <c r="JQ162"/>
      <c r="JR162"/>
      <c r="JS162"/>
      <c r="JT162"/>
      <c r="JU162"/>
      <c r="JV162"/>
      <c r="JW162"/>
      <c r="JX162"/>
      <c r="JY162"/>
      <c r="JZ162"/>
      <c r="KA162"/>
      <c r="KB162"/>
      <c r="KC162"/>
      <c r="KD162"/>
      <c r="KE162"/>
      <c r="KF162"/>
      <c r="KG162"/>
      <c r="KH162"/>
      <c r="KI162"/>
      <c r="KJ162"/>
      <c r="KK162"/>
      <c r="KL162"/>
      <c r="KM162"/>
      <c r="KN162"/>
      <c r="KO162"/>
      <c r="KP162"/>
      <c r="KQ162"/>
      <c r="KR162"/>
      <c r="KS162"/>
      <c r="KT162"/>
      <c r="KU162"/>
      <c r="KV162"/>
      <c r="KW162"/>
      <c r="KX162"/>
      <c r="KY162"/>
      <c r="KZ162"/>
      <c r="LA162"/>
      <c r="LB162"/>
      <c r="LC162"/>
      <c r="LD162"/>
      <c r="LE162"/>
      <c r="LF162"/>
      <c r="LG162"/>
      <c r="LH162"/>
      <c r="LI162"/>
      <c r="LJ162"/>
      <c r="LK162"/>
      <c r="LL162"/>
      <c r="LM162"/>
      <c r="LN162"/>
      <c r="LO162"/>
      <c r="LP162"/>
      <c r="LQ162"/>
      <c r="LR162"/>
      <c r="LS162"/>
      <c r="LT162"/>
      <c r="LU162"/>
      <c r="LV162"/>
      <c r="LW162"/>
      <c r="LX162"/>
      <c r="LY162"/>
      <c r="LZ162"/>
      <c r="MA162"/>
      <c r="MB162"/>
      <c r="MC162"/>
      <c r="MD162"/>
      <c r="ME162"/>
      <c r="MF162"/>
      <c r="MG162"/>
      <c r="MH162"/>
      <c r="MI162"/>
      <c r="MJ162"/>
      <c r="MK162"/>
      <c r="ML162"/>
      <c r="MM162"/>
      <c r="MN162"/>
      <c r="MO162"/>
      <c r="MP162"/>
      <c r="MQ162"/>
      <c r="MR162"/>
      <c r="MS162"/>
      <c r="MT162"/>
      <c r="MU162"/>
      <c r="MV162"/>
      <c r="MW162"/>
      <c r="MX162"/>
      <c r="MY162"/>
      <c r="MZ162"/>
      <c r="NA162"/>
      <c r="NB162"/>
      <c r="NC162"/>
      <c r="ND162"/>
      <c r="NE162"/>
      <c r="NF162"/>
      <c r="NG162"/>
      <c r="NH162"/>
      <c r="NI162"/>
      <c r="NJ162"/>
      <c r="NK162"/>
      <c r="NL162"/>
      <c r="NM162"/>
      <c r="NN162"/>
      <c r="NO162"/>
      <c r="NP162"/>
      <c r="NQ162"/>
      <c r="NR162"/>
      <c r="NS162"/>
      <c r="NT162"/>
      <c r="NU162"/>
      <c r="NV162"/>
      <c r="NW162"/>
      <c r="NX162"/>
      <c r="NY162"/>
      <c r="NZ162"/>
      <c r="OA162"/>
      <c r="OB162"/>
      <c r="OC162"/>
      <c r="OD162"/>
      <c r="OE162"/>
      <c r="OF162"/>
      <c r="OG162"/>
      <c r="OH162"/>
      <c r="OI162"/>
      <c r="OJ162"/>
      <c r="OK162"/>
      <c r="OL162"/>
      <c r="OM162"/>
      <c r="ON162"/>
      <c r="OO162"/>
      <c r="OP162"/>
      <c r="OQ162"/>
      <c r="OR162"/>
      <c r="OS162"/>
      <c r="OT162"/>
      <c r="OU162"/>
      <c r="OV162"/>
      <c r="OW162"/>
      <c r="OX162"/>
      <c r="OY162"/>
      <c r="OZ162"/>
      <c r="PA162"/>
      <c r="PB162"/>
      <c r="PC162"/>
      <c r="PD162"/>
      <c r="PE162"/>
      <c r="PF162"/>
      <c r="PG162"/>
      <c r="PH162"/>
      <c r="PI162"/>
      <c r="PJ162"/>
      <c r="PK162"/>
      <c r="PL162"/>
      <c r="PM162"/>
      <c r="PN162"/>
      <c r="PO162"/>
      <c r="PP162"/>
      <c r="PQ162"/>
      <c r="PR162"/>
      <c r="PS162"/>
      <c r="PT162"/>
      <c r="PU162"/>
      <c r="PV162"/>
      <c r="PW162"/>
      <c r="PX162"/>
      <c r="PY162"/>
      <c r="PZ162"/>
      <c r="QA162"/>
      <c r="QB162"/>
      <c r="QC162"/>
      <c r="QD162"/>
      <c r="QE162"/>
      <c r="QF162"/>
      <c r="QG162"/>
      <c r="QH162"/>
      <c r="QI162"/>
      <c r="QJ162"/>
      <c r="QK162"/>
      <c r="QL162"/>
      <c r="QM162"/>
      <c r="QN162"/>
      <c r="QO162"/>
      <c r="QP162"/>
      <c r="QQ162"/>
      <c r="QR162"/>
      <c r="QS162"/>
      <c r="QT162"/>
      <c r="QU162"/>
      <c r="QV162"/>
      <c r="QW162"/>
      <c r="QX162"/>
      <c r="QY162"/>
      <c r="QZ162"/>
      <c r="RA162"/>
      <c r="RB162"/>
      <c r="RC162"/>
      <c r="RD162"/>
      <c r="RE162"/>
      <c r="RF162"/>
      <c r="RG162"/>
      <c r="RH162"/>
      <c r="RI162"/>
      <c r="RJ162"/>
      <c r="RK162"/>
      <c r="RL162"/>
      <c r="RM162"/>
      <c r="RN162"/>
      <c r="RO162"/>
      <c r="RP162"/>
      <c r="RQ162"/>
      <c r="RR162"/>
      <c r="RS162"/>
      <c r="RT162"/>
      <c r="RU162"/>
      <c r="RV162"/>
      <c r="RW162"/>
      <c r="RX162"/>
      <c r="RY162"/>
      <c r="RZ162"/>
      <c r="SA162"/>
      <c r="SB162"/>
      <c r="SC162"/>
      <c r="SD162"/>
      <c r="SE162"/>
      <c r="SF162"/>
      <c r="SG162"/>
      <c r="SH162"/>
      <c r="SI162"/>
      <c r="SJ162"/>
      <c r="SK162"/>
      <c r="SL162"/>
      <c r="SM162"/>
      <c r="SN162"/>
      <c r="SO162"/>
      <c r="SP162"/>
      <c r="SQ162"/>
      <c r="SR162"/>
      <c r="SS162"/>
      <c r="ST162"/>
      <c r="SU162"/>
      <c r="SV162"/>
      <c r="SW162"/>
      <c r="SX162"/>
      <c r="SY162"/>
      <c r="SZ162"/>
      <c r="TA162"/>
      <c r="TB162"/>
      <c r="TC162"/>
      <c r="TD162"/>
      <c r="TE162"/>
      <c r="TF162"/>
      <c r="TG162"/>
      <c r="TH162"/>
      <c r="TI162"/>
      <c r="TJ162"/>
      <c r="TK162"/>
      <c r="TL162"/>
      <c r="TM162"/>
      <c r="TN162"/>
      <c r="TO162"/>
      <c r="TP162"/>
      <c r="TQ162"/>
      <c r="TR162"/>
      <c r="TS162"/>
      <c r="TT162"/>
      <c r="TU162"/>
      <c r="TV162"/>
      <c r="TW162"/>
      <c r="TX162"/>
      <c r="TY162"/>
      <c r="TZ162"/>
      <c r="UA162"/>
      <c r="UB162"/>
      <c r="UC162"/>
      <c r="UD162"/>
      <c r="UE162"/>
      <c r="UF162"/>
      <c r="UG162"/>
      <c r="UH162"/>
      <c r="UI162"/>
      <c r="UJ162"/>
      <c r="UK162"/>
      <c r="UL162"/>
      <c r="UM162"/>
      <c r="UN162"/>
      <c r="UO162"/>
      <c r="UP162"/>
      <c r="UQ162"/>
      <c r="UR162"/>
      <c r="US162"/>
      <c r="UT162"/>
      <c r="UU162"/>
      <c r="UV162"/>
      <c r="UW162"/>
      <c r="UX162"/>
      <c r="UY162"/>
      <c r="UZ162"/>
      <c r="VA162"/>
      <c r="VB162"/>
      <c r="VC162"/>
      <c r="VD162"/>
      <c r="VE162"/>
      <c r="VF162"/>
      <c r="VG162"/>
      <c r="VH162"/>
      <c r="VI162"/>
      <c r="VJ162"/>
      <c r="VK162"/>
      <c r="VL162"/>
      <c r="VM162"/>
      <c r="VN162"/>
      <c r="VO162"/>
      <c r="VP162"/>
      <c r="VQ162"/>
      <c r="VR162"/>
      <c r="VS162"/>
      <c r="VT162"/>
      <c r="VU162"/>
      <c r="VV162"/>
      <c r="VW162"/>
      <c r="VX162"/>
      <c r="VY162"/>
      <c r="VZ162"/>
      <c r="WA162"/>
      <c r="WB162"/>
      <c r="WC162"/>
      <c r="WD162"/>
      <c r="WE162"/>
      <c r="WF162"/>
      <c r="WG162"/>
      <c r="WH162"/>
      <c r="WI162"/>
      <c r="WJ162"/>
      <c r="WK162"/>
      <c r="WL162"/>
      <c r="WM162"/>
      <c r="WN162"/>
      <c r="WO162"/>
      <c r="WP162"/>
      <c r="WQ162"/>
      <c r="WR162"/>
      <c r="WS162"/>
      <c r="WT162"/>
      <c r="WU162"/>
      <c r="WV162"/>
      <c r="WW162"/>
      <c r="WX162"/>
      <c r="WY162"/>
      <c r="WZ162"/>
      <c r="XA162"/>
      <c r="XB162"/>
      <c r="XC162"/>
      <c r="XD162"/>
      <c r="XE162"/>
      <c r="XF162"/>
      <c r="XG162"/>
      <c r="XH162"/>
      <c r="XI162"/>
      <c r="XJ162"/>
      <c r="XK162"/>
      <c r="XL162"/>
      <c r="XM162"/>
      <c r="XN162"/>
      <c r="XO162"/>
      <c r="XP162"/>
      <c r="XQ162"/>
      <c r="XR162"/>
      <c r="XS162"/>
      <c r="XT162"/>
      <c r="XU162"/>
      <c r="XV162"/>
      <c r="XW162"/>
      <c r="XX162"/>
      <c r="XY162"/>
      <c r="XZ162"/>
      <c r="YA162"/>
      <c r="YB162"/>
      <c r="YC162"/>
      <c r="YD162"/>
      <c r="YE162"/>
      <c r="YF162"/>
      <c r="YG162"/>
      <c r="YH162"/>
      <c r="YI162"/>
      <c r="YJ162"/>
      <c r="YK162"/>
      <c r="YL162"/>
      <c r="YM162"/>
      <c r="YN162"/>
      <c r="YO162"/>
      <c r="YP162"/>
      <c r="YQ162"/>
      <c r="YR162"/>
      <c r="YS162"/>
      <c r="YT162"/>
      <c r="YU162"/>
      <c r="YV162"/>
      <c r="YW162"/>
      <c r="YX162"/>
      <c r="YY162"/>
      <c r="YZ162"/>
      <c r="ZA162"/>
      <c r="ZB162"/>
      <c r="ZC162"/>
      <c r="ZD162"/>
      <c r="ZE162"/>
      <c r="ZF162"/>
      <c r="ZG162"/>
      <c r="ZH162"/>
      <c r="ZI162"/>
      <c r="ZJ162"/>
      <c r="ZK162"/>
      <c r="ZL162"/>
      <c r="ZM162"/>
      <c r="ZN162"/>
      <c r="ZO162"/>
      <c r="ZP162"/>
      <c r="ZQ162"/>
      <c r="ZR162"/>
      <c r="ZS162"/>
      <c r="ZT162"/>
      <c r="ZU162"/>
      <c r="ZV162"/>
      <c r="ZW162"/>
      <c r="ZX162"/>
      <c r="ZY162"/>
      <c r="ZZ162"/>
    </row>
    <row r="163" spans="1:702" s="18" customFormat="1">
      <c r="A163" s="158" t="s">
        <v>362</v>
      </c>
      <c r="B163">
        <v>0</v>
      </c>
      <c r="C163">
        <v>0</v>
      </c>
      <c r="D163">
        <v>0</v>
      </c>
      <c r="E163">
        <v>0</v>
      </c>
      <c r="F163">
        <v>0</v>
      </c>
      <c r="G163">
        <v>0</v>
      </c>
      <c r="H163">
        <v>0</v>
      </c>
      <c r="I163">
        <v>0</v>
      </c>
      <c r="J163">
        <v>0</v>
      </c>
      <c r="K163">
        <v>0</v>
      </c>
      <c r="L163">
        <v>0</v>
      </c>
      <c r="M163">
        <v>0</v>
      </c>
      <c r="N163">
        <v>0</v>
      </c>
      <c r="O163">
        <v>0</v>
      </c>
      <c r="P163">
        <v>0</v>
      </c>
      <c r="Q163">
        <v>0</v>
      </c>
      <c r="R163">
        <v>0</v>
      </c>
      <c r="S163">
        <v>0</v>
      </c>
      <c r="T163">
        <v>0</v>
      </c>
      <c r="U163">
        <v>0</v>
      </c>
      <c r="V163">
        <v>0</v>
      </c>
      <c r="W163">
        <v>0</v>
      </c>
      <c r="X163">
        <v>0</v>
      </c>
      <c r="Y163">
        <v>0</v>
      </c>
      <c r="Z163">
        <v>0</v>
      </c>
      <c r="AA163">
        <v>0</v>
      </c>
      <c r="AB163">
        <v>0</v>
      </c>
      <c r="AC163">
        <v>0</v>
      </c>
      <c r="AD163">
        <v>0</v>
      </c>
      <c r="AE163">
        <v>0</v>
      </c>
      <c r="AF163">
        <v>0</v>
      </c>
      <c r="AG163">
        <v>0</v>
      </c>
      <c r="AH163">
        <v>0</v>
      </c>
      <c r="AI163">
        <v>0</v>
      </c>
      <c r="AJ163">
        <v>0</v>
      </c>
      <c r="AK163">
        <v>0</v>
      </c>
      <c r="AL163">
        <v>0</v>
      </c>
      <c r="AM163">
        <v>0</v>
      </c>
      <c r="AN163">
        <v>0</v>
      </c>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c r="EZ163"/>
      <c r="FA163"/>
      <c r="FB163"/>
      <c r="FC163"/>
      <c r="FD163"/>
      <c r="FE163"/>
      <c r="FF163"/>
      <c r="FG163"/>
      <c r="FH163"/>
      <c r="FI163"/>
      <c r="FJ163"/>
      <c r="FK163"/>
      <c r="FL163"/>
      <c r="FM163"/>
      <c r="FN163"/>
      <c r="FO163"/>
      <c r="FP163"/>
      <c r="FQ163"/>
      <c r="FR163"/>
      <c r="FS163"/>
      <c r="FT163"/>
      <c r="FU163"/>
      <c r="FV163"/>
      <c r="FW163"/>
      <c r="FX163"/>
      <c r="FY163"/>
      <c r="FZ163"/>
      <c r="GA163"/>
      <c r="GB163"/>
      <c r="GC163"/>
      <c r="GD163"/>
      <c r="GE163"/>
      <c r="GF163"/>
      <c r="GG163"/>
      <c r="GH163"/>
      <c r="GI163"/>
      <c r="GJ163"/>
      <c r="GK163"/>
      <c r="GL163"/>
      <c r="GM163"/>
      <c r="GN163"/>
      <c r="GO163"/>
      <c r="GP163"/>
      <c r="GQ163"/>
      <c r="GR163"/>
      <c r="GS163"/>
      <c r="GT163"/>
      <c r="GU163"/>
      <c r="GV163"/>
      <c r="GW163"/>
      <c r="GX163"/>
      <c r="GY163"/>
      <c r="GZ163"/>
      <c r="HA163"/>
      <c r="HB163"/>
      <c r="HC163"/>
      <c r="HD163"/>
      <c r="HE163"/>
      <c r="HF163"/>
      <c r="HG163"/>
      <c r="HH163"/>
      <c r="HI163"/>
      <c r="HJ163"/>
      <c r="HK163"/>
      <c r="HL163"/>
      <c r="HM163"/>
      <c r="HN163"/>
      <c r="HO163"/>
      <c r="HP163"/>
      <c r="HQ163"/>
      <c r="HR163"/>
      <c r="HS163"/>
      <c r="HT163"/>
      <c r="HU163"/>
      <c r="HV163"/>
      <c r="HW163"/>
      <c r="HX163"/>
      <c r="HY163"/>
      <c r="HZ163"/>
      <c r="IA163"/>
      <c r="IB163"/>
      <c r="IC163"/>
      <c r="ID163"/>
      <c r="IE163"/>
      <c r="IF163"/>
      <c r="IG163"/>
      <c r="IH163"/>
      <c r="II163"/>
      <c r="IJ163"/>
      <c r="IK163"/>
      <c r="IL163"/>
      <c r="IM163"/>
      <c r="IN163"/>
      <c r="IO163"/>
      <c r="IP163"/>
      <c r="IQ163"/>
      <c r="IR163"/>
      <c r="IS163"/>
      <c r="IT163"/>
      <c r="IU163"/>
      <c r="IV163"/>
      <c r="IW163"/>
      <c r="IX163"/>
      <c r="IY163"/>
      <c r="IZ163"/>
      <c r="JA163"/>
      <c r="JB163"/>
      <c r="JC163"/>
      <c r="JD163"/>
      <c r="JE163"/>
      <c r="JF163"/>
      <c r="JG163"/>
      <c r="JH163"/>
      <c r="JI163"/>
      <c r="JJ163"/>
      <c r="JK163"/>
      <c r="JL163"/>
      <c r="JM163"/>
      <c r="JN163"/>
      <c r="JO163"/>
      <c r="JP163"/>
      <c r="JQ163"/>
      <c r="JR163"/>
      <c r="JS163"/>
      <c r="JT163"/>
      <c r="JU163"/>
      <c r="JV163"/>
      <c r="JW163"/>
      <c r="JX163"/>
      <c r="JY163"/>
      <c r="JZ163"/>
      <c r="KA163"/>
      <c r="KB163"/>
      <c r="KC163"/>
      <c r="KD163"/>
      <c r="KE163"/>
      <c r="KF163"/>
      <c r="KG163"/>
      <c r="KH163"/>
      <c r="KI163"/>
      <c r="KJ163"/>
      <c r="KK163"/>
      <c r="KL163"/>
      <c r="KM163"/>
      <c r="KN163"/>
      <c r="KO163"/>
      <c r="KP163"/>
      <c r="KQ163"/>
      <c r="KR163"/>
      <c r="KS163"/>
      <c r="KT163"/>
      <c r="KU163"/>
      <c r="KV163"/>
      <c r="KW163"/>
      <c r="KX163"/>
      <c r="KY163"/>
      <c r="KZ163"/>
      <c r="LA163"/>
      <c r="LB163"/>
      <c r="LC163"/>
      <c r="LD163"/>
      <c r="LE163"/>
      <c r="LF163"/>
      <c r="LG163"/>
      <c r="LH163"/>
      <c r="LI163"/>
      <c r="LJ163"/>
      <c r="LK163"/>
      <c r="LL163"/>
      <c r="LM163"/>
      <c r="LN163"/>
      <c r="LO163"/>
      <c r="LP163"/>
      <c r="LQ163"/>
      <c r="LR163"/>
      <c r="LS163"/>
      <c r="LT163"/>
      <c r="LU163"/>
      <c r="LV163"/>
      <c r="LW163"/>
      <c r="LX163"/>
      <c r="LY163"/>
      <c r="LZ163"/>
      <c r="MA163"/>
      <c r="MB163"/>
      <c r="MC163"/>
      <c r="MD163"/>
      <c r="ME163"/>
      <c r="MF163"/>
      <c r="MG163"/>
      <c r="MH163"/>
      <c r="MI163"/>
      <c r="MJ163"/>
      <c r="MK163"/>
      <c r="ML163"/>
      <c r="MM163"/>
      <c r="MN163"/>
      <c r="MO163"/>
      <c r="MP163"/>
      <c r="MQ163"/>
      <c r="MR163"/>
      <c r="MS163"/>
      <c r="MT163"/>
      <c r="MU163"/>
      <c r="MV163"/>
      <c r="MW163"/>
      <c r="MX163"/>
      <c r="MY163"/>
      <c r="MZ163"/>
      <c r="NA163"/>
      <c r="NB163"/>
      <c r="NC163"/>
      <c r="ND163"/>
      <c r="NE163"/>
      <c r="NF163"/>
      <c r="NG163"/>
      <c r="NH163"/>
      <c r="NI163"/>
      <c r="NJ163"/>
      <c r="NK163"/>
      <c r="NL163"/>
      <c r="NM163"/>
      <c r="NN163"/>
      <c r="NO163"/>
      <c r="NP163"/>
      <c r="NQ163"/>
      <c r="NR163"/>
      <c r="NS163"/>
      <c r="NT163"/>
      <c r="NU163"/>
      <c r="NV163"/>
      <c r="NW163"/>
      <c r="NX163"/>
      <c r="NY163"/>
      <c r="NZ163"/>
      <c r="OA163"/>
      <c r="OB163"/>
      <c r="OC163"/>
      <c r="OD163"/>
      <c r="OE163"/>
      <c r="OF163"/>
      <c r="OG163"/>
      <c r="OH163"/>
      <c r="OI163"/>
      <c r="OJ163"/>
      <c r="OK163"/>
      <c r="OL163"/>
      <c r="OM163"/>
      <c r="ON163"/>
      <c r="OO163"/>
      <c r="OP163"/>
      <c r="OQ163"/>
      <c r="OR163"/>
      <c r="OS163"/>
      <c r="OT163"/>
      <c r="OU163"/>
      <c r="OV163"/>
      <c r="OW163"/>
      <c r="OX163"/>
      <c r="OY163"/>
      <c r="OZ163"/>
      <c r="PA163"/>
      <c r="PB163"/>
      <c r="PC163"/>
      <c r="PD163"/>
      <c r="PE163"/>
      <c r="PF163"/>
      <c r="PG163"/>
      <c r="PH163"/>
      <c r="PI163"/>
      <c r="PJ163"/>
      <c r="PK163"/>
      <c r="PL163"/>
      <c r="PM163"/>
      <c r="PN163"/>
      <c r="PO163"/>
      <c r="PP163"/>
      <c r="PQ163"/>
      <c r="PR163"/>
      <c r="PS163"/>
      <c r="PT163"/>
      <c r="PU163"/>
      <c r="PV163"/>
      <c r="PW163"/>
      <c r="PX163"/>
      <c r="PY163"/>
      <c r="PZ163"/>
      <c r="QA163"/>
      <c r="QB163"/>
      <c r="QC163"/>
      <c r="QD163"/>
      <c r="QE163"/>
      <c r="QF163"/>
      <c r="QG163"/>
      <c r="QH163"/>
      <c r="QI163"/>
      <c r="QJ163"/>
      <c r="QK163"/>
      <c r="QL163"/>
      <c r="QM163"/>
      <c r="QN163"/>
      <c r="QO163"/>
      <c r="QP163"/>
      <c r="QQ163"/>
      <c r="QR163"/>
      <c r="QS163"/>
      <c r="QT163"/>
      <c r="QU163"/>
      <c r="QV163"/>
      <c r="QW163"/>
      <c r="QX163"/>
      <c r="QY163"/>
      <c r="QZ163"/>
      <c r="RA163"/>
      <c r="RB163"/>
      <c r="RC163"/>
      <c r="RD163"/>
      <c r="RE163"/>
      <c r="RF163"/>
      <c r="RG163"/>
      <c r="RH163"/>
      <c r="RI163"/>
      <c r="RJ163"/>
      <c r="RK163"/>
      <c r="RL163"/>
      <c r="RM163"/>
      <c r="RN163"/>
      <c r="RO163"/>
      <c r="RP163"/>
      <c r="RQ163"/>
      <c r="RR163"/>
      <c r="RS163"/>
      <c r="RT163"/>
      <c r="RU163"/>
      <c r="RV163"/>
      <c r="RW163"/>
      <c r="RX163"/>
      <c r="RY163"/>
      <c r="RZ163"/>
      <c r="SA163"/>
      <c r="SB163"/>
      <c r="SC163"/>
      <c r="SD163"/>
      <c r="SE163"/>
      <c r="SF163"/>
      <c r="SG163"/>
      <c r="SH163"/>
      <c r="SI163"/>
      <c r="SJ163"/>
      <c r="SK163"/>
      <c r="SL163"/>
      <c r="SM163"/>
      <c r="SN163"/>
      <c r="SO163"/>
      <c r="SP163"/>
      <c r="SQ163"/>
      <c r="SR163"/>
      <c r="SS163"/>
      <c r="ST163"/>
      <c r="SU163"/>
      <c r="SV163"/>
      <c r="SW163"/>
      <c r="SX163"/>
      <c r="SY163"/>
      <c r="SZ163"/>
      <c r="TA163"/>
      <c r="TB163"/>
      <c r="TC163"/>
      <c r="TD163"/>
      <c r="TE163"/>
      <c r="TF163"/>
      <c r="TG163"/>
      <c r="TH163"/>
      <c r="TI163"/>
      <c r="TJ163"/>
      <c r="TK163"/>
      <c r="TL163"/>
      <c r="TM163"/>
      <c r="TN163"/>
      <c r="TO163"/>
      <c r="TP163"/>
      <c r="TQ163"/>
      <c r="TR163"/>
      <c r="TS163"/>
      <c r="TT163"/>
      <c r="TU163"/>
      <c r="TV163"/>
      <c r="TW163"/>
      <c r="TX163"/>
      <c r="TY163"/>
      <c r="TZ163"/>
      <c r="UA163"/>
      <c r="UB163"/>
      <c r="UC163"/>
      <c r="UD163"/>
      <c r="UE163"/>
      <c r="UF163"/>
      <c r="UG163"/>
      <c r="UH163"/>
      <c r="UI163"/>
      <c r="UJ163"/>
      <c r="UK163"/>
      <c r="UL163"/>
      <c r="UM163"/>
      <c r="UN163"/>
      <c r="UO163"/>
      <c r="UP163"/>
      <c r="UQ163"/>
      <c r="UR163"/>
      <c r="US163"/>
      <c r="UT163"/>
      <c r="UU163"/>
      <c r="UV163"/>
      <c r="UW163"/>
      <c r="UX163"/>
      <c r="UY163"/>
      <c r="UZ163"/>
      <c r="VA163"/>
      <c r="VB163"/>
      <c r="VC163"/>
      <c r="VD163"/>
      <c r="VE163"/>
      <c r="VF163"/>
      <c r="VG163"/>
      <c r="VH163"/>
      <c r="VI163"/>
      <c r="VJ163"/>
      <c r="VK163"/>
      <c r="VL163"/>
      <c r="VM163"/>
      <c r="VN163"/>
      <c r="VO163"/>
      <c r="VP163"/>
      <c r="VQ163"/>
      <c r="VR163"/>
      <c r="VS163"/>
      <c r="VT163"/>
      <c r="VU163"/>
      <c r="VV163"/>
      <c r="VW163"/>
      <c r="VX163"/>
      <c r="VY163"/>
      <c r="VZ163"/>
      <c r="WA163"/>
      <c r="WB163"/>
      <c r="WC163"/>
      <c r="WD163"/>
      <c r="WE163"/>
      <c r="WF163"/>
      <c r="WG163"/>
      <c r="WH163"/>
      <c r="WI163"/>
      <c r="WJ163"/>
      <c r="WK163"/>
      <c r="WL163"/>
      <c r="WM163"/>
      <c r="WN163"/>
      <c r="WO163"/>
      <c r="WP163"/>
      <c r="WQ163"/>
      <c r="WR163"/>
      <c r="WS163"/>
      <c r="WT163"/>
      <c r="WU163"/>
      <c r="WV163"/>
      <c r="WW163"/>
      <c r="WX163"/>
      <c r="WY163"/>
      <c r="WZ163"/>
      <c r="XA163"/>
      <c r="XB163"/>
      <c r="XC163"/>
      <c r="XD163"/>
      <c r="XE163"/>
      <c r="XF163"/>
      <c r="XG163"/>
      <c r="XH163"/>
      <c r="XI163"/>
      <c r="XJ163"/>
      <c r="XK163"/>
      <c r="XL163"/>
      <c r="XM163"/>
      <c r="XN163"/>
      <c r="XO163"/>
      <c r="XP163"/>
      <c r="XQ163"/>
      <c r="XR163"/>
      <c r="XS163"/>
      <c r="XT163"/>
      <c r="XU163"/>
      <c r="XV163"/>
      <c r="XW163"/>
      <c r="XX163"/>
      <c r="XY163"/>
      <c r="XZ163"/>
      <c r="YA163"/>
      <c r="YB163"/>
      <c r="YC163"/>
      <c r="YD163"/>
      <c r="YE163"/>
      <c r="YF163"/>
      <c r="YG163"/>
      <c r="YH163"/>
      <c r="YI163"/>
      <c r="YJ163"/>
      <c r="YK163"/>
      <c r="YL163"/>
      <c r="YM163"/>
      <c r="YN163"/>
      <c r="YO163"/>
      <c r="YP163"/>
      <c r="YQ163"/>
      <c r="YR163"/>
      <c r="YS163"/>
      <c r="YT163"/>
      <c r="YU163"/>
      <c r="YV163"/>
      <c r="YW163"/>
      <c r="YX163"/>
      <c r="YY163"/>
      <c r="YZ163"/>
      <c r="ZA163"/>
      <c r="ZB163"/>
      <c r="ZC163"/>
      <c r="ZD163"/>
      <c r="ZE163"/>
      <c r="ZF163"/>
      <c r="ZG163"/>
      <c r="ZH163"/>
      <c r="ZI163"/>
      <c r="ZJ163"/>
      <c r="ZK163"/>
      <c r="ZL163"/>
      <c r="ZM163"/>
      <c r="ZN163"/>
      <c r="ZO163"/>
      <c r="ZP163"/>
      <c r="ZQ163"/>
      <c r="ZR163"/>
      <c r="ZS163"/>
      <c r="ZT163"/>
      <c r="ZU163"/>
      <c r="ZV163"/>
      <c r="ZW163"/>
      <c r="ZX163"/>
      <c r="ZY163"/>
      <c r="ZZ163"/>
    </row>
    <row r="164" spans="1:702" s="18" customFormat="1">
      <c r="A164" s="16" t="s">
        <v>180</v>
      </c>
      <c r="B164">
        <v>0</v>
      </c>
      <c r="C164">
        <v>25127.130714581075</v>
      </c>
      <c r="D164">
        <v>50733.760447550725</v>
      </c>
      <c r="E164">
        <v>76202.677799533834</v>
      </c>
      <c r="F164">
        <v>96229.345324448164</v>
      </c>
      <c r="G164">
        <v>118398.39778282268</v>
      </c>
      <c r="H164">
        <v>146209.15463354444</v>
      </c>
      <c r="I164">
        <v>169088.40933532023</v>
      </c>
      <c r="J164">
        <v>194069.56992362021</v>
      </c>
      <c r="K164">
        <v>220018.52703226497</v>
      </c>
      <c r="L164">
        <v>253612.95322300418</v>
      </c>
      <c r="M164">
        <v>283255.15140156791</v>
      </c>
      <c r="N164">
        <v>304343.82741792552</v>
      </c>
      <c r="O164">
        <v>330540.56957456743</v>
      </c>
      <c r="P164">
        <v>363558.46616797487</v>
      </c>
      <c r="Q164">
        <v>397453.81186018663</v>
      </c>
      <c r="R164">
        <v>431171.19312322582</v>
      </c>
      <c r="S164">
        <v>476330.3521368684</v>
      </c>
      <c r="T164">
        <v>519624.69723799161</v>
      </c>
      <c r="U164">
        <v>583185.90573462285</v>
      </c>
      <c r="V164">
        <v>640931.42583206948</v>
      </c>
      <c r="W164">
        <v>696122.40232352342</v>
      </c>
      <c r="X164">
        <v>760105.65848881938</v>
      </c>
      <c r="Y164">
        <v>827989.75757379888</v>
      </c>
      <c r="Z164">
        <v>902175.72946407623</v>
      </c>
      <c r="AA164">
        <v>972307.986712693</v>
      </c>
      <c r="AB164">
        <v>1064025.923628462</v>
      </c>
      <c r="AC164">
        <v>1195276.7966489214</v>
      </c>
      <c r="AD164">
        <v>1293600.3137035612</v>
      </c>
      <c r="AE164">
        <v>1388163.2945327468</v>
      </c>
      <c r="AF164">
        <v>1472943.8973584003</v>
      </c>
      <c r="AG164">
        <v>1541022.4716529041</v>
      </c>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c r="EZ164"/>
      <c r="FA164"/>
      <c r="FB164"/>
      <c r="FC164"/>
      <c r="FD164"/>
      <c r="FE164"/>
      <c r="FF164"/>
      <c r="FG164"/>
      <c r="FH164"/>
      <c r="FI164"/>
      <c r="FJ164"/>
      <c r="FK164"/>
      <c r="FL164"/>
      <c r="FM164"/>
      <c r="FN164"/>
      <c r="FO164"/>
      <c r="FP164"/>
      <c r="FQ164"/>
      <c r="FR164"/>
      <c r="FS164"/>
      <c r="FT164"/>
      <c r="FU164"/>
      <c r="FV164"/>
      <c r="FW164"/>
      <c r="FX164"/>
      <c r="FY164"/>
      <c r="FZ164"/>
      <c r="GA164"/>
      <c r="GB164"/>
      <c r="GC164"/>
      <c r="GD164"/>
      <c r="GE164"/>
      <c r="GF164"/>
      <c r="GG164"/>
      <c r="GH164"/>
      <c r="GI164"/>
      <c r="GJ164"/>
      <c r="GK164"/>
      <c r="GL164"/>
      <c r="GM164"/>
      <c r="GN164"/>
      <c r="GO164"/>
      <c r="GP164"/>
      <c r="GQ164"/>
      <c r="GR164"/>
      <c r="GS164"/>
      <c r="GT164"/>
      <c r="GU164"/>
      <c r="GV164"/>
      <c r="GW164"/>
      <c r="GX164"/>
      <c r="GY164"/>
      <c r="GZ164"/>
      <c r="HA164"/>
      <c r="HB164"/>
      <c r="HC164"/>
      <c r="HD164"/>
      <c r="HE164"/>
      <c r="HF164"/>
      <c r="HG164"/>
      <c r="HH164"/>
      <c r="HI164"/>
      <c r="HJ164"/>
      <c r="HK164"/>
      <c r="HL164"/>
      <c r="HM164"/>
      <c r="HN164"/>
      <c r="HO164"/>
      <c r="HP164"/>
      <c r="HQ164"/>
      <c r="HR164"/>
      <c r="HS164"/>
      <c r="HT164"/>
      <c r="HU164"/>
      <c r="HV164"/>
      <c r="HW164"/>
      <c r="HX164"/>
      <c r="HY164"/>
      <c r="HZ164"/>
      <c r="IA164"/>
      <c r="IB164"/>
      <c r="IC164"/>
      <c r="ID164"/>
      <c r="IE164"/>
      <c r="IF164"/>
      <c r="IG164"/>
      <c r="IH164"/>
      <c r="II164"/>
      <c r="IJ164"/>
      <c r="IK164"/>
      <c r="IL164"/>
      <c r="IM164"/>
      <c r="IN164"/>
      <c r="IO164"/>
      <c r="IP164"/>
      <c r="IQ164"/>
      <c r="IR164"/>
      <c r="IS164"/>
      <c r="IT164"/>
      <c r="IU164"/>
      <c r="IV164"/>
      <c r="IW164"/>
      <c r="IX164"/>
      <c r="IY164"/>
      <c r="IZ164"/>
      <c r="JA164"/>
      <c r="JB164"/>
      <c r="JC164"/>
      <c r="JD164"/>
      <c r="JE164"/>
      <c r="JF164"/>
      <c r="JG164"/>
      <c r="JH164"/>
      <c r="JI164"/>
      <c r="JJ164"/>
      <c r="JK164"/>
      <c r="JL164"/>
      <c r="JM164"/>
      <c r="JN164"/>
      <c r="JO164"/>
      <c r="JP164"/>
      <c r="JQ164"/>
      <c r="JR164"/>
      <c r="JS164"/>
      <c r="JT164"/>
      <c r="JU164"/>
      <c r="JV164"/>
      <c r="JW164"/>
      <c r="JX164"/>
      <c r="JY164"/>
      <c r="JZ164"/>
      <c r="KA164"/>
      <c r="KB164"/>
      <c r="KC164"/>
      <c r="KD164"/>
      <c r="KE164"/>
      <c r="KF164"/>
      <c r="KG164"/>
      <c r="KH164"/>
      <c r="KI164"/>
      <c r="KJ164"/>
      <c r="KK164"/>
      <c r="KL164"/>
      <c r="KM164"/>
      <c r="KN164"/>
      <c r="KO164"/>
      <c r="KP164"/>
      <c r="KQ164"/>
      <c r="KR164"/>
      <c r="KS164"/>
      <c r="KT164"/>
      <c r="KU164"/>
      <c r="KV164"/>
      <c r="KW164"/>
      <c r="KX164"/>
      <c r="KY164"/>
      <c r="KZ164"/>
      <c r="LA164"/>
      <c r="LB164"/>
      <c r="LC164"/>
      <c r="LD164"/>
      <c r="LE164"/>
      <c r="LF164"/>
      <c r="LG164"/>
      <c r="LH164"/>
      <c r="LI164"/>
      <c r="LJ164"/>
      <c r="LK164"/>
      <c r="LL164"/>
      <c r="LM164"/>
      <c r="LN164"/>
      <c r="LO164"/>
      <c r="LP164"/>
      <c r="LQ164"/>
      <c r="LR164"/>
      <c r="LS164"/>
      <c r="LT164"/>
      <c r="LU164"/>
      <c r="LV164"/>
      <c r="LW164"/>
      <c r="LX164"/>
      <c r="LY164"/>
      <c r="LZ164"/>
      <c r="MA164"/>
      <c r="MB164"/>
      <c r="MC164"/>
      <c r="MD164"/>
      <c r="ME164"/>
      <c r="MF164"/>
      <c r="MG164"/>
      <c r="MH164"/>
      <c r="MI164"/>
      <c r="MJ164"/>
      <c r="MK164"/>
      <c r="ML164"/>
      <c r="MM164"/>
      <c r="MN164"/>
      <c r="MO164"/>
      <c r="MP164"/>
      <c r="MQ164"/>
      <c r="MR164"/>
      <c r="MS164"/>
      <c r="MT164"/>
      <c r="MU164"/>
      <c r="MV164"/>
      <c r="MW164"/>
      <c r="MX164"/>
      <c r="MY164"/>
      <c r="MZ164"/>
      <c r="NA164"/>
      <c r="NB164"/>
      <c r="NC164"/>
      <c r="ND164"/>
      <c r="NE164"/>
      <c r="NF164"/>
      <c r="NG164"/>
      <c r="NH164"/>
      <c r="NI164"/>
      <c r="NJ164"/>
      <c r="NK164"/>
      <c r="NL164"/>
      <c r="NM164"/>
      <c r="NN164"/>
      <c r="NO164"/>
      <c r="NP164"/>
      <c r="NQ164"/>
      <c r="NR164"/>
      <c r="NS164"/>
      <c r="NT164"/>
      <c r="NU164"/>
      <c r="NV164"/>
      <c r="NW164"/>
      <c r="NX164"/>
      <c r="NY164"/>
      <c r="NZ164"/>
      <c r="OA164"/>
      <c r="OB164"/>
      <c r="OC164"/>
      <c r="OD164"/>
      <c r="OE164"/>
      <c r="OF164"/>
      <c r="OG164"/>
      <c r="OH164"/>
      <c r="OI164"/>
      <c r="OJ164"/>
      <c r="OK164"/>
      <c r="OL164"/>
      <c r="OM164"/>
      <c r="ON164"/>
      <c r="OO164"/>
      <c r="OP164"/>
      <c r="OQ164"/>
      <c r="OR164"/>
      <c r="OS164"/>
      <c r="OT164"/>
      <c r="OU164"/>
      <c r="OV164"/>
      <c r="OW164"/>
      <c r="OX164"/>
      <c r="OY164"/>
      <c r="OZ164"/>
      <c r="PA164"/>
      <c r="PB164"/>
      <c r="PC164"/>
      <c r="PD164"/>
      <c r="PE164"/>
      <c r="PF164"/>
      <c r="PG164"/>
      <c r="PH164"/>
      <c r="PI164"/>
      <c r="PJ164"/>
      <c r="PK164"/>
      <c r="PL164"/>
      <c r="PM164"/>
      <c r="PN164"/>
      <c r="PO164"/>
      <c r="PP164"/>
      <c r="PQ164"/>
      <c r="PR164"/>
      <c r="PS164"/>
      <c r="PT164"/>
      <c r="PU164"/>
      <c r="PV164"/>
      <c r="PW164"/>
      <c r="PX164"/>
      <c r="PY164"/>
      <c r="PZ164"/>
      <c r="QA164"/>
      <c r="QB164"/>
      <c r="QC164"/>
      <c r="QD164"/>
      <c r="QE164"/>
      <c r="QF164"/>
      <c r="QG164"/>
      <c r="QH164"/>
      <c r="QI164"/>
      <c r="QJ164"/>
      <c r="QK164"/>
      <c r="QL164"/>
      <c r="QM164"/>
      <c r="QN164"/>
      <c r="QO164"/>
      <c r="QP164"/>
      <c r="QQ164"/>
      <c r="QR164"/>
      <c r="QS164"/>
      <c r="QT164"/>
      <c r="QU164"/>
      <c r="QV164"/>
      <c r="QW164"/>
      <c r="QX164"/>
      <c r="QY164"/>
      <c r="QZ164"/>
      <c r="RA164"/>
      <c r="RB164"/>
      <c r="RC164"/>
      <c r="RD164"/>
      <c r="RE164"/>
      <c r="RF164"/>
      <c r="RG164"/>
      <c r="RH164"/>
      <c r="RI164"/>
      <c r="RJ164"/>
      <c r="RK164"/>
      <c r="RL164"/>
      <c r="RM164"/>
      <c r="RN164"/>
      <c r="RO164"/>
      <c r="RP164"/>
      <c r="RQ164"/>
      <c r="RR164"/>
      <c r="RS164"/>
      <c r="RT164"/>
      <c r="RU164"/>
      <c r="RV164"/>
      <c r="RW164"/>
      <c r="RX164"/>
      <c r="RY164"/>
      <c r="RZ164"/>
      <c r="SA164"/>
      <c r="SB164"/>
      <c r="SC164"/>
      <c r="SD164"/>
      <c r="SE164"/>
      <c r="SF164"/>
      <c r="SG164"/>
      <c r="SH164"/>
      <c r="SI164"/>
      <c r="SJ164"/>
      <c r="SK164"/>
      <c r="SL164"/>
      <c r="SM164"/>
      <c r="SN164"/>
      <c r="SO164"/>
      <c r="SP164"/>
      <c r="SQ164"/>
      <c r="SR164"/>
      <c r="SS164"/>
      <c r="ST164"/>
      <c r="SU164"/>
      <c r="SV164"/>
      <c r="SW164"/>
      <c r="SX164"/>
      <c r="SY164"/>
      <c r="SZ164"/>
      <c r="TA164"/>
      <c r="TB164"/>
      <c r="TC164"/>
      <c r="TD164"/>
      <c r="TE164"/>
      <c r="TF164"/>
      <c r="TG164"/>
      <c r="TH164"/>
      <c r="TI164"/>
      <c r="TJ164"/>
      <c r="TK164"/>
      <c r="TL164"/>
      <c r="TM164"/>
      <c r="TN164"/>
      <c r="TO164"/>
      <c r="TP164"/>
      <c r="TQ164"/>
      <c r="TR164"/>
      <c r="TS164"/>
      <c r="TT164"/>
      <c r="TU164"/>
      <c r="TV164"/>
      <c r="TW164"/>
      <c r="TX164"/>
      <c r="TY164"/>
      <c r="TZ164"/>
      <c r="UA164"/>
      <c r="UB164"/>
      <c r="UC164"/>
      <c r="UD164"/>
      <c r="UE164"/>
      <c r="UF164"/>
      <c r="UG164"/>
      <c r="UH164"/>
      <c r="UI164"/>
      <c r="UJ164"/>
      <c r="UK164"/>
      <c r="UL164"/>
      <c r="UM164"/>
      <c r="UN164"/>
      <c r="UO164"/>
      <c r="UP164"/>
      <c r="UQ164"/>
      <c r="UR164"/>
      <c r="US164"/>
      <c r="UT164"/>
      <c r="UU164"/>
      <c r="UV164"/>
      <c r="UW164"/>
      <c r="UX164"/>
      <c r="UY164"/>
      <c r="UZ164"/>
      <c r="VA164"/>
      <c r="VB164"/>
      <c r="VC164"/>
      <c r="VD164"/>
      <c r="VE164"/>
      <c r="VF164"/>
      <c r="VG164"/>
      <c r="VH164"/>
      <c r="VI164"/>
      <c r="VJ164"/>
      <c r="VK164"/>
      <c r="VL164"/>
      <c r="VM164"/>
      <c r="VN164"/>
      <c r="VO164"/>
      <c r="VP164"/>
      <c r="VQ164"/>
      <c r="VR164"/>
      <c r="VS164"/>
      <c r="VT164"/>
      <c r="VU164"/>
      <c r="VV164"/>
      <c r="VW164"/>
      <c r="VX164"/>
      <c r="VY164"/>
      <c r="VZ164"/>
      <c r="WA164"/>
      <c r="WB164"/>
      <c r="WC164"/>
      <c r="WD164"/>
      <c r="WE164"/>
      <c r="WF164"/>
      <c r="WG164"/>
      <c r="WH164"/>
      <c r="WI164"/>
      <c r="WJ164"/>
      <c r="WK164"/>
      <c r="WL164"/>
      <c r="WM164"/>
      <c r="WN164"/>
      <c r="WO164"/>
      <c r="WP164"/>
      <c r="WQ164"/>
      <c r="WR164"/>
      <c r="WS164"/>
      <c r="WT164"/>
      <c r="WU164"/>
      <c r="WV164"/>
      <c r="WW164"/>
      <c r="WX164"/>
      <c r="WY164"/>
      <c r="WZ164"/>
      <c r="XA164"/>
      <c r="XB164"/>
      <c r="XC164"/>
      <c r="XD164"/>
      <c r="XE164"/>
      <c r="XF164"/>
      <c r="XG164"/>
      <c r="XH164"/>
      <c r="XI164"/>
      <c r="XJ164"/>
      <c r="XK164"/>
      <c r="XL164"/>
      <c r="XM164"/>
      <c r="XN164"/>
      <c r="XO164"/>
      <c r="XP164"/>
      <c r="XQ164"/>
      <c r="XR164"/>
      <c r="XS164"/>
      <c r="XT164"/>
      <c r="XU164"/>
      <c r="XV164"/>
      <c r="XW164"/>
      <c r="XX164"/>
      <c r="XY164"/>
      <c r="XZ164"/>
      <c r="YA164"/>
      <c r="YB164"/>
      <c r="YC164"/>
      <c r="YD164"/>
      <c r="YE164"/>
      <c r="YF164"/>
      <c r="YG164"/>
      <c r="YH164"/>
      <c r="YI164"/>
      <c r="YJ164"/>
      <c r="YK164"/>
      <c r="YL164"/>
      <c r="YM164"/>
      <c r="YN164"/>
      <c r="YO164"/>
      <c r="YP164"/>
      <c r="YQ164"/>
      <c r="YR164"/>
      <c r="YS164"/>
      <c r="YT164"/>
      <c r="YU164"/>
      <c r="YV164"/>
      <c r="YW164"/>
      <c r="YX164"/>
      <c r="YY164"/>
      <c r="YZ164"/>
      <c r="ZA164"/>
      <c r="ZB164"/>
      <c r="ZC164"/>
      <c r="ZD164"/>
      <c r="ZE164"/>
      <c r="ZF164"/>
      <c r="ZG164"/>
      <c r="ZH164"/>
      <c r="ZI164"/>
      <c r="ZJ164"/>
      <c r="ZK164"/>
      <c r="ZL164"/>
      <c r="ZM164"/>
      <c r="ZN164"/>
      <c r="ZO164"/>
      <c r="ZP164"/>
      <c r="ZQ164"/>
      <c r="ZR164"/>
      <c r="ZS164"/>
      <c r="ZT164"/>
      <c r="ZU164"/>
      <c r="ZV164"/>
      <c r="ZW164"/>
      <c r="ZX164"/>
      <c r="ZY164"/>
      <c r="ZZ164"/>
    </row>
    <row r="165" spans="1:702" s="18" customFormat="1">
      <c r="A165" s="16" t="s">
        <v>68</v>
      </c>
      <c r="B165">
        <v>502542.61429162155</v>
      </c>
      <c r="C165">
        <v>508866.03883878246</v>
      </c>
      <c r="D165">
        <v>480061.86213605449</v>
      </c>
      <c r="E165">
        <v>480386.14034705935</v>
      </c>
      <c r="F165">
        <v>446440.79673454026</v>
      </c>
      <c r="G165">
        <v>425503.66834087868</v>
      </c>
      <c r="H165">
        <v>370605.20895161864</v>
      </c>
      <c r="I165">
        <v>371840.08519363933</v>
      </c>
      <c r="J165">
        <v>366911.08891735488</v>
      </c>
      <c r="K165">
        <v>400877.38433612965</v>
      </c>
      <c r="L165">
        <v>356392.06436246552</v>
      </c>
      <c r="M165">
        <v>319329.8855211492</v>
      </c>
      <c r="N165">
        <v>313769.2715552689</v>
      </c>
      <c r="O165">
        <v>322026.909149046</v>
      </c>
      <c r="P165">
        <v>344142.42517846398</v>
      </c>
      <c r="Q165">
        <v>392034.98487138998</v>
      </c>
      <c r="R165">
        <v>381978.7388140196</v>
      </c>
      <c r="S165">
        <v>369635.37666067044</v>
      </c>
      <c r="T165">
        <v>483532.73516929033</v>
      </c>
      <c r="U165">
        <v>507265.20674663485</v>
      </c>
      <c r="V165">
        <v>565148.63545552827</v>
      </c>
      <c r="W165">
        <v>553860.67909617769</v>
      </c>
      <c r="X165">
        <v>505215.27297496831</v>
      </c>
      <c r="Y165">
        <v>519710.61250807263</v>
      </c>
      <c r="Z165">
        <v>526814.55409735185</v>
      </c>
      <c r="AA165">
        <v>617673.47389128502</v>
      </c>
      <c r="AB165">
        <v>688869.85180970083</v>
      </c>
      <c r="AC165">
        <v>730465.55420577573</v>
      </c>
      <c r="AD165">
        <v>641765.1331615072</v>
      </c>
      <c r="AE165">
        <v>591752.71561136981</v>
      </c>
      <c r="AF165">
        <v>607041.2523604806</v>
      </c>
      <c r="AG165">
        <v>502749.82060146501</v>
      </c>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c r="EZ165"/>
      <c r="FA165"/>
      <c r="FB165"/>
      <c r="FC165"/>
      <c r="FD165"/>
      <c r="FE165"/>
      <c r="FF165"/>
      <c r="FG165"/>
      <c r="FH165"/>
      <c r="FI165"/>
      <c r="FJ165"/>
      <c r="FK165"/>
      <c r="FL165"/>
      <c r="FM165"/>
      <c r="FN165"/>
      <c r="FO165"/>
      <c r="FP165"/>
      <c r="FQ165"/>
      <c r="FR165"/>
      <c r="FS165"/>
      <c r="FT165"/>
      <c r="FU165"/>
      <c r="FV165"/>
      <c r="FW165"/>
      <c r="FX165"/>
      <c r="FY165"/>
      <c r="FZ165"/>
      <c r="GA165"/>
      <c r="GB165"/>
      <c r="GC165"/>
      <c r="GD165"/>
      <c r="GE165"/>
      <c r="GF165"/>
      <c r="GG165"/>
      <c r="GH165"/>
      <c r="GI165"/>
      <c r="GJ165"/>
      <c r="GK165"/>
      <c r="GL165"/>
      <c r="GM165"/>
      <c r="GN165"/>
      <c r="GO165"/>
      <c r="GP165"/>
      <c r="GQ165"/>
      <c r="GR165"/>
      <c r="GS165"/>
      <c r="GT165"/>
      <c r="GU165"/>
      <c r="GV165"/>
      <c r="GW165"/>
      <c r="GX165"/>
      <c r="GY165"/>
      <c r="GZ165"/>
      <c r="HA165"/>
      <c r="HB165"/>
      <c r="HC165"/>
      <c r="HD165"/>
      <c r="HE165"/>
      <c r="HF165"/>
      <c r="HG165"/>
      <c r="HH165"/>
      <c r="HI165"/>
      <c r="HJ165"/>
      <c r="HK165"/>
      <c r="HL165"/>
      <c r="HM165"/>
      <c r="HN165"/>
      <c r="HO165"/>
      <c r="HP165"/>
      <c r="HQ165"/>
      <c r="HR165"/>
      <c r="HS165"/>
      <c r="HT165"/>
      <c r="HU165"/>
      <c r="HV165"/>
      <c r="HW165"/>
      <c r="HX165"/>
      <c r="HY165"/>
      <c r="HZ165"/>
      <c r="IA165"/>
      <c r="IB165"/>
      <c r="IC165"/>
      <c r="ID165"/>
      <c r="IE165"/>
      <c r="IF165"/>
      <c r="IG165"/>
      <c r="IH165"/>
      <c r="II165"/>
      <c r="IJ165"/>
      <c r="IK165"/>
      <c r="IL165"/>
      <c r="IM165"/>
      <c r="IN165"/>
      <c r="IO165"/>
      <c r="IP165"/>
      <c r="IQ165"/>
      <c r="IR165"/>
      <c r="IS165"/>
      <c r="IT165"/>
      <c r="IU165"/>
      <c r="IV165"/>
      <c r="IW165"/>
      <c r="IX165"/>
      <c r="IY165"/>
      <c r="IZ165"/>
      <c r="JA165"/>
      <c r="JB165"/>
      <c r="JC165"/>
      <c r="JD165"/>
      <c r="JE165"/>
      <c r="JF165"/>
      <c r="JG165"/>
      <c r="JH165"/>
      <c r="JI165"/>
      <c r="JJ165"/>
      <c r="JK165"/>
      <c r="JL165"/>
      <c r="JM165"/>
      <c r="JN165"/>
      <c r="JO165"/>
      <c r="JP165"/>
      <c r="JQ165"/>
      <c r="JR165"/>
      <c r="JS165"/>
      <c r="JT165"/>
      <c r="JU165"/>
      <c r="JV165"/>
      <c r="JW165"/>
      <c r="JX165"/>
      <c r="JY165"/>
      <c r="JZ165"/>
      <c r="KA165"/>
      <c r="KB165"/>
      <c r="KC165"/>
      <c r="KD165"/>
      <c r="KE165"/>
      <c r="KF165"/>
      <c r="KG165"/>
      <c r="KH165"/>
      <c r="KI165"/>
      <c r="KJ165"/>
      <c r="KK165"/>
      <c r="KL165"/>
      <c r="KM165"/>
      <c r="KN165"/>
      <c r="KO165"/>
      <c r="KP165"/>
      <c r="KQ165"/>
      <c r="KR165"/>
      <c r="KS165"/>
      <c r="KT165"/>
      <c r="KU165"/>
      <c r="KV165"/>
      <c r="KW165"/>
      <c r="KX165"/>
      <c r="KY165"/>
      <c r="KZ165"/>
      <c r="LA165"/>
      <c r="LB165"/>
      <c r="LC165"/>
      <c r="LD165"/>
      <c r="LE165"/>
      <c r="LF165"/>
      <c r="LG165"/>
      <c r="LH165"/>
      <c r="LI165"/>
      <c r="LJ165"/>
      <c r="LK165"/>
      <c r="LL165"/>
      <c r="LM165"/>
      <c r="LN165"/>
      <c r="LO165"/>
      <c r="LP165"/>
      <c r="LQ165"/>
      <c r="LR165"/>
      <c r="LS165"/>
      <c r="LT165"/>
      <c r="LU165"/>
      <c r="LV165"/>
      <c r="LW165"/>
      <c r="LX165"/>
      <c r="LY165"/>
      <c r="LZ165"/>
      <c r="MA165"/>
      <c r="MB165"/>
      <c r="MC165"/>
      <c r="MD165"/>
      <c r="ME165"/>
      <c r="MF165"/>
      <c r="MG165"/>
      <c r="MH165"/>
      <c r="MI165"/>
      <c r="MJ165"/>
      <c r="MK165"/>
      <c r="ML165"/>
      <c r="MM165"/>
      <c r="MN165"/>
      <c r="MO165"/>
      <c r="MP165"/>
      <c r="MQ165"/>
      <c r="MR165"/>
      <c r="MS165"/>
      <c r="MT165"/>
      <c r="MU165"/>
      <c r="MV165"/>
      <c r="MW165"/>
      <c r="MX165"/>
      <c r="MY165"/>
      <c r="MZ165"/>
      <c r="NA165"/>
      <c r="NB165"/>
      <c r="NC165"/>
      <c r="ND165"/>
      <c r="NE165"/>
      <c r="NF165"/>
      <c r="NG165"/>
      <c r="NH165"/>
      <c r="NI165"/>
      <c r="NJ165"/>
      <c r="NK165"/>
      <c r="NL165"/>
      <c r="NM165"/>
      <c r="NN165"/>
      <c r="NO165"/>
      <c r="NP165"/>
      <c r="NQ165"/>
      <c r="NR165"/>
      <c r="NS165"/>
      <c r="NT165"/>
      <c r="NU165"/>
      <c r="NV165"/>
      <c r="NW165"/>
      <c r="NX165"/>
      <c r="NY165"/>
      <c r="NZ165"/>
      <c r="OA165"/>
      <c r="OB165"/>
      <c r="OC165"/>
      <c r="OD165"/>
      <c r="OE165"/>
      <c r="OF165"/>
      <c r="OG165"/>
      <c r="OH165"/>
      <c r="OI165"/>
      <c r="OJ165"/>
      <c r="OK165"/>
      <c r="OL165"/>
      <c r="OM165"/>
      <c r="ON165"/>
      <c r="OO165"/>
      <c r="OP165"/>
      <c r="OQ165"/>
      <c r="OR165"/>
      <c r="OS165"/>
      <c r="OT165"/>
      <c r="OU165"/>
      <c r="OV165"/>
      <c r="OW165"/>
      <c r="OX165"/>
      <c r="OY165"/>
      <c r="OZ165"/>
      <c r="PA165"/>
      <c r="PB165"/>
      <c r="PC165"/>
      <c r="PD165"/>
      <c r="PE165"/>
      <c r="PF165"/>
      <c r="PG165"/>
      <c r="PH165"/>
      <c r="PI165"/>
      <c r="PJ165"/>
      <c r="PK165"/>
      <c r="PL165"/>
      <c r="PM165"/>
      <c r="PN165"/>
      <c r="PO165"/>
      <c r="PP165"/>
      <c r="PQ165"/>
      <c r="PR165"/>
      <c r="PS165"/>
      <c r="PT165"/>
      <c r="PU165"/>
      <c r="PV165"/>
      <c r="PW165"/>
      <c r="PX165"/>
      <c r="PY165"/>
      <c r="PZ165"/>
      <c r="QA165"/>
      <c r="QB165"/>
      <c r="QC165"/>
      <c r="QD165"/>
      <c r="QE165"/>
      <c r="QF165"/>
      <c r="QG165"/>
      <c r="QH165"/>
      <c r="QI165"/>
      <c r="QJ165"/>
      <c r="QK165"/>
      <c r="QL165"/>
      <c r="QM165"/>
      <c r="QN165"/>
      <c r="QO165"/>
      <c r="QP165"/>
      <c r="QQ165"/>
      <c r="QR165"/>
      <c r="QS165"/>
      <c r="QT165"/>
      <c r="QU165"/>
      <c r="QV165"/>
      <c r="QW165"/>
      <c r="QX165"/>
      <c r="QY165"/>
      <c r="QZ165"/>
      <c r="RA165"/>
      <c r="RB165"/>
      <c r="RC165"/>
      <c r="RD165"/>
      <c r="RE165"/>
      <c r="RF165"/>
      <c r="RG165"/>
      <c r="RH165"/>
      <c r="RI165"/>
      <c r="RJ165"/>
      <c r="RK165"/>
      <c r="RL165"/>
      <c r="RM165"/>
      <c r="RN165"/>
      <c r="RO165"/>
      <c r="RP165"/>
      <c r="RQ165"/>
      <c r="RR165"/>
      <c r="RS165"/>
      <c r="RT165"/>
      <c r="RU165"/>
      <c r="RV165"/>
      <c r="RW165"/>
      <c r="RX165"/>
      <c r="RY165"/>
      <c r="RZ165"/>
      <c r="SA165"/>
      <c r="SB165"/>
      <c r="SC165"/>
      <c r="SD165"/>
      <c r="SE165"/>
      <c r="SF165"/>
      <c r="SG165"/>
      <c r="SH165"/>
      <c r="SI165"/>
      <c r="SJ165"/>
      <c r="SK165"/>
      <c r="SL165"/>
      <c r="SM165"/>
      <c r="SN165"/>
      <c r="SO165"/>
      <c r="SP165"/>
      <c r="SQ165"/>
      <c r="SR165"/>
      <c r="SS165"/>
      <c r="ST165"/>
      <c r="SU165"/>
      <c r="SV165"/>
      <c r="SW165"/>
      <c r="SX165"/>
      <c r="SY165"/>
      <c r="SZ165"/>
      <c r="TA165"/>
      <c r="TB165"/>
      <c r="TC165"/>
      <c r="TD165"/>
      <c r="TE165"/>
      <c r="TF165"/>
      <c r="TG165"/>
      <c r="TH165"/>
      <c r="TI165"/>
      <c r="TJ165"/>
      <c r="TK165"/>
      <c r="TL165"/>
      <c r="TM165"/>
      <c r="TN165"/>
      <c r="TO165"/>
      <c r="TP165"/>
      <c r="TQ165"/>
      <c r="TR165"/>
      <c r="TS165"/>
      <c r="TT165"/>
      <c r="TU165"/>
      <c r="TV165"/>
      <c r="TW165"/>
      <c r="TX165"/>
      <c r="TY165"/>
      <c r="TZ165"/>
      <c r="UA165"/>
      <c r="UB165"/>
      <c r="UC165"/>
      <c r="UD165"/>
      <c r="UE165"/>
      <c r="UF165"/>
      <c r="UG165"/>
      <c r="UH165"/>
      <c r="UI165"/>
      <c r="UJ165"/>
      <c r="UK165"/>
      <c r="UL165"/>
      <c r="UM165"/>
      <c r="UN165"/>
      <c r="UO165"/>
      <c r="UP165"/>
      <c r="UQ165"/>
      <c r="UR165"/>
      <c r="US165"/>
      <c r="UT165"/>
      <c r="UU165"/>
      <c r="UV165"/>
      <c r="UW165"/>
      <c r="UX165"/>
      <c r="UY165"/>
      <c r="UZ165"/>
      <c r="VA165"/>
      <c r="VB165"/>
      <c r="VC165"/>
      <c r="VD165"/>
      <c r="VE165"/>
      <c r="VF165"/>
      <c r="VG165"/>
      <c r="VH165"/>
      <c r="VI165"/>
      <c r="VJ165"/>
      <c r="VK165"/>
      <c r="VL165"/>
      <c r="VM165"/>
      <c r="VN165"/>
      <c r="VO165"/>
      <c r="VP165"/>
      <c r="VQ165"/>
      <c r="VR165"/>
      <c r="VS165"/>
      <c r="VT165"/>
      <c r="VU165"/>
      <c r="VV165"/>
      <c r="VW165"/>
      <c r="VX165"/>
      <c r="VY165"/>
      <c r="VZ165"/>
      <c r="WA165"/>
      <c r="WB165"/>
      <c r="WC165"/>
      <c r="WD165"/>
      <c r="WE165"/>
      <c r="WF165"/>
      <c r="WG165"/>
      <c r="WH165"/>
      <c r="WI165"/>
      <c r="WJ165"/>
      <c r="WK165"/>
      <c r="WL165"/>
      <c r="WM165"/>
      <c r="WN165"/>
      <c r="WO165"/>
      <c r="WP165"/>
      <c r="WQ165"/>
      <c r="WR165"/>
      <c r="WS165"/>
      <c r="WT165"/>
      <c r="WU165"/>
      <c r="WV165"/>
      <c r="WW165"/>
      <c r="WX165"/>
      <c r="WY165"/>
      <c r="WZ165"/>
      <c r="XA165"/>
      <c r="XB165"/>
      <c r="XC165"/>
      <c r="XD165"/>
      <c r="XE165"/>
      <c r="XF165"/>
      <c r="XG165"/>
      <c r="XH165"/>
      <c r="XI165"/>
      <c r="XJ165"/>
      <c r="XK165"/>
      <c r="XL165"/>
      <c r="XM165"/>
      <c r="XN165"/>
      <c r="XO165"/>
      <c r="XP165"/>
      <c r="XQ165"/>
      <c r="XR165"/>
      <c r="XS165"/>
      <c r="XT165"/>
      <c r="XU165"/>
      <c r="XV165"/>
      <c r="XW165"/>
      <c r="XX165"/>
      <c r="XY165"/>
      <c r="XZ165"/>
      <c r="YA165"/>
      <c r="YB165"/>
      <c r="YC165"/>
      <c r="YD165"/>
      <c r="YE165"/>
      <c r="YF165"/>
      <c r="YG165"/>
      <c r="YH165"/>
      <c r="YI165"/>
      <c r="YJ165"/>
      <c r="YK165"/>
      <c r="YL165"/>
      <c r="YM165"/>
      <c r="YN165"/>
      <c r="YO165"/>
      <c r="YP165"/>
      <c r="YQ165"/>
      <c r="YR165"/>
      <c r="YS165"/>
      <c r="YT165"/>
      <c r="YU165"/>
      <c r="YV165"/>
      <c r="YW165"/>
      <c r="YX165"/>
      <c r="YY165"/>
      <c r="YZ165"/>
      <c r="ZA165"/>
      <c r="ZB165"/>
      <c r="ZC165"/>
      <c r="ZD165"/>
      <c r="ZE165"/>
      <c r="ZF165"/>
      <c r="ZG165"/>
      <c r="ZH165"/>
      <c r="ZI165"/>
      <c r="ZJ165"/>
      <c r="ZK165"/>
      <c r="ZL165"/>
      <c r="ZM165"/>
      <c r="ZN165"/>
      <c r="ZO165"/>
      <c r="ZP165"/>
      <c r="ZQ165"/>
      <c r="ZR165"/>
      <c r="ZS165"/>
      <c r="ZT165"/>
      <c r="ZU165"/>
      <c r="ZV165"/>
      <c r="ZW165"/>
      <c r="ZX165"/>
      <c r="ZY165"/>
      <c r="ZZ165"/>
    </row>
    <row r="166" spans="1:702" s="18" customFormat="1">
      <c r="A166" s="16" t="s">
        <v>69</v>
      </c>
      <c r="B166">
        <v>125635.65357290539</v>
      </c>
      <c r="C166">
        <v>127216.50970969562</v>
      </c>
      <c r="D166">
        <v>120015.46553401362</v>
      </c>
      <c r="E166">
        <v>120096.53508676484</v>
      </c>
      <c r="F166">
        <v>111610.19918363506</v>
      </c>
      <c r="G166">
        <v>106375.91708521967</v>
      </c>
      <c r="H166">
        <v>92651.30223790466</v>
      </c>
      <c r="I166">
        <v>92960.021298409833</v>
      </c>
      <c r="J166">
        <v>91727.77222933872</v>
      </c>
      <c r="K166">
        <v>100219.3460840324</v>
      </c>
      <c r="L166">
        <v>89098.016090616366</v>
      </c>
      <c r="M166">
        <v>79832.471380287287</v>
      </c>
      <c r="N166">
        <v>78442.317888817211</v>
      </c>
      <c r="O166">
        <v>80506.727287261485</v>
      </c>
      <c r="P166">
        <v>86035.60629461598</v>
      </c>
      <c r="Q166">
        <v>98008.746217847467</v>
      </c>
      <c r="R166">
        <v>95494.68470350487</v>
      </c>
      <c r="S166">
        <v>92408.844165167597</v>
      </c>
      <c r="T166">
        <v>120883.18379232255</v>
      </c>
      <c r="U166">
        <v>126816.30168665868</v>
      </c>
      <c r="V166">
        <v>141287.15886388207</v>
      </c>
      <c r="W166">
        <v>138465.16977404442</v>
      </c>
      <c r="X166">
        <v>126303.81824374208</v>
      </c>
      <c r="Y166">
        <v>129927.65312701816</v>
      </c>
      <c r="Z166">
        <v>131703.63852433796</v>
      </c>
      <c r="AA166">
        <v>154418.36847282122</v>
      </c>
      <c r="AB166">
        <v>172217.46295242515</v>
      </c>
      <c r="AC166">
        <v>182616.38855144387</v>
      </c>
      <c r="AD166">
        <v>160441.28329037674</v>
      </c>
      <c r="AE166">
        <v>147938.17890284242</v>
      </c>
      <c r="AF166">
        <v>151760.31309012012</v>
      </c>
      <c r="AG166">
        <v>125687.45515036622</v>
      </c>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ER166"/>
      <c r="ES166"/>
      <c r="ET166"/>
      <c r="EU166"/>
      <c r="EV166"/>
      <c r="EW166"/>
      <c r="EX166"/>
      <c r="EY166"/>
      <c r="EZ166"/>
      <c r="FA166"/>
      <c r="FB166"/>
      <c r="FC166"/>
      <c r="FD166"/>
      <c r="FE166"/>
      <c r="FF166"/>
      <c r="FG166"/>
      <c r="FH166"/>
      <c r="FI166"/>
      <c r="FJ166"/>
      <c r="FK166"/>
      <c r="FL166"/>
      <c r="FM166"/>
      <c r="FN166"/>
      <c r="FO166"/>
      <c r="FP166"/>
      <c r="FQ166"/>
      <c r="FR166"/>
      <c r="FS166"/>
      <c r="FT166"/>
      <c r="FU166"/>
      <c r="FV166"/>
      <c r="FW166"/>
      <c r="FX166"/>
      <c r="FY166"/>
      <c r="FZ166"/>
      <c r="GA166"/>
      <c r="GB166"/>
      <c r="GC166"/>
      <c r="GD166"/>
      <c r="GE166"/>
      <c r="GF166"/>
      <c r="GG166"/>
      <c r="GH166"/>
      <c r="GI166"/>
      <c r="GJ166"/>
      <c r="GK166"/>
      <c r="GL166"/>
      <c r="GM166"/>
      <c r="GN166"/>
      <c r="GO166"/>
      <c r="GP166"/>
      <c r="GQ166"/>
      <c r="GR166"/>
      <c r="GS166"/>
      <c r="GT166"/>
      <c r="GU166"/>
      <c r="GV166"/>
      <c r="GW166"/>
      <c r="GX166"/>
      <c r="GY166"/>
      <c r="GZ166"/>
      <c r="HA166"/>
      <c r="HB166"/>
      <c r="HC166"/>
      <c r="HD166"/>
      <c r="HE166"/>
      <c r="HF166"/>
      <c r="HG166"/>
      <c r="HH166"/>
      <c r="HI166"/>
      <c r="HJ166"/>
      <c r="HK166"/>
      <c r="HL166"/>
      <c r="HM166"/>
      <c r="HN166"/>
      <c r="HO166"/>
      <c r="HP166"/>
      <c r="HQ166"/>
      <c r="HR166"/>
      <c r="HS166"/>
      <c r="HT166"/>
      <c r="HU166"/>
      <c r="HV166"/>
      <c r="HW166"/>
      <c r="HX166"/>
      <c r="HY166"/>
      <c r="HZ166"/>
      <c r="IA166"/>
      <c r="IB166"/>
      <c r="IC166"/>
      <c r="ID166"/>
      <c r="IE166"/>
      <c r="IF166"/>
      <c r="IG166"/>
      <c r="IH166"/>
      <c r="II166"/>
      <c r="IJ166"/>
      <c r="IK166"/>
      <c r="IL166"/>
      <c r="IM166"/>
      <c r="IN166"/>
      <c r="IO166"/>
      <c r="IP166"/>
      <c r="IQ166"/>
      <c r="IR166"/>
      <c r="IS166"/>
      <c r="IT166"/>
      <c r="IU166"/>
      <c r="IV166"/>
      <c r="IW166"/>
      <c r="IX166"/>
      <c r="IY166"/>
      <c r="IZ166"/>
      <c r="JA166"/>
      <c r="JB166"/>
      <c r="JC166"/>
      <c r="JD166"/>
      <c r="JE166"/>
      <c r="JF166"/>
      <c r="JG166"/>
      <c r="JH166"/>
      <c r="JI166"/>
      <c r="JJ166"/>
      <c r="JK166"/>
      <c r="JL166"/>
      <c r="JM166"/>
      <c r="JN166"/>
      <c r="JO166"/>
      <c r="JP166"/>
      <c r="JQ166"/>
      <c r="JR166"/>
      <c r="JS166"/>
      <c r="JT166"/>
      <c r="JU166"/>
      <c r="JV166"/>
      <c r="JW166"/>
      <c r="JX166"/>
      <c r="JY166"/>
      <c r="JZ166"/>
      <c r="KA166"/>
      <c r="KB166"/>
      <c r="KC166"/>
      <c r="KD166"/>
      <c r="KE166"/>
      <c r="KF166"/>
      <c r="KG166"/>
      <c r="KH166"/>
      <c r="KI166"/>
      <c r="KJ166"/>
      <c r="KK166"/>
      <c r="KL166"/>
      <c r="KM166"/>
      <c r="KN166"/>
      <c r="KO166"/>
      <c r="KP166"/>
      <c r="KQ166"/>
      <c r="KR166"/>
      <c r="KS166"/>
      <c r="KT166"/>
      <c r="KU166"/>
      <c r="KV166"/>
      <c r="KW166"/>
      <c r="KX166"/>
      <c r="KY166"/>
      <c r="KZ166"/>
      <c r="LA166"/>
      <c r="LB166"/>
      <c r="LC166"/>
      <c r="LD166"/>
      <c r="LE166"/>
      <c r="LF166"/>
      <c r="LG166"/>
      <c r="LH166"/>
      <c r="LI166"/>
      <c r="LJ166"/>
      <c r="LK166"/>
      <c r="LL166"/>
      <c r="LM166"/>
      <c r="LN166"/>
      <c r="LO166"/>
      <c r="LP166"/>
      <c r="LQ166"/>
      <c r="LR166"/>
      <c r="LS166"/>
      <c r="LT166"/>
      <c r="LU166"/>
      <c r="LV166"/>
      <c r="LW166"/>
      <c r="LX166"/>
      <c r="LY166"/>
      <c r="LZ166"/>
      <c r="MA166"/>
      <c r="MB166"/>
      <c r="MC166"/>
      <c r="MD166"/>
      <c r="ME166"/>
      <c r="MF166"/>
      <c r="MG166"/>
      <c r="MH166"/>
      <c r="MI166"/>
      <c r="MJ166"/>
      <c r="MK166"/>
      <c r="ML166"/>
      <c r="MM166"/>
      <c r="MN166"/>
      <c r="MO166"/>
      <c r="MP166"/>
      <c r="MQ166"/>
      <c r="MR166"/>
      <c r="MS166"/>
      <c r="MT166"/>
      <c r="MU166"/>
      <c r="MV166"/>
      <c r="MW166"/>
      <c r="MX166"/>
      <c r="MY166"/>
      <c r="MZ166"/>
      <c r="NA166"/>
      <c r="NB166"/>
      <c r="NC166"/>
      <c r="ND166"/>
      <c r="NE166"/>
      <c r="NF166"/>
      <c r="NG166"/>
      <c r="NH166"/>
      <c r="NI166"/>
      <c r="NJ166"/>
      <c r="NK166"/>
      <c r="NL166"/>
      <c r="NM166"/>
      <c r="NN166"/>
      <c r="NO166"/>
      <c r="NP166"/>
      <c r="NQ166"/>
      <c r="NR166"/>
      <c r="NS166"/>
      <c r="NT166"/>
      <c r="NU166"/>
      <c r="NV166"/>
      <c r="NW166"/>
      <c r="NX166"/>
      <c r="NY166"/>
      <c r="NZ166"/>
      <c r="OA166"/>
      <c r="OB166"/>
      <c r="OC166"/>
      <c r="OD166"/>
      <c r="OE166"/>
      <c r="OF166"/>
      <c r="OG166"/>
      <c r="OH166"/>
      <c r="OI166"/>
      <c r="OJ166"/>
      <c r="OK166"/>
      <c r="OL166"/>
      <c r="OM166"/>
      <c r="ON166"/>
      <c r="OO166"/>
      <c r="OP166"/>
      <c r="OQ166"/>
      <c r="OR166"/>
      <c r="OS166"/>
      <c r="OT166"/>
      <c r="OU166"/>
      <c r="OV166"/>
      <c r="OW166"/>
      <c r="OX166"/>
      <c r="OY166"/>
      <c r="OZ166"/>
      <c r="PA166"/>
      <c r="PB166"/>
      <c r="PC166"/>
      <c r="PD166"/>
      <c r="PE166"/>
      <c r="PF166"/>
      <c r="PG166"/>
      <c r="PH166"/>
      <c r="PI166"/>
      <c r="PJ166"/>
      <c r="PK166"/>
      <c r="PL166"/>
      <c r="PM166"/>
      <c r="PN166"/>
      <c r="PO166"/>
      <c r="PP166"/>
      <c r="PQ166"/>
      <c r="PR166"/>
      <c r="PS166"/>
      <c r="PT166"/>
      <c r="PU166"/>
      <c r="PV166"/>
      <c r="PW166"/>
      <c r="PX166"/>
      <c r="PY166"/>
      <c r="PZ166"/>
      <c r="QA166"/>
      <c r="QB166"/>
      <c r="QC166"/>
      <c r="QD166"/>
      <c r="QE166"/>
      <c r="QF166"/>
      <c r="QG166"/>
      <c r="QH166"/>
      <c r="QI166"/>
      <c r="QJ166"/>
      <c r="QK166"/>
      <c r="QL166"/>
      <c r="QM166"/>
      <c r="QN166"/>
      <c r="QO166"/>
      <c r="QP166"/>
      <c r="QQ166"/>
      <c r="QR166"/>
      <c r="QS166"/>
      <c r="QT166"/>
      <c r="QU166"/>
      <c r="QV166"/>
      <c r="QW166"/>
      <c r="QX166"/>
      <c r="QY166"/>
      <c r="QZ166"/>
      <c r="RA166"/>
      <c r="RB166"/>
      <c r="RC166"/>
      <c r="RD166"/>
      <c r="RE166"/>
      <c r="RF166"/>
      <c r="RG166"/>
      <c r="RH166"/>
      <c r="RI166"/>
      <c r="RJ166"/>
      <c r="RK166"/>
      <c r="RL166"/>
      <c r="RM166"/>
      <c r="RN166"/>
      <c r="RO166"/>
      <c r="RP166"/>
      <c r="RQ166"/>
      <c r="RR166"/>
      <c r="RS166"/>
      <c r="RT166"/>
      <c r="RU166"/>
      <c r="RV166"/>
      <c r="RW166"/>
      <c r="RX166"/>
      <c r="RY166"/>
      <c r="RZ166"/>
      <c r="SA166"/>
      <c r="SB166"/>
      <c r="SC166"/>
      <c r="SD166"/>
      <c r="SE166"/>
      <c r="SF166"/>
      <c r="SG166"/>
      <c r="SH166"/>
      <c r="SI166"/>
      <c r="SJ166"/>
      <c r="SK166"/>
      <c r="SL166"/>
      <c r="SM166"/>
      <c r="SN166"/>
      <c r="SO166"/>
      <c r="SP166"/>
      <c r="SQ166"/>
      <c r="SR166"/>
      <c r="SS166"/>
      <c r="ST166"/>
      <c r="SU166"/>
      <c r="SV166"/>
      <c r="SW166"/>
      <c r="SX166"/>
      <c r="SY166"/>
      <c r="SZ166"/>
      <c r="TA166"/>
      <c r="TB166"/>
      <c r="TC166"/>
      <c r="TD166"/>
      <c r="TE166"/>
      <c r="TF166"/>
      <c r="TG166"/>
      <c r="TH166"/>
      <c r="TI166"/>
      <c r="TJ166"/>
      <c r="TK166"/>
      <c r="TL166"/>
      <c r="TM166"/>
      <c r="TN166"/>
      <c r="TO166"/>
      <c r="TP166"/>
      <c r="TQ166"/>
      <c r="TR166"/>
      <c r="TS166"/>
      <c r="TT166"/>
      <c r="TU166"/>
      <c r="TV166"/>
      <c r="TW166"/>
      <c r="TX166"/>
      <c r="TY166"/>
      <c r="TZ166"/>
      <c r="UA166"/>
      <c r="UB166"/>
      <c r="UC166"/>
      <c r="UD166"/>
      <c r="UE166"/>
      <c r="UF166"/>
      <c r="UG166"/>
      <c r="UH166"/>
      <c r="UI166"/>
      <c r="UJ166"/>
      <c r="UK166"/>
      <c r="UL166"/>
      <c r="UM166"/>
      <c r="UN166"/>
      <c r="UO166"/>
      <c r="UP166"/>
      <c r="UQ166"/>
      <c r="UR166"/>
      <c r="US166"/>
      <c r="UT166"/>
      <c r="UU166"/>
      <c r="UV166"/>
      <c r="UW166"/>
      <c r="UX166"/>
      <c r="UY166"/>
      <c r="UZ166"/>
      <c r="VA166"/>
      <c r="VB166"/>
      <c r="VC166"/>
      <c r="VD166"/>
      <c r="VE166"/>
      <c r="VF166"/>
      <c r="VG166"/>
      <c r="VH166"/>
      <c r="VI166"/>
      <c r="VJ166"/>
      <c r="VK166"/>
      <c r="VL166"/>
      <c r="VM166"/>
      <c r="VN166"/>
      <c r="VO166"/>
      <c r="VP166"/>
      <c r="VQ166"/>
      <c r="VR166"/>
      <c r="VS166"/>
      <c r="VT166"/>
      <c r="VU166"/>
      <c r="VV166"/>
      <c r="VW166"/>
      <c r="VX166"/>
      <c r="VY166"/>
      <c r="VZ166"/>
      <c r="WA166"/>
      <c r="WB166"/>
      <c r="WC166"/>
      <c r="WD166"/>
      <c r="WE166"/>
      <c r="WF166"/>
      <c r="WG166"/>
      <c r="WH166"/>
      <c r="WI166"/>
      <c r="WJ166"/>
      <c r="WK166"/>
      <c r="WL166"/>
      <c r="WM166"/>
      <c r="WN166"/>
      <c r="WO166"/>
      <c r="WP166"/>
      <c r="WQ166"/>
      <c r="WR166"/>
      <c r="WS166"/>
      <c r="WT166"/>
      <c r="WU166"/>
      <c r="WV166"/>
      <c r="WW166"/>
      <c r="WX166"/>
      <c r="WY166"/>
      <c r="WZ166"/>
      <c r="XA166"/>
      <c r="XB166"/>
      <c r="XC166"/>
      <c r="XD166"/>
      <c r="XE166"/>
      <c r="XF166"/>
      <c r="XG166"/>
      <c r="XH166"/>
      <c r="XI166"/>
      <c r="XJ166"/>
      <c r="XK166"/>
      <c r="XL166"/>
      <c r="XM166"/>
      <c r="XN166"/>
      <c r="XO166"/>
      <c r="XP166"/>
      <c r="XQ166"/>
      <c r="XR166"/>
      <c r="XS166"/>
      <c r="XT166"/>
      <c r="XU166"/>
      <c r="XV166"/>
      <c r="XW166"/>
      <c r="XX166"/>
      <c r="XY166"/>
      <c r="XZ166"/>
      <c r="YA166"/>
      <c r="YB166"/>
      <c r="YC166"/>
      <c r="YD166"/>
      <c r="YE166"/>
      <c r="YF166"/>
      <c r="YG166"/>
      <c r="YH166"/>
      <c r="YI166"/>
      <c r="YJ166"/>
      <c r="YK166"/>
      <c r="YL166"/>
      <c r="YM166"/>
      <c r="YN166"/>
      <c r="YO166"/>
      <c r="YP166"/>
      <c r="YQ166"/>
      <c r="YR166"/>
      <c r="YS166"/>
      <c r="YT166"/>
      <c r="YU166"/>
      <c r="YV166"/>
      <c r="YW166"/>
      <c r="YX166"/>
      <c r="YY166"/>
      <c r="YZ166"/>
      <c r="ZA166"/>
      <c r="ZB166"/>
      <c r="ZC166"/>
      <c r="ZD166"/>
      <c r="ZE166"/>
      <c r="ZF166"/>
      <c r="ZG166"/>
      <c r="ZH166"/>
      <c r="ZI166"/>
      <c r="ZJ166"/>
      <c r="ZK166"/>
      <c r="ZL166"/>
      <c r="ZM166"/>
      <c r="ZN166"/>
      <c r="ZO166"/>
      <c r="ZP166"/>
      <c r="ZQ166"/>
      <c r="ZR166"/>
      <c r="ZS166"/>
      <c r="ZT166"/>
      <c r="ZU166"/>
      <c r="ZV166"/>
      <c r="ZW166"/>
      <c r="ZX166"/>
      <c r="ZY166"/>
      <c r="ZZ166"/>
    </row>
    <row r="167" spans="1:702" s="18" customFormat="1">
      <c r="A167" s="16" t="s">
        <v>195</v>
      </c>
      <c r="B167">
        <v>628178.26786452695</v>
      </c>
      <c r="C167">
        <v>636082.54854847805</v>
      </c>
      <c r="D167">
        <v>600077.32767006813</v>
      </c>
      <c r="E167">
        <v>600482.67543382419</v>
      </c>
      <c r="F167">
        <v>558050.99591817532</v>
      </c>
      <c r="G167">
        <v>531879.58542609832</v>
      </c>
      <c r="H167">
        <v>463256.51118952327</v>
      </c>
      <c r="I167">
        <v>464800.10649204918</v>
      </c>
      <c r="J167">
        <v>458638.86114669358</v>
      </c>
      <c r="K167">
        <v>501096.73042016203</v>
      </c>
      <c r="L167">
        <v>445490.08045308187</v>
      </c>
      <c r="M167">
        <v>399162.35690143646</v>
      </c>
      <c r="N167">
        <v>392211.58944408613</v>
      </c>
      <c r="O167">
        <v>402533.63643630745</v>
      </c>
      <c r="P167">
        <v>430178.03147307999</v>
      </c>
      <c r="Q167">
        <v>490043.73108923744</v>
      </c>
      <c r="R167">
        <v>477473.42351752444</v>
      </c>
      <c r="S167">
        <v>462044.22082583804</v>
      </c>
      <c r="T167">
        <v>604415.91896161286</v>
      </c>
      <c r="U167">
        <v>634081.50843329355</v>
      </c>
      <c r="V167">
        <v>706435.79431941034</v>
      </c>
      <c r="W167">
        <v>692325.84887022211</v>
      </c>
      <c r="X167">
        <v>631519.09121871041</v>
      </c>
      <c r="Y167">
        <v>649638.26563509076</v>
      </c>
      <c r="Z167">
        <v>658518.19262168976</v>
      </c>
      <c r="AA167">
        <v>772091.84236410621</v>
      </c>
      <c r="AB167">
        <v>861087.31476212596</v>
      </c>
      <c r="AC167">
        <v>913081.94275721954</v>
      </c>
      <c r="AD167">
        <v>802206.41645188397</v>
      </c>
      <c r="AE167">
        <v>739690.89451421227</v>
      </c>
      <c r="AF167">
        <v>758801.5654506007</v>
      </c>
      <c r="AG167">
        <v>628437.27575183124</v>
      </c>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ER167"/>
      <c r="ES167"/>
      <c r="ET167"/>
      <c r="EU167"/>
      <c r="EV167"/>
      <c r="EW167"/>
      <c r="EX167"/>
      <c r="EY167"/>
      <c r="EZ167"/>
      <c r="FA167"/>
      <c r="FB167"/>
      <c r="FC167"/>
      <c r="FD167"/>
      <c r="FE167"/>
      <c r="FF167"/>
      <c r="FG167"/>
      <c r="FH167"/>
      <c r="FI167"/>
      <c r="FJ167"/>
      <c r="FK167"/>
      <c r="FL167"/>
      <c r="FM167"/>
      <c r="FN167"/>
      <c r="FO167"/>
      <c r="FP167"/>
      <c r="FQ167"/>
      <c r="FR167"/>
      <c r="FS167"/>
      <c r="FT167"/>
      <c r="FU167"/>
      <c r="FV167"/>
      <c r="FW167"/>
      <c r="FX167"/>
      <c r="FY167"/>
      <c r="FZ167"/>
      <c r="GA167"/>
      <c r="GB167"/>
      <c r="GC167"/>
      <c r="GD167"/>
      <c r="GE167"/>
      <c r="GF167"/>
      <c r="GG167"/>
      <c r="GH167"/>
      <c r="GI167"/>
      <c r="GJ167"/>
      <c r="GK167"/>
      <c r="GL167"/>
      <c r="GM167"/>
      <c r="GN167"/>
      <c r="GO167"/>
      <c r="GP167"/>
      <c r="GQ167"/>
      <c r="GR167"/>
      <c r="GS167"/>
      <c r="GT167"/>
      <c r="GU167"/>
      <c r="GV167"/>
      <c r="GW167"/>
      <c r="GX167"/>
      <c r="GY167"/>
      <c r="GZ167"/>
      <c r="HA167"/>
      <c r="HB167"/>
      <c r="HC167"/>
      <c r="HD167"/>
      <c r="HE167"/>
      <c r="HF167"/>
      <c r="HG167"/>
      <c r="HH167"/>
      <c r="HI167"/>
      <c r="HJ167"/>
      <c r="HK167"/>
      <c r="HL167"/>
      <c r="HM167"/>
      <c r="HN167"/>
      <c r="HO167"/>
      <c r="HP167"/>
      <c r="HQ167"/>
      <c r="HR167"/>
      <c r="HS167"/>
      <c r="HT167"/>
      <c r="HU167"/>
      <c r="HV167"/>
      <c r="HW167"/>
      <c r="HX167"/>
      <c r="HY167"/>
      <c r="HZ167"/>
      <c r="IA167"/>
      <c r="IB167"/>
      <c r="IC167"/>
      <c r="ID167"/>
      <c r="IE167"/>
      <c r="IF167"/>
      <c r="IG167"/>
      <c r="IH167"/>
      <c r="II167"/>
      <c r="IJ167"/>
      <c r="IK167"/>
      <c r="IL167"/>
      <c r="IM167"/>
      <c r="IN167"/>
      <c r="IO167"/>
      <c r="IP167"/>
      <c r="IQ167"/>
      <c r="IR167"/>
      <c r="IS167"/>
      <c r="IT167"/>
      <c r="IU167"/>
      <c r="IV167"/>
      <c r="IW167"/>
      <c r="IX167"/>
      <c r="IY167"/>
      <c r="IZ167"/>
      <c r="JA167"/>
      <c r="JB167"/>
      <c r="JC167"/>
      <c r="JD167"/>
      <c r="JE167"/>
      <c r="JF167"/>
      <c r="JG167"/>
      <c r="JH167"/>
      <c r="JI167"/>
      <c r="JJ167"/>
      <c r="JK167"/>
      <c r="JL167"/>
      <c r="JM167"/>
      <c r="JN167"/>
      <c r="JO167"/>
      <c r="JP167"/>
      <c r="JQ167"/>
      <c r="JR167"/>
      <c r="JS167"/>
      <c r="JT167"/>
      <c r="JU167"/>
      <c r="JV167"/>
      <c r="JW167"/>
      <c r="JX167"/>
      <c r="JY167"/>
      <c r="JZ167"/>
      <c r="KA167"/>
      <c r="KB167"/>
      <c r="KC167"/>
      <c r="KD167"/>
      <c r="KE167"/>
      <c r="KF167"/>
      <c r="KG167"/>
      <c r="KH167"/>
      <c r="KI167"/>
      <c r="KJ167"/>
      <c r="KK167"/>
      <c r="KL167"/>
      <c r="KM167"/>
      <c r="KN167"/>
      <c r="KO167"/>
      <c r="KP167"/>
      <c r="KQ167"/>
      <c r="KR167"/>
      <c r="KS167"/>
      <c r="KT167"/>
      <c r="KU167"/>
      <c r="KV167"/>
      <c r="KW167"/>
      <c r="KX167"/>
      <c r="KY167"/>
      <c r="KZ167"/>
      <c r="LA167"/>
      <c r="LB167"/>
      <c r="LC167"/>
      <c r="LD167"/>
      <c r="LE167"/>
      <c r="LF167"/>
      <c r="LG167"/>
      <c r="LH167"/>
      <c r="LI167"/>
      <c r="LJ167"/>
      <c r="LK167"/>
      <c r="LL167"/>
      <c r="LM167"/>
      <c r="LN167"/>
      <c r="LO167"/>
      <c r="LP167"/>
      <c r="LQ167"/>
      <c r="LR167"/>
      <c r="LS167"/>
      <c r="LT167"/>
      <c r="LU167"/>
      <c r="LV167"/>
      <c r="LW167"/>
      <c r="LX167"/>
      <c r="LY167"/>
      <c r="LZ167"/>
      <c r="MA167"/>
      <c r="MB167"/>
      <c r="MC167"/>
      <c r="MD167"/>
      <c r="ME167"/>
      <c r="MF167"/>
      <c r="MG167"/>
      <c r="MH167"/>
      <c r="MI167"/>
      <c r="MJ167"/>
      <c r="MK167"/>
      <c r="ML167"/>
      <c r="MM167"/>
      <c r="MN167"/>
      <c r="MO167"/>
      <c r="MP167"/>
      <c r="MQ167"/>
      <c r="MR167"/>
      <c r="MS167"/>
      <c r="MT167"/>
      <c r="MU167"/>
      <c r="MV167"/>
      <c r="MW167"/>
      <c r="MX167"/>
      <c r="MY167"/>
      <c r="MZ167"/>
      <c r="NA167"/>
      <c r="NB167"/>
      <c r="NC167"/>
      <c r="ND167"/>
      <c r="NE167"/>
      <c r="NF167"/>
      <c r="NG167"/>
      <c r="NH167"/>
      <c r="NI167"/>
      <c r="NJ167"/>
      <c r="NK167"/>
      <c r="NL167"/>
      <c r="NM167"/>
      <c r="NN167"/>
      <c r="NO167"/>
      <c r="NP167"/>
      <c r="NQ167"/>
      <c r="NR167"/>
      <c r="NS167"/>
      <c r="NT167"/>
      <c r="NU167"/>
      <c r="NV167"/>
      <c r="NW167"/>
      <c r="NX167"/>
      <c r="NY167"/>
      <c r="NZ167"/>
      <c r="OA167"/>
      <c r="OB167"/>
      <c r="OC167"/>
      <c r="OD167"/>
      <c r="OE167"/>
      <c r="OF167"/>
      <c r="OG167"/>
      <c r="OH167"/>
      <c r="OI167"/>
      <c r="OJ167"/>
      <c r="OK167"/>
      <c r="OL167"/>
      <c r="OM167"/>
      <c r="ON167"/>
      <c r="OO167"/>
      <c r="OP167"/>
      <c r="OQ167"/>
      <c r="OR167"/>
      <c r="OS167"/>
      <c r="OT167"/>
      <c r="OU167"/>
      <c r="OV167"/>
      <c r="OW167"/>
      <c r="OX167"/>
      <c r="OY167"/>
      <c r="OZ167"/>
      <c r="PA167"/>
      <c r="PB167"/>
      <c r="PC167"/>
      <c r="PD167"/>
      <c r="PE167"/>
      <c r="PF167"/>
      <c r="PG167"/>
      <c r="PH167"/>
      <c r="PI167"/>
      <c r="PJ167"/>
      <c r="PK167"/>
      <c r="PL167"/>
      <c r="PM167"/>
      <c r="PN167"/>
      <c r="PO167"/>
      <c r="PP167"/>
      <c r="PQ167"/>
      <c r="PR167"/>
      <c r="PS167"/>
      <c r="PT167"/>
      <c r="PU167"/>
      <c r="PV167"/>
      <c r="PW167"/>
      <c r="PX167"/>
      <c r="PY167"/>
      <c r="PZ167"/>
      <c r="QA167"/>
      <c r="QB167"/>
      <c r="QC167"/>
      <c r="QD167"/>
      <c r="QE167"/>
      <c r="QF167"/>
      <c r="QG167"/>
      <c r="QH167"/>
      <c r="QI167"/>
      <c r="QJ167"/>
      <c r="QK167"/>
      <c r="QL167"/>
      <c r="QM167"/>
      <c r="QN167"/>
      <c r="QO167"/>
      <c r="QP167"/>
      <c r="QQ167"/>
      <c r="QR167"/>
      <c r="QS167"/>
      <c r="QT167"/>
      <c r="QU167"/>
      <c r="QV167"/>
      <c r="QW167"/>
      <c r="QX167"/>
      <c r="QY167"/>
      <c r="QZ167"/>
      <c r="RA167"/>
      <c r="RB167"/>
      <c r="RC167"/>
      <c r="RD167"/>
      <c r="RE167"/>
      <c r="RF167"/>
      <c r="RG167"/>
      <c r="RH167"/>
      <c r="RI167"/>
      <c r="RJ167"/>
      <c r="RK167"/>
      <c r="RL167"/>
      <c r="RM167"/>
      <c r="RN167"/>
      <c r="RO167"/>
      <c r="RP167"/>
      <c r="RQ167"/>
      <c r="RR167"/>
      <c r="RS167"/>
      <c r="RT167"/>
      <c r="RU167"/>
      <c r="RV167"/>
      <c r="RW167"/>
      <c r="RX167"/>
      <c r="RY167"/>
      <c r="RZ167"/>
      <c r="SA167"/>
      <c r="SB167"/>
      <c r="SC167"/>
      <c r="SD167"/>
      <c r="SE167"/>
      <c r="SF167"/>
      <c r="SG167"/>
      <c r="SH167"/>
      <c r="SI167"/>
      <c r="SJ167"/>
      <c r="SK167"/>
      <c r="SL167"/>
      <c r="SM167"/>
      <c r="SN167"/>
      <c r="SO167"/>
      <c r="SP167"/>
      <c r="SQ167"/>
      <c r="SR167"/>
      <c r="SS167"/>
      <c r="ST167"/>
      <c r="SU167"/>
      <c r="SV167"/>
      <c r="SW167"/>
      <c r="SX167"/>
      <c r="SY167"/>
      <c r="SZ167"/>
      <c r="TA167"/>
      <c r="TB167"/>
      <c r="TC167"/>
      <c r="TD167"/>
      <c r="TE167"/>
      <c r="TF167"/>
      <c r="TG167"/>
      <c r="TH167"/>
      <c r="TI167"/>
      <c r="TJ167"/>
      <c r="TK167"/>
      <c r="TL167"/>
      <c r="TM167"/>
      <c r="TN167"/>
      <c r="TO167"/>
      <c r="TP167"/>
      <c r="TQ167"/>
      <c r="TR167"/>
      <c r="TS167"/>
      <c r="TT167"/>
      <c r="TU167"/>
      <c r="TV167"/>
      <c r="TW167"/>
      <c r="TX167"/>
      <c r="TY167"/>
      <c r="TZ167"/>
      <c r="UA167"/>
      <c r="UB167"/>
      <c r="UC167"/>
      <c r="UD167"/>
      <c r="UE167"/>
      <c r="UF167"/>
      <c r="UG167"/>
      <c r="UH167"/>
      <c r="UI167"/>
      <c r="UJ167"/>
      <c r="UK167"/>
      <c r="UL167"/>
      <c r="UM167"/>
      <c r="UN167"/>
      <c r="UO167"/>
      <c r="UP167"/>
      <c r="UQ167"/>
      <c r="UR167"/>
      <c r="US167"/>
      <c r="UT167"/>
      <c r="UU167"/>
      <c r="UV167"/>
      <c r="UW167"/>
      <c r="UX167"/>
      <c r="UY167"/>
      <c r="UZ167"/>
      <c r="VA167"/>
      <c r="VB167"/>
      <c r="VC167"/>
      <c r="VD167"/>
      <c r="VE167"/>
      <c r="VF167"/>
      <c r="VG167"/>
      <c r="VH167"/>
      <c r="VI167"/>
      <c r="VJ167"/>
      <c r="VK167"/>
      <c r="VL167"/>
      <c r="VM167"/>
      <c r="VN167"/>
      <c r="VO167"/>
      <c r="VP167"/>
      <c r="VQ167"/>
      <c r="VR167"/>
      <c r="VS167"/>
      <c r="VT167"/>
      <c r="VU167"/>
      <c r="VV167"/>
      <c r="VW167"/>
      <c r="VX167"/>
      <c r="VY167"/>
      <c r="VZ167"/>
      <c r="WA167"/>
      <c r="WB167"/>
      <c r="WC167"/>
      <c r="WD167"/>
      <c r="WE167"/>
      <c r="WF167"/>
      <c r="WG167"/>
      <c r="WH167"/>
      <c r="WI167"/>
      <c r="WJ167"/>
      <c r="WK167"/>
      <c r="WL167"/>
      <c r="WM167"/>
      <c r="WN167"/>
      <c r="WO167"/>
      <c r="WP167"/>
      <c r="WQ167"/>
      <c r="WR167"/>
      <c r="WS167"/>
      <c r="WT167"/>
      <c r="WU167"/>
      <c r="WV167"/>
      <c r="WW167"/>
      <c r="WX167"/>
      <c r="WY167"/>
      <c r="WZ167"/>
      <c r="XA167"/>
      <c r="XB167"/>
      <c r="XC167"/>
      <c r="XD167"/>
      <c r="XE167"/>
      <c r="XF167"/>
      <c r="XG167"/>
      <c r="XH167"/>
      <c r="XI167"/>
      <c r="XJ167"/>
      <c r="XK167"/>
      <c r="XL167"/>
      <c r="XM167"/>
      <c r="XN167"/>
      <c r="XO167"/>
      <c r="XP167"/>
      <c r="XQ167"/>
      <c r="XR167"/>
      <c r="XS167"/>
      <c r="XT167"/>
      <c r="XU167"/>
      <c r="XV167"/>
      <c r="XW167"/>
      <c r="XX167"/>
      <c r="XY167"/>
      <c r="XZ167"/>
      <c r="YA167"/>
      <c r="YB167"/>
      <c r="YC167"/>
      <c r="YD167"/>
      <c r="YE167"/>
      <c r="YF167"/>
      <c r="YG167"/>
      <c r="YH167"/>
      <c r="YI167"/>
      <c r="YJ167"/>
      <c r="YK167"/>
      <c r="YL167"/>
      <c r="YM167"/>
      <c r="YN167"/>
      <c r="YO167"/>
      <c r="YP167"/>
      <c r="YQ167"/>
      <c r="YR167"/>
      <c r="YS167"/>
      <c r="YT167"/>
      <c r="YU167"/>
      <c r="YV167"/>
      <c r="YW167"/>
      <c r="YX167"/>
      <c r="YY167"/>
      <c r="YZ167"/>
      <c r="ZA167"/>
      <c r="ZB167"/>
      <c r="ZC167"/>
      <c r="ZD167"/>
      <c r="ZE167"/>
      <c r="ZF167"/>
      <c r="ZG167"/>
      <c r="ZH167"/>
      <c r="ZI167"/>
      <c r="ZJ167"/>
      <c r="ZK167"/>
      <c r="ZL167"/>
      <c r="ZM167"/>
      <c r="ZN167"/>
      <c r="ZO167"/>
      <c r="ZP167"/>
      <c r="ZQ167"/>
      <c r="ZR167"/>
      <c r="ZS167"/>
      <c r="ZT167"/>
      <c r="ZU167"/>
      <c r="ZV167"/>
      <c r="ZW167"/>
      <c r="ZX167"/>
      <c r="ZY167"/>
      <c r="ZZ167"/>
    </row>
    <row r="168" spans="1:702" s="18" customFormat="1">
      <c r="A168" s="69" t="s">
        <v>361</v>
      </c>
      <c r="B168">
        <v>0</v>
      </c>
      <c r="C168">
        <v>0</v>
      </c>
      <c r="D168">
        <v>0</v>
      </c>
      <c r="E168">
        <v>0</v>
      </c>
      <c r="F168">
        <v>0</v>
      </c>
      <c r="G168">
        <v>0</v>
      </c>
      <c r="H168">
        <v>0</v>
      </c>
      <c r="I168">
        <v>0</v>
      </c>
      <c r="J168">
        <v>0</v>
      </c>
      <c r="K168">
        <v>0</v>
      </c>
      <c r="L168">
        <v>0</v>
      </c>
      <c r="M168">
        <v>0</v>
      </c>
      <c r="N168">
        <v>0</v>
      </c>
      <c r="O168">
        <v>0</v>
      </c>
      <c r="P168">
        <v>0</v>
      </c>
      <c r="Q168">
        <v>0</v>
      </c>
      <c r="R168">
        <v>0</v>
      </c>
      <c r="S168">
        <v>0</v>
      </c>
      <c r="T168">
        <v>0</v>
      </c>
      <c r="U168">
        <v>0</v>
      </c>
      <c r="V168">
        <v>0</v>
      </c>
      <c r="W168">
        <v>0</v>
      </c>
      <c r="X168">
        <v>0</v>
      </c>
      <c r="Y168">
        <v>0</v>
      </c>
      <c r="Z168">
        <v>0</v>
      </c>
      <c r="AA168">
        <v>0</v>
      </c>
      <c r="AB168">
        <v>0</v>
      </c>
      <c r="AC168">
        <v>0</v>
      </c>
      <c r="AD168">
        <v>0</v>
      </c>
      <c r="AE168">
        <v>0</v>
      </c>
      <c r="AF168">
        <v>0</v>
      </c>
      <c r="AG168">
        <v>0</v>
      </c>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ER168"/>
      <c r="ES168"/>
      <c r="ET168"/>
      <c r="EU168"/>
      <c r="EV168"/>
      <c r="EW168"/>
      <c r="EX168"/>
      <c r="EY168"/>
      <c r="EZ168"/>
      <c r="FA168"/>
      <c r="FB168"/>
      <c r="FC168"/>
      <c r="FD168"/>
      <c r="FE168"/>
      <c r="FF168"/>
      <c r="FG168"/>
      <c r="FH168"/>
      <c r="FI168"/>
      <c r="FJ168"/>
      <c r="FK168"/>
      <c r="FL168"/>
      <c r="FM168"/>
      <c r="FN168"/>
      <c r="FO168"/>
      <c r="FP168"/>
      <c r="FQ168"/>
      <c r="FR168"/>
      <c r="FS168"/>
      <c r="FT168"/>
      <c r="FU168"/>
      <c r="FV168"/>
      <c r="FW168"/>
      <c r="FX168"/>
      <c r="FY168"/>
      <c r="FZ168"/>
      <c r="GA168"/>
      <c r="GB168"/>
      <c r="GC168"/>
      <c r="GD168"/>
      <c r="GE168"/>
      <c r="GF168"/>
      <c r="GG168"/>
      <c r="GH168"/>
      <c r="GI168"/>
      <c r="GJ168"/>
      <c r="GK168"/>
      <c r="GL168"/>
      <c r="GM168"/>
      <c r="GN168"/>
      <c r="GO168"/>
      <c r="GP168"/>
      <c r="GQ168"/>
      <c r="GR168"/>
      <c r="GS168"/>
      <c r="GT168"/>
      <c r="GU168"/>
      <c r="GV168"/>
      <c r="GW168"/>
      <c r="GX168"/>
      <c r="GY168"/>
      <c r="GZ168"/>
      <c r="HA168"/>
      <c r="HB168"/>
      <c r="HC168"/>
      <c r="HD168"/>
      <c r="HE168"/>
      <c r="HF168"/>
      <c r="HG168"/>
      <c r="HH168"/>
      <c r="HI168"/>
      <c r="HJ168"/>
      <c r="HK168"/>
      <c r="HL168"/>
      <c r="HM168"/>
      <c r="HN168"/>
      <c r="HO168"/>
      <c r="HP168"/>
      <c r="HQ168"/>
      <c r="HR168"/>
      <c r="HS168"/>
      <c r="HT168"/>
      <c r="HU168"/>
      <c r="HV168"/>
      <c r="HW168"/>
      <c r="HX168"/>
      <c r="HY168"/>
      <c r="HZ168"/>
      <c r="IA168"/>
      <c r="IB168"/>
      <c r="IC168"/>
      <c r="ID168"/>
      <c r="IE168"/>
      <c r="IF168"/>
      <c r="IG168"/>
      <c r="IH168"/>
      <c r="II168"/>
      <c r="IJ168"/>
      <c r="IK168"/>
      <c r="IL168"/>
      <c r="IM168"/>
      <c r="IN168"/>
      <c r="IO168"/>
      <c r="IP168"/>
      <c r="IQ168"/>
      <c r="IR168"/>
      <c r="IS168"/>
      <c r="IT168"/>
      <c r="IU168"/>
      <c r="IV168"/>
      <c r="IW168"/>
      <c r="IX168"/>
      <c r="IY168"/>
      <c r="IZ168"/>
      <c r="JA168"/>
      <c r="JB168"/>
      <c r="JC168"/>
      <c r="JD168"/>
      <c r="JE168"/>
      <c r="JF168"/>
      <c r="JG168"/>
      <c r="JH168"/>
      <c r="JI168"/>
      <c r="JJ168"/>
      <c r="JK168"/>
      <c r="JL168"/>
      <c r="JM168"/>
      <c r="JN168"/>
      <c r="JO168"/>
      <c r="JP168"/>
      <c r="JQ168"/>
      <c r="JR168"/>
      <c r="JS168"/>
      <c r="JT168"/>
      <c r="JU168"/>
      <c r="JV168"/>
      <c r="JW168"/>
      <c r="JX168"/>
      <c r="JY168"/>
      <c r="JZ168"/>
      <c r="KA168"/>
      <c r="KB168"/>
      <c r="KC168"/>
      <c r="KD168"/>
      <c r="KE168"/>
      <c r="KF168"/>
      <c r="KG168"/>
      <c r="KH168"/>
      <c r="KI168"/>
      <c r="KJ168"/>
      <c r="KK168"/>
      <c r="KL168"/>
      <c r="KM168"/>
      <c r="KN168"/>
      <c r="KO168"/>
      <c r="KP168"/>
      <c r="KQ168"/>
      <c r="KR168"/>
      <c r="KS168"/>
      <c r="KT168"/>
      <c r="KU168"/>
      <c r="KV168"/>
      <c r="KW168"/>
      <c r="KX168"/>
      <c r="KY168"/>
      <c r="KZ168"/>
      <c r="LA168"/>
      <c r="LB168"/>
      <c r="LC168"/>
      <c r="LD168"/>
      <c r="LE168"/>
      <c r="LF168"/>
      <c r="LG168"/>
      <c r="LH168"/>
      <c r="LI168"/>
      <c r="LJ168"/>
      <c r="LK168"/>
      <c r="LL168"/>
      <c r="LM168"/>
      <c r="LN168"/>
      <c r="LO168"/>
      <c r="LP168"/>
      <c r="LQ168"/>
      <c r="LR168"/>
      <c r="LS168"/>
      <c r="LT168"/>
      <c r="LU168"/>
      <c r="LV168"/>
      <c r="LW168"/>
      <c r="LX168"/>
      <c r="LY168"/>
      <c r="LZ168"/>
      <c r="MA168"/>
      <c r="MB168"/>
      <c r="MC168"/>
      <c r="MD168"/>
      <c r="ME168"/>
      <c r="MF168"/>
      <c r="MG168"/>
      <c r="MH168"/>
      <c r="MI168"/>
      <c r="MJ168"/>
      <c r="MK168"/>
      <c r="ML168"/>
      <c r="MM168"/>
      <c r="MN168"/>
      <c r="MO168"/>
      <c r="MP168"/>
      <c r="MQ168"/>
      <c r="MR168"/>
      <c r="MS168"/>
      <c r="MT168"/>
      <c r="MU168"/>
      <c r="MV168"/>
      <c r="MW168"/>
      <c r="MX168"/>
      <c r="MY168"/>
      <c r="MZ168"/>
      <c r="NA168"/>
      <c r="NB168"/>
      <c r="NC168"/>
      <c r="ND168"/>
      <c r="NE168"/>
      <c r="NF168"/>
      <c r="NG168"/>
      <c r="NH168"/>
      <c r="NI168"/>
      <c r="NJ168"/>
      <c r="NK168"/>
      <c r="NL168"/>
      <c r="NM168"/>
      <c r="NN168"/>
      <c r="NO168"/>
      <c r="NP168"/>
      <c r="NQ168"/>
      <c r="NR168"/>
      <c r="NS168"/>
      <c r="NT168"/>
      <c r="NU168"/>
      <c r="NV168"/>
      <c r="NW168"/>
      <c r="NX168"/>
      <c r="NY168"/>
      <c r="NZ168"/>
      <c r="OA168"/>
      <c r="OB168"/>
      <c r="OC168"/>
      <c r="OD168"/>
      <c r="OE168"/>
      <c r="OF168"/>
      <c r="OG168"/>
      <c r="OH168"/>
      <c r="OI168"/>
      <c r="OJ168"/>
      <c r="OK168"/>
      <c r="OL168"/>
      <c r="OM168"/>
      <c r="ON168"/>
      <c r="OO168"/>
      <c r="OP168"/>
      <c r="OQ168"/>
      <c r="OR168"/>
      <c r="OS168"/>
      <c r="OT168"/>
      <c r="OU168"/>
      <c r="OV168"/>
      <c r="OW168"/>
      <c r="OX168"/>
      <c r="OY168"/>
      <c r="OZ168"/>
      <c r="PA168"/>
      <c r="PB168"/>
      <c r="PC168"/>
      <c r="PD168"/>
      <c r="PE168"/>
      <c r="PF168"/>
      <c r="PG168"/>
      <c r="PH168"/>
      <c r="PI168"/>
      <c r="PJ168"/>
      <c r="PK168"/>
      <c r="PL168"/>
      <c r="PM168"/>
      <c r="PN168"/>
      <c r="PO168"/>
      <c r="PP168"/>
      <c r="PQ168"/>
      <c r="PR168"/>
      <c r="PS168"/>
      <c r="PT168"/>
      <c r="PU168"/>
      <c r="PV168"/>
      <c r="PW168"/>
      <c r="PX168"/>
      <c r="PY168"/>
      <c r="PZ168"/>
      <c r="QA168"/>
      <c r="QB168"/>
      <c r="QC168"/>
      <c r="QD168"/>
      <c r="QE168"/>
      <c r="QF168"/>
      <c r="QG168"/>
      <c r="QH168"/>
      <c r="QI168"/>
      <c r="QJ168"/>
      <c r="QK168"/>
      <c r="QL168"/>
      <c r="QM168"/>
      <c r="QN168"/>
      <c r="QO168"/>
      <c r="QP168"/>
      <c r="QQ168"/>
      <c r="QR168"/>
      <c r="QS168"/>
      <c r="QT168"/>
      <c r="QU168"/>
      <c r="QV168"/>
      <c r="QW168"/>
      <c r="QX168"/>
      <c r="QY168"/>
      <c r="QZ168"/>
      <c r="RA168"/>
      <c r="RB168"/>
      <c r="RC168"/>
      <c r="RD168"/>
      <c r="RE168"/>
      <c r="RF168"/>
      <c r="RG168"/>
      <c r="RH168"/>
      <c r="RI168"/>
      <c r="RJ168"/>
      <c r="RK168"/>
      <c r="RL168"/>
      <c r="RM168"/>
      <c r="RN168"/>
      <c r="RO168"/>
      <c r="RP168"/>
      <c r="RQ168"/>
      <c r="RR168"/>
      <c r="RS168"/>
      <c r="RT168"/>
      <c r="RU168"/>
      <c r="RV168"/>
      <c r="RW168"/>
      <c r="RX168"/>
      <c r="RY168"/>
      <c r="RZ168"/>
      <c r="SA168"/>
      <c r="SB168"/>
      <c r="SC168"/>
      <c r="SD168"/>
      <c r="SE168"/>
      <c r="SF168"/>
      <c r="SG168"/>
      <c r="SH168"/>
      <c r="SI168"/>
      <c r="SJ168"/>
      <c r="SK168"/>
      <c r="SL168"/>
      <c r="SM168"/>
      <c r="SN168"/>
      <c r="SO168"/>
      <c r="SP168"/>
      <c r="SQ168"/>
      <c r="SR168"/>
      <c r="SS168"/>
      <c r="ST168"/>
      <c r="SU168"/>
      <c r="SV168"/>
      <c r="SW168"/>
      <c r="SX168"/>
      <c r="SY168"/>
      <c r="SZ168"/>
      <c r="TA168"/>
      <c r="TB168"/>
      <c r="TC168"/>
      <c r="TD168"/>
      <c r="TE168"/>
      <c r="TF168"/>
      <c r="TG168"/>
      <c r="TH168"/>
      <c r="TI168"/>
      <c r="TJ168"/>
      <c r="TK168"/>
      <c r="TL168"/>
      <c r="TM168"/>
      <c r="TN168"/>
      <c r="TO168"/>
      <c r="TP168"/>
      <c r="TQ168"/>
      <c r="TR168"/>
      <c r="TS168"/>
      <c r="TT168"/>
      <c r="TU168"/>
      <c r="TV168"/>
      <c r="TW168"/>
      <c r="TX168"/>
      <c r="TY168"/>
      <c r="TZ168"/>
      <c r="UA168"/>
      <c r="UB168"/>
      <c r="UC168"/>
      <c r="UD168"/>
      <c r="UE168"/>
      <c r="UF168"/>
      <c r="UG168"/>
      <c r="UH168"/>
      <c r="UI168"/>
      <c r="UJ168"/>
      <c r="UK168"/>
      <c r="UL168"/>
      <c r="UM168"/>
      <c r="UN168"/>
      <c r="UO168"/>
      <c r="UP168"/>
      <c r="UQ168"/>
      <c r="UR168"/>
      <c r="US168"/>
      <c r="UT168"/>
      <c r="UU168"/>
      <c r="UV168"/>
      <c r="UW168"/>
      <c r="UX168"/>
      <c r="UY168"/>
      <c r="UZ168"/>
      <c r="VA168"/>
      <c r="VB168"/>
      <c r="VC168"/>
      <c r="VD168"/>
      <c r="VE168"/>
      <c r="VF168"/>
      <c r="VG168"/>
      <c r="VH168"/>
      <c r="VI168"/>
      <c r="VJ168"/>
      <c r="VK168"/>
      <c r="VL168"/>
      <c r="VM168"/>
      <c r="VN168"/>
      <c r="VO168"/>
      <c r="VP168"/>
      <c r="VQ168"/>
      <c r="VR168"/>
      <c r="VS168"/>
      <c r="VT168"/>
      <c r="VU168"/>
      <c r="VV168"/>
      <c r="VW168"/>
      <c r="VX168"/>
      <c r="VY168"/>
      <c r="VZ168"/>
      <c r="WA168"/>
      <c r="WB168"/>
      <c r="WC168"/>
      <c r="WD168"/>
      <c r="WE168"/>
      <c r="WF168"/>
      <c r="WG168"/>
      <c r="WH168"/>
      <c r="WI168"/>
      <c r="WJ168"/>
      <c r="WK168"/>
      <c r="WL168"/>
      <c r="WM168"/>
      <c r="WN168"/>
      <c r="WO168"/>
      <c r="WP168"/>
      <c r="WQ168"/>
      <c r="WR168"/>
      <c r="WS168"/>
      <c r="WT168"/>
      <c r="WU168"/>
      <c r="WV168"/>
      <c r="WW168"/>
      <c r="WX168"/>
      <c r="WY168"/>
      <c r="WZ168"/>
      <c r="XA168"/>
      <c r="XB168"/>
      <c r="XC168"/>
      <c r="XD168"/>
      <c r="XE168"/>
      <c r="XF168"/>
      <c r="XG168"/>
      <c r="XH168"/>
      <c r="XI168"/>
      <c r="XJ168"/>
      <c r="XK168"/>
      <c r="XL168"/>
      <c r="XM168"/>
      <c r="XN168"/>
      <c r="XO168"/>
      <c r="XP168"/>
      <c r="XQ168"/>
      <c r="XR168"/>
      <c r="XS168"/>
      <c r="XT168"/>
      <c r="XU168"/>
      <c r="XV168"/>
      <c r="XW168"/>
      <c r="XX168"/>
      <c r="XY168"/>
      <c r="XZ168"/>
      <c r="YA168"/>
      <c r="YB168"/>
      <c r="YC168"/>
      <c r="YD168"/>
      <c r="YE168"/>
      <c r="YF168"/>
      <c r="YG168"/>
      <c r="YH168"/>
      <c r="YI168"/>
      <c r="YJ168"/>
      <c r="YK168"/>
      <c r="YL168"/>
      <c r="YM168"/>
      <c r="YN168"/>
      <c r="YO168"/>
      <c r="YP168"/>
      <c r="YQ168"/>
      <c r="YR168"/>
      <c r="YS168"/>
      <c r="YT168"/>
      <c r="YU168"/>
      <c r="YV168"/>
      <c r="YW168"/>
      <c r="YX168"/>
      <c r="YY168"/>
      <c r="YZ168"/>
      <c r="ZA168"/>
      <c r="ZB168"/>
      <c r="ZC168"/>
      <c r="ZD168"/>
      <c r="ZE168"/>
      <c r="ZF168"/>
      <c r="ZG168"/>
      <c r="ZH168"/>
      <c r="ZI168"/>
      <c r="ZJ168"/>
      <c r="ZK168"/>
      <c r="ZL168"/>
      <c r="ZM168"/>
      <c r="ZN168"/>
      <c r="ZO168"/>
      <c r="ZP168"/>
      <c r="ZQ168"/>
      <c r="ZR168"/>
      <c r="ZS168"/>
      <c r="ZT168"/>
      <c r="ZU168"/>
      <c r="ZV168"/>
      <c r="ZW168"/>
      <c r="ZX168"/>
      <c r="ZY168"/>
      <c r="ZZ168"/>
    </row>
    <row r="169" spans="1:702" s="18" customFormat="1">
      <c r="A169" s="158" t="s">
        <v>362</v>
      </c>
      <c r="B169">
        <v>0</v>
      </c>
      <c r="C169">
        <v>0</v>
      </c>
      <c r="D169">
        <v>0</v>
      </c>
      <c r="E169">
        <v>0</v>
      </c>
      <c r="F169">
        <v>0</v>
      </c>
      <c r="G169">
        <v>0</v>
      </c>
      <c r="H169">
        <v>0</v>
      </c>
      <c r="I169">
        <v>0</v>
      </c>
      <c r="J169">
        <v>0</v>
      </c>
      <c r="K169">
        <v>0</v>
      </c>
      <c r="L169">
        <v>0</v>
      </c>
      <c r="M169">
        <v>0</v>
      </c>
      <c r="N169">
        <v>0</v>
      </c>
      <c r="O169">
        <v>0</v>
      </c>
      <c r="P169">
        <v>0</v>
      </c>
      <c r="Q169">
        <v>0</v>
      </c>
      <c r="R169">
        <v>0</v>
      </c>
      <c r="S169">
        <v>0</v>
      </c>
      <c r="T169">
        <v>0</v>
      </c>
      <c r="U169">
        <v>0</v>
      </c>
      <c r="V169">
        <v>0</v>
      </c>
      <c r="W169">
        <v>0</v>
      </c>
      <c r="X169">
        <v>0</v>
      </c>
      <c r="Y169">
        <v>0</v>
      </c>
      <c r="Z169">
        <v>0</v>
      </c>
      <c r="AA169">
        <v>0</v>
      </c>
      <c r="AB169">
        <v>0</v>
      </c>
      <c r="AC169">
        <v>0</v>
      </c>
      <c r="AD169">
        <v>0</v>
      </c>
      <c r="AE169">
        <v>0</v>
      </c>
      <c r="AF169">
        <v>0</v>
      </c>
      <c r="AG169">
        <v>0</v>
      </c>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c r="EZ169"/>
      <c r="FA169"/>
      <c r="FB169"/>
      <c r="FC169"/>
      <c r="FD169"/>
      <c r="FE169"/>
      <c r="FF169"/>
      <c r="FG169"/>
      <c r="FH169"/>
      <c r="FI169"/>
      <c r="FJ169"/>
      <c r="FK169"/>
      <c r="FL169"/>
      <c r="FM169"/>
      <c r="FN169"/>
      <c r="FO169"/>
      <c r="FP169"/>
      <c r="FQ169"/>
      <c r="FR169"/>
      <c r="FS169"/>
      <c r="FT169"/>
      <c r="FU169"/>
      <c r="FV169"/>
      <c r="FW169"/>
      <c r="FX169"/>
      <c r="FY169"/>
      <c r="FZ169"/>
      <c r="GA169"/>
      <c r="GB169"/>
      <c r="GC169"/>
      <c r="GD169"/>
      <c r="GE169"/>
      <c r="GF169"/>
      <c r="GG169"/>
      <c r="GH169"/>
      <c r="GI169"/>
      <c r="GJ169"/>
      <c r="GK169"/>
      <c r="GL169"/>
      <c r="GM169"/>
      <c r="GN169"/>
      <c r="GO169"/>
      <c r="GP169"/>
      <c r="GQ169"/>
      <c r="GR169"/>
      <c r="GS169"/>
      <c r="GT169"/>
      <c r="GU169"/>
      <c r="GV169"/>
      <c r="GW169"/>
      <c r="GX169"/>
      <c r="GY169"/>
      <c r="GZ169"/>
      <c r="HA169"/>
      <c r="HB169"/>
      <c r="HC169"/>
      <c r="HD169"/>
      <c r="HE169"/>
      <c r="HF169"/>
      <c r="HG169"/>
      <c r="HH169"/>
      <c r="HI169"/>
      <c r="HJ169"/>
      <c r="HK169"/>
      <c r="HL169"/>
      <c r="HM169"/>
      <c r="HN169"/>
      <c r="HO169"/>
      <c r="HP169"/>
      <c r="HQ169"/>
      <c r="HR169"/>
      <c r="HS169"/>
      <c r="HT169"/>
      <c r="HU169"/>
      <c r="HV169"/>
      <c r="HW169"/>
      <c r="HX169"/>
      <c r="HY169"/>
      <c r="HZ169"/>
      <c r="IA169"/>
      <c r="IB169"/>
      <c r="IC169"/>
      <c r="ID169"/>
      <c r="IE169"/>
      <c r="IF169"/>
      <c r="IG169"/>
      <c r="IH169"/>
      <c r="II169"/>
      <c r="IJ169"/>
      <c r="IK169"/>
      <c r="IL169"/>
      <c r="IM169"/>
      <c r="IN169"/>
      <c r="IO169"/>
      <c r="IP169"/>
      <c r="IQ169"/>
      <c r="IR169"/>
      <c r="IS169"/>
      <c r="IT169"/>
      <c r="IU169"/>
      <c r="IV169"/>
      <c r="IW169"/>
      <c r="IX169"/>
      <c r="IY169"/>
      <c r="IZ169"/>
      <c r="JA169"/>
      <c r="JB169"/>
      <c r="JC169"/>
      <c r="JD169"/>
      <c r="JE169"/>
      <c r="JF169"/>
      <c r="JG169"/>
      <c r="JH169"/>
      <c r="JI169"/>
      <c r="JJ169"/>
      <c r="JK169"/>
      <c r="JL169"/>
      <c r="JM169"/>
      <c r="JN169"/>
      <c r="JO169"/>
      <c r="JP169"/>
      <c r="JQ169"/>
      <c r="JR169"/>
      <c r="JS169"/>
      <c r="JT169"/>
      <c r="JU169"/>
      <c r="JV169"/>
      <c r="JW169"/>
      <c r="JX169"/>
      <c r="JY169"/>
      <c r="JZ169"/>
      <c r="KA169"/>
      <c r="KB169"/>
      <c r="KC169"/>
      <c r="KD169"/>
      <c r="KE169"/>
      <c r="KF169"/>
      <c r="KG169"/>
      <c r="KH169"/>
      <c r="KI169"/>
      <c r="KJ169"/>
      <c r="KK169"/>
      <c r="KL169"/>
      <c r="KM169"/>
      <c r="KN169"/>
      <c r="KO169"/>
      <c r="KP169"/>
      <c r="KQ169"/>
      <c r="KR169"/>
      <c r="KS169"/>
      <c r="KT169"/>
      <c r="KU169"/>
      <c r="KV169"/>
      <c r="KW169"/>
      <c r="KX169"/>
      <c r="KY169"/>
      <c r="KZ169"/>
      <c r="LA169"/>
      <c r="LB169"/>
      <c r="LC169"/>
      <c r="LD169"/>
      <c r="LE169"/>
      <c r="LF169"/>
      <c r="LG169"/>
      <c r="LH169"/>
      <c r="LI169"/>
      <c r="LJ169"/>
      <c r="LK169"/>
      <c r="LL169"/>
      <c r="LM169"/>
      <c r="LN169"/>
      <c r="LO169"/>
      <c r="LP169"/>
      <c r="LQ169"/>
      <c r="LR169"/>
      <c r="LS169"/>
      <c r="LT169"/>
      <c r="LU169"/>
      <c r="LV169"/>
      <c r="LW169"/>
      <c r="LX169"/>
      <c r="LY169"/>
      <c r="LZ169"/>
      <c r="MA169"/>
      <c r="MB169"/>
      <c r="MC169"/>
      <c r="MD169"/>
      <c r="ME169"/>
      <c r="MF169"/>
      <c r="MG169"/>
      <c r="MH169"/>
      <c r="MI169"/>
      <c r="MJ169"/>
      <c r="MK169"/>
      <c r="ML169"/>
      <c r="MM169"/>
      <c r="MN169"/>
      <c r="MO169"/>
      <c r="MP169"/>
      <c r="MQ169"/>
      <c r="MR169"/>
      <c r="MS169"/>
      <c r="MT169"/>
      <c r="MU169"/>
      <c r="MV169"/>
      <c r="MW169"/>
      <c r="MX169"/>
      <c r="MY169"/>
      <c r="MZ169"/>
      <c r="NA169"/>
      <c r="NB169"/>
      <c r="NC169"/>
      <c r="ND169"/>
      <c r="NE169"/>
      <c r="NF169"/>
      <c r="NG169"/>
      <c r="NH169"/>
      <c r="NI169"/>
      <c r="NJ169"/>
      <c r="NK169"/>
      <c r="NL169"/>
      <c r="NM169"/>
      <c r="NN169"/>
      <c r="NO169"/>
      <c r="NP169"/>
      <c r="NQ169"/>
      <c r="NR169"/>
      <c r="NS169"/>
      <c r="NT169"/>
      <c r="NU169"/>
      <c r="NV169"/>
      <c r="NW169"/>
      <c r="NX169"/>
      <c r="NY169"/>
      <c r="NZ169"/>
      <c r="OA169"/>
      <c r="OB169"/>
      <c r="OC169"/>
      <c r="OD169"/>
      <c r="OE169"/>
      <c r="OF169"/>
      <c r="OG169"/>
      <c r="OH169"/>
      <c r="OI169"/>
      <c r="OJ169"/>
      <c r="OK169"/>
      <c r="OL169"/>
      <c r="OM169"/>
      <c r="ON169"/>
      <c r="OO169"/>
      <c r="OP169"/>
      <c r="OQ169"/>
      <c r="OR169"/>
      <c r="OS169"/>
      <c r="OT169"/>
      <c r="OU169"/>
      <c r="OV169"/>
      <c r="OW169"/>
      <c r="OX169"/>
      <c r="OY169"/>
      <c r="OZ169"/>
      <c r="PA169"/>
      <c r="PB169"/>
      <c r="PC169"/>
      <c r="PD169"/>
      <c r="PE169"/>
      <c r="PF169"/>
      <c r="PG169"/>
      <c r="PH169"/>
      <c r="PI169"/>
      <c r="PJ169"/>
      <c r="PK169"/>
      <c r="PL169"/>
      <c r="PM169"/>
      <c r="PN169"/>
      <c r="PO169"/>
      <c r="PP169"/>
      <c r="PQ169"/>
      <c r="PR169"/>
      <c r="PS169"/>
      <c r="PT169"/>
      <c r="PU169"/>
      <c r="PV169"/>
      <c r="PW169"/>
      <c r="PX169"/>
      <c r="PY169"/>
      <c r="PZ169"/>
      <c r="QA169"/>
      <c r="QB169"/>
      <c r="QC169"/>
      <c r="QD169"/>
      <c r="QE169"/>
      <c r="QF169"/>
      <c r="QG169"/>
      <c r="QH169"/>
      <c r="QI169"/>
      <c r="QJ169"/>
      <c r="QK169"/>
      <c r="QL169"/>
      <c r="QM169"/>
      <c r="QN169"/>
      <c r="QO169"/>
      <c r="QP169"/>
      <c r="QQ169"/>
      <c r="QR169"/>
      <c r="QS169"/>
      <c r="QT169"/>
      <c r="QU169"/>
      <c r="QV169"/>
      <c r="QW169"/>
      <c r="QX169"/>
      <c r="QY169"/>
      <c r="QZ169"/>
      <c r="RA169"/>
      <c r="RB169"/>
      <c r="RC169"/>
      <c r="RD169"/>
      <c r="RE169"/>
      <c r="RF169"/>
      <c r="RG169"/>
      <c r="RH169"/>
      <c r="RI169"/>
      <c r="RJ169"/>
      <c r="RK169"/>
      <c r="RL169"/>
      <c r="RM169"/>
      <c r="RN169"/>
      <c r="RO169"/>
      <c r="RP169"/>
      <c r="RQ169"/>
      <c r="RR169"/>
      <c r="RS169"/>
      <c r="RT169"/>
      <c r="RU169"/>
      <c r="RV169"/>
      <c r="RW169"/>
      <c r="RX169"/>
      <c r="RY169"/>
      <c r="RZ169"/>
      <c r="SA169"/>
      <c r="SB169"/>
      <c r="SC169"/>
      <c r="SD169"/>
      <c r="SE169"/>
      <c r="SF169"/>
      <c r="SG169"/>
      <c r="SH169"/>
      <c r="SI169"/>
      <c r="SJ169"/>
      <c r="SK169"/>
      <c r="SL169"/>
      <c r="SM169"/>
      <c r="SN169"/>
      <c r="SO169"/>
      <c r="SP169"/>
      <c r="SQ169"/>
      <c r="SR169"/>
      <c r="SS169"/>
      <c r="ST169"/>
      <c r="SU169"/>
      <c r="SV169"/>
      <c r="SW169"/>
      <c r="SX169"/>
      <c r="SY169"/>
      <c r="SZ169"/>
      <c r="TA169"/>
      <c r="TB169"/>
      <c r="TC169"/>
      <c r="TD169"/>
      <c r="TE169"/>
      <c r="TF169"/>
      <c r="TG169"/>
      <c r="TH169"/>
      <c r="TI169"/>
      <c r="TJ169"/>
      <c r="TK169"/>
      <c r="TL169"/>
      <c r="TM169"/>
      <c r="TN169"/>
      <c r="TO169"/>
      <c r="TP169"/>
      <c r="TQ169"/>
      <c r="TR169"/>
      <c r="TS169"/>
      <c r="TT169"/>
      <c r="TU169"/>
      <c r="TV169"/>
      <c r="TW169"/>
      <c r="TX169"/>
      <c r="TY169"/>
      <c r="TZ169"/>
      <c r="UA169"/>
      <c r="UB169"/>
      <c r="UC169"/>
      <c r="UD169"/>
      <c r="UE169"/>
      <c r="UF169"/>
      <c r="UG169"/>
      <c r="UH169"/>
      <c r="UI169"/>
      <c r="UJ169"/>
      <c r="UK169"/>
      <c r="UL169"/>
      <c r="UM169"/>
      <c r="UN169"/>
      <c r="UO169"/>
      <c r="UP169"/>
      <c r="UQ169"/>
      <c r="UR169"/>
      <c r="US169"/>
      <c r="UT169"/>
      <c r="UU169"/>
      <c r="UV169"/>
      <c r="UW169"/>
      <c r="UX169"/>
      <c r="UY169"/>
      <c r="UZ169"/>
      <c r="VA169"/>
      <c r="VB169"/>
      <c r="VC169"/>
      <c r="VD169"/>
      <c r="VE169"/>
      <c r="VF169"/>
      <c r="VG169"/>
      <c r="VH169"/>
      <c r="VI169"/>
      <c r="VJ169"/>
      <c r="VK169"/>
      <c r="VL169"/>
      <c r="VM169"/>
      <c r="VN169"/>
      <c r="VO169"/>
      <c r="VP169"/>
      <c r="VQ169"/>
      <c r="VR169"/>
      <c r="VS169"/>
      <c r="VT169"/>
      <c r="VU169"/>
      <c r="VV169"/>
      <c r="VW169"/>
      <c r="VX169"/>
      <c r="VY169"/>
      <c r="VZ169"/>
      <c r="WA169"/>
      <c r="WB169"/>
      <c r="WC169"/>
      <c r="WD169"/>
      <c r="WE169"/>
      <c r="WF169"/>
      <c r="WG169"/>
      <c r="WH169"/>
      <c r="WI169"/>
      <c r="WJ169"/>
      <c r="WK169"/>
      <c r="WL169"/>
      <c r="WM169"/>
      <c r="WN169"/>
      <c r="WO169"/>
      <c r="WP169"/>
      <c r="WQ169"/>
      <c r="WR169"/>
      <c r="WS169"/>
      <c r="WT169"/>
      <c r="WU169"/>
      <c r="WV169"/>
      <c r="WW169"/>
      <c r="WX169"/>
      <c r="WY169"/>
      <c r="WZ169"/>
      <c r="XA169"/>
      <c r="XB169"/>
      <c r="XC169"/>
      <c r="XD169"/>
      <c r="XE169"/>
      <c r="XF169"/>
      <c r="XG169"/>
      <c r="XH169"/>
      <c r="XI169"/>
      <c r="XJ169"/>
      <c r="XK169"/>
      <c r="XL169"/>
      <c r="XM169"/>
      <c r="XN169"/>
      <c r="XO169"/>
      <c r="XP169"/>
      <c r="XQ169"/>
      <c r="XR169"/>
      <c r="XS169"/>
      <c r="XT169"/>
      <c r="XU169"/>
      <c r="XV169"/>
      <c r="XW169"/>
      <c r="XX169"/>
      <c r="XY169"/>
      <c r="XZ169"/>
      <c r="YA169"/>
      <c r="YB169"/>
      <c r="YC169"/>
      <c r="YD169"/>
      <c r="YE169"/>
      <c r="YF169"/>
      <c r="YG169"/>
      <c r="YH169"/>
      <c r="YI169"/>
      <c r="YJ169"/>
      <c r="YK169"/>
      <c r="YL169"/>
      <c r="YM169"/>
      <c r="YN169"/>
      <c r="YO169"/>
      <c r="YP169"/>
      <c r="YQ169"/>
      <c r="YR169"/>
      <c r="YS169"/>
      <c r="YT169"/>
      <c r="YU169"/>
      <c r="YV169"/>
      <c r="YW169"/>
      <c r="YX169"/>
      <c r="YY169"/>
      <c r="YZ169"/>
      <c r="ZA169"/>
      <c r="ZB169"/>
      <c r="ZC169"/>
      <c r="ZD169"/>
      <c r="ZE169"/>
      <c r="ZF169"/>
      <c r="ZG169"/>
      <c r="ZH169"/>
      <c r="ZI169"/>
      <c r="ZJ169"/>
      <c r="ZK169"/>
      <c r="ZL169"/>
      <c r="ZM169"/>
      <c r="ZN169"/>
      <c r="ZO169"/>
      <c r="ZP169"/>
      <c r="ZQ169"/>
      <c r="ZR169"/>
      <c r="ZS169"/>
      <c r="ZT169"/>
      <c r="ZU169"/>
      <c r="ZV169"/>
      <c r="ZW169"/>
      <c r="ZX169"/>
      <c r="ZY169"/>
      <c r="ZZ169"/>
    </row>
    <row r="170" spans="1:702" s="18" customFormat="1">
      <c r="A170" s="16" t="s">
        <v>180</v>
      </c>
      <c r="B170">
        <v>0</v>
      </c>
      <c r="C170">
        <v>25127.130714581075</v>
      </c>
      <c r="D170">
        <v>52074.897124297422</v>
      </c>
      <c r="E170">
        <v>81951.280671455606</v>
      </c>
      <c r="F170">
        <v>102177.56999983652</v>
      </c>
      <c r="G170">
        <v>125395.10002026906</v>
      </c>
      <c r="H170">
        <v>154606.79021896303</v>
      </c>
      <c r="I170">
        <v>187393.67118376278</v>
      </c>
      <c r="J170">
        <v>218163.01779784061</v>
      </c>
      <c r="K170">
        <v>247115.18251490418</v>
      </c>
      <c r="L170">
        <v>274214.84470908943</v>
      </c>
      <c r="M170">
        <v>304645.17247346957</v>
      </c>
      <c r="N170">
        <v>334851.62812597648</v>
      </c>
      <c r="O170">
        <v>367694.35465682065</v>
      </c>
      <c r="P170">
        <v>403059.17259103496</v>
      </c>
      <c r="Q170">
        <v>432777.23104420968</v>
      </c>
      <c r="R170">
        <v>464603.53234969039</v>
      </c>
      <c r="S170">
        <v>500309.35010290844</v>
      </c>
      <c r="T170">
        <v>534923.72917830851</v>
      </c>
      <c r="U170">
        <v>571938.192147422</v>
      </c>
      <c r="V170">
        <v>606367.40733070055</v>
      </c>
      <c r="W170">
        <v>663321.16018847586</v>
      </c>
      <c r="X170">
        <v>713373.44048357056</v>
      </c>
      <c r="Y170">
        <v>773049.70024656341</v>
      </c>
      <c r="Z170">
        <v>817626.35173354996</v>
      </c>
      <c r="AA170">
        <v>871461.55757002509</v>
      </c>
      <c r="AB170">
        <v>904494.97182421049</v>
      </c>
      <c r="AC170">
        <v>923786.20860780333</v>
      </c>
      <c r="AD170">
        <v>944736.59417801304</v>
      </c>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c r="EZ170"/>
      <c r="FA170"/>
      <c r="FB170"/>
      <c r="FC170"/>
      <c r="FD170"/>
      <c r="FE170"/>
      <c r="FF170"/>
      <c r="FG170"/>
      <c r="FH170"/>
      <c r="FI170"/>
      <c r="FJ170"/>
      <c r="FK170"/>
      <c r="FL170"/>
      <c r="FM170"/>
      <c r="FN170"/>
      <c r="FO170"/>
      <c r="FP170"/>
      <c r="FQ170"/>
      <c r="FR170"/>
      <c r="FS170"/>
      <c r="FT170"/>
      <c r="FU170"/>
      <c r="FV170"/>
      <c r="FW170"/>
      <c r="FX170"/>
      <c r="FY170"/>
      <c r="FZ170"/>
      <c r="GA170"/>
      <c r="GB170"/>
      <c r="GC170"/>
      <c r="GD170"/>
      <c r="GE170"/>
      <c r="GF170"/>
      <c r="GG170"/>
      <c r="GH170"/>
      <c r="GI170"/>
      <c r="GJ170"/>
      <c r="GK170"/>
      <c r="GL170"/>
      <c r="GM170"/>
      <c r="GN170"/>
      <c r="GO170"/>
      <c r="GP170"/>
      <c r="GQ170"/>
      <c r="GR170"/>
      <c r="GS170"/>
      <c r="GT170"/>
      <c r="GU170"/>
      <c r="GV170"/>
      <c r="GW170"/>
      <c r="GX170"/>
      <c r="GY170"/>
      <c r="GZ170"/>
      <c r="HA170"/>
      <c r="HB170"/>
      <c r="HC170"/>
      <c r="HD170"/>
      <c r="HE170"/>
      <c r="HF170"/>
      <c r="HG170"/>
      <c r="HH170"/>
      <c r="HI170"/>
      <c r="HJ170"/>
      <c r="HK170"/>
      <c r="HL170"/>
      <c r="HM170"/>
      <c r="HN170"/>
      <c r="HO170"/>
      <c r="HP170"/>
      <c r="HQ170"/>
      <c r="HR170"/>
      <c r="HS170"/>
      <c r="HT170"/>
      <c r="HU170"/>
      <c r="HV170"/>
      <c r="HW170"/>
      <c r="HX170"/>
      <c r="HY170"/>
      <c r="HZ170"/>
      <c r="IA170"/>
      <c r="IB170"/>
      <c r="IC170"/>
      <c r="ID170"/>
      <c r="IE170"/>
      <c r="IF170"/>
      <c r="IG170"/>
      <c r="IH170"/>
      <c r="II170"/>
      <c r="IJ170"/>
      <c r="IK170"/>
      <c r="IL170"/>
      <c r="IM170"/>
      <c r="IN170"/>
      <c r="IO170"/>
      <c r="IP170"/>
      <c r="IQ170"/>
      <c r="IR170"/>
      <c r="IS170"/>
      <c r="IT170"/>
      <c r="IU170"/>
      <c r="IV170"/>
      <c r="IW170"/>
      <c r="IX170"/>
      <c r="IY170"/>
      <c r="IZ170"/>
      <c r="JA170"/>
      <c r="JB170"/>
      <c r="JC170"/>
      <c r="JD170"/>
      <c r="JE170"/>
      <c r="JF170"/>
      <c r="JG170"/>
      <c r="JH170"/>
      <c r="JI170"/>
      <c r="JJ170"/>
      <c r="JK170"/>
      <c r="JL170"/>
      <c r="JM170"/>
      <c r="JN170"/>
      <c r="JO170"/>
      <c r="JP170"/>
      <c r="JQ170"/>
      <c r="JR170"/>
      <c r="JS170"/>
      <c r="JT170"/>
      <c r="JU170"/>
      <c r="JV170"/>
      <c r="JW170"/>
      <c r="JX170"/>
      <c r="JY170"/>
      <c r="JZ170"/>
      <c r="KA170"/>
      <c r="KB170"/>
      <c r="KC170"/>
      <c r="KD170"/>
      <c r="KE170"/>
      <c r="KF170"/>
      <c r="KG170"/>
      <c r="KH170"/>
      <c r="KI170"/>
      <c r="KJ170"/>
      <c r="KK170"/>
      <c r="KL170"/>
      <c r="KM170"/>
      <c r="KN170"/>
      <c r="KO170"/>
      <c r="KP170"/>
      <c r="KQ170"/>
      <c r="KR170"/>
      <c r="KS170"/>
      <c r="KT170"/>
      <c r="KU170"/>
      <c r="KV170"/>
      <c r="KW170"/>
      <c r="KX170"/>
      <c r="KY170"/>
      <c r="KZ170"/>
      <c r="LA170"/>
      <c r="LB170"/>
      <c r="LC170"/>
      <c r="LD170"/>
      <c r="LE170"/>
      <c r="LF170"/>
      <c r="LG170"/>
      <c r="LH170"/>
      <c r="LI170"/>
      <c r="LJ170"/>
      <c r="LK170"/>
      <c r="LL170"/>
      <c r="LM170"/>
      <c r="LN170"/>
      <c r="LO170"/>
      <c r="LP170"/>
      <c r="LQ170"/>
      <c r="LR170"/>
      <c r="LS170"/>
      <c r="LT170"/>
      <c r="LU170"/>
      <c r="LV170"/>
      <c r="LW170"/>
      <c r="LX170"/>
      <c r="LY170"/>
      <c r="LZ170"/>
      <c r="MA170"/>
      <c r="MB170"/>
      <c r="MC170"/>
      <c r="MD170"/>
      <c r="ME170"/>
      <c r="MF170"/>
      <c r="MG170"/>
      <c r="MH170"/>
      <c r="MI170"/>
      <c r="MJ170"/>
      <c r="MK170"/>
      <c r="ML170"/>
      <c r="MM170"/>
      <c r="MN170"/>
      <c r="MO170"/>
      <c r="MP170"/>
      <c r="MQ170"/>
      <c r="MR170"/>
      <c r="MS170"/>
      <c r="MT170"/>
      <c r="MU170"/>
      <c r="MV170"/>
      <c r="MW170"/>
      <c r="MX170"/>
      <c r="MY170"/>
      <c r="MZ170"/>
      <c r="NA170"/>
      <c r="NB170"/>
      <c r="NC170"/>
      <c r="ND170"/>
      <c r="NE170"/>
      <c r="NF170"/>
      <c r="NG170"/>
      <c r="NH170"/>
      <c r="NI170"/>
      <c r="NJ170"/>
      <c r="NK170"/>
      <c r="NL170"/>
      <c r="NM170"/>
      <c r="NN170"/>
      <c r="NO170"/>
      <c r="NP170"/>
      <c r="NQ170"/>
      <c r="NR170"/>
      <c r="NS170"/>
      <c r="NT170"/>
      <c r="NU170"/>
      <c r="NV170"/>
      <c r="NW170"/>
      <c r="NX170"/>
      <c r="NY170"/>
      <c r="NZ170"/>
      <c r="OA170"/>
      <c r="OB170"/>
      <c r="OC170"/>
      <c r="OD170"/>
      <c r="OE170"/>
      <c r="OF170"/>
      <c r="OG170"/>
      <c r="OH170"/>
      <c r="OI170"/>
      <c r="OJ170"/>
      <c r="OK170"/>
      <c r="OL170"/>
      <c r="OM170"/>
      <c r="ON170"/>
      <c r="OO170"/>
      <c r="OP170"/>
      <c r="OQ170"/>
      <c r="OR170"/>
      <c r="OS170"/>
      <c r="OT170"/>
      <c r="OU170"/>
      <c r="OV170"/>
      <c r="OW170"/>
      <c r="OX170"/>
      <c r="OY170"/>
      <c r="OZ170"/>
      <c r="PA170"/>
      <c r="PB170"/>
      <c r="PC170"/>
      <c r="PD170"/>
      <c r="PE170"/>
      <c r="PF170"/>
      <c r="PG170"/>
      <c r="PH170"/>
      <c r="PI170"/>
      <c r="PJ170"/>
      <c r="PK170"/>
      <c r="PL170"/>
      <c r="PM170"/>
      <c r="PN170"/>
      <c r="PO170"/>
      <c r="PP170"/>
      <c r="PQ170"/>
      <c r="PR170"/>
      <c r="PS170"/>
      <c r="PT170"/>
      <c r="PU170"/>
      <c r="PV170"/>
      <c r="PW170"/>
      <c r="PX170"/>
      <c r="PY170"/>
      <c r="PZ170"/>
      <c r="QA170"/>
      <c r="QB170"/>
      <c r="QC170"/>
      <c r="QD170"/>
      <c r="QE170"/>
      <c r="QF170"/>
      <c r="QG170"/>
      <c r="QH170"/>
      <c r="QI170"/>
      <c r="QJ170"/>
      <c r="QK170"/>
      <c r="QL170"/>
      <c r="QM170"/>
      <c r="QN170"/>
      <c r="QO170"/>
      <c r="QP170"/>
      <c r="QQ170"/>
      <c r="QR170"/>
      <c r="QS170"/>
      <c r="QT170"/>
      <c r="QU170"/>
      <c r="QV170"/>
      <c r="QW170"/>
      <c r="QX170"/>
      <c r="QY170"/>
      <c r="QZ170"/>
      <c r="RA170"/>
      <c r="RB170"/>
      <c r="RC170"/>
      <c r="RD170"/>
      <c r="RE170"/>
      <c r="RF170"/>
      <c r="RG170"/>
      <c r="RH170"/>
      <c r="RI170"/>
      <c r="RJ170"/>
      <c r="RK170"/>
      <c r="RL170"/>
      <c r="RM170"/>
      <c r="RN170"/>
      <c r="RO170"/>
      <c r="RP170"/>
      <c r="RQ170"/>
      <c r="RR170"/>
      <c r="RS170"/>
      <c r="RT170"/>
      <c r="RU170"/>
      <c r="RV170"/>
      <c r="RW170"/>
      <c r="RX170"/>
      <c r="RY170"/>
      <c r="RZ170"/>
      <c r="SA170"/>
      <c r="SB170"/>
      <c r="SC170"/>
      <c r="SD170"/>
      <c r="SE170"/>
      <c r="SF170"/>
      <c r="SG170"/>
      <c r="SH170"/>
      <c r="SI170"/>
      <c r="SJ170"/>
      <c r="SK170"/>
      <c r="SL170"/>
      <c r="SM170"/>
      <c r="SN170"/>
      <c r="SO170"/>
      <c r="SP170"/>
      <c r="SQ170"/>
      <c r="SR170"/>
      <c r="SS170"/>
      <c r="ST170"/>
      <c r="SU170"/>
      <c r="SV170"/>
      <c r="SW170"/>
      <c r="SX170"/>
      <c r="SY170"/>
      <c r="SZ170"/>
      <c r="TA170"/>
      <c r="TB170"/>
      <c r="TC170"/>
      <c r="TD170"/>
      <c r="TE170"/>
      <c r="TF170"/>
      <c r="TG170"/>
      <c r="TH170"/>
      <c r="TI170"/>
      <c r="TJ170"/>
      <c r="TK170"/>
      <c r="TL170"/>
      <c r="TM170"/>
      <c r="TN170"/>
      <c r="TO170"/>
      <c r="TP170"/>
      <c r="TQ170"/>
      <c r="TR170"/>
      <c r="TS170"/>
      <c r="TT170"/>
      <c r="TU170"/>
      <c r="TV170"/>
      <c r="TW170"/>
      <c r="TX170"/>
      <c r="TY170"/>
      <c r="TZ170"/>
      <c r="UA170"/>
      <c r="UB170"/>
      <c r="UC170"/>
      <c r="UD170"/>
      <c r="UE170"/>
      <c r="UF170"/>
      <c r="UG170"/>
      <c r="UH170"/>
      <c r="UI170"/>
      <c r="UJ170"/>
      <c r="UK170"/>
      <c r="UL170"/>
      <c r="UM170"/>
      <c r="UN170"/>
      <c r="UO170"/>
      <c r="UP170"/>
      <c r="UQ170"/>
      <c r="UR170"/>
      <c r="US170"/>
      <c r="UT170"/>
      <c r="UU170"/>
      <c r="UV170"/>
      <c r="UW170"/>
      <c r="UX170"/>
      <c r="UY170"/>
      <c r="UZ170"/>
      <c r="VA170"/>
      <c r="VB170"/>
      <c r="VC170"/>
      <c r="VD170"/>
      <c r="VE170"/>
      <c r="VF170"/>
      <c r="VG170"/>
      <c r="VH170"/>
      <c r="VI170"/>
      <c r="VJ170"/>
      <c r="VK170"/>
      <c r="VL170"/>
      <c r="VM170"/>
      <c r="VN170"/>
      <c r="VO170"/>
      <c r="VP170"/>
      <c r="VQ170"/>
      <c r="VR170"/>
      <c r="VS170"/>
      <c r="VT170"/>
      <c r="VU170"/>
      <c r="VV170"/>
      <c r="VW170"/>
      <c r="VX170"/>
      <c r="VY170"/>
      <c r="VZ170"/>
      <c r="WA170"/>
      <c r="WB170"/>
      <c r="WC170"/>
      <c r="WD170"/>
      <c r="WE170"/>
      <c r="WF170"/>
      <c r="WG170"/>
      <c r="WH170"/>
      <c r="WI170"/>
      <c r="WJ170"/>
      <c r="WK170"/>
      <c r="WL170"/>
      <c r="WM170"/>
      <c r="WN170"/>
      <c r="WO170"/>
      <c r="WP170"/>
      <c r="WQ170"/>
      <c r="WR170"/>
      <c r="WS170"/>
      <c r="WT170"/>
      <c r="WU170"/>
      <c r="WV170"/>
      <c r="WW170"/>
      <c r="WX170"/>
      <c r="WY170"/>
      <c r="WZ170"/>
      <c r="XA170"/>
      <c r="XB170"/>
      <c r="XC170"/>
      <c r="XD170"/>
      <c r="XE170"/>
      <c r="XF170"/>
      <c r="XG170"/>
      <c r="XH170"/>
      <c r="XI170"/>
      <c r="XJ170"/>
      <c r="XK170"/>
      <c r="XL170"/>
      <c r="XM170"/>
      <c r="XN170"/>
      <c r="XO170"/>
      <c r="XP170"/>
      <c r="XQ170"/>
      <c r="XR170"/>
      <c r="XS170"/>
      <c r="XT170"/>
      <c r="XU170"/>
      <c r="XV170"/>
      <c r="XW170"/>
      <c r="XX170"/>
      <c r="XY170"/>
      <c r="XZ170"/>
      <c r="YA170"/>
      <c r="YB170"/>
      <c r="YC170"/>
      <c r="YD170"/>
      <c r="YE170"/>
      <c r="YF170"/>
      <c r="YG170"/>
      <c r="YH170"/>
      <c r="YI170"/>
      <c r="YJ170"/>
      <c r="YK170"/>
      <c r="YL170"/>
      <c r="YM170"/>
      <c r="YN170"/>
      <c r="YO170"/>
      <c r="YP170"/>
      <c r="YQ170"/>
      <c r="YR170"/>
      <c r="YS170"/>
      <c r="YT170"/>
      <c r="YU170"/>
      <c r="YV170"/>
      <c r="YW170"/>
      <c r="YX170"/>
      <c r="YY170"/>
      <c r="YZ170"/>
      <c r="ZA170"/>
      <c r="ZB170"/>
      <c r="ZC170"/>
      <c r="ZD170"/>
      <c r="ZE170"/>
      <c r="ZF170"/>
      <c r="ZG170"/>
      <c r="ZH170"/>
      <c r="ZI170"/>
      <c r="ZJ170"/>
      <c r="ZK170"/>
      <c r="ZL170"/>
      <c r="ZM170"/>
      <c r="ZN170"/>
      <c r="ZO170"/>
      <c r="ZP170"/>
      <c r="ZQ170"/>
      <c r="ZR170"/>
      <c r="ZS170"/>
      <c r="ZT170"/>
      <c r="ZU170"/>
      <c r="ZV170"/>
      <c r="ZW170"/>
      <c r="ZX170"/>
      <c r="ZY170"/>
      <c r="ZZ170"/>
    </row>
    <row r="171" spans="1:702" s="18" customFormat="1">
      <c r="A171" s="16" t="s">
        <v>68</v>
      </c>
      <c r="B171">
        <v>502542.61429162155</v>
      </c>
      <c r="C171">
        <v>533780.56265528873</v>
      </c>
      <c r="D171">
        <v>582532.18508636102</v>
      </c>
      <c r="E171">
        <v>0</v>
      </c>
      <c r="F171">
        <v>0</v>
      </c>
      <c r="G171">
        <v>0</v>
      </c>
      <c r="H171">
        <v>0</v>
      </c>
      <c r="I171">
        <v>0</v>
      </c>
      <c r="J171">
        <v>0</v>
      </c>
      <c r="K171">
        <v>0</v>
      </c>
      <c r="L171">
        <v>0</v>
      </c>
      <c r="M171">
        <v>0</v>
      </c>
      <c r="N171">
        <v>0</v>
      </c>
      <c r="O171">
        <v>0</v>
      </c>
      <c r="P171">
        <v>0</v>
      </c>
      <c r="Q171">
        <v>0</v>
      </c>
      <c r="R171">
        <v>0</v>
      </c>
      <c r="S171">
        <v>0</v>
      </c>
      <c r="T171">
        <v>0</v>
      </c>
      <c r="U171">
        <v>0</v>
      </c>
      <c r="V171">
        <v>0</v>
      </c>
      <c r="W171">
        <v>0</v>
      </c>
      <c r="X171">
        <v>0</v>
      </c>
      <c r="Y171">
        <v>0</v>
      </c>
      <c r="Z171">
        <v>0</v>
      </c>
      <c r="AA171">
        <v>0</v>
      </c>
      <c r="AB171">
        <v>0</v>
      </c>
      <c r="AC171">
        <v>0</v>
      </c>
      <c r="AD171">
        <v>0</v>
      </c>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ER171"/>
      <c r="ES171"/>
      <c r="ET171"/>
      <c r="EU171"/>
      <c r="EV171"/>
      <c r="EW171"/>
      <c r="EX171"/>
      <c r="EY171"/>
      <c r="EZ171"/>
      <c r="FA171"/>
      <c r="FB171"/>
      <c r="FC171"/>
      <c r="FD171"/>
      <c r="FE171"/>
      <c r="FF171"/>
      <c r="FG171"/>
      <c r="FH171"/>
      <c r="FI171"/>
      <c r="FJ171"/>
      <c r="FK171"/>
      <c r="FL171"/>
      <c r="FM171"/>
      <c r="FN171"/>
      <c r="FO171"/>
      <c r="FP171"/>
      <c r="FQ171"/>
      <c r="FR171"/>
      <c r="FS171"/>
      <c r="FT171"/>
      <c r="FU171"/>
      <c r="FV171"/>
      <c r="FW171"/>
      <c r="FX171"/>
      <c r="FY171"/>
      <c r="FZ171"/>
      <c r="GA171"/>
      <c r="GB171"/>
      <c r="GC171"/>
      <c r="GD171"/>
      <c r="GE171"/>
      <c r="GF171"/>
      <c r="GG171"/>
      <c r="GH171"/>
      <c r="GI171"/>
      <c r="GJ171"/>
      <c r="GK171"/>
      <c r="GL171"/>
      <c r="GM171"/>
      <c r="GN171"/>
      <c r="GO171"/>
      <c r="GP171"/>
      <c r="GQ171"/>
      <c r="GR171"/>
      <c r="GS171"/>
      <c r="GT171"/>
      <c r="GU171"/>
      <c r="GV171"/>
      <c r="GW171"/>
      <c r="GX171"/>
      <c r="GY171"/>
      <c r="GZ171"/>
      <c r="HA171"/>
      <c r="HB171"/>
      <c r="HC171"/>
      <c r="HD171"/>
      <c r="HE171"/>
      <c r="HF171"/>
      <c r="HG171"/>
      <c r="HH171"/>
      <c r="HI171"/>
      <c r="HJ171"/>
      <c r="HK171"/>
      <c r="HL171"/>
      <c r="HM171"/>
      <c r="HN171"/>
      <c r="HO171"/>
      <c r="HP171"/>
      <c r="HQ171"/>
      <c r="HR171"/>
      <c r="HS171"/>
      <c r="HT171"/>
      <c r="HU171"/>
      <c r="HV171"/>
      <c r="HW171"/>
      <c r="HX171"/>
      <c r="HY171"/>
      <c r="HZ171"/>
      <c r="IA171"/>
      <c r="IB171"/>
      <c r="IC171"/>
      <c r="ID171"/>
      <c r="IE171"/>
      <c r="IF171"/>
      <c r="IG171"/>
      <c r="IH171"/>
      <c r="II171"/>
      <c r="IJ171"/>
      <c r="IK171"/>
      <c r="IL171"/>
      <c r="IM171"/>
      <c r="IN171"/>
      <c r="IO171"/>
      <c r="IP171"/>
      <c r="IQ171"/>
      <c r="IR171"/>
      <c r="IS171"/>
      <c r="IT171"/>
      <c r="IU171"/>
      <c r="IV171"/>
      <c r="IW171"/>
      <c r="IX171"/>
      <c r="IY171"/>
      <c r="IZ171"/>
      <c r="JA171"/>
      <c r="JB171"/>
      <c r="JC171"/>
      <c r="JD171"/>
      <c r="JE171"/>
      <c r="JF171"/>
      <c r="JG171"/>
      <c r="JH171"/>
      <c r="JI171"/>
      <c r="JJ171"/>
      <c r="JK171"/>
      <c r="JL171"/>
      <c r="JM171"/>
      <c r="JN171"/>
      <c r="JO171"/>
      <c r="JP171"/>
      <c r="JQ171"/>
      <c r="JR171"/>
      <c r="JS171"/>
      <c r="JT171"/>
      <c r="JU171"/>
      <c r="JV171"/>
      <c r="JW171"/>
      <c r="JX171"/>
      <c r="JY171"/>
      <c r="JZ171"/>
      <c r="KA171"/>
      <c r="KB171"/>
      <c r="KC171"/>
      <c r="KD171"/>
      <c r="KE171"/>
      <c r="KF171"/>
      <c r="KG171"/>
      <c r="KH171"/>
      <c r="KI171"/>
      <c r="KJ171"/>
      <c r="KK171"/>
      <c r="KL171"/>
      <c r="KM171"/>
      <c r="KN171"/>
      <c r="KO171"/>
      <c r="KP171"/>
      <c r="KQ171"/>
      <c r="KR171"/>
      <c r="KS171"/>
      <c r="KT171"/>
      <c r="KU171"/>
      <c r="KV171"/>
      <c r="KW171"/>
      <c r="KX171"/>
      <c r="KY171"/>
      <c r="KZ171"/>
      <c r="LA171"/>
      <c r="LB171"/>
      <c r="LC171"/>
      <c r="LD171"/>
      <c r="LE171"/>
      <c r="LF171"/>
      <c r="LG171"/>
      <c r="LH171"/>
      <c r="LI171"/>
      <c r="LJ171"/>
      <c r="LK171"/>
      <c r="LL171"/>
      <c r="LM171"/>
      <c r="LN171"/>
      <c r="LO171"/>
      <c r="LP171"/>
      <c r="LQ171"/>
      <c r="LR171"/>
      <c r="LS171"/>
      <c r="LT171"/>
      <c r="LU171"/>
      <c r="LV171"/>
      <c r="LW171"/>
      <c r="LX171"/>
      <c r="LY171"/>
      <c r="LZ171"/>
      <c r="MA171"/>
      <c r="MB171"/>
      <c r="MC171"/>
      <c r="MD171"/>
      <c r="ME171"/>
      <c r="MF171"/>
      <c r="MG171"/>
      <c r="MH171"/>
      <c r="MI171"/>
      <c r="MJ171"/>
      <c r="MK171"/>
      <c r="ML171"/>
      <c r="MM171"/>
      <c r="MN171"/>
      <c r="MO171"/>
      <c r="MP171"/>
      <c r="MQ171"/>
      <c r="MR171"/>
      <c r="MS171"/>
      <c r="MT171"/>
      <c r="MU171"/>
      <c r="MV171"/>
      <c r="MW171"/>
      <c r="MX171"/>
      <c r="MY171"/>
      <c r="MZ171"/>
      <c r="NA171"/>
      <c r="NB171"/>
      <c r="NC171"/>
      <c r="ND171"/>
      <c r="NE171"/>
      <c r="NF171"/>
      <c r="NG171"/>
      <c r="NH171"/>
      <c r="NI171"/>
      <c r="NJ171"/>
      <c r="NK171"/>
      <c r="NL171"/>
      <c r="NM171"/>
      <c r="NN171"/>
      <c r="NO171"/>
      <c r="NP171"/>
      <c r="NQ171"/>
      <c r="NR171"/>
      <c r="NS171"/>
      <c r="NT171"/>
      <c r="NU171"/>
      <c r="NV171"/>
      <c r="NW171"/>
      <c r="NX171"/>
      <c r="NY171"/>
      <c r="NZ171"/>
      <c r="OA171"/>
      <c r="OB171"/>
      <c r="OC171"/>
      <c r="OD171"/>
      <c r="OE171"/>
      <c r="OF171"/>
      <c r="OG171"/>
      <c r="OH171"/>
      <c r="OI171"/>
      <c r="OJ171"/>
      <c r="OK171"/>
      <c r="OL171"/>
      <c r="OM171"/>
      <c r="ON171"/>
      <c r="OO171"/>
      <c r="OP171"/>
      <c r="OQ171"/>
      <c r="OR171"/>
      <c r="OS171"/>
      <c r="OT171"/>
      <c r="OU171"/>
      <c r="OV171"/>
      <c r="OW171"/>
      <c r="OX171"/>
      <c r="OY171"/>
      <c r="OZ171"/>
      <c r="PA171"/>
      <c r="PB171"/>
      <c r="PC171"/>
      <c r="PD171"/>
      <c r="PE171"/>
      <c r="PF171"/>
      <c r="PG171"/>
      <c r="PH171"/>
      <c r="PI171"/>
      <c r="PJ171"/>
      <c r="PK171"/>
      <c r="PL171"/>
      <c r="PM171"/>
      <c r="PN171"/>
      <c r="PO171"/>
      <c r="PP171"/>
      <c r="PQ171"/>
      <c r="PR171"/>
      <c r="PS171"/>
      <c r="PT171"/>
      <c r="PU171"/>
      <c r="PV171"/>
      <c r="PW171"/>
      <c r="PX171"/>
      <c r="PY171"/>
      <c r="PZ171"/>
      <c r="QA171"/>
      <c r="QB171"/>
      <c r="QC171"/>
      <c r="QD171"/>
      <c r="QE171"/>
      <c r="QF171"/>
      <c r="QG171"/>
      <c r="QH171"/>
      <c r="QI171"/>
      <c r="QJ171"/>
      <c r="QK171"/>
      <c r="QL171"/>
      <c r="QM171"/>
      <c r="QN171"/>
      <c r="QO171"/>
      <c r="QP171"/>
      <c r="QQ171"/>
      <c r="QR171"/>
      <c r="QS171"/>
      <c r="QT171"/>
      <c r="QU171"/>
      <c r="QV171"/>
      <c r="QW171"/>
      <c r="QX171"/>
      <c r="QY171"/>
      <c r="QZ171"/>
      <c r="RA171"/>
      <c r="RB171"/>
      <c r="RC171"/>
      <c r="RD171"/>
      <c r="RE171"/>
      <c r="RF171"/>
      <c r="RG171"/>
      <c r="RH171"/>
      <c r="RI171"/>
      <c r="RJ171"/>
      <c r="RK171"/>
      <c r="RL171"/>
      <c r="RM171"/>
      <c r="RN171"/>
      <c r="RO171"/>
      <c r="RP171"/>
      <c r="RQ171"/>
      <c r="RR171"/>
      <c r="RS171"/>
      <c r="RT171"/>
      <c r="RU171"/>
      <c r="RV171"/>
      <c r="RW171"/>
      <c r="RX171"/>
      <c r="RY171"/>
      <c r="RZ171"/>
      <c r="SA171"/>
      <c r="SB171"/>
      <c r="SC171"/>
      <c r="SD171"/>
      <c r="SE171"/>
      <c r="SF171"/>
      <c r="SG171"/>
      <c r="SH171"/>
      <c r="SI171"/>
      <c r="SJ171"/>
      <c r="SK171"/>
      <c r="SL171"/>
      <c r="SM171"/>
      <c r="SN171"/>
      <c r="SO171"/>
      <c r="SP171"/>
      <c r="SQ171"/>
      <c r="SR171"/>
      <c r="SS171"/>
      <c r="ST171"/>
      <c r="SU171"/>
      <c r="SV171"/>
      <c r="SW171"/>
      <c r="SX171"/>
      <c r="SY171"/>
      <c r="SZ171"/>
      <c r="TA171"/>
      <c r="TB171"/>
      <c r="TC171"/>
      <c r="TD171"/>
      <c r="TE171"/>
      <c r="TF171"/>
      <c r="TG171"/>
      <c r="TH171"/>
      <c r="TI171"/>
      <c r="TJ171"/>
      <c r="TK171"/>
      <c r="TL171"/>
      <c r="TM171"/>
      <c r="TN171"/>
      <c r="TO171"/>
      <c r="TP171"/>
      <c r="TQ171"/>
      <c r="TR171"/>
      <c r="TS171"/>
      <c r="TT171"/>
      <c r="TU171"/>
      <c r="TV171"/>
      <c r="TW171"/>
      <c r="TX171"/>
      <c r="TY171"/>
      <c r="TZ171"/>
      <c r="UA171"/>
      <c r="UB171"/>
      <c r="UC171"/>
      <c r="UD171"/>
      <c r="UE171"/>
      <c r="UF171"/>
      <c r="UG171"/>
      <c r="UH171"/>
      <c r="UI171"/>
      <c r="UJ171"/>
      <c r="UK171"/>
      <c r="UL171"/>
      <c r="UM171"/>
      <c r="UN171"/>
      <c r="UO171"/>
      <c r="UP171"/>
      <c r="UQ171"/>
      <c r="UR171"/>
      <c r="US171"/>
      <c r="UT171"/>
      <c r="UU171"/>
      <c r="UV171"/>
      <c r="UW171"/>
      <c r="UX171"/>
      <c r="UY171"/>
      <c r="UZ171"/>
      <c r="VA171"/>
      <c r="VB171"/>
      <c r="VC171"/>
      <c r="VD171"/>
      <c r="VE171"/>
      <c r="VF171"/>
      <c r="VG171"/>
      <c r="VH171"/>
      <c r="VI171"/>
      <c r="VJ171"/>
      <c r="VK171"/>
      <c r="VL171"/>
      <c r="VM171"/>
      <c r="VN171"/>
      <c r="VO171"/>
      <c r="VP171"/>
      <c r="VQ171"/>
      <c r="VR171"/>
      <c r="VS171"/>
      <c r="VT171"/>
      <c r="VU171"/>
      <c r="VV171"/>
      <c r="VW171"/>
      <c r="VX171"/>
      <c r="VY171"/>
      <c r="VZ171"/>
      <c r="WA171"/>
      <c r="WB171"/>
      <c r="WC171"/>
      <c r="WD171"/>
      <c r="WE171"/>
      <c r="WF171"/>
      <c r="WG171"/>
      <c r="WH171"/>
      <c r="WI171"/>
      <c r="WJ171"/>
      <c r="WK171"/>
      <c r="WL171"/>
      <c r="WM171"/>
      <c r="WN171"/>
      <c r="WO171"/>
      <c r="WP171"/>
      <c r="WQ171"/>
      <c r="WR171"/>
      <c r="WS171"/>
      <c r="WT171"/>
      <c r="WU171"/>
      <c r="WV171"/>
      <c r="WW171"/>
      <c r="WX171"/>
      <c r="WY171"/>
      <c r="WZ171"/>
      <c r="XA171"/>
      <c r="XB171"/>
      <c r="XC171"/>
      <c r="XD171"/>
      <c r="XE171"/>
      <c r="XF171"/>
      <c r="XG171"/>
      <c r="XH171"/>
      <c r="XI171"/>
      <c r="XJ171"/>
      <c r="XK171"/>
      <c r="XL171"/>
      <c r="XM171"/>
      <c r="XN171"/>
      <c r="XO171"/>
      <c r="XP171"/>
      <c r="XQ171"/>
      <c r="XR171"/>
      <c r="XS171"/>
      <c r="XT171"/>
      <c r="XU171"/>
      <c r="XV171"/>
      <c r="XW171"/>
      <c r="XX171"/>
      <c r="XY171"/>
      <c r="XZ171"/>
      <c r="YA171"/>
      <c r="YB171"/>
      <c r="YC171"/>
      <c r="YD171"/>
      <c r="YE171"/>
      <c r="YF171"/>
      <c r="YG171"/>
      <c r="YH171"/>
      <c r="YI171"/>
      <c r="YJ171"/>
      <c r="YK171"/>
      <c r="YL171"/>
      <c r="YM171"/>
      <c r="YN171"/>
      <c r="YO171"/>
      <c r="YP171"/>
      <c r="YQ171"/>
      <c r="YR171"/>
      <c r="YS171"/>
      <c r="YT171"/>
      <c r="YU171"/>
      <c r="YV171"/>
      <c r="YW171"/>
      <c r="YX171"/>
      <c r="YY171"/>
      <c r="YZ171"/>
      <c r="ZA171"/>
      <c r="ZB171"/>
      <c r="ZC171"/>
      <c r="ZD171"/>
      <c r="ZE171"/>
      <c r="ZF171"/>
      <c r="ZG171"/>
      <c r="ZH171"/>
      <c r="ZI171"/>
      <c r="ZJ171"/>
      <c r="ZK171"/>
      <c r="ZL171"/>
      <c r="ZM171"/>
      <c r="ZN171"/>
      <c r="ZO171"/>
      <c r="ZP171"/>
      <c r="ZQ171"/>
      <c r="ZR171"/>
      <c r="ZS171"/>
      <c r="ZT171"/>
      <c r="ZU171"/>
      <c r="ZV171"/>
      <c r="ZW171"/>
      <c r="ZX171"/>
      <c r="ZY171"/>
      <c r="ZZ171"/>
    </row>
    <row r="172" spans="1:702" s="18" customFormat="1">
      <c r="A172" s="16" t="s">
        <v>69</v>
      </c>
      <c r="B172">
        <v>125635.65357290539</v>
      </c>
      <c r="C172">
        <v>133445.14066382218</v>
      </c>
      <c r="D172">
        <v>145633.04627159025</v>
      </c>
      <c r="E172">
        <v>624484.37810676929</v>
      </c>
      <c r="F172">
        <v>571592.382297704</v>
      </c>
      <c r="G172">
        <v>603647.96554642008</v>
      </c>
      <c r="H172">
        <v>620268.96310065861</v>
      </c>
      <c r="I172">
        <v>650228.45337080909</v>
      </c>
      <c r="J172">
        <v>549197.85400815296</v>
      </c>
      <c r="K172">
        <v>488647.22491953918</v>
      </c>
      <c r="L172">
        <v>470331.27279711311</v>
      </c>
      <c r="M172">
        <v>448172.60364534112</v>
      </c>
      <c r="N172">
        <v>425962.67375925323</v>
      </c>
      <c r="O172">
        <v>434544.54034845601</v>
      </c>
      <c r="P172">
        <v>435904.62148409279</v>
      </c>
      <c r="Q172">
        <v>369446.08190148731</v>
      </c>
      <c r="R172">
        <v>417259.46574130468</v>
      </c>
      <c r="S172">
        <v>405803.47065089259</v>
      </c>
      <c r="T172">
        <v>436115.80109974282</v>
      </c>
      <c r="U172">
        <v>412302.92132031708</v>
      </c>
      <c r="V172">
        <v>446128.60635763197</v>
      </c>
      <c r="W172">
        <v>502970.38825965847</v>
      </c>
      <c r="X172">
        <v>490030.43242556078</v>
      </c>
      <c r="Y172">
        <v>367536.44398890412</v>
      </c>
      <c r="Z172">
        <v>321543.04219551256</v>
      </c>
      <c r="AA172">
        <v>292690.7333755446</v>
      </c>
      <c r="AB172">
        <v>250263.71563035081</v>
      </c>
      <c r="AC172">
        <v>193314.37436668383</v>
      </c>
      <c r="AD172">
        <v>213660.27473752515</v>
      </c>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c r="EZ172"/>
      <c r="FA172"/>
      <c r="FB172"/>
      <c r="FC172"/>
      <c r="FD172"/>
      <c r="FE172"/>
      <c r="FF172"/>
      <c r="FG172"/>
      <c r="FH172"/>
      <c r="FI172"/>
      <c r="FJ172"/>
      <c r="FK172"/>
      <c r="FL172"/>
      <c r="FM172"/>
      <c r="FN172"/>
      <c r="FO172"/>
      <c r="FP172"/>
      <c r="FQ172"/>
      <c r="FR172"/>
      <c r="FS172"/>
      <c r="FT172"/>
      <c r="FU172"/>
      <c r="FV172"/>
      <c r="FW172"/>
      <c r="FX172"/>
      <c r="FY172"/>
      <c r="FZ172"/>
      <c r="GA172"/>
      <c r="GB172"/>
      <c r="GC172"/>
      <c r="GD172"/>
      <c r="GE172"/>
      <c r="GF172"/>
      <c r="GG172"/>
      <c r="GH172"/>
      <c r="GI172"/>
      <c r="GJ172"/>
      <c r="GK172"/>
      <c r="GL172"/>
      <c r="GM172"/>
      <c r="GN172"/>
      <c r="GO172"/>
      <c r="GP172"/>
      <c r="GQ172"/>
      <c r="GR172"/>
      <c r="GS172"/>
      <c r="GT172"/>
      <c r="GU172"/>
      <c r="GV172"/>
      <c r="GW172"/>
      <c r="GX172"/>
      <c r="GY172"/>
      <c r="GZ172"/>
      <c r="HA172"/>
      <c r="HB172"/>
      <c r="HC172"/>
      <c r="HD172"/>
      <c r="HE172"/>
      <c r="HF172"/>
      <c r="HG172"/>
      <c r="HH172"/>
      <c r="HI172"/>
      <c r="HJ172"/>
      <c r="HK172"/>
      <c r="HL172"/>
      <c r="HM172"/>
      <c r="HN172"/>
      <c r="HO172"/>
      <c r="HP172"/>
      <c r="HQ172"/>
      <c r="HR172"/>
      <c r="HS172"/>
      <c r="HT172"/>
      <c r="HU172"/>
      <c r="HV172"/>
      <c r="HW172"/>
      <c r="HX172"/>
      <c r="HY172"/>
      <c r="HZ172"/>
      <c r="IA172"/>
      <c r="IB172"/>
      <c r="IC172"/>
      <c r="ID172"/>
      <c r="IE172"/>
      <c r="IF172"/>
      <c r="IG172"/>
      <c r="IH172"/>
      <c r="II172"/>
      <c r="IJ172"/>
      <c r="IK172"/>
      <c r="IL172"/>
      <c r="IM172"/>
      <c r="IN172"/>
      <c r="IO172"/>
      <c r="IP172"/>
      <c r="IQ172"/>
      <c r="IR172"/>
      <c r="IS172"/>
      <c r="IT172"/>
      <c r="IU172"/>
      <c r="IV172"/>
      <c r="IW172"/>
      <c r="IX172"/>
      <c r="IY172"/>
      <c r="IZ172"/>
      <c r="JA172"/>
      <c r="JB172"/>
      <c r="JC172"/>
      <c r="JD172"/>
      <c r="JE172"/>
      <c r="JF172"/>
      <c r="JG172"/>
      <c r="JH172"/>
      <c r="JI172"/>
      <c r="JJ172"/>
      <c r="JK172"/>
      <c r="JL172"/>
      <c r="JM172"/>
      <c r="JN172"/>
      <c r="JO172"/>
      <c r="JP172"/>
      <c r="JQ172"/>
      <c r="JR172"/>
      <c r="JS172"/>
      <c r="JT172"/>
      <c r="JU172"/>
      <c r="JV172"/>
      <c r="JW172"/>
      <c r="JX172"/>
      <c r="JY172"/>
      <c r="JZ172"/>
      <c r="KA172"/>
      <c r="KB172"/>
      <c r="KC172"/>
      <c r="KD172"/>
      <c r="KE172"/>
      <c r="KF172"/>
      <c r="KG172"/>
      <c r="KH172"/>
      <c r="KI172"/>
      <c r="KJ172"/>
      <c r="KK172"/>
      <c r="KL172"/>
      <c r="KM172"/>
      <c r="KN172"/>
      <c r="KO172"/>
      <c r="KP172"/>
      <c r="KQ172"/>
      <c r="KR172"/>
      <c r="KS172"/>
      <c r="KT172"/>
      <c r="KU172"/>
      <c r="KV172"/>
      <c r="KW172"/>
      <c r="KX172"/>
      <c r="KY172"/>
      <c r="KZ172"/>
      <c r="LA172"/>
      <c r="LB172"/>
      <c r="LC172"/>
      <c r="LD172"/>
      <c r="LE172"/>
      <c r="LF172"/>
      <c r="LG172"/>
      <c r="LH172"/>
      <c r="LI172"/>
      <c r="LJ172"/>
      <c r="LK172"/>
      <c r="LL172"/>
      <c r="LM172"/>
      <c r="LN172"/>
      <c r="LO172"/>
      <c r="LP172"/>
      <c r="LQ172"/>
      <c r="LR172"/>
      <c r="LS172"/>
      <c r="LT172"/>
      <c r="LU172"/>
      <c r="LV172"/>
      <c r="LW172"/>
      <c r="LX172"/>
      <c r="LY172"/>
      <c r="LZ172"/>
      <c r="MA172"/>
      <c r="MB172"/>
      <c r="MC172"/>
      <c r="MD172"/>
      <c r="ME172"/>
      <c r="MF172"/>
      <c r="MG172"/>
      <c r="MH172"/>
      <c r="MI172"/>
      <c r="MJ172"/>
      <c r="MK172"/>
      <c r="ML172"/>
      <c r="MM172"/>
      <c r="MN172"/>
      <c r="MO172"/>
      <c r="MP172"/>
      <c r="MQ172"/>
      <c r="MR172"/>
      <c r="MS172"/>
      <c r="MT172"/>
      <c r="MU172"/>
      <c r="MV172"/>
      <c r="MW172"/>
      <c r="MX172"/>
      <c r="MY172"/>
      <c r="MZ172"/>
      <c r="NA172"/>
      <c r="NB172"/>
      <c r="NC172"/>
      <c r="ND172"/>
      <c r="NE172"/>
      <c r="NF172"/>
      <c r="NG172"/>
      <c r="NH172"/>
      <c r="NI172"/>
      <c r="NJ172"/>
      <c r="NK172"/>
      <c r="NL172"/>
      <c r="NM172"/>
      <c r="NN172"/>
      <c r="NO172"/>
      <c r="NP172"/>
      <c r="NQ172"/>
      <c r="NR172"/>
      <c r="NS172"/>
      <c r="NT172"/>
      <c r="NU172"/>
      <c r="NV172"/>
      <c r="NW172"/>
      <c r="NX172"/>
      <c r="NY172"/>
      <c r="NZ172"/>
      <c r="OA172"/>
      <c r="OB172"/>
      <c r="OC172"/>
      <c r="OD172"/>
      <c r="OE172"/>
      <c r="OF172"/>
      <c r="OG172"/>
      <c r="OH172"/>
      <c r="OI172"/>
      <c r="OJ172"/>
      <c r="OK172"/>
      <c r="OL172"/>
      <c r="OM172"/>
      <c r="ON172"/>
      <c r="OO172"/>
      <c r="OP172"/>
      <c r="OQ172"/>
      <c r="OR172"/>
      <c r="OS172"/>
      <c r="OT172"/>
      <c r="OU172"/>
      <c r="OV172"/>
      <c r="OW172"/>
      <c r="OX172"/>
      <c r="OY172"/>
      <c r="OZ172"/>
      <c r="PA172"/>
      <c r="PB172"/>
      <c r="PC172"/>
      <c r="PD172"/>
      <c r="PE172"/>
      <c r="PF172"/>
      <c r="PG172"/>
      <c r="PH172"/>
      <c r="PI172"/>
      <c r="PJ172"/>
      <c r="PK172"/>
      <c r="PL172"/>
      <c r="PM172"/>
      <c r="PN172"/>
      <c r="PO172"/>
      <c r="PP172"/>
      <c r="PQ172"/>
      <c r="PR172"/>
      <c r="PS172"/>
      <c r="PT172"/>
      <c r="PU172"/>
      <c r="PV172"/>
      <c r="PW172"/>
      <c r="PX172"/>
      <c r="PY172"/>
      <c r="PZ172"/>
      <c r="QA172"/>
      <c r="QB172"/>
      <c r="QC172"/>
      <c r="QD172"/>
      <c r="QE172"/>
      <c r="QF172"/>
      <c r="QG172"/>
      <c r="QH172"/>
      <c r="QI172"/>
      <c r="QJ172"/>
      <c r="QK172"/>
      <c r="QL172"/>
      <c r="QM172"/>
      <c r="QN172"/>
      <c r="QO172"/>
      <c r="QP172"/>
      <c r="QQ172"/>
      <c r="QR172"/>
      <c r="QS172"/>
      <c r="QT172"/>
      <c r="QU172"/>
      <c r="QV172"/>
      <c r="QW172"/>
      <c r="QX172"/>
      <c r="QY172"/>
      <c r="QZ172"/>
      <c r="RA172"/>
      <c r="RB172"/>
      <c r="RC172"/>
      <c r="RD172"/>
      <c r="RE172"/>
      <c r="RF172"/>
      <c r="RG172"/>
      <c r="RH172"/>
      <c r="RI172"/>
      <c r="RJ172"/>
      <c r="RK172"/>
      <c r="RL172"/>
      <c r="RM172"/>
      <c r="RN172"/>
      <c r="RO172"/>
      <c r="RP172"/>
      <c r="RQ172"/>
      <c r="RR172"/>
      <c r="RS172"/>
      <c r="RT172"/>
      <c r="RU172"/>
      <c r="RV172"/>
      <c r="RW172"/>
      <c r="RX172"/>
      <c r="RY172"/>
      <c r="RZ172"/>
      <c r="SA172"/>
      <c r="SB172"/>
      <c r="SC172"/>
      <c r="SD172"/>
      <c r="SE172"/>
      <c r="SF172"/>
      <c r="SG172"/>
      <c r="SH172"/>
      <c r="SI172"/>
      <c r="SJ172"/>
      <c r="SK172"/>
      <c r="SL172"/>
      <c r="SM172"/>
      <c r="SN172"/>
      <c r="SO172"/>
      <c r="SP172"/>
      <c r="SQ172"/>
      <c r="SR172"/>
      <c r="SS172"/>
      <c r="ST172"/>
      <c r="SU172"/>
      <c r="SV172"/>
      <c r="SW172"/>
      <c r="SX172"/>
      <c r="SY172"/>
      <c r="SZ172"/>
      <c r="TA172"/>
      <c r="TB172"/>
      <c r="TC172"/>
      <c r="TD172"/>
      <c r="TE172"/>
      <c r="TF172"/>
      <c r="TG172"/>
      <c r="TH172"/>
      <c r="TI172"/>
      <c r="TJ172"/>
      <c r="TK172"/>
      <c r="TL172"/>
      <c r="TM172"/>
      <c r="TN172"/>
      <c r="TO172"/>
      <c r="TP172"/>
      <c r="TQ172"/>
      <c r="TR172"/>
      <c r="TS172"/>
      <c r="TT172"/>
      <c r="TU172"/>
      <c r="TV172"/>
      <c r="TW172"/>
      <c r="TX172"/>
      <c r="TY172"/>
      <c r="TZ172"/>
      <c r="UA172"/>
      <c r="UB172"/>
      <c r="UC172"/>
      <c r="UD172"/>
      <c r="UE172"/>
      <c r="UF172"/>
      <c r="UG172"/>
      <c r="UH172"/>
      <c r="UI172"/>
      <c r="UJ172"/>
      <c r="UK172"/>
      <c r="UL172"/>
      <c r="UM172"/>
      <c r="UN172"/>
      <c r="UO172"/>
      <c r="UP172"/>
      <c r="UQ172"/>
      <c r="UR172"/>
      <c r="US172"/>
      <c r="UT172"/>
      <c r="UU172"/>
      <c r="UV172"/>
      <c r="UW172"/>
      <c r="UX172"/>
      <c r="UY172"/>
      <c r="UZ172"/>
      <c r="VA172"/>
      <c r="VB172"/>
      <c r="VC172"/>
      <c r="VD172"/>
      <c r="VE172"/>
      <c r="VF172"/>
      <c r="VG172"/>
      <c r="VH172"/>
      <c r="VI172"/>
      <c r="VJ172"/>
      <c r="VK172"/>
      <c r="VL172"/>
      <c r="VM172"/>
      <c r="VN172"/>
      <c r="VO172"/>
      <c r="VP172"/>
      <c r="VQ172"/>
      <c r="VR172"/>
      <c r="VS172"/>
      <c r="VT172"/>
      <c r="VU172"/>
      <c r="VV172"/>
      <c r="VW172"/>
      <c r="VX172"/>
      <c r="VY172"/>
      <c r="VZ172"/>
      <c r="WA172"/>
      <c r="WB172"/>
      <c r="WC172"/>
      <c r="WD172"/>
      <c r="WE172"/>
      <c r="WF172"/>
      <c r="WG172"/>
      <c r="WH172"/>
      <c r="WI172"/>
      <c r="WJ172"/>
      <c r="WK172"/>
      <c r="WL172"/>
      <c r="WM172"/>
      <c r="WN172"/>
      <c r="WO172"/>
      <c r="WP172"/>
      <c r="WQ172"/>
      <c r="WR172"/>
      <c r="WS172"/>
      <c r="WT172"/>
      <c r="WU172"/>
      <c r="WV172"/>
      <c r="WW172"/>
      <c r="WX172"/>
      <c r="WY172"/>
      <c r="WZ172"/>
      <c r="XA172"/>
      <c r="XB172"/>
      <c r="XC172"/>
      <c r="XD172"/>
      <c r="XE172"/>
      <c r="XF172"/>
      <c r="XG172"/>
      <c r="XH172"/>
      <c r="XI172"/>
      <c r="XJ172"/>
      <c r="XK172"/>
      <c r="XL172"/>
      <c r="XM172"/>
      <c r="XN172"/>
      <c r="XO172"/>
      <c r="XP172"/>
      <c r="XQ172"/>
      <c r="XR172"/>
      <c r="XS172"/>
      <c r="XT172"/>
      <c r="XU172"/>
      <c r="XV172"/>
      <c r="XW172"/>
      <c r="XX172"/>
      <c r="XY172"/>
      <c r="XZ172"/>
      <c r="YA172"/>
      <c r="YB172"/>
      <c r="YC172"/>
      <c r="YD172"/>
      <c r="YE172"/>
      <c r="YF172"/>
      <c r="YG172"/>
      <c r="YH172"/>
      <c r="YI172"/>
      <c r="YJ172"/>
      <c r="YK172"/>
      <c r="YL172"/>
      <c r="YM172"/>
      <c r="YN172"/>
      <c r="YO172"/>
      <c r="YP172"/>
      <c r="YQ172"/>
      <c r="YR172"/>
      <c r="YS172"/>
      <c r="YT172"/>
      <c r="YU172"/>
      <c r="YV172"/>
      <c r="YW172"/>
      <c r="YX172"/>
      <c r="YY172"/>
      <c r="YZ172"/>
      <c r="ZA172"/>
      <c r="ZB172"/>
      <c r="ZC172"/>
      <c r="ZD172"/>
      <c r="ZE172"/>
      <c r="ZF172"/>
      <c r="ZG172"/>
      <c r="ZH172"/>
      <c r="ZI172"/>
      <c r="ZJ172"/>
      <c r="ZK172"/>
      <c r="ZL172"/>
      <c r="ZM172"/>
      <c r="ZN172"/>
      <c r="ZO172"/>
      <c r="ZP172"/>
      <c r="ZQ172"/>
      <c r="ZR172"/>
      <c r="ZS172"/>
      <c r="ZT172"/>
      <c r="ZU172"/>
      <c r="ZV172"/>
      <c r="ZW172"/>
      <c r="ZX172"/>
      <c r="ZY172"/>
      <c r="ZZ172"/>
    </row>
    <row r="173" spans="1:702" s="18" customFormat="1">
      <c r="A173" s="16" t="s">
        <v>195</v>
      </c>
      <c r="B173">
        <v>628178.26786452695</v>
      </c>
      <c r="C173">
        <v>667225.70331911091</v>
      </c>
      <c r="D173">
        <v>728165.2313579513</v>
      </c>
      <c r="E173">
        <v>624484.37810676929</v>
      </c>
      <c r="F173">
        <v>571592.382297704</v>
      </c>
      <c r="G173">
        <v>603647.96554642008</v>
      </c>
      <c r="H173">
        <v>620268.96310065861</v>
      </c>
      <c r="I173">
        <v>650228.45337080921</v>
      </c>
      <c r="J173">
        <v>549197.85400815296</v>
      </c>
      <c r="K173">
        <v>488647.22491953912</v>
      </c>
      <c r="L173">
        <v>470331.27279711311</v>
      </c>
      <c r="M173">
        <v>448172.60364534112</v>
      </c>
      <c r="N173">
        <v>425962.67375925323</v>
      </c>
      <c r="O173">
        <v>434544.54034845595</v>
      </c>
      <c r="P173">
        <v>435904.62148409279</v>
      </c>
      <c r="Q173">
        <v>369446.08190148731</v>
      </c>
      <c r="R173">
        <v>417259.46574130468</v>
      </c>
      <c r="S173">
        <v>405803.47065089259</v>
      </c>
      <c r="T173">
        <v>436115.80109974282</v>
      </c>
      <c r="U173">
        <v>412302.92132031708</v>
      </c>
      <c r="V173">
        <v>446128.60635763191</v>
      </c>
      <c r="W173">
        <v>502970.38825965847</v>
      </c>
      <c r="X173">
        <v>490030.43242556078</v>
      </c>
      <c r="Y173">
        <v>367536.44398890412</v>
      </c>
      <c r="Z173">
        <v>321543.04219551256</v>
      </c>
      <c r="AA173">
        <v>292690.7333755446</v>
      </c>
      <c r="AB173">
        <v>250263.71563035081</v>
      </c>
      <c r="AC173">
        <v>193314.37436668383</v>
      </c>
      <c r="AD173">
        <v>213660.27473752512</v>
      </c>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c r="EZ173"/>
      <c r="FA173"/>
      <c r="FB173"/>
      <c r="FC173"/>
      <c r="FD173"/>
      <c r="FE173"/>
      <c r="FF173"/>
      <c r="FG173"/>
      <c r="FH173"/>
      <c r="FI173"/>
      <c r="FJ173"/>
      <c r="FK173"/>
      <c r="FL173"/>
      <c r="FM173"/>
      <c r="FN173"/>
      <c r="FO173"/>
      <c r="FP173"/>
      <c r="FQ173"/>
      <c r="FR173"/>
      <c r="FS173"/>
      <c r="FT173"/>
      <c r="FU173"/>
      <c r="FV173"/>
      <c r="FW173"/>
      <c r="FX173"/>
      <c r="FY173"/>
      <c r="FZ173"/>
      <c r="GA173"/>
      <c r="GB173"/>
      <c r="GC173"/>
      <c r="GD173"/>
      <c r="GE173"/>
      <c r="GF173"/>
      <c r="GG173"/>
      <c r="GH173"/>
      <c r="GI173"/>
      <c r="GJ173"/>
      <c r="GK173"/>
      <c r="GL173"/>
      <c r="GM173"/>
      <c r="GN173"/>
      <c r="GO173"/>
      <c r="GP173"/>
      <c r="GQ173"/>
      <c r="GR173"/>
      <c r="GS173"/>
      <c r="GT173"/>
      <c r="GU173"/>
      <c r="GV173"/>
      <c r="GW173"/>
      <c r="GX173"/>
      <c r="GY173"/>
      <c r="GZ173"/>
      <c r="HA173"/>
      <c r="HB173"/>
      <c r="HC173"/>
      <c r="HD173"/>
      <c r="HE173"/>
      <c r="HF173"/>
      <c r="HG173"/>
      <c r="HH173"/>
      <c r="HI173"/>
      <c r="HJ173"/>
      <c r="HK173"/>
      <c r="HL173"/>
      <c r="HM173"/>
      <c r="HN173"/>
      <c r="HO173"/>
      <c r="HP173"/>
      <c r="HQ173"/>
      <c r="HR173"/>
      <c r="HS173"/>
      <c r="HT173"/>
      <c r="HU173"/>
      <c r="HV173"/>
      <c r="HW173"/>
      <c r="HX173"/>
      <c r="HY173"/>
      <c r="HZ173"/>
      <c r="IA173"/>
      <c r="IB173"/>
      <c r="IC173"/>
      <c r="ID173"/>
      <c r="IE173"/>
      <c r="IF173"/>
      <c r="IG173"/>
      <c r="IH173"/>
      <c r="II173"/>
      <c r="IJ173"/>
      <c r="IK173"/>
      <c r="IL173"/>
      <c r="IM173"/>
      <c r="IN173"/>
      <c r="IO173"/>
      <c r="IP173"/>
      <c r="IQ173"/>
      <c r="IR173"/>
      <c r="IS173"/>
      <c r="IT173"/>
      <c r="IU173"/>
      <c r="IV173"/>
      <c r="IW173"/>
      <c r="IX173"/>
      <c r="IY173"/>
      <c r="IZ173"/>
      <c r="JA173"/>
      <c r="JB173"/>
      <c r="JC173"/>
      <c r="JD173"/>
      <c r="JE173"/>
      <c r="JF173"/>
      <c r="JG173"/>
      <c r="JH173"/>
      <c r="JI173"/>
      <c r="JJ173"/>
      <c r="JK173"/>
      <c r="JL173"/>
      <c r="JM173"/>
      <c r="JN173"/>
      <c r="JO173"/>
      <c r="JP173"/>
      <c r="JQ173"/>
      <c r="JR173"/>
      <c r="JS173"/>
      <c r="JT173"/>
      <c r="JU173"/>
      <c r="JV173"/>
      <c r="JW173"/>
      <c r="JX173"/>
      <c r="JY173"/>
      <c r="JZ173"/>
      <c r="KA173"/>
      <c r="KB173"/>
      <c r="KC173"/>
      <c r="KD173"/>
      <c r="KE173"/>
      <c r="KF173"/>
      <c r="KG173"/>
      <c r="KH173"/>
      <c r="KI173"/>
      <c r="KJ173"/>
      <c r="KK173"/>
      <c r="KL173"/>
      <c r="KM173"/>
      <c r="KN173"/>
      <c r="KO173"/>
      <c r="KP173"/>
      <c r="KQ173"/>
      <c r="KR173"/>
      <c r="KS173"/>
      <c r="KT173"/>
      <c r="KU173"/>
      <c r="KV173"/>
      <c r="KW173"/>
      <c r="KX173"/>
      <c r="KY173"/>
      <c r="KZ173"/>
      <c r="LA173"/>
      <c r="LB173"/>
      <c r="LC173"/>
      <c r="LD173"/>
      <c r="LE173"/>
      <c r="LF173"/>
      <c r="LG173"/>
      <c r="LH173"/>
      <c r="LI173"/>
      <c r="LJ173"/>
      <c r="LK173"/>
      <c r="LL173"/>
      <c r="LM173"/>
      <c r="LN173"/>
      <c r="LO173"/>
      <c r="LP173"/>
      <c r="LQ173"/>
      <c r="LR173"/>
      <c r="LS173"/>
      <c r="LT173"/>
      <c r="LU173"/>
      <c r="LV173"/>
      <c r="LW173"/>
      <c r="LX173"/>
      <c r="LY173"/>
      <c r="LZ173"/>
      <c r="MA173"/>
      <c r="MB173"/>
      <c r="MC173"/>
      <c r="MD173"/>
      <c r="ME173"/>
      <c r="MF173"/>
      <c r="MG173"/>
      <c r="MH173"/>
      <c r="MI173"/>
      <c r="MJ173"/>
      <c r="MK173"/>
      <c r="ML173"/>
      <c r="MM173"/>
      <c r="MN173"/>
      <c r="MO173"/>
      <c r="MP173"/>
      <c r="MQ173"/>
      <c r="MR173"/>
      <c r="MS173"/>
      <c r="MT173"/>
      <c r="MU173"/>
      <c r="MV173"/>
      <c r="MW173"/>
      <c r="MX173"/>
      <c r="MY173"/>
      <c r="MZ173"/>
      <c r="NA173"/>
      <c r="NB173"/>
      <c r="NC173"/>
      <c r="ND173"/>
      <c r="NE173"/>
      <c r="NF173"/>
      <c r="NG173"/>
      <c r="NH173"/>
      <c r="NI173"/>
      <c r="NJ173"/>
      <c r="NK173"/>
      <c r="NL173"/>
      <c r="NM173"/>
      <c r="NN173"/>
      <c r="NO173"/>
      <c r="NP173"/>
      <c r="NQ173"/>
      <c r="NR173"/>
      <c r="NS173"/>
      <c r="NT173"/>
      <c r="NU173"/>
      <c r="NV173"/>
      <c r="NW173"/>
      <c r="NX173"/>
      <c r="NY173"/>
      <c r="NZ173"/>
      <c r="OA173"/>
      <c r="OB173"/>
      <c r="OC173"/>
      <c r="OD173"/>
      <c r="OE173"/>
      <c r="OF173"/>
      <c r="OG173"/>
      <c r="OH173"/>
      <c r="OI173"/>
      <c r="OJ173"/>
      <c r="OK173"/>
      <c r="OL173"/>
      <c r="OM173"/>
      <c r="ON173"/>
      <c r="OO173"/>
      <c r="OP173"/>
      <c r="OQ173"/>
      <c r="OR173"/>
      <c r="OS173"/>
      <c r="OT173"/>
      <c r="OU173"/>
      <c r="OV173"/>
      <c r="OW173"/>
      <c r="OX173"/>
      <c r="OY173"/>
      <c r="OZ173"/>
      <c r="PA173"/>
      <c r="PB173"/>
      <c r="PC173"/>
      <c r="PD173"/>
      <c r="PE173"/>
      <c r="PF173"/>
      <c r="PG173"/>
      <c r="PH173"/>
      <c r="PI173"/>
      <c r="PJ173"/>
      <c r="PK173"/>
      <c r="PL173"/>
      <c r="PM173"/>
      <c r="PN173"/>
      <c r="PO173"/>
      <c r="PP173"/>
      <c r="PQ173"/>
      <c r="PR173"/>
      <c r="PS173"/>
      <c r="PT173"/>
      <c r="PU173"/>
      <c r="PV173"/>
      <c r="PW173"/>
      <c r="PX173"/>
      <c r="PY173"/>
      <c r="PZ173"/>
      <c r="QA173"/>
      <c r="QB173"/>
      <c r="QC173"/>
      <c r="QD173"/>
      <c r="QE173"/>
      <c r="QF173"/>
      <c r="QG173"/>
      <c r="QH173"/>
      <c r="QI173"/>
      <c r="QJ173"/>
      <c r="QK173"/>
      <c r="QL173"/>
      <c r="QM173"/>
      <c r="QN173"/>
      <c r="QO173"/>
      <c r="QP173"/>
      <c r="QQ173"/>
      <c r="QR173"/>
      <c r="QS173"/>
      <c r="QT173"/>
      <c r="QU173"/>
      <c r="QV173"/>
      <c r="QW173"/>
      <c r="QX173"/>
      <c r="QY173"/>
      <c r="QZ173"/>
      <c r="RA173"/>
      <c r="RB173"/>
      <c r="RC173"/>
      <c r="RD173"/>
      <c r="RE173"/>
      <c r="RF173"/>
      <c r="RG173"/>
      <c r="RH173"/>
      <c r="RI173"/>
      <c r="RJ173"/>
      <c r="RK173"/>
      <c r="RL173"/>
      <c r="RM173"/>
      <c r="RN173"/>
      <c r="RO173"/>
      <c r="RP173"/>
      <c r="RQ173"/>
      <c r="RR173"/>
      <c r="RS173"/>
      <c r="RT173"/>
      <c r="RU173"/>
      <c r="RV173"/>
      <c r="RW173"/>
      <c r="RX173"/>
      <c r="RY173"/>
      <c r="RZ173"/>
      <c r="SA173"/>
      <c r="SB173"/>
      <c r="SC173"/>
      <c r="SD173"/>
      <c r="SE173"/>
      <c r="SF173"/>
      <c r="SG173"/>
      <c r="SH173"/>
      <c r="SI173"/>
      <c r="SJ173"/>
      <c r="SK173"/>
      <c r="SL173"/>
      <c r="SM173"/>
      <c r="SN173"/>
      <c r="SO173"/>
      <c r="SP173"/>
      <c r="SQ173"/>
      <c r="SR173"/>
      <c r="SS173"/>
      <c r="ST173"/>
      <c r="SU173"/>
      <c r="SV173"/>
      <c r="SW173"/>
      <c r="SX173"/>
      <c r="SY173"/>
      <c r="SZ173"/>
      <c r="TA173"/>
      <c r="TB173"/>
      <c r="TC173"/>
      <c r="TD173"/>
      <c r="TE173"/>
      <c r="TF173"/>
      <c r="TG173"/>
      <c r="TH173"/>
      <c r="TI173"/>
      <c r="TJ173"/>
      <c r="TK173"/>
      <c r="TL173"/>
      <c r="TM173"/>
      <c r="TN173"/>
      <c r="TO173"/>
      <c r="TP173"/>
      <c r="TQ173"/>
      <c r="TR173"/>
      <c r="TS173"/>
      <c r="TT173"/>
      <c r="TU173"/>
      <c r="TV173"/>
      <c r="TW173"/>
      <c r="TX173"/>
      <c r="TY173"/>
      <c r="TZ173"/>
      <c r="UA173"/>
      <c r="UB173"/>
      <c r="UC173"/>
      <c r="UD173"/>
      <c r="UE173"/>
      <c r="UF173"/>
      <c r="UG173"/>
      <c r="UH173"/>
      <c r="UI173"/>
      <c r="UJ173"/>
      <c r="UK173"/>
      <c r="UL173"/>
      <c r="UM173"/>
      <c r="UN173"/>
      <c r="UO173"/>
      <c r="UP173"/>
      <c r="UQ173"/>
      <c r="UR173"/>
      <c r="US173"/>
      <c r="UT173"/>
      <c r="UU173"/>
      <c r="UV173"/>
      <c r="UW173"/>
      <c r="UX173"/>
      <c r="UY173"/>
      <c r="UZ173"/>
      <c r="VA173"/>
      <c r="VB173"/>
      <c r="VC173"/>
      <c r="VD173"/>
      <c r="VE173"/>
      <c r="VF173"/>
      <c r="VG173"/>
      <c r="VH173"/>
      <c r="VI173"/>
      <c r="VJ173"/>
      <c r="VK173"/>
      <c r="VL173"/>
      <c r="VM173"/>
      <c r="VN173"/>
      <c r="VO173"/>
      <c r="VP173"/>
      <c r="VQ173"/>
      <c r="VR173"/>
      <c r="VS173"/>
      <c r="VT173"/>
      <c r="VU173"/>
      <c r="VV173"/>
      <c r="VW173"/>
      <c r="VX173"/>
      <c r="VY173"/>
      <c r="VZ173"/>
      <c r="WA173"/>
      <c r="WB173"/>
      <c r="WC173"/>
      <c r="WD173"/>
      <c r="WE173"/>
      <c r="WF173"/>
      <c r="WG173"/>
      <c r="WH173"/>
      <c r="WI173"/>
      <c r="WJ173"/>
      <c r="WK173"/>
      <c r="WL173"/>
      <c r="WM173"/>
      <c r="WN173"/>
      <c r="WO173"/>
      <c r="WP173"/>
      <c r="WQ173"/>
      <c r="WR173"/>
      <c r="WS173"/>
      <c r="WT173"/>
      <c r="WU173"/>
      <c r="WV173"/>
      <c r="WW173"/>
      <c r="WX173"/>
      <c r="WY173"/>
      <c r="WZ173"/>
      <c r="XA173"/>
      <c r="XB173"/>
      <c r="XC173"/>
      <c r="XD173"/>
      <c r="XE173"/>
      <c r="XF173"/>
      <c r="XG173"/>
      <c r="XH173"/>
      <c r="XI173"/>
      <c r="XJ173"/>
      <c r="XK173"/>
      <c r="XL173"/>
      <c r="XM173"/>
      <c r="XN173"/>
      <c r="XO173"/>
      <c r="XP173"/>
      <c r="XQ173"/>
      <c r="XR173"/>
      <c r="XS173"/>
      <c r="XT173"/>
      <c r="XU173"/>
      <c r="XV173"/>
      <c r="XW173"/>
      <c r="XX173"/>
      <c r="XY173"/>
      <c r="XZ173"/>
      <c r="YA173"/>
      <c r="YB173"/>
      <c r="YC173"/>
      <c r="YD173"/>
      <c r="YE173"/>
      <c r="YF173"/>
      <c r="YG173"/>
      <c r="YH173"/>
      <c r="YI173"/>
      <c r="YJ173"/>
      <c r="YK173"/>
      <c r="YL173"/>
      <c r="YM173"/>
      <c r="YN173"/>
      <c r="YO173"/>
      <c r="YP173"/>
      <c r="YQ173"/>
      <c r="YR173"/>
      <c r="YS173"/>
      <c r="YT173"/>
      <c r="YU173"/>
      <c r="YV173"/>
      <c r="YW173"/>
      <c r="YX173"/>
      <c r="YY173"/>
      <c r="YZ173"/>
      <c r="ZA173"/>
      <c r="ZB173"/>
      <c r="ZC173"/>
      <c r="ZD173"/>
      <c r="ZE173"/>
      <c r="ZF173"/>
      <c r="ZG173"/>
      <c r="ZH173"/>
      <c r="ZI173"/>
      <c r="ZJ173"/>
      <c r="ZK173"/>
      <c r="ZL173"/>
      <c r="ZM173"/>
      <c r="ZN173"/>
      <c r="ZO173"/>
      <c r="ZP173"/>
      <c r="ZQ173"/>
      <c r="ZR173"/>
      <c r="ZS173"/>
      <c r="ZT173"/>
      <c r="ZU173"/>
      <c r="ZV173"/>
      <c r="ZW173"/>
      <c r="ZX173"/>
      <c r="ZY173"/>
      <c r="ZZ173"/>
    </row>
    <row r="174" spans="1:702" s="18" customFormat="1">
      <c r="A174" s="69" t="s">
        <v>361</v>
      </c>
      <c r="B174">
        <v>0</v>
      </c>
      <c r="C174">
        <v>0</v>
      </c>
      <c r="D174">
        <v>0</v>
      </c>
      <c r="E174">
        <v>0</v>
      </c>
      <c r="F174">
        <v>0</v>
      </c>
      <c r="G174">
        <v>0</v>
      </c>
      <c r="H174">
        <v>0</v>
      </c>
      <c r="I174">
        <v>0</v>
      </c>
      <c r="J174">
        <v>0</v>
      </c>
      <c r="K174">
        <v>0</v>
      </c>
      <c r="L174">
        <v>0</v>
      </c>
      <c r="M174">
        <v>0</v>
      </c>
      <c r="N174">
        <v>0</v>
      </c>
      <c r="O174">
        <v>0</v>
      </c>
      <c r="P174">
        <v>0</v>
      </c>
      <c r="Q174">
        <v>0</v>
      </c>
      <c r="R174">
        <v>0</v>
      </c>
      <c r="S174">
        <v>0</v>
      </c>
      <c r="T174">
        <v>0</v>
      </c>
      <c r="U174">
        <v>0</v>
      </c>
      <c r="V174">
        <v>0</v>
      </c>
      <c r="W174">
        <v>0</v>
      </c>
      <c r="X174">
        <v>0</v>
      </c>
      <c r="Y174">
        <v>0</v>
      </c>
      <c r="Z174">
        <v>0</v>
      </c>
      <c r="AA174">
        <v>0</v>
      </c>
      <c r="AB174">
        <v>0</v>
      </c>
      <c r="AC174">
        <v>0</v>
      </c>
      <c r="AD174">
        <v>0</v>
      </c>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c r="EZ174"/>
      <c r="FA174"/>
      <c r="FB174"/>
      <c r="FC174"/>
      <c r="FD174"/>
      <c r="FE174"/>
      <c r="FF174"/>
      <c r="FG174"/>
      <c r="FH174"/>
      <c r="FI174"/>
      <c r="FJ174"/>
      <c r="FK174"/>
      <c r="FL174"/>
      <c r="FM174"/>
      <c r="FN174"/>
      <c r="FO174"/>
      <c r="FP174"/>
      <c r="FQ174"/>
      <c r="FR174"/>
      <c r="FS174"/>
      <c r="FT174"/>
      <c r="FU174"/>
      <c r="FV174"/>
      <c r="FW174"/>
      <c r="FX174"/>
      <c r="FY174"/>
      <c r="FZ174"/>
      <c r="GA174"/>
      <c r="GB174"/>
      <c r="GC174"/>
      <c r="GD174"/>
      <c r="GE174"/>
      <c r="GF174"/>
      <c r="GG174"/>
      <c r="GH174"/>
      <c r="GI174"/>
      <c r="GJ174"/>
      <c r="GK174"/>
      <c r="GL174"/>
      <c r="GM174"/>
      <c r="GN174"/>
      <c r="GO174"/>
      <c r="GP174"/>
      <c r="GQ174"/>
      <c r="GR174"/>
      <c r="GS174"/>
      <c r="GT174"/>
      <c r="GU174"/>
      <c r="GV174"/>
      <c r="GW174"/>
      <c r="GX174"/>
      <c r="GY174"/>
      <c r="GZ174"/>
      <c r="HA174"/>
      <c r="HB174"/>
      <c r="HC174"/>
      <c r="HD174"/>
      <c r="HE174"/>
      <c r="HF174"/>
      <c r="HG174"/>
      <c r="HH174"/>
      <c r="HI174"/>
      <c r="HJ174"/>
      <c r="HK174"/>
      <c r="HL174"/>
      <c r="HM174"/>
      <c r="HN174"/>
      <c r="HO174"/>
      <c r="HP174"/>
      <c r="HQ174"/>
      <c r="HR174"/>
      <c r="HS174"/>
      <c r="HT174"/>
      <c r="HU174"/>
      <c r="HV174"/>
      <c r="HW174"/>
      <c r="HX174"/>
      <c r="HY174"/>
      <c r="HZ174"/>
      <c r="IA174"/>
      <c r="IB174"/>
      <c r="IC174"/>
      <c r="ID174"/>
      <c r="IE174"/>
      <c r="IF174"/>
      <c r="IG174"/>
      <c r="IH174"/>
      <c r="II174"/>
      <c r="IJ174"/>
      <c r="IK174"/>
      <c r="IL174"/>
      <c r="IM174"/>
      <c r="IN174"/>
      <c r="IO174"/>
      <c r="IP174"/>
      <c r="IQ174"/>
      <c r="IR174"/>
      <c r="IS174"/>
      <c r="IT174"/>
      <c r="IU174"/>
      <c r="IV174"/>
      <c r="IW174"/>
      <c r="IX174"/>
      <c r="IY174"/>
      <c r="IZ174"/>
      <c r="JA174"/>
      <c r="JB174"/>
      <c r="JC174"/>
      <c r="JD174"/>
      <c r="JE174"/>
      <c r="JF174"/>
      <c r="JG174"/>
      <c r="JH174"/>
      <c r="JI174"/>
      <c r="JJ174"/>
      <c r="JK174"/>
      <c r="JL174"/>
      <c r="JM174"/>
      <c r="JN174"/>
      <c r="JO174"/>
      <c r="JP174"/>
      <c r="JQ174"/>
      <c r="JR174"/>
      <c r="JS174"/>
      <c r="JT174"/>
      <c r="JU174"/>
      <c r="JV174"/>
      <c r="JW174"/>
      <c r="JX174"/>
      <c r="JY174"/>
      <c r="JZ174"/>
      <c r="KA174"/>
      <c r="KB174"/>
      <c r="KC174"/>
      <c r="KD174"/>
      <c r="KE174"/>
      <c r="KF174"/>
      <c r="KG174"/>
      <c r="KH174"/>
      <c r="KI174"/>
      <c r="KJ174"/>
      <c r="KK174"/>
      <c r="KL174"/>
      <c r="KM174"/>
      <c r="KN174"/>
      <c r="KO174"/>
      <c r="KP174"/>
      <c r="KQ174"/>
      <c r="KR174"/>
      <c r="KS174"/>
      <c r="KT174"/>
      <c r="KU174"/>
      <c r="KV174"/>
      <c r="KW174"/>
      <c r="KX174"/>
      <c r="KY174"/>
      <c r="KZ174"/>
      <c r="LA174"/>
      <c r="LB174"/>
      <c r="LC174"/>
      <c r="LD174"/>
      <c r="LE174"/>
      <c r="LF174"/>
      <c r="LG174"/>
      <c r="LH174"/>
      <c r="LI174"/>
      <c r="LJ174"/>
      <c r="LK174"/>
      <c r="LL174"/>
      <c r="LM174"/>
      <c r="LN174"/>
      <c r="LO174"/>
      <c r="LP174"/>
      <c r="LQ174"/>
      <c r="LR174"/>
      <c r="LS174"/>
      <c r="LT174"/>
      <c r="LU174"/>
      <c r="LV174"/>
      <c r="LW174"/>
      <c r="LX174"/>
      <c r="LY174"/>
      <c r="LZ174"/>
      <c r="MA174"/>
      <c r="MB174"/>
      <c r="MC174"/>
      <c r="MD174"/>
      <c r="ME174"/>
      <c r="MF174"/>
      <c r="MG174"/>
      <c r="MH174"/>
      <c r="MI174"/>
      <c r="MJ174"/>
      <c r="MK174"/>
      <c r="ML174"/>
      <c r="MM174"/>
      <c r="MN174"/>
      <c r="MO174"/>
      <c r="MP174"/>
      <c r="MQ174"/>
      <c r="MR174"/>
      <c r="MS174"/>
      <c r="MT174"/>
      <c r="MU174"/>
      <c r="MV174"/>
      <c r="MW174"/>
      <c r="MX174"/>
      <c r="MY174"/>
      <c r="MZ174"/>
      <c r="NA174"/>
      <c r="NB174"/>
      <c r="NC174"/>
      <c r="ND174"/>
      <c r="NE174"/>
      <c r="NF174"/>
      <c r="NG174"/>
      <c r="NH174"/>
      <c r="NI174"/>
      <c r="NJ174"/>
      <c r="NK174"/>
      <c r="NL174"/>
      <c r="NM174"/>
      <c r="NN174"/>
      <c r="NO174"/>
      <c r="NP174"/>
      <c r="NQ174"/>
      <c r="NR174"/>
      <c r="NS174"/>
      <c r="NT174"/>
      <c r="NU174"/>
      <c r="NV174"/>
      <c r="NW174"/>
      <c r="NX174"/>
      <c r="NY174"/>
      <c r="NZ174"/>
      <c r="OA174"/>
      <c r="OB174"/>
      <c r="OC174"/>
      <c r="OD174"/>
      <c r="OE174"/>
      <c r="OF174"/>
      <c r="OG174"/>
      <c r="OH174"/>
      <c r="OI174"/>
      <c r="OJ174"/>
      <c r="OK174"/>
      <c r="OL174"/>
      <c r="OM174"/>
      <c r="ON174"/>
      <c r="OO174"/>
      <c r="OP174"/>
      <c r="OQ174"/>
      <c r="OR174"/>
      <c r="OS174"/>
      <c r="OT174"/>
      <c r="OU174"/>
      <c r="OV174"/>
      <c r="OW174"/>
      <c r="OX174"/>
      <c r="OY174"/>
      <c r="OZ174"/>
      <c r="PA174"/>
      <c r="PB174"/>
      <c r="PC174"/>
      <c r="PD174"/>
      <c r="PE174"/>
      <c r="PF174"/>
      <c r="PG174"/>
      <c r="PH174"/>
      <c r="PI174"/>
      <c r="PJ174"/>
      <c r="PK174"/>
      <c r="PL174"/>
      <c r="PM174"/>
      <c r="PN174"/>
      <c r="PO174"/>
      <c r="PP174"/>
      <c r="PQ174"/>
      <c r="PR174"/>
      <c r="PS174"/>
      <c r="PT174"/>
      <c r="PU174"/>
      <c r="PV174"/>
      <c r="PW174"/>
      <c r="PX174"/>
      <c r="PY174"/>
      <c r="PZ174"/>
      <c r="QA174"/>
      <c r="QB174"/>
      <c r="QC174"/>
      <c r="QD174"/>
      <c r="QE174"/>
      <c r="QF174"/>
      <c r="QG174"/>
      <c r="QH174"/>
      <c r="QI174"/>
      <c r="QJ174"/>
      <c r="QK174"/>
      <c r="QL174"/>
      <c r="QM174"/>
      <c r="QN174"/>
      <c r="QO174"/>
      <c r="QP174"/>
      <c r="QQ174"/>
      <c r="QR174"/>
      <c r="QS174"/>
      <c r="QT174"/>
      <c r="QU174"/>
      <c r="QV174"/>
      <c r="QW174"/>
      <c r="QX174"/>
      <c r="QY174"/>
      <c r="QZ174"/>
      <c r="RA174"/>
      <c r="RB174"/>
      <c r="RC174"/>
      <c r="RD174"/>
      <c r="RE174"/>
      <c r="RF174"/>
      <c r="RG174"/>
      <c r="RH174"/>
      <c r="RI174"/>
      <c r="RJ174"/>
      <c r="RK174"/>
      <c r="RL174"/>
      <c r="RM174"/>
      <c r="RN174"/>
      <c r="RO174"/>
      <c r="RP174"/>
      <c r="RQ174"/>
      <c r="RR174"/>
      <c r="RS174"/>
      <c r="RT174"/>
      <c r="RU174"/>
      <c r="RV174"/>
      <c r="RW174"/>
      <c r="RX174"/>
      <c r="RY174"/>
      <c r="RZ174"/>
      <c r="SA174"/>
      <c r="SB174"/>
      <c r="SC174"/>
      <c r="SD174"/>
      <c r="SE174"/>
      <c r="SF174"/>
      <c r="SG174"/>
      <c r="SH174"/>
      <c r="SI174"/>
      <c r="SJ174"/>
      <c r="SK174"/>
      <c r="SL174"/>
      <c r="SM174"/>
      <c r="SN174"/>
      <c r="SO174"/>
      <c r="SP174"/>
      <c r="SQ174"/>
      <c r="SR174"/>
      <c r="SS174"/>
      <c r="ST174"/>
      <c r="SU174"/>
      <c r="SV174"/>
      <c r="SW174"/>
      <c r="SX174"/>
      <c r="SY174"/>
      <c r="SZ174"/>
      <c r="TA174"/>
      <c r="TB174"/>
      <c r="TC174"/>
      <c r="TD174"/>
      <c r="TE174"/>
      <c r="TF174"/>
      <c r="TG174"/>
      <c r="TH174"/>
      <c r="TI174"/>
      <c r="TJ174"/>
      <c r="TK174"/>
      <c r="TL174"/>
      <c r="TM174"/>
      <c r="TN174"/>
      <c r="TO174"/>
      <c r="TP174"/>
      <c r="TQ174"/>
      <c r="TR174"/>
      <c r="TS174"/>
      <c r="TT174"/>
      <c r="TU174"/>
      <c r="TV174"/>
      <c r="TW174"/>
      <c r="TX174"/>
      <c r="TY174"/>
      <c r="TZ174"/>
      <c r="UA174"/>
      <c r="UB174"/>
      <c r="UC174"/>
      <c r="UD174"/>
      <c r="UE174"/>
      <c r="UF174"/>
      <c r="UG174"/>
      <c r="UH174"/>
      <c r="UI174"/>
      <c r="UJ174"/>
      <c r="UK174"/>
      <c r="UL174"/>
      <c r="UM174"/>
      <c r="UN174"/>
      <c r="UO174"/>
      <c r="UP174"/>
      <c r="UQ174"/>
      <c r="UR174"/>
      <c r="US174"/>
      <c r="UT174"/>
      <c r="UU174"/>
      <c r="UV174"/>
      <c r="UW174"/>
      <c r="UX174"/>
      <c r="UY174"/>
      <c r="UZ174"/>
      <c r="VA174"/>
      <c r="VB174"/>
      <c r="VC174"/>
      <c r="VD174"/>
      <c r="VE174"/>
      <c r="VF174"/>
      <c r="VG174"/>
      <c r="VH174"/>
      <c r="VI174"/>
      <c r="VJ174"/>
      <c r="VK174"/>
      <c r="VL174"/>
      <c r="VM174"/>
      <c r="VN174"/>
      <c r="VO174"/>
      <c r="VP174"/>
      <c r="VQ174"/>
      <c r="VR174"/>
      <c r="VS174"/>
      <c r="VT174"/>
      <c r="VU174"/>
      <c r="VV174"/>
      <c r="VW174"/>
      <c r="VX174"/>
      <c r="VY174"/>
      <c r="VZ174"/>
      <c r="WA174"/>
      <c r="WB174"/>
      <c r="WC174"/>
      <c r="WD174"/>
      <c r="WE174"/>
      <c r="WF174"/>
      <c r="WG174"/>
      <c r="WH174"/>
      <c r="WI174"/>
      <c r="WJ174"/>
      <c r="WK174"/>
      <c r="WL174"/>
      <c r="WM174"/>
      <c r="WN174"/>
      <c r="WO174"/>
      <c r="WP174"/>
      <c r="WQ174"/>
      <c r="WR174"/>
      <c r="WS174"/>
      <c r="WT174"/>
      <c r="WU174"/>
      <c r="WV174"/>
      <c r="WW174"/>
      <c r="WX174"/>
      <c r="WY174"/>
      <c r="WZ174"/>
      <c r="XA174"/>
      <c r="XB174"/>
      <c r="XC174"/>
      <c r="XD174"/>
      <c r="XE174"/>
      <c r="XF174"/>
      <c r="XG174"/>
      <c r="XH174"/>
      <c r="XI174"/>
      <c r="XJ174"/>
      <c r="XK174"/>
      <c r="XL174"/>
      <c r="XM174"/>
      <c r="XN174"/>
      <c r="XO174"/>
      <c r="XP174"/>
      <c r="XQ174"/>
      <c r="XR174"/>
      <c r="XS174"/>
      <c r="XT174"/>
      <c r="XU174"/>
      <c r="XV174"/>
      <c r="XW174"/>
      <c r="XX174"/>
      <c r="XY174"/>
      <c r="XZ174"/>
      <c r="YA174"/>
      <c r="YB174"/>
      <c r="YC174"/>
      <c r="YD174"/>
      <c r="YE174"/>
      <c r="YF174"/>
      <c r="YG174"/>
      <c r="YH174"/>
      <c r="YI174"/>
      <c r="YJ174"/>
      <c r="YK174"/>
      <c r="YL174"/>
      <c r="YM174"/>
      <c r="YN174"/>
      <c r="YO174"/>
      <c r="YP174"/>
      <c r="YQ174"/>
      <c r="YR174"/>
      <c r="YS174"/>
      <c r="YT174"/>
      <c r="YU174"/>
      <c r="YV174"/>
      <c r="YW174"/>
      <c r="YX174"/>
      <c r="YY174"/>
      <c r="YZ174"/>
      <c r="ZA174"/>
      <c r="ZB174"/>
      <c r="ZC174"/>
      <c r="ZD174"/>
      <c r="ZE174"/>
      <c r="ZF174"/>
      <c r="ZG174"/>
      <c r="ZH174"/>
      <c r="ZI174"/>
      <c r="ZJ174"/>
      <c r="ZK174"/>
      <c r="ZL174"/>
      <c r="ZM174"/>
      <c r="ZN174"/>
      <c r="ZO174"/>
      <c r="ZP174"/>
      <c r="ZQ174"/>
      <c r="ZR174"/>
      <c r="ZS174"/>
      <c r="ZT174"/>
      <c r="ZU174"/>
      <c r="ZV174"/>
      <c r="ZW174"/>
      <c r="ZX174"/>
      <c r="ZY174"/>
      <c r="ZZ174"/>
    </row>
    <row r="175" spans="1:702" s="18" customFormat="1">
      <c r="A175" s="158" t="s">
        <v>362</v>
      </c>
      <c r="B175">
        <v>0</v>
      </c>
      <c r="C175">
        <v>0</v>
      </c>
      <c r="D175">
        <v>0</v>
      </c>
      <c r="E175">
        <v>0</v>
      </c>
      <c r="F175">
        <v>0</v>
      </c>
      <c r="G175">
        <v>0</v>
      </c>
      <c r="H175">
        <v>0</v>
      </c>
      <c r="I175">
        <v>0</v>
      </c>
      <c r="J175">
        <v>0</v>
      </c>
      <c r="K175">
        <v>0</v>
      </c>
      <c r="L175">
        <v>0</v>
      </c>
      <c r="M175">
        <v>0</v>
      </c>
      <c r="N175">
        <v>0</v>
      </c>
      <c r="O175">
        <v>0</v>
      </c>
      <c r="P175">
        <v>0</v>
      </c>
      <c r="Q175">
        <v>0</v>
      </c>
      <c r="R175">
        <v>0</v>
      </c>
      <c r="S175">
        <v>0</v>
      </c>
      <c r="T175">
        <v>0</v>
      </c>
      <c r="U175">
        <v>0</v>
      </c>
      <c r="V175">
        <v>0</v>
      </c>
      <c r="W175">
        <v>0</v>
      </c>
      <c r="X175">
        <v>0</v>
      </c>
      <c r="Y175">
        <v>0</v>
      </c>
      <c r="Z175">
        <v>0</v>
      </c>
      <c r="AA175">
        <v>0</v>
      </c>
      <c r="AB175">
        <v>0</v>
      </c>
      <c r="AC175">
        <v>0</v>
      </c>
      <c r="AD175">
        <v>0</v>
      </c>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c r="EZ175"/>
      <c r="FA175"/>
      <c r="FB175"/>
      <c r="FC175"/>
      <c r="FD175"/>
      <c r="FE175"/>
      <c r="FF175"/>
      <c r="FG175"/>
      <c r="FH175"/>
      <c r="FI175"/>
      <c r="FJ175"/>
      <c r="FK175"/>
      <c r="FL175"/>
      <c r="FM175"/>
      <c r="FN175"/>
      <c r="FO175"/>
      <c r="FP175"/>
      <c r="FQ175"/>
      <c r="FR175"/>
      <c r="FS175"/>
      <c r="FT175"/>
      <c r="FU175"/>
      <c r="FV175"/>
      <c r="FW175"/>
      <c r="FX175"/>
      <c r="FY175"/>
      <c r="FZ175"/>
      <c r="GA175"/>
      <c r="GB175"/>
      <c r="GC175"/>
      <c r="GD175"/>
      <c r="GE175"/>
      <c r="GF175"/>
      <c r="GG175"/>
      <c r="GH175"/>
      <c r="GI175"/>
      <c r="GJ175"/>
      <c r="GK175"/>
      <c r="GL175"/>
      <c r="GM175"/>
      <c r="GN175"/>
      <c r="GO175"/>
      <c r="GP175"/>
      <c r="GQ175"/>
      <c r="GR175"/>
      <c r="GS175"/>
      <c r="GT175"/>
      <c r="GU175"/>
      <c r="GV175"/>
      <c r="GW175"/>
      <c r="GX175"/>
      <c r="GY175"/>
      <c r="GZ175"/>
      <c r="HA175"/>
      <c r="HB175"/>
      <c r="HC175"/>
      <c r="HD175"/>
      <c r="HE175"/>
      <c r="HF175"/>
      <c r="HG175"/>
      <c r="HH175"/>
      <c r="HI175"/>
      <c r="HJ175"/>
      <c r="HK175"/>
      <c r="HL175"/>
      <c r="HM175"/>
      <c r="HN175"/>
      <c r="HO175"/>
      <c r="HP175"/>
      <c r="HQ175"/>
      <c r="HR175"/>
      <c r="HS175"/>
      <c r="HT175"/>
      <c r="HU175"/>
      <c r="HV175"/>
      <c r="HW175"/>
      <c r="HX175"/>
      <c r="HY175"/>
      <c r="HZ175"/>
      <c r="IA175"/>
      <c r="IB175"/>
      <c r="IC175"/>
      <c r="ID175"/>
      <c r="IE175"/>
      <c r="IF175"/>
      <c r="IG175"/>
      <c r="IH175"/>
      <c r="II175"/>
      <c r="IJ175"/>
      <c r="IK175"/>
      <c r="IL175"/>
      <c r="IM175"/>
      <c r="IN175"/>
      <c r="IO175"/>
      <c r="IP175"/>
      <c r="IQ175"/>
      <c r="IR175"/>
      <c r="IS175"/>
      <c r="IT175"/>
      <c r="IU175"/>
      <c r="IV175"/>
      <c r="IW175"/>
      <c r="IX175"/>
      <c r="IY175"/>
      <c r="IZ175"/>
      <c r="JA175"/>
      <c r="JB175"/>
      <c r="JC175"/>
      <c r="JD175"/>
      <c r="JE175"/>
      <c r="JF175"/>
      <c r="JG175"/>
      <c r="JH175"/>
      <c r="JI175"/>
      <c r="JJ175"/>
      <c r="JK175"/>
      <c r="JL175"/>
      <c r="JM175"/>
      <c r="JN175"/>
      <c r="JO175"/>
      <c r="JP175"/>
      <c r="JQ175"/>
      <c r="JR175"/>
      <c r="JS175"/>
      <c r="JT175"/>
      <c r="JU175"/>
      <c r="JV175"/>
      <c r="JW175"/>
      <c r="JX175"/>
      <c r="JY175"/>
      <c r="JZ175"/>
      <c r="KA175"/>
      <c r="KB175"/>
      <c r="KC175"/>
      <c r="KD175"/>
      <c r="KE175"/>
      <c r="KF175"/>
      <c r="KG175"/>
      <c r="KH175"/>
      <c r="KI175"/>
      <c r="KJ175"/>
      <c r="KK175"/>
      <c r="KL175"/>
      <c r="KM175"/>
      <c r="KN175"/>
      <c r="KO175"/>
      <c r="KP175"/>
      <c r="KQ175"/>
      <c r="KR175"/>
      <c r="KS175"/>
      <c r="KT175"/>
      <c r="KU175"/>
      <c r="KV175"/>
      <c r="KW175"/>
      <c r="KX175"/>
      <c r="KY175"/>
      <c r="KZ175"/>
      <c r="LA175"/>
      <c r="LB175"/>
      <c r="LC175"/>
      <c r="LD175"/>
      <c r="LE175"/>
      <c r="LF175"/>
      <c r="LG175"/>
      <c r="LH175"/>
      <c r="LI175"/>
      <c r="LJ175"/>
      <c r="LK175"/>
      <c r="LL175"/>
      <c r="LM175"/>
      <c r="LN175"/>
      <c r="LO175"/>
      <c r="LP175"/>
      <c r="LQ175"/>
      <c r="LR175"/>
      <c r="LS175"/>
      <c r="LT175"/>
      <c r="LU175"/>
      <c r="LV175"/>
      <c r="LW175"/>
      <c r="LX175"/>
      <c r="LY175"/>
      <c r="LZ175"/>
      <c r="MA175"/>
      <c r="MB175"/>
      <c r="MC175"/>
      <c r="MD175"/>
      <c r="ME175"/>
      <c r="MF175"/>
      <c r="MG175"/>
      <c r="MH175"/>
      <c r="MI175"/>
      <c r="MJ175"/>
      <c r="MK175"/>
      <c r="ML175"/>
      <c r="MM175"/>
      <c r="MN175"/>
      <c r="MO175"/>
      <c r="MP175"/>
      <c r="MQ175"/>
      <c r="MR175"/>
      <c r="MS175"/>
      <c r="MT175"/>
      <c r="MU175"/>
      <c r="MV175"/>
      <c r="MW175"/>
      <c r="MX175"/>
      <c r="MY175"/>
      <c r="MZ175"/>
      <c r="NA175"/>
      <c r="NB175"/>
      <c r="NC175"/>
      <c r="ND175"/>
      <c r="NE175"/>
      <c r="NF175"/>
      <c r="NG175"/>
      <c r="NH175"/>
      <c r="NI175"/>
      <c r="NJ175"/>
      <c r="NK175"/>
      <c r="NL175"/>
      <c r="NM175"/>
      <c r="NN175"/>
      <c r="NO175"/>
      <c r="NP175"/>
      <c r="NQ175"/>
      <c r="NR175"/>
      <c r="NS175"/>
      <c r="NT175"/>
      <c r="NU175"/>
      <c r="NV175"/>
      <c r="NW175"/>
      <c r="NX175"/>
      <c r="NY175"/>
      <c r="NZ175"/>
      <c r="OA175"/>
      <c r="OB175"/>
      <c r="OC175"/>
      <c r="OD175"/>
      <c r="OE175"/>
      <c r="OF175"/>
      <c r="OG175"/>
      <c r="OH175"/>
      <c r="OI175"/>
      <c r="OJ175"/>
      <c r="OK175"/>
      <c r="OL175"/>
      <c r="OM175"/>
      <c r="ON175"/>
      <c r="OO175"/>
      <c r="OP175"/>
      <c r="OQ175"/>
      <c r="OR175"/>
      <c r="OS175"/>
      <c r="OT175"/>
      <c r="OU175"/>
      <c r="OV175"/>
      <c r="OW175"/>
      <c r="OX175"/>
      <c r="OY175"/>
      <c r="OZ175"/>
      <c r="PA175"/>
      <c r="PB175"/>
      <c r="PC175"/>
      <c r="PD175"/>
      <c r="PE175"/>
      <c r="PF175"/>
      <c r="PG175"/>
      <c r="PH175"/>
      <c r="PI175"/>
      <c r="PJ175"/>
      <c r="PK175"/>
      <c r="PL175"/>
      <c r="PM175"/>
      <c r="PN175"/>
      <c r="PO175"/>
      <c r="PP175"/>
      <c r="PQ175"/>
      <c r="PR175"/>
      <c r="PS175"/>
      <c r="PT175"/>
      <c r="PU175"/>
      <c r="PV175"/>
      <c r="PW175"/>
      <c r="PX175"/>
      <c r="PY175"/>
      <c r="PZ175"/>
      <c r="QA175"/>
      <c r="QB175"/>
      <c r="QC175"/>
      <c r="QD175"/>
      <c r="QE175"/>
      <c r="QF175"/>
      <c r="QG175"/>
      <c r="QH175"/>
      <c r="QI175"/>
      <c r="QJ175"/>
      <c r="QK175"/>
      <c r="QL175"/>
      <c r="QM175"/>
      <c r="QN175"/>
      <c r="QO175"/>
      <c r="QP175"/>
      <c r="QQ175"/>
      <c r="QR175"/>
      <c r="QS175"/>
      <c r="QT175"/>
      <c r="QU175"/>
      <c r="QV175"/>
      <c r="QW175"/>
      <c r="QX175"/>
      <c r="QY175"/>
      <c r="QZ175"/>
      <c r="RA175"/>
      <c r="RB175"/>
      <c r="RC175"/>
      <c r="RD175"/>
      <c r="RE175"/>
      <c r="RF175"/>
      <c r="RG175"/>
      <c r="RH175"/>
      <c r="RI175"/>
      <c r="RJ175"/>
      <c r="RK175"/>
      <c r="RL175"/>
      <c r="RM175"/>
      <c r="RN175"/>
      <c r="RO175"/>
      <c r="RP175"/>
      <c r="RQ175"/>
      <c r="RR175"/>
      <c r="RS175"/>
      <c r="RT175"/>
      <c r="RU175"/>
      <c r="RV175"/>
      <c r="RW175"/>
      <c r="RX175"/>
      <c r="RY175"/>
      <c r="RZ175"/>
      <c r="SA175"/>
      <c r="SB175"/>
      <c r="SC175"/>
      <c r="SD175"/>
      <c r="SE175"/>
      <c r="SF175"/>
      <c r="SG175"/>
      <c r="SH175"/>
      <c r="SI175"/>
      <c r="SJ175"/>
      <c r="SK175"/>
      <c r="SL175"/>
      <c r="SM175"/>
      <c r="SN175"/>
      <c r="SO175"/>
      <c r="SP175"/>
      <c r="SQ175"/>
      <c r="SR175"/>
      <c r="SS175"/>
      <c r="ST175"/>
      <c r="SU175"/>
      <c r="SV175"/>
      <c r="SW175"/>
      <c r="SX175"/>
      <c r="SY175"/>
      <c r="SZ175"/>
      <c r="TA175"/>
      <c r="TB175"/>
      <c r="TC175"/>
      <c r="TD175"/>
      <c r="TE175"/>
      <c r="TF175"/>
      <c r="TG175"/>
      <c r="TH175"/>
      <c r="TI175"/>
      <c r="TJ175"/>
      <c r="TK175"/>
      <c r="TL175"/>
      <c r="TM175"/>
      <c r="TN175"/>
      <c r="TO175"/>
      <c r="TP175"/>
      <c r="TQ175"/>
      <c r="TR175"/>
      <c r="TS175"/>
      <c r="TT175"/>
      <c r="TU175"/>
      <c r="TV175"/>
      <c r="TW175"/>
      <c r="TX175"/>
      <c r="TY175"/>
      <c r="TZ175"/>
      <c r="UA175"/>
      <c r="UB175"/>
      <c r="UC175"/>
      <c r="UD175"/>
      <c r="UE175"/>
      <c r="UF175"/>
      <c r="UG175"/>
      <c r="UH175"/>
      <c r="UI175"/>
      <c r="UJ175"/>
      <c r="UK175"/>
      <c r="UL175"/>
      <c r="UM175"/>
      <c r="UN175"/>
      <c r="UO175"/>
      <c r="UP175"/>
      <c r="UQ175"/>
      <c r="UR175"/>
      <c r="US175"/>
      <c r="UT175"/>
      <c r="UU175"/>
      <c r="UV175"/>
      <c r="UW175"/>
      <c r="UX175"/>
      <c r="UY175"/>
      <c r="UZ175"/>
      <c r="VA175"/>
      <c r="VB175"/>
      <c r="VC175"/>
      <c r="VD175"/>
      <c r="VE175"/>
      <c r="VF175"/>
      <c r="VG175"/>
      <c r="VH175"/>
      <c r="VI175"/>
      <c r="VJ175"/>
      <c r="VK175"/>
      <c r="VL175"/>
      <c r="VM175"/>
      <c r="VN175"/>
      <c r="VO175"/>
      <c r="VP175"/>
      <c r="VQ175"/>
      <c r="VR175"/>
      <c r="VS175"/>
      <c r="VT175"/>
      <c r="VU175"/>
      <c r="VV175"/>
      <c r="VW175"/>
      <c r="VX175"/>
      <c r="VY175"/>
      <c r="VZ175"/>
      <c r="WA175"/>
      <c r="WB175"/>
      <c r="WC175"/>
      <c r="WD175"/>
      <c r="WE175"/>
      <c r="WF175"/>
      <c r="WG175"/>
      <c r="WH175"/>
      <c r="WI175"/>
      <c r="WJ175"/>
      <c r="WK175"/>
      <c r="WL175"/>
      <c r="WM175"/>
      <c r="WN175"/>
      <c r="WO175"/>
      <c r="WP175"/>
      <c r="WQ175"/>
      <c r="WR175"/>
      <c r="WS175"/>
      <c r="WT175"/>
      <c r="WU175"/>
      <c r="WV175"/>
      <c r="WW175"/>
      <c r="WX175"/>
      <c r="WY175"/>
      <c r="WZ175"/>
      <c r="XA175"/>
      <c r="XB175"/>
      <c r="XC175"/>
      <c r="XD175"/>
      <c r="XE175"/>
      <c r="XF175"/>
      <c r="XG175"/>
      <c r="XH175"/>
      <c r="XI175"/>
      <c r="XJ175"/>
      <c r="XK175"/>
      <c r="XL175"/>
      <c r="XM175"/>
      <c r="XN175"/>
      <c r="XO175"/>
      <c r="XP175"/>
      <c r="XQ175"/>
      <c r="XR175"/>
      <c r="XS175"/>
      <c r="XT175"/>
      <c r="XU175"/>
      <c r="XV175"/>
      <c r="XW175"/>
      <c r="XX175"/>
      <c r="XY175"/>
      <c r="XZ175"/>
      <c r="YA175"/>
      <c r="YB175"/>
      <c r="YC175"/>
      <c r="YD175"/>
      <c r="YE175"/>
      <c r="YF175"/>
      <c r="YG175"/>
      <c r="YH175"/>
      <c r="YI175"/>
      <c r="YJ175"/>
      <c r="YK175"/>
      <c r="YL175"/>
      <c r="YM175"/>
      <c r="YN175"/>
      <c r="YO175"/>
      <c r="YP175"/>
      <c r="YQ175"/>
      <c r="YR175"/>
      <c r="YS175"/>
      <c r="YT175"/>
      <c r="YU175"/>
      <c r="YV175"/>
      <c r="YW175"/>
      <c r="YX175"/>
      <c r="YY175"/>
      <c r="YZ175"/>
      <c r="ZA175"/>
      <c r="ZB175"/>
      <c r="ZC175"/>
      <c r="ZD175"/>
      <c r="ZE175"/>
      <c r="ZF175"/>
      <c r="ZG175"/>
      <c r="ZH175"/>
      <c r="ZI175"/>
      <c r="ZJ175"/>
      <c r="ZK175"/>
      <c r="ZL175"/>
      <c r="ZM175"/>
      <c r="ZN175"/>
      <c r="ZO175"/>
      <c r="ZP175"/>
      <c r="ZQ175"/>
      <c r="ZR175"/>
      <c r="ZS175"/>
      <c r="ZT175"/>
      <c r="ZU175"/>
      <c r="ZV175"/>
      <c r="ZW175"/>
      <c r="ZX175"/>
      <c r="ZY175"/>
      <c r="ZZ175"/>
    </row>
    <row r="176" spans="1:702" s="18" customFormat="1">
      <c r="A176" s="16" t="s">
        <v>180</v>
      </c>
      <c r="B176">
        <v>0</v>
      </c>
      <c r="C176">
        <v>25127.130714581075</v>
      </c>
      <c r="D176">
        <v>50241.475875772754</v>
      </c>
      <c r="E176">
        <v>76271.361702456124</v>
      </c>
      <c r="F176">
        <v>95013.245264236</v>
      </c>
      <c r="G176">
        <v>117433.3308422018</v>
      </c>
      <c r="H176">
        <v>145579.252610686</v>
      </c>
      <c r="I176">
        <v>170532.10806679793</v>
      </c>
      <c r="J176">
        <v>194930.5423952853</v>
      </c>
      <c r="K176">
        <v>215879.1100258301</v>
      </c>
      <c r="L176">
        <v>241452.54854336343</v>
      </c>
      <c r="M176">
        <v>259940.54854156109</v>
      </c>
      <c r="N176">
        <v>280149.57437094219</v>
      </c>
      <c r="O176">
        <v>299946.01437553018</v>
      </c>
      <c r="P176">
        <v>317304.50755913166</v>
      </c>
      <c r="Q176">
        <v>327657.68747201219</v>
      </c>
      <c r="R176">
        <v>350210.01789653534</v>
      </c>
      <c r="S176">
        <v>375127.29382121511</v>
      </c>
      <c r="T176">
        <v>410418.57598480483</v>
      </c>
      <c r="U176">
        <v>437743.12286205648</v>
      </c>
      <c r="V176">
        <v>461484.02568664995</v>
      </c>
      <c r="W176">
        <v>484962.58501117851</v>
      </c>
      <c r="X176">
        <v>520336.13771956152</v>
      </c>
      <c r="Y176">
        <v>549542.63659848785</v>
      </c>
      <c r="Z176">
        <v>568713.53716437251</v>
      </c>
      <c r="AA176">
        <v>589693.90261212236</v>
      </c>
      <c r="AB176">
        <v>625049.71332172572</v>
      </c>
      <c r="AC176">
        <v>679068.47188840993</v>
      </c>
      <c r="AD176">
        <v>718840.30214476062</v>
      </c>
      <c r="AE176">
        <v>740889.6939238956</v>
      </c>
      <c r="AF176">
        <v>785665.79256444809</v>
      </c>
      <c r="AG176">
        <v>830332.1317498514</v>
      </c>
      <c r="AH176">
        <v>901427.99188310944</v>
      </c>
      <c r="AI176">
        <v>934145.80139296281</v>
      </c>
      <c r="AJ176">
        <v>961570.89500312496</v>
      </c>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c r="EZ176"/>
      <c r="FA176"/>
      <c r="FB176"/>
      <c r="FC176"/>
      <c r="FD176"/>
      <c r="FE176"/>
      <c r="FF176"/>
      <c r="FG176"/>
      <c r="FH176"/>
      <c r="FI176"/>
      <c r="FJ176"/>
      <c r="FK176"/>
      <c r="FL176"/>
      <c r="FM176"/>
      <c r="FN176"/>
      <c r="FO176"/>
      <c r="FP176"/>
      <c r="FQ176"/>
      <c r="FR176"/>
      <c r="FS176"/>
      <c r="FT176"/>
      <c r="FU176"/>
      <c r="FV176"/>
      <c r="FW176"/>
      <c r="FX176"/>
      <c r="FY176"/>
      <c r="FZ176"/>
      <c r="GA176"/>
      <c r="GB176"/>
      <c r="GC176"/>
      <c r="GD176"/>
      <c r="GE176"/>
      <c r="GF176"/>
      <c r="GG176"/>
      <c r="GH176"/>
      <c r="GI176"/>
      <c r="GJ176"/>
      <c r="GK176"/>
      <c r="GL176"/>
      <c r="GM176"/>
      <c r="GN176"/>
      <c r="GO176"/>
      <c r="GP176"/>
      <c r="GQ176"/>
      <c r="GR176"/>
      <c r="GS176"/>
      <c r="GT176"/>
      <c r="GU176"/>
      <c r="GV176"/>
      <c r="GW176"/>
      <c r="GX176"/>
      <c r="GY176"/>
      <c r="GZ176"/>
      <c r="HA176"/>
      <c r="HB176"/>
      <c r="HC176"/>
      <c r="HD176"/>
      <c r="HE176"/>
      <c r="HF176"/>
      <c r="HG176"/>
      <c r="HH176"/>
      <c r="HI176"/>
      <c r="HJ176"/>
      <c r="HK176"/>
      <c r="HL176"/>
      <c r="HM176"/>
      <c r="HN176"/>
      <c r="HO176"/>
      <c r="HP176"/>
      <c r="HQ176"/>
      <c r="HR176"/>
      <c r="HS176"/>
      <c r="HT176"/>
      <c r="HU176"/>
      <c r="HV176"/>
      <c r="HW176"/>
      <c r="HX176"/>
      <c r="HY176"/>
      <c r="HZ176"/>
      <c r="IA176"/>
      <c r="IB176"/>
      <c r="IC176"/>
      <c r="ID176"/>
      <c r="IE176"/>
      <c r="IF176"/>
      <c r="IG176"/>
      <c r="IH176"/>
      <c r="II176"/>
      <c r="IJ176"/>
      <c r="IK176"/>
      <c r="IL176"/>
      <c r="IM176"/>
      <c r="IN176"/>
      <c r="IO176"/>
      <c r="IP176"/>
      <c r="IQ176"/>
      <c r="IR176"/>
      <c r="IS176"/>
      <c r="IT176"/>
      <c r="IU176"/>
      <c r="IV176"/>
      <c r="IW176"/>
      <c r="IX176"/>
      <c r="IY176"/>
      <c r="IZ176"/>
      <c r="JA176"/>
      <c r="JB176"/>
      <c r="JC176"/>
      <c r="JD176"/>
      <c r="JE176"/>
      <c r="JF176"/>
      <c r="JG176"/>
      <c r="JH176"/>
      <c r="JI176"/>
      <c r="JJ176"/>
      <c r="JK176"/>
      <c r="JL176"/>
      <c r="JM176"/>
      <c r="JN176"/>
      <c r="JO176"/>
      <c r="JP176"/>
      <c r="JQ176"/>
      <c r="JR176"/>
      <c r="JS176"/>
      <c r="JT176"/>
      <c r="JU176"/>
      <c r="JV176"/>
      <c r="JW176"/>
      <c r="JX176"/>
      <c r="JY176"/>
      <c r="JZ176"/>
      <c r="KA176"/>
      <c r="KB176"/>
      <c r="KC176"/>
      <c r="KD176"/>
      <c r="KE176"/>
      <c r="KF176"/>
      <c r="KG176"/>
      <c r="KH176"/>
      <c r="KI176"/>
      <c r="KJ176"/>
      <c r="KK176"/>
      <c r="KL176"/>
      <c r="KM176"/>
      <c r="KN176"/>
      <c r="KO176"/>
      <c r="KP176"/>
      <c r="KQ176"/>
      <c r="KR176"/>
      <c r="KS176"/>
      <c r="KT176"/>
      <c r="KU176"/>
      <c r="KV176"/>
      <c r="KW176"/>
      <c r="KX176"/>
      <c r="KY176"/>
      <c r="KZ176"/>
      <c r="LA176"/>
      <c r="LB176"/>
      <c r="LC176"/>
      <c r="LD176"/>
      <c r="LE176"/>
      <c r="LF176"/>
      <c r="LG176"/>
      <c r="LH176"/>
      <c r="LI176"/>
      <c r="LJ176"/>
      <c r="LK176"/>
      <c r="LL176"/>
      <c r="LM176"/>
      <c r="LN176"/>
      <c r="LO176"/>
      <c r="LP176"/>
      <c r="LQ176"/>
      <c r="LR176"/>
      <c r="LS176"/>
      <c r="LT176"/>
      <c r="LU176"/>
      <c r="LV176"/>
      <c r="LW176"/>
      <c r="LX176"/>
      <c r="LY176"/>
      <c r="LZ176"/>
      <c r="MA176"/>
      <c r="MB176"/>
      <c r="MC176"/>
      <c r="MD176"/>
      <c r="ME176"/>
      <c r="MF176"/>
      <c r="MG176"/>
      <c r="MH176"/>
      <c r="MI176"/>
      <c r="MJ176"/>
      <c r="MK176"/>
      <c r="ML176"/>
      <c r="MM176"/>
      <c r="MN176"/>
      <c r="MO176"/>
      <c r="MP176"/>
      <c r="MQ176"/>
      <c r="MR176"/>
      <c r="MS176"/>
      <c r="MT176"/>
      <c r="MU176"/>
      <c r="MV176"/>
      <c r="MW176"/>
      <c r="MX176"/>
      <c r="MY176"/>
      <c r="MZ176"/>
      <c r="NA176"/>
      <c r="NB176"/>
      <c r="NC176"/>
      <c r="ND176"/>
      <c r="NE176"/>
      <c r="NF176"/>
      <c r="NG176"/>
      <c r="NH176"/>
      <c r="NI176"/>
      <c r="NJ176"/>
      <c r="NK176"/>
      <c r="NL176"/>
      <c r="NM176"/>
      <c r="NN176"/>
      <c r="NO176"/>
      <c r="NP176"/>
      <c r="NQ176"/>
      <c r="NR176"/>
      <c r="NS176"/>
      <c r="NT176"/>
      <c r="NU176"/>
      <c r="NV176"/>
      <c r="NW176"/>
      <c r="NX176"/>
      <c r="NY176"/>
      <c r="NZ176"/>
      <c r="OA176"/>
      <c r="OB176"/>
      <c r="OC176"/>
      <c r="OD176"/>
      <c r="OE176"/>
      <c r="OF176"/>
      <c r="OG176"/>
      <c r="OH176"/>
      <c r="OI176"/>
      <c r="OJ176"/>
      <c r="OK176"/>
      <c r="OL176"/>
      <c r="OM176"/>
      <c r="ON176"/>
      <c r="OO176"/>
      <c r="OP176"/>
      <c r="OQ176"/>
      <c r="OR176"/>
      <c r="OS176"/>
      <c r="OT176"/>
      <c r="OU176"/>
      <c r="OV176"/>
      <c r="OW176"/>
      <c r="OX176"/>
      <c r="OY176"/>
      <c r="OZ176"/>
      <c r="PA176"/>
      <c r="PB176"/>
      <c r="PC176"/>
      <c r="PD176"/>
      <c r="PE176"/>
      <c r="PF176"/>
      <c r="PG176"/>
      <c r="PH176"/>
      <c r="PI176"/>
      <c r="PJ176"/>
      <c r="PK176"/>
      <c r="PL176"/>
      <c r="PM176"/>
      <c r="PN176"/>
      <c r="PO176"/>
      <c r="PP176"/>
      <c r="PQ176"/>
      <c r="PR176"/>
      <c r="PS176"/>
      <c r="PT176"/>
      <c r="PU176"/>
      <c r="PV176"/>
      <c r="PW176"/>
      <c r="PX176"/>
      <c r="PY176"/>
      <c r="PZ176"/>
      <c r="QA176"/>
      <c r="QB176"/>
      <c r="QC176"/>
      <c r="QD176"/>
      <c r="QE176"/>
      <c r="QF176"/>
      <c r="QG176"/>
      <c r="QH176"/>
      <c r="QI176"/>
      <c r="QJ176"/>
      <c r="QK176"/>
      <c r="QL176"/>
      <c r="QM176"/>
      <c r="QN176"/>
      <c r="QO176"/>
      <c r="QP176"/>
      <c r="QQ176"/>
      <c r="QR176"/>
      <c r="QS176"/>
      <c r="QT176"/>
      <c r="QU176"/>
      <c r="QV176"/>
      <c r="QW176"/>
      <c r="QX176"/>
      <c r="QY176"/>
      <c r="QZ176"/>
      <c r="RA176"/>
      <c r="RB176"/>
      <c r="RC176"/>
      <c r="RD176"/>
      <c r="RE176"/>
      <c r="RF176"/>
      <c r="RG176"/>
      <c r="RH176"/>
      <c r="RI176"/>
      <c r="RJ176"/>
      <c r="RK176"/>
      <c r="RL176"/>
      <c r="RM176"/>
      <c r="RN176"/>
      <c r="RO176"/>
      <c r="RP176"/>
      <c r="RQ176"/>
      <c r="RR176"/>
      <c r="RS176"/>
      <c r="RT176"/>
      <c r="RU176"/>
      <c r="RV176"/>
      <c r="RW176"/>
      <c r="RX176"/>
      <c r="RY176"/>
      <c r="RZ176"/>
      <c r="SA176"/>
      <c r="SB176"/>
      <c r="SC176"/>
      <c r="SD176"/>
      <c r="SE176"/>
      <c r="SF176"/>
      <c r="SG176"/>
      <c r="SH176"/>
      <c r="SI176"/>
      <c r="SJ176"/>
      <c r="SK176"/>
      <c r="SL176"/>
      <c r="SM176"/>
      <c r="SN176"/>
      <c r="SO176"/>
      <c r="SP176"/>
      <c r="SQ176"/>
      <c r="SR176"/>
      <c r="SS176"/>
      <c r="ST176"/>
      <c r="SU176"/>
      <c r="SV176"/>
      <c r="SW176"/>
      <c r="SX176"/>
      <c r="SY176"/>
      <c r="SZ176"/>
      <c r="TA176"/>
      <c r="TB176"/>
      <c r="TC176"/>
      <c r="TD176"/>
      <c r="TE176"/>
      <c r="TF176"/>
      <c r="TG176"/>
      <c r="TH176"/>
      <c r="TI176"/>
      <c r="TJ176"/>
      <c r="TK176"/>
      <c r="TL176"/>
      <c r="TM176"/>
      <c r="TN176"/>
      <c r="TO176"/>
      <c r="TP176"/>
      <c r="TQ176"/>
      <c r="TR176"/>
      <c r="TS176"/>
      <c r="TT176"/>
      <c r="TU176"/>
      <c r="TV176"/>
      <c r="TW176"/>
      <c r="TX176"/>
      <c r="TY176"/>
      <c r="TZ176"/>
      <c r="UA176"/>
      <c r="UB176"/>
      <c r="UC176"/>
      <c r="UD176"/>
      <c r="UE176"/>
      <c r="UF176"/>
      <c r="UG176"/>
      <c r="UH176"/>
      <c r="UI176"/>
      <c r="UJ176"/>
      <c r="UK176"/>
      <c r="UL176"/>
      <c r="UM176"/>
      <c r="UN176"/>
      <c r="UO176"/>
      <c r="UP176"/>
      <c r="UQ176"/>
      <c r="UR176"/>
      <c r="US176"/>
      <c r="UT176"/>
      <c r="UU176"/>
      <c r="UV176"/>
      <c r="UW176"/>
      <c r="UX176"/>
      <c r="UY176"/>
      <c r="UZ176"/>
      <c r="VA176"/>
      <c r="VB176"/>
      <c r="VC176"/>
      <c r="VD176"/>
      <c r="VE176"/>
      <c r="VF176"/>
      <c r="VG176"/>
      <c r="VH176"/>
      <c r="VI176"/>
      <c r="VJ176"/>
      <c r="VK176"/>
      <c r="VL176"/>
      <c r="VM176"/>
      <c r="VN176"/>
      <c r="VO176"/>
      <c r="VP176"/>
      <c r="VQ176"/>
      <c r="VR176"/>
      <c r="VS176"/>
      <c r="VT176"/>
      <c r="VU176"/>
      <c r="VV176"/>
      <c r="VW176"/>
      <c r="VX176"/>
      <c r="VY176"/>
      <c r="VZ176"/>
      <c r="WA176"/>
      <c r="WB176"/>
      <c r="WC176"/>
      <c r="WD176"/>
      <c r="WE176"/>
      <c r="WF176"/>
      <c r="WG176"/>
      <c r="WH176"/>
      <c r="WI176"/>
      <c r="WJ176"/>
      <c r="WK176"/>
      <c r="WL176"/>
      <c r="WM176"/>
      <c r="WN176"/>
      <c r="WO176"/>
      <c r="WP176"/>
      <c r="WQ176"/>
      <c r="WR176"/>
      <c r="WS176"/>
      <c r="WT176"/>
      <c r="WU176"/>
      <c r="WV176"/>
      <c r="WW176"/>
      <c r="WX176"/>
      <c r="WY176"/>
      <c r="WZ176"/>
      <c r="XA176"/>
      <c r="XB176"/>
      <c r="XC176"/>
      <c r="XD176"/>
      <c r="XE176"/>
      <c r="XF176"/>
      <c r="XG176"/>
      <c r="XH176"/>
      <c r="XI176"/>
      <c r="XJ176"/>
      <c r="XK176"/>
      <c r="XL176"/>
      <c r="XM176"/>
      <c r="XN176"/>
      <c r="XO176"/>
      <c r="XP176"/>
      <c r="XQ176"/>
      <c r="XR176"/>
      <c r="XS176"/>
      <c r="XT176"/>
      <c r="XU176"/>
      <c r="XV176"/>
      <c r="XW176"/>
      <c r="XX176"/>
      <c r="XY176"/>
      <c r="XZ176"/>
      <c r="YA176"/>
      <c r="YB176"/>
      <c r="YC176"/>
      <c r="YD176"/>
      <c r="YE176"/>
      <c r="YF176"/>
      <c r="YG176"/>
      <c r="YH176"/>
      <c r="YI176"/>
      <c r="YJ176"/>
      <c r="YK176"/>
      <c r="YL176"/>
      <c r="YM176"/>
      <c r="YN176"/>
      <c r="YO176"/>
      <c r="YP176"/>
      <c r="YQ176"/>
      <c r="YR176"/>
      <c r="YS176"/>
      <c r="YT176"/>
      <c r="YU176"/>
      <c r="YV176"/>
      <c r="YW176"/>
      <c r="YX176"/>
      <c r="YY176"/>
      <c r="YZ176"/>
      <c r="ZA176"/>
      <c r="ZB176"/>
      <c r="ZC176"/>
      <c r="ZD176"/>
      <c r="ZE176"/>
      <c r="ZF176"/>
      <c r="ZG176"/>
      <c r="ZH176"/>
      <c r="ZI176"/>
      <c r="ZJ176"/>
      <c r="ZK176"/>
      <c r="ZL176"/>
      <c r="ZM176"/>
      <c r="ZN176"/>
      <c r="ZO176"/>
      <c r="ZP176"/>
      <c r="ZQ176"/>
      <c r="ZR176"/>
      <c r="ZS176"/>
      <c r="ZT176"/>
      <c r="ZU176"/>
      <c r="ZV176"/>
      <c r="ZW176"/>
      <c r="ZX176"/>
      <c r="ZY176"/>
      <c r="ZZ176"/>
    </row>
    <row r="177" spans="1:702" s="18" customFormat="1">
      <c r="A177" s="16" t="s">
        <v>68</v>
      </c>
      <c r="B177">
        <v>502542.61429162155</v>
      </c>
      <c r="C177">
        <v>497923.17109735403</v>
      </c>
      <c r="D177">
        <v>499315.7617908055</v>
      </c>
      <c r="E177">
        <v>529951.60764254187</v>
      </c>
      <c r="F177">
        <v>477849.9496323081</v>
      </c>
      <c r="G177">
        <v>409618.42069340765</v>
      </c>
      <c r="H177">
        <v>383778.69695255242</v>
      </c>
      <c r="I177">
        <v>370074.92270281492</v>
      </c>
      <c r="J177">
        <v>352173.88302537048</v>
      </c>
      <c r="K177">
        <v>334293.08389039646</v>
      </c>
      <c r="L177">
        <v>304655.48728036007</v>
      </c>
      <c r="M177">
        <v>293926.00886978069</v>
      </c>
      <c r="N177">
        <v>261638.51532180904</v>
      </c>
      <c r="O177">
        <v>228782.09804408904</v>
      </c>
      <c r="P177">
        <v>208097.82022690057</v>
      </c>
      <c r="Q177">
        <v>245950.48036936251</v>
      </c>
      <c r="R177">
        <v>237801.44163711875</v>
      </c>
      <c r="S177">
        <v>226496.16927966132</v>
      </c>
      <c r="T177">
        <v>240668.15037443684</v>
      </c>
      <c r="U177">
        <v>216521.55945139308</v>
      </c>
      <c r="V177">
        <v>233770.08709086955</v>
      </c>
      <c r="W177">
        <v>211204.24578750966</v>
      </c>
      <c r="X177">
        <v>212609.67443207311</v>
      </c>
      <c r="Y177">
        <v>223739.32871727081</v>
      </c>
      <c r="Z177">
        <v>210566.10871289391</v>
      </c>
      <c r="AA177">
        <v>236768.96040815054</v>
      </c>
      <c r="AB177">
        <v>235307.51676947254</v>
      </c>
      <c r="AC177">
        <v>216405.00053266733</v>
      </c>
      <c r="AD177">
        <v>202975.27355743176</v>
      </c>
      <c r="AE177">
        <v>184292.05347400502</v>
      </c>
      <c r="AF177">
        <v>182433.85941694229</v>
      </c>
      <c r="AG177">
        <v>205938.17087220337</v>
      </c>
      <c r="AH177">
        <v>0</v>
      </c>
      <c r="AI177">
        <v>0</v>
      </c>
      <c r="AJ177">
        <v>0</v>
      </c>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c r="EZ177"/>
      <c r="FA177"/>
      <c r="FB177"/>
      <c r="FC177"/>
      <c r="FD177"/>
      <c r="FE177"/>
      <c r="FF177"/>
      <c r="FG177"/>
      <c r="FH177"/>
      <c r="FI177"/>
      <c r="FJ177"/>
      <c r="FK177"/>
      <c r="FL177"/>
      <c r="FM177"/>
      <c r="FN177"/>
      <c r="FO177"/>
      <c r="FP177"/>
      <c r="FQ177"/>
      <c r="FR177"/>
      <c r="FS177"/>
      <c r="FT177"/>
      <c r="FU177"/>
      <c r="FV177"/>
      <c r="FW177"/>
      <c r="FX177"/>
      <c r="FY177"/>
      <c r="FZ177"/>
      <c r="GA177"/>
      <c r="GB177"/>
      <c r="GC177"/>
      <c r="GD177"/>
      <c r="GE177"/>
      <c r="GF177"/>
      <c r="GG177"/>
      <c r="GH177"/>
      <c r="GI177"/>
      <c r="GJ177"/>
      <c r="GK177"/>
      <c r="GL177"/>
      <c r="GM177"/>
      <c r="GN177"/>
      <c r="GO177"/>
      <c r="GP177"/>
      <c r="GQ177"/>
      <c r="GR177"/>
      <c r="GS177"/>
      <c r="GT177"/>
      <c r="GU177"/>
      <c r="GV177"/>
      <c r="GW177"/>
      <c r="GX177"/>
      <c r="GY177"/>
      <c r="GZ177"/>
      <c r="HA177"/>
      <c r="HB177"/>
      <c r="HC177"/>
      <c r="HD177"/>
      <c r="HE177"/>
      <c r="HF177"/>
      <c r="HG177"/>
      <c r="HH177"/>
      <c r="HI177"/>
      <c r="HJ177"/>
      <c r="HK177"/>
      <c r="HL177"/>
      <c r="HM177"/>
      <c r="HN177"/>
      <c r="HO177"/>
      <c r="HP177"/>
      <c r="HQ177"/>
      <c r="HR177"/>
      <c r="HS177"/>
      <c r="HT177"/>
      <c r="HU177"/>
      <c r="HV177"/>
      <c r="HW177"/>
      <c r="HX177"/>
      <c r="HY177"/>
      <c r="HZ177"/>
      <c r="IA177"/>
      <c r="IB177"/>
      <c r="IC177"/>
      <c r="ID177"/>
      <c r="IE177"/>
      <c r="IF177"/>
      <c r="IG177"/>
      <c r="IH177"/>
      <c r="II177"/>
      <c r="IJ177"/>
      <c r="IK177"/>
      <c r="IL177"/>
      <c r="IM177"/>
      <c r="IN177"/>
      <c r="IO177"/>
      <c r="IP177"/>
      <c r="IQ177"/>
      <c r="IR177"/>
      <c r="IS177"/>
      <c r="IT177"/>
      <c r="IU177"/>
      <c r="IV177"/>
      <c r="IW177"/>
      <c r="IX177"/>
      <c r="IY177"/>
      <c r="IZ177"/>
      <c r="JA177"/>
      <c r="JB177"/>
      <c r="JC177"/>
      <c r="JD177"/>
      <c r="JE177"/>
      <c r="JF177"/>
      <c r="JG177"/>
      <c r="JH177"/>
      <c r="JI177"/>
      <c r="JJ177"/>
      <c r="JK177"/>
      <c r="JL177"/>
      <c r="JM177"/>
      <c r="JN177"/>
      <c r="JO177"/>
      <c r="JP177"/>
      <c r="JQ177"/>
      <c r="JR177"/>
      <c r="JS177"/>
      <c r="JT177"/>
      <c r="JU177"/>
      <c r="JV177"/>
      <c r="JW177"/>
      <c r="JX177"/>
      <c r="JY177"/>
      <c r="JZ177"/>
      <c r="KA177"/>
      <c r="KB177"/>
      <c r="KC177"/>
      <c r="KD177"/>
      <c r="KE177"/>
      <c r="KF177"/>
      <c r="KG177"/>
      <c r="KH177"/>
      <c r="KI177"/>
      <c r="KJ177"/>
      <c r="KK177"/>
      <c r="KL177"/>
      <c r="KM177"/>
      <c r="KN177"/>
      <c r="KO177"/>
      <c r="KP177"/>
      <c r="KQ177"/>
      <c r="KR177"/>
      <c r="KS177"/>
      <c r="KT177"/>
      <c r="KU177"/>
      <c r="KV177"/>
      <c r="KW177"/>
      <c r="KX177"/>
      <c r="KY177"/>
      <c r="KZ177"/>
      <c r="LA177"/>
      <c r="LB177"/>
      <c r="LC177"/>
      <c r="LD177"/>
      <c r="LE177"/>
      <c r="LF177"/>
      <c r="LG177"/>
      <c r="LH177"/>
      <c r="LI177"/>
      <c r="LJ177"/>
      <c r="LK177"/>
      <c r="LL177"/>
      <c r="LM177"/>
      <c r="LN177"/>
      <c r="LO177"/>
      <c r="LP177"/>
      <c r="LQ177"/>
      <c r="LR177"/>
      <c r="LS177"/>
      <c r="LT177"/>
      <c r="LU177"/>
      <c r="LV177"/>
      <c r="LW177"/>
      <c r="LX177"/>
      <c r="LY177"/>
      <c r="LZ177"/>
      <c r="MA177"/>
      <c r="MB177"/>
      <c r="MC177"/>
      <c r="MD177"/>
      <c r="ME177"/>
      <c r="MF177"/>
      <c r="MG177"/>
      <c r="MH177"/>
      <c r="MI177"/>
      <c r="MJ177"/>
      <c r="MK177"/>
      <c r="ML177"/>
      <c r="MM177"/>
      <c r="MN177"/>
      <c r="MO177"/>
      <c r="MP177"/>
      <c r="MQ177"/>
      <c r="MR177"/>
      <c r="MS177"/>
      <c r="MT177"/>
      <c r="MU177"/>
      <c r="MV177"/>
      <c r="MW177"/>
      <c r="MX177"/>
      <c r="MY177"/>
      <c r="MZ177"/>
      <c r="NA177"/>
      <c r="NB177"/>
      <c r="NC177"/>
      <c r="ND177"/>
      <c r="NE177"/>
      <c r="NF177"/>
      <c r="NG177"/>
      <c r="NH177"/>
      <c r="NI177"/>
      <c r="NJ177"/>
      <c r="NK177"/>
      <c r="NL177"/>
      <c r="NM177"/>
      <c r="NN177"/>
      <c r="NO177"/>
      <c r="NP177"/>
      <c r="NQ177"/>
      <c r="NR177"/>
      <c r="NS177"/>
      <c r="NT177"/>
      <c r="NU177"/>
      <c r="NV177"/>
      <c r="NW177"/>
      <c r="NX177"/>
      <c r="NY177"/>
      <c r="NZ177"/>
      <c r="OA177"/>
      <c r="OB177"/>
      <c r="OC177"/>
      <c r="OD177"/>
      <c r="OE177"/>
      <c r="OF177"/>
      <c r="OG177"/>
      <c r="OH177"/>
      <c r="OI177"/>
      <c r="OJ177"/>
      <c r="OK177"/>
      <c r="OL177"/>
      <c r="OM177"/>
      <c r="ON177"/>
      <c r="OO177"/>
      <c r="OP177"/>
      <c r="OQ177"/>
      <c r="OR177"/>
      <c r="OS177"/>
      <c r="OT177"/>
      <c r="OU177"/>
      <c r="OV177"/>
      <c r="OW177"/>
      <c r="OX177"/>
      <c r="OY177"/>
      <c r="OZ177"/>
      <c r="PA177"/>
      <c r="PB177"/>
      <c r="PC177"/>
      <c r="PD177"/>
      <c r="PE177"/>
      <c r="PF177"/>
      <c r="PG177"/>
      <c r="PH177"/>
      <c r="PI177"/>
      <c r="PJ177"/>
      <c r="PK177"/>
      <c r="PL177"/>
      <c r="PM177"/>
      <c r="PN177"/>
      <c r="PO177"/>
      <c r="PP177"/>
      <c r="PQ177"/>
      <c r="PR177"/>
      <c r="PS177"/>
      <c r="PT177"/>
      <c r="PU177"/>
      <c r="PV177"/>
      <c r="PW177"/>
      <c r="PX177"/>
      <c r="PY177"/>
      <c r="PZ177"/>
      <c r="QA177"/>
      <c r="QB177"/>
      <c r="QC177"/>
      <c r="QD177"/>
      <c r="QE177"/>
      <c r="QF177"/>
      <c r="QG177"/>
      <c r="QH177"/>
      <c r="QI177"/>
      <c r="QJ177"/>
      <c r="QK177"/>
      <c r="QL177"/>
      <c r="QM177"/>
      <c r="QN177"/>
      <c r="QO177"/>
      <c r="QP177"/>
      <c r="QQ177"/>
      <c r="QR177"/>
      <c r="QS177"/>
      <c r="QT177"/>
      <c r="QU177"/>
      <c r="QV177"/>
      <c r="QW177"/>
      <c r="QX177"/>
      <c r="QY177"/>
      <c r="QZ177"/>
      <c r="RA177"/>
      <c r="RB177"/>
      <c r="RC177"/>
      <c r="RD177"/>
      <c r="RE177"/>
      <c r="RF177"/>
      <c r="RG177"/>
      <c r="RH177"/>
      <c r="RI177"/>
      <c r="RJ177"/>
      <c r="RK177"/>
      <c r="RL177"/>
      <c r="RM177"/>
      <c r="RN177"/>
      <c r="RO177"/>
      <c r="RP177"/>
      <c r="RQ177"/>
      <c r="RR177"/>
      <c r="RS177"/>
      <c r="RT177"/>
      <c r="RU177"/>
      <c r="RV177"/>
      <c r="RW177"/>
      <c r="RX177"/>
      <c r="RY177"/>
      <c r="RZ177"/>
      <c r="SA177"/>
      <c r="SB177"/>
      <c r="SC177"/>
      <c r="SD177"/>
      <c r="SE177"/>
      <c r="SF177"/>
      <c r="SG177"/>
      <c r="SH177"/>
      <c r="SI177"/>
      <c r="SJ177"/>
      <c r="SK177"/>
      <c r="SL177"/>
      <c r="SM177"/>
      <c r="SN177"/>
      <c r="SO177"/>
      <c r="SP177"/>
      <c r="SQ177"/>
      <c r="SR177"/>
      <c r="SS177"/>
      <c r="ST177"/>
      <c r="SU177"/>
      <c r="SV177"/>
      <c r="SW177"/>
      <c r="SX177"/>
      <c r="SY177"/>
      <c r="SZ177"/>
      <c r="TA177"/>
      <c r="TB177"/>
      <c r="TC177"/>
      <c r="TD177"/>
      <c r="TE177"/>
      <c r="TF177"/>
      <c r="TG177"/>
      <c r="TH177"/>
      <c r="TI177"/>
      <c r="TJ177"/>
      <c r="TK177"/>
      <c r="TL177"/>
      <c r="TM177"/>
      <c r="TN177"/>
      <c r="TO177"/>
      <c r="TP177"/>
      <c r="TQ177"/>
      <c r="TR177"/>
      <c r="TS177"/>
      <c r="TT177"/>
      <c r="TU177"/>
      <c r="TV177"/>
      <c r="TW177"/>
      <c r="TX177"/>
      <c r="TY177"/>
      <c r="TZ177"/>
      <c r="UA177"/>
      <c r="UB177"/>
      <c r="UC177"/>
      <c r="UD177"/>
      <c r="UE177"/>
      <c r="UF177"/>
      <c r="UG177"/>
      <c r="UH177"/>
      <c r="UI177"/>
      <c r="UJ177"/>
      <c r="UK177"/>
      <c r="UL177"/>
      <c r="UM177"/>
      <c r="UN177"/>
      <c r="UO177"/>
      <c r="UP177"/>
      <c r="UQ177"/>
      <c r="UR177"/>
      <c r="US177"/>
      <c r="UT177"/>
      <c r="UU177"/>
      <c r="UV177"/>
      <c r="UW177"/>
      <c r="UX177"/>
      <c r="UY177"/>
      <c r="UZ177"/>
      <c r="VA177"/>
      <c r="VB177"/>
      <c r="VC177"/>
      <c r="VD177"/>
      <c r="VE177"/>
      <c r="VF177"/>
      <c r="VG177"/>
      <c r="VH177"/>
      <c r="VI177"/>
      <c r="VJ177"/>
      <c r="VK177"/>
      <c r="VL177"/>
      <c r="VM177"/>
      <c r="VN177"/>
      <c r="VO177"/>
      <c r="VP177"/>
      <c r="VQ177"/>
      <c r="VR177"/>
      <c r="VS177"/>
      <c r="VT177"/>
      <c r="VU177"/>
      <c r="VV177"/>
      <c r="VW177"/>
      <c r="VX177"/>
      <c r="VY177"/>
      <c r="VZ177"/>
      <c r="WA177"/>
      <c r="WB177"/>
      <c r="WC177"/>
      <c r="WD177"/>
      <c r="WE177"/>
      <c r="WF177"/>
      <c r="WG177"/>
      <c r="WH177"/>
      <c r="WI177"/>
      <c r="WJ177"/>
      <c r="WK177"/>
      <c r="WL177"/>
      <c r="WM177"/>
      <c r="WN177"/>
      <c r="WO177"/>
      <c r="WP177"/>
      <c r="WQ177"/>
      <c r="WR177"/>
      <c r="WS177"/>
      <c r="WT177"/>
      <c r="WU177"/>
      <c r="WV177"/>
      <c r="WW177"/>
      <c r="WX177"/>
      <c r="WY177"/>
      <c r="WZ177"/>
      <c r="XA177"/>
      <c r="XB177"/>
      <c r="XC177"/>
      <c r="XD177"/>
      <c r="XE177"/>
      <c r="XF177"/>
      <c r="XG177"/>
      <c r="XH177"/>
      <c r="XI177"/>
      <c r="XJ177"/>
      <c r="XK177"/>
      <c r="XL177"/>
      <c r="XM177"/>
      <c r="XN177"/>
      <c r="XO177"/>
      <c r="XP177"/>
      <c r="XQ177"/>
      <c r="XR177"/>
      <c r="XS177"/>
      <c r="XT177"/>
      <c r="XU177"/>
      <c r="XV177"/>
      <c r="XW177"/>
      <c r="XX177"/>
      <c r="XY177"/>
      <c r="XZ177"/>
      <c r="YA177"/>
      <c r="YB177"/>
      <c r="YC177"/>
      <c r="YD177"/>
      <c r="YE177"/>
      <c r="YF177"/>
      <c r="YG177"/>
      <c r="YH177"/>
      <c r="YI177"/>
      <c r="YJ177"/>
      <c r="YK177"/>
      <c r="YL177"/>
      <c r="YM177"/>
      <c r="YN177"/>
      <c r="YO177"/>
      <c r="YP177"/>
      <c r="YQ177"/>
      <c r="YR177"/>
      <c r="YS177"/>
      <c r="YT177"/>
      <c r="YU177"/>
      <c r="YV177"/>
      <c r="YW177"/>
      <c r="YX177"/>
      <c r="YY177"/>
      <c r="YZ177"/>
      <c r="ZA177"/>
      <c r="ZB177"/>
      <c r="ZC177"/>
      <c r="ZD177"/>
      <c r="ZE177"/>
      <c r="ZF177"/>
      <c r="ZG177"/>
      <c r="ZH177"/>
      <c r="ZI177"/>
      <c r="ZJ177"/>
      <c r="ZK177"/>
      <c r="ZL177"/>
      <c r="ZM177"/>
      <c r="ZN177"/>
      <c r="ZO177"/>
      <c r="ZP177"/>
      <c r="ZQ177"/>
      <c r="ZR177"/>
      <c r="ZS177"/>
      <c r="ZT177"/>
      <c r="ZU177"/>
      <c r="ZV177"/>
      <c r="ZW177"/>
      <c r="ZX177"/>
      <c r="ZY177"/>
      <c r="ZZ177"/>
    </row>
    <row r="178" spans="1:702" s="18" customFormat="1">
      <c r="A178" s="16" t="s">
        <v>69</v>
      </c>
      <c r="B178">
        <v>125635.65357290539</v>
      </c>
      <c r="C178">
        <v>124480.79277433851</v>
      </c>
      <c r="D178">
        <v>124828.94044770137</v>
      </c>
      <c r="E178">
        <v>132487.90191063547</v>
      </c>
      <c r="F178">
        <v>119462.48740807702</v>
      </c>
      <c r="G178">
        <v>102404.60517335191</v>
      </c>
      <c r="H178">
        <v>95944.674238138105</v>
      </c>
      <c r="I178">
        <v>92518.73067570373</v>
      </c>
      <c r="J178">
        <v>88043.47075634262</v>
      </c>
      <c r="K178">
        <v>83573.270972599115</v>
      </c>
      <c r="L178">
        <v>76163.871820090018</v>
      </c>
      <c r="M178">
        <v>73481.502217445173</v>
      </c>
      <c r="N178">
        <v>65409.62883045226</v>
      </c>
      <c r="O178">
        <v>57195.52451102226</v>
      </c>
      <c r="P178">
        <v>52024.455056725143</v>
      </c>
      <c r="Q178">
        <v>61487.620092340629</v>
      </c>
      <c r="R178">
        <v>59450.360409279689</v>
      </c>
      <c r="S178">
        <v>56624.04231991533</v>
      </c>
      <c r="T178">
        <v>60167.037593609217</v>
      </c>
      <c r="U178">
        <v>54130.389862848278</v>
      </c>
      <c r="V178">
        <v>58442.521772717402</v>
      </c>
      <c r="W178">
        <v>52801.061446877429</v>
      </c>
      <c r="X178">
        <v>53152.418608018292</v>
      </c>
      <c r="Y178">
        <v>55934.832179317717</v>
      </c>
      <c r="Z178">
        <v>52641.527178223492</v>
      </c>
      <c r="AA178">
        <v>59192.240102037649</v>
      </c>
      <c r="AB178">
        <v>58826.879192368149</v>
      </c>
      <c r="AC178">
        <v>54101.250133166839</v>
      </c>
      <c r="AD178">
        <v>50743.818389357948</v>
      </c>
      <c r="AE178">
        <v>46073.013368501255</v>
      </c>
      <c r="AF178">
        <v>45608.464854235572</v>
      </c>
      <c r="AG178">
        <v>51484.542718050834</v>
      </c>
      <c r="AH178">
        <v>230424.7153371819</v>
      </c>
      <c r="AI178">
        <v>198343.92375939051</v>
      </c>
      <c r="AJ178">
        <v>186575.10091471925</v>
      </c>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c r="EZ178"/>
      <c r="FA178"/>
      <c r="FB178"/>
      <c r="FC178"/>
      <c r="FD178"/>
      <c r="FE178"/>
      <c r="FF178"/>
      <c r="FG178"/>
      <c r="FH178"/>
      <c r="FI178"/>
      <c r="FJ178"/>
      <c r="FK178"/>
      <c r="FL178"/>
      <c r="FM178"/>
      <c r="FN178"/>
      <c r="FO178"/>
      <c r="FP178"/>
      <c r="FQ178"/>
      <c r="FR178"/>
      <c r="FS178"/>
      <c r="FT178"/>
      <c r="FU178"/>
      <c r="FV178"/>
      <c r="FW178"/>
      <c r="FX178"/>
      <c r="FY178"/>
      <c r="FZ178"/>
      <c r="GA178"/>
      <c r="GB178"/>
      <c r="GC178"/>
      <c r="GD178"/>
      <c r="GE178"/>
      <c r="GF178"/>
      <c r="GG178"/>
      <c r="GH178"/>
      <c r="GI178"/>
      <c r="GJ178"/>
      <c r="GK178"/>
      <c r="GL178"/>
      <c r="GM178"/>
      <c r="GN178"/>
      <c r="GO178"/>
      <c r="GP178"/>
      <c r="GQ178"/>
      <c r="GR178"/>
      <c r="GS178"/>
      <c r="GT178"/>
      <c r="GU178"/>
      <c r="GV178"/>
      <c r="GW178"/>
      <c r="GX178"/>
      <c r="GY178"/>
      <c r="GZ178"/>
      <c r="HA178"/>
      <c r="HB178"/>
      <c r="HC178"/>
      <c r="HD178"/>
      <c r="HE178"/>
      <c r="HF178"/>
      <c r="HG178"/>
      <c r="HH178"/>
      <c r="HI178"/>
      <c r="HJ178"/>
      <c r="HK178"/>
      <c r="HL178"/>
      <c r="HM178"/>
      <c r="HN178"/>
      <c r="HO178"/>
      <c r="HP178"/>
      <c r="HQ178"/>
      <c r="HR178"/>
      <c r="HS178"/>
      <c r="HT178"/>
      <c r="HU178"/>
      <c r="HV178"/>
      <c r="HW178"/>
      <c r="HX178"/>
      <c r="HY178"/>
      <c r="HZ178"/>
      <c r="IA178"/>
      <c r="IB178"/>
      <c r="IC178"/>
      <c r="ID178"/>
      <c r="IE178"/>
      <c r="IF178"/>
      <c r="IG178"/>
      <c r="IH178"/>
      <c r="II178"/>
      <c r="IJ178"/>
      <c r="IK178"/>
      <c r="IL178"/>
      <c r="IM178"/>
      <c r="IN178"/>
      <c r="IO178"/>
      <c r="IP178"/>
      <c r="IQ178"/>
      <c r="IR178"/>
      <c r="IS178"/>
      <c r="IT178"/>
      <c r="IU178"/>
      <c r="IV178"/>
      <c r="IW178"/>
      <c r="IX178"/>
      <c r="IY178"/>
      <c r="IZ178"/>
      <c r="JA178"/>
      <c r="JB178"/>
      <c r="JC178"/>
      <c r="JD178"/>
      <c r="JE178"/>
      <c r="JF178"/>
      <c r="JG178"/>
      <c r="JH178"/>
      <c r="JI178"/>
      <c r="JJ178"/>
      <c r="JK178"/>
      <c r="JL178"/>
      <c r="JM178"/>
      <c r="JN178"/>
      <c r="JO178"/>
      <c r="JP178"/>
      <c r="JQ178"/>
      <c r="JR178"/>
      <c r="JS178"/>
      <c r="JT178"/>
      <c r="JU178"/>
      <c r="JV178"/>
      <c r="JW178"/>
      <c r="JX178"/>
      <c r="JY178"/>
      <c r="JZ178"/>
      <c r="KA178"/>
      <c r="KB178"/>
      <c r="KC178"/>
      <c r="KD178"/>
      <c r="KE178"/>
      <c r="KF178"/>
      <c r="KG178"/>
      <c r="KH178"/>
      <c r="KI178"/>
      <c r="KJ178"/>
      <c r="KK178"/>
      <c r="KL178"/>
      <c r="KM178"/>
      <c r="KN178"/>
      <c r="KO178"/>
      <c r="KP178"/>
      <c r="KQ178"/>
      <c r="KR178"/>
      <c r="KS178"/>
      <c r="KT178"/>
      <c r="KU178"/>
      <c r="KV178"/>
      <c r="KW178"/>
      <c r="KX178"/>
      <c r="KY178"/>
      <c r="KZ178"/>
      <c r="LA178"/>
      <c r="LB178"/>
      <c r="LC178"/>
      <c r="LD178"/>
      <c r="LE178"/>
      <c r="LF178"/>
      <c r="LG178"/>
      <c r="LH178"/>
      <c r="LI178"/>
      <c r="LJ178"/>
      <c r="LK178"/>
      <c r="LL178"/>
      <c r="LM178"/>
      <c r="LN178"/>
      <c r="LO178"/>
      <c r="LP178"/>
      <c r="LQ178"/>
      <c r="LR178"/>
      <c r="LS178"/>
      <c r="LT178"/>
      <c r="LU178"/>
      <c r="LV178"/>
      <c r="LW178"/>
      <c r="LX178"/>
      <c r="LY178"/>
      <c r="LZ178"/>
      <c r="MA178"/>
      <c r="MB178"/>
      <c r="MC178"/>
      <c r="MD178"/>
      <c r="ME178"/>
      <c r="MF178"/>
      <c r="MG178"/>
      <c r="MH178"/>
      <c r="MI178"/>
      <c r="MJ178"/>
      <c r="MK178"/>
      <c r="ML178"/>
      <c r="MM178"/>
      <c r="MN178"/>
      <c r="MO178"/>
      <c r="MP178"/>
      <c r="MQ178"/>
      <c r="MR178"/>
      <c r="MS178"/>
      <c r="MT178"/>
      <c r="MU178"/>
      <c r="MV178"/>
      <c r="MW178"/>
      <c r="MX178"/>
      <c r="MY178"/>
      <c r="MZ178"/>
      <c r="NA178"/>
      <c r="NB178"/>
      <c r="NC178"/>
      <c r="ND178"/>
      <c r="NE178"/>
      <c r="NF178"/>
      <c r="NG178"/>
      <c r="NH178"/>
      <c r="NI178"/>
      <c r="NJ178"/>
      <c r="NK178"/>
      <c r="NL178"/>
      <c r="NM178"/>
      <c r="NN178"/>
      <c r="NO178"/>
      <c r="NP178"/>
      <c r="NQ178"/>
      <c r="NR178"/>
      <c r="NS178"/>
      <c r="NT178"/>
      <c r="NU178"/>
      <c r="NV178"/>
      <c r="NW178"/>
      <c r="NX178"/>
      <c r="NY178"/>
      <c r="NZ178"/>
      <c r="OA178"/>
      <c r="OB178"/>
      <c r="OC178"/>
      <c r="OD178"/>
      <c r="OE178"/>
      <c r="OF178"/>
      <c r="OG178"/>
      <c r="OH178"/>
      <c r="OI178"/>
      <c r="OJ178"/>
      <c r="OK178"/>
      <c r="OL178"/>
      <c r="OM178"/>
      <c r="ON178"/>
      <c r="OO178"/>
      <c r="OP178"/>
      <c r="OQ178"/>
      <c r="OR178"/>
      <c r="OS178"/>
      <c r="OT178"/>
      <c r="OU178"/>
      <c r="OV178"/>
      <c r="OW178"/>
      <c r="OX178"/>
      <c r="OY178"/>
      <c r="OZ178"/>
      <c r="PA178"/>
      <c r="PB178"/>
      <c r="PC178"/>
      <c r="PD178"/>
      <c r="PE178"/>
      <c r="PF178"/>
      <c r="PG178"/>
      <c r="PH178"/>
      <c r="PI178"/>
      <c r="PJ178"/>
      <c r="PK178"/>
      <c r="PL178"/>
      <c r="PM178"/>
      <c r="PN178"/>
      <c r="PO178"/>
      <c r="PP178"/>
      <c r="PQ178"/>
      <c r="PR178"/>
      <c r="PS178"/>
      <c r="PT178"/>
      <c r="PU178"/>
      <c r="PV178"/>
      <c r="PW178"/>
      <c r="PX178"/>
      <c r="PY178"/>
      <c r="PZ178"/>
      <c r="QA178"/>
      <c r="QB178"/>
      <c r="QC178"/>
      <c r="QD178"/>
      <c r="QE178"/>
      <c r="QF178"/>
      <c r="QG178"/>
      <c r="QH178"/>
      <c r="QI178"/>
      <c r="QJ178"/>
      <c r="QK178"/>
      <c r="QL178"/>
      <c r="QM178"/>
      <c r="QN178"/>
      <c r="QO178"/>
      <c r="QP178"/>
      <c r="QQ178"/>
      <c r="QR178"/>
      <c r="QS178"/>
      <c r="QT178"/>
      <c r="QU178"/>
      <c r="QV178"/>
      <c r="QW178"/>
      <c r="QX178"/>
      <c r="QY178"/>
      <c r="QZ178"/>
      <c r="RA178"/>
      <c r="RB178"/>
      <c r="RC178"/>
      <c r="RD178"/>
      <c r="RE178"/>
      <c r="RF178"/>
      <c r="RG178"/>
      <c r="RH178"/>
      <c r="RI178"/>
      <c r="RJ178"/>
      <c r="RK178"/>
      <c r="RL178"/>
      <c r="RM178"/>
      <c r="RN178"/>
      <c r="RO178"/>
      <c r="RP178"/>
      <c r="RQ178"/>
      <c r="RR178"/>
      <c r="RS178"/>
      <c r="RT178"/>
      <c r="RU178"/>
      <c r="RV178"/>
      <c r="RW178"/>
      <c r="RX178"/>
      <c r="RY178"/>
      <c r="RZ178"/>
      <c r="SA178"/>
      <c r="SB178"/>
      <c r="SC178"/>
      <c r="SD178"/>
      <c r="SE178"/>
      <c r="SF178"/>
      <c r="SG178"/>
      <c r="SH178"/>
      <c r="SI178"/>
      <c r="SJ178"/>
      <c r="SK178"/>
      <c r="SL178"/>
      <c r="SM178"/>
      <c r="SN178"/>
      <c r="SO178"/>
      <c r="SP178"/>
      <c r="SQ178"/>
      <c r="SR178"/>
      <c r="SS178"/>
      <c r="ST178"/>
      <c r="SU178"/>
      <c r="SV178"/>
      <c r="SW178"/>
      <c r="SX178"/>
      <c r="SY178"/>
      <c r="SZ178"/>
      <c r="TA178"/>
      <c r="TB178"/>
      <c r="TC178"/>
      <c r="TD178"/>
      <c r="TE178"/>
      <c r="TF178"/>
      <c r="TG178"/>
      <c r="TH178"/>
      <c r="TI178"/>
      <c r="TJ178"/>
      <c r="TK178"/>
      <c r="TL178"/>
      <c r="TM178"/>
      <c r="TN178"/>
      <c r="TO178"/>
      <c r="TP178"/>
      <c r="TQ178"/>
      <c r="TR178"/>
      <c r="TS178"/>
      <c r="TT178"/>
      <c r="TU178"/>
      <c r="TV178"/>
      <c r="TW178"/>
      <c r="TX178"/>
      <c r="TY178"/>
      <c r="TZ178"/>
      <c r="UA178"/>
      <c r="UB178"/>
      <c r="UC178"/>
      <c r="UD178"/>
      <c r="UE178"/>
      <c r="UF178"/>
      <c r="UG178"/>
      <c r="UH178"/>
      <c r="UI178"/>
      <c r="UJ178"/>
      <c r="UK178"/>
      <c r="UL178"/>
      <c r="UM178"/>
      <c r="UN178"/>
      <c r="UO178"/>
      <c r="UP178"/>
      <c r="UQ178"/>
      <c r="UR178"/>
      <c r="US178"/>
      <c r="UT178"/>
      <c r="UU178"/>
      <c r="UV178"/>
      <c r="UW178"/>
      <c r="UX178"/>
      <c r="UY178"/>
      <c r="UZ178"/>
      <c r="VA178"/>
      <c r="VB178"/>
      <c r="VC178"/>
      <c r="VD178"/>
      <c r="VE178"/>
      <c r="VF178"/>
      <c r="VG178"/>
      <c r="VH178"/>
      <c r="VI178"/>
      <c r="VJ178"/>
      <c r="VK178"/>
      <c r="VL178"/>
      <c r="VM178"/>
      <c r="VN178"/>
      <c r="VO178"/>
      <c r="VP178"/>
      <c r="VQ178"/>
      <c r="VR178"/>
      <c r="VS178"/>
      <c r="VT178"/>
      <c r="VU178"/>
      <c r="VV178"/>
      <c r="VW178"/>
      <c r="VX178"/>
      <c r="VY178"/>
      <c r="VZ178"/>
      <c r="WA178"/>
      <c r="WB178"/>
      <c r="WC178"/>
      <c r="WD178"/>
      <c r="WE178"/>
      <c r="WF178"/>
      <c r="WG178"/>
      <c r="WH178"/>
      <c r="WI178"/>
      <c r="WJ178"/>
      <c r="WK178"/>
      <c r="WL178"/>
      <c r="WM178"/>
      <c r="WN178"/>
      <c r="WO178"/>
      <c r="WP178"/>
      <c r="WQ178"/>
      <c r="WR178"/>
      <c r="WS178"/>
      <c r="WT178"/>
      <c r="WU178"/>
      <c r="WV178"/>
      <c r="WW178"/>
      <c r="WX178"/>
      <c r="WY178"/>
      <c r="WZ178"/>
      <c r="XA178"/>
      <c r="XB178"/>
      <c r="XC178"/>
      <c r="XD178"/>
      <c r="XE178"/>
      <c r="XF178"/>
      <c r="XG178"/>
      <c r="XH178"/>
      <c r="XI178"/>
      <c r="XJ178"/>
      <c r="XK178"/>
      <c r="XL178"/>
      <c r="XM178"/>
      <c r="XN178"/>
      <c r="XO178"/>
      <c r="XP178"/>
      <c r="XQ178"/>
      <c r="XR178"/>
      <c r="XS178"/>
      <c r="XT178"/>
      <c r="XU178"/>
      <c r="XV178"/>
      <c r="XW178"/>
      <c r="XX178"/>
      <c r="XY178"/>
      <c r="XZ178"/>
      <c r="YA178"/>
      <c r="YB178"/>
      <c r="YC178"/>
      <c r="YD178"/>
      <c r="YE178"/>
      <c r="YF178"/>
      <c r="YG178"/>
      <c r="YH178"/>
      <c r="YI178"/>
      <c r="YJ178"/>
      <c r="YK178"/>
      <c r="YL178"/>
      <c r="YM178"/>
      <c r="YN178"/>
      <c r="YO178"/>
      <c r="YP178"/>
      <c r="YQ178"/>
      <c r="YR178"/>
      <c r="YS178"/>
      <c r="YT178"/>
      <c r="YU178"/>
      <c r="YV178"/>
      <c r="YW178"/>
      <c r="YX178"/>
      <c r="YY178"/>
      <c r="YZ178"/>
      <c r="ZA178"/>
      <c r="ZB178"/>
      <c r="ZC178"/>
      <c r="ZD178"/>
      <c r="ZE178"/>
      <c r="ZF178"/>
      <c r="ZG178"/>
      <c r="ZH178"/>
      <c r="ZI178"/>
      <c r="ZJ178"/>
      <c r="ZK178"/>
      <c r="ZL178"/>
      <c r="ZM178"/>
      <c r="ZN178"/>
      <c r="ZO178"/>
      <c r="ZP178"/>
      <c r="ZQ178"/>
      <c r="ZR178"/>
      <c r="ZS178"/>
      <c r="ZT178"/>
      <c r="ZU178"/>
      <c r="ZV178"/>
      <c r="ZW178"/>
      <c r="ZX178"/>
      <c r="ZY178"/>
      <c r="ZZ178"/>
    </row>
    <row r="179" spans="1:702" s="18" customFormat="1">
      <c r="A179" s="16" t="s">
        <v>195</v>
      </c>
      <c r="B179">
        <v>628178.26786452695</v>
      </c>
      <c r="C179">
        <v>622403.96387169254</v>
      </c>
      <c r="D179">
        <v>624144.70223850687</v>
      </c>
      <c r="E179">
        <v>662439.5095531774</v>
      </c>
      <c r="F179">
        <v>597312.43704038509</v>
      </c>
      <c r="G179">
        <v>512023.02586675953</v>
      </c>
      <c r="H179">
        <v>479723.37119069055</v>
      </c>
      <c r="I179">
        <v>462593.65337851865</v>
      </c>
      <c r="J179">
        <v>440217.35378171311</v>
      </c>
      <c r="K179">
        <v>417866.35486299556</v>
      </c>
      <c r="L179">
        <v>380819.35910045012</v>
      </c>
      <c r="M179">
        <v>367407.51108722587</v>
      </c>
      <c r="N179">
        <v>327048.14415226132</v>
      </c>
      <c r="O179">
        <v>285977.6225551113</v>
      </c>
      <c r="P179">
        <v>260122.2752836257</v>
      </c>
      <c r="Q179">
        <v>307438.10046170314</v>
      </c>
      <c r="R179">
        <v>297251.80204639846</v>
      </c>
      <c r="S179">
        <v>283120.21159957664</v>
      </c>
      <c r="T179">
        <v>300835.18796804606</v>
      </c>
      <c r="U179">
        <v>270651.94931424136</v>
      </c>
      <c r="V179">
        <v>292212.60886358697</v>
      </c>
      <c r="W179">
        <v>264005.30723438709</v>
      </c>
      <c r="X179">
        <v>265762.09304009139</v>
      </c>
      <c r="Y179">
        <v>279674.16089658852</v>
      </c>
      <c r="Z179">
        <v>263207.63589111739</v>
      </c>
      <c r="AA179">
        <v>295961.20051018818</v>
      </c>
      <c r="AB179">
        <v>294134.3959618407</v>
      </c>
      <c r="AC179">
        <v>270506.25066583417</v>
      </c>
      <c r="AD179">
        <v>253719.0919467897</v>
      </c>
      <c r="AE179">
        <v>230365.06684250629</v>
      </c>
      <c r="AF179">
        <v>228042.32427117787</v>
      </c>
      <c r="AG179">
        <v>257422.71359025419</v>
      </c>
      <c r="AH179">
        <v>230424.7153371819</v>
      </c>
      <c r="AI179">
        <v>198343.92375939051</v>
      </c>
      <c r="AJ179">
        <v>186575.10091471925</v>
      </c>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c r="EZ179"/>
      <c r="FA179"/>
      <c r="FB179"/>
      <c r="FC179"/>
      <c r="FD179"/>
      <c r="FE179"/>
      <c r="FF179"/>
      <c r="FG179"/>
      <c r="FH179"/>
      <c r="FI179"/>
      <c r="FJ179"/>
      <c r="FK179"/>
      <c r="FL179"/>
      <c r="FM179"/>
      <c r="FN179"/>
      <c r="FO179"/>
      <c r="FP179"/>
      <c r="FQ179"/>
      <c r="FR179"/>
      <c r="FS179"/>
      <c r="FT179"/>
      <c r="FU179"/>
      <c r="FV179"/>
      <c r="FW179"/>
      <c r="FX179"/>
      <c r="FY179"/>
      <c r="FZ179"/>
      <c r="GA179"/>
      <c r="GB179"/>
      <c r="GC179"/>
      <c r="GD179"/>
      <c r="GE179"/>
      <c r="GF179"/>
      <c r="GG179"/>
      <c r="GH179"/>
      <c r="GI179"/>
      <c r="GJ179"/>
      <c r="GK179"/>
      <c r="GL179"/>
      <c r="GM179"/>
      <c r="GN179"/>
      <c r="GO179"/>
      <c r="GP179"/>
      <c r="GQ179"/>
      <c r="GR179"/>
      <c r="GS179"/>
      <c r="GT179"/>
      <c r="GU179"/>
      <c r="GV179"/>
      <c r="GW179"/>
      <c r="GX179"/>
      <c r="GY179"/>
      <c r="GZ179"/>
      <c r="HA179"/>
      <c r="HB179"/>
      <c r="HC179"/>
      <c r="HD179"/>
      <c r="HE179"/>
      <c r="HF179"/>
      <c r="HG179"/>
      <c r="HH179"/>
      <c r="HI179"/>
      <c r="HJ179"/>
      <c r="HK179"/>
      <c r="HL179"/>
      <c r="HM179"/>
      <c r="HN179"/>
      <c r="HO179"/>
      <c r="HP179"/>
      <c r="HQ179"/>
      <c r="HR179"/>
      <c r="HS179"/>
      <c r="HT179"/>
      <c r="HU179"/>
      <c r="HV179"/>
      <c r="HW179"/>
      <c r="HX179"/>
      <c r="HY179"/>
      <c r="HZ179"/>
      <c r="IA179"/>
      <c r="IB179"/>
      <c r="IC179"/>
      <c r="ID179"/>
      <c r="IE179"/>
      <c r="IF179"/>
      <c r="IG179"/>
      <c r="IH179"/>
      <c r="II179"/>
      <c r="IJ179"/>
      <c r="IK179"/>
      <c r="IL179"/>
      <c r="IM179"/>
      <c r="IN179"/>
      <c r="IO179"/>
      <c r="IP179"/>
      <c r="IQ179"/>
      <c r="IR179"/>
      <c r="IS179"/>
      <c r="IT179"/>
      <c r="IU179"/>
      <c r="IV179"/>
      <c r="IW179"/>
      <c r="IX179"/>
      <c r="IY179"/>
      <c r="IZ179"/>
      <c r="JA179"/>
      <c r="JB179"/>
      <c r="JC179"/>
      <c r="JD179"/>
      <c r="JE179"/>
      <c r="JF179"/>
      <c r="JG179"/>
      <c r="JH179"/>
      <c r="JI179"/>
      <c r="JJ179"/>
      <c r="JK179"/>
      <c r="JL179"/>
      <c r="JM179"/>
      <c r="JN179"/>
      <c r="JO179"/>
      <c r="JP179"/>
      <c r="JQ179"/>
      <c r="JR179"/>
      <c r="JS179"/>
      <c r="JT179"/>
      <c r="JU179"/>
      <c r="JV179"/>
      <c r="JW179"/>
      <c r="JX179"/>
      <c r="JY179"/>
      <c r="JZ179"/>
      <c r="KA179"/>
      <c r="KB179"/>
      <c r="KC179"/>
      <c r="KD179"/>
      <c r="KE179"/>
      <c r="KF179"/>
      <c r="KG179"/>
      <c r="KH179"/>
      <c r="KI179"/>
      <c r="KJ179"/>
      <c r="KK179"/>
      <c r="KL179"/>
      <c r="KM179"/>
      <c r="KN179"/>
      <c r="KO179"/>
      <c r="KP179"/>
      <c r="KQ179"/>
      <c r="KR179"/>
      <c r="KS179"/>
      <c r="KT179"/>
      <c r="KU179"/>
      <c r="KV179"/>
      <c r="KW179"/>
      <c r="KX179"/>
      <c r="KY179"/>
      <c r="KZ179"/>
      <c r="LA179"/>
      <c r="LB179"/>
      <c r="LC179"/>
      <c r="LD179"/>
      <c r="LE179"/>
      <c r="LF179"/>
      <c r="LG179"/>
      <c r="LH179"/>
      <c r="LI179"/>
      <c r="LJ179"/>
      <c r="LK179"/>
      <c r="LL179"/>
      <c r="LM179"/>
      <c r="LN179"/>
      <c r="LO179"/>
      <c r="LP179"/>
      <c r="LQ179"/>
      <c r="LR179"/>
      <c r="LS179"/>
      <c r="LT179"/>
      <c r="LU179"/>
      <c r="LV179"/>
      <c r="LW179"/>
      <c r="LX179"/>
      <c r="LY179"/>
      <c r="LZ179"/>
      <c r="MA179"/>
      <c r="MB179"/>
      <c r="MC179"/>
      <c r="MD179"/>
      <c r="ME179"/>
      <c r="MF179"/>
      <c r="MG179"/>
      <c r="MH179"/>
      <c r="MI179"/>
      <c r="MJ179"/>
      <c r="MK179"/>
      <c r="ML179"/>
      <c r="MM179"/>
      <c r="MN179"/>
      <c r="MO179"/>
      <c r="MP179"/>
      <c r="MQ179"/>
      <c r="MR179"/>
      <c r="MS179"/>
      <c r="MT179"/>
      <c r="MU179"/>
      <c r="MV179"/>
      <c r="MW179"/>
      <c r="MX179"/>
      <c r="MY179"/>
      <c r="MZ179"/>
      <c r="NA179"/>
      <c r="NB179"/>
      <c r="NC179"/>
      <c r="ND179"/>
      <c r="NE179"/>
      <c r="NF179"/>
      <c r="NG179"/>
      <c r="NH179"/>
      <c r="NI179"/>
      <c r="NJ179"/>
      <c r="NK179"/>
      <c r="NL179"/>
      <c r="NM179"/>
      <c r="NN179"/>
      <c r="NO179"/>
      <c r="NP179"/>
      <c r="NQ179"/>
      <c r="NR179"/>
      <c r="NS179"/>
      <c r="NT179"/>
      <c r="NU179"/>
      <c r="NV179"/>
      <c r="NW179"/>
      <c r="NX179"/>
      <c r="NY179"/>
      <c r="NZ179"/>
      <c r="OA179"/>
      <c r="OB179"/>
      <c r="OC179"/>
      <c r="OD179"/>
      <c r="OE179"/>
      <c r="OF179"/>
      <c r="OG179"/>
      <c r="OH179"/>
      <c r="OI179"/>
      <c r="OJ179"/>
      <c r="OK179"/>
      <c r="OL179"/>
      <c r="OM179"/>
      <c r="ON179"/>
      <c r="OO179"/>
      <c r="OP179"/>
      <c r="OQ179"/>
      <c r="OR179"/>
      <c r="OS179"/>
      <c r="OT179"/>
      <c r="OU179"/>
      <c r="OV179"/>
      <c r="OW179"/>
      <c r="OX179"/>
      <c r="OY179"/>
      <c r="OZ179"/>
      <c r="PA179"/>
      <c r="PB179"/>
      <c r="PC179"/>
      <c r="PD179"/>
      <c r="PE179"/>
      <c r="PF179"/>
      <c r="PG179"/>
      <c r="PH179"/>
      <c r="PI179"/>
      <c r="PJ179"/>
      <c r="PK179"/>
      <c r="PL179"/>
      <c r="PM179"/>
      <c r="PN179"/>
      <c r="PO179"/>
      <c r="PP179"/>
      <c r="PQ179"/>
      <c r="PR179"/>
      <c r="PS179"/>
      <c r="PT179"/>
      <c r="PU179"/>
      <c r="PV179"/>
      <c r="PW179"/>
      <c r="PX179"/>
      <c r="PY179"/>
      <c r="PZ179"/>
      <c r="QA179"/>
      <c r="QB179"/>
      <c r="QC179"/>
      <c r="QD179"/>
      <c r="QE179"/>
      <c r="QF179"/>
      <c r="QG179"/>
      <c r="QH179"/>
      <c r="QI179"/>
      <c r="QJ179"/>
      <c r="QK179"/>
      <c r="QL179"/>
      <c r="QM179"/>
      <c r="QN179"/>
      <c r="QO179"/>
      <c r="QP179"/>
      <c r="QQ179"/>
      <c r="QR179"/>
      <c r="QS179"/>
      <c r="QT179"/>
      <c r="QU179"/>
      <c r="QV179"/>
      <c r="QW179"/>
      <c r="QX179"/>
      <c r="QY179"/>
      <c r="QZ179"/>
      <c r="RA179"/>
      <c r="RB179"/>
      <c r="RC179"/>
      <c r="RD179"/>
      <c r="RE179"/>
      <c r="RF179"/>
      <c r="RG179"/>
      <c r="RH179"/>
      <c r="RI179"/>
      <c r="RJ179"/>
      <c r="RK179"/>
      <c r="RL179"/>
      <c r="RM179"/>
      <c r="RN179"/>
      <c r="RO179"/>
      <c r="RP179"/>
      <c r="RQ179"/>
      <c r="RR179"/>
      <c r="RS179"/>
      <c r="RT179"/>
      <c r="RU179"/>
      <c r="RV179"/>
      <c r="RW179"/>
      <c r="RX179"/>
      <c r="RY179"/>
      <c r="RZ179"/>
      <c r="SA179"/>
      <c r="SB179"/>
      <c r="SC179"/>
      <c r="SD179"/>
      <c r="SE179"/>
      <c r="SF179"/>
      <c r="SG179"/>
      <c r="SH179"/>
      <c r="SI179"/>
      <c r="SJ179"/>
      <c r="SK179"/>
      <c r="SL179"/>
      <c r="SM179"/>
      <c r="SN179"/>
      <c r="SO179"/>
      <c r="SP179"/>
      <c r="SQ179"/>
      <c r="SR179"/>
      <c r="SS179"/>
      <c r="ST179"/>
      <c r="SU179"/>
      <c r="SV179"/>
      <c r="SW179"/>
      <c r="SX179"/>
      <c r="SY179"/>
      <c r="SZ179"/>
      <c r="TA179"/>
      <c r="TB179"/>
      <c r="TC179"/>
      <c r="TD179"/>
      <c r="TE179"/>
      <c r="TF179"/>
      <c r="TG179"/>
      <c r="TH179"/>
      <c r="TI179"/>
      <c r="TJ179"/>
      <c r="TK179"/>
      <c r="TL179"/>
      <c r="TM179"/>
      <c r="TN179"/>
      <c r="TO179"/>
      <c r="TP179"/>
      <c r="TQ179"/>
      <c r="TR179"/>
      <c r="TS179"/>
      <c r="TT179"/>
      <c r="TU179"/>
      <c r="TV179"/>
      <c r="TW179"/>
      <c r="TX179"/>
      <c r="TY179"/>
      <c r="TZ179"/>
      <c r="UA179"/>
      <c r="UB179"/>
      <c r="UC179"/>
      <c r="UD179"/>
      <c r="UE179"/>
      <c r="UF179"/>
      <c r="UG179"/>
      <c r="UH179"/>
      <c r="UI179"/>
      <c r="UJ179"/>
      <c r="UK179"/>
      <c r="UL179"/>
      <c r="UM179"/>
      <c r="UN179"/>
      <c r="UO179"/>
      <c r="UP179"/>
      <c r="UQ179"/>
      <c r="UR179"/>
      <c r="US179"/>
      <c r="UT179"/>
      <c r="UU179"/>
      <c r="UV179"/>
      <c r="UW179"/>
      <c r="UX179"/>
      <c r="UY179"/>
      <c r="UZ179"/>
      <c r="VA179"/>
      <c r="VB179"/>
      <c r="VC179"/>
      <c r="VD179"/>
      <c r="VE179"/>
      <c r="VF179"/>
      <c r="VG179"/>
      <c r="VH179"/>
      <c r="VI179"/>
      <c r="VJ179"/>
      <c r="VK179"/>
      <c r="VL179"/>
      <c r="VM179"/>
      <c r="VN179"/>
      <c r="VO179"/>
      <c r="VP179"/>
      <c r="VQ179"/>
      <c r="VR179"/>
      <c r="VS179"/>
      <c r="VT179"/>
      <c r="VU179"/>
      <c r="VV179"/>
      <c r="VW179"/>
      <c r="VX179"/>
      <c r="VY179"/>
      <c r="VZ179"/>
      <c r="WA179"/>
      <c r="WB179"/>
      <c r="WC179"/>
      <c r="WD179"/>
      <c r="WE179"/>
      <c r="WF179"/>
      <c r="WG179"/>
      <c r="WH179"/>
      <c r="WI179"/>
      <c r="WJ179"/>
      <c r="WK179"/>
      <c r="WL179"/>
      <c r="WM179"/>
      <c r="WN179"/>
      <c r="WO179"/>
      <c r="WP179"/>
      <c r="WQ179"/>
      <c r="WR179"/>
      <c r="WS179"/>
      <c r="WT179"/>
      <c r="WU179"/>
      <c r="WV179"/>
      <c r="WW179"/>
      <c r="WX179"/>
      <c r="WY179"/>
      <c r="WZ179"/>
      <c r="XA179"/>
      <c r="XB179"/>
      <c r="XC179"/>
      <c r="XD179"/>
      <c r="XE179"/>
      <c r="XF179"/>
      <c r="XG179"/>
      <c r="XH179"/>
      <c r="XI179"/>
      <c r="XJ179"/>
      <c r="XK179"/>
      <c r="XL179"/>
      <c r="XM179"/>
      <c r="XN179"/>
      <c r="XO179"/>
      <c r="XP179"/>
      <c r="XQ179"/>
      <c r="XR179"/>
      <c r="XS179"/>
      <c r="XT179"/>
      <c r="XU179"/>
      <c r="XV179"/>
      <c r="XW179"/>
      <c r="XX179"/>
      <c r="XY179"/>
      <c r="XZ179"/>
      <c r="YA179"/>
      <c r="YB179"/>
      <c r="YC179"/>
      <c r="YD179"/>
      <c r="YE179"/>
      <c r="YF179"/>
      <c r="YG179"/>
      <c r="YH179"/>
      <c r="YI179"/>
      <c r="YJ179"/>
      <c r="YK179"/>
      <c r="YL179"/>
      <c r="YM179"/>
      <c r="YN179"/>
      <c r="YO179"/>
      <c r="YP179"/>
      <c r="YQ179"/>
      <c r="YR179"/>
      <c r="YS179"/>
      <c r="YT179"/>
      <c r="YU179"/>
      <c r="YV179"/>
      <c r="YW179"/>
      <c r="YX179"/>
      <c r="YY179"/>
      <c r="YZ179"/>
      <c r="ZA179"/>
      <c r="ZB179"/>
      <c r="ZC179"/>
      <c r="ZD179"/>
      <c r="ZE179"/>
      <c r="ZF179"/>
      <c r="ZG179"/>
      <c r="ZH179"/>
      <c r="ZI179"/>
      <c r="ZJ179"/>
      <c r="ZK179"/>
      <c r="ZL179"/>
      <c r="ZM179"/>
      <c r="ZN179"/>
      <c r="ZO179"/>
      <c r="ZP179"/>
      <c r="ZQ179"/>
      <c r="ZR179"/>
      <c r="ZS179"/>
      <c r="ZT179"/>
      <c r="ZU179"/>
      <c r="ZV179"/>
      <c r="ZW179"/>
      <c r="ZX179"/>
      <c r="ZY179"/>
      <c r="ZZ179"/>
    </row>
    <row r="180" spans="1:702" s="18" customFormat="1">
      <c r="A180" s="69" t="s">
        <v>361</v>
      </c>
      <c r="B180">
        <v>0</v>
      </c>
      <c r="C180">
        <v>0</v>
      </c>
      <c r="D180">
        <v>0</v>
      </c>
      <c r="E180">
        <v>0</v>
      </c>
      <c r="F180">
        <v>0</v>
      </c>
      <c r="G180">
        <v>0</v>
      </c>
      <c r="H180">
        <v>0</v>
      </c>
      <c r="I180">
        <v>0</v>
      </c>
      <c r="J180">
        <v>0</v>
      </c>
      <c r="K180">
        <v>0</v>
      </c>
      <c r="L180">
        <v>0</v>
      </c>
      <c r="M180">
        <v>0</v>
      </c>
      <c r="N180">
        <v>0</v>
      </c>
      <c r="O180">
        <v>0</v>
      </c>
      <c r="P180">
        <v>0</v>
      </c>
      <c r="Q180">
        <v>0</v>
      </c>
      <c r="R180">
        <v>0</v>
      </c>
      <c r="S180">
        <v>0</v>
      </c>
      <c r="T180">
        <v>0</v>
      </c>
      <c r="U180">
        <v>0</v>
      </c>
      <c r="V180">
        <v>0</v>
      </c>
      <c r="W180">
        <v>0</v>
      </c>
      <c r="X180">
        <v>0</v>
      </c>
      <c r="Y180">
        <v>0</v>
      </c>
      <c r="Z180">
        <v>0</v>
      </c>
      <c r="AA180">
        <v>0</v>
      </c>
      <c r="AB180">
        <v>0</v>
      </c>
      <c r="AC180">
        <v>0</v>
      </c>
      <c r="AD180">
        <v>0</v>
      </c>
      <c r="AE180">
        <v>0</v>
      </c>
      <c r="AF180">
        <v>0</v>
      </c>
      <c r="AG180">
        <v>0</v>
      </c>
      <c r="AH180">
        <v>0</v>
      </c>
      <c r="AI180">
        <v>0</v>
      </c>
      <c r="AJ180">
        <v>0</v>
      </c>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c r="EZ180"/>
      <c r="FA180"/>
      <c r="FB180"/>
      <c r="FC180"/>
      <c r="FD180"/>
      <c r="FE180"/>
      <c r="FF180"/>
      <c r="FG180"/>
      <c r="FH180"/>
      <c r="FI180"/>
      <c r="FJ180"/>
      <c r="FK180"/>
      <c r="FL180"/>
      <c r="FM180"/>
      <c r="FN180"/>
      <c r="FO180"/>
      <c r="FP180"/>
      <c r="FQ180"/>
      <c r="FR180"/>
      <c r="FS180"/>
      <c r="FT180"/>
      <c r="FU180"/>
      <c r="FV180"/>
      <c r="FW180"/>
      <c r="FX180"/>
      <c r="FY180"/>
      <c r="FZ180"/>
      <c r="GA180"/>
      <c r="GB180"/>
      <c r="GC180"/>
      <c r="GD180"/>
      <c r="GE180"/>
      <c r="GF180"/>
      <c r="GG180"/>
      <c r="GH180"/>
      <c r="GI180"/>
      <c r="GJ180"/>
      <c r="GK180"/>
      <c r="GL180"/>
      <c r="GM180"/>
      <c r="GN180"/>
      <c r="GO180"/>
      <c r="GP180"/>
      <c r="GQ180"/>
      <c r="GR180"/>
      <c r="GS180"/>
      <c r="GT180"/>
      <c r="GU180"/>
      <c r="GV180"/>
      <c r="GW180"/>
      <c r="GX180"/>
      <c r="GY180"/>
      <c r="GZ180"/>
      <c r="HA180"/>
      <c r="HB180"/>
      <c r="HC180"/>
      <c r="HD180"/>
      <c r="HE180"/>
      <c r="HF180"/>
      <c r="HG180"/>
      <c r="HH180"/>
      <c r="HI180"/>
      <c r="HJ180"/>
      <c r="HK180"/>
      <c r="HL180"/>
      <c r="HM180"/>
      <c r="HN180"/>
      <c r="HO180"/>
      <c r="HP180"/>
      <c r="HQ180"/>
      <c r="HR180"/>
      <c r="HS180"/>
      <c r="HT180"/>
      <c r="HU180"/>
      <c r="HV180"/>
      <c r="HW180"/>
      <c r="HX180"/>
      <c r="HY180"/>
      <c r="HZ180"/>
      <c r="IA180"/>
      <c r="IB180"/>
      <c r="IC180"/>
      <c r="ID180"/>
      <c r="IE180"/>
      <c r="IF180"/>
      <c r="IG180"/>
      <c r="IH180"/>
      <c r="II180"/>
      <c r="IJ180"/>
      <c r="IK180"/>
      <c r="IL180"/>
      <c r="IM180"/>
      <c r="IN180"/>
      <c r="IO180"/>
      <c r="IP180"/>
      <c r="IQ180"/>
      <c r="IR180"/>
      <c r="IS180"/>
      <c r="IT180"/>
      <c r="IU180"/>
      <c r="IV180"/>
      <c r="IW180"/>
      <c r="IX180"/>
      <c r="IY180"/>
      <c r="IZ180"/>
      <c r="JA180"/>
      <c r="JB180"/>
      <c r="JC180"/>
      <c r="JD180"/>
      <c r="JE180"/>
      <c r="JF180"/>
      <c r="JG180"/>
      <c r="JH180"/>
      <c r="JI180"/>
      <c r="JJ180"/>
      <c r="JK180"/>
      <c r="JL180"/>
      <c r="JM180"/>
      <c r="JN180"/>
      <c r="JO180"/>
      <c r="JP180"/>
      <c r="JQ180"/>
      <c r="JR180"/>
      <c r="JS180"/>
      <c r="JT180"/>
      <c r="JU180"/>
      <c r="JV180"/>
      <c r="JW180"/>
      <c r="JX180"/>
      <c r="JY180"/>
      <c r="JZ180"/>
      <c r="KA180"/>
      <c r="KB180"/>
      <c r="KC180"/>
      <c r="KD180"/>
      <c r="KE180"/>
      <c r="KF180"/>
      <c r="KG180"/>
      <c r="KH180"/>
      <c r="KI180"/>
      <c r="KJ180"/>
      <c r="KK180"/>
      <c r="KL180"/>
      <c r="KM180"/>
      <c r="KN180"/>
      <c r="KO180"/>
      <c r="KP180"/>
      <c r="KQ180"/>
      <c r="KR180"/>
      <c r="KS180"/>
      <c r="KT180"/>
      <c r="KU180"/>
      <c r="KV180"/>
      <c r="KW180"/>
      <c r="KX180"/>
      <c r="KY180"/>
      <c r="KZ180"/>
      <c r="LA180"/>
      <c r="LB180"/>
      <c r="LC180"/>
      <c r="LD180"/>
      <c r="LE180"/>
      <c r="LF180"/>
      <c r="LG180"/>
      <c r="LH180"/>
      <c r="LI180"/>
      <c r="LJ180"/>
      <c r="LK180"/>
      <c r="LL180"/>
      <c r="LM180"/>
      <c r="LN180"/>
      <c r="LO180"/>
      <c r="LP180"/>
      <c r="LQ180"/>
      <c r="LR180"/>
      <c r="LS180"/>
      <c r="LT180"/>
      <c r="LU180"/>
      <c r="LV180"/>
      <c r="LW180"/>
      <c r="LX180"/>
      <c r="LY180"/>
      <c r="LZ180"/>
      <c r="MA180"/>
      <c r="MB180"/>
      <c r="MC180"/>
      <c r="MD180"/>
      <c r="ME180"/>
      <c r="MF180"/>
      <c r="MG180"/>
      <c r="MH180"/>
      <c r="MI180"/>
      <c r="MJ180"/>
      <c r="MK180"/>
      <c r="ML180"/>
      <c r="MM180"/>
      <c r="MN180"/>
      <c r="MO180"/>
      <c r="MP180"/>
      <c r="MQ180"/>
      <c r="MR180"/>
      <c r="MS180"/>
      <c r="MT180"/>
      <c r="MU180"/>
      <c r="MV180"/>
      <c r="MW180"/>
      <c r="MX180"/>
      <c r="MY180"/>
      <c r="MZ180"/>
      <c r="NA180"/>
      <c r="NB180"/>
      <c r="NC180"/>
      <c r="ND180"/>
      <c r="NE180"/>
      <c r="NF180"/>
      <c r="NG180"/>
      <c r="NH180"/>
      <c r="NI180"/>
      <c r="NJ180"/>
      <c r="NK180"/>
      <c r="NL180"/>
      <c r="NM180"/>
      <c r="NN180"/>
      <c r="NO180"/>
      <c r="NP180"/>
      <c r="NQ180"/>
      <c r="NR180"/>
      <c r="NS180"/>
      <c r="NT180"/>
      <c r="NU180"/>
      <c r="NV180"/>
      <c r="NW180"/>
      <c r="NX180"/>
      <c r="NY180"/>
      <c r="NZ180"/>
      <c r="OA180"/>
      <c r="OB180"/>
      <c r="OC180"/>
      <c r="OD180"/>
      <c r="OE180"/>
      <c r="OF180"/>
      <c r="OG180"/>
      <c r="OH180"/>
      <c r="OI180"/>
      <c r="OJ180"/>
      <c r="OK180"/>
      <c r="OL180"/>
      <c r="OM180"/>
      <c r="ON180"/>
      <c r="OO180"/>
      <c r="OP180"/>
      <c r="OQ180"/>
      <c r="OR180"/>
      <c r="OS180"/>
      <c r="OT180"/>
      <c r="OU180"/>
      <c r="OV180"/>
      <c r="OW180"/>
      <c r="OX180"/>
      <c r="OY180"/>
      <c r="OZ180"/>
      <c r="PA180"/>
      <c r="PB180"/>
      <c r="PC180"/>
      <c r="PD180"/>
      <c r="PE180"/>
      <c r="PF180"/>
      <c r="PG180"/>
      <c r="PH180"/>
      <c r="PI180"/>
      <c r="PJ180"/>
      <c r="PK180"/>
      <c r="PL180"/>
      <c r="PM180"/>
      <c r="PN180"/>
      <c r="PO180"/>
      <c r="PP180"/>
      <c r="PQ180"/>
      <c r="PR180"/>
      <c r="PS180"/>
      <c r="PT180"/>
      <c r="PU180"/>
      <c r="PV180"/>
      <c r="PW180"/>
      <c r="PX180"/>
      <c r="PY180"/>
      <c r="PZ180"/>
      <c r="QA180"/>
      <c r="QB180"/>
      <c r="QC180"/>
      <c r="QD180"/>
      <c r="QE180"/>
      <c r="QF180"/>
      <c r="QG180"/>
      <c r="QH180"/>
      <c r="QI180"/>
      <c r="QJ180"/>
      <c r="QK180"/>
      <c r="QL180"/>
      <c r="QM180"/>
      <c r="QN180"/>
      <c r="QO180"/>
      <c r="QP180"/>
      <c r="QQ180"/>
      <c r="QR180"/>
      <c r="QS180"/>
      <c r="QT180"/>
      <c r="QU180"/>
      <c r="QV180"/>
      <c r="QW180"/>
      <c r="QX180"/>
      <c r="QY180"/>
      <c r="QZ180"/>
      <c r="RA180"/>
      <c r="RB180"/>
      <c r="RC180"/>
      <c r="RD180"/>
      <c r="RE180"/>
      <c r="RF180"/>
      <c r="RG180"/>
      <c r="RH180"/>
      <c r="RI180"/>
      <c r="RJ180"/>
      <c r="RK180"/>
      <c r="RL180"/>
      <c r="RM180"/>
      <c r="RN180"/>
      <c r="RO180"/>
      <c r="RP180"/>
      <c r="RQ180"/>
      <c r="RR180"/>
      <c r="RS180"/>
      <c r="RT180"/>
      <c r="RU180"/>
      <c r="RV180"/>
      <c r="RW180"/>
      <c r="RX180"/>
      <c r="RY180"/>
      <c r="RZ180"/>
      <c r="SA180"/>
      <c r="SB180"/>
      <c r="SC180"/>
      <c r="SD180"/>
      <c r="SE180"/>
      <c r="SF180"/>
      <c r="SG180"/>
      <c r="SH180"/>
      <c r="SI180"/>
      <c r="SJ180"/>
      <c r="SK180"/>
      <c r="SL180"/>
      <c r="SM180"/>
      <c r="SN180"/>
      <c r="SO180"/>
      <c r="SP180"/>
      <c r="SQ180"/>
      <c r="SR180"/>
      <c r="SS180"/>
      <c r="ST180"/>
      <c r="SU180"/>
      <c r="SV180"/>
      <c r="SW180"/>
      <c r="SX180"/>
      <c r="SY180"/>
      <c r="SZ180"/>
      <c r="TA180"/>
      <c r="TB180"/>
      <c r="TC180"/>
      <c r="TD180"/>
      <c r="TE180"/>
      <c r="TF180"/>
      <c r="TG180"/>
      <c r="TH180"/>
      <c r="TI180"/>
      <c r="TJ180"/>
      <c r="TK180"/>
      <c r="TL180"/>
      <c r="TM180"/>
      <c r="TN180"/>
      <c r="TO180"/>
      <c r="TP180"/>
      <c r="TQ180"/>
      <c r="TR180"/>
      <c r="TS180"/>
      <c r="TT180"/>
      <c r="TU180"/>
      <c r="TV180"/>
      <c r="TW180"/>
      <c r="TX180"/>
      <c r="TY180"/>
      <c r="TZ180"/>
      <c r="UA180"/>
      <c r="UB180"/>
      <c r="UC180"/>
      <c r="UD180"/>
      <c r="UE180"/>
      <c r="UF180"/>
      <c r="UG180"/>
      <c r="UH180"/>
      <c r="UI180"/>
      <c r="UJ180"/>
      <c r="UK180"/>
      <c r="UL180"/>
      <c r="UM180"/>
      <c r="UN180"/>
      <c r="UO180"/>
      <c r="UP180"/>
      <c r="UQ180"/>
      <c r="UR180"/>
      <c r="US180"/>
      <c r="UT180"/>
      <c r="UU180"/>
      <c r="UV180"/>
      <c r="UW180"/>
      <c r="UX180"/>
      <c r="UY180"/>
      <c r="UZ180"/>
      <c r="VA180"/>
      <c r="VB180"/>
      <c r="VC180"/>
      <c r="VD180"/>
      <c r="VE180"/>
      <c r="VF180"/>
      <c r="VG180"/>
      <c r="VH180"/>
      <c r="VI180"/>
      <c r="VJ180"/>
      <c r="VK180"/>
      <c r="VL180"/>
      <c r="VM180"/>
      <c r="VN180"/>
      <c r="VO180"/>
      <c r="VP180"/>
      <c r="VQ180"/>
      <c r="VR180"/>
      <c r="VS180"/>
      <c r="VT180"/>
      <c r="VU180"/>
      <c r="VV180"/>
      <c r="VW180"/>
      <c r="VX180"/>
      <c r="VY180"/>
      <c r="VZ180"/>
      <c r="WA180"/>
      <c r="WB180"/>
      <c r="WC180"/>
      <c r="WD180"/>
      <c r="WE180"/>
      <c r="WF180"/>
      <c r="WG180"/>
      <c r="WH180"/>
      <c r="WI180"/>
      <c r="WJ180"/>
      <c r="WK180"/>
      <c r="WL180"/>
      <c r="WM180"/>
      <c r="WN180"/>
      <c r="WO180"/>
      <c r="WP180"/>
      <c r="WQ180"/>
      <c r="WR180"/>
      <c r="WS180"/>
      <c r="WT180"/>
      <c r="WU180"/>
      <c r="WV180"/>
      <c r="WW180"/>
      <c r="WX180"/>
      <c r="WY180"/>
      <c r="WZ180"/>
      <c r="XA180"/>
      <c r="XB180"/>
      <c r="XC180"/>
      <c r="XD180"/>
      <c r="XE180"/>
      <c r="XF180"/>
      <c r="XG180"/>
      <c r="XH180"/>
      <c r="XI180"/>
      <c r="XJ180"/>
      <c r="XK180"/>
      <c r="XL180"/>
      <c r="XM180"/>
      <c r="XN180"/>
      <c r="XO180"/>
      <c r="XP180"/>
      <c r="XQ180"/>
      <c r="XR180"/>
      <c r="XS180"/>
      <c r="XT180"/>
      <c r="XU180"/>
      <c r="XV180"/>
      <c r="XW180"/>
      <c r="XX180"/>
      <c r="XY180"/>
      <c r="XZ180"/>
      <c r="YA180"/>
      <c r="YB180"/>
      <c r="YC180"/>
      <c r="YD180"/>
      <c r="YE180"/>
      <c r="YF180"/>
      <c r="YG180"/>
      <c r="YH180"/>
      <c r="YI180"/>
      <c r="YJ180"/>
      <c r="YK180"/>
      <c r="YL180"/>
      <c r="YM180"/>
      <c r="YN180"/>
      <c r="YO180"/>
      <c r="YP180"/>
      <c r="YQ180"/>
      <c r="YR180"/>
      <c r="YS180"/>
      <c r="YT180"/>
      <c r="YU180"/>
      <c r="YV180"/>
      <c r="YW180"/>
      <c r="YX180"/>
      <c r="YY180"/>
      <c r="YZ180"/>
      <c r="ZA180"/>
      <c r="ZB180"/>
      <c r="ZC180"/>
      <c r="ZD180"/>
      <c r="ZE180"/>
      <c r="ZF180"/>
      <c r="ZG180"/>
      <c r="ZH180"/>
      <c r="ZI180"/>
      <c r="ZJ180"/>
      <c r="ZK180"/>
      <c r="ZL180"/>
      <c r="ZM180"/>
      <c r="ZN180"/>
      <c r="ZO180"/>
      <c r="ZP180"/>
      <c r="ZQ180"/>
      <c r="ZR180"/>
      <c r="ZS180"/>
      <c r="ZT180"/>
      <c r="ZU180"/>
      <c r="ZV180"/>
      <c r="ZW180"/>
      <c r="ZX180"/>
      <c r="ZY180"/>
      <c r="ZZ180"/>
    </row>
    <row r="181" spans="1:702" s="18" customFormat="1">
      <c r="A181" s="158" t="s">
        <v>362</v>
      </c>
      <c r="B181">
        <v>0</v>
      </c>
      <c r="C181">
        <v>0</v>
      </c>
      <c r="D181">
        <v>0</v>
      </c>
      <c r="E181">
        <v>0</v>
      </c>
      <c r="F181">
        <v>0</v>
      </c>
      <c r="G181">
        <v>0</v>
      </c>
      <c r="H181">
        <v>0</v>
      </c>
      <c r="I181">
        <v>0</v>
      </c>
      <c r="J181">
        <v>0</v>
      </c>
      <c r="K181">
        <v>0</v>
      </c>
      <c r="L181">
        <v>0</v>
      </c>
      <c r="M181">
        <v>0</v>
      </c>
      <c r="N181">
        <v>0</v>
      </c>
      <c r="O181">
        <v>0</v>
      </c>
      <c r="P181">
        <v>0</v>
      </c>
      <c r="Q181">
        <v>0</v>
      </c>
      <c r="R181">
        <v>0</v>
      </c>
      <c r="S181">
        <v>0</v>
      </c>
      <c r="T181">
        <v>0</v>
      </c>
      <c r="U181">
        <v>0</v>
      </c>
      <c r="V181">
        <v>0</v>
      </c>
      <c r="W181">
        <v>0</v>
      </c>
      <c r="X181">
        <v>0</v>
      </c>
      <c r="Y181">
        <v>0</v>
      </c>
      <c r="Z181">
        <v>0</v>
      </c>
      <c r="AA181">
        <v>0</v>
      </c>
      <c r="AB181">
        <v>0</v>
      </c>
      <c r="AC181">
        <v>0</v>
      </c>
      <c r="AD181">
        <v>0</v>
      </c>
      <c r="AE181">
        <v>0</v>
      </c>
      <c r="AF181">
        <v>0</v>
      </c>
      <c r="AG181">
        <v>0</v>
      </c>
      <c r="AH181">
        <v>0</v>
      </c>
      <c r="AI181">
        <v>0</v>
      </c>
      <c r="AJ181">
        <v>0</v>
      </c>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c r="EZ181"/>
      <c r="FA181"/>
      <c r="FB181"/>
      <c r="FC181"/>
      <c r="FD181"/>
      <c r="FE181"/>
      <c r="FF181"/>
      <c r="FG181"/>
      <c r="FH181"/>
      <c r="FI181"/>
      <c r="FJ181"/>
      <c r="FK181"/>
      <c r="FL181"/>
      <c r="FM181"/>
      <c r="FN181"/>
      <c r="FO181"/>
      <c r="FP181"/>
      <c r="FQ181"/>
      <c r="FR181"/>
      <c r="FS181"/>
      <c r="FT181"/>
      <c r="FU181"/>
      <c r="FV181"/>
      <c r="FW181"/>
      <c r="FX181"/>
      <c r="FY181"/>
      <c r="FZ181"/>
      <c r="GA181"/>
      <c r="GB181"/>
      <c r="GC181"/>
      <c r="GD181"/>
      <c r="GE181"/>
      <c r="GF181"/>
      <c r="GG181"/>
      <c r="GH181"/>
      <c r="GI181"/>
      <c r="GJ181"/>
      <c r="GK181"/>
      <c r="GL181"/>
      <c r="GM181"/>
      <c r="GN181"/>
      <c r="GO181"/>
      <c r="GP181"/>
      <c r="GQ181"/>
      <c r="GR181"/>
      <c r="GS181"/>
      <c r="GT181"/>
      <c r="GU181"/>
      <c r="GV181"/>
      <c r="GW181"/>
      <c r="GX181"/>
      <c r="GY181"/>
      <c r="GZ181"/>
      <c r="HA181"/>
      <c r="HB181"/>
      <c r="HC181"/>
      <c r="HD181"/>
      <c r="HE181"/>
      <c r="HF181"/>
      <c r="HG181"/>
      <c r="HH181"/>
      <c r="HI181"/>
      <c r="HJ181"/>
      <c r="HK181"/>
      <c r="HL181"/>
      <c r="HM181"/>
      <c r="HN181"/>
      <c r="HO181"/>
      <c r="HP181"/>
      <c r="HQ181"/>
      <c r="HR181"/>
      <c r="HS181"/>
      <c r="HT181"/>
      <c r="HU181"/>
      <c r="HV181"/>
      <c r="HW181"/>
      <c r="HX181"/>
      <c r="HY181"/>
      <c r="HZ181"/>
      <c r="IA181"/>
      <c r="IB181"/>
      <c r="IC181"/>
      <c r="ID181"/>
      <c r="IE181"/>
      <c r="IF181"/>
      <c r="IG181"/>
      <c r="IH181"/>
      <c r="II181"/>
      <c r="IJ181"/>
      <c r="IK181"/>
      <c r="IL181"/>
      <c r="IM181"/>
      <c r="IN181"/>
      <c r="IO181"/>
      <c r="IP181"/>
      <c r="IQ181"/>
      <c r="IR181"/>
      <c r="IS181"/>
      <c r="IT181"/>
      <c r="IU181"/>
      <c r="IV181"/>
      <c r="IW181"/>
      <c r="IX181"/>
      <c r="IY181"/>
      <c r="IZ181"/>
      <c r="JA181"/>
      <c r="JB181"/>
      <c r="JC181"/>
      <c r="JD181"/>
      <c r="JE181"/>
      <c r="JF181"/>
      <c r="JG181"/>
      <c r="JH181"/>
      <c r="JI181"/>
      <c r="JJ181"/>
      <c r="JK181"/>
      <c r="JL181"/>
      <c r="JM181"/>
      <c r="JN181"/>
      <c r="JO181"/>
      <c r="JP181"/>
      <c r="JQ181"/>
      <c r="JR181"/>
      <c r="JS181"/>
      <c r="JT181"/>
      <c r="JU181"/>
      <c r="JV181"/>
      <c r="JW181"/>
      <c r="JX181"/>
      <c r="JY181"/>
      <c r="JZ181"/>
      <c r="KA181"/>
      <c r="KB181"/>
      <c r="KC181"/>
      <c r="KD181"/>
      <c r="KE181"/>
      <c r="KF181"/>
      <c r="KG181"/>
      <c r="KH181"/>
      <c r="KI181"/>
      <c r="KJ181"/>
      <c r="KK181"/>
      <c r="KL181"/>
      <c r="KM181"/>
      <c r="KN181"/>
      <c r="KO181"/>
      <c r="KP181"/>
      <c r="KQ181"/>
      <c r="KR181"/>
      <c r="KS181"/>
      <c r="KT181"/>
      <c r="KU181"/>
      <c r="KV181"/>
      <c r="KW181"/>
      <c r="KX181"/>
      <c r="KY181"/>
      <c r="KZ181"/>
      <c r="LA181"/>
      <c r="LB181"/>
      <c r="LC181"/>
      <c r="LD181"/>
      <c r="LE181"/>
      <c r="LF181"/>
      <c r="LG181"/>
      <c r="LH181"/>
      <c r="LI181"/>
      <c r="LJ181"/>
      <c r="LK181"/>
      <c r="LL181"/>
      <c r="LM181"/>
      <c r="LN181"/>
      <c r="LO181"/>
      <c r="LP181"/>
      <c r="LQ181"/>
      <c r="LR181"/>
      <c r="LS181"/>
      <c r="LT181"/>
      <c r="LU181"/>
      <c r="LV181"/>
      <c r="LW181"/>
      <c r="LX181"/>
      <c r="LY181"/>
      <c r="LZ181"/>
      <c r="MA181"/>
      <c r="MB181"/>
      <c r="MC181"/>
      <c r="MD181"/>
      <c r="ME181"/>
      <c r="MF181"/>
      <c r="MG181"/>
      <c r="MH181"/>
      <c r="MI181"/>
      <c r="MJ181"/>
      <c r="MK181"/>
      <c r="ML181"/>
      <c r="MM181"/>
      <c r="MN181"/>
      <c r="MO181"/>
      <c r="MP181"/>
      <c r="MQ181"/>
      <c r="MR181"/>
      <c r="MS181"/>
      <c r="MT181"/>
      <c r="MU181"/>
      <c r="MV181"/>
      <c r="MW181"/>
      <c r="MX181"/>
      <c r="MY181"/>
      <c r="MZ181"/>
      <c r="NA181"/>
      <c r="NB181"/>
      <c r="NC181"/>
      <c r="ND181"/>
      <c r="NE181"/>
      <c r="NF181"/>
      <c r="NG181"/>
      <c r="NH181"/>
      <c r="NI181"/>
      <c r="NJ181"/>
      <c r="NK181"/>
      <c r="NL181"/>
      <c r="NM181"/>
      <c r="NN181"/>
      <c r="NO181"/>
      <c r="NP181"/>
      <c r="NQ181"/>
      <c r="NR181"/>
      <c r="NS181"/>
      <c r="NT181"/>
      <c r="NU181"/>
      <c r="NV181"/>
      <c r="NW181"/>
      <c r="NX181"/>
      <c r="NY181"/>
      <c r="NZ181"/>
      <c r="OA181"/>
      <c r="OB181"/>
      <c r="OC181"/>
      <c r="OD181"/>
      <c r="OE181"/>
      <c r="OF181"/>
      <c r="OG181"/>
      <c r="OH181"/>
      <c r="OI181"/>
      <c r="OJ181"/>
      <c r="OK181"/>
      <c r="OL181"/>
      <c r="OM181"/>
      <c r="ON181"/>
      <c r="OO181"/>
      <c r="OP181"/>
      <c r="OQ181"/>
      <c r="OR181"/>
      <c r="OS181"/>
      <c r="OT181"/>
      <c r="OU181"/>
      <c r="OV181"/>
      <c r="OW181"/>
      <c r="OX181"/>
      <c r="OY181"/>
      <c r="OZ181"/>
      <c r="PA181"/>
      <c r="PB181"/>
      <c r="PC181"/>
      <c r="PD181"/>
      <c r="PE181"/>
      <c r="PF181"/>
      <c r="PG181"/>
      <c r="PH181"/>
      <c r="PI181"/>
      <c r="PJ181"/>
      <c r="PK181"/>
      <c r="PL181"/>
      <c r="PM181"/>
      <c r="PN181"/>
      <c r="PO181"/>
      <c r="PP181"/>
      <c r="PQ181"/>
      <c r="PR181"/>
      <c r="PS181"/>
      <c r="PT181"/>
      <c r="PU181"/>
      <c r="PV181"/>
      <c r="PW181"/>
      <c r="PX181"/>
      <c r="PY181"/>
      <c r="PZ181"/>
      <c r="QA181"/>
      <c r="QB181"/>
      <c r="QC181"/>
      <c r="QD181"/>
      <c r="QE181"/>
      <c r="QF181"/>
      <c r="QG181"/>
      <c r="QH181"/>
      <c r="QI181"/>
      <c r="QJ181"/>
      <c r="QK181"/>
      <c r="QL181"/>
      <c r="QM181"/>
      <c r="QN181"/>
      <c r="QO181"/>
      <c r="QP181"/>
      <c r="QQ181"/>
      <c r="QR181"/>
      <c r="QS181"/>
      <c r="QT181"/>
      <c r="QU181"/>
      <c r="QV181"/>
      <c r="QW181"/>
      <c r="QX181"/>
      <c r="QY181"/>
      <c r="QZ181"/>
      <c r="RA181"/>
      <c r="RB181"/>
      <c r="RC181"/>
      <c r="RD181"/>
      <c r="RE181"/>
      <c r="RF181"/>
      <c r="RG181"/>
      <c r="RH181"/>
      <c r="RI181"/>
      <c r="RJ181"/>
      <c r="RK181"/>
      <c r="RL181"/>
      <c r="RM181"/>
      <c r="RN181"/>
      <c r="RO181"/>
      <c r="RP181"/>
      <c r="RQ181"/>
      <c r="RR181"/>
      <c r="RS181"/>
      <c r="RT181"/>
      <c r="RU181"/>
      <c r="RV181"/>
      <c r="RW181"/>
      <c r="RX181"/>
      <c r="RY181"/>
      <c r="RZ181"/>
      <c r="SA181"/>
      <c r="SB181"/>
      <c r="SC181"/>
      <c r="SD181"/>
      <c r="SE181"/>
      <c r="SF181"/>
      <c r="SG181"/>
      <c r="SH181"/>
      <c r="SI181"/>
      <c r="SJ181"/>
      <c r="SK181"/>
      <c r="SL181"/>
      <c r="SM181"/>
      <c r="SN181"/>
      <c r="SO181"/>
      <c r="SP181"/>
      <c r="SQ181"/>
      <c r="SR181"/>
      <c r="SS181"/>
      <c r="ST181"/>
      <c r="SU181"/>
      <c r="SV181"/>
      <c r="SW181"/>
      <c r="SX181"/>
      <c r="SY181"/>
      <c r="SZ181"/>
      <c r="TA181"/>
      <c r="TB181"/>
      <c r="TC181"/>
      <c r="TD181"/>
      <c r="TE181"/>
      <c r="TF181"/>
      <c r="TG181"/>
      <c r="TH181"/>
      <c r="TI181"/>
      <c r="TJ181"/>
      <c r="TK181"/>
      <c r="TL181"/>
      <c r="TM181"/>
      <c r="TN181"/>
      <c r="TO181"/>
      <c r="TP181"/>
      <c r="TQ181"/>
      <c r="TR181"/>
      <c r="TS181"/>
      <c r="TT181"/>
      <c r="TU181"/>
      <c r="TV181"/>
      <c r="TW181"/>
      <c r="TX181"/>
      <c r="TY181"/>
      <c r="TZ181"/>
      <c r="UA181"/>
      <c r="UB181"/>
      <c r="UC181"/>
      <c r="UD181"/>
      <c r="UE181"/>
      <c r="UF181"/>
      <c r="UG181"/>
      <c r="UH181"/>
      <c r="UI181"/>
      <c r="UJ181"/>
      <c r="UK181"/>
      <c r="UL181"/>
      <c r="UM181"/>
      <c r="UN181"/>
      <c r="UO181"/>
      <c r="UP181"/>
      <c r="UQ181"/>
      <c r="UR181"/>
      <c r="US181"/>
      <c r="UT181"/>
      <c r="UU181"/>
      <c r="UV181"/>
      <c r="UW181"/>
      <c r="UX181"/>
      <c r="UY181"/>
      <c r="UZ181"/>
      <c r="VA181"/>
      <c r="VB181"/>
      <c r="VC181"/>
      <c r="VD181"/>
      <c r="VE181"/>
      <c r="VF181"/>
      <c r="VG181"/>
      <c r="VH181"/>
      <c r="VI181"/>
      <c r="VJ181"/>
      <c r="VK181"/>
      <c r="VL181"/>
      <c r="VM181"/>
      <c r="VN181"/>
      <c r="VO181"/>
      <c r="VP181"/>
      <c r="VQ181"/>
      <c r="VR181"/>
      <c r="VS181"/>
      <c r="VT181"/>
      <c r="VU181"/>
      <c r="VV181"/>
      <c r="VW181"/>
      <c r="VX181"/>
      <c r="VY181"/>
      <c r="VZ181"/>
      <c r="WA181"/>
      <c r="WB181"/>
      <c r="WC181"/>
      <c r="WD181"/>
      <c r="WE181"/>
      <c r="WF181"/>
      <c r="WG181"/>
      <c r="WH181"/>
      <c r="WI181"/>
      <c r="WJ181"/>
      <c r="WK181"/>
      <c r="WL181"/>
      <c r="WM181"/>
      <c r="WN181"/>
      <c r="WO181"/>
      <c r="WP181"/>
      <c r="WQ181"/>
      <c r="WR181"/>
      <c r="WS181"/>
      <c r="WT181"/>
      <c r="WU181"/>
      <c r="WV181"/>
      <c r="WW181"/>
      <c r="WX181"/>
      <c r="WY181"/>
      <c r="WZ181"/>
      <c r="XA181"/>
      <c r="XB181"/>
      <c r="XC181"/>
      <c r="XD181"/>
      <c r="XE181"/>
      <c r="XF181"/>
      <c r="XG181"/>
      <c r="XH181"/>
      <c r="XI181"/>
      <c r="XJ181"/>
      <c r="XK181"/>
      <c r="XL181"/>
      <c r="XM181"/>
      <c r="XN181"/>
      <c r="XO181"/>
      <c r="XP181"/>
      <c r="XQ181"/>
      <c r="XR181"/>
      <c r="XS181"/>
      <c r="XT181"/>
      <c r="XU181"/>
      <c r="XV181"/>
      <c r="XW181"/>
      <c r="XX181"/>
      <c r="XY181"/>
      <c r="XZ181"/>
      <c r="YA181"/>
      <c r="YB181"/>
      <c r="YC181"/>
      <c r="YD181"/>
      <c r="YE181"/>
      <c r="YF181"/>
      <c r="YG181"/>
      <c r="YH181"/>
      <c r="YI181"/>
      <c r="YJ181"/>
      <c r="YK181"/>
      <c r="YL181"/>
      <c r="YM181"/>
      <c r="YN181"/>
      <c r="YO181"/>
      <c r="YP181"/>
      <c r="YQ181"/>
      <c r="YR181"/>
      <c r="YS181"/>
      <c r="YT181"/>
      <c r="YU181"/>
      <c r="YV181"/>
      <c r="YW181"/>
      <c r="YX181"/>
      <c r="YY181"/>
      <c r="YZ181"/>
      <c r="ZA181"/>
      <c r="ZB181"/>
      <c r="ZC181"/>
      <c r="ZD181"/>
      <c r="ZE181"/>
      <c r="ZF181"/>
      <c r="ZG181"/>
      <c r="ZH181"/>
      <c r="ZI181"/>
      <c r="ZJ181"/>
      <c r="ZK181"/>
      <c r="ZL181"/>
      <c r="ZM181"/>
      <c r="ZN181"/>
      <c r="ZO181"/>
      <c r="ZP181"/>
      <c r="ZQ181"/>
      <c r="ZR181"/>
      <c r="ZS181"/>
      <c r="ZT181"/>
      <c r="ZU181"/>
      <c r="ZV181"/>
      <c r="ZW181"/>
      <c r="ZX181"/>
      <c r="ZY181"/>
      <c r="ZZ181"/>
    </row>
    <row r="182" spans="1:702" s="18" customFormat="1">
      <c r="A182" s="16" t="s">
        <v>180</v>
      </c>
      <c r="B182">
        <v>0</v>
      </c>
      <c r="C182">
        <v>25127.130714581075</v>
      </c>
      <c r="D182">
        <v>52636.946601749893</v>
      </c>
      <c r="E182">
        <v>76911.991645983944</v>
      </c>
      <c r="F182">
        <v>98372.327804036482</v>
      </c>
      <c r="G182">
        <v>125638.0823042454</v>
      </c>
      <c r="H182">
        <v>152661.31867604537</v>
      </c>
      <c r="I182">
        <v>177001.06754469001</v>
      </c>
      <c r="J182">
        <v>202735.38515527771</v>
      </c>
      <c r="K182">
        <v>225279.57696169132</v>
      </c>
      <c r="L182">
        <v>252372.36531036865</v>
      </c>
      <c r="M182">
        <v>277959.9503916098</v>
      </c>
      <c r="N182">
        <v>301178.530891462</v>
      </c>
      <c r="O182">
        <v>330079.65426355111</v>
      </c>
      <c r="P182">
        <v>360106.49117685505</v>
      </c>
      <c r="Q182">
        <v>389565.51443506632</v>
      </c>
      <c r="R182">
        <v>420093.33704038453</v>
      </c>
      <c r="S182">
        <v>466190.17820891814</v>
      </c>
      <c r="T182">
        <v>522447.52960711613</v>
      </c>
      <c r="U182">
        <v>586484.83153212315</v>
      </c>
      <c r="V182">
        <v>621654.20766850724</v>
      </c>
      <c r="W182">
        <v>653819.43484431633</v>
      </c>
      <c r="X182">
        <v>698184.04297529859</v>
      </c>
      <c r="Y182">
        <v>753958.61000594508</v>
      </c>
      <c r="Z182">
        <v>796690.48253572336</v>
      </c>
      <c r="AA182">
        <v>823209.79219858185</v>
      </c>
      <c r="AB182">
        <v>853853.42048575042</v>
      </c>
      <c r="AC182">
        <v>884357.74752779759</v>
      </c>
      <c r="AD182">
        <v>898625.59096385632</v>
      </c>
      <c r="AE182">
        <v>923388.97513648972</v>
      </c>
      <c r="AF182">
        <v>955022.46926663094</v>
      </c>
      <c r="AG182">
        <v>1012873.2525026083</v>
      </c>
      <c r="AH182">
        <v>1064304.6098065609</v>
      </c>
      <c r="AI182">
        <v>1119381.677015485</v>
      </c>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ER182"/>
      <c r="ES182"/>
      <c r="ET182"/>
      <c r="EU182"/>
      <c r="EV182"/>
      <c r="EW182"/>
      <c r="EX182"/>
      <c r="EY182"/>
      <c r="EZ182"/>
      <c r="FA182"/>
      <c r="FB182"/>
      <c r="FC182"/>
      <c r="FD182"/>
      <c r="FE182"/>
      <c r="FF182"/>
      <c r="FG182"/>
      <c r="FH182"/>
      <c r="FI182"/>
      <c r="FJ182"/>
      <c r="FK182"/>
      <c r="FL182"/>
      <c r="FM182"/>
      <c r="FN182"/>
      <c r="FO182"/>
      <c r="FP182"/>
      <c r="FQ182"/>
      <c r="FR182"/>
      <c r="FS182"/>
      <c r="FT182"/>
      <c r="FU182"/>
      <c r="FV182"/>
      <c r="FW182"/>
      <c r="FX182"/>
      <c r="FY182"/>
      <c r="FZ182"/>
      <c r="GA182"/>
      <c r="GB182"/>
      <c r="GC182"/>
      <c r="GD182"/>
      <c r="GE182"/>
      <c r="GF182"/>
      <c r="GG182"/>
      <c r="GH182"/>
      <c r="GI182"/>
      <c r="GJ182"/>
      <c r="GK182"/>
      <c r="GL182"/>
      <c r="GM182"/>
      <c r="GN182"/>
      <c r="GO182"/>
      <c r="GP182"/>
      <c r="GQ182"/>
      <c r="GR182"/>
      <c r="GS182"/>
      <c r="GT182"/>
      <c r="GU182"/>
      <c r="GV182"/>
      <c r="GW182"/>
      <c r="GX182"/>
      <c r="GY182"/>
      <c r="GZ182"/>
      <c r="HA182"/>
      <c r="HB182"/>
      <c r="HC182"/>
      <c r="HD182"/>
      <c r="HE182"/>
      <c r="HF182"/>
      <c r="HG182"/>
      <c r="HH182"/>
      <c r="HI182"/>
      <c r="HJ182"/>
      <c r="HK182"/>
      <c r="HL182"/>
      <c r="HM182"/>
      <c r="HN182"/>
      <c r="HO182"/>
      <c r="HP182"/>
      <c r="HQ182"/>
      <c r="HR182"/>
      <c r="HS182"/>
      <c r="HT182"/>
      <c r="HU182"/>
      <c r="HV182"/>
      <c r="HW182"/>
      <c r="HX182"/>
      <c r="HY182"/>
      <c r="HZ182"/>
      <c r="IA182"/>
      <c r="IB182"/>
      <c r="IC182"/>
      <c r="ID182"/>
      <c r="IE182"/>
      <c r="IF182"/>
      <c r="IG182"/>
      <c r="IH182"/>
      <c r="II182"/>
      <c r="IJ182"/>
      <c r="IK182"/>
      <c r="IL182"/>
      <c r="IM182"/>
      <c r="IN182"/>
      <c r="IO182"/>
      <c r="IP182"/>
      <c r="IQ182"/>
      <c r="IR182"/>
      <c r="IS182"/>
      <c r="IT182"/>
      <c r="IU182"/>
      <c r="IV182"/>
      <c r="IW182"/>
      <c r="IX182"/>
      <c r="IY182"/>
      <c r="IZ182"/>
      <c r="JA182"/>
      <c r="JB182"/>
      <c r="JC182"/>
      <c r="JD182"/>
      <c r="JE182"/>
      <c r="JF182"/>
      <c r="JG182"/>
      <c r="JH182"/>
      <c r="JI182"/>
      <c r="JJ182"/>
      <c r="JK182"/>
      <c r="JL182"/>
      <c r="JM182"/>
      <c r="JN182"/>
      <c r="JO182"/>
      <c r="JP182"/>
      <c r="JQ182"/>
      <c r="JR182"/>
      <c r="JS182"/>
      <c r="JT182"/>
      <c r="JU182"/>
      <c r="JV182"/>
      <c r="JW182"/>
      <c r="JX182"/>
      <c r="JY182"/>
      <c r="JZ182"/>
      <c r="KA182"/>
      <c r="KB182"/>
      <c r="KC182"/>
      <c r="KD182"/>
      <c r="KE182"/>
      <c r="KF182"/>
      <c r="KG182"/>
      <c r="KH182"/>
      <c r="KI182"/>
      <c r="KJ182"/>
      <c r="KK182"/>
      <c r="KL182"/>
      <c r="KM182"/>
      <c r="KN182"/>
      <c r="KO182"/>
      <c r="KP182"/>
      <c r="KQ182"/>
      <c r="KR182"/>
      <c r="KS182"/>
      <c r="KT182"/>
      <c r="KU182"/>
      <c r="KV182"/>
      <c r="KW182"/>
      <c r="KX182"/>
      <c r="KY182"/>
      <c r="KZ182"/>
      <c r="LA182"/>
      <c r="LB182"/>
      <c r="LC182"/>
      <c r="LD182"/>
      <c r="LE182"/>
      <c r="LF182"/>
      <c r="LG182"/>
      <c r="LH182"/>
      <c r="LI182"/>
      <c r="LJ182"/>
      <c r="LK182"/>
      <c r="LL182"/>
      <c r="LM182"/>
      <c r="LN182"/>
      <c r="LO182"/>
      <c r="LP182"/>
      <c r="LQ182"/>
      <c r="LR182"/>
      <c r="LS182"/>
      <c r="LT182"/>
      <c r="LU182"/>
      <c r="LV182"/>
      <c r="LW182"/>
      <c r="LX182"/>
      <c r="LY182"/>
      <c r="LZ182"/>
      <c r="MA182"/>
      <c r="MB182"/>
      <c r="MC182"/>
      <c r="MD182"/>
      <c r="ME182"/>
      <c r="MF182"/>
      <c r="MG182"/>
      <c r="MH182"/>
      <c r="MI182"/>
      <c r="MJ182"/>
      <c r="MK182"/>
      <c r="ML182"/>
      <c r="MM182"/>
      <c r="MN182"/>
      <c r="MO182"/>
      <c r="MP182"/>
      <c r="MQ182"/>
      <c r="MR182"/>
      <c r="MS182"/>
      <c r="MT182"/>
      <c r="MU182"/>
      <c r="MV182"/>
      <c r="MW182"/>
      <c r="MX182"/>
      <c r="MY182"/>
      <c r="MZ182"/>
      <c r="NA182"/>
      <c r="NB182"/>
      <c r="NC182"/>
      <c r="ND182"/>
      <c r="NE182"/>
      <c r="NF182"/>
      <c r="NG182"/>
      <c r="NH182"/>
      <c r="NI182"/>
      <c r="NJ182"/>
      <c r="NK182"/>
      <c r="NL182"/>
      <c r="NM182"/>
      <c r="NN182"/>
      <c r="NO182"/>
      <c r="NP182"/>
      <c r="NQ182"/>
      <c r="NR182"/>
      <c r="NS182"/>
      <c r="NT182"/>
      <c r="NU182"/>
      <c r="NV182"/>
      <c r="NW182"/>
      <c r="NX182"/>
      <c r="NY182"/>
      <c r="NZ182"/>
      <c r="OA182"/>
      <c r="OB182"/>
      <c r="OC182"/>
      <c r="OD182"/>
      <c r="OE182"/>
      <c r="OF182"/>
      <c r="OG182"/>
      <c r="OH182"/>
      <c r="OI182"/>
      <c r="OJ182"/>
      <c r="OK182"/>
      <c r="OL182"/>
      <c r="OM182"/>
      <c r="ON182"/>
      <c r="OO182"/>
      <c r="OP182"/>
      <c r="OQ182"/>
      <c r="OR182"/>
      <c r="OS182"/>
      <c r="OT182"/>
      <c r="OU182"/>
      <c r="OV182"/>
      <c r="OW182"/>
      <c r="OX182"/>
      <c r="OY182"/>
      <c r="OZ182"/>
      <c r="PA182"/>
      <c r="PB182"/>
      <c r="PC182"/>
      <c r="PD182"/>
      <c r="PE182"/>
      <c r="PF182"/>
      <c r="PG182"/>
      <c r="PH182"/>
      <c r="PI182"/>
      <c r="PJ182"/>
      <c r="PK182"/>
      <c r="PL182"/>
      <c r="PM182"/>
      <c r="PN182"/>
      <c r="PO182"/>
      <c r="PP182"/>
      <c r="PQ182"/>
      <c r="PR182"/>
      <c r="PS182"/>
      <c r="PT182"/>
      <c r="PU182"/>
      <c r="PV182"/>
      <c r="PW182"/>
      <c r="PX182"/>
      <c r="PY182"/>
      <c r="PZ182"/>
      <c r="QA182"/>
      <c r="QB182"/>
      <c r="QC182"/>
      <c r="QD182"/>
      <c r="QE182"/>
      <c r="QF182"/>
      <c r="QG182"/>
      <c r="QH182"/>
      <c r="QI182"/>
      <c r="QJ182"/>
      <c r="QK182"/>
      <c r="QL182"/>
      <c r="QM182"/>
      <c r="QN182"/>
      <c r="QO182"/>
      <c r="QP182"/>
      <c r="QQ182"/>
      <c r="QR182"/>
      <c r="QS182"/>
      <c r="QT182"/>
      <c r="QU182"/>
      <c r="QV182"/>
      <c r="QW182"/>
      <c r="QX182"/>
      <c r="QY182"/>
      <c r="QZ182"/>
      <c r="RA182"/>
      <c r="RB182"/>
      <c r="RC182"/>
      <c r="RD182"/>
      <c r="RE182"/>
      <c r="RF182"/>
      <c r="RG182"/>
      <c r="RH182"/>
      <c r="RI182"/>
      <c r="RJ182"/>
      <c r="RK182"/>
      <c r="RL182"/>
      <c r="RM182"/>
      <c r="RN182"/>
      <c r="RO182"/>
      <c r="RP182"/>
      <c r="RQ182"/>
      <c r="RR182"/>
      <c r="RS182"/>
      <c r="RT182"/>
      <c r="RU182"/>
      <c r="RV182"/>
      <c r="RW182"/>
      <c r="RX182"/>
      <c r="RY182"/>
      <c r="RZ182"/>
      <c r="SA182"/>
      <c r="SB182"/>
      <c r="SC182"/>
      <c r="SD182"/>
      <c r="SE182"/>
      <c r="SF182"/>
      <c r="SG182"/>
      <c r="SH182"/>
      <c r="SI182"/>
      <c r="SJ182"/>
      <c r="SK182"/>
      <c r="SL182"/>
      <c r="SM182"/>
      <c r="SN182"/>
      <c r="SO182"/>
      <c r="SP182"/>
      <c r="SQ182"/>
      <c r="SR182"/>
      <c r="SS182"/>
      <c r="ST182"/>
      <c r="SU182"/>
      <c r="SV182"/>
      <c r="SW182"/>
      <c r="SX182"/>
      <c r="SY182"/>
      <c r="SZ182"/>
      <c r="TA182"/>
      <c r="TB182"/>
      <c r="TC182"/>
      <c r="TD182"/>
      <c r="TE182"/>
      <c r="TF182"/>
      <c r="TG182"/>
      <c r="TH182"/>
      <c r="TI182"/>
      <c r="TJ182"/>
      <c r="TK182"/>
      <c r="TL182"/>
      <c r="TM182"/>
      <c r="TN182"/>
      <c r="TO182"/>
      <c r="TP182"/>
      <c r="TQ182"/>
      <c r="TR182"/>
      <c r="TS182"/>
      <c r="TT182"/>
      <c r="TU182"/>
      <c r="TV182"/>
      <c r="TW182"/>
      <c r="TX182"/>
      <c r="TY182"/>
      <c r="TZ182"/>
      <c r="UA182"/>
      <c r="UB182"/>
      <c r="UC182"/>
      <c r="UD182"/>
      <c r="UE182"/>
      <c r="UF182"/>
      <c r="UG182"/>
      <c r="UH182"/>
      <c r="UI182"/>
      <c r="UJ182"/>
      <c r="UK182"/>
      <c r="UL182"/>
      <c r="UM182"/>
      <c r="UN182"/>
      <c r="UO182"/>
      <c r="UP182"/>
      <c r="UQ182"/>
      <c r="UR182"/>
      <c r="US182"/>
      <c r="UT182"/>
      <c r="UU182"/>
      <c r="UV182"/>
      <c r="UW182"/>
      <c r="UX182"/>
      <c r="UY182"/>
      <c r="UZ182"/>
      <c r="VA182"/>
      <c r="VB182"/>
      <c r="VC182"/>
      <c r="VD182"/>
      <c r="VE182"/>
      <c r="VF182"/>
      <c r="VG182"/>
      <c r="VH182"/>
      <c r="VI182"/>
      <c r="VJ182"/>
      <c r="VK182"/>
      <c r="VL182"/>
      <c r="VM182"/>
      <c r="VN182"/>
      <c r="VO182"/>
      <c r="VP182"/>
      <c r="VQ182"/>
      <c r="VR182"/>
      <c r="VS182"/>
      <c r="VT182"/>
      <c r="VU182"/>
      <c r="VV182"/>
      <c r="VW182"/>
      <c r="VX182"/>
      <c r="VY182"/>
      <c r="VZ182"/>
      <c r="WA182"/>
      <c r="WB182"/>
      <c r="WC182"/>
      <c r="WD182"/>
      <c r="WE182"/>
      <c r="WF182"/>
      <c r="WG182"/>
      <c r="WH182"/>
      <c r="WI182"/>
      <c r="WJ182"/>
      <c r="WK182"/>
      <c r="WL182"/>
      <c r="WM182"/>
      <c r="WN182"/>
      <c r="WO182"/>
      <c r="WP182"/>
      <c r="WQ182"/>
      <c r="WR182"/>
      <c r="WS182"/>
      <c r="WT182"/>
      <c r="WU182"/>
      <c r="WV182"/>
      <c r="WW182"/>
      <c r="WX182"/>
      <c r="WY182"/>
      <c r="WZ182"/>
      <c r="XA182"/>
      <c r="XB182"/>
      <c r="XC182"/>
      <c r="XD182"/>
      <c r="XE182"/>
      <c r="XF182"/>
      <c r="XG182"/>
      <c r="XH182"/>
      <c r="XI182"/>
      <c r="XJ182"/>
      <c r="XK182"/>
      <c r="XL182"/>
      <c r="XM182"/>
      <c r="XN182"/>
      <c r="XO182"/>
      <c r="XP182"/>
      <c r="XQ182"/>
      <c r="XR182"/>
      <c r="XS182"/>
      <c r="XT182"/>
      <c r="XU182"/>
      <c r="XV182"/>
      <c r="XW182"/>
      <c r="XX182"/>
      <c r="XY182"/>
      <c r="XZ182"/>
      <c r="YA182"/>
      <c r="YB182"/>
      <c r="YC182"/>
      <c r="YD182"/>
      <c r="YE182"/>
      <c r="YF182"/>
      <c r="YG182"/>
      <c r="YH182"/>
      <c r="YI182"/>
      <c r="YJ182"/>
      <c r="YK182"/>
      <c r="YL182"/>
      <c r="YM182"/>
      <c r="YN182"/>
      <c r="YO182"/>
      <c r="YP182"/>
      <c r="YQ182"/>
      <c r="YR182"/>
      <c r="YS182"/>
      <c r="YT182"/>
      <c r="YU182"/>
      <c r="YV182"/>
      <c r="YW182"/>
      <c r="YX182"/>
      <c r="YY182"/>
      <c r="YZ182"/>
      <c r="ZA182"/>
      <c r="ZB182"/>
      <c r="ZC182"/>
      <c r="ZD182"/>
      <c r="ZE182"/>
      <c r="ZF182"/>
      <c r="ZG182"/>
      <c r="ZH182"/>
      <c r="ZI182"/>
      <c r="ZJ182"/>
      <c r="ZK182"/>
      <c r="ZL182"/>
      <c r="ZM182"/>
      <c r="ZN182"/>
      <c r="ZO182"/>
      <c r="ZP182"/>
      <c r="ZQ182"/>
      <c r="ZR182"/>
      <c r="ZS182"/>
      <c r="ZT182"/>
      <c r="ZU182"/>
      <c r="ZV182"/>
      <c r="ZW182"/>
      <c r="ZX182"/>
      <c r="ZY182"/>
      <c r="ZZ182"/>
    </row>
    <row r="183" spans="1:702" s="18" customFormat="1">
      <c r="A183" s="16" t="s">
        <v>68</v>
      </c>
      <c r="B183">
        <v>502542.61429162155</v>
      </c>
      <c r="C183">
        <v>531974.25335764349</v>
      </c>
      <c r="D183">
        <v>505955.58411419002</v>
      </c>
      <c r="E183">
        <v>527558.89350573195</v>
      </c>
      <c r="F183">
        <v>490925.76575018431</v>
      </c>
      <c r="G183">
        <v>446538.91124840267</v>
      </c>
      <c r="H183">
        <v>478073.30552231969</v>
      </c>
      <c r="I183">
        <v>435791.16526022664</v>
      </c>
      <c r="J183">
        <v>389487.76782363554</v>
      </c>
      <c r="K183">
        <v>463328.95465970988</v>
      </c>
      <c r="L183">
        <v>400947.07836145663</v>
      </c>
      <c r="M183">
        <v>395302.95863327547</v>
      </c>
      <c r="N183">
        <v>358239.52295568958</v>
      </c>
      <c r="O183">
        <v>392355.68206370884</v>
      </c>
      <c r="P183">
        <v>393967.44839322154</v>
      </c>
      <c r="Q183">
        <v>350937.18572490476</v>
      </c>
      <c r="R183">
        <v>327242.24431576353</v>
      </c>
      <c r="S183">
        <v>295058.72926589515</v>
      </c>
      <c r="T183">
        <v>292405.56105695607</v>
      </c>
      <c r="U183">
        <v>317856.67712562485</v>
      </c>
      <c r="V183">
        <v>333060.08686118148</v>
      </c>
      <c r="W183">
        <v>301937.36772723345</v>
      </c>
      <c r="X183">
        <v>274155.42123974406</v>
      </c>
      <c r="Y183">
        <v>223445.59004281499</v>
      </c>
      <c r="Z183">
        <v>251939.49729939603</v>
      </c>
      <c r="AA183">
        <v>248687.235511329</v>
      </c>
      <c r="AB183">
        <v>252728.26582893654</v>
      </c>
      <c r="AC183">
        <v>222739.97117798944</v>
      </c>
      <c r="AD183">
        <v>204165.24440677286</v>
      </c>
      <c r="AE183">
        <v>0</v>
      </c>
      <c r="AF183">
        <v>0</v>
      </c>
      <c r="AG183">
        <v>0</v>
      </c>
      <c r="AH183">
        <v>0</v>
      </c>
      <c r="AI183">
        <v>0</v>
      </c>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c r="EZ183"/>
      <c r="FA183"/>
      <c r="FB183"/>
      <c r="FC183"/>
      <c r="FD183"/>
      <c r="FE183"/>
      <c r="FF183"/>
      <c r="FG183"/>
      <c r="FH183"/>
      <c r="FI183"/>
      <c r="FJ183"/>
      <c r="FK183"/>
      <c r="FL183"/>
      <c r="FM183"/>
      <c r="FN183"/>
      <c r="FO183"/>
      <c r="FP183"/>
      <c r="FQ183"/>
      <c r="FR183"/>
      <c r="FS183"/>
      <c r="FT183"/>
      <c r="FU183"/>
      <c r="FV183"/>
      <c r="FW183"/>
      <c r="FX183"/>
      <c r="FY183"/>
      <c r="FZ183"/>
      <c r="GA183"/>
      <c r="GB183"/>
      <c r="GC183"/>
      <c r="GD183"/>
      <c r="GE183"/>
      <c r="GF183"/>
      <c r="GG183"/>
      <c r="GH183"/>
      <c r="GI183"/>
      <c r="GJ183"/>
      <c r="GK183"/>
      <c r="GL183"/>
      <c r="GM183"/>
      <c r="GN183"/>
      <c r="GO183"/>
      <c r="GP183"/>
      <c r="GQ183"/>
      <c r="GR183"/>
      <c r="GS183"/>
      <c r="GT183"/>
      <c r="GU183"/>
      <c r="GV183"/>
      <c r="GW183"/>
      <c r="GX183"/>
      <c r="GY183"/>
      <c r="GZ183"/>
      <c r="HA183"/>
      <c r="HB183"/>
      <c r="HC183"/>
      <c r="HD183"/>
      <c r="HE183"/>
      <c r="HF183"/>
      <c r="HG183"/>
      <c r="HH183"/>
      <c r="HI183"/>
      <c r="HJ183"/>
      <c r="HK183"/>
      <c r="HL183"/>
      <c r="HM183"/>
      <c r="HN183"/>
      <c r="HO183"/>
      <c r="HP183"/>
      <c r="HQ183"/>
      <c r="HR183"/>
      <c r="HS183"/>
      <c r="HT183"/>
      <c r="HU183"/>
      <c r="HV183"/>
      <c r="HW183"/>
      <c r="HX183"/>
      <c r="HY183"/>
      <c r="HZ183"/>
      <c r="IA183"/>
      <c r="IB183"/>
      <c r="IC183"/>
      <c r="ID183"/>
      <c r="IE183"/>
      <c r="IF183"/>
      <c r="IG183"/>
      <c r="IH183"/>
      <c r="II183"/>
      <c r="IJ183"/>
      <c r="IK183"/>
      <c r="IL183"/>
      <c r="IM183"/>
      <c r="IN183"/>
      <c r="IO183"/>
      <c r="IP183"/>
      <c r="IQ183"/>
      <c r="IR183"/>
      <c r="IS183"/>
      <c r="IT183"/>
      <c r="IU183"/>
      <c r="IV183"/>
      <c r="IW183"/>
      <c r="IX183"/>
      <c r="IY183"/>
      <c r="IZ183"/>
      <c r="JA183"/>
      <c r="JB183"/>
      <c r="JC183"/>
      <c r="JD183"/>
      <c r="JE183"/>
      <c r="JF183"/>
      <c r="JG183"/>
      <c r="JH183"/>
      <c r="JI183"/>
      <c r="JJ183"/>
      <c r="JK183"/>
      <c r="JL183"/>
      <c r="JM183"/>
      <c r="JN183"/>
      <c r="JO183"/>
      <c r="JP183"/>
      <c r="JQ183"/>
      <c r="JR183"/>
      <c r="JS183"/>
      <c r="JT183"/>
      <c r="JU183"/>
      <c r="JV183"/>
      <c r="JW183"/>
      <c r="JX183"/>
      <c r="JY183"/>
      <c r="JZ183"/>
      <c r="KA183"/>
      <c r="KB183"/>
      <c r="KC183"/>
      <c r="KD183"/>
      <c r="KE183"/>
      <c r="KF183"/>
      <c r="KG183"/>
      <c r="KH183"/>
      <c r="KI183"/>
      <c r="KJ183"/>
      <c r="KK183"/>
      <c r="KL183"/>
      <c r="KM183"/>
      <c r="KN183"/>
      <c r="KO183"/>
      <c r="KP183"/>
      <c r="KQ183"/>
      <c r="KR183"/>
      <c r="KS183"/>
      <c r="KT183"/>
      <c r="KU183"/>
      <c r="KV183"/>
      <c r="KW183"/>
      <c r="KX183"/>
      <c r="KY183"/>
      <c r="KZ183"/>
      <c r="LA183"/>
      <c r="LB183"/>
      <c r="LC183"/>
      <c r="LD183"/>
      <c r="LE183"/>
      <c r="LF183"/>
      <c r="LG183"/>
      <c r="LH183"/>
      <c r="LI183"/>
      <c r="LJ183"/>
      <c r="LK183"/>
      <c r="LL183"/>
      <c r="LM183"/>
      <c r="LN183"/>
      <c r="LO183"/>
      <c r="LP183"/>
      <c r="LQ183"/>
      <c r="LR183"/>
      <c r="LS183"/>
      <c r="LT183"/>
      <c r="LU183"/>
      <c r="LV183"/>
      <c r="LW183"/>
      <c r="LX183"/>
      <c r="LY183"/>
      <c r="LZ183"/>
      <c r="MA183"/>
      <c r="MB183"/>
      <c r="MC183"/>
      <c r="MD183"/>
      <c r="ME183"/>
      <c r="MF183"/>
      <c r="MG183"/>
      <c r="MH183"/>
      <c r="MI183"/>
      <c r="MJ183"/>
      <c r="MK183"/>
      <c r="ML183"/>
      <c r="MM183"/>
      <c r="MN183"/>
      <c r="MO183"/>
      <c r="MP183"/>
      <c r="MQ183"/>
      <c r="MR183"/>
      <c r="MS183"/>
      <c r="MT183"/>
      <c r="MU183"/>
      <c r="MV183"/>
      <c r="MW183"/>
      <c r="MX183"/>
      <c r="MY183"/>
      <c r="MZ183"/>
      <c r="NA183"/>
      <c r="NB183"/>
      <c r="NC183"/>
      <c r="ND183"/>
      <c r="NE183"/>
      <c r="NF183"/>
      <c r="NG183"/>
      <c r="NH183"/>
      <c r="NI183"/>
      <c r="NJ183"/>
      <c r="NK183"/>
      <c r="NL183"/>
      <c r="NM183"/>
      <c r="NN183"/>
      <c r="NO183"/>
      <c r="NP183"/>
      <c r="NQ183"/>
      <c r="NR183"/>
      <c r="NS183"/>
      <c r="NT183"/>
      <c r="NU183"/>
      <c r="NV183"/>
      <c r="NW183"/>
      <c r="NX183"/>
      <c r="NY183"/>
      <c r="NZ183"/>
      <c r="OA183"/>
      <c r="OB183"/>
      <c r="OC183"/>
      <c r="OD183"/>
      <c r="OE183"/>
      <c r="OF183"/>
      <c r="OG183"/>
      <c r="OH183"/>
      <c r="OI183"/>
      <c r="OJ183"/>
      <c r="OK183"/>
      <c r="OL183"/>
      <c r="OM183"/>
      <c r="ON183"/>
      <c r="OO183"/>
      <c r="OP183"/>
      <c r="OQ183"/>
      <c r="OR183"/>
      <c r="OS183"/>
      <c r="OT183"/>
      <c r="OU183"/>
      <c r="OV183"/>
      <c r="OW183"/>
      <c r="OX183"/>
      <c r="OY183"/>
      <c r="OZ183"/>
      <c r="PA183"/>
      <c r="PB183"/>
      <c r="PC183"/>
      <c r="PD183"/>
      <c r="PE183"/>
      <c r="PF183"/>
      <c r="PG183"/>
      <c r="PH183"/>
      <c r="PI183"/>
      <c r="PJ183"/>
      <c r="PK183"/>
      <c r="PL183"/>
      <c r="PM183"/>
      <c r="PN183"/>
      <c r="PO183"/>
      <c r="PP183"/>
      <c r="PQ183"/>
      <c r="PR183"/>
      <c r="PS183"/>
      <c r="PT183"/>
      <c r="PU183"/>
      <c r="PV183"/>
      <c r="PW183"/>
      <c r="PX183"/>
      <c r="PY183"/>
      <c r="PZ183"/>
      <c r="QA183"/>
      <c r="QB183"/>
      <c r="QC183"/>
      <c r="QD183"/>
      <c r="QE183"/>
      <c r="QF183"/>
      <c r="QG183"/>
      <c r="QH183"/>
      <c r="QI183"/>
      <c r="QJ183"/>
      <c r="QK183"/>
      <c r="QL183"/>
      <c r="QM183"/>
      <c r="QN183"/>
      <c r="QO183"/>
      <c r="QP183"/>
      <c r="QQ183"/>
      <c r="QR183"/>
      <c r="QS183"/>
      <c r="QT183"/>
      <c r="QU183"/>
      <c r="QV183"/>
      <c r="QW183"/>
      <c r="QX183"/>
      <c r="QY183"/>
      <c r="QZ183"/>
      <c r="RA183"/>
      <c r="RB183"/>
      <c r="RC183"/>
      <c r="RD183"/>
      <c r="RE183"/>
      <c r="RF183"/>
      <c r="RG183"/>
      <c r="RH183"/>
      <c r="RI183"/>
      <c r="RJ183"/>
      <c r="RK183"/>
      <c r="RL183"/>
      <c r="RM183"/>
      <c r="RN183"/>
      <c r="RO183"/>
      <c r="RP183"/>
      <c r="RQ183"/>
      <c r="RR183"/>
      <c r="RS183"/>
      <c r="RT183"/>
      <c r="RU183"/>
      <c r="RV183"/>
      <c r="RW183"/>
      <c r="RX183"/>
      <c r="RY183"/>
      <c r="RZ183"/>
      <c r="SA183"/>
      <c r="SB183"/>
      <c r="SC183"/>
      <c r="SD183"/>
      <c r="SE183"/>
      <c r="SF183"/>
      <c r="SG183"/>
      <c r="SH183"/>
      <c r="SI183"/>
      <c r="SJ183"/>
      <c r="SK183"/>
      <c r="SL183"/>
      <c r="SM183"/>
      <c r="SN183"/>
      <c r="SO183"/>
      <c r="SP183"/>
      <c r="SQ183"/>
      <c r="SR183"/>
      <c r="SS183"/>
      <c r="ST183"/>
      <c r="SU183"/>
      <c r="SV183"/>
      <c r="SW183"/>
      <c r="SX183"/>
      <c r="SY183"/>
      <c r="SZ183"/>
      <c r="TA183"/>
      <c r="TB183"/>
      <c r="TC183"/>
      <c r="TD183"/>
      <c r="TE183"/>
      <c r="TF183"/>
      <c r="TG183"/>
      <c r="TH183"/>
      <c r="TI183"/>
      <c r="TJ183"/>
      <c r="TK183"/>
      <c r="TL183"/>
      <c r="TM183"/>
      <c r="TN183"/>
      <c r="TO183"/>
      <c r="TP183"/>
      <c r="TQ183"/>
      <c r="TR183"/>
      <c r="TS183"/>
      <c r="TT183"/>
      <c r="TU183"/>
      <c r="TV183"/>
      <c r="TW183"/>
      <c r="TX183"/>
      <c r="TY183"/>
      <c r="TZ183"/>
      <c r="UA183"/>
      <c r="UB183"/>
      <c r="UC183"/>
      <c r="UD183"/>
      <c r="UE183"/>
      <c r="UF183"/>
      <c r="UG183"/>
      <c r="UH183"/>
      <c r="UI183"/>
      <c r="UJ183"/>
      <c r="UK183"/>
      <c r="UL183"/>
      <c r="UM183"/>
      <c r="UN183"/>
      <c r="UO183"/>
      <c r="UP183"/>
      <c r="UQ183"/>
      <c r="UR183"/>
      <c r="US183"/>
      <c r="UT183"/>
      <c r="UU183"/>
      <c r="UV183"/>
      <c r="UW183"/>
      <c r="UX183"/>
      <c r="UY183"/>
      <c r="UZ183"/>
      <c r="VA183"/>
      <c r="VB183"/>
      <c r="VC183"/>
      <c r="VD183"/>
      <c r="VE183"/>
      <c r="VF183"/>
      <c r="VG183"/>
      <c r="VH183"/>
      <c r="VI183"/>
      <c r="VJ183"/>
      <c r="VK183"/>
      <c r="VL183"/>
      <c r="VM183"/>
      <c r="VN183"/>
      <c r="VO183"/>
      <c r="VP183"/>
      <c r="VQ183"/>
      <c r="VR183"/>
      <c r="VS183"/>
      <c r="VT183"/>
      <c r="VU183"/>
      <c r="VV183"/>
      <c r="VW183"/>
      <c r="VX183"/>
      <c r="VY183"/>
      <c r="VZ183"/>
      <c r="WA183"/>
      <c r="WB183"/>
      <c r="WC183"/>
      <c r="WD183"/>
      <c r="WE183"/>
      <c r="WF183"/>
      <c r="WG183"/>
      <c r="WH183"/>
      <c r="WI183"/>
      <c r="WJ183"/>
      <c r="WK183"/>
      <c r="WL183"/>
      <c r="WM183"/>
      <c r="WN183"/>
      <c r="WO183"/>
      <c r="WP183"/>
      <c r="WQ183"/>
      <c r="WR183"/>
      <c r="WS183"/>
      <c r="WT183"/>
      <c r="WU183"/>
      <c r="WV183"/>
      <c r="WW183"/>
      <c r="WX183"/>
      <c r="WY183"/>
      <c r="WZ183"/>
      <c r="XA183"/>
      <c r="XB183"/>
      <c r="XC183"/>
      <c r="XD183"/>
      <c r="XE183"/>
      <c r="XF183"/>
      <c r="XG183"/>
      <c r="XH183"/>
      <c r="XI183"/>
      <c r="XJ183"/>
      <c r="XK183"/>
      <c r="XL183"/>
      <c r="XM183"/>
      <c r="XN183"/>
      <c r="XO183"/>
      <c r="XP183"/>
      <c r="XQ183"/>
      <c r="XR183"/>
      <c r="XS183"/>
      <c r="XT183"/>
      <c r="XU183"/>
      <c r="XV183"/>
      <c r="XW183"/>
      <c r="XX183"/>
      <c r="XY183"/>
      <c r="XZ183"/>
      <c r="YA183"/>
      <c r="YB183"/>
      <c r="YC183"/>
      <c r="YD183"/>
      <c r="YE183"/>
      <c r="YF183"/>
      <c r="YG183"/>
      <c r="YH183"/>
      <c r="YI183"/>
      <c r="YJ183"/>
      <c r="YK183"/>
      <c r="YL183"/>
      <c r="YM183"/>
      <c r="YN183"/>
      <c r="YO183"/>
      <c r="YP183"/>
      <c r="YQ183"/>
      <c r="YR183"/>
      <c r="YS183"/>
      <c r="YT183"/>
      <c r="YU183"/>
      <c r="YV183"/>
      <c r="YW183"/>
      <c r="YX183"/>
      <c r="YY183"/>
      <c r="YZ183"/>
      <c r="ZA183"/>
      <c r="ZB183"/>
      <c r="ZC183"/>
      <c r="ZD183"/>
      <c r="ZE183"/>
      <c r="ZF183"/>
      <c r="ZG183"/>
      <c r="ZH183"/>
      <c r="ZI183"/>
      <c r="ZJ183"/>
      <c r="ZK183"/>
      <c r="ZL183"/>
      <c r="ZM183"/>
      <c r="ZN183"/>
      <c r="ZO183"/>
      <c r="ZP183"/>
      <c r="ZQ183"/>
      <c r="ZR183"/>
      <c r="ZS183"/>
      <c r="ZT183"/>
      <c r="ZU183"/>
      <c r="ZV183"/>
      <c r="ZW183"/>
      <c r="ZX183"/>
      <c r="ZY183"/>
      <c r="ZZ183"/>
    </row>
    <row r="184" spans="1:702" s="18" customFormat="1">
      <c r="A184" s="16" t="s">
        <v>69</v>
      </c>
      <c r="B184">
        <v>125635.65357290539</v>
      </c>
      <c r="C184">
        <v>132993.56333941087</v>
      </c>
      <c r="D184">
        <v>126488.8960285475</v>
      </c>
      <c r="E184">
        <v>131889.72337643299</v>
      </c>
      <c r="F184">
        <v>122731.44143754608</v>
      </c>
      <c r="G184">
        <v>111634.72781210067</v>
      </c>
      <c r="H184">
        <v>119518.32638057992</v>
      </c>
      <c r="I184">
        <v>108947.79131505666</v>
      </c>
      <c r="J184">
        <v>97371.941955908886</v>
      </c>
      <c r="K184">
        <v>115832.23866492747</v>
      </c>
      <c r="L184">
        <v>100236.76959036416</v>
      </c>
      <c r="M184">
        <v>98825.739658318867</v>
      </c>
      <c r="N184">
        <v>89559.880738922395</v>
      </c>
      <c r="O184">
        <v>98088.92051592721</v>
      </c>
      <c r="P184">
        <v>98491.862098305384</v>
      </c>
      <c r="Q184">
        <v>87734.29643122619</v>
      </c>
      <c r="R184">
        <v>81810.561078940882</v>
      </c>
      <c r="S184">
        <v>73764.682316473787</v>
      </c>
      <c r="T184">
        <v>73101.390264239017</v>
      </c>
      <c r="U184">
        <v>79464.169281406212</v>
      </c>
      <c r="V184">
        <v>83265.02171529537</v>
      </c>
      <c r="W184">
        <v>75484.341931808362</v>
      </c>
      <c r="X184">
        <v>68538.855309936014</v>
      </c>
      <c r="Y184">
        <v>55861.39751070374</v>
      </c>
      <c r="Z184">
        <v>62984.874324848992</v>
      </c>
      <c r="AA184">
        <v>62171.808877832234</v>
      </c>
      <c r="AB184">
        <v>63182.066457234134</v>
      </c>
      <c r="AC184">
        <v>55684.992794497361</v>
      </c>
      <c r="AD184">
        <v>51041.311101693216</v>
      </c>
      <c r="AE184">
        <v>251923.83487597416</v>
      </c>
      <c r="AF184">
        <v>270963.80067696952</v>
      </c>
      <c r="AG184">
        <v>221682.89048525901</v>
      </c>
      <c r="AH184">
        <v>217482.42800623138</v>
      </c>
      <c r="AI184">
        <v>199131.76459170459</v>
      </c>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c r="EZ184"/>
      <c r="FA184"/>
      <c r="FB184"/>
      <c r="FC184"/>
      <c r="FD184"/>
      <c r="FE184"/>
      <c r="FF184"/>
      <c r="FG184"/>
      <c r="FH184"/>
      <c r="FI184"/>
      <c r="FJ184"/>
      <c r="FK184"/>
      <c r="FL184"/>
      <c r="FM184"/>
      <c r="FN184"/>
      <c r="FO184"/>
      <c r="FP184"/>
      <c r="FQ184"/>
      <c r="FR184"/>
      <c r="FS184"/>
      <c r="FT184"/>
      <c r="FU184"/>
      <c r="FV184"/>
      <c r="FW184"/>
      <c r="FX184"/>
      <c r="FY184"/>
      <c r="FZ184"/>
      <c r="GA184"/>
      <c r="GB184"/>
      <c r="GC184"/>
      <c r="GD184"/>
      <c r="GE184"/>
      <c r="GF184"/>
      <c r="GG184"/>
      <c r="GH184"/>
      <c r="GI184"/>
      <c r="GJ184"/>
      <c r="GK184"/>
      <c r="GL184"/>
      <c r="GM184"/>
      <c r="GN184"/>
      <c r="GO184"/>
      <c r="GP184"/>
      <c r="GQ184"/>
      <c r="GR184"/>
      <c r="GS184"/>
      <c r="GT184"/>
      <c r="GU184"/>
      <c r="GV184"/>
      <c r="GW184"/>
      <c r="GX184"/>
      <c r="GY184"/>
      <c r="GZ184"/>
      <c r="HA184"/>
      <c r="HB184"/>
      <c r="HC184"/>
      <c r="HD184"/>
      <c r="HE184"/>
      <c r="HF184"/>
      <c r="HG184"/>
      <c r="HH184"/>
      <c r="HI184"/>
      <c r="HJ184"/>
      <c r="HK184"/>
      <c r="HL184"/>
      <c r="HM184"/>
      <c r="HN184"/>
      <c r="HO184"/>
      <c r="HP184"/>
      <c r="HQ184"/>
      <c r="HR184"/>
      <c r="HS184"/>
      <c r="HT184"/>
      <c r="HU184"/>
      <c r="HV184"/>
      <c r="HW184"/>
      <c r="HX184"/>
      <c r="HY184"/>
      <c r="HZ184"/>
      <c r="IA184"/>
      <c r="IB184"/>
      <c r="IC184"/>
      <c r="ID184"/>
      <c r="IE184"/>
      <c r="IF184"/>
      <c r="IG184"/>
      <c r="IH184"/>
      <c r="II184"/>
      <c r="IJ184"/>
      <c r="IK184"/>
      <c r="IL184"/>
      <c r="IM184"/>
      <c r="IN184"/>
      <c r="IO184"/>
      <c r="IP184"/>
      <c r="IQ184"/>
      <c r="IR184"/>
      <c r="IS184"/>
      <c r="IT184"/>
      <c r="IU184"/>
      <c r="IV184"/>
      <c r="IW184"/>
      <c r="IX184"/>
      <c r="IY184"/>
      <c r="IZ184"/>
      <c r="JA184"/>
      <c r="JB184"/>
      <c r="JC184"/>
      <c r="JD184"/>
      <c r="JE184"/>
      <c r="JF184"/>
      <c r="JG184"/>
      <c r="JH184"/>
      <c r="JI184"/>
      <c r="JJ184"/>
      <c r="JK184"/>
      <c r="JL184"/>
      <c r="JM184"/>
      <c r="JN184"/>
      <c r="JO184"/>
      <c r="JP184"/>
      <c r="JQ184"/>
      <c r="JR184"/>
      <c r="JS184"/>
      <c r="JT184"/>
      <c r="JU184"/>
      <c r="JV184"/>
      <c r="JW184"/>
      <c r="JX184"/>
      <c r="JY184"/>
      <c r="JZ184"/>
      <c r="KA184"/>
      <c r="KB184"/>
      <c r="KC184"/>
      <c r="KD184"/>
      <c r="KE184"/>
      <c r="KF184"/>
      <c r="KG184"/>
      <c r="KH184"/>
      <c r="KI184"/>
      <c r="KJ184"/>
      <c r="KK184"/>
      <c r="KL184"/>
      <c r="KM184"/>
      <c r="KN184"/>
      <c r="KO184"/>
      <c r="KP184"/>
      <c r="KQ184"/>
      <c r="KR184"/>
      <c r="KS184"/>
      <c r="KT184"/>
      <c r="KU184"/>
      <c r="KV184"/>
      <c r="KW184"/>
      <c r="KX184"/>
      <c r="KY184"/>
      <c r="KZ184"/>
      <c r="LA184"/>
      <c r="LB184"/>
      <c r="LC184"/>
      <c r="LD184"/>
      <c r="LE184"/>
      <c r="LF184"/>
      <c r="LG184"/>
      <c r="LH184"/>
      <c r="LI184"/>
      <c r="LJ184"/>
      <c r="LK184"/>
      <c r="LL184"/>
      <c r="LM184"/>
      <c r="LN184"/>
      <c r="LO184"/>
      <c r="LP184"/>
      <c r="LQ184"/>
      <c r="LR184"/>
      <c r="LS184"/>
      <c r="LT184"/>
      <c r="LU184"/>
      <c r="LV184"/>
      <c r="LW184"/>
      <c r="LX184"/>
      <c r="LY184"/>
      <c r="LZ184"/>
      <c r="MA184"/>
      <c r="MB184"/>
      <c r="MC184"/>
      <c r="MD184"/>
      <c r="ME184"/>
      <c r="MF184"/>
      <c r="MG184"/>
      <c r="MH184"/>
      <c r="MI184"/>
      <c r="MJ184"/>
      <c r="MK184"/>
      <c r="ML184"/>
      <c r="MM184"/>
      <c r="MN184"/>
      <c r="MO184"/>
      <c r="MP184"/>
      <c r="MQ184"/>
      <c r="MR184"/>
      <c r="MS184"/>
      <c r="MT184"/>
      <c r="MU184"/>
      <c r="MV184"/>
      <c r="MW184"/>
      <c r="MX184"/>
      <c r="MY184"/>
      <c r="MZ184"/>
      <c r="NA184"/>
      <c r="NB184"/>
      <c r="NC184"/>
      <c r="ND184"/>
      <c r="NE184"/>
      <c r="NF184"/>
      <c r="NG184"/>
      <c r="NH184"/>
      <c r="NI184"/>
      <c r="NJ184"/>
      <c r="NK184"/>
      <c r="NL184"/>
      <c r="NM184"/>
      <c r="NN184"/>
      <c r="NO184"/>
      <c r="NP184"/>
      <c r="NQ184"/>
      <c r="NR184"/>
      <c r="NS184"/>
      <c r="NT184"/>
      <c r="NU184"/>
      <c r="NV184"/>
      <c r="NW184"/>
      <c r="NX184"/>
      <c r="NY184"/>
      <c r="NZ184"/>
      <c r="OA184"/>
      <c r="OB184"/>
      <c r="OC184"/>
      <c r="OD184"/>
      <c r="OE184"/>
      <c r="OF184"/>
      <c r="OG184"/>
      <c r="OH184"/>
      <c r="OI184"/>
      <c r="OJ184"/>
      <c r="OK184"/>
      <c r="OL184"/>
      <c r="OM184"/>
      <c r="ON184"/>
      <c r="OO184"/>
      <c r="OP184"/>
      <c r="OQ184"/>
      <c r="OR184"/>
      <c r="OS184"/>
      <c r="OT184"/>
      <c r="OU184"/>
      <c r="OV184"/>
      <c r="OW184"/>
      <c r="OX184"/>
      <c r="OY184"/>
      <c r="OZ184"/>
      <c r="PA184"/>
      <c r="PB184"/>
      <c r="PC184"/>
      <c r="PD184"/>
      <c r="PE184"/>
      <c r="PF184"/>
      <c r="PG184"/>
      <c r="PH184"/>
      <c r="PI184"/>
      <c r="PJ184"/>
      <c r="PK184"/>
      <c r="PL184"/>
      <c r="PM184"/>
      <c r="PN184"/>
      <c r="PO184"/>
      <c r="PP184"/>
      <c r="PQ184"/>
      <c r="PR184"/>
      <c r="PS184"/>
      <c r="PT184"/>
      <c r="PU184"/>
      <c r="PV184"/>
      <c r="PW184"/>
      <c r="PX184"/>
      <c r="PY184"/>
      <c r="PZ184"/>
      <c r="QA184"/>
      <c r="QB184"/>
      <c r="QC184"/>
      <c r="QD184"/>
      <c r="QE184"/>
      <c r="QF184"/>
      <c r="QG184"/>
      <c r="QH184"/>
      <c r="QI184"/>
      <c r="QJ184"/>
      <c r="QK184"/>
      <c r="QL184"/>
      <c r="QM184"/>
      <c r="QN184"/>
      <c r="QO184"/>
      <c r="QP184"/>
      <c r="QQ184"/>
      <c r="QR184"/>
      <c r="QS184"/>
      <c r="QT184"/>
      <c r="QU184"/>
      <c r="QV184"/>
      <c r="QW184"/>
      <c r="QX184"/>
      <c r="QY184"/>
      <c r="QZ184"/>
      <c r="RA184"/>
      <c r="RB184"/>
      <c r="RC184"/>
      <c r="RD184"/>
      <c r="RE184"/>
      <c r="RF184"/>
      <c r="RG184"/>
      <c r="RH184"/>
      <c r="RI184"/>
      <c r="RJ184"/>
      <c r="RK184"/>
      <c r="RL184"/>
      <c r="RM184"/>
      <c r="RN184"/>
      <c r="RO184"/>
      <c r="RP184"/>
      <c r="RQ184"/>
      <c r="RR184"/>
      <c r="RS184"/>
      <c r="RT184"/>
      <c r="RU184"/>
      <c r="RV184"/>
      <c r="RW184"/>
      <c r="RX184"/>
      <c r="RY184"/>
      <c r="RZ184"/>
      <c r="SA184"/>
      <c r="SB184"/>
      <c r="SC184"/>
      <c r="SD184"/>
      <c r="SE184"/>
      <c r="SF184"/>
      <c r="SG184"/>
      <c r="SH184"/>
      <c r="SI184"/>
      <c r="SJ184"/>
      <c r="SK184"/>
      <c r="SL184"/>
      <c r="SM184"/>
      <c r="SN184"/>
      <c r="SO184"/>
      <c r="SP184"/>
      <c r="SQ184"/>
      <c r="SR184"/>
      <c r="SS184"/>
      <c r="ST184"/>
      <c r="SU184"/>
      <c r="SV184"/>
      <c r="SW184"/>
      <c r="SX184"/>
      <c r="SY184"/>
      <c r="SZ184"/>
      <c r="TA184"/>
      <c r="TB184"/>
      <c r="TC184"/>
      <c r="TD184"/>
      <c r="TE184"/>
      <c r="TF184"/>
      <c r="TG184"/>
      <c r="TH184"/>
      <c r="TI184"/>
      <c r="TJ184"/>
      <c r="TK184"/>
      <c r="TL184"/>
      <c r="TM184"/>
      <c r="TN184"/>
      <c r="TO184"/>
      <c r="TP184"/>
      <c r="TQ184"/>
      <c r="TR184"/>
      <c r="TS184"/>
      <c r="TT184"/>
      <c r="TU184"/>
      <c r="TV184"/>
      <c r="TW184"/>
      <c r="TX184"/>
      <c r="TY184"/>
      <c r="TZ184"/>
      <c r="UA184"/>
      <c r="UB184"/>
      <c r="UC184"/>
      <c r="UD184"/>
      <c r="UE184"/>
      <c r="UF184"/>
      <c r="UG184"/>
      <c r="UH184"/>
      <c r="UI184"/>
      <c r="UJ184"/>
      <c r="UK184"/>
      <c r="UL184"/>
      <c r="UM184"/>
      <c r="UN184"/>
      <c r="UO184"/>
      <c r="UP184"/>
      <c r="UQ184"/>
      <c r="UR184"/>
      <c r="US184"/>
      <c r="UT184"/>
      <c r="UU184"/>
      <c r="UV184"/>
      <c r="UW184"/>
      <c r="UX184"/>
      <c r="UY184"/>
      <c r="UZ184"/>
      <c r="VA184"/>
      <c r="VB184"/>
      <c r="VC184"/>
      <c r="VD184"/>
      <c r="VE184"/>
      <c r="VF184"/>
      <c r="VG184"/>
      <c r="VH184"/>
      <c r="VI184"/>
      <c r="VJ184"/>
      <c r="VK184"/>
      <c r="VL184"/>
      <c r="VM184"/>
      <c r="VN184"/>
      <c r="VO184"/>
      <c r="VP184"/>
      <c r="VQ184"/>
      <c r="VR184"/>
      <c r="VS184"/>
      <c r="VT184"/>
      <c r="VU184"/>
      <c r="VV184"/>
      <c r="VW184"/>
      <c r="VX184"/>
      <c r="VY184"/>
      <c r="VZ184"/>
      <c r="WA184"/>
      <c r="WB184"/>
      <c r="WC184"/>
      <c r="WD184"/>
      <c r="WE184"/>
      <c r="WF184"/>
      <c r="WG184"/>
      <c r="WH184"/>
      <c r="WI184"/>
      <c r="WJ184"/>
      <c r="WK184"/>
      <c r="WL184"/>
      <c r="WM184"/>
      <c r="WN184"/>
      <c r="WO184"/>
      <c r="WP184"/>
      <c r="WQ184"/>
      <c r="WR184"/>
      <c r="WS184"/>
      <c r="WT184"/>
      <c r="WU184"/>
      <c r="WV184"/>
      <c r="WW184"/>
      <c r="WX184"/>
      <c r="WY184"/>
      <c r="WZ184"/>
      <c r="XA184"/>
      <c r="XB184"/>
      <c r="XC184"/>
      <c r="XD184"/>
      <c r="XE184"/>
      <c r="XF184"/>
      <c r="XG184"/>
      <c r="XH184"/>
      <c r="XI184"/>
      <c r="XJ184"/>
      <c r="XK184"/>
      <c r="XL184"/>
      <c r="XM184"/>
      <c r="XN184"/>
      <c r="XO184"/>
      <c r="XP184"/>
      <c r="XQ184"/>
      <c r="XR184"/>
      <c r="XS184"/>
      <c r="XT184"/>
      <c r="XU184"/>
      <c r="XV184"/>
      <c r="XW184"/>
      <c r="XX184"/>
      <c r="XY184"/>
      <c r="XZ184"/>
      <c r="YA184"/>
      <c r="YB184"/>
      <c r="YC184"/>
      <c r="YD184"/>
      <c r="YE184"/>
      <c r="YF184"/>
      <c r="YG184"/>
      <c r="YH184"/>
      <c r="YI184"/>
      <c r="YJ184"/>
      <c r="YK184"/>
      <c r="YL184"/>
      <c r="YM184"/>
      <c r="YN184"/>
      <c r="YO184"/>
      <c r="YP184"/>
      <c r="YQ184"/>
      <c r="YR184"/>
      <c r="YS184"/>
      <c r="YT184"/>
      <c r="YU184"/>
      <c r="YV184"/>
      <c r="YW184"/>
      <c r="YX184"/>
      <c r="YY184"/>
      <c r="YZ184"/>
      <c r="ZA184"/>
      <c r="ZB184"/>
      <c r="ZC184"/>
      <c r="ZD184"/>
      <c r="ZE184"/>
      <c r="ZF184"/>
      <c r="ZG184"/>
      <c r="ZH184"/>
      <c r="ZI184"/>
      <c r="ZJ184"/>
      <c r="ZK184"/>
      <c r="ZL184"/>
      <c r="ZM184"/>
      <c r="ZN184"/>
      <c r="ZO184"/>
      <c r="ZP184"/>
      <c r="ZQ184"/>
      <c r="ZR184"/>
      <c r="ZS184"/>
      <c r="ZT184"/>
      <c r="ZU184"/>
      <c r="ZV184"/>
      <c r="ZW184"/>
      <c r="ZX184"/>
      <c r="ZY184"/>
      <c r="ZZ184"/>
    </row>
    <row r="185" spans="1:702" s="18" customFormat="1">
      <c r="A185" s="16" t="s">
        <v>195</v>
      </c>
      <c r="B185">
        <v>628178.26786452695</v>
      </c>
      <c r="C185">
        <v>664967.81669705431</v>
      </c>
      <c r="D185">
        <v>632444.48014273751</v>
      </c>
      <c r="E185">
        <v>659448.61688216496</v>
      </c>
      <c r="F185">
        <v>613657.20718773035</v>
      </c>
      <c r="G185">
        <v>558173.63906050334</v>
      </c>
      <c r="H185">
        <v>597591.63190289959</v>
      </c>
      <c r="I185">
        <v>544738.95657528332</v>
      </c>
      <c r="J185">
        <v>486859.70977954444</v>
      </c>
      <c r="K185">
        <v>579161.19332463737</v>
      </c>
      <c r="L185">
        <v>501183.84795182082</v>
      </c>
      <c r="M185">
        <v>494128.69829159434</v>
      </c>
      <c r="N185">
        <v>447799.40369461197</v>
      </c>
      <c r="O185">
        <v>490444.60257963603</v>
      </c>
      <c r="P185">
        <v>492459.31049152691</v>
      </c>
      <c r="Q185">
        <v>438671.48215613095</v>
      </c>
      <c r="R185">
        <v>409052.8053947044</v>
      </c>
      <c r="S185">
        <v>368823.41158236895</v>
      </c>
      <c r="T185">
        <v>365506.95132119505</v>
      </c>
      <c r="U185">
        <v>397320.84640703106</v>
      </c>
      <c r="V185">
        <v>416325.10857647686</v>
      </c>
      <c r="W185">
        <v>377421.70965904178</v>
      </c>
      <c r="X185">
        <v>342694.2765496801</v>
      </c>
      <c r="Y185">
        <v>279306.98755351873</v>
      </c>
      <c r="Z185">
        <v>314924.37162424502</v>
      </c>
      <c r="AA185">
        <v>310859.04438916122</v>
      </c>
      <c r="AB185">
        <v>315910.33228617068</v>
      </c>
      <c r="AC185">
        <v>278424.96397248679</v>
      </c>
      <c r="AD185">
        <v>255206.55550846609</v>
      </c>
      <c r="AE185">
        <v>251923.83487597419</v>
      </c>
      <c r="AF185">
        <v>270963.80067696952</v>
      </c>
      <c r="AG185">
        <v>221682.89048525903</v>
      </c>
      <c r="AH185">
        <v>217482.42800623141</v>
      </c>
      <c r="AI185">
        <v>199131.76459170459</v>
      </c>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ER185"/>
      <c r="ES185"/>
      <c r="ET185"/>
      <c r="EU185"/>
      <c r="EV185"/>
      <c r="EW185"/>
      <c r="EX185"/>
      <c r="EY185"/>
      <c r="EZ185"/>
      <c r="FA185"/>
      <c r="FB185"/>
      <c r="FC185"/>
      <c r="FD185"/>
      <c r="FE185"/>
      <c r="FF185"/>
      <c r="FG185"/>
      <c r="FH185"/>
      <c r="FI185"/>
      <c r="FJ185"/>
      <c r="FK185"/>
      <c r="FL185"/>
      <c r="FM185"/>
      <c r="FN185"/>
      <c r="FO185"/>
      <c r="FP185"/>
      <c r="FQ185"/>
      <c r="FR185"/>
      <c r="FS185"/>
      <c r="FT185"/>
      <c r="FU185"/>
      <c r="FV185"/>
      <c r="FW185"/>
      <c r="FX185"/>
      <c r="FY185"/>
      <c r="FZ185"/>
      <c r="GA185"/>
      <c r="GB185"/>
      <c r="GC185"/>
      <c r="GD185"/>
      <c r="GE185"/>
      <c r="GF185"/>
      <c r="GG185"/>
      <c r="GH185"/>
      <c r="GI185"/>
      <c r="GJ185"/>
      <c r="GK185"/>
      <c r="GL185"/>
      <c r="GM185"/>
      <c r="GN185"/>
      <c r="GO185"/>
      <c r="GP185"/>
      <c r="GQ185"/>
      <c r="GR185"/>
      <c r="GS185"/>
      <c r="GT185"/>
      <c r="GU185"/>
      <c r="GV185"/>
      <c r="GW185"/>
      <c r="GX185"/>
      <c r="GY185"/>
      <c r="GZ185"/>
      <c r="HA185"/>
      <c r="HB185"/>
      <c r="HC185"/>
      <c r="HD185"/>
      <c r="HE185"/>
      <c r="HF185"/>
      <c r="HG185"/>
      <c r="HH185"/>
      <c r="HI185"/>
      <c r="HJ185"/>
      <c r="HK185"/>
      <c r="HL185"/>
      <c r="HM185"/>
      <c r="HN185"/>
      <c r="HO185"/>
      <c r="HP185"/>
      <c r="HQ185"/>
      <c r="HR185"/>
      <c r="HS185"/>
      <c r="HT185"/>
      <c r="HU185"/>
      <c r="HV185"/>
      <c r="HW185"/>
      <c r="HX185"/>
      <c r="HY185"/>
      <c r="HZ185"/>
      <c r="IA185"/>
      <c r="IB185"/>
      <c r="IC185"/>
      <c r="ID185"/>
      <c r="IE185"/>
      <c r="IF185"/>
      <c r="IG185"/>
      <c r="IH185"/>
      <c r="II185"/>
      <c r="IJ185"/>
      <c r="IK185"/>
      <c r="IL185"/>
      <c r="IM185"/>
      <c r="IN185"/>
      <c r="IO185"/>
      <c r="IP185"/>
      <c r="IQ185"/>
      <c r="IR185"/>
      <c r="IS185"/>
      <c r="IT185"/>
      <c r="IU185"/>
      <c r="IV185"/>
      <c r="IW185"/>
      <c r="IX185"/>
      <c r="IY185"/>
      <c r="IZ185"/>
      <c r="JA185"/>
      <c r="JB185"/>
      <c r="JC185"/>
      <c r="JD185"/>
      <c r="JE185"/>
      <c r="JF185"/>
      <c r="JG185"/>
      <c r="JH185"/>
      <c r="JI185"/>
      <c r="JJ185"/>
      <c r="JK185"/>
      <c r="JL185"/>
      <c r="JM185"/>
      <c r="JN185"/>
      <c r="JO185"/>
      <c r="JP185"/>
      <c r="JQ185"/>
      <c r="JR185"/>
      <c r="JS185"/>
      <c r="JT185"/>
      <c r="JU185"/>
      <c r="JV185"/>
      <c r="JW185"/>
      <c r="JX185"/>
      <c r="JY185"/>
      <c r="JZ185"/>
      <c r="KA185"/>
      <c r="KB185"/>
      <c r="KC185"/>
      <c r="KD185"/>
      <c r="KE185"/>
      <c r="KF185"/>
      <c r="KG185"/>
      <c r="KH185"/>
      <c r="KI185"/>
      <c r="KJ185"/>
      <c r="KK185"/>
      <c r="KL185"/>
      <c r="KM185"/>
      <c r="KN185"/>
      <c r="KO185"/>
      <c r="KP185"/>
      <c r="KQ185"/>
      <c r="KR185"/>
      <c r="KS185"/>
      <c r="KT185"/>
      <c r="KU185"/>
      <c r="KV185"/>
      <c r="KW185"/>
      <c r="KX185"/>
      <c r="KY185"/>
      <c r="KZ185"/>
      <c r="LA185"/>
      <c r="LB185"/>
      <c r="LC185"/>
      <c r="LD185"/>
      <c r="LE185"/>
      <c r="LF185"/>
      <c r="LG185"/>
      <c r="LH185"/>
      <c r="LI185"/>
      <c r="LJ185"/>
      <c r="LK185"/>
      <c r="LL185"/>
      <c r="LM185"/>
      <c r="LN185"/>
      <c r="LO185"/>
      <c r="LP185"/>
      <c r="LQ185"/>
      <c r="LR185"/>
      <c r="LS185"/>
      <c r="LT185"/>
      <c r="LU185"/>
      <c r="LV185"/>
      <c r="LW185"/>
      <c r="LX185"/>
      <c r="LY185"/>
      <c r="LZ185"/>
      <c r="MA185"/>
      <c r="MB185"/>
      <c r="MC185"/>
      <c r="MD185"/>
      <c r="ME185"/>
      <c r="MF185"/>
      <c r="MG185"/>
      <c r="MH185"/>
      <c r="MI185"/>
      <c r="MJ185"/>
      <c r="MK185"/>
      <c r="ML185"/>
      <c r="MM185"/>
      <c r="MN185"/>
      <c r="MO185"/>
      <c r="MP185"/>
      <c r="MQ185"/>
      <c r="MR185"/>
      <c r="MS185"/>
      <c r="MT185"/>
      <c r="MU185"/>
      <c r="MV185"/>
      <c r="MW185"/>
      <c r="MX185"/>
      <c r="MY185"/>
      <c r="MZ185"/>
      <c r="NA185"/>
      <c r="NB185"/>
      <c r="NC185"/>
      <c r="ND185"/>
      <c r="NE185"/>
      <c r="NF185"/>
      <c r="NG185"/>
      <c r="NH185"/>
      <c r="NI185"/>
      <c r="NJ185"/>
      <c r="NK185"/>
      <c r="NL185"/>
      <c r="NM185"/>
      <c r="NN185"/>
      <c r="NO185"/>
      <c r="NP185"/>
      <c r="NQ185"/>
      <c r="NR185"/>
      <c r="NS185"/>
      <c r="NT185"/>
      <c r="NU185"/>
      <c r="NV185"/>
      <c r="NW185"/>
      <c r="NX185"/>
      <c r="NY185"/>
      <c r="NZ185"/>
      <c r="OA185"/>
      <c r="OB185"/>
      <c r="OC185"/>
      <c r="OD185"/>
      <c r="OE185"/>
      <c r="OF185"/>
      <c r="OG185"/>
      <c r="OH185"/>
      <c r="OI185"/>
      <c r="OJ185"/>
      <c r="OK185"/>
      <c r="OL185"/>
      <c r="OM185"/>
      <c r="ON185"/>
      <c r="OO185"/>
      <c r="OP185"/>
      <c r="OQ185"/>
      <c r="OR185"/>
      <c r="OS185"/>
      <c r="OT185"/>
      <c r="OU185"/>
      <c r="OV185"/>
      <c r="OW185"/>
      <c r="OX185"/>
      <c r="OY185"/>
      <c r="OZ185"/>
      <c r="PA185"/>
      <c r="PB185"/>
      <c r="PC185"/>
      <c r="PD185"/>
      <c r="PE185"/>
      <c r="PF185"/>
      <c r="PG185"/>
      <c r="PH185"/>
      <c r="PI185"/>
      <c r="PJ185"/>
      <c r="PK185"/>
      <c r="PL185"/>
      <c r="PM185"/>
      <c r="PN185"/>
      <c r="PO185"/>
      <c r="PP185"/>
      <c r="PQ185"/>
      <c r="PR185"/>
      <c r="PS185"/>
      <c r="PT185"/>
      <c r="PU185"/>
      <c r="PV185"/>
      <c r="PW185"/>
      <c r="PX185"/>
      <c r="PY185"/>
      <c r="PZ185"/>
      <c r="QA185"/>
      <c r="QB185"/>
      <c r="QC185"/>
      <c r="QD185"/>
      <c r="QE185"/>
      <c r="QF185"/>
      <c r="QG185"/>
      <c r="QH185"/>
      <c r="QI185"/>
      <c r="QJ185"/>
      <c r="QK185"/>
      <c r="QL185"/>
      <c r="QM185"/>
      <c r="QN185"/>
      <c r="QO185"/>
      <c r="QP185"/>
      <c r="QQ185"/>
      <c r="QR185"/>
      <c r="QS185"/>
      <c r="QT185"/>
      <c r="QU185"/>
      <c r="QV185"/>
      <c r="QW185"/>
      <c r="QX185"/>
      <c r="QY185"/>
      <c r="QZ185"/>
      <c r="RA185"/>
      <c r="RB185"/>
      <c r="RC185"/>
      <c r="RD185"/>
      <c r="RE185"/>
      <c r="RF185"/>
      <c r="RG185"/>
      <c r="RH185"/>
      <c r="RI185"/>
      <c r="RJ185"/>
      <c r="RK185"/>
      <c r="RL185"/>
      <c r="RM185"/>
      <c r="RN185"/>
      <c r="RO185"/>
      <c r="RP185"/>
      <c r="RQ185"/>
      <c r="RR185"/>
      <c r="RS185"/>
      <c r="RT185"/>
      <c r="RU185"/>
      <c r="RV185"/>
      <c r="RW185"/>
      <c r="RX185"/>
      <c r="RY185"/>
      <c r="RZ185"/>
      <c r="SA185"/>
      <c r="SB185"/>
      <c r="SC185"/>
      <c r="SD185"/>
      <c r="SE185"/>
      <c r="SF185"/>
      <c r="SG185"/>
      <c r="SH185"/>
      <c r="SI185"/>
      <c r="SJ185"/>
      <c r="SK185"/>
      <c r="SL185"/>
      <c r="SM185"/>
      <c r="SN185"/>
      <c r="SO185"/>
      <c r="SP185"/>
      <c r="SQ185"/>
      <c r="SR185"/>
      <c r="SS185"/>
      <c r="ST185"/>
      <c r="SU185"/>
      <c r="SV185"/>
      <c r="SW185"/>
      <c r="SX185"/>
      <c r="SY185"/>
      <c r="SZ185"/>
      <c r="TA185"/>
      <c r="TB185"/>
      <c r="TC185"/>
      <c r="TD185"/>
      <c r="TE185"/>
      <c r="TF185"/>
      <c r="TG185"/>
      <c r="TH185"/>
      <c r="TI185"/>
      <c r="TJ185"/>
      <c r="TK185"/>
      <c r="TL185"/>
      <c r="TM185"/>
      <c r="TN185"/>
      <c r="TO185"/>
      <c r="TP185"/>
      <c r="TQ185"/>
      <c r="TR185"/>
      <c r="TS185"/>
      <c r="TT185"/>
      <c r="TU185"/>
      <c r="TV185"/>
      <c r="TW185"/>
      <c r="TX185"/>
      <c r="TY185"/>
      <c r="TZ185"/>
      <c r="UA185"/>
      <c r="UB185"/>
      <c r="UC185"/>
      <c r="UD185"/>
      <c r="UE185"/>
      <c r="UF185"/>
      <c r="UG185"/>
      <c r="UH185"/>
      <c r="UI185"/>
      <c r="UJ185"/>
      <c r="UK185"/>
      <c r="UL185"/>
      <c r="UM185"/>
      <c r="UN185"/>
      <c r="UO185"/>
      <c r="UP185"/>
      <c r="UQ185"/>
      <c r="UR185"/>
      <c r="US185"/>
      <c r="UT185"/>
      <c r="UU185"/>
      <c r="UV185"/>
      <c r="UW185"/>
      <c r="UX185"/>
      <c r="UY185"/>
      <c r="UZ185"/>
      <c r="VA185"/>
      <c r="VB185"/>
      <c r="VC185"/>
      <c r="VD185"/>
      <c r="VE185"/>
      <c r="VF185"/>
      <c r="VG185"/>
      <c r="VH185"/>
      <c r="VI185"/>
      <c r="VJ185"/>
      <c r="VK185"/>
      <c r="VL185"/>
      <c r="VM185"/>
      <c r="VN185"/>
      <c r="VO185"/>
      <c r="VP185"/>
      <c r="VQ185"/>
      <c r="VR185"/>
      <c r="VS185"/>
      <c r="VT185"/>
      <c r="VU185"/>
      <c r="VV185"/>
      <c r="VW185"/>
      <c r="VX185"/>
      <c r="VY185"/>
      <c r="VZ185"/>
      <c r="WA185"/>
      <c r="WB185"/>
      <c r="WC185"/>
      <c r="WD185"/>
      <c r="WE185"/>
      <c r="WF185"/>
      <c r="WG185"/>
      <c r="WH185"/>
      <c r="WI185"/>
      <c r="WJ185"/>
      <c r="WK185"/>
      <c r="WL185"/>
      <c r="WM185"/>
      <c r="WN185"/>
      <c r="WO185"/>
      <c r="WP185"/>
      <c r="WQ185"/>
      <c r="WR185"/>
      <c r="WS185"/>
      <c r="WT185"/>
      <c r="WU185"/>
      <c r="WV185"/>
      <c r="WW185"/>
      <c r="WX185"/>
      <c r="WY185"/>
      <c r="WZ185"/>
      <c r="XA185"/>
      <c r="XB185"/>
      <c r="XC185"/>
      <c r="XD185"/>
      <c r="XE185"/>
      <c r="XF185"/>
      <c r="XG185"/>
      <c r="XH185"/>
      <c r="XI185"/>
      <c r="XJ185"/>
      <c r="XK185"/>
      <c r="XL185"/>
      <c r="XM185"/>
      <c r="XN185"/>
      <c r="XO185"/>
      <c r="XP185"/>
      <c r="XQ185"/>
      <c r="XR185"/>
      <c r="XS185"/>
      <c r="XT185"/>
      <c r="XU185"/>
      <c r="XV185"/>
      <c r="XW185"/>
      <c r="XX185"/>
      <c r="XY185"/>
      <c r="XZ185"/>
      <c r="YA185"/>
      <c r="YB185"/>
      <c r="YC185"/>
      <c r="YD185"/>
      <c r="YE185"/>
      <c r="YF185"/>
      <c r="YG185"/>
      <c r="YH185"/>
      <c r="YI185"/>
      <c r="YJ185"/>
      <c r="YK185"/>
      <c r="YL185"/>
      <c r="YM185"/>
      <c r="YN185"/>
      <c r="YO185"/>
      <c r="YP185"/>
      <c r="YQ185"/>
      <c r="YR185"/>
      <c r="YS185"/>
      <c r="YT185"/>
      <c r="YU185"/>
      <c r="YV185"/>
      <c r="YW185"/>
      <c r="YX185"/>
      <c r="YY185"/>
      <c r="YZ185"/>
      <c r="ZA185"/>
      <c r="ZB185"/>
      <c r="ZC185"/>
      <c r="ZD185"/>
      <c r="ZE185"/>
      <c r="ZF185"/>
      <c r="ZG185"/>
      <c r="ZH185"/>
      <c r="ZI185"/>
      <c r="ZJ185"/>
      <c r="ZK185"/>
      <c r="ZL185"/>
      <c r="ZM185"/>
      <c r="ZN185"/>
      <c r="ZO185"/>
      <c r="ZP185"/>
      <c r="ZQ185"/>
      <c r="ZR185"/>
      <c r="ZS185"/>
      <c r="ZT185"/>
      <c r="ZU185"/>
      <c r="ZV185"/>
      <c r="ZW185"/>
      <c r="ZX185"/>
      <c r="ZY185"/>
      <c r="ZZ185"/>
    </row>
    <row r="186" spans="1:702" s="18" customFormat="1">
      <c r="A186" s="69" t="s">
        <v>361</v>
      </c>
      <c r="B186">
        <v>0</v>
      </c>
      <c r="C186">
        <v>0</v>
      </c>
      <c r="D186">
        <v>0</v>
      </c>
      <c r="E186">
        <v>0</v>
      </c>
      <c r="F186">
        <v>0</v>
      </c>
      <c r="G186">
        <v>0</v>
      </c>
      <c r="H186">
        <v>0</v>
      </c>
      <c r="I186">
        <v>0</v>
      </c>
      <c r="J186">
        <v>0</v>
      </c>
      <c r="K186">
        <v>0</v>
      </c>
      <c r="L186">
        <v>0</v>
      </c>
      <c r="M186">
        <v>0</v>
      </c>
      <c r="N186">
        <v>0</v>
      </c>
      <c r="O186">
        <v>0</v>
      </c>
      <c r="P186">
        <v>0</v>
      </c>
      <c r="Q186">
        <v>0</v>
      </c>
      <c r="R186">
        <v>0</v>
      </c>
      <c r="S186">
        <v>0</v>
      </c>
      <c r="T186">
        <v>0</v>
      </c>
      <c r="U186">
        <v>0</v>
      </c>
      <c r="V186">
        <v>0</v>
      </c>
      <c r="W186">
        <v>0</v>
      </c>
      <c r="X186">
        <v>0</v>
      </c>
      <c r="Y186">
        <v>0</v>
      </c>
      <c r="Z186">
        <v>0</v>
      </c>
      <c r="AA186">
        <v>0</v>
      </c>
      <c r="AB186">
        <v>0</v>
      </c>
      <c r="AC186">
        <v>0</v>
      </c>
      <c r="AD186">
        <v>0</v>
      </c>
      <c r="AE186">
        <v>0</v>
      </c>
      <c r="AF186">
        <v>0</v>
      </c>
      <c r="AG186">
        <v>0</v>
      </c>
      <c r="AH186">
        <v>0</v>
      </c>
      <c r="AI186">
        <v>0</v>
      </c>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c r="EZ186"/>
      <c r="FA186"/>
      <c r="FB186"/>
      <c r="FC186"/>
      <c r="FD186"/>
      <c r="FE186"/>
      <c r="FF186"/>
      <c r="FG186"/>
      <c r="FH186"/>
      <c r="FI186"/>
      <c r="FJ186"/>
      <c r="FK186"/>
      <c r="FL186"/>
      <c r="FM186"/>
      <c r="FN186"/>
      <c r="FO186"/>
      <c r="FP186"/>
      <c r="FQ186"/>
      <c r="FR186"/>
      <c r="FS186"/>
      <c r="FT186"/>
      <c r="FU186"/>
      <c r="FV186"/>
      <c r="FW186"/>
      <c r="FX186"/>
      <c r="FY186"/>
      <c r="FZ186"/>
      <c r="GA186"/>
      <c r="GB186"/>
      <c r="GC186"/>
      <c r="GD186"/>
      <c r="GE186"/>
      <c r="GF186"/>
      <c r="GG186"/>
      <c r="GH186"/>
      <c r="GI186"/>
      <c r="GJ186"/>
      <c r="GK186"/>
      <c r="GL186"/>
      <c r="GM186"/>
      <c r="GN186"/>
      <c r="GO186"/>
      <c r="GP186"/>
      <c r="GQ186"/>
      <c r="GR186"/>
      <c r="GS186"/>
      <c r="GT186"/>
      <c r="GU186"/>
      <c r="GV186"/>
      <c r="GW186"/>
      <c r="GX186"/>
      <c r="GY186"/>
      <c r="GZ186"/>
      <c r="HA186"/>
      <c r="HB186"/>
      <c r="HC186"/>
      <c r="HD186"/>
      <c r="HE186"/>
      <c r="HF186"/>
      <c r="HG186"/>
      <c r="HH186"/>
      <c r="HI186"/>
      <c r="HJ186"/>
      <c r="HK186"/>
      <c r="HL186"/>
      <c r="HM186"/>
      <c r="HN186"/>
      <c r="HO186"/>
      <c r="HP186"/>
      <c r="HQ186"/>
      <c r="HR186"/>
      <c r="HS186"/>
      <c r="HT186"/>
      <c r="HU186"/>
      <c r="HV186"/>
      <c r="HW186"/>
      <c r="HX186"/>
      <c r="HY186"/>
      <c r="HZ186"/>
      <c r="IA186"/>
      <c r="IB186"/>
      <c r="IC186"/>
      <c r="ID186"/>
      <c r="IE186"/>
      <c r="IF186"/>
      <c r="IG186"/>
      <c r="IH186"/>
      <c r="II186"/>
      <c r="IJ186"/>
      <c r="IK186"/>
      <c r="IL186"/>
      <c r="IM186"/>
      <c r="IN186"/>
      <c r="IO186"/>
      <c r="IP186"/>
      <c r="IQ186"/>
      <c r="IR186"/>
      <c r="IS186"/>
      <c r="IT186"/>
      <c r="IU186"/>
      <c r="IV186"/>
      <c r="IW186"/>
      <c r="IX186"/>
      <c r="IY186"/>
      <c r="IZ186"/>
      <c r="JA186"/>
      <c r="JB186"/>
      <c r="JC186"/>
      <c r="JD186"/>
      <c r="JE186"/>
      <c r="JF186"/>
      <c r="JG186"/>
      <c r="JH186"/>
      <c r="JI186"/>
      <c r="JJ186"/>
      <c r="JK186"/>
      <c r="JL186"/>
      <c r="JM186"/>
      <c r="JN186"/>
      <c r="JO186"/>
      <c r="JP186"/>
      <c r="JQ186"/>
      <c r="JR186"/>
      <c r="JS186"/>
      <c r="JT186"/>
      <c r="JU186"/>
      <c r="JV186"/>
      <c r="JW186"/>
      <c r="JX186"/>
      <c r="JY186"/>
      <c r="JZ186"/>
      <c r="KA186"/>
      <c r="KB186"/>
      <c r="KC186"/>
      <c r="KD186"/>
      <c r="KE186"/>
      <c r="KF186"/>
      <c r="KG186"/>
      <c r="KH186"/>
      <c r="KI186"/>
      <c r="KJ186"/>
      <c r="KK186"/>
      <c r="KL186"/>
      <c r="KM186"/>
      <c r="KN186"/>
      <c r="KO186"/>
      <c r="KP186"/>
      <c r="KQ186"/>
      <c r="KR186"/>
      <c r="KS186"/>
      <c r="KT186"/>
      <c r="KU186"/>
      <c r="KV186"/>
      <c r="KW186"/>
      <c r="KX186"/>
      <c r="KY186"/>
      <c r="KZ186"/>
      <c r="LA186"/>
      <c r="LB186"/>
      <c r="LC186"/>
      <c r="LD186"/>
      <c r="LE186"/>
      <c r="LF186"/>
      <c r="LG186"/>
      <c r="LH186"/>
      <c r="LI186"/>
      <c r="LJ186"/>
      <c r="LK186"/>
      <c r="LL186"/>
      <c r="LM186"/>
      <c r="LN186"/>
      <c r="LO186"/>
      <c r="LP186"/>
      <c r="LQ186"/>
      <c r="LR186"/>
      <c r="LS186"/>
      <c r="LT186"/>
      <c r="LU186"/>
      <c r="LV186"/>
      <c r="LW186"/>
      <c r="LX186"/>
      <c r="LY186"/>
      <c r="LZ186"/>
      <c r="MA186"/>
      <c r="MB186"/>
      <c r="MC186"/>
      <c r="MD186"/>
      <c r="ME186"/>
      <c r="MF186"/>
      <c r="MG186"/>
      <c r="MH186"/>
      <c r="MI186"/>
      <c r="MJ186"/>
      <c r="MK186"/>
      <c r="ML186"/>
      <c r="MM186"/>
      <c r="MN186"/>
      <c r="MO186"/>
      <c r="MP186"/>
      <c r="MQ186"/>
      <c r="MR186"/>
      <c r="MS186"/>
      <c r="MT186"/>
      <c r="MU186"/>
      <c r="MV186"/>
      <c r="MW186"/>
      <c r="MX186"/>
      <c r="MY186"/>
      <c r="MZ186"/>
      <c r="NA186"/>
      <c r="NB186"/>
      <c r="NC186"/>
      <c r="ND186"/>
      <c r="NE186"/>
      <c r="NF186"/>
      <c r="NG186"/>
      <c r="NH186"/>
      <c r="NI186"/>
      <c r="NJ186"/>
      <c r="NK186"/>
      <c r="NL186"/>
      <c r="NM186"/>
      <c r="NN186"/>
      <c r="NO186"/>
      <c r="NP186"/>
      <c r="NQ186"/>
      <c r="NR186"/>
      <c r="NS186"/>
      <c r="NT186"/>
      <c r="NU186"/>
      <c r="NV186"/>
      <c r="NW186"/>
      <c r="NX186"/>
      <c r="NY186"/>
      <c r="NZ186"/>
      <c r="OA186"/>
      <c r="OB186"/>
      <c r="OC186"/>
      <c r="OD186"/>
      <c r="OE186"/>
      <c r="OF186"/>
      <c r="OG186"/>
      <c r="OH186"/>
      <c r="OI186"/>
      <c r="OJ186"/>
      <c r="OK186"/>
      <c r="OL186"/>
      <c r="OM186"/>
      <c r="ON186"/>
      <c r="OO186"/>
      <c r="OP186"/>
      <c r="OQ186"/>
      <c r="OR186"/>
      <c r="OS186"/>
      <c r="OT186"/>
      <c r="OU186"/>
      <c r="OV186"/>
      <c r="OW186"/>
      <c r="OX186"/>
      <c r="OY186"/>
      <c r="OZ186"/>
      <c r="PA186"/>
      <c r="PB186"/>
      <c r="PC186"/>
      <c r="PD186"/>
      <c r="PE186"/>
      <c r="PF186"/>
      <c r="PG186"/>
      <c r="PH186"/>
      <c r="PI186"/>
      <c r="PJ186"/>
      <c r="PK186"/>
      <c r="PL186"/>
      <c r="PM186"/>
      <c r="PN186"/>
      <c r="PO186"/>
      <c r="PP186"/>
      <c r="PQ186"/>
      <c r="PR186"/>
      <c r="PS186"/>
      <c r="PT186"/>
      <c r="PU186"/>
      <c r="PV186"/>
      <c r="PW186"/>
      <c r="PX186"/>
      <c r="PY186"/>
      <c r="PZ186"/>
      <c r="QA186"/>
      <c r="QB186"/>
      <c r="QC186"/>
      <c r="QD186"/>
      <c r="QE186"/>
      <c r="QF186"/>
      <c r="QG186"/>
      <c r="QH186"/>
      <c r="QI186"/>
      <c r="QJ186"/>
      <c r="QK186"/>
      <c r="QL186"/>
      <c r="QM186"/>
      <c r="QN186"/>
      <c r="QO186"/>
      <c r="QP186"/>
      <c r="QQ186"/>
      <c r="QR186"/>
      <c r="QS186"/>
      <c r="QT186"/>
      <c r="QU186"/>
      <c r="QV186"/>
      <c r="QW186"/>
      <c r="QX186"/>
      <c r="QY186"/>
      <c r="QZ186"/>
      <c r="RA186"/>
      <c r="RB186"/>
      <c r="RC186"/>
      <c r="RD186"/>
      <c r="RE186"/>
      <c r="RF186"/>
      <c r="RG186"/>
      <c r="RH186"/>
      <c r="RI186"/>
      <c r="RJ186"/>
      <c r="RK186"/>
      <c r="RL186"/>
      <c r="RM186"/>
      <c r="RN186"/>
      <c r="RO186"/>
      <c r="RP186"/>
      <c r="RQ186"/>
      <c r="RR186"/>
      <c r="RS186"/>
      <c r="RT186"/>
      <c r="RU186"/>
      <c r="RV186"/>
      <c r="RW186"/>
      <c r="RX186"/>
      <c r="RY186"/>
      <c r="RZ186"/>
      <c r="SA186"/>
      <c r="SB186"/>
      <c r="SC186"/>
      <c r="SD186"/>
      <c r="SE186"/>
      <c r="SF186"/>
      <c r="SG186"/>
      <c r="SH186"/>
      <c r="SI186"/>
      <c r="SJ186"/>
      <c r="SK186"/>
      <c r="SL186"/>
      <c r="SM186"/>
      <c r="SN186"/>
      <c r="SO186"/>
      <c r="SP186"/>
      <c r="SQ186"/>
      <c r="SR186"/>
      <c r="SS186"/>
      <c r="ST186"/>
      <c r="SU186"/>
      <c r="SV186"/>
      <c r="SW186"/>
      <c r="SX186"/>
      <c r="SY186"/>
      <c r="SZ186"/>
      <c r="TA186"/>
      <c r="TB186"/>
      <c r="TC186"/>
      <c r="TD186"/>
      <c r="TE186"/>
      <c r="TF186"/>
      <c r="TG186"/>
      <c r="TH186"/>
      <c r="TI186"/>
      <c r="TJ186"/>
      <c r="TK186"/>
      <c r="TL186"/>
      <c r="TM186"/>
      <c r="TN186"/>
      <c r="TO186"/>
      <c r="TP186"/>
      <c r="TQ186"/>
      <c r="TR186"/>
      <c r="TS186"/>
      <c r="TT186"/>
      <c r="TU186"/>
      <c r="TV186"/>
      <c r="TW186"/>
      <c r="TX186"/>
      <c r="TY186"/>
      <c r="TZ186"/>
      <c r="UA186"/>
      <c r="UB186"/>
      <c r="UC186"/>
      <c r="UD186"/>
      <c r="UE186"/>
      <c r="UF186"/>
      <c r="UG186"/>
      <c r="UH186"/>
      <c r="UI186"/>
      <c r="UJ186"/>
      <c r="UK186"/>
      <c r="UL186"/>
      <c r="UM186"/>
      <c r="UN186"/>
      <c r="UO186"/>
      <c r="UP186"/>
      <c r="UQ186"/>
      <c r="UR186"/>
      <c r="US186"/>
      <c r="UT186"/>
      <c r="UU186"/>
      <c r="UV186"/>
      <c r="UW186"/>
      <c r="UX186"/>
      <c r="UY186"/>
      <c r="UZ186"/>
      <c r="VA186"/>
      <c r="VB186"/>
      <c r="VC186"/>
      <c r="VD186"/>
      <c r="VE186"/>
      <c r="VF186"/>
      <c r="VG186"/>
      <c r="VH186"/>
      <c r="VI186"/>
      <c r="VJ186"/>
      <c r="VK186"/>
      <c r="VL186"/>
      <c r="VM186"/>
      <c r="VN186"/>
      <c r="VO186"/>
      <c r="VP186"/>
      <c r="VQ186"/>
      <c r="VR186"/>
      <c r="VS186"/>
      <c r="VT186"/>
      <c r="VU186"/>
      <c r="VV186"/>
      <c r="VW186"/>
      <c r="VX186"/>
      <c r="VY186"/>
      <c r="VZ186"/>
      <c r="WA186"/>
      <c r="WB186"/>
      <c r="WC186"/>
      <c r="WD186"/>
      <c r="WE186"/>
      <c r="WF186"/>
      <c r="WG186"/>
      <c r="WH186"/>
      <c r="WI186"/>
      <c r="WJ186"/>
      <c r="WK186"/>
      <c r="WL186"/>
      <c r="WM186"/>
      <c r="WN186"/>
      <c r="WO186"/>
      <c r="WP186"/>
      <c r="WQ186"/>
      <c r="WR186"/>
      <c r="WS186"/>
      <c r="WT186"/>
      <c r="WU186"/>
      <c r="WV186"/>
      <c r="WW186"/>
      <c r="WX186"/>
      <c r="WY186"/>
      <c r="WZ186"/>
      <c r="XA186"/>
      <c r="XB186"/>
      <c r="XC186"/>
      <c r="XD186"/>
      <c r="XE186"/>
      <c r="XF186"/>
      <c r="XG186"/>
      <c r="XH186"/>
      <c r="XI186"/>
      <c r="XJ186"/>
      <c r="XK186"/>
      <c r="XL186"/>
      <c r="XM186"/>
      <c r="XN186"/>
      <c r="XO186"/>
      <c r="XP186"/>
      <c r="XQ186"/>
      <c r="XR186"/>
      <c r="XS186"/>
      <c r="XT186"/>
      <c r="XU186"/>
      <c r="XV186"/>
      <c r="XW186"/>
      <c r="XX186"/>
      <c r="XY186"/>
      <c r="XZ186"/>
      <c r="YA186"/>
      <c r="YB186"/>
      <c r="YC186"/>
      <c r="YD186"/>
      <c r="YE186"/>
      <c r="YF186"/>
      <c r="YG186"/>
      <c r="YH186"/>
      <c r="YI186"/>
      <c r="YJ186"/>
      <c r="YK186"/>
      <c r="YL186"/>
      <c r="YM186"/>
      <c r="YN186"/>
      <c r="YO186"/>
      <c r="YP186"/>
      <c r="YQ186"/>
      <c r="YR186"/>
      <c r="YS186"/>
      <c r="YT186"/>
      <c r="YU186"/>
      <c r="YV186"/>
      <c r="YW186"/>
      <c r="YX186"/>
      <c r="YY186"/>
      <c r="YZ186"/>
      <c r="ZA186"/>
      <c r="ZB186"/>
      <c r="ZC186"/>
      <c r="ZD186"/>
      <c r="ZE186"/>
      <c r="ZF186"/>
      <c r="ZG186"/>
      <c r="ZH186"/>
      <c r="ZI186"/>
      <c r="ZJ186"/>
      <c r="ZK186"/>
      <c r="ZL186"/>
      <c r="ZM186"/>
      <c r="ZN186"/>
      <c r="ZO186"/>
      <c r="ZP186"/>
      <c r="ZQ186"/>
      <c r="ZR186"/>
      <c r="ZS186"/>
      <c r="ZT186"/>
      <c r="ZU186"/>
      <c r="ZV186"/>
      <c r="ZW186"/>
      <c r="ZX186"/>
      <c r="ZY186"/>
      <c r="ZZ186"/>
    </row>
    <row r="187" spans="1:702" s="18" customFormat="1">
      <c r="A187" s="158" t="s">
        <v>362</v>
      </c>
      <c r="B187">
        <v>0</v>
      </c>
      <c r="C187">
        <v>0</v>
      </c>
      <c r="D187">
        <v>0</v>
      </c>
      <c r="E187">
        <v>0</v>
      </c>
      <c r="F187">
        <v>0</v>
      </c>
      <c r="G187">
        <v>0</v>
      </c>
      <c r="H187">
        <v>0</v>
      </c>
      <c r="I187">
        <v>0</v>
      </c>
      <c r="J187">
        <v>0</v>
      </c>
      <c r="K187">
        <v>0</v>
      </c>
      <c r="L187">
        <v>0</v>
      </c>
      <c r="M187">
        <v>0</v>
      </c>
      <c r="N187">
        <v>0</v>
      </c>
      <c r="O187">
        <v>0</v>
      </c>
      <c r="P187">
        <v>0</v>
      </c>
      <c r="Q187">
        <v>0</v>
      </c>
      <c r="R187">
        <v>0</v>
      </c>
      <c r="S187">
        <v>0</v>
      </c>
      <c r="T187">
        <v>0</v>
      </c>
      <c r="U187">
        <v>0</v>
      </c>
      <c r="V187">
        <v>0</v>
      </c>
      <c r="W187">
        <v>0</v>
      </c>
      <c r="X187">
        <v>0</v>
      </c>
      <c r="Y187">
        <v>0</v>
      </c>
      <c r="Z187">
        <v>0</v>
      </c>
      <c r="AA187">
        <v>0</v>
      </c>
      <c r="AB187">
        <v>0</v>
      </c>
      <c r="AC187">
        <v>0</v>
      </c>
      <c r="AD187">
        <v>0</v>
      </c>
      <c r="AE187">
        <v>0</v>
      </c>
      <c r="AF187">
        <v>0</v>
      </c>
      <c r="AG187">
        <v>0</v>
      </c>
      <c r="AH187">
        <v>0</v>
      </c>
      <c r="AI187">
        <v>0</v>
      </c>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c r="GN187"/>
      <c r="GO187"/>
      <c r="GP187"/>
      <c r="GQ187"/>
      <c r="GR187"/>
      <c r="GS187"/>
      <c r="GT187"/>
      <c r="GU187"/>
      <c r="GV187"/>
      <c r="GW187"/>
      <c r="GX187"/>
      <c r="GY187"/>
      <c r="GZ187"/>
      <c r="HA187"/>
      <c r="HB187"/>
      <c r="HC187"/>
      <c r="HD187"/>
      <c r="HE187"/>
      <c r="HF187"/>
      <c r="HG187"/>
      <c r="HH187"/>
      <c r="HI187"/>
      <c r="HJ187"/>
      <c r="HK187"/>
      <c r="HL187"/>
      <c r="HM187"/>
      <c r="HN187"/>
      <c r="HO187"/>
      <c r="HP187"/>
      <c r="HQ187"/>
      <c r="HR187"/>
      <c r="HS187"/>
      <c r="HT187"/>
      <c r="HU187"/>
      <c r="HV187"/>
      <c r="HW187"/>
      <c r="HX187"/>
      <c r="HY187"/>
      <c r="HZ187"/>
      <c r="IA187"/>
      <c r="IB187"/>
      <c r="IC187"/>
      <c r="ID187"/>
      <c r="IE187"/>
      <c r="IF187"/>
      <c r="IG187"/>
      <c r="IH187"/>
      <c r="II187"/>
      <c r="IJ187"/>
      <c r="IK187"/>
      <c r="IL187"/>
      <c r="IM187"/>
      <c r="IN187"/>
      <c r="IO187"/>
      <c r="IP187"/>
      <c r="IQ187"/>
      <c r="IR187"/>
      <c r="IS187"/>
      <c r="IT187"/>
      <c r="IU187"/>
      <c r="IV187"/>
      <c r="IW187"/>
      <c r="IX187"/>
      <c r="IY187"/>
      <c r="IZ187"/>
      <c r="JA187"/>
      <c r="JB187"/>
      <c r="JC187"/>
      <c r="JD187"/>
      <c r="JE187"/>
      <c r="JF187"/>
      <c r="JG187"/>
      <c r="JH187"/>
      <c r="JI187"/>
      <c r="JJ187"/>
      <c r="JK187"/>
      <c r="JL187"/>
      <c r="JM187"/>
      <c r="JN187"/>
      <c r="JO187"/>
      <c r="JP187"/>
      <c r="JQ187"/>
      <c r="JR187"/>
      <c r="JS187"/>
      <c r="JT187"/>
      <c r="JU187"/>
      <c r="JV187"/>
      <c r="JW187"/>
      <c r="JX187"/>
      <c r="JY187"/>
      <c r="JZ187"/>
      <c r="KA187"/>
      <c r="KB187"/>
      <c r="KC187"/>
      <c r="KD187"/>
      <c r="KE187"/>
      <c r="KF187"/>
      <c r="KG187"/>
      <c r="KH187"/>
      <c r="KI187"/>
      <c r="KJ187"/>
      <c r="KK187"/>
      <c r="KL187"/>
      <c r="KM187"/>
      <c r="KN187"/>
      <c r="KO187"/>
      <c r="KP187"/>
      <c r="KQ187"/>
      <c r="KR187"/>
      <c r="KS187"/>
      <c r="KT187"/>
      <c r="KU187"/>
      <c r="KV187"/>
      <c r="KW187"/>
      <c r="KX187"/>
      <c r="KY187"/>
      <c r="KZ187"/>
      <c r="LA187"/>
      <c r="LB187"/>
      <c r="LC187"/>
      <c r="LD187"/>
      <c r="LE187"/>
      <c r="LF187"/>
      <c r="LG187"/>
      <c r="LH187"/>
      <c r="LI187"/>
      <c r="LJ187"/>
      <c r="LK187"/>
      <c r="LL187"/>
      <c r="LM187"/>
      <c r="LN187"/>
      <c r="LO187"/>
      <c r="LP187"/>
      <c r="LQ187"/>
      <c r="LR187"/>
      <c r="LS187"/>
      <c r="LT187"/>
      <c r="LU187"/>
      <c r="LV187"/>
      <c r="LW187"/>
      <c r="LX187"/>
      <c r="LY187"/>
      <c r="LZ187"/>
      <c r="MA187"/>
      <c r="MB187"/>
      <c r="MC187"/>
      <c r="MD187"/>
      <c r="ME187"/>
      <c r="MF187"/>
      <c r="MG187"/>
      <c r="MH187"/>
      <c r="MI187"/>
      <c r="MJ187"/>
      <c r="MK187"/>
      <c r="ML187"/>
      <c r="MM187"/>
      <c r="MN187"/>
      <c r="MO187"/>
      <c r="MP187"/>
      <c r="MQ187"/>
      <c r="MR187"/>
      <c r="MS187"/>
      <c r="MT187"/>
      <c r="MU187"/>
      <c r="MV187"/>
      <c r="MW187"/>
      <c r="MX187"/>
      <c r="MY187"/>
      <c r="MZ187"/>
      <c r="NA187"/>
      <c r="NB187"/>
      <c r="NC187"/>
      <c r="ND187"/>
      <c r="NE187"/>
      <c r="NF187"/>
      <c r="NG187"/>
      <c r="NH187"/>
      <c r="NI187"/>
      <c r="NJ187"/>
      <c r="NK187"/>
      <c r="NL187"/>
      <c r="NM187"/>
      <c r="NN187"/>
      <c r="NO187"/>
      <c r="NP187"/>
      <c r="NQ187"/>
      <c r="NR187"/>
      <c r="NS187"/>
      <c r="NT187"/>
      <c r="NU187"/>
      <c r="NV187"/>
      <c r="NW187"/>
      <c r="NX187"/>
      <c r="NY187"/>
      <c r="NZ187"/>
      <c r="OA187"/>
      <c r="OB187"/>
      <c r="OC187"/>
      <c r="OD187"/>
      <c r="OE187"/>
      <c r="OF187"/>
      <c r="OG187"/>
      <c r="OH187"/>
      <c r="OI187"/>
      <c r="OJ187"/>
      <c r="OK187"/>
      <c r="OL187"/>
      <c r="OM187"/>
      <c r="ON187"/>
      <c r="OO187"/>
      <c r="OP187"/>
      <c r="OQ187"/>
      <c r="OR187"/>
      <c r="OS187"/>
      <c r="OT187"/>
      <c r="OU187"/>
      <c r="OV187"/>
      <c r="OW187"/>
      <c r="OX187"/>
      <c r="OY187"/>
      <c r="OZ187"/>
      <c r="PA187"/>
      <c r="PB187"/>
      <c r="PC187"/>
      <c r="PD187"/>
      <c r="PE187"/>
      <c r="PF187"/>
      <c r="PG187"/>
      <c r="PH187"/>
      <c r="PI187"/>
      <c r="PJ187"/>
      <c r="PK187"/>
      <c r="PL187"/>
      <c r="PM187"/>
      <c r="PN187"/>
      <c r="PO187"/>
      <c r="PP187"/>
      <c r="PQ187"/>
      <c r="PR187"/>
      <c r="PS187"/>
      <c r="PT187"/>
      <c r="PU187"/>
      <c r="PV187"/>
      <c r="PW187"/>
      <c r="PX187"/>
      <c r="PY187"/>
      <c r="PZ187"/>
      <c r="QA187"/>
      <c r="QB187"/>
      <c r="QC187"/>
      <c r="QD187"/>
      <c r="QE187"/>
      <c r="QF187"/>
      <c r="QG187"/>
      <c r="QH187"/>
      <c r="QI187"/>
      <c r="QJ187"/>
      <c r="QK187"/>
      <c r="QL187"/>
      <c r="QM187"/>
      <c r="QN187"/>
      <c r="QO187"/>
      <c r="QP187"/>
      <c r="QQ187"/>
      <c r="QR187"/>
      <c r="QS187"/>
      <c r="QT187"/>
      <c r="QU187"/>
      <c r="QV187"/>
      <c r="QW187"/>
      <c r="QX187"/>
      <c r="QY187"/>
      <c r="QZ187"/>
      <c r="RA187"/>
      <c r="RB187"/>
      <c r="RC187"/>
      <c r="RD187"/>
      <c r="RE187"/>
      <c r="RF187"/>
      <c r="RG187"/>
      <c r="RH187"/>
      <c r="RI187"/>
      <c r="RJ187"/>
      <c r="RK187"/>
      <c r="RL187"/>
      <c r="RM187"/>
      <c r="RN187"/>
      <c r="RO187"/>
      <c r="RP187"/>
      <c r="RQ187"/>
      <c r="RR187"/>
      <c r="RS187"/>
      <c r="RT187"/>
      <c r="RU187"/>
      <c r="RV187"/>
      <c r="RW187"/>
      <c r="RX187"/>
      <c r="RY187"/>
      <c r="RZ187"/>
      <c r="SA187"/>
      <c r="SB187"/>
      <c r="SC187"/>
      <c r="SD187"/>
      <c r="SE187"/>
      <c r="SF187"/>
      <c r="SG187"/>
      <c r="SH187"/>
      <c r="SI187"/>
      <c r="SJ187"/>
      <c r="SK187"/>
      <c r="SL187"/>
      <c r="SM187"/>
      <c r="SN187"/>
      <c r="SO187"/>
      <c r="SP187"/>
      <c r="SQ187"/>
      <c r="SR187"/>
      <c r="SS187"/>
      <c r="ST187"/>
      <c r="SU187"/>
      <c r="SV187"/>
      <c r="SW187"/>
      <c r="SX187"/>
      <c r="SY187"/>
      <c r="SZ187"/>
      <c r="TA187"/>
      <c r="TB187"/>
      <c r="TC187"/>
      <c r="TD187"/>
      <c r="TE187"/>
      <c r="TF187"/>
      <c r="TG187"/>
      <c r="TH187"/>
      <c r="TI187"/>
      <c r="TJ187"/>
      <c r="TK187"/>
      <c r="TL187"/>
      <c r="TM187"/>
      <c r="TN187"/>
      <c r="TO187"/>
      <c r="TP187"/>
      <c r="TQ187"/>
      <c r="TR187"/>
      <c r="TS187"/>
      <c r="TT187"/>
      <c r="TU187"/>
      <c r="TV187"/>
      <c r="TW187"/>
      <c r="TX187"/>
      <c r="TY187"/>
      <c r="TZ187"/>
      <c r="UA187"/>
      <c r="UB187"/>
      <c r="UC187"/>
      <c r="UD187"/>
      <c r="UE187"/>
      <c r="UF187"/>
      <c r="UG187"/>
      <c r="UH187"/>
      <c r="UI187"/>
      <c r="UJ187"/>
      <c r="UK187"/>
      <c r="UL187"/>
      <c r="UM187"/>
      <c r="UN187"/>
      <c r="UO187"/>
      <c r="UP187"/>
      <c r="UQ187"/>
      <c r="UR187"/>
      <c r="US187"/>
      <c r="UT187"/>
      <c r="UU187"/>
      <c r="UV187"/>
      <c r="UW187"/>
      <c r="UX187"/>
      <c r="UY187"/>
      <c r="UZ187"/>
      <c r="VA187"/>
      <c r="VB187"/>
      <c r="VC187"/>
      <c r="VD187"/>
      <c r="VE187"/>
      <c r="VF187"/>
      <c r="VG187"/>
      <c r="VH187"/>
      <c r="VI187"/>
      <c r="VJ187"/>
      <c r="VK187"/>
      <c r="VL187"/>
      <c r="VM187"/>
      <c r="VN187"/>
      <c r="VO187"/>
      <c r="VP187"/>
      <c r="VQ187"/>
      <c r="VR187"/>
      <c r="VS187"/>
      <c r="VT187"/>
      <c r="VU187"/>
      <c r="VV187"/>
      <c r="VW187"/>
      <c r="VX187"/>
      <c r="VY187"/>
      <c r="VZ187"/>
      <c r="WA187"/>
      <c r="WB187"/>
      <c r="WC187"/>
      <c r="WD187"/>
      <c r="WE187"/>
      <c r="WF187"/>
      <c r="WG187"/>
      <c r="WH187"/>
      <c r="WI187"/>
      <c r="WJ187"/>
      <c r="WK187"/>
      <c r="WL187"/>
      <c r="WM187"/>
      <c r="WN187"/>
      <c r="WO187"/>
      <c r="WP187"/>
      <c r="WQ187"/>
      <c r="WR187"/>
      <c r="WS187"/>
      <c r="WT187"/>
      <c r="WU187"/>
      <c r="WV187"/>
      <c r="WW187"/>
      <c r="WX187"/>
      <c r="WY187"/>
      <c r="WZ187"/>
      <c r="XA187"/>
      <c r="XB187"/>
      <c r="XC187"/>
      <c r="XD187"/>
      <c r="XE187"/>
      <c r="XF187"/>
      <c r="XG187"/>
      <c r="XH187"/>
      <c r="XI187"/>
      <c r="XJ187"/>
      <c r="XK187"/>
      <c r="XL187"/>
      <c r="XM187"/>
      <c r="XN187"/>
      <c r="XO187"/>
      <c r="XP187"/>
      <c r="XQ187"/>
      <c r="XR187"/>
      <c r="XS187"/>
      <c r="XT187"/>
      <c r="XU187"/>
      <c r="XV187"/>
      <c r="XW187"/>
      <c r="XX187"/>
      <c r="XY187"/>
      <c r="XZ187"/>
      <c r="YA187"/>
      <c r="YB187"/>
      <c r="YC187"/>
      <c r="YD187"/>
      <c r="YE187"/>
      <c r="YF187"/>
      <c r="YG187"/>
      <c r="YH187"/>
      <c r="YI187"/>
      <c r="YJ187"/>
      <c r="YK187"/>
      <c r="YL187"/>
      <c r="YM187"/>
      <c r="YN187"/>
      <c r="YO187"/>
      <c r="YP187"/>
      <c r="YQ187"/>
      <c r="YR187"/>
      <c r="YS187"/>
      <c r="YT187"/>
      <c r="YU187"/>
      <c r="YV187"/>
      <c r="YW187"/>
      <c r="YX187"/>
      <c r="YY187"/>
      <c r="YZ187"/>
      <c r="ZA187"/>
      <c r="ZB187"/>
      <c r="ZC187"/>
      <c r="ZD187"/>
      <c r="ZE187"/>
      <c r="ZF187"/>
      <c r="ZG187"/>
      <c r="ZH187"/>
      <c r="ZI187"/>
      <c r="ZJ187"/>
      <c r="ZK187"/>
      <c r="ZL187"/>
      <c r="ZM187"/>
      <c r="ZN187"/>
      <c r="ZO187"/>
      <c r="ZP187"/>
      <c r="ZQ187"/>
      <c r="ZR187"/>
      <c r="ZS187"/>
      <c r="ZT187"/>
      <c r="ZU187"/>
      <c r="ZV187"/>
      <c r="ZW187"/>
      <c r="ZX187"/>
      <c r="ZY187"/>
      <c r="ZZ187"/>
    </row>
    <row r="188" spans="1:702" s="18" customFormat="1">
      <c r="A188" s="16" t="s">
        <v>180</v>
      </c>
      <c r="B188">
        <v>0</v>
      </c>
      <c r="C188">
        <v>25127.130714581075</v>
      </c>
      <c r="D188">
        <v>50487.145673256055</v>
      </c>
      <c r="E188">
        <v>72566.255089035345</v>
      </c>
      <c r="F188">
        <v>88125.907584192857</v>
      </c>
      <c r="G188">
        <v>108993.71458841993</v>
      </c>
      <c r="H188">
        <v>134069.90243761899</v>
      </c>
      <c r="I188">
        <v>164659.69225157582</v>
      </c>
      <c r="J188">
        <v>197253.61424292219</v>
      </c>
      <c r="K188">
        <v>219440.97190107507</v>
      </c>
      <c r="L188">
        <v>245285.46833939987</v>
      </c>
      <c r="M188">
        <v>269086.93128871574</v>
      </c>
      <c r="N188">
        <v>285612.85203600134</v>
      </c>
      <c r="O188">
        <v>305174.41916206368</v>
      </c>
      <c r="P188">
        <v>339499.37313766847</v>
      </c>
      <c r="Q188">
        <v>379833.16326774308</v>
      </c>
      <c r="R188">
        <v>415154.34035421401</v>
      </c>
      <c r="S188">
        <v>456452.9561910386</v>
      </c>
      <c r="T188">
        <v>501877.24418106856</v>
      </c>
      <c r="U188">
        <v>531467.93417918659</v>
      </c>
      <c r="V188">
        <v>571713.23820922</v>
      </c>
      <c r="W188">
        <v>618417.86693073076</v>
      </c>
      <c r="X188">
        <v>658696.48698262929</v>
      </c>
      <c r="Y188">
        <v>675339.48080150818</v>
      </c>
      <c r="Z188">
        <v>715023.0027267806</v>
      </c>
      <c r="AA188">
        <v>760575.11404458224</v>
      </c>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c r="GN188"/>
      <c r="GO188"/>
      <c r="GP188"/>
      <c r="GQ188"/>
      <c r="GR188"/>
      <c r="GS188"/>
      <c r="GT188"/>
      <c r="GU188"/>
      <c r="GV188"/>
      <c r="GW188"/>
      <c r="GX188"/>
      <c r="GY188"/>
      <c r="GZ188"/>
      <c r="HA188"/>
      <c r="HB188"/>
      <c r="HC188"/>
      <c r="HD188"/>
      <c r="HE188"/>
      <c r="HF188"/>
      <c r="HG188"/>
      <c r="HH188"/>
      <c r="HI188"/>
      <c r="HJ188"/>
      <c r="HK188"/>
      <c r="HL188"/>
      <c r="HM188"/>
      <c r="HN188"/>
      <c r="HO188"/>
      <c r="HP188"/>
      <c r="HQ188"/>
      <c r="HR188"/>
      <c r="HS188"/>
      <c r="HT188"/>
      <c r="HU188"/>
      <c r="HV188"/>
      <c r="HW188"/>
      <c r="HX188"/>
      <c r="HY188"/>
      <c r="HZ188"/>
      <c r="IA188"/>
      <c r="IB188"/>
      <c r="IC188"/>
      <c r="ID188"/>
      <c r="IE188"/>
      <c r="IF188"/>
      <c r="IG188"/>
      <c r="IH188"/>
      <c r="II188"/>
      <c r="IJ188"/>
      <c r="IK188"/>
      <c r="IL188"/>
      <c r="IM188"/>
      <c r="IN188"/>
      <c r="IO188"/>
      <c r="IP188"/>
      <c r="IQ188"/>
      <c r="IR188"/>
      <c r="IS188"/>
      <c r="IT188"/>
      <c r="IU188"/>
      <c r="IV188"/>
      <c r="IW188"/>
      <c r="IX188"/>
      <c r="IY188"/>
      <c r="IZ188"/>
      <c r="JA188"/>
      <c r="JB188"/>
      <c r="JC188"/>
      <c r="JD188"/>
      <c r="JE188"/>
      <c r="JF188"/>
      <c r="JG188"/>
      <c r="JH188"/>
      <c r="JI188"/>
      <c r="JJ188"/>
      <c r="JK188"/>
      <c r="JL188"/>
      <c r="JM188"/>
      <c r="JN188"/>
      <c r="JO188"/>
      <c r="JP188"/>
      <c r="JQ188"/>
      <c r="JR188"/>
      <c r="JS188"/>
      <c r="JT188"/>
      <c r="JU188"/>
      <c r="JV188"/>
      <c r="JW188"/>
      <c r="JX188"/>
      <c r="JY188"/>
      <c r="JZ188"/>
      <c r="KA188"/>
      <c r="KB188"/>
      <c r="KC188"/>
      <c r="KD188"/>
      <c r="KE188"/>
      <c r="KF188"/>
      <c r="KG188"/>
      <c r="KH188"/>
      <c r="KI188"/>
      <c r="KJ188"/>
      <c r="KK188"/>
      <c r="KL188"/>
      <c r="KM188"/>
      <c r="KN188"/>
      <c r="KO188"/>
      <c r="KP188"/>
      <c r="KQ188"/>
      <c r="KR188"/>
      <c r="KS188"/>
      <c r="KT188"/>
      <c r="KU188"/>
      <c r="KV188"/>
      <c r="KW188"/>
      <c r="KX188"/>
      <c r="KY188"/>
      <c r="KZ188"/>
      <c r="LA188"/>
      <c r="LB188"/>
      <c r="LC188"/>
      <c r="LD188"/>
      <c r="LE188"/>
      <c r="LF188"/>
      <c r="LG188"/>
      <c r="LH188"/>
      <c r="LI188"/>
      <c r="LJ188"/>
      <c r="LK188"/>
      <c r="LL188"/>
      <c r="LM188"/>
      <c r="LN188"/>
      <c r="LO188"/>
      <c r="LP188"/>
      <c r="LQ188"/>
      <c r="LR188"/>
      <c r="LS188"/>
      <c r="LT188"/>
      <c r="LU188"/>
      <c r="LV188"/>
      <c r="LW188"/>
      <c r="LX188"/>
      <c r="LY188"/>
      <c r="LZ188"/>
      <c r="MA188"/>
      <c r="MB188"/>
      <c r="MC188"/>
      <c r="MD188"/>
      <c r="ME188"/>
      <c r="MF188"/>
      <c r="MG188"/>
      <c r="MH188"/>
      <c r="MI188"/>
      <c r="MJ188"/>
      <c r="MK188"/>
      <c r="ML188"/>
      <c r="MM188"/>
      <c r="MN188"/>
      <c r="MO188"/>
      <c r="MP188"/>
      <c r="MQ188"/>
      <c r="MR188"/>
      <c r="MS188"/>
      <c r="MT188"/>
      <c r="MU188"/>
      <c r="MV188"/>
      <c r="MW188"/>
      <c r="MX188"/>
      <c r="MY188"/>
      <c r="MZ188"/>
      <c r="NA188"/>
      <c r="NB188"/>
      <c r="NC188"/>
      <c r="ND188"/>
      <c r="NE188"/>
      <c r="NF188"/>
      <c r="NG188"/>
      <c r="NH188"/>
      <c r="NI188"/>
      <c r="NJ188"/>
      <c r="NK188"/>
      <c r="NL188"/>
      <c r="NM188"/>
      <c r="NN188"/>
      <c r="NO188"/>
      <c r="NP188"/>
      <c r="NQ188"/>
      <c r="NR188"/>
      <c r="NS188"/>
      <c r="NT188"/>
      <c r="NU188"/>
      <c r="NV188"/>
      <c r="NW188"/>
      <c r="NX188"/>
      <c r="NY188"/>
      <c r="NZ188"/>
      <c r="OA188"/>
      <c r="OB188"/>
      <c r="OC188"/>
      <c r="OD188"/>
      <c r="OE188"/>
      <c r="OF188"/>
      <c r="OG188"/>
      <c r="OH188"/>
      <c r="OI188"/>
      <c r="OJ188"/>
      <c r="OK188"/>
      <c r="OL188"/>
      <c r="OM188"/>
      <c r="ON188"/>
      <c r="OO188"/>
      <c r="OP188"/>
      <c r="OQ188"/>
      <c r="OR188"/>
      <c r="OS188"/>
      <c r="OT188"/>
      <c r="OU188"/>
      <c r="OV188"/>
      <c r="OW188"/>
      <c r="OX188"/>
      <c r="OY188"/>
      <c r="OZ188"/>
      <c r="PA188"/>
      <c r="PB188"/>
      <c r="PC188"/>
      <c r="PD188"/>
      <c r="PE188"/>
      <c r="PF188"/>
      <c r="PG188"/>
      <c r="PH188"/>
      <c r="PI188"/>
      <c r="PJ188"/>
      <c r="PK188"/>
      <c r="PL188"/>
      <c r="PM188"/>
      <c r="PN188"/>
      <c r="PO188"/>
      <c r="PP188"/>
      <c r="PQ188"/>
      <c r="PR188"/>
      <c r="PS188"/>
      <c r="PT188"/>
      <c r="PU188"/>
      <c r="PV188"/>
      <c r="PW188"/>
      <c r="PX188"/>
      <c r="PY188"/>
      <c r="PZ188"/>
      <c r="QA188"/>
      <c r="QB188"/>
      <c r="QC188"/>
      <c r="QD188"/>
      <c r="QE188"/>
      <c r="QF188"/>
      <c r="QG188"/>
      <c r="QH188"/>
      <c r="QI188"/>
      <c r="QJ188"/>
      <c r="QK188"/>
      <c r="QL188"/>
      <c r="QM188"/>
      <c r="QN188"/>
      <c r="QO188"/>
      <c r="QP188"/>
      <c r="QQ188"/>
      <c r="QR188"/>
      <c r="QS188"/>
      <c r="QT188"/>
      <c r="QU188"/>
      <c r="QV188"/>
      <c r="QW188"/>
      <c r="QX188"/>
      <c r="QY188"/>
      <c r="QZ188"/>
      <c r="RA188"/>
      <c r="RB188"/>
      <c r="RC188"/>
      <c r="RD188"/>
      <c r="RE188"/>
      <c r="RF188"/>
      <c r="RG188"/>
      <c r="RH188"/>
      <c r="RI188"/>
      <c r="RJ188"/>
      <c r="RK188"/>
      <c r="RL188"/>
      <c r="RM188"/>
      <c r="RN188"/>
      <c r="RO188"/>
      <c r="RP188"/>
      <c r="RQ188"/>
      <c r="RR188"/>
      <c r="RS188"/>
      <c r="RT188"/>
      <c r="RU188"/>
      <c r="RV188"/>
      <c r="RW188"/>
      <c r="RX188"/>
      <c r="RY188"/>
      <c r="RZ188"/>
      <c r="SA188"/>
      <c r="SB188"/>
      <c r="SC188"/>
      <c r="SD188"/>
      <c r="SE188"/>
      <c r="SF188"/>
      <c r="SG188"/>
      <c r="SH188"/>
      <c r="SI188"/>
      <c r="SJ188"/>
      <c r="SK188"/>
      <c r="SL188"/>
      <c r="SM188"/>
      <c r="SN188"/>
      <c r="SO188"/>
      <c r="SP188"/>
      <c r="SQ188"/>
      <c r="SR188"/>
      <c r="SS188"/>
      <c r="ST188"/>
      <c r="SU188"/>
      <c r="SV188"/>
      <c r="SW188"/>
      <c r="SX188"/>
      <c r="SY188"/>
      <c r="SZ188"/>
      <c r="TA188"/>
      <c r="TB188"/>
      <c r="TC188"/>
      <c r="TD188"/>
      <c r="TE188"/>
      <c r="TF188"/>
      <c r="TG188"/>
      <c r="TH188"/>
      <c r="TI188"/>
      <c r="TJ188"/>
      <c r="TK188"/>
      <c r="TL188"/>
      <c r="TM188"/>
      <c r="TN188"/>
      <c r="TO188"/>
      <c r="TP188"/>
      <c r="TQ188"/>
      <c r="TR188"/>
      <c r="TS188"/>
      <c r="TT188"/>
      <c r="TU188"/>
      <c r="TV188"/>
      <c r="TW188"/>
      <c r="TX188"/>
      <c r="TY188"/>
      <c r="TZ188"/>
      <c r="UA188"/>
      <c r="UB188"/>
      <c r="UC188"/>
      <c r="UD188"/>
      <c r="UE188"/>
      <c r="UF188"/>
      <c r="UG188"/>
      <c r="UH188"/>
      <c r="UI188"/>
      <c r="UJ188"/>
      <c r="UK188"/>
      <c r="UL188"/>
      <c r="UM188"/>
      <c r="UN188"/>
      <c r="UO188"/>
      <c r="UP188"/>
      <c r="UQ188"/>
      <c r="UR188"/>
      <c r="US188"/>
      <c r="UT188"/>
      <c r="UU188"/>
      <c r="UV188"/>
      <c r="UW188"/>
      <c r="UX188"/>
      <c r="UY188"/>
      <c r="UZ188"/>
      <c r="VA188"/>
      <c r="VB188"/>
      <c r="VC188"/>
      <c r="VD188"/>
      <c r="VE188"/>
      <c r="VF188"/>
      <c r="VG188"/>
      <c r="VH188"/>
      <c r="VI188"/>
      <c r="VJ188"/>
      <c r="VK188"/>
      <c r="VL188"/>
      <c r="VM188"/>
      <c r="VN188"/>
      <c r="VO188"/>
      <c r="VP188"/>
      <c r="VQ188"/>
      <c r="VR188"/>
      <c r="VS188"/>
      <c r="VT188"/>
      <c r="VU188"/>
      <c r="VV188"/>
      <c r="VW188"/>
      <c r="VX188"/>
      <c r="VY188"/>
      <c r="VZ188"/>
      <c r="WA188"/>
      <c r="WB188"/>
      <c r="WC188"/>
      <c r="WD188"/>
      <c r="WE188"/>
      <c r="WF188"/>
      <c r="WG188"/>
      <c r="WH188"/>
      <c r="WI188"/>
      <c r="WJ188"/>
      <c r="WK188"/>
      <c r="WL188"/>
      <c r="WM188"/>
      <c r="WN188"/>
      <c r="WO188"/>
      <c r="WP188"/>
      <c r="WQ188"/>
      <c r="WR188"/>
      <c r="WS188"/>
      <c r="WT188"/>
      <c r="WU188"/>
      <c r="WV188"/>
      <c r="WW188"/>
      <c r="WX188"/>
      <c r="WY188"/>
      <c r="WZ188"/>
      <c r="XA188"/>
      <c r="XB188"/>
      <c r="XC188"/>
      <c r="XD188"/>
      <c r="XE188"/>
      <c r="XF188"/>
      <c r="XG188"/>
      <c r="XH188"/>
      <c r="XI188"/>
      <c r="XJ188"/>
      <c r="XK188"/>
      <c r="XL188"/>
      <c r="XM188"/>
      <c r="XN188"/>
      <c r="XO188"/>
      <c r="XP188"/>
      <c r="XQ188"/>
      <c r="XR188"/>
      <c r="XS188"/>
      <c r="XT188"/>
      <c r="XU188"/>
      <c r="XV188"/>
      <c r="XW188"/>
      <c r="XX188"/>
      <c r="XY188"/>
      <c r="XZ188"/>
      <c r="YA188"/>
      <c r="YB188"/>
      <c r="YC188"/>
      <c r="YD188"/>
      <c r="YE188"/>
      <c r="YF188"/>
      <c r="YG188"/>
      <c r="YH188"/>
      <c r="YI188"/>
      <c r="YJ188"/>
      <c r="YK188"/>
      <c r="YL188"/>
      <c r="YM188"/>
      <c r="YN188"/>
      <c r="YO188"/>
      <c r="YP188"/>
      <c r="YQ188"/>
      <c r="YR188"/>
      <c r="YS188"/>
      <c r="YT188"/>
      <c r="YU188"/>
      <c r="YV188"/>
      <c r="YW188"/>
      <c r="YX188"/>
      <c r="YY188"/>
      <c r="YZ188"/>
      <c r="ZA188"/>
      <c r="ZB188"/>
      <c r="ZC188"/>
      <c r="ZD188"/>
      <c r="ZE188"/>
      <c r="ZF188"/>
      <c r="ZG188"/>
      <c r="ZH188"/>
      <c r="ZI188"/>
      <c r="ZJ188"/>
      <c r="ZK188"/>
      <c r="ZL188"/>
      <c r="ZM188"/>
      <c r="ZN188"/>
      <c r="ZO188"/>
      <c r="ZP188"/>
      <c r="ZQ188"/>
      <c r="ZR188"/>
      <c r="ZS188"/>
      <c r="ZT188"/>
      <c r="ZU188"/>
      <c r="ZV188"/>
      <c r="ZW188"/>
      <c r="ZX188"/>
      <c r="ZY188"/>
      <c r="ZZ188"/>
    </row>
    <row r="189" spans="1:702" s="18" customFormat="1">
      <c r="A189" s="16" t="s">
        <v>68</v>
      </c>
      <c r="B189">
        <v>502542.61429162155</v>
      </c>
      <c r="C189">
        <v>510078.84388381679</v>
      </c>
      <c r="D189">
        <v>471412.9465749439</v>
      </c>
      <c r="E189">
        <v>435855.02111990115</v>
      </c>
      <c r="F189">
        <v>419130.91878695646</v>
      </c>
      <c r="G189">
        <v>377136.03774218849</v>
      </c>
      <c r="H189">
        <v>423813.49331861676</v>
      </c>
      <c r="I189">
        <v>416306.48682233703</v>
      </c>
      <c r="J189">
        <v>380264.8613114428</v>
      </c>
      <c r="K189">
        <v>326522.95703170443</v>
      </c>
      <c r="L189">
        <v>348444.25142797671</v>
      </c>
      <c r="M189">
        <v>340977.53387839557</v>
      </c>
      <c r="N189">
        <v>307722.98866533954</v>
      </c>
      <c r="O189">
        <v>341956.79449229495</v>
      </c>
      <c r="P189">
        <v>373272.6912729452</v>
      </c>
      <c r="Q189">
        <v>389391.83541769697</v>
      </c>
      <c r="R189">
        <v>509142.13653604058</v>
      </c>
      <c r="S189">
        <v>442364.85006812087</v>
      </c>
      <c r="T189">
        <v>455887.05759371154</v>
      </c>
      <c r="U189">
        <v>345886.13645879342</v>
      </c>
      <c r="V189">
        <v>366269.07018881955</v>
      </c>
      <c r="W189">
        <v>391412.50080697483</v>
      </c>
      <c r="X189">
        <v>368749.81553043524</v>
      </c>
      <c r="Y189">
        <v>340092.03717636957</v>
      </c>
      <c r="Z189">
        <v>307027.49386356398</v>
      </c>
      <c r="AA189">
        <v>237453.67543566873</v>
      </c>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c r="GN189"/>
      <c r="GO189"/>
      <c r="GP189"/>
      <c r="GQ189"/>
      <c r="GR189"/>
      <c r="GS189"/>
      <c r="GT189"/>
      <c r="GU189"/>
      <c r="GV189"/>
      <c r="GW189"/>
      <c r="GX189"/>
      <c r="GY189"/>
      <c r="GZ189"/>
      <c r="HA189"/>
      <c r="HB189"/>
      <c r="HC189"/>
      <c r="HD189"/>
      <c r="HE189"/>
      <c r="HF189"/>
      <c r="HG189"/>
      <c r="HH189"/>
      <c r="HI189"/>
      <c r="HJ189"/>
      <c r="HK189"/>
      <c r="HL189"/>
      <c r="HM189"/>
      <c r="HN189"/>
      <c r="HO189"/>
      <c r="HP189"/>
      <c r="HQ189"/>
      <c r="HR189"/>
      <c r="HS189"/>
      <c r="HT189"/>
      <c r="HU189"/>
      <c r="HV189"/>
      <c r="HW189"/>
      <c r="HX189"/>
      <c r="HY189"/>
      <c r="HZ189"/>
      <c r="IA189"/>
      <c r="IB189"/>
      <c r="IC189"/>
      <c r="ID189"/>
      <c r="IE189"/>
      <c r="IF189"/>
      <c r="IG189"/>
      <c r="IH189"/>
      <c r="II189"/>
      <c r="IJ189"/>
      <c r="IK189"/>
      <c r="IL189"/>
      <c r="IM189"/>
      <c r="IN189"/>
      <c r="IO189"/>
      <c r="IP189"/>
      <c r="IQ189"/>
      <c r="IR189"/>
      <c r="IS189"/>
      <c r="IT189"/>
      <c r="IU189"/>
      <c r="IV189"/>
      <c r="IW189"/>
      <c r="IX189"/>
      <c r="IY189"/>
      <c r="IZ189"/>
      <c r="JA189"/>
      <c r="JB189"/>
      <c r="JC189"/>
      <c r="JD189"/>
      <c r="JE189"/>
      <c r="JF189"/>
      <c r="JG189"/>
      <c r="JH189"/>
      <c r="JI189"/>
      <c r="JJ189"/>
      <c r="JK189"/>
      <c r="JL189"/>
      <c r="JM189"/>
      <c r="JN189"/>
      <c r="JO189"/>
      <c r="JP189"/>
      <c r="JQ189"/>
      <c r="JR189"/>
      <c r="JS189"/>
      <c r="JT189"/>
      <c r="JU189"/>
      <c r="JV189"/>
      <c r="JW189"/>
      <c r="JX189"/>
      <c r="JY189"/>
      <c r="JZ189"/>
      <c r="KA189"/>
      <c r="KB189"/>
      <c r="KC189"/>
      <c r="KD189"/>
      <c r="KE189"/>
      <c r="KF189"/>
      <c r="KG189"/>
      <c r="KH189"/>
      <c r="KI189"/>
      <c r="KJ189"/>
      <c r="KK189"/>
      <c r="KL189"/>
      <c r="KM189"/>
      <c r="KN189"/>
      <c r="KO189"/>
      <c r="KP189"/>
      <c r="KQ189"/>
      <c r="KR189"/>
      <c r="KS189"/>
      <c r="KT189"/>
      <c r="KU189"/>
      <c r="KV189"/>
      <c r="KW189"/>
      <c r="KX189"/>
      <c r="KY189"/>
      <c r="KZ189"/>
      <c r="LA189"/>
      <c r="LB189"/>
      <c r="LC189"/>
      <c r="LD189"/>
      <c r="LE189"/>
      <c r="LF189"/>
      <c r="LG189"/>
      <c r="LH189"/>
      <c r="LI189"/>
      <c r="LJ189"/>
      <c r="LK189"/>
      <c r="LL189"/>
      <c r="LM189"/>
      <c r="LN189"/>
      <c r="LO189"/>
      <c r="LP189"/>
      <c r="LQ189"/>
      <c r="LR189"/>
      <c r="LS189"/>
      <c r="LT189"/>
      <c r="LU189"/>
      <c r="LV189"/>
      <c r="LW189"/>
      <c r="LX189"/>
      <c r="LY189"/>
      <c r="LZ189"/>
      <c r="MA189"/>
      <c r="MB189"/>
      <c r="MC189"/>
      <c r="MD189"/>
      <c r="ME189"/>
      <c r="MF189"/>
      <c r="MG189"/>
      <c r="MH189"/>
      <c r="MI189"/>
      <c r="MJ189"/>
      <c r="MK189"/>
      <c r="ML189"/>
      <c r="MM189"/>
      <c r="MN189"/>
      <c r="MO189"/>
      <c r="MP189"/>
      <c r="MQ189"/>
      <c r="MR189"/>
      <c r="MS189"/>
      <c r="MT189"/>
      <c r="MU189"/>
      <c r="MV189"/>
      <c r="MW189"/>
      <c r="MX189"/>
      <c r="MY189"/>
      <c r="MZ189"/>
      <c r="NA189"/>
      <c r="NB189"/>
      <c r="NC189"/>
      <c r="ND189"/>
      <c r="NE189"/>
      <c r="NF189"/>
      <c r="NG189"/>
      <c r="NH189"/>
      <c r="NI189"/>
      <c r="NJ189"/>
      <c r="NK189"/>
      <c r="NL189"/>
      <c r="NM189"/>
      <c r="NN189"/>
      <c r="NO189"/>
      <c r="NP189"/>
      <c r="NQ189"/>
      <c r="NR189"/>
      <c r="NS189"/>
      <c r="NT189"/>
      <c r="NU189"/>
      <c r="NV189"/>
      <c r="NW189"/>
      <c r="NX189"/>
      <c r="NY189"/>
      <c r="NZ189"/>
      <c r="OA189"/>
      <c r="OB189"/>
      <c r="OC189"/>
      <c r="OD189"/>
      <c r="OE189"/>
      <c r="OF189"/>
      <c r="OG189"/>
      <c r="OH189"/>
      <c r="OI189"/>
      <c r="OJ189"/>
      <c r="OK189"/>
      <c r="OL189"/>
      <c r="OM189"/>
      <c r="ON189"/>
      <c r="OO189"/>
      <c r="OP189"/>
      <c r="OQ189"/>
      <c r="OR189"/>
      <c r="OS189"/>
      <c r="OT189"/>
      <c r="OU189"/>
      <c r="OV189"/>
      <c r="OW189"/>
      <c r="OX189"/>
      <c r="OY189"/>
      <c r="OZ189"/>
      <c r="PA189"/>
      <c r="PB189"/>
      <c r="PC189"/>
      <c r="PD189"/>
      <c r="PE189"/>
      <c r="PF189"/>
      <c r="PG189"/>
      <c r="PH189"/>
      <c r="PI189"/>
      <c r="PJ189"/>
      <c r="PK189"/>
      <c r="PL189"/>
      <c r="PM189"/>
      <c r="PN189"/>
      <c r="PO189"/>
      <c r="PP189"/>
      <c r="PQ189"/>
      <c r="PR189"/>
      <c r="PS189"/>
      <c r="PT189"/>
      <c r="PU189"/>
      <c r="PV189"/>
      <c r="PW189"/>
      <c r="PX189"/>
      <c r="PY189"/>
      <c r="PZ189"/>
      <c r="QA189"/>
      <c r="QB189"/>
      <c r="QC189"/>
      <c r="QD189"/>
      <c r="QE189"/>
      <c r="QF189"/>
      <c r="QG189"/>
      <c r="QH189"/>
      <c r="QI189"/>
      <c r="QJ189"/>
      <c r="QK189"/>
      <c r="QL189"/>
      <c r="QM189"/>
      <c r="QN189"/>
      <c r="QO189"/>
      <c r="QP189"/>
      <c r="QQ189"/>
      <c r="QR189"/>
      <c r="QS189"/>
      <c r="QT189"/>
      <c r="QU189"/>
      <c r="QV189"/>
      <c r="QW189"/>
      <c r="QX189"/>
      <c r="QY189"/>
      <c r="QZ189"/>
      <c r="RA189"/>
      <c r="RB189"/>
      <c r="RC189"/>
      <c r="RD189"/>
      <c r="RE189"/>
      <c r="RF189"/>
      <c r="RG189"/>
      <c r="RH189"/>
      <c r="RI189"/>
      <c r="RJ189"/>
      <c r="RK189"/>
      <c r="RL189"/>
      <c r="RM189"/>
      <c r="RN189"/>
      <c r="RO189"/>
      <c r="RP189"/>
      <c r="RQ189"/>
      <c r="RR189"/>
      <c r="RS189"/>
      <c r="RT189"/>
      <c r="RU189"/>
      <c r="RV189"/>
      <c r="RW189"/>
      <c r="RX189"/>
      <c r="RY189"/>
      <c r="RZ189"/>
      <c r="SA189"/>
      <c r="SB189"/>
      <c r="SC189"/>
      <c r="SD189"/>
      <c r="SE189"/>
      <c r="SF189"/>
      <c r="SG189"/>
      <c r="SH189"/>
      <c r="SI189"/>
      <c r="SJ189"/>
      <c r="SK189"/>
      <c r="SL189"/>
      <c r="SM189"/>
      <c r="SN189"/>
      <c r="SO189"/>
      <c r="SP189"/>
      <c r="SQ189"/>
      <c r="SR189"/>
      <c r="SS189"/>
      <c r="ST189"/>
      <c r="SU189"/>
      <c r="SV189"/>
      <c r="SW189"/>
      <c r="SX189"/>
      <c r="SY189"/>
      <c r="SZ189"/>
      <c r="TA189"/>
      <c r="TB189"/>
      <c r="TC189"/>
      <c r="TD189"/>
      <c r="TE189"/>
      <c r="TF189"/>
      <c r="TG189"/>
      <c r="TH189"/>
      <c r="TI189"/>
      <c r="TJ189"/>
      <c r="TK189"/>
      <c r="TL189"/>
      <c r="TM189"/>
      <c r="TN189"/>
      <c r="TO189"/>
      <c r="TP189"/>
      <c r="TQ189"/>
      <c r="TR189"/>
      <c r="TS189"/>
      <c r="TT189"/>
      <c r="TU189"/>
      <c r="TV189"/>
      <c r="TW189"/>
      <c r="TX189"/>
      <c r="TY189"/>
      <c r="TZ189"/>
      <c r="UA189"/>
      <c r="UB189"/>
      <c r="UC189"/>
      <c r="UD189"/>
      <c r="UE189"/>
      <c r="UF189"/>
      <c r="UG189"/>
      <c r="UH189"/>
      <c r="UI189"/>
      <c r="UJ189"/>
      <c r="UK189"/>
      <c r="UL189"/>
      <c r="UM189"/>
      <c r="UN189"/>
      <c r="UO189"/>
      <c r="UP189"/>
      <c r="UQ189"/>
      <c r="UR189"/>
      <c r="US189"/>
      <c r="UT189"/>
      <c r="UU189"/>
      <c r="UV189"/>
      <c r="UW189"/>
      <c r="UX189"/>
      <c r="UY189"/>
      <c r="UZ189"/>
      <c r="VA189"/>
      <c r="VB189"/>
      <c r="VC189"/>
      <c r="VD189"/>
      <c r="VE189"/>
      <c r="VF189"/>
      <c r="VG189"/>
      <c r="VH189"/>
      <c r="VI189"/>
      <c r="VJ189"/>
      <c r="VK189"/>
      <c r="VL189"/>
      <c r="VM189"/>
      <c r="VN189"/>
      <c r="VO189"/>
      <c r="VP189"/>
      <c r="VQ189"/>
      <c r="VR189"/>
      <c r="VS189"/>
      <c r="VT189"/>
      <c r="VU189"/>
      <c r="VV189"/>
      <c r="VW189"/>
      <c r="VX189"/>
      <c r="VY189"/>
      <c r="VZ189"/>
      <c r="WA189"/>
      <c r="WB189"/>
      <c r="WC189"/>
      <c r="WD189"/>
      <c r="WE189"/>
      <c r="WF189"/>
      <c r="WG189"/>
      <c r="WH189"/>
      <c r="WI189"/>
      <c r="WJ189"/>
      <c r="WK189"/>
      <c r="WL189"/>
      <c r="WM189"/>
      <c r="WN189"/>
      <c r="WO189"/>
      <c r="WP189"/>
      <c r="WQ189"/>
      <c r="WR189"/>
      <c r="WS189"/>
      <c r="WT189"/>
      <c r="WU189"/>
      <c r="WV189"/>
      <c r="WW189"/>
      <c r="WX189"/>
      <c r="WY189"/>
      <c r="WZ189"/>
      <c r="XA189"/>
      <c r="XB189"/>
      <c r="XC189"/>
      <c r="XD189"/>
      <c r="XE189"/>
      <c r="XF189"/>
      <c r="XG189"/>
      <c r="XH189"/>
      <c r="XI189"/>
      <c r="XJ189"/>
      <c r="XK189"/>
      <c r="XL189"/>
      <c r="XM189"/>
      <c r="XN189"/>
      <c r="XO189"/>
      <c r="XP189"/>
      <c r="XQ189"/>
      <c r="XR189"/>
      <c r="XS189"/>
      <c r="XT189"/>
      <c r="XU189"/>
      <c r="XV189"/>
      <c r="XW189"/>
      <c r="XX189"/>
      <c r="XY189"/>
      <c r="XZ189"/>
      <c r="YA189"/>
      <c r="YB189"/>
      <c r="YC189"/>
      <c r="YD189"/>
      <c r="YE189"/>
      <c r="YF189"/>
      <c r="YG189"/>
      <c r="YH189"/>
      <c r="YI189"/>
      <c r="YJ189"/>
      <c r="YK189"/>
      <c r="YL189"/>
      <c r="YM189"/>
      <c r="YN189"/>
      <c r="YO189"/>
      <c r="YP189"/>
      <c r="YQ189"/>
      <c r="YR189"/>
      <c r="YS189"/>
      <c r="YT189"/>
      <c r="YU189"/>
      <c r="YV189"/>
      <c r="YW189"/>
      <c r="YX189"/>
      <c r="YY189"/>
      <c r="YZ189"/>
      <c r="ZA189"/>
      <c r="ZB189"/>
      <c r="ZC189"/>
      <c r="ZD189"/>
      <c r="ZE189"/>
      <c r="ZF189"/>
      <c r="ZG189"/>
      <c r="ZH189"/>
      <c r="ZI189"/>
      <c r="ZJ189"/>
      <c r="ZK189"/>
      <c r="ZL189"/>
      <c r="ZM189"/>
      <c r="ZN189"/>
      <c r="ZO189"/>
      <c r="ZP189"/>
      <c r="ZQ189"/>
      <c r="ZR189"/>
      <c r="ZS189"/>
      <c r="ZT189"/>
      <c r="ZU189"/>
      <c r="ZV189"/>
      <c r="ZW189"/>
      <c r="ZX189"/>
      <c r="ZY189"/>
      <c r="ZZ189"/>
    </row>
    <row r="190" spans="1:702" s="18" customFormat="1">
      <c r="A190" s="16" t="s">
        <v>69</v>
      </c>
      <c r="B190">
        <v>125635.65357290539</v>
      </c>
      <c r="C190">
        <v>127519.7109709542</v>
      </c>
      <c r="D190">
        <v>117853.23664373597</v>
      </c>
      <c r="E190">
        <v>108963.75527997529</v>
      </c>
      <c r="F190">
        <v>104782.72969673912</v>
      </c>
      <c r="G190">
        <v>94284.009435547123</v>
      </c>
      <c r="H190">
        <v>105953.37332965419</v>
      </c>
      <c r="I190">
        <v>104076.62170558426</v>
      </c>
      <c r="J190">
        <v>95066.2153278607</v>
      </c>
      <c r="K190">
        <v>81630.739257926107</v>
      </c>
      <c r="L190">
        <v>87111.062856994176</v>
      </c>
      <c r="M190">
        <v>85244.383469598892</v>
      </c>
      <c r="N190">
        <v>76930.747166334884</v>
      </c>
      <c r="O190">
        <v>85489.198623073753</v>
      </c>
      <c r="P190">
        <v>93318.172818236329</v>
      </c>
      <c r="Q190">
        <v>97347.958854424272</v>
      </c>
      <c r="R190">
        <v>0</v>
      </c>
      <c r="S190">
        <v>0</v>
      </c>
      <c r="T190">
        <v>0</v>
      </c>
      <c r="U190">
        <v>0</v>
      </c>
      <c r="V190">
        <v>0</v>
      </c>
      <c r="W190">
        <v>0</v>
      </c>
      <c r="X190">
        <v>0</v>
      </c>
      <c r="Y190">
        <v>0</v>
      </c>
      <c r="Z190">
        <v>0</v>
      </c>
      <c r="AA190">
        <v>0</v>
      </c>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c r="GN190"/>
      <c r="GO190"/>
      <c r="GP190"/>
      <c r="GQ190"/>
      <c r="GR190"/>
      <c r="GS190"/>
      <c r="GT190"/>
      <c r="GU190"/>
      <c r="GV190"/>
      <c r="GW190"/>
      <c r="GX190"/>
      <c r="GY190"/>
      <c r="GZ190"/>
      <c r="HA190"/>
      <c r="HB190"/>
      <c r="HC190"/>
      <c r="HD190"/>
      <c r="HE190"/>
      <c r="HF190"/>
      <c r="HG190"/>
      <c r="HH190"/>
      <c r="HI190"/>
      <c r="HJ190"/>
      <c r="HK190"/>
      <c r="HL190"/>
      <c r="HM190"/>
      <c r="HN190"/>
      <c r="HO190"/>
      <c r="HP190"/>
      <c r="HQ190"/>
      <c r="HR190"/>
      <c r="HS190"/>
      <c r="HT190"/>
      <c r="HU190"/>
      <c r="HV190"/>
      <c r="HW190"/>
      <c r="HX190"/>
      <c r="HY190"/>
      <c r="HZ190"/>
      <c r="IA190"/>
      <c r="IB190"/>
      <c r="IC190"/>
      <c r="ID190"/>
      <c r="IE190"/>
      <c r="IF190"/>
      <c r="IG190"/>
      <c r="IH190"/>
      <c r="II190"/>
      <c r="IJ190"/>
      <c r="IK190"/>
      <c r="IL190"/>
      <c r="IM190"/>
      <c r="IN190"/>
      <c r="IO190"/>
      <c r="IP190"/>
      <c r="IQ190"/>
      <c r="IR190"/>
      <c r="IS190"/>
      <c r="IT190"/>
      <c r="IU190"/>
      <c r="IV190"/>
      <c r="IW190"/>
      <c r="IX190"/>
      <c r="IY190"/>
      <c r="IZ190"/>
      <c r="JA190"/>
      <c r="JB190"/>
      <c r="JC190"/>
      <c r="JD190"/>
      <c r="JE190"/>
      <c r="JF190"/>
      <c r="JG190"/>
      <c r="JH190"/>
      <c r="JI190"/>
      <c r="JJ190"/>
      <c r="JK190"/>
      <c r="JL190"/>
      <c r="JM190"/>
      <c r="JN190"/>
      <c r="JO190"/>
      <c r="JP190"/>
      <c r="JQ190"/>
      <c r="JR190"/>
      <c r="JS190"/>
      <c r="JT190"/>
      <c r="JU190"/>
      <c r="JV190"/>
      <c r="JW190"/>
      <c r="JX190"/>
      <c r="JY190"/>
      <c r="JZ190"/>
      <c r="KA190"/>
      <c r="KB190"/>
      <c r="KC190"/>
      <c r="KD190"/>
      <c r="KE190"/>
      <c r="KF190"/>
      <c r="KG190"/>
      <c r="KH190"/>
      <c r="KI190"/>
      <c r="KJ190"/>
      <c r="KK190"/>
      <c r="KL190"/>
      <c r="KM190"/>
      <c r="KN190"/>
      <c r="KO190"/>
      <c r="KP190"/>
      <c r="KQ190"/>
      <c r="KR190"/>
      <c r="KS190"/>
      <c r="KT190"/>
      <c r="KU190"/>
      <c r="KV190"/>
      <c r="KW190"/>
      <c r="KX190"/>
      <c r="KY190"/>
      <c r="KZ190"/>
      <c r="LA190"/>
      <c r="LB190"/>
      <c r="LC190"/>
      <c r="LD190"/>
      <c r="LE190"/>
      <c r="LF190"/>
      <c r="LG190"/>
      <c r="LH190"/>
      <c r="LI190"/>
      <c r="LJ190"/>
      <c r="LK190"/>
      <c r="LL190"/>
      <c r="LM190"/>
      <c r="LN190"/>
      <c r="LO190"/>
      <c r="LP190"/>
      <c r="LQ190"/>
      <c r="LR190"/>
      <c r="LS190"/>
      <c r="LT190"/>
      <c r="LU190"/>
      <c r="LV190"/>
      <c r="LW190"/>
      <c r="LX190"/>
      <c r="LY190"/>
      <c r="LZ190"/>
      <c r="MA190"/>
      <c r="MB190"/>
      <c r="MC190"/>
      <c r="MD190"/>
      <c r="ME190"/>
      <c r="MF190"/>
      <c r="MG190"/>
      <c r="MH190"/>
      <c r="MI190"/>
      <c r="MJ190"/>
      <c r="MK190"/>
      <c r="ML190"/>
      <c r="MM190"/>
      <c r="MN190"/>
      <c r="MO190"/>
      <c r="MP190"/>
      <c r="MQ190"/>
      <c r="MR190"/>
      <c r="MS190"/>
      <c r="MT190"/>
      <c r="MU190"/>
      <c r="MV190"/>
      <c r="MW190"/>
      <c r="MX190"/>
      <c r="MY190"/>
      <c r="MZ190"/>
      <c r="NA190"/>
      <c r="NB190"/>
      <c r="NC190"/>
      <c r="ND190"/>
      <c r="NE190"/>
      <c r="NF190"/>
      <c r="NG190"/>
      <c r="NH190"/>
      <c r="NI190"/>
      <c r="NJ190"/>
      <c r="NK190"/>
      <c r="NL190"/>
      <c r="NM190"/>
      <c r="NN190"/>
      <c r="NO190"/>
      <c r="NP190"/>
      <c r="NQ190"/>
      <c r="NR190"/>
      <c r="NS190"/>
      <c r="NT190"/>
      <c r="NU190"/>
      <c r="NV190"/>
      <c r="NW190"/>
      <c r="NX190"/>
      <c r="NY190"/>
      <c r="NZ190"/>
      <c r="OA190"/>
      <c r="OB190"/>
      <c r="OC190"/>
      <c r="OD190"/>
      <c r="OE190"/>
      <c r="OF190"/>
      <c r="OG190"/>
      <c r="OH190"/>
      <c r="OI190"/>
      <c r="OJ190"/>
      <c r="OK190"/>
      <c r="OL190"/>
      <c r="OM190"/>
      <c r="ON190"/>
      <c r="OO190"/>
      <c r="OP190"/>
      <c r="OQ190"/>
      <c r="OR190"/>
      <c r="OS190"/>
      <c r="OT190"/>
      <c r="OU190"/>
      <c r="OV190"/>
      <c r="OW190"/>
      <c r="OX190"/>
      <c r="OY190"/>
      <c r="OZ190"/>
      <c r="PA190"/>
      <c r="PB190"/>
      <c r="PC190"/>
      <c r="PD190"/>
      <c r="PE190"/>
      <c r="PF190"/>
      <c r="PG190"/>
      <c r="PH190"/>
      <c r="PI190"/>
      <c r="PJ190"/>
      <c r="PK190"/>
      <c r="PL190"/>
      <c r="PM190"/>
      <c r="PN190"/>
      <c r="PO190"/>
      <c r="PP190"/>
      <c r="PQ190"/>
      <c r="PR190"/>
      <c r="PS190"/>
      <c r="PT190"/>
      <c r="PU190"/>
      <c r="PV190"/>
      <c r="PW190"/>
      <c r="PX190"/>
      <c r="PY190"/>
      <c r="PZ190"/>
      <c r="QA190"/>
      <c r="QB190"/>
      <c r="QC190"/>
      <c r="QD190"/>
      <c r="QE190"/>
      <c r="QF190"/>
      <c r="QG190"/>
      <c r="QH190"/>
      <c r="QI190"/>
      <c r="QJ190"/>
      <c r="QK190"/>
      <c r="QL190"/>
      <c r="QM190"/>
      <c r="QN190"/>
      <c r="QO190"/>
      <c r="QP190"/>
      <c r="QQ190"/>
      <c r="QR190"/>
      <c r="QS190"/>
      <c r="QT190"/>
      <c r="QU190"/>
      <c r="QV190"/>
      <c r="QW190"/>
      <c r="QX190"/>
      <c r="QY190"/>
      <c r="QZ190"/>
      <c r="RA190"/>
      <c r="RB190"/>
      <c r="RC190"/>
      <c r="RD190"/>
      <c r="RE190"/>
      <c r="RF190"/>
      <c r="RG190"/>
      <c r="RH190"/>
      <c r="RI190"/>
      <c r="RJ190"/>
      <c r="RK190"/>
      <c r="RL190"/>
      <c r="RM190"/>
      <c r="RN190"/>
      <c r="RO190"/>
      <c r="RP190"/>
      <c r="RQ190"/>
      <c r="RR190"/>
      <c r="RS190"/>
      <c r="RT190"/>
      <c r="RU190"/>
      <c r="RV190"/>
      <c r="RW190"/>
      <c r="RX190"/>
      <c r="RY190"/>
      <c r="RZ190"/>
      <c r="SA190"/>
      <c r="SB190"/>
      <c r="SC190"/>
      <c r="SD190"/>
      <c r="SE190"/>
      <c r="SF190"/>
      <c r="SG190"/>
      <c r="SH190"/>
      <c r="SI190"/>
      <c r="SJ190"/>
      <c r="SK190"/>
      <c r="SL190"/>
      <c r="SM190"/>
      <c r="SN190"/>
      <c r="SO190"/>
      <c r="SP190"/>
      <c r="SQ190"/>
      <c r="SR190"/>
      <c r="SS190"/>
      <c r="ST190"/>
      <c r="SU190"/>
      <c r="SV190"/>
      <c r="SW190"/>
      <c r="SX190"/>
      <c r="SY190"/>
      <c r="SZ190"/>
      <c r="TA190"/>
      <c r="TB190"/>
      <c r="TC190"/>
      <c r="TD190"/>
      <c r="TE190"/>
      <c r="TF190"/>
      <c r="TG190"/>
      <c r="TH190"/>
      <c r="TI190"/>
      <c r="TJ190"/>
      <c r="TK190"/>
      <c r="TL190"/>
      <c r="TM190"/>
      <c r="TN190"/>
      <c r="TO190"/>
      <c r="TP190"/>
      <c r="TQ190"/>
      <c r="TR190"/>
      <c r="TS190"/>
      <c r="TT190"/>
      <c r="TU190"/>
      <c r="TV190"/>
      <c r="TW190"/>
      <c r="TX190"/>
      <c r="TY190"/>
      <c r="TZ190"/>
      <c r="UA190"/>
      <c r="UB190"/>
      <c r="UC190"/>
      <c r="UD190"/>
      <c r="UE190"/>
      <c r="UF190"/>
      <c r="UG190"/>
      <c r="UH190"/>
      <c r="UI190"/>
      <c r="UJ190"/>
      <c r="UK190"/>
      <c r="UL190"/>
      <c r="UM190"/>
      <c r="UN190"/>
      <c r="UO190"/>
      <c r="UP190"/>
      <c r="UQ190"/>
      <c r="UR190"/>
      <c r="US190"/>
      <c r="UT190"/>
      <c r="UU190"/>
      <c r="UV190"/>
      <c r="UW190"/>
      <c r="UX190"/>
      <c r="UY190"/>
      <c r="UZ190"/>
      <c r="VA190"/>
      <c r="VB190"/>
      <c r="VC190"/>
      <c r="VD190"/>
      <c r="VE190"/>
      <c r="VF190"/>
      <c r="VG190"/>
      <c r="VH190"/>
      <c r="VI190"/>
      <c r="VJ190"/>
      <c r="VK190"/>
      <c r="VL190"/>
      <c r="VM190"/>
      <c r="VN190"/>
      <c r="VO190"/>
      <c r="VP190"/>
      <c r="VQ190"/>
      <c r="VR190"/>
      <c r="VS190"/>
      <c r="VT190"/>
      <c r="VU190"/>
      <c r="VV190"/>
      <c r="VW190"/>
      <c r="VX190"/>
      <c r="VY190"/>
      <c r="VZ190"/>
      <c r="WA190"/>
      <c r="WB190"/>
      <c r="WC190"/>
      <c r="WD190"/>
      <c r="WE190"/>
      <c r="WF190"/>
      <c r="WG190"/>
      <c r="WH190"/>
      <c r="WI190"/>
      <c r="WJ190"/>
      <c r="WK190"/>
      <c r="WL190"/>
      <c r="WM190"/>
      <c r="WN190"/>
      <c r="WO190"/>
      <c r="WP190"/>
      <c r="WQ190"/>
      <c r="WR190"/>
      <c r="WS190"/>
      <c r="WT190"/>
      <c r="WU190"/>
      <c r="WV190"/>
      <c r="WW190"/>
      <c r="WX190"/>
      <c r="WY190"/>
      <c r="WZ190"/>
      <c r="XA190"/>
      <c r="XB190"/>
      <c r="XC190"/>
      <c r="XD190"/>
      <c r="XE190"/>
      <c r="XF190"/>
      <c r="XG190"/>
      <c r="XH190"/>
      <c r="XI190"/>
      <c r="XJ190"/>
      <c r="XK190"/>
      <c r="XL190"/>
      <c r="XM190"/>
      <c r="XN190"/>
      <c r="XO190"/>
      <c r="XP190"/>
      <c r="XQ190"/>
      <c r="XR190"/>
      <c r="XS190"/>
      <c r="XT190"/>
      <c r="XU190"/>
      <c r="XV190"/>
      <c r="XW190"/>
      <c r="XX190"/>
      <c r="XY190"/>
      <c r="XZ190"/>
      <c r="YA190"/>
      <c r="YB190"/>
      <c r="YC190"/>
      <c r="YD190"/>
      <c r="YE190"/>
      <c r="YF190"/>
      <c r="YG190"/>
      <c r="YH190"/>
      <c r="YI190"/>
      <c r="YJ190"/>
      <c r="YK190"/>
      <c r="YL190"/>
      <c r="YM190"/>
      <c r="YN190"/>
      <c r="YO190"/>
      <c r="YP190"/>
      <c r="YQ190"/>
      <c r="YR190"/>
      <c r="YS190"/>
      <c r="YT190"/>
      <c r="YU190"/>
      <c r="YV190"/>
      <c r="YW190"/>
      <c r="YX190"/>
      <c r="YY190"/>
      <c r="YZ190"/>
      <c r="ZA190"/>
      <c r="ZB190"/>
      <c r="ZC190"/>
      <c r="ZD190"/>
      <c r="ZE190"/>
      <c r="ZF190"/>
      <c r="ZG190"/>
      <c r="ZH190"/>
      <c r="ZI190"/>
      <c r="ZJ190"/>
      <c r="ZK190"/>
      <c r="ZL190"/>
      <c r="ZM190"/>
      <c r="ZN190"/>
      <c r="ZO190"/>
      <c r="ZP190"/>
      <c r="ZQ190"/>
      <c r="ZR190"/>
      <c r="ZS190"/>
      <c r="ZT190"/>
      <c r="ZU190"/>
      <c r="ZV190"/>
      <c r="ZW190"/>
      <c r="ZX190"/>
      <c r="ZY190"/>
      <c r="ZZ190"/>
    </row>
    <row r="191" spans="1:702" s="18" customFormat="1">
      <c r="A191" s="16" t="s">
        <v>195</v>
      </c>
      <c r="B191">
        <v>628178.26786452695</v>
      </c>
      <c r="C191">
        <v>637598.55485477101</v>
      </c>
      <c r="D191">
        <v>589266.18321867986</v>
      </c>
      <c r="E191">
        <v>544818.77639987646</v>
      </c>
      <c r="F191">
        <v>523913.64848369558</v>
      </c>
      <c r="G191">
        <v>471420.0471777356</v>
      </c>
      <c r="H191">
        <v>529766.86664827098</v>
      </c>
      <c r="I191">
        <v>520383.10852792126</v>
      </c>
      <c r="J191">
        <v>475331.07663930347</v>
      </c>
      <c r="K191">
        <v>408153.69628963055</v>
      </c>
      <c r="L191">
        <v>435555.31428497087</v>
      </c>
      <c r="M191">
        <v>426221.91734799446</v>
      </c>
      <c r="N191">
        <v>384653.73583167442</v>
      </c>
      <c r="O191">
        <v>427445.99311536871</v>
      </c>
      <c r="P191">
        <v>466590.86409118155</v>
      </c>
      <c r="Q191">
        <v>486739.79427212127</v>
      </c>
      <c r="R191">
        <v>509142.13653604063</v>
      </c>
      <c r="S191">
        <v>442364.85006812093</v>
      </c>
      <c r="T191">
        <v>455887.05759371154</v>
      </c>
      <c r="U191">
        <v>345886.13645879342</v>
      </c>
      <c r="V191">
        <v>366269.07018881949</v>
      </c>
      <c r="W191">
        <v>391412.50080697489</v>
      </c>
      <c r="X191">
        <v>368749.81553043524</v>
      </c>
      <c r="Y191">
        <v>340092.03717636951</v>
      </c>
      <c r="Z191">
        <v>307027.49386356398</v>
      </c>
      <c r="AA191">
        <v>237453.67543566876</v>
      </c>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c r="GN191"/>
      <c r="GO191"/>
      <c r="GP191"/>
      <c r="GQ191"/>
      <c r="GR191"/>
      <c r="GS191"/>
      <c r="GT191"/>
      <c r="GU191"/>
      <c r="GV191"/>
      <c r="GW191"/>
      <c r="GX191"/>
      <c r="GY191"/>
      <c r="GZ191"/>
      <c r="HA191"/>
      <c r="HB191"/>
      <c r="HC191"/>
      <c r="HD191"/>
      <c r="HE191"/>
      <c r="HF191"/>
      <c r="HG191"/>
      <c r="HH191"/>
      <c r="HI191"/>
      <c r="HJ191"/>
      <c r="HK191"/>
      <c r="HL191"/>
      <c r="HM191"/>
      <c r="HN191"/>
      <c r="HO191"/>
      <c r="HP191"/>
      <c r="HQ191"/>
      <c r="HR191"/>
      <c r="HS191"/>
      <c r="HT191"/>
      <c r="HU191"/>
      <c r="HV191"/>
      <c r="HW191"/>
      <c r="HX191"/>
      <c r="HY191"/>
      <c r="HZ191"/>
      <c r="IA191"/>
      <c r="IB191"/>
      <c r="IC191"/>
      <c r="ID191"/>
      <c r="IE191"/>
      <c r="IF191"/>
      <c r="IG191"/>
      <c r="IH191"/>
      <c r="II191"/>
      <c r="IJ191"/>
      <c r="IK191"/>
      <c r="IL191"/>
      <c r="IM191"/>
      <c r="IN191"/>
      <c r="IO191"/>
      <c r="IP191"/>
      <c r="IQ191"/>
      <c r="IR191"/>
      <c r="IS191"/>
      <c r="IT191"/>
      <c r="IU191"/>
      <c r="IV191"/>
      <c r="IW191"/>
      <c r="IX191"/>
      <c r="IY191"/>
      <c r="IZ191"/>
      <c r="JA191"/>
      <c r="JB191"/>
      <c r="JC191"/>
      <c r="JD191"/>
      <c r="JE191"/>
      <c r="JF191"/>
      <c r="JG191"/>
      <c r="JH191"/>
      <c r="JI191"/>
      <c r="JJ191"/>
      <c r="JK191"/>
      <c r="JL191"/>
      <c r="JM191"/>
      <c r="JN191"/>
      <c r="JO191"/>
      <c r="JP191"/>
      <c r="JQ191"/>
      <c r="JR191"/>
      <c r="JS191"/>
      <c r="JT191"/>
      <c r="JU191"/>
      <c r="JV191"/>
      <c r="JW191"/>
      <c r="JX191"/>
      <c r="JY191"/>
      <c r="JZ191"/>
      <c r="KA191"/>
      <c r="KB191"/>
      <c r="KC191"/>
      <c r="KD191"/>
      <c r="KE191"/>
      <c r="KF191"/>
      <c r="KG191"/>
      <c r="KH191"/>
      <c r="KI191"/>
      <c r="KJ191"/>
      <c r="KK191"/>
      <c r="KL191"/>
      <c r="KM191"/>
      <c r="KN191"/>
      <c r="KO191"/>
      <c r="KP191"/>
      <c r="KQ191"/>
      <c r="KR191"/>
      <c r="KS191"/>
      <c r="KT191"/>
      <c r="KU191"/>
      <c r="KV191"/>
      <c r="KW191"/>
      <c r="KX191"/>
      <c r="KY191"/>
      <c r="KZ191"/>
      <c r="LA191"/>
      <c r="LB191"/>
      <c r="LC191"/>
      <c r="LD191"/>
      <c r="LE191"/>
      <c r="LF191"/>
      <c r="LG191"/>
      <c r="LH191"/>
      <c r="LI191"/>
      <c r="LJ191"/>
      <c r="LK191"/>
      <c r="LL191"/>
      <c r="LM191"/>
      <c r="LN191"/>
      <c r="LO191"/>
      <c r="LP191"/>
      <c r="LQ191"/>
      <c r="LR191"/>
      <c r="LS191"/>
      <c r="LT191"/>
      <c r="LU191"/>
      <c r="LV191"/>
      <c r="LW191"/>
      <c r="LX191"/>
      <c r="LY191"/>
      <c r="LZ191"/>
      <c r="MA191"/>
      <c r="MB191"/>
      <c r="MC191"/>
      <c r="MD191"/>
      <c r="ME191"/>
      <c r="MF191"/>
      <c r="MG191"/>
      <c r="MH191"/>
      <c r="MI191"/>
      <c r="MJ191"/>
      <c r="MK191"/>
      <c r="ML191"/>
      <c r="MM191"/>
      <c r="MN191"/>
      <c r="MO191"/>
      <c r="MP191"/>
      <c r="MQ191"/>
      <c r="MR191"/>
      <c r="MS191"/>
      <c r="MT191"/>
      <c r="MU191"/>
      <c r="MV191"/>
      <c r="MW191"/>
      <c r="MX191"/>
      <c r="MY191"/>
      <c r="MZ191"/>
      <c r="NA191"/>
      <c r="NB191"/>
      <c r="NC191"/>
      <c r="ND191"/>
      <c r="NE191"/>
      <c r="NF191"/>
      <c r="NG191"/>
      <c r="NH191"/>
      <c r="NI191"/>
      <c r="NJ191"/>
      <c r="NK191"/>
      <c r="NL191"/>
      <c r="NM191"/>
      <c r="NN191"/>
      <c r="NO191"/>
      <c r="NP191"/>
      <c r="NQ191"/>
      <c r="NR191"/>
      <c r="NS191"/>
      <c r="NT191"/>
      <c r="NU191"/>
      <c r="NV191"/>
      <c r="NW191"/>
      <c r="NX191"/>
      <c r="NY191"/>
      <c r="NZ191"/>
      <c r="OA191"/>
      <c r="OB191"/>
      <c r="OC191"/>
      <c r="OD191"/>
      <c r="OE191"/>
      <c r="OF191"/>
      <c r="OG191"/>
      <c r="OH191"/>
      <c r="OI191"/>
      <c r="OJ191"/>
      <c r="OK191"/>
      <c r="OL191"/>
      <c r="OM191"/>
      <c r="ON191"/>
      <c r="OO191"/>
      <c r="OP191"/>
      <c r="OQ191"/>
      <c r="OR191"/>
      <c r="OS191"/>
      <c r="OT191"/>
      <c r="OU191"/>
      <c r="OV191"/>
      <c r="OW191"/>
      <c r="OX191"/>
      <c r="OY191"/>
      <c r="OZ191"/>
      <c r="PA191"/>
      <c r="PB191"/>
      <c r="PC191"/>
      <c r="PD191"/>
      <c r="PE191"/>
      <c r="PF191"/>
      <c r="PG191"/>
      <c r="PH191"/>
      <c r="PI191"/>
      <c r="PJ191"/>
      <c r="PK191"/>
      <c r="PL191"/>
      <c r="PM191"/>
      <c r="PN191"/>
      <c r="PO191"/>
      <c r="PP191"/>
      <c r="PQ191"/>
      <c r="PR191"/>
      <c r="PS191"/>
      <c r="PT191"/>
      <c r="PU191"/>
      <c r="PV191"/>
      <c r="PW191"/>
      <c r="PX191"/>
      <c r="PY191"/>
      <c r="PZ191"/>
      <c r="QA191"/>
      <c r="QB191"/>
      <c r="QC191"/>
      <c r="QD191"/>
      <c r="QE191"/>
      <c r="QF191"/>
      <c r="QG191"/>
      <c r="QH191"/>
      <c r="QI191"/>
      <c r="QJ191"/>
      <c r="QK191"/>
      <c r="QL191"/>
      <c r="QM191"/>
      <c r="QN191"/>
      <c r="QO191"/>
      <c r="QP191"/>
      <c r="QQ191"/>
      <c r="QR191"/>
      <c r="QS191"/>
      <c r="QT191"/>
      <c r="QU191"/>
      <c r="QV191"/>
      <c r="QW191"/>
      <c r="QX191"/>
      <c r="QY191"/>
      <c r="QZ191"/>
      <c r="RA191"/>
      <c r="RB191"/>
      <c r="RC191"/>
      <c r="RD191"/>
      <c r="RE191"/>
      <c r="RF191"/>
      <c r="RG191"/>
      <c r="RH191"/>
      <c r="RI191"/>
      <c r="RJ191"/>
      <c r="RK191"/>
      <c r="RL191"/>
      <c r="RM191"/>
      <c r="RN191"/>
      <c r="RO191"/>
      <c r="RP191"/>
      <c r="RQ191"/>
      <c r="RR191"/>
      <c r="RS191"/>
      <c r="RT191"/>
      <c r="RU191"/>
      <c r="RV191"/>
      <c r="RW191"/>
      <c r="RX191"/>
      <c r="RY191"/>
      <c r="RZ191"/>
      <c r="SA191"/>
      <c r="SB191"/>
      <c r="SC191"/>
      <c r="SD191"/>
      <c r="SE191"/>
      <c r="SF191"/>
      <c r="SG191"/>
      <c r="SH191"/>
      <c r="SI191"/>
      <c r="SJ191"/>
      <c r="SK191"/>
      <c r="SL191"/>
      <c r="SM191"/>
      <c r="SN191"/>
      <c r="SO191"/>
      <c r="SP191"/>
      <c r="SQ191"/>
      <c r="SR191"/>
      <c r="SS191"/>
      <c r="ST191"/>
      <c r="SU191"/>
      <c r="SV191"/>
      <c r="SW191"/>
      <c r="SX191"/>
      <c r="SY191"/>
      <c r="SZ191"/>
      <c r="TA191"/>
      <c r="TB191"/>
      <c r="TC191"/>
      <c r="TD191"/>
      <c r="TE191"/>
      <c r="TF191"/>
      <c r="TG191"/>
      <c r="TH191"/>
      <c r="TI191"/>
      <c r="TJ191"/>
      <c r="TK191"/>
      <c r="TL191"/>
      <c r="TM191"/>
      <c r="TN191"/>
      <c r="TO191"/>
      <c r="TP191"/>
      <c r="TQ191"/>
      <c r="TR191"/>
      <c r="TS191"/>
      <c r="TT191"/>
      <c r="TU191"/>
      <c r="TV191"/>
      <c r="TW191"/>
      <c r="TX191"/>
      <c r="TY191"/>
      <c r="TZ191"/>
      <c r="UA191"/>
      <c r="UB191"/>
      <c r="UC191"/>
      <c r="UD191"/>
      <c r="UE191"/>
      <c r="UF191"/>
      <c r="UG191"/>
      <c r="UH191"/>
      <c r="UI191"/>
      <c r="UJ191"/>
      <c r="UK191"/>
      <c r="UL191"/>
      <c r="UM191"/>
      <c r="UN191"/>
      <c r="UO191"/>
      <c r="UP191"/>
      <c r="UQ191"/>
      <c r="UR191"/>
      <c r="US191"/>
      <c r="UT191"/>
      <c r="UU191"/>
      <c r="UV191"/>
      <c r="UW191"/>
      <c r="UX191"/>
      <c r="UY191"/>
      <c r="UZ191"/>
      <c r="VA191"/>
      <c r="VB191"/>
      <c r="VC191"/>
      <c r="VD191"/>
      <c r="VE191"/>
      <c r="VF191"/>
      <c r="VG191"/>
      <c r="VH191"/>
      <c r="VI191"/>
      <c r="VJ191"/>
      <c r="VK191"/>
      <c r="VL191"/>
      <c r="VM191"/>
      <c r="VN191"/>
      <c r="VO191"/>
      <c r="VP191"/>
      <c r="VQ191"/>
      <c r="VR191"/>
      <c r="VS191"/>
      <c r="VT191"/>
      <c r="VU191"/>
      <c r="VV191"/>
      <c r="VW191"/>
      <c r="VX191"/>
      <c r="VY191"/>
      <c r="VZ191"/>
      <c r="WA191"/>
      <c r="WB191"/>
      <c r="WC191"/>
      <c r="WD191"/>
      <c r="WE191"/>
      <c r="WF191"/>
      <c r="WG191"/>
      <c r="WH191"/>
      <c r="WI191"/>
      <c r="WJ191"/>
      <c r="WK191"/>
      <c r="WL191"/>
      <c r="WM191"/>
      <c r="WN191"/>
      <c r="WO191"/>
      <c r="WP191"/>
      <c r="WQ191"/>
      <c r="WR191"/>
      <c r="WS191"/>
      <c r="WT191"/>
      <c r="WU191"/>
      <c r="WV191"/>
      <c r="WW191"/>
      <c r="WX191"/>
      <c r="WY191"/>
      <c r="WZ191"/>
      <c r="XA191"/>
      <c r="XB191"/>
      <c r="XC191"/>
      <c r="XD191"/>
      <c r="XE191"/>
      <c r="XF191"/>
      <c r="XG191"/>
      <c r="XH191"/>
      <c r="XI191"/>
      <c r="XJ191"/>
      <c r="XK191"/>
      <c r="XL191"/>
      <c r="XM191"/>
      <c r="XN191"/>
      <c r="XO191"/>
      <c r="XP191"/>
      <c r="XQ191"/>
      <c r="XR191"/>
      <c r="XS191"/>
      <c r="XT191"/>
      <c r="XU191"/>
      <c r="XV191"/>
      <c r="XW191"/>
      <c r="XX191"/>
      <c r="XY191"/>
      <c r="XZ191"/>
      <c r="YA191"/>
      <c r="YB191"/>
      <c r="YC191"/>
      <c r="YD191"/>
      <c r="YE191"/>
      <c r="YF191"/>
      <c r="YG191"/>
      <c r="YH191"/>
      <c r="YI191"/>
      <c r="YJ191"/>
      <c r="YK191"/>
      <c r="YL191"/>
      <c r="YM191"/>
      <c r="YN191"/>
      <c r="YO191"/>
      <c r="YP191"/>
      <c r="YQ191"/>
      <c r="YR191"/>
      <c r="YS191"/>
      <c r="YT191"/>
      <c r="YU191"/>
      <c r="YV191"/>
      <c r="YW191"/>
      <c r="YX191"/>
      <c r="YY191"/>
      <c r="YZ191"/>
      <c r="ZA191"/>
      <c r="ZB191"/>
      <c r="ZC191"/>
      <c r="ZD191"/>
      <c r="ZE191"/>
      <c r="ZF191"/>
      <c r="ZG191"/>
      <c r="ZH191"/>
      <c r="ZI191"/>
      <c r="ZJ191"/>
      <c r="ZK191"/>
      <c r="ZL191"/>
      <c r="ZM191"/>
      <c r="ZN191"/>
      <c r="ZO191"/>
      <c r="ZP191"/>
      <c r="ZQ191"/>
      <c r="ZR191"/>
      <c r="ZS191"/>
      <c r="ZT191"/>
      <c r="ZU191"/>
      <c r="ZV191"/>
      <c r="ZW191"/>
      <c r="ZX191"/>
      <c r="ZY191"/>
      <c r="ZZ191"/>
    </row>
    <row r="192" spans="1:702" s="18" customFormat="1">
      <c r="A192" s="69" t="s">
        <v>361</v>
      </c>
      <c r="B192">
        <v>0</v>
      </c>
      <c r="C192">
        <v>0</v>
      </c>
      <c r="D192">
        <v>0</v>
      </c>
      <c r="E192">
        <v>0</v>
      </c>
      <c r="F192">
        <v>0</v>
      </c>
      <c r="G192">
        <v>0</v>
      </c>
      <c r="H192">
        <v>0</v>
      </c>
      <c r="I192">
        <v>0</v>
      </c>
      <c r="J192">
        <v>0</v>
      </c>
      <c r="K192">
        <v>0</v>
      </c>
      <c r="L192">
        <v>0</v>
      </c>
      <c r="M192">
        <v>0</v>
      </c>
      <c r="N192">
        <v>0</v>
      </c>
      <c r="O192">
        <v>0</v>
      </c>
      <c r="P192">
        <v>0</v>
      </c>
      <c r="Q192">
        <v>0</v>
      </c>
      <c r="R192">
        <v>0</v>
      </c>
      <c r="S192">
        <v>0</v>
      </c>
      <c r="T192">
        <v>0</v>
      </c>
      <c r="U192">
        <v>0</v>
      </c>
      <c r="V192">
        <v>0</v>
      </c>
      <c r="W192">
        <v>0</v>
      </c>
      <c r="X192">
        <v>0</v>
      </c>
      <c r="Y192">
        <v>0</v>
      </c>
      <c r="Z192">
        <v>0</v>
      </c>
      <c r="AA192">
        <v>0</v>
      </c>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c r="FX192"/>
      <c r="FY192"/>
      <c r="FZ192"/>
      <c r="GA192"/>
      <c r="GB192"/>
      <c r="GC192"/>
      <c r="GD192"/>
      <c r="GE192"/>
      <c r="GF192"/>
      <c r="GG192"/>
      <c r="GH192"/>
      <c r="GI192"/>
      <c r="GJ192"/>
      <c r="GK192"/>
      <c r="GL192"/>
      <c r="GM192"/>
      <c r="GN192"/>
      <c r="GO192"/>
      <c r="GP192"/>
      <c r="GQ192"/>
      <c r="GR192"/>
      <c r="GS192"/>
      <c r="GT192"/>
      <c r="GU192"/>
      <c r="GV192"/>
      <c r="GW192"/>
      <c r="GX192"/>
      <c r="GY192"/>
      <c r="GZ192"/>
      <c r="HA192"/>
      <c r="HB192"/>
      <c r="HC192"/>
      <c r="HD192"/>
      <c r="HE192"/>
      <c r="HF192"/>
      <c r="HG192"/>
      <c r="HH192"/>
      <c r="HI192"/>
      <c r="HJ192"/>
      <c r="HK192"/>
      <c r="HL192"/>
      <c r="HM192"/>
      <c r="HN192"/>
      <c r="HO192"/>
      <c r="HP192"/>
      <c r="HQ192"/>
      <c r="HR192"/>
      <c r="HS192"/>
      <c r="HT192"/>
      <c r="HU192"/>
      <c r="HV192"/>
      <c r="HW192"/>
      <c r="HX192"/>
      <c r="HY192"/>
      <c r="HZ192"/>
      <c r="IA192"/>
      <c r="IB192"/>
      <c r="IC192"/>
      <c r="ID192"/>
      <c r="IE192"/>
      <c r="IF192"/>
      <c r="IG192"/>
      <c r="IH192"/>
      <c r="II192"/>
      <c r="IJ192"/>
      <c r="IK192"/>
      <c r="IL192"/>
      <c r="IM192"/>
      <c r="IN192"/>
      <c r="IO192"/>
      <c r="IP192"/>
      <c r="IQ192"/>
      <c r="IR192"/>
      <c r="IS192"/>
      <c r="IT192"/>
      <c r="IU192"/>
      <c r="IV192"/>
      <c r="IW192"/>
      <c r="IX192"/>
      <c r="IY192"/>
      <c r="IZ192"/>
      <c r="JA192"/>
      <c r="JB192"/>
      <c r="JC192"/>
      <c r="JD192"/>
      <c r="JE192"/>
      <c r="JF192"/>
      <c r="JG192"/>
      <c r="JH192"/>
      <c r="JI192"/>
      <c r="JJ192"/>
      <c r="JK192"/>
      <c r="JL192"/>
      <c r="JM192"/>
      <c r="JN192"/>
      <c r="JO192"/>
      <c r="JP192"/>
      <c r="JQ192"/>
      <c r="JR192"/>
      <c r="JS192"/>
      <c r="JT192"/>
      <c r="JU192"/>
      <c r="JV192"/>
      <c r="JW192"/>
      <c r="JX192"/>
      <c r="JY192"/>
      <c r="JZ192"/>
      <c r="KA192"/>
      <c r="KB192"/>
      <c r="KC192"/>
      <c r="KD192"/>
      <c r="KE192"/>
      <c r="KF192"/>
      <c r="KG192"/>
      <c r="KH192"/>
      <c r="KI192"/>
      <c r="KJ192"/>
      <c r="KK192"/>
      <c r="KL192"/>
      <c r="KM192"/>
      <c r="KN192"/>
      <c r="KO192"/>
      <c r="KP192"/>
      <c r="KQ192"/>
      <c r="KR192"/>
      <c r="KS192"/>
      <c r="KT192"/>
      <c r="KU192"/>
      <c r="KV192"/>
      <c r="KW192"/>
      <c r="KX192"/>
      <c r="KY192"/>
      <c r="KZ192"/>
      <c r="LA192"/>
      <c r="LB192"/>
      <c r="LC192"/>
      <c r="LD192"/>
      <c r="LE192"/>
      <c r="LF192"/>
      <c r="LG192"/>
      <c r="LH192"/>
      <c r="LI192"/>
      <c r="LJ192"/>
      <c r="LK192"/>
      <c r="LL192"/>
      <c r="LM192"/>
      <c r="LN192"/>
      <c r="LO192"/>
      <c r="LP192"/>
      <c r="LQ192"/>
      <c r="LR192"/>
      <c r="LS192"/>
      <c r="LT192"/>
      <c r="LU192"/>
      <c r="LV192"/>
      <c r="LW192"/>
      <c r="LX192"/>
      <c r="LY192"/>
      <c r="LZ192"/>
      <c r="MA192"/>
      <c r="MB192"/>
      <c r="MC192"/>
      <c r="MD192"/>
      <c r="ME192"/>
      <c r="MF192"/>
      <c r="MG192"/>
      <c r="MH192"/>
      <c r="MI192"/>
      <c r="MJ192"/>
      <c r="MK192"/>
      <c r="ML192"/>
      <c r="MM192"/>
      <c r="MN192"/>
      <c r="MO192"/>
      <c r="MP192"/>
      <c r="MQ192"/>
      <c r="MR192"/>
      <c r="MS192"/>
      <c r="MT192"/>
      <c r="MU192"/>
      <c r="MV192"/>
      <c r="MW192"/>
      <c r="MX192"/>
      <c r="MY192"/>
      <c r="MZ192"/>
      <c r="NA192"/>
      <c r="NB192"/>
      <c r="NC192"/>
      <c r="ND192"/>
      <c r="NE192"/>
      <c r="NF192"/>
      <c r="NG192"/>
      <c r="NH192"/>
      <c r="NI192"/>
      <c r="NJ192"/>
      <c r="NK192"/>
      <c r="NL192"/>
      <c r="NM192"/>
      <c r="NN192"/>
      <c r="NO192"/>
      <c r="NP192"/>
      <c r="NQ192"/>
      <c r="NR192"/>
      <c r="NS192"/>
      <c r="NT192"/>
      <c r="NU192"/>
      <c r="NV192"/>
      <c r="NW192"/>
      <c r="NX192"/>
      <c r="NY192"/>
      <c r="NZ192"/>
      <c r="OA192"/>
      <c r="OB192"/>
      <c r="OC192"/>
      <c r="OD192"/>
      <c r="OE192"/>
      <c r="OF192"/>
      <c r="OG192"/>
      <c r="OH192"/>
      <c r="OI192"/>
      <c r="OJ192"/>
      <c r="OK192"/>
      <c r="OL192"/>
      <c r="OM192"/>
      <c r="ON192"/>
      <c r="OO192"/>
      <c r="OP192"/>
      <c r="OQ192"/>
      <c r="OR192"/>
      <c r="OS192"/>
      <c r="OT192"/>
      <c r="OU192"/>
      <c r="OV192"/>
      <c r="OW192"/>
      <c r="OX192"/>
      <c r="OY192"/>
      <c r="OZ192"/>
      <c r="PA192"/>
      <c r="PB192"/>
      <c r="PC192"/>
      <c r="PD192"/>
      <c r="PE192"/>
      <c r="PF192"/>
      <c r="PG192"/>
      <c r="PH192"/>
      <c r="PI192"/>
      <c r="PJ192"/>
      <c r="PK192"/>
      <c r="PL192"/>
      <c r="PM192"/>
      <c r="PN192"/>
      <c r="PO192"/>
      <c r="PP192"/>
      <c r="PQ192"/>
      <c r="PR192"/>
      <c r="PS192"/>
      <c r="PT192"/>
      <c r="PU192"/>
      <c r="PV192"/>
      <c r="PW192"/>
      <c r="PX192"/>
      <c r="PY192"/>
      <c r="PZ192"/>
      <c r="QA192"/>
      <c r="QB192"/>
      <c r="QC192"/>
      <c r="QD192"/>
      <c r="QE192"/>
      <c r="QF192"/>
      <c r="QG192"/>
      <c r="QH192"/>
      <c r="QI192"/>
      <c r="QJ192"/>
      <c r="QK192"/>
      <c r="QL192"/>
      <c r="QM192"/>
      <c r="QN192"/>
      <c r="QO192"/>
      <c r="QP192"/>
      <c r="QQ192"/>
      <c r="QR192"/>
      <c r="QS192"/>
      <c r="QT192"/>
      <c r="QU192"/>
      <c r="QV192"/>
      <c r="QW192"/>
      <c r="QX192"/>
      <c r="QY192"/>
      <c r="QZ192"/>
      <c r="RA192"/>
      <c r="RB192"/>
      <c r="RC192"/>
      <c r="RD192"/>
      <c r="RE192"/>
      <c r="RF192"/>
      <c r="RG192"/>
      <c r="RH192"/>
      <c r="RI192"/>
      <c r="RJ192"/>
      <c r="RK192"/>
      <c r="RL192"/>
      <c r="RM192"/>
      <c r="RN192"/>
      <c r="RO192"/>
      <c r="RP192"/>
      <c r="RQ192"/>
      <c r="RR192"/>
      <c r="RS192"/>
      <c r="RT192"/>
      <c r="RU192"/>
      <c r="RV192"/>
      <c r="RW192"/>
      <c r="RX192"/>
      <c r="RY192"/>
      <c r="RZ192"/>
      <c r="SA192"/>
      <c r="SB192"/>
      <c r="SC192"/>
      <c r="SD192"/>
      <c r="SE192"/>
      <c r="SF192"/>
      <c r="SG192"/>
      <c r="SH192"/>
      <c r="SI192"/>
      <c r="SJ192"/>
      <c r="SK192"/>
      <c r="SL192"/>
      <c r="SM192"/>
      <c r="SN192"/>
      <c r="SO192"/>
      <c r="SP192"/>
      <c r="SQ192"/>
      <c r="SR192"/>
      <c r="SS192"/>
      <c r="ST192"/>
      <c r="SU192"/>
      <c r="SV192"/>
      <c r="SW192"/>
      <c r="SX192"/>
      <c r="SY192"/>
      <c r="SZ192"/>
      <c r="TA192"/>
      <c r="TB192"/>
      <c r="TC192"/>
      <c r="TD192"/>
      <c r="TE192"/>
      <c r="TF192"/>
      <c r="TG192"/>
      <c r="TH192"/>
      <c r="TI192"/>
      <c r="TJ192"/>
      <c r="TK192"/>
      <c r="TL192"/>
      <c r="TM192"/>
      <c r="TN192"/>
      <c r="TO192"/>
      <c r="TP192"/>
      <c r="TQ192"/>
      <c r="TR192"/>
      <c r="TS192"/>
      <c r="TT192"/>
      <c r="TU192"/>
      <c r="TV192"/>
      <c r="TW192"/>
      <c r="TX192"/>
      <c r="TY192"/>
      <c r="TZ192"/>
      <c r="UA192"/>
      <c r="UB192"/>
      <c r="UC192"/>
      <c r="UD192"/>
      <c r="UE192"/>
      <c r="UF192"/>
      <c r="UG192"/>
      <c r="UH192"/>
      <c r="UI192"/>
      <c r="UJ192"/>
      <c r="UK192"/>
      <c r="UL192"/>
      <c r="UM192"/>
      <c r="UN192"/>
      <c r="UO192"/>
      <c r="UP192"/>
      <c r="UQ192"/>
      <c r="UR192"/>
      <c r="US192"/>
      <c r="UT192"/>
      <c r="UU192"/>
      <c r="UV192"/>
      <c r="UW192"/>
      <c r="UX192"/>
      <c r="UY192"/>
      <c r="UZ192"/>
      <c r="VA192"/>
      <c r="VB192"/>
      <c r="VC192"/>
      <c r="VD192"/>
      <c r="VE192"/>
      <c r="VF192"/>
      <c r="VG192"/>
      <c r="VH192"/>
      <c r="VI192"/>
      <c r="VJ192"/>
      <c r="VK192"/>
      <c r="VL192"/>
      <c r="VM192"/>
      <c r="VN192"/>
      <c r="VO192"/>
      <c r="VP192"/>
      <c r="VQ192"/>
      <c r="VR192"/>
      <c r="VS192"/>
      <c r="VT192"/>
      <c r="VU192"/>
      <c r="VV192"/>
      <c r="VW192"/>
      <c r="VX192"/>
      <c r="VY192"/>
      <c r="VZ192"/>
      <c r="WA192"/>
      <c r="WB192"/>
      <c r="WC192"/>
      <c r="WD192"/>
      <c r="WE192"/>
      <c r="WF192"/>
      <c r="WG192"/>
      <c r="WH192"/>
      <c r="WI192"/>
      <c r="WJ192"/>
      <c r="WK192"/>
      <c r="WL192"/>
      <c r="WM192"/>
      <c r="WN192"/>
      <c r="WO192"/>
      <c r="WP192"/>
      <c r="WQ192"/>
      <c r="WR192"/>
      <c r="WS192"/>
      <c r="WT192"/>
      <c r="WU192"/>
      <c r="WV192"/>
      <c r="WW192"/>
      <c r="WX192"/>
      <c r="WY192"/>
      <c r="WZ192"/>
      <c r="XA192"/>
      <c r="XB192"/>
      <c r="XC192"/>
      <c r="XD192"/>
      <c r="XE192"/>
      <c r="XF192"/>
      <c r="XG192"/>
      <c r="XH192"/>
      <c r="XI192"/>
      <c r="XJ192"/>
      <c r="XK192"/>
      <c r="XL192"/>
      <c r="XM192"/>
      <c r="XN192"/>
      <c r="XO192"/>
      <c r="XP192"/>
      <c r="XQ192"/>
      <c r="XR192"/>
      <c r="XS192"/>
      <c r="XT192"/>
      <c r="XU192"/>
      <c r="XV192"/>
      <c r="XW192"/>
      <c r="XX192"/>
      <c r="XY192"/>
      <c r="XZ192"/>
      <c r="YA192"/>
      <c r="YB192"/>
      <c r="YC192"/>
      <c r="YD192"/>
      <c r="YE192"/>
      <c r="YF192"/>
      <c r="YG192"/>
      <c r="YH192"/>
      <c r="YI192"/>
      <c r="YJ192"/>
      <c r="YK192"/>
      <c r="YL192"/>
      <c r="YM192"/>
      <c r="YN192"/>
      <c r="YO192"/>
      <c r="YP192"/>
      <c r="YQ192"/>
      <c r="YR192"/>
      <c r="YS192"/>
      <c r="YT192"/>
      <c r="YU192"/>
      <c r="YV192"/>
      <c r="YW192"/>
      <c r="YX192"/>
      <c r="YY192"/>
      <c r="YZ192"/>
      <c r="ZA192"/>
      <c r="ZB192"/>
      <c r="ZC192"/>
      <c r="ZD192"/>
      <c r="ZE192"/>
      <c r="ZF192"/>
      <c r="ZG192"/>
      <c r="ZH192"/>
      <c r="ZI192"/>
      <c r="ZJ192"/>
      <c r="ZK192"/>
      <c r="ZL192"/>
      <c r="ZM192"/>
      <c r="ZN192"/>
      <c r="ZO192"/>
      <c r="ZP192"/>
      <c r="ZQ192"/>
      <c r="ZR192"/>
      <c r="ZS192"/>
      <c r="ZT192"/>
      <c r="ZU192"/>
      <c r="ZV192"/>
      <c r="ZW192"/>
      <c r="ZX192"/>
      <c r="ZY192"/>
      <c r="ZZ192"/>
    </row>
    <row r="193" spans="1:702" s="18" customFormat="1">
      <c r="A193" s="158" t="s">
        <v>362</v>
      </c>
      <c r="B193">
        <v>0</v>
      </c>
      <c r="C193">
        <v>0</v>
      </c>
      <c r="D193">
        <v>0</v>
      </c>
      <c r="E193">
        <v>0</v>
      </c>
      <c r="F193">
        <v>0</v>
      </c>
      <c r="G193">
        <v>0</v>
      </c>
      <c r="H193">
        <v>0</v>
      </c>
      <c r="I193">
        <v>0</v>
      </c>
      <c r="J193">
        <v>0</v>
      </c>
      <c r="K193">
        <v>0</v>
      </c>
      <c r="L193">
        <v>0</v>
      </c>
      <c r="M193">
        <v>0</v>
      </c>
      <c r="N193">
        <v>0</v>
      </c>
      <c r="O193">
        <v>0</v>
      </c>
      <c r="P193">
        <v>0</v>
      </c>
      <c r="Q193">
        <v>0</v>
      </c>
      <c r="R193">
        <v>0</v>
      </c>
      <c r="S193">
        <v>0</v>
      </c>
      <c r="T193">
        <v>0</v>
      </c>
      <c r="U193">
        <v>0</v>
      </c>
      <c r="V193">
        <v>0</v>
      </c>
      <c r="W193">
        <v>0</v>
      </c>
      <c r="X193">
        <v>0</v>
      </c>
      <c r="Y193">
        <v>0</v>
      </c>
      <c r="Z193">
        <v>0</v>
      </c>
      <c r="AA193">
        <v>0</v>
      </c>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c r="FX193"/>
      <c r="FY193"/>
      <c r="FZ193"/>
      <c r="GA193"/>
      <c r="GB193"/>
      <c r="GC193"/>
      <c r="GD193"/>
      <c r="GE193"/>
      <c r="GF193"/>
      <c r="GG193"/>
      <c r="GH193"/>
      <c r="GI193"/>
      <c r="GJ193"/>
      <c r="GK193"/>
      <c r="GL193"/>
      <c r="GM193"/>
      <c r="GN193"/>
      <c r="GO193"/>
      <c r="GP193"/>
      <c r="GQ193"/>
      <c r="GR193"/>
      <c r="GS193"/>
      <c r="GT193"/>
      <c r="GU193"/>
      <c r="GV193"/>
      <c r="GW193"/>
      <c r="GX193"/>
      <c r="GY193"/>
      <c r="GZ193"/>
      <c r="HA193"/>
      <c r="HB193"/>
      <c r="HC193"/>
      <c r="HD193"/>
      <c r="HE193"/>
      <c r="HF193"/>
      <c r="HG193"/>
      <c r="HH193"/>
      <c r="HI193"/>
      <c r="HJ193"/>
      <c r="HK193"/>
      <c r="HL193"/>
      <c r="HM193"/>
      <c r="HN193"/>
      <c r="HO193"/>
      <c r="HP193"/>
      <c r="HQ193"/>
      <c r="HR193"/>
      <c r="HS193"/>
      <c r="HT193"/>
      <c r="HU193"/>
      <c r="HV193"/>
      <c r="HW193"/>
      <c r="HX193"/>
      <c r="HY193"/>
      <c r="HZ193"/>
      <c r="IA193"/>
      <c r="IB193"/>
      <c r="IC193"/>
      <c r="ID193"/>
      <c r="IE193"/>
      <c r="IF193"/>
      <c r="IG193"/>
      <c r="IH193"/>
      <c r="II193"/>
      <c r="IJ193"/>
      <c r="IK193"/>
      <c r="IL193"/>
      <c r="IM193"/>
      <c r="IN193"/>
      <c r="IO193"/>
      <c r="IP193"/>
      <c r="IQ193"/>
      <c r="IR193"/>
      <c r="IS193"/>
      <c r="IT193"/>
      <c r="IU193"/>
      <c r="IV193"/>
      <c r="IW193"/>
      <c r="IX193"/>
      <c r="IY193"/>
      <c r="IZ193"/>
      <c r="JA193"/>
      <c r="JB193"/>
      <c r="JC193"/>
      <c r="JD193"/>
      <c r="JE193"/>
      <c r="JF193"/>
      <c r="JG193"/>
      <c r="JH193"/>
      <c r="JI193"/>
      <c r="JJ193"/>
      <c r="JK193"/>
      <c r="JL193"/>
      <c r="JM193"/>
      <c r="JN193"/>
      <c r="JO193"/>
      <c r="JP193"/>
      <c r="JQ193"/>
      <c r="JR193"/>
      <c r="JS193"/>
      <c r="JT193"/>
      <c r="JU193"/>
      <c r="JV193"/>
      <c r="JW193"/>
      <c r="JX193"/>
      <c r="JY193"/>
      <c r="JZ193"/>
      <c r="KA193"/>
      <c r="KB193"/>
      <c r="KC193"/>
      <c r="KD193"/>
      <c r="KE193"/>
      <c r="KF193"/>
      <c r="KG193"/>
      <c r="KH193"/>
      <c r="KI193"/>
      <c r="KJ193"/>
      <c r="KK193"/>
      <c r="KL193"/>
      <c r="KM193"/>
      <c r="KN193"/>
      <c r="KO193"/>
      <c r="KP193"/>
      <c r="KQ193"/>
      <c r="KR193"/>
      <c r="KS193"/>
      <c r="KT193"/>
      <c r="KU193"/>
      <c r="KV193"/>
      <c r="KW193"/>
      <c r="KX193"/>
      <c r="KY193"/>
      <c r="KZ193"/>
      <c r="LA193"/>
      <c r="LB193"/>
      <c r="LC193"/>
      <c r="LD193"/>
      <c r="LE193"/>
      <c r="LF193"/>
      <c r="LG193"/>
      <c r="LH193"/>
      <c r="LI193"/>
      <c r="LJ193"/>
      <c r="LK193"/>
      <c r="LL193"/>
      <c r="LM193"/>
      <c r="LN193"/>
      <c r="LO193"/>
      <c r="LP193"/>
      <c r="LQ193"/>
      <c r="LR193"/>
      <c r="LS193"/>
      <c r="LT193"/>
      <c r="LU193"/>
      <c r="LV193"/>
      <c r="LW193"/>
      <c r="LX193"/>
      <c r="LY193"/>
      <c r="LZ193"/>
      <c r="MA193"/>
      <c r="MB193"/>
      <c r="MC193"/>
      <c r="MD193"/>
      <c r="ME193"/>
      <c r="MF193"/>
      <c r="MG193"/>
      <c r="MH193"/>
      <c r="MI193"/>
      <c r="MJ193"/>
      <c r="MK193"/>
      <c r="ML193"/>
      <c r="MM193"/>
      <c r="MN193"/>
      <c r="MO193"/>
      <c r="MP193"/>
      <c r="MQ193"/>
      <c r="MR193"/>
      <c r="MS193"/>
      <c r="MT193"/>
      <c r="MU193"/>
      <c r="MV193"/>
      <c r="MW193"/>
      <c r="MX193"/>
      <c r="MY193"/>
      <c r="MZ193"/>
      <c r="NA193"/>
      <c r="NB193"/>
      <c r="NC193"/>
      <c r="ND193"/>
      <c r="NE193"/>
      <c r="NF193"/>
      <c r="NG193"/>
      <c r="NH193"/>
      <c r="NI193"/>
      <c r="NJ193"/>
      <c r="NK193"/>
      <c r="NL193"/>
      <c r="NM193"/>
      <c r="NN193"/>
      <c r="NO193"/>
      <c r="NP193"/>
      <c r="NQ193"/>
      <c r="NR193"/>
      <c r="NS193"/>
      <c r="NT193"/>
      <c r="NU193"/>
      <c r="NV193"/>
      <c r="NW193"/>
      <c r="NX193"/>
      <c r="NY193"/>
      <c r="NZ193"/>
      <c r="OA193"/>
      <c r="OB193"/>
      <c r="OC193"/>
      <c r="OD193"/>
      <c r="OE193"/>
      <c r="OF193"/>
      <c r="OG193"/>
      <c r="OH193"/>
      <c r="OI193"/>
      <c r="OJ193"/>
      <c r="OK193"/>
      <c r="OL193"/>
      <c r="OM193"/>
      <c r="ON193"/>
      <c r="OO193"/>
      <c r="OP193"/>
      <c r="OQ193"/>
      <c r="OR193"/>
      <c r="OS193"/>
      <c r="OT193"/>
      <c r="OU193"/>
      <c r="OV193"/>
      <c r="OW193"/>
      <c r="OX193"/>
      <c r="OY193"/>
      <c r="OZ193"/>
      <c r="PA193"/>
      <c r="PB193"/>
      <c r="PC193"/>
      <c r="PD193"/>
      <c r="PE193"/>
      <c r="PF193"/>
      <c r="PG193"/>
      <c r="PH193"/>
      <c r="PI193"/>
      <c r="PJ193"/>
      <c r="PK193"/>
      <c r="PL193"/>
      <c r="PM193"/>
      <c r="PN193"/>
      <c r="PO193"/>
      <c r="PP193"/>
      <c r="PQ193"/>
      <c r="PR193"/>
      <c r="PS193"/>
      <c r="PT193"/>
      <c r="PU193"/>
      <c r="PV193"/>
      <c r="PW193"/>
      <c r="PX193"/>
      <c r="PY193"/>
      <c r="PZ193"/>
      <c r="QA193"/>
      <c r="QB193"/>
      <c r="QC193"/>
      <c r="QD193"/>
      <c r="QE193"/>
      <c r="QF193"/>
      <c r="QG193"/>
      <c r="QH193"/>
      <c r="QI193"/>
      <c r="QJ193"/>
      <c r="QK193"/>
      <c r="QL193"/>
      <c r="QM193"/>
      <c r="QN193"/>
      <c r="QO193"/>
      <c r="QP193"/>
      <c r="QQ193"/>
      <c r="QR193"/>
      <c r="QS193"/>
      <c r="QT193"/>
      <c r="QU193"/>
      <c r="QV193"/>
      <c r="QW193"/>
      <c r="QX193"/>
      <c r="QY193"/>
      <c r="QZ193"/>
      <c r="RA193"/>
      <c r="RB193"/>
      <c r="RC193"/>
      <c r="RD193"/>
      <c r="RE193"/>
      <c r="RF193"/>
      <c r="RG193"/>
      <c r="RH193"/>
      <c r="RI193"/>
      <c r="RJ193"/>
      <c r="RK193"/>
      <c r="RL193"/>
      <c r="RM193"/>
      <c r="RN193"/>
      <c r="RO193"/>
      <c r="RP193"/>
      <c r="RQ193"/>
      <c r="RR193"/>
      <c r="RS193"/>
      <c r="RT193"/>
      <c r="RU193"/>
      <c r="RV193"/>
      <c r="RW193"/>
      <c r="RX193"/>
      <c r="RY193"/>
      <c r="RZ193"/>
      <c r="SA193"/>
      <c r="SB193"/>
      <c r="SC193"/>
      <c r="SD193"/>
      <c r="SE193"/>
      <c r="SF193"/>
      <c r="SG193"/>
      <c r="SH193"/>
      <c r="SI193"/>
      <c r="SJ193"/>
      <c r="SK193"/>
      <c r="SL193"/>
      <c r="SM193"/>
      <c r="SN193"/>
      <c r="SO193"/>
      <c r="SP193"/>
      <c r="SQ193"/>
      <c r="SR193"/>
      <c r="SS193"/>
      <c r="ST193"/>
      <c r="SU193"/>
      <c r="SV193"/>
      <c r="SW193"/>
      <c r="SX193"/>
      <c r="SY193"/>
      <c r="SZ193"/>
      <c r="TA193"/>
      <c r="TB193"/>
      <c r="TC193"/>
      <c r="TD193"/>
      <c r="TE193"/>
      <c r="TF193"/>
      <c r="TG193"/>
      <c r="TH193"/>
      <c r="TI193"/>
      <c r="TJ193"/>
      <c r="TK193"/>
      <c r="TL193"/>
      <c r="TM193"/>
      <c r="TN193"/>
      <c r="TO193"/>
      <c r="TP193"/>
      <c r="TQ193"/>
      <c r="TR193"/>
      <c r="TS193"/>
      <c r="TT193"/>
      <c r="TU193"/>
      <c r="TV193"/>
      <c r="TW193"/>
      <c r="TX193"/>
      <c r="TY193"/>
      <c r="TZ193"/>
      <c r="UA193"/>
      <c r="UB193"/>
      <c r="UC193"/>
      <c r="UD193"/>
      <c r="UE193"/>
      <c r="UF193"/>
      <c r="UG193"/>
      <c r="UH193"/>
      <c r="UI193"/>
      <c r="UJ193"/>
      <c r="UK193"/>
      <c r="UL193"/>
      <c r="UM193"/>
      <c r="UN193"/>
      <c r="UO193"/>
      <c r="UP193"/>
      <c r="UQ193"/>
      <c r="UR193"/>
      <c r="US193"/>
      <c r="UT193"/>
      <c r="UU193"/>
      <c r="UV193"/>
      <c r="UW193"/>
      <c r="UX193"/>
      <c r="UY193"/>
      <c r="UZ193"/>
      <c r="VA193"/>
      <c r="VB193"/>
      <c r="VC193"/>
      <c r="VD193"/>
      <c r="VE193"/>
      <c r="VF193"/>
      <c r="VG193"/>
      <c r="VH193"/>
      <c r="VI193"/>
      <c r="VJ193"/>
      <c r="VK193"/>
      <c r="VL193"/>
      <c r="VM193"/>
      <c r="VN193"/>
      <c r="VO193"/>
      <c r="VP193"/>
      <c r="VQ193"/>
      <c r="VR193"/>
      <c r="VS193"/>
      <c r="VT193"/>
      <c r="VU193"/>
      <c r="VV193"/>
      <c r="VW193"/>
      <c r="VX193"/>
      <c r="VY193"/>
      <c r="VZ193"/>
      <c r="WA193"/>
      <c r="WB193"/>
      <c r="WC193"/>
      <c r="WD193"/>
      <c r="WE193"/>
      <c r="WF193"/>
      <c r="WG193"/>
      <c r="WH193"/>
      <c r="WI193"/>
      <c r="WJ193"/>
      <c r="WK193"/>
      <c r="WL193"/>
      <c r="WM193"/>
      <c r="WN193"/>
      <c r="WO193"/>
      <c r="WP193"/>
      <c r="WQ193"/>
      <c r="WR193"/>
      <c r="WS193"/>
      <c r="WT193"/>
      <c r="WU193"/>
      <c r="WV193"/>
      <c r="WW193"/>
      <c r="WX193"/>
      <c r="WY193"/>
      <c r="WZ193"/>
      <c r="XA193"/>
      <c r="XB193"/>
      <c r="XC193"/>
      <c r="XD193"/>
      <c r="XE193"/>
      <c r="XF193"/>
      <c r="XG193"/>
      <c r="XH193"/>
      <c r="XI193"/>
      <c r="XJ193"/>
      <c r="XK193"/>
      <c r="XL193"/>
      <c r="XM193"/>
      <c r="XN193"/>
      <c r="XO193"/>
      <c r="XP193"/>
      <c r="XQ193"/>
      <c r="XR193"/>
      <c r="XS193"/>
      <c r="XT193"/>
      <c r="XU193"/>
      <c r="XV193"/>
      <c r="XW193"/>
      <c r="XX193"/>
      <c r="XY193"/>
      <c r="XZ193"/>
      <c r="YA193"/>
      <c r="YB193"/>
      <c r="YC193"/>
      <c r="YD193"/>
      <c r="YE193"/>
      <c r="YF193"/>
      <c r="YG193"/>
      <c r="YH193"/>
      <c r="YI193"/>
      <c r="YJ193"/>
      <c r="YK193"/>
      <c r="YL193"/>
      <c r="YM193"/>
      <c r="YN193"/>
      <c r="YO193"/>
      <c r="YP193"/>
      <c r="YQ193"/>
      <c r="YR193"/>
      <c r="YS193"/>
      <c r="YT193"/>
      <c r="YU193"/>
      <c r="YV193"/>
      <c r="YW193"/>
      <c r="YX193"/>
      <c r="YY193"/>
      <c r="YZ193"/>
      <c r="ZA193"/>
      <c r="ZB193"/>
      <c r="ZC193"/>
      <c r="ZD193"/>
      <c r="ZE193"/>
      <c r="ZF193"/>
      <c r="ZG193"/>
      <c r="ZH193"/>
      <c r="ZI193"/>
      <c r="ZJ193"/>
      <c r="ZK193"/>
      <c r="ZL193"/>
      <c r="ZM193"/>
      <c r="ZN193"/>
      <c r="ZO193"/>
      <c r="ZP193"/>
      <c r="ZQ193"/>
      <c r="ZR193"/>
      <c r="ZS193"/>
      <c r="ZT193"/>
      <c r="ZU193"/>
      <c r="ZV193"/>
      <c r="ZW193"/>
      <c r="ZX193"/>
      <c r="ZY193"/>
      <c r="ZZ193"/>
    </row>
    <row r="194" spans="1:702" s="18" customFormat="1">
      <c r="A194" s="16" t="s">
        <v>180</v>
      </c>
      <c r="B194">
        <v>0</v>
      </c>
      <c r="C194">
        <v>25127.130714581075</v>
      </c>
      <c r="D194">
        <v>50370.344340233118</v>
      </c>
      <c r="E194">
        <v>74618.887761198843</v>
      </c>
      <c r="F194">
        <v>94385.8004067726</v>
      </c>
      <c r="G194">
        <v>116927.76538282898</v>
      </c>
      <c r="H194">
        <v>147227.77570351824</v>
      </c>
      <c r="I194">
        <v>180121.46081129237</v>
      </c>
      <c r="J194">
        <v>213967.31867431197</v>
      </c>
      <c r="K194">
        <v>246722.95876132429</v>
      </c>
      <c r="L194">
        <v>274333.62708641205</v>
      </c>
      <c r="M194">
        <v>289221.9906470913</v>
      </c>
      <c r="N194">
        <v>315868.83966380241</v>
      </c>
      <c r="O194">
        <v>352332.32940690697</v>
      </c>
      <c r="P194">
        <v>384420.40005269396</v>
      </c>
      <c r="Q194">
        <v>424013.59686231322</v>
      </c>
      <c r="R194">
        <v>469139.42183829535</v>
      </c>
      <c r="S194">
        <v>499947.30061183486</v>
      </c>
      <c r="T194">
        <v>537402.19810381916</v>
      </c>
      <c r="U194">
        <v>558816.29688933725</v>
      </c>
      <c r="V194">
        <v>581163.81555096107</v>
      </c>
      <c r="W194">
        <v>611166.86795212072</v>
      </c>
      <c r="X194">
        <v>653658.81993773766</v>
      </c>
      <c r="Y194">
        <v>688298.41274663666</v>
      </c>
      <c r="Z194">
        <v>712454.21825723816</v>
      </c>
      <c r="AA194">
        <v>752546.64818674594</v>
      </c>
      <c r="AB194">
        <v>803057.53929930658</v>
      </c>
      <c r="AC194">
        <v>844368.78714925295</v>
      </c>
      <c r="AD194">
        <v>887846.37485770904</v>
      </c>
      <c r="AE194">
        <v>925695.62246267288</v>
      </c>
      <c r="AF194">
        <v>991956.52601809043</v>
      </c>
      <c r="AG194">
        <v>1059518.6222139671</v>
      </c>
      <c r="AH194">
        <v>1111388.3945869526</v>
      </c>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c r="FX194"/>
      <c r="FY194"/>
      <c r="FZ194"/>
      <c r="GA194"/>
      <c r="GB194"/>
      <c r="GC194"/>
      <c r="GD194"/>
      <c r="GE194"/>
      <c r="GF194"/>
      <c r="GG194"/>
      <c r="GH194"/>
      <c r="GI194"/>
      <c r="GJ194"/>
      <c r="GK194"/>
      <c r="GL194"/>
      <c r="GM194"/>
      <c r="GN194"/>
      <c r="GO194"/>
      <c r="GP194"/>
      <c r="GQ194"/>
      <c r="GR194"/>
      <c r="GS194"/>
      <c r="GT194"/>
      <c r="GU194"/>
      <c r="GV194"/>
      <c r="GW194"/>
      <c r="GX194"/>
      <c r="GY194"/>
      <c r="GZ194"/>
      <c r="HA194"/>
      <c r="HB194"/>
      <c r="HC194"/>
      <c r="HD194"/>
      <c r="HE194"/>
      <c r="HF194"/>
      <c r="HG194"/>
      <c r="HH194"/>
      <c r="HI194"/>
      <c r="HJ194"/>
      <c r="HK194"/>
      <c r="HL194"/>
      <c r="HM194"/>
      <c r="HN194"/>
      <c r="HO194"/>
      <c r="HP194"/>
      <c r="HQ194"/>
      <c r="HR194"/>
      <c r="HS194"/>
      <c r="HT194"/>
      <c r="HU194"/>
      <c r="HV194"/>
      <c r="HW194"/>
      <c r="HX194"/>
      <c r="HY194"/>
      <c r="HZ194"/>
      <c r="IA194"/>
      <c r="IB194"/>
      <c r="IC194"/>
      <c r="ID194"/>
      <c r="IE194"/>
      <c r="IF194"/>
      <c r="IG194"/>
      <c r="IH194"/>
      <c r="II194"/>
      <c r="IJ194"/>
      <c r="IK194"/>
      <c r="IL194"/>
      <c r="IM194"/>
      <c r="IN194"/>
      <c r="IO194"/>
      <c r="IP194"/>
      <c r="IQ194"/>
      <c r="IR194"/>
      <c r="IS194"/>
      <c r="IT194"/>
      <c r="IU194"/>
      <c r="IV194"/>
      <c r="IW194"/>
      <c r="IX194"/>
      <c r="IY194"/>
      <c r="IZ194"/>
      <c r="JA194"/>
      <c r="JB194"/>
      <c r="JC194"/>
      <c r="JD194"/>
      <c r="JE194"/>
      <c r="JF194"/>
      <c r="JG194"/>
      <c r="JH194"/>
      <c r="JI194"/>
      <c r="JJ194"/>
      <c r="JK194"/>
      <c r="JL194"/>
      <c r="JM194"/>
      <c r="JN194"/>
      <c r="JO194"/>
      <c r="JP194"/>
      <c r="JQ194"/>
      <c r="JR194"/>
      <c r="JS194"/>
      <c r="JT194"/>
      <c r="JU194"/>
      <c r="JV194"/>
      <c r="JW194"/>
      <c r="JX194"/>
      <c r="JY194"/>
      <c r="JZ194"/>
      <c r="KA194"/>
      <c r="KB194"/>
      <c r="KC194"/>
      <c r="KD194"/>
      <c r="KE194"/>
      <c r="KF194"/>
      <c r="KG194"/>
      <c r="KH194"/>
      <c r="KI194"/>
      <c r="KJ194"/>
      <c r="KK194"/>
      <c r="KL194"/>
      <c r="KM194"/>
      <c r="KN194"/>
      <c r="KO194"/>
      <c r="KP194"/>
      <c r="KQ194"/>
      <c r="KR194"/>
      <c r="KS194"/>
      <c r="KT194"/>
      <c r="KU194"/>
      <c r="KV194"/>
      <c r="KW194"/>
      <c r="KX194"/>
      <c r="KY194"/>
      <c r="KZ194"/>
      <c r="LA194"/>
      <c r="LB194"/>
      <c r="LC194"/>
      <c r="LD194"/>
      <c r="LE194"/>
      <c r="LF194"/>
      <c r="LG194"/>
      <c r="LH194"/>
      <c r="LI194"/>
      <c r="LJ194"/>
      <c r="LK194"/>
      <c r="LL194"/>
      <c r="LM194"/>
      <c r="LN194"/>
      <c r="LO194"/>
      <c r="LP194"/>
      <c r="LQ194"/>
      <c r="LR194"/>
      <c r="LS194"/>
      <c r="LT194"/>
      <c r="LU194"/>
      <c r="LV194"/>
      <c r="LW194"/>
      <c r="LX194"/>
      <c r="LY194"/>
      <c r="LZ194"/>
      <c r="MA194"/>
      <c r="MB194"/>
      <c r="MC194"/>
      <c r="MD194"/>
      <c r="ME194"/>
      <c r="MF194"/>
      <c r="MG194"/>
      <c r="MH194"/>
      <c r="MI194"/>
      <c r="MJ194"/>
      <c r="MK194"/>
      <c r="ML194"/>
      <c r="MM194"/>
      <c r="MN194"/>
      <c r="MO194"/>
      <c r="MP194"/>
      <c r="MQ194"/>
      <c r="MR194"/>
      <c r="MS194"/>
      <c r="MT194"/>
      <c r="MU194"/>
      <c r="MV194"/>
      <c r="MW194"/>
      <c r="MX194"/>
      <c r="MY194"/>
      <c r="MZ194"/>
      <c r="NA194"/>
      <c r="NB194"/>
      <c r="NC194"/>
      <c r="ND194"/>
      <c r="NE194"/>
      <c r="NF194"/>
      <c r="NG194"/>
      <c r="NH194"/>
      <c r="NI194"/>
      <c r="NJ194"/>
      <c r="NK194"/>
      <c r="NL194"/>
      <c r="NM194"/>
      <c r="NN194"/>
      <c r="NO194"/>
      <c r="NP194"/>
      <c r="NQ194"/>
      <c r="NR194"/>
      <c r="NS194"/>
      <c r="NT194"/>
      <c r="NU194"/>
      <c r="NV194"/>
      <c r="NW194"/>
      <c r="NX194"/>
      <c r="NY194"/>
      <c r="NZ194"/>
      <c r="OA194"/>
      <c r="OB194"/>
      <c r="OC194"/>
      <c r="OD194"/>
      <c r="OE194"/>
      <c r="OF194"/>
      <c r="OG194"/>
      <c r="OH194"/>
      <c r="OI194"/>
      <c r="OJ194"/>
      <c r="OK194"/>
      <c r="OL194"/>
      <c r="OM194"/>
      <c r="ON194"/>
      <c r="OO194"/>
      <c r="OP194"/>
      <c r="OQ194"/>
      <c r="OR194"/>
      <c r="OS194"/>
      <c r="OT194"/>
      <c r="OU194"/>
      <c r="OV194"/>
      <c r="OW194"/>
      <c r="OX194"/>
      <c r="OY194"/>
      <c r="OZ194"/>
      <c r="PA194"/>
      <c r="PB194"/>
      <c r="PC194"/>
      <c r="PD194"/>
      <c r="PE194"/>
      <c r="PF194"/>
      <c r="PG194"/>
      <c r="PH194"/>
      <c r="PI194"/>
      <c r="PJ194"/>
      <c r="PK194"/>
      <c r="PL194"/>
      <c r="PM194"/>
      <c r="PN194"/>
      <c r="PO194"/>
      <c r="PP194"/>
      <c r="PQ194"/>
      <c r="PR194"/>
      <c r="PS194"/>
      <c r="PT194"/>
      <c r="PU194"/>
      <c r="PV194"/>
      <c r="PW194"/>
      <c r="PX194"/>
      <c r="PY194"/>
      <c r="PZ194"/>
      <c r="QA194"/>
      <c r="QB194"/>
      <c r="QC194"/>
      <c r="QD194"/>
      <c r="QE194"/>
      <c r="QF194"/>
      <c r="QG194"/>
      <c r="QH194"/>
      <c r="QI194"/>
      <c r="QJ194"/>
      <c r="QK194"/>
      <c r="QL194"/>
      <c r="QM194"/>
      <c r="QN194"/>
      <c r="QO194"/>
      <c r="QP194"/>
      <c r="QQ194"/>
      <c r="QR194"/>
      <c r="QS194"/>
      <c r="QT194"/>
      <c r="QU194"/>
      <c r="QV194"/>
      <c r="QW194"/>
      <c r="QX194"/>
      <c r="QY194"/>
      <c r="QZ194"/>
      <c r="RA194"/>
      <c r="RB194"/>
      <c r="RC194"/>
      <c r="RD194"/>
      <c r="RE194"/>
      <c r="RF194"/>
      <c r="RG194"/>
      <c r="RH194"/>
      <c r="RI194"/>
      <c r="RJ194"/>
      <c r="RK194"/>
      <c r="RL194"/>
      <c r="RM194"/>
      <c r="RN194"/>
      <c r="RO194"/>
      <c r="RP194"/>
      <c r="RQ194"/>
      <c r="RR194"/>
      <c r="RS194"/>
      <c r="RT194"/>
      <c r="RU194"/>
      <c r="RV194"/>
      <c r="RW194"/>
      <c r="RX194"/>
      <c r="RY194"/>
      <c r="RZ194"/>
      <c r="SA194"/>
      <c r="SB194"/>
      <c r="SC194"/>
      <c r="SD194"/>
      <c r="SE194"/>
      <c r="SF194"/>
      <c r="SG194"/>
      <c r="SH194"/>
      <c r="SI194"/>
      <c r="SJ194"/>
      <c r="SK194"/>
      <c r="SL194"/>
      <c r="SM194"/>
      <c r="SN194"/>
      <c r="SO194"/>
      <c r="SP194"/>
      <c r="SQ194"/>
      <c r="SR194"/>
      <c r="SS194"/>
      <c r="ST194"/>
      <c r="SU194"/>
      <c r="SV194"/>
      <c r="SW194"/>
      <c r="SX194"/>
      <c r="SY194"/>
      <c r="SZ194"/>
      <c r="TA194"/>
      <c r="TB194"/>
      <c r="TC194"/>
      <c r="TD194"/>
      <c r="TE194"/>
      <c r="TF194"/>
      <c r="TG194"/>
      <c r="TH194"/>
      <c r="TI194"/>
      <c r="TJ194"/>
      <c r="TK194"/>
      <c r="TL194"/>
      <c r="TM194"/>
      <c r="TN194"/>
      <c r="TO194"/>
      <c r="TP194"/>
      <c r="TQ194"/>
      <c r="TR194"/>
      <c r="TS194"/>
      <c r="TT194"/>
      <c r="TU194"/>
      <c r="TV194"/>
      <c r="TW194"/>
      <c r="TX194"/>
      <c r="TY194"/>
      <c r="TZ194"/>
      <c r="UA194"/>
      <c r="UB194"/>
      <c r="UC194"/>
      <c r="UD194"/>
      <c r="UE194"/>
      <c r="UF194"/>
      <c r="UG194"/>
      <c r="UH194"/>
      <c r="UI194"/>
      <c r="UJ194"/>
      <c r="UK194"/>
      <c r="UL194"/>
      <c r="UM194"/>
      <c r="UN194"/>
      <c r="UO194"/>
      <c r="UP194"/>
      <c r="UQ194"/>
      <c r="UR194"/>
      <c r="US194"/>
      <c r="UT194"/>
      <c r="UU194"/>
      <c r="UV194"/>
      <c r="UW194"/>
      <c r="UX194"/>
      <c r="UY194"/>
      <c r="UZ194"/>
      <c r="VA194"/>
      <c r="VB194"/>
      <c r="VC194"/>
      <c r="VD194"/>
      <c r="VE194"/>
      <c r="VF194"/>
      <c r="VG194"/>
      <c r="VH194"/>
      <c r="VI194"/>
      <c r="VJ194"/>
      <c r="VK194"/>
      <c r="VL194"/>
      <c r="VM194"/>
      <c r="VN194"/>
      <c r="VO194"/>
      <c r="VP194"/>
      <c r="VQ194"/>
      <c r="VR194"/>
      <c r="VS194"/>
      <c r="VT194"/>
      <c r="VU194"/>
      <c r="VV194"/>
      <c r="VW194"/>
      <c r="VX194"/>
      <c r="VY194"/>
      <c r="VZ194"/>
      <c r="WA194"/>
      <c r="WB194"/>
      <c r="WC194"/>
      <c r="WD194"/>
      <c r="WE194"/>
      <c r="WF194"/>
      <c r="WG194"/>
      <c r="WH194"/>
      <c r="WI194"/>
      <c r="WJ194"/>
      <c r="WK194"/>
      <c r="WL194"/>
      <c r="WM194"/>
      <c r="WN194"/>
      <c r="WO194"/>
      <c r="WP194"/>
      <c r="WQ194"/>
      <c r="WR194"/>
      <c r="WS194"/>
      <c r="WT194"/>
      <c r="WU194"/>
      <c r="WV194"/>
      <c r="WW194"/>
      <c r="WX194"/>
      <c r="WY194"/>
      <c r="WZ194"/>
      <c r="XA194"/>
      <c r="XB194"/>
      <c r="XC194"/>
      <c r="XD194"/>
      <c r="XE194"/>
      <c r="XF194"/>
      <c r="XG194"/>
      <c r="XH194"/>
      <c r="XI194"/>
      <c r="XJ194"/>
      <c r="XK194"/>
      <c r="XL194"/>
      <c r="XM194"/>
      <c r="XN194"/>
      <c r="XO194"/>
      <c r="XP194"/>
      <c r="XQ194"/>
      <c r="XR194"/>
      <c r="XS194"/>
      <c r="XT194"/>
      <c r="XU194"/>
      <c r="XV194"/>
      <c r="XW194"/>
      <c r="XX194"/>
      <c r="XY194"/>
      <c r="XZ194"/>
      <c r="YA194"/>
      <c r="YB194"/>
      <c r="YC194"/>
      <c r="YD194"/>
      <c r="YE194"/>
      <c r="YF194"/>
      <c r="YG194"/>
      <c r="YH194"/>
      <c r="YI194"/>
      <c r="YJ194"/>
      <c r="YK194"/>
      <c r="YL194"/>
      <c r="YM194"/>
      <c r="YN194"/>
      <c r="YO194"/>
      <c r="YP194"/>
      <c r="YQ194"/>
      <c r="YR194"/>
      <c r="YS194"/>
      <c r="YT194"/>
      <c r="YU194"/>
      <c r="YV194"/>
      <c r="YW194"/>
      <c r="YX194"/>
      <c r="YY194"/>
      <c r="YZ194"/>
      <c r="ZA194"/>
      <c r="ZB194"/>
      <c r="ZC194"/>
      <c r="ZD194"/>
      <c r="ZE194"/>
      <c r="ZF194"/>
      <c r="ZG194"/>
      <c r="ZH194"/>
      <c r="ZI194"/>
      <c r="ZJ194"/>
      <c r="ZK194"/>
      <c r="ZL194"/>
      <c r="ZM194"/>
      <c r="ZN194"/>
      <c r="ZO194"/>
      <c r="ZP194"/>
      <c r="ZQ194"/>
      <c r="ZR194"/>
      <c r="ZS194"/>
      <c r="ZT194"/>
      <c r="ZU194"/>
      <c r="ZV194"/>
      <c r="ZW194"/>
      <c r="ZX194"/>
      <c r="ZY194"/>
      <c r="ZZ194"/>
    </row>
    <row r="195" spans="1:702" s="18" customFormat="1">
      <c r="A195" s="16" t="s">
        <v>68</v>
      </c>
      <c r="B195">
        <v>502542.61429162155</v>
      </c>
      <c r="C195">
        <v>493953.00366500358</v>
      </c>
      <c r="D195">
        <v>524802.96098798886</v>
      </c>
      <c r="E195">
        <v>481543.4408586988</v>
      </c>
      <c r="F195">
        <v>442340.66432408418</v>
      </c>
      <c r="G195">
        <v>468045.72548078408</v>
      </c>
      <c r="H195">
        <v>514208.3929309122</v>
      </c>
      <c r="I195">
        <v>528329.05857067928</v>
      </c>
      <c r="J195">
        <v>492177.04073588189</v>
      </c>
      <c r="K195">
        <v>455836.5350642394</v>
      </c>
      <c r="L195">
        <v>339432.16073300771</v>
      </c>
      <c r="M195">
        <v>363810.04145567992</v>
      </c>
      <c r="N195">
        <v>433821.2128905899</v>
      </c>
      <c r="O195">
        <v>444136.83687599347</v>
      </c>
      <c r="P195">
        <v>388820.35777982022</v>
      </c>
      <c r="Q195">
        <v>390398.06548362959</v>
      </c>
      <c r="R195">
        <v>404850.72020231304</v>
      </c>
      <c r="S195">
        <v>386271.20499371941</v>
      </c>
      <c r="T195">
        <v>353186.45389504562</v>
      </c>
      <c r="U195">
        <v>327705.31588240835</v>
      </c>
      <c r="V195">
        <v>330623.7486656516</v>
      </c>
      <c r="W195">
        <v>323097.46324177686</v>
      </c>
      <c r="X195">
        <v>380927.37069684576</v>
      </c>
      <c r="Y195">
        <v>369507.13347172271</v>
      </c>
      <c r="Z195">
        <v>358572.70768494753</v>
      </c>
      <c r="AA195">
        <v>324251.23039759492</v>
      </c>
      <c r="AB195">
        <v>355713.33416175074</v>
      </c>
      <c r="AC195">
        <v>367618.06762616988</v>
      </c>
      <c r="AD195">
        <v>343825.20059432229</v>
      </c>
      <c r="AE195">
        <v>381302.79786265851</v>
      </c>
      <c r="AF195">
        <v>364116.3394312131</v>
      </c>
      <c r="AG195">
        <v>328798.77338183788</v>
      </c>
      <c r="AH195">
        <v>299435.89752010355</v>
      </c>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c r="FX195"/>
      <c r="FY195"/>
      <c r="FZ195"/>
      <c r="GA195"/>
      <c r="GB195"/>
      <c r="GC195"/>
      <c r="GD195"/>
      <c r="GE195"/>
      <c r="GF195"/>
      <c r="GG195"/>
      <c r="GH195"/>
      <c r="GI195"/>
      <c r="GJ195"/>
      <c r="GK195"/>
      <c r="GL195"/>
      <c r="GM195"/>
      <c r="GN195"/>
      <c r="GO195"/>
      <c r="GP195"/>
      <c r="GQ195"/>
      <c r="GR195"/>
      <c r="GS195"/>
      <c r="GT195"/>
      <c r="GU195"/>
      <c r="GV195"/>
      <c r="GW195"/>
      <c r="GX195"/>
      <c r="GY195"/>
      <c r="GZ195"/>
      <c r="HA195"/>
      <c r="HB195"/>
      <c r="HC195"/>
      <c r="HD195"/>
      <c r="HE195"/>
      <c r="HF195"/>
      <c r="HG195"/>
      <c r="HH195"/>
      <c r="HI195"/>
      <c r="HJ195"/>
      <c r="HK195"/>
      <c r="HL195"/>
      <c r="HM195"/>
      <c r="HN195"/>
      <c r="HO195"/>
      <c r="HP195"/>
      <c r="HQ195"/>
      <c r="HR195"/>
      <c r="HS195"/>
      <c r="HT195"/>
      <c r="HU195"/>
      <c r="HV195"/>
      <c r="HW195"/>
      <c r="HX195"/>
      <c r="HY195"/>
      <c r="HZ195"/>
      <c r="IA195"/>
      <c r="IB195"/>
      <c r="IC195"/>
      <c r="ID195"/>
      <c r="IE195"/>
      <c r="IF195"/>
      <c r="IG195"/>
      <c r="IH195"/>
      <c r="II195"/>
      <c r="IJ195"/>
      <c r="IK195"/>
      <c r="IL195"/>
      <c r="IM195"/>
      <c r="IN195"/>
      <c r="IO195"/>
      <c r="IP195"/>
      <c r="IQ195"/>
      <c r="IR195"/>
      <c r="IS195"/>
      <c r="IT195"/>
      <c r="IU195"/>
      <c r="IV195"/>
      <c r="IW195"/>
      <c r="IX195"/>
      <c r="IY195"/>
      <c r="IZ195"/>
      <c r="JA195"/>
      <c r="JB195"/>
      <c r="JC195"/>
      <c r="JD195"/>
      <c r="JE195"/>
      <c r="JF195"/>
      <c r="JG195"/>
      <c r="JH195"/>
      <c r="JI195"/>
      <c r="JJ195"/>
      <c r="JK195"/>
      <c r="JL195"/>
      <c r="JM195"/>
      <c r="JN195"/>
      <c r="JO195"/>
      <c r="JP195"/>
      <c r="JQ195"/>
      <c r="JR195"/>
      <c r="JS195"/>
      <c r="JT195"/>
      <c r="JU195"/>
      <c r="JV195"/>
      <c r="JW195"/>
      <c r="JX195"/>
      <c r="JY195"/>
      <c r="JZ195"/>
      <c r="KA195"/>
      <c r="KB195"/>
      <c r="KC195"/>
      <c r="KD195"/>
      <c r="KE195"/>
      <c r="KF195"/>
      <c r="KG195"/>
      <c r="KH195"/>
      <c r="KI195"/>
      <c r="KJ195"/>
      <c r="KK195"/>
      <c r="KL195"/>
      <c r="KM195"/>
      <c r="KN195"/>
      <c r="KO195"/>
      <c r="KP195"/>
      <c r="KQ195"/>
      <c r="KR195"/>
      <c r="KS195"/>
      <c r="KT195"/>
      <c r="KU195"/>
      <c r="KV195"/>
      <c r="KW195"/>
      <c r="KX195"/>
      <c r="KY195"/>
      <c r="KZ195"/>
      <c r="LA195"/>
      <c r="LB195"/>
      <c r="LC195"/>
      <c r="LD195"/>
      <c r="LE195"/>
      <c r="LF195"/>
      <c r="LG195"/>
      <c r="LH195"/>
      <c r="LI195"/>
      <c r="LJ195"/>
      <c r="LK195"/>
      <c r="LL195"/>
      <c r="LM195"/>
      <c r="LN195"/>
      <c r="LO195"/>
      <c r="LP195"/>
      <c r="LQ195"/>
      <c r="LR195"/>
      <c r="LS195"/>
      <c r="LT195"/>
      <c r="LU195"/>
      <c r="LV195"/>
      <c r="LW195"/>
      <c r="LX195"/>
      <c r="LY195"/>
      <c r="LZ195"/>
      <c r="MA195"/>
      <c r="MB195"/>
      <c r="MC195"/>
      <c r="MD195"/>
      <c r="ME195"/>
      <c r="MF195"/>
      <c r="MG195"/>
      <c r="MH195"/>
      <c r="MI195"/>
      <c r="MJ195"/>
      <c r="MK195"/>
      <c r="ML195"/>
      <c r="MM195"/>
      <c r="MN195"/>
      <c r="MO195"/>
      <c r="MP195"/>
      <c r="MQ195"/>
      <c r="MR195"/>
      <c r="MS195"/>
      <c r="MT195"/>
      <c r="MU195"/>
      <c r="MV195"/>
      <c r="MW195"/>
      <c r="MX195"/>
      <c r="MY195"/>
      <c r="MZ195"/>
      <c r="NA195"/>
      <c r="NB195"/>
      <c r="NC195"/>
      <c r="ND195"/>
      <c r="NE195"/>
      <c r="NF195"/>
      <c r="NG195"/>
      <c r="NH195"/>
      <c r="NI195"/>
      <c r="NJ195"/>
      <c r="NK195"/>
      <c r="NL195"/>
      <c r="NM195"/>
      <c r="NN195"/>
      <c r="NO195"/>
      <c r="NP195"/>
      <c r="NQ195"/>
      <c r="NR195"/>
      <c r="NS195"/>
      <c r="NT195"/>
      <c r="NU195"/>
      <c r="NV195"/>
      <c r="NW195"/>
      <c r="NX195"/>
      <c r="NY195"/>
      <c r="NZ195"/>
      <c r="OA195"/>
      <c r="OB195"/>
      <c r="OC195"/>
      <c r="OD195"/>
      <c r="OE195"/>
      <c r="OF195"/>
      <c r="OG195"/>
      <c r="OH195"/>
      <c r="OI195"/>
      <c r="OJ195"/>
      <c r="OK195"/>
      <c r="OL195"/>
      <c r="OM195"/>
      <c r="ON195"/>
      <c r="OO195"/>
      <c r="OP195"/>
      <c r="OQ195"/>
      <c r="OR195"/>
      <c r="OS195"/>
      <c r="OT195"/>
      <c r="OU195"/>
      <c r="OV195"/>
      <c r="OW195"/>
      <c r="OX195"/>
      <c r="OY195"/>
      <c r="OZ195"/>
      <c r="PA195"/>
      <c r="PB195"/>
      <c r="PC195"/>
      <c r="PD195"/>
      <c r="PE195"/>
      <c r="PF195"/>
      <c r="PG195"/>
      <c r="PH195"/>
      <c r="PI195"/>
      <c r="PJ195"/>
      <c r="PK195"/>
      <c r="PL195"/>
      <c r="PM195"/>
      <c r="PN195"/>
      <c r="PO195"/>
      <c r="PP195"/>
      <c r="PQ195"/>
      <c r="PR195"/>
      <c r="PS195"/>
      <c r="PT195"/>
      <c r="PU195"/>
      <c r="PV195"/>
      <c r="PW195"/>
      <c r="PX195"/>
      <c r="PY195"/>
      <c r="PZ195"/>
      <c r="QA195"/>
      <c r="QB195"/>
      <c r="QC195"/>
      <c r="QD195"/>
      <c r="QE195"/>
      <c r="QF195"/>
      <c r="QG195"/>
      <c r="QH195"/>
      <c r="QI195"/>
      <c r="QJ195"/>
      <c r="QK195"/>
      <c r="QL195"/>
      <c r="QM195"/>
      <c r="QN195"/>
      <c r="QO195"/>
      <c r="QP195"/>
      <c r="QQ195"/>
      <c r="QR195"/>
      <c r="QS195"/>
      <c r="QT195"/>
      <c r="QU195"/>
      <c r="QV195"/>
      <c r="QW195"/>
      <c r="QX195"/>
      <c r="QY195"/>
      <c r="QZ195"/>
      <c r="RA195"/>
      <c r="RB195"/>
      <c r="RC195"/>
      <c r="RD195"/>
      <c r="RE195"/>
      <c r="RF195"/>
      <c r="RG195"/>
      <c r="RH195"/>
      <c r="RI195"/>
      <c r="RJ195"/>
      <c r="RK195"/>
      <c r="RL195"/>
      <c r="RM195"/>
      <c r="RN195"/>
      <c r="RO195"/>
      <c r="RP195"/>
      <c r="RQ195"/>
      <c r="RR195"/>
      <c r="RS195"/>
      <c r="RT195"/>
      <c r="RU195"/>
      <c r="RV195"/>
      <c r="RW195"/>
      <c r="RX195"/>
      <c r="RY195"/>
      <c r="RZ195"/>
      <c r="SA195"/>
      <c r="SB195"/>
      <c r="SC195"/>
      <c r="SD195"/>
      <c r="SE195"/>
      <c r="SF195"/>
      <c r="SG195"/>
      <c r="SH195"/>
      <c r="SI195"/>
      <c r="SJ195"/>
      <c r="SK195"/>
      <c r="SL195"/>
      <c r="SM195"/>
      <c r="SN195"/>
      <c r="SO195"/>
      <c r="SP195"/>
      <c r="SQ195"/>
      <c r="SR195"/>
      <c r="SS195"/>
      <c r="ST195"/>
      <c r="SU195"/>
      <c r="SV195"/>
      <c r="SW195"/>
      <c r="SX195"/>
      <c r="SY195"/>
      <c r="SZ195"/>
      <c r="TA195"/>
      <c r="TB195"/>
      <c r="TC195"/>
      <c r="TD195"/>
      <c r="TE195"/>
      <c r="TF195"/>
      <c r="TG195"/>
      <c r="TH195"/>
      <c r="TI195"/>
      <c r="TJ195"/>
      <c r="TK195"/>
      <c r="TL195"/>
      <c r="TM195"/>
      <c r="TN195"/>
      <c r="TO195"/>
      <c r="TP195"/>
      <c r="TQ195"/>
      <c r="TR195"/>
      <c r="TS195"/>
      <c r="TT195"/>
      <c r="TU195"/>
      <c r="TV195"/>
      <c r="TW195"/>
      <c r="TX195"/>
      <c r="TY195"/>
      <c r="TZ195"/>
      <c r="UA195"/>
      <c r="UB195"/>
      <c r="UC195"/>
      <c r="UD195"/>
      <c r="UE195"/>
      <c r="UF195"/>
      <c r="UG195"/>
      <c r="UH195"/>
      <c r="UI195"/>
      <c r="UJ195"/>
      <c r="UK195"/>
      <c r="UL195"/>
      <c r="UM195"/>
      <c r="UN195"/>
      <c r="UO195"/>
      <c r="UP195"/>
      <c r="UQ195"/>
      <c r="UR195"/>
      <c r="US195"/>
      <c r="UT195"/>
      <c r="UU195"/>
      <c r="UV195"/>
      <c r="UW195"/>
      <c r="UX195"/>
      <c r="UY195"/>
      <c r="UZ195"/>
      <c r="VA195"/>
      <c r="VB195"/>
      <c r="VC195"/>
      <c r="VD195"/>
      <c r="VE195"/>
      <c r="VF195"/>
      <c r="VG195"/>
      <c r="VH195"/>
      <c r="VI195"/>
      <c r="VJ195"/>
      <c r="VK195"/>
      <c r="VL195"/>
      <c r="VM195"/>
      <c r="VN195"/>
      <c r="VO195"/>
      <c r="VP195"/>
      <c r="VQ195"/>
      <c r="VR195"/>
      <c r="VS195"/>
      <c r="VT195"/>
      <c r="VU195"/>
      <c r="VV195"/>
      <c r="VW195"/>
      <c r="VX195"/>
      <c r="VY195"/>
      <c r="VZ195"/>
      <c r="WA195"/>
      <c r="WB195"/>
      <c r="WC195"/>
      <c r="WD195"/>
      <c r="WE195"/>
      <c r="WF195"/>
      <c r="WG195"/>
      <c r="WH195"/>
      <c r="WI195"/>
      <c r="WJ195"/>
      <c r="WK195"/>
      <c r="WL195"/>
      <c r="WM195"/>
      <c r="WN195"/>
      <c r="WO195"/>
      <c r="WP195"/>
      <c r="WQ195"/>
      <c r="WR195"/>
      <c r="WS195"/>
      <c r="WT195"/>
      <c r="WU195"/>
      <c r="WV195"/>
      <c r="WW195"/>
      <c r="WX195"/>
      <c r="WY195"/>
      <c r="WZ195"/>
      <c r="XA195"/>
      <c r="XB195"/>
      <c r="XC195"/>
      <c r="XD195"/>
      <c r="XE195"/>
      <c r="XF195"/>
      <c r="XG195"/>
      <c r="XH195"/>
      <c r="XI195"/>
      <c r="XJ195"/>
      <c r="XK195"/>
      <c r="XL195"/>
      <c r="XM195"/>
      <c r="XN195"/>
      <c r="XO195"/>
      <c r="XP195"/>
      <c r="XQ195"/>
      <c r="XR195"/>
      <c r="XS195"/>
      <c r="XT195"/>
      <c r="XU195"/>
      <c r="XV195"/>
      <c r="XW195"/>
      <c r="XX195"/>
      <c r="XY195"/>
      <c r="XZ195"/>
      <c r="YA195"/>
      <c r="YB195"/>
      <c r="YC195"/>
      <c r="YD195"/>
      <c r="YE195"/>
      <c r="YF195"/>
      <c r="YG195"/>
      <c r="YH195"/>
      <c r="YI195"/>
      <c r="YJ195"/>
      <c r="YK195"/>
      <c r="YL195"/>
      <c r="YM195"/>
      <c r="YN195"/>
      <c r="YO195"/>
      <c r="YP195"/>
      <c r="YQ195"/>
      <c r="YR195"/>
      <c r="YS195"/>
      <c r="YT195"/>
      <c r="YU195"/>
      <c r="YV195"/>
      <c r="YW195"/>
      <c r="YX195"/>
      <c r="YY195"/>
      <c r="YZ195"/>
      <c r="ZA195"/>
      <c r="ZB195"/>
      <c r="ZC195"/>
      <c r="ZD195"/>
      <c r="ZE195"/>
      <c r="ZF195"/>
      <c r="ZG195"/>
      <c r="ZH195"/>
      <c r="ZI195"/>
      <c r="ZJ195"/>
      <c r="ZK195"/>
      <c r="ZL195"/>
      <c r="ZM195"/>
      <c r="ZN195"/>
      <c r="ZO195"/>
      <c r="ZP195"/>
      <c r="ZQ195"/>
      <c r="ZR195"/>
      <c r="ZS195"/>
      <c r="ZT195"/>
      <c r="ZU195"/>
      <c r="ZV195"/>
      <c r="ZW195"/>
      <c r="ZX195"/>
      <c r="ZY195"/>
      <c r="ZZ195"/>
    </row>
    <row r="196" spans="1:702" s="18" customFormat="1">
      <c r="A196" s="16" t="s">
        <v>69</v>
      </c>
      <c r="B196">
        <v>125635.65357290539</v>
      </c>
      <c r="C196">
        <v>123488.25091625089</v>
      </c>
      <c r="D196">
        <v>131200.74024699721</v>
      </c>
      <c r="E196">
        <v>120385.8602146747</v>
      </c>
      <c r="F196">
        <v>110585.16608102105</v>
      </c>
      <c r="G196">
        <v>117011.43137019602</v>
      </c>
      <c r="H196">
        <v>128552.09823272807</v>
      </c>
      <c r="I196">
        <v>132082.26464266982</v>
      </c>
      <c r="J196">
        <v>123044.26018397047</v>
      </c>
      <c r="K196">
        <v>113959.13376605985</v>
      </c>
      <c r="L196">
        <v>84858.040183251927</v>
      </c>
      <c r="M196">
        <v>90952.510363919981</v>
      </c>
      <c r="N196">
        <v>108455.30322264746</v>
      </c>
      <c r="O196">
        <v>111034.20921899835</v>
      </c>
      <c r="P196">
        <v>97205.08944495504</v>
      </c>
      <c r="Q196">
        <v>97599.516370907382</v>
      </c>
      <c r="R196">
        <v>101212.68005057824</v>
      </c>
      <c r="S196">
        <v>96567.801248429838</v>
      </c>
      <c r="T196">
        <v>88296.61347376139</v>
      </c>
      <c r="U196">
        <v>81926.328970602073</v>
      </c>
      <c r="V196">
        <v>82655.937166412885</v>
      </c>
      <c r="W196">
        <v>80774.3658104442</v>
      </c>
      <c r="X196">
        <v>0</v>
      </c>
      <c r="Y196">
        <v>0</v>
      </c>
      <c r="Z196">
        <v>0</v>
      </c>
      <c r="AA196">
        <v>0</v>
      </c>
      <c r="AB196">
        <v>0</v>
      </c>
      <c r="AC196">
        <v>0</v>
      </c>
      <c r="AD196">
        <v>0</v>
      </c>
      <c r="AE196">
        <v>0</v>
      </c>
      <c r="AF196">
        <v>0</v>
      </c>
      <c r="AG196">
        <v>0</v>
      </c>
      <c r="AH196">
        <v>0</v>
      </c>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c r="FX196"/>
      <c r="FY196"/>
      <c r="FZ196"/>
      <c r="GA196"/>
      <c r="GB196"/>
      <c r="GC196"/>
      <c r="GD196"/>
      <c r="GE196"/>
      <c r="GF196"/>
      <c r="GG196"/>
      <c r="GH196"/>
      <c r="GI196"/>
      <c r="GJ196"/>
      <c r="GK196"/>
      <c r="GL196"/>
      <c r="GM196"/>
      <c r="GN196"/>
      <c r="GO196"/>
      <c r="GP196"/>
      <c r="GQ196"/>
      <c r="GR196"/>
      <c r="GS196"/>
      <c r="GT196"/>
      <c r="GU196"/>
      <c r="GV196"/>
      <c r="GW196"/>
      <c r="GX196"/>
      <c r="GY196"/>
      <c r="GZ196"/>
      <c r="HA196"/>
      <c r="HB196"/>
      <c r="HC196"/>
      <c r="HD196"/>
      <c r="HE196"/>
      <c r="HF196"/>
      <c r="HG196"/>
      <c r="HH196"/>
      <c r="HI196"/>
      <c r="HJ196"/>
      <c r="HK196"/>
      <c r="HL196"/>
      <c r="HM196"/>
      <c r="HN196"/>
      <c r="HO196"/>
      <c r="HP196"/>
      <c r="HQ196"/>
      <c r="HR196"/>
      <c r="HS196"/>
      <c r="HT196"/>
      <c r="HU196"/>
      <c r="HV196"/>
      <c r="HW196"/>
      <c r="HX196"/>
      <c r="HY196"/>
      <c r="HZ196"/>
      <c r="IA196"/>
      <c r="IB196"/>
      <c r="IC196"/>
      <c r="ID196"/>
      <c r="IE196"/>
      <c r="IF196"/>
      <c r="IG196"/>
      <c r="IH196"/>
      <c r="II196"/>
      <c r="IJ196"/>
      <c r="IK196"/>
      <c r="IL196"/>
      <c r="IM196"/>
      <c r="IN196"/>
      <c r="IO196"/>
      <c r="IP196"/>
      <c r="IQ196"/>
      <c r="IR196"/>
      <c r="IS196"/>
      <c r="IT196"/>
      <c r="IU196"/>
      <c r="IV196"/>
      <c r="IW196"/>
      <c r="IX196"/>
      <c r="IY196"/>
      <c r="IZ196"/>
      <c r="JA196"/>
      <c r="JB196"/>
      <c r="JC196"/>
      <c r="JD196"/>
      <c r="JE196"/>
      <c r="JF196"/>
      <c r="JG196"/>
      <c r="JH196"/>
      <c r="JI196"/>
      <c r="JJ196"/>
      <c r="JK196"/>
      <c r="JL196"/>
      <c r="JM196"/>
      <c r="JN196"/>
      <c r="JO196"/>
      <c r="JP196"/>
      <c r="JQ196"/>
      <c r="JR196"/>
      <c r="JS196"/>
      <c r="JT196"/>
      <c r="JU196"/>
      <c r="JV196"/>
      <c r="JW196"/>
      <c r="JX196"/>
      <c r="JY196"/>
      <c r="JZ196"/>
      <c r="KA196"/>
      <c r="KB196"/>
      <c r="KC196"/>
      <c r="KD196"/>
      <c r="KE196"/>
      <c r="KF196"/>
      <c r="KG196"/>
      <c r="KH196"/>
      <c r="KI196"/>
      <c r="KJ196"/>
      <c r="KK196"/>
      <c r="KL196"/>
      <c r="KM196"/>
      <c r="KN196"/>
      <c r="KO196"/>
      <c r="KP196"/>
      <c r="KQ196"/>
      <c r="KR196"/>
      <c r="KS196"/>
      <c r="KT196"/>
      <c r="KU196"/>
      <c r="KV196"/>
      <c r="KW196"/>
      <c r="KX196"/>
      <c r="KY196"/>
      <c r="KZ196"/>
      <c r="LA196"/>
      <c r="LB196"/>
      <c r="LC196"/>
      <c r="LD196"/>
      <c r="LE196"/>
      <c r="LF196"/>
      <c r="LG196"/>
      <c r="LH196"/>
      <c r="LI196"/>
      <c r="LJ196"/>
      <c r="LK196"/>
      <c r="LL196"/>
      <c r="LM196"/>
      <c r="LN196"/>
      <c r="LO196"/>
      <c r="LP196"/>
      <c r="LQ196"/>
      <c r="LR196"/>
      <c r="LS196"/>
      <c r="LT196"/>
      <c r="LU196"/>
      <c r="LV196"/>
      <c r="LW196"/>
      <c r="LX196"/>
      <c r="LY196"/>
      <c r="LZ196"/>
      <c r="MA196"/>
      <c r="MB196"/>
      <c r="MC196"/>
      <c r="MD196"/>
      <c r="ME196"/>
      <c r="MF196"/>
      <c r="MG196"/>
      <c r="MH196"/>
      <c r="MI196"/>
      <c r="MJ196"/>
      <c r="MK196"/>
      <c r="ML196"/>
      <c r="MM196"/>
      <c r="MN196"/>
      <c r="MO196"/>
      <c r="MP196"/>
      <c r="MQ196"/>
      <c r="MR196"/>
      <c r="MS196"/>
      <c r="MT196"/>
      <c r="MU196"/>
      <c r="MV196"/>
      <c r="MW196"/>
      <c r="MX196"/>
      <c r="MY196"/>
      <c r="MZ196"/>
      <c r="NA196"/>
      <c r="NB196"/>
      <c r="NC196"/>
      <c r="ND196"/>
      <c r="NE196"/>
      <c r="NF196"/>
      <c r="NG196"/>
      <c r="NH196"/>
      <c r="NI196"/>
      <c r="NJ196"/>
      <c r="NK196"/>
      <c r="NL196"/>
      <c r="NM196"/>
      <c r="NN196"/>
      <c r="NO196"/>
      <c r="NP196"/>
      <c r="NQ196"/>
      <c r="NR196"/>
      <c r="NS196"/>
      <c r="NT196"/>
      <c r="NU196"/>
      <c r="NV196"/>
      <c r="NW196"/>
      <c r="NX196"/>
      <c r="NY196"/>
      <c r="NZ196"/>
      <c r="OA196"/>
      <c r="OB196"/>
      <c r="OC196"/>
      <c r="OD196"/>
      <c r="OE196"/>
      <c r="OF196"/>
      <c r="OG196"/>
      <c r="OH196"/>
      <c r="OI196"/>
      <c r="OJ196"/>
      <c r="OK196"/>
      <c r="OL196"/>
      <c r="OM196"/>
      <c r="ON196"/>
      <c r="OO196"/>
      <c r="OP196"/>
      <c r="OQ196"/>
      <c r="OR196"/>
      <c r="OS196"/>
      <c r="OT196"/>
      <c r="OU196"/>
      <c r="OV196"/>
      <c r="OW196"/>
      <c r="OX196"/>
      <c r="OY196"/>
      <c r="OZ196"/>
      <c r="PA196"/>
      <c r="PB196"/>
      <c r="PC196"/>
      <c r="PD196"/>
      <c r="PE196"/>
      <c r="PF196"/>
      <c r="PG196"/>
      <c r="PH196"/>
      <c r="PI196"/>
      <c r="PJ196"/>
      <c r="PK196"/>
      <c r="PL196"/>
      <c r="PM196"/>
      <c r="PN196"/>
      <c r="PO196"/>
      <c r="PP196"/>
      <c r="PQ196"/>
      <c r="PR196"/>
      <c r="PS196"/>
      <c r="PT196"/>
      <c r="PU196"/>
      <c r="PV196"/>
      <c r="PW196"/>
      <c r="PX196"/>
      <c r="PY196"/>
      <c r="PZ196"/>
      <c r="QA196"/>
      <c r="QB196"/>
      <c r="QC196"/>
      <c r="QD196"/>
      <c r="QE196"/>
      <c r="QF196"/>
      <c r="QG196"/>
      <c r="QH196"/>
      <c r="QI196"/>
      <c r="QJ196"/>
      <c r="QK196"/>
      <c r="QL196"/>
      <c r="QM196"/>
      <c r="QN196"/>
      <c r="QO196"/>
      <c r="QP196"/>
      <c r="QQ196"/>
      <c r="QR196"/>
      <c r="QS196"/>
      <c r="QT196"/>
      <c r="QU196"/>
      <c r="QV196"/>
      <c r="QW196"/>
      <c r="QX196"/>
      <c r="QY196"/>
      <c r="QZ196"/>
      <c r="RA196"/>
      <c r="RB196"/>
      <c r="RC196"/>
      <c r="RD196"/>
      <c r="RE196"/>
      <c r="RF196"/>
      <c r="RG196"/>
      <c r="RH196"/>
      <c r="RI196"/>
      <c r="RJ196"/>
      <c r="RK196"/>
      <c r="RL196"/>
      <c r="RM196"/>
      <c r="RN196"/>
      <c r="RO196"/>
      <c r="RP196"/>
      <c r="RQ196"/>
      <c r="RR196"/>
      <c r="RS196"/>
      <c r="RT196"/>
      <c r="RU196"/>
      <c r="RV196"/>
      <c r="RW196"/>
      <c r="RX196"/>
      <c r="RY196"/>
      <c r="RZ196"/>
      <c r="SA196"/>
      <c r="SB196"/>
      <c r="SC196"/>
      <c r="SD196"/>
      <c r="SE196"/>
      <c r="SF196"/>
      <c r="SG196"/>
      <c r="SH196"/>
      <c r="SI196"/>
      <c r="SJ196"/>
      <c r="SK196"/>
      <c r="SL196"/>
      <c r="SM196"/>
      <c r="SN196"/>
      <c r="SO196"/>
      <c r="SP196"/>
      <c r="SQ196"/>
      <c r="SR196"/>
      <c r="SS196"/>
      <c r="ST196"/>
      <c r="SU196"/>
      <c r="SV196"/>
      <c r="SW196"/>
      <c r="SX196"/>
      <c r="SY196"/>
      <c r="SZ196"/>
      <c r="TA196"/>
      <c r="TB196"/>
      <c r="TC196"/>
      <c r="TD196"/>
      <c r="TE196"/>
      <c r="TF196"/>
      <c r="TG196"/>
      <c r="TH196"/>
      <c r="TI196"/>
      <c r="TJ196"/>
      <c r="TK196"/>
      <c r="TL196"/>
      <c r="TM196"/>
      <c r="TN196"/>
      <c r="TO196"/>
      <c r="TP196"/>
      <c r="TQ196"/>
      <c r="TR196"/>
      <c r="TS196"/>
      <c r="TT196"/>
      <c r="TU196"/>
      <c r="TV196"/>
      <c r="TW196"/>
      <c r="TX196"/>
      <c r="TY196"/>
      <c r="TZ196"/>
      <c r="UA196"/>
      <c r="UB196"/>
      <c r="UC196"/>
      <c r="UD196"/>
      <c r="UE196"/>
      <c r="UF196"/>
      <c r="UG196"/>
      <c r="UH196"/>
      <c r="UI196"/>
      <c r="UJ196"/>
      <c r="UK196"/>
      <c r="UL196"/>
      <c r="UM196"/>
      <c r="UN196"/>
      <c r="UO196"/>
      <c r="UP196"/>
      <c r="UQ196"/>
      <c r="UR196"/>
      <c r="US196"/>
      <c r="UT196"/>
      <c r="UU196"/>
      <c r="UV196"/>
      <c r="UW196"/>
      <c r="UX196"/>
      <c r="UY196"/>
      <c r="UZ196"/>
      <c r="VA196"/>
      <c r="VB196"/>
      <c r="VC196"/>
      <c r="VD196"/>
      <c r="VE196"/>
      <c r="VF196"/>
      <c r="VG196"/>
      <c r="VH196"/>
      <c r="VI196"/>
      <c r="VJ196"/>
      <c r="VK196"/>
      <c r="VL196"/>
      <c r="VM196"/>
      <c r="VN196"/>
      <c r="VO196"/>
      <c r="VP196"/>
      <c r="VQ196"/>
      <c r="VR196"/>
      <c r="VS196"/>
      <c r="VT196"/>
      <c r="VU196"/>
      <c r="VV196"/>
      <c r="VW196"/>
      <c r="VX196"/>
      <c r="VY196"/>
      <c r="VZ196"/>
      <c r="WA196"/>
      <c r="WB196"/>
      <c r="WC196"/>
      <c r="WD196"/>
      <c r="WE196"/>
      <c r="WF196"/>
      <c r="WG196"/>
      <c r="WH196"/>
      <c r="WI196"/>
      <c r="WJ196"/>
      <c r="WK196"/>
      <c r="WL196"/>
      <c r="WM196"/>
      <c r="WN196"/>
      <c r="WO196"/>
      <c r="WP196"/>
      <c r="WQ196"/>
      <c r="WR196"/>
      <c r="WS196"/>
      <c r="WT196"/>
      <c r="WU196"/>
      <c r="WV196"/>
      <c r="WW196"/>
      <c r="WX196"/>
      <c r="WY196"/>
      <c r="WZ196"/>
      <c r="XA196"/>
      <c r="XB196"/>
      <c r="XC196"/>
      <c r="XD196"/>
      <c r="XE196"/>
      <c r="XF196"/>
      <c r="XG196"/>
      <c r="XH196"/>
      <c r="XI196"/>
      <c r="XJ196"/>
      <c r="XK196"/>
      <c r="XL196"/>
      <c r="XM196"/>
      <c r="XN196"/>
      <c r="XO196"/>
      <c r="XP196"/>
      <c r="XQ196"/>
      <c r="XR196"/>
      <c r="XS196"/>
      <c r="XT196"/>
      <c r="XU196"/>
      <c r="XV196"/>
      <c r="XW196"/>
      <c r="XX196"/>
      <c r="XY196"/>
      <c r="XZ196"/>
      <c r="YA196"/>
      <c r="YB196"/>
      <c r="YC196"/>
      <c r="YD196"/>
      <c r="YE196"/>
      <c r="YF196"/>
      <c r="YG196"/>
      <c r="YH196"/>
      <c r="YI196"/>
      <c r="YJ196"/>
      <c r="YK196"/>
      <c r="YL196"/>
      <c r="YM196"/>
      <c r="YN196"/>
      <c r="YO196"/>
      <c r="YP196"/>
      <c r="YQ196"/>
      <c r="YR196"/>
      <c r="YS196"/>
      <c r="YT196"/>
      <c r="YU196"/>
      <c r="YV196"/>
      <c r="YW196"/>
      <c r="YX196"/>
      <c r="YY196"/>
      <c r="YZ196"/>
      <c r="ZA196"/>
      <c r="ZB196"/>
      <c r="ZC196"/>
      <c r="ZD196"/>
      <c r="ZE196"/>
      <c r="ZF196"/>
      <c r="ZG196"/>
      <c r="ZH196"/>
      <c r="ZI196"/>
      <c r="ZJ196"/>
      <c r="ZK196"/>
      <c r="ZL196"/>
      <c r="ZM196"/>
      <c r="ZN196"/>
      <c r="ZO196"/>
      <c r="ZP196"/>
      <c r="ZQ196"/>
      <c r="ZR196"/>
      <c r="ZS196"/>
      <c r="ZT196"/>
      <c r="ZU196"/>
      <c r="ZV196"/>
      <c r="ZW196"/>
      <c r="ZX196"/>
      <c r="ZY196"/>
      <c r="ZZ196"/>
    </row>
    <row r="197" spans="1:702" s="18" customFormat="1">
      <c r="A197" s="16" t="s">
        <v>195</v>
      </c>
      <c r="B197">
        <v>628178.26786452695</v>
      </c>
      <c r="C197">
        <v>617441.25458125444</v>
      </c>
      <c r="D197">
        <v>656003.70123498607</v>
      </c>
      <c r="E197">
        <v>601929.30107337353</v>
      </c>
      <c r="F197">
        <v>552925.83040510525</v>
      </c>
      <c r="G197">
        <v>585057.15685098013</v>
      </c>
      <c r="H197">
        <v>642760.49116364028</v>
      </c>
      <c r="I197">
        <v>660411.3232133491</v>
      </c>
      <c r="J197">
        <v>615221.30091985234</v>
      </c>
      <c r="K197">
        <v>569795.66883029928</v>
      </c>
      <c r="L197">
        <v>424290.20091625967</v>
      </c>
      <c r="M197">
        <v>454762.55181959987</v>
      </c>
      <c r="N197">
        <v>542276.51611323736</v>
      </c>
      <c r="O197">
        <v>555171.04609499185</v>
      </c>
      <c r="P197">
        <v>486025.44722477527</v>
      </c>
      <c r="Q197">
        <v>487997.58185453695</v>
      </c>
      <c r="R197">
        <v>506063.4002528913</v>
      </c>
      <c r="S197">
        <v>482839.00624214922</v>
      </c>
      <c r="T197">
        <v>441483.06736880704</v>
      </c>
      <c r="U197">
        <v>409631.64485301042</v>
      </c>
      <c r="V197">
        <v>413279.68583206448</v>
      </c>
      <c r="W197">
        <v>403871.82905222109</v>
      </c>
      <c r="X197">
        <v>380927.37069684576</v>
      </c>
      <c r="Y197">
        <v>369507.13347172271</v>
      </c>
      <c r="Z197">
        <v>358572.70768494753</v>
      </c>
      <c r="AA197">
        <v>324251.23039759492</v>
      </c>
      <c r="AB197">
        <v>355713.3341617508</v>
      </c>
      <c r="AC197">
        <v>367618.06762616988</v>
      </c>
      <c r="AD197">
        <v>343825.20059432235</v>
      </c>
      <c r="AE197">
        <v>381302.79786265851</v>
      </c>
      <c r="AF197">
        <v>364116.3394312131</v>
      </c>
      <c r="AG197">
        <v>328798.77338183793</v>
      </c>
      <c r="AH197">
        <v>299435.89752010355</v>
      </c>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c r="FX197"/>
      <c r="FY197"/>
      <c r="FZ197"/>
      <c r="GA197"/>
      <c r="GB197"/>
      <c r="GC197"/>
      <c r="GD197"/>
      <c r="GE197"/>
      <c r="GF197"/>
      <c r="GG197"/>
      <c r="GH197"/>
      <c r="GI197"/>
      <c r="GJ197"/>
      <c r="GK197"/>
      <c r="GL197"/>
      <c r="GM197"/>
      <c r="GN197"/>
      <c r="GO197"/>
      <c r="GP197"/>
      <c r="GQ197"/>
      <c r="GR197"/>
      <c r="GS197"/>
      <c r="GT197"/>
      <c r="GU197"/>
      <c r="GV197"/>
      <c r="GW197"/>
      <c r="GX197"/>
      <c r="GY197"/>
      <c r="GZ197"/>
      <c r="HA197"/>
      <c r="HB197"/>
      <c r="HC197"/>
      <c r="HD197"/>
      <c r="HE197"/>
      <c r="HF197"/>
      <c r="HG197"/>
      <c r="HH197"/>
      <c r="HI197"/>
      <c r="HJ197"/>
      <c r="HK197"/>
      <c r="HL197"/>
      <c r="HM197"/>
      <c r="HN197"/>
      <c r="HO197"/>
      <c r="HP197"/>
      <c r="HQ197"/>
      <c r="HR197"/>
      <c r="HS197"/>
      <c r="HT197"/>
      <c r="HU197"/>
      <c r="HV197"/>
      <c r="HW197"/>
      <c r="HX197"/>
      <c r="HY197"/>
      <c r="HZ197"/>
      <c r="IA197"/>
      <c r="IB197"/>
      <c r="IC197"/>
      <c r="ID197"/>
      <c r="IE197"/>
      <c r="IF197"/>
      <c r="IG197"/>
      <c r="IH197"/>
      <c r="II197"/>
      <c r="IJ197"/>
      <c r="IK197"/>
      <c r="IL197"/>
      <c r="IM197"/>
      <c r="IN197"/>
      <c r="IO197"/>
      <c r="IP197"/>
      <c r="IQ197"/>
      <c r="IR197"/>
      <c r="IS197"/>
      <c r="IT197"/>
      <c r="IU197"/>
      <c r="IV197"/>
      <c r="IW197"/>
      <c r="IX197"/>
      <c r="IY197"/>
      <c r="IZ197"/>
      <c r="JA197"/>
      <c r="JB197"/>
      <c r="JC197"/>
      <c r="JD197"/>
      <c r="JE197"/>
      <c r="JF197"/>
      <c r="JG197"/>
      <c r="JH197"/>
      <c r="JI197"/>
      <c r="JJ197"/>
      <c r="JK197"/>
      <c r="JL197"/>
      <c r="JM197"/>
      <c r="JN197"/>
      <c r="JO197"/>
      <c r="JP197"/>
      <c r="JQ197"/>
      <c r="JR197"/>
      <c r="JS197"/>
      <c r="JT197"/>
      <c r="JU197"/>
      <c r="JV197"/>
      <c r="JW197"/>
      <c r="JX197"/>
      <c r="JY197"/>
      <c r="JZ197"/>
      <c r="KA197"/>
      <c r="KB197"/>
      <c r="KC197"/>
      <c r="KD197"/>
      <c r="KE197"/>
      <c r="KF197"/>
      <c r="KG197"/>
      <c r="KH197"/>
      <c r="KI197"/>
      <c r="KJ197"/>
      <c r="KK197"/>
      <c r="KL197"/>
      <c r="KM197"/>
      <c r="KN197"/>
      <c r="KO197"/>
      <c r="KP197"/>
      <c r="KQ197"/>
      <c r="KR197"/>
      <c r="KS197"/>
      <c r="KT197"/>
      <c r="KU197"/>
      <c r="KV197"/>
      <c r="KW197"/>
      <c r="KX197"/>
      <c r="KY197"/>
      <c r="KZ197"/>
      <c r="LA197"/>
      <c r="LB197"/>
      <c r="LC197"/>
      <c r="LD197"/>
      <c r="LE197"/>
      <c r="LF197"/>
      <c r="LG197"/>
      <c r="LH197"/>
      <c r="LI197"/>
      <c r="LJ197"/>
      <c r="LK197"/>
      <c r="LL197"/>
      <c r="LM197"/>
      <c r="LN197"/>
      <c r="LO197"/>
      <c r="LP197"/>
      <c r="LQ197"/>
      <c r="LR197"/>
      <c r="LS197"/>
      <c r="LT197"/>
      <c r="LU197"/>
      <c r="LV197"/>
      <c r="LW197"/>
      <c r="LX197"/>
      <c r="LY197"/>
      <c r="LZ197"/>
      <c r="MA197"/>
      <c r="MB197"/>
      <c r="MC197"/>
      <c r="MD197"/>
      <c r="ME197"/>
      <c r="MF197"/>
      <c r="MG197"/>
      <c r="MH197"/>
      <c r="MI197"/>
      <c r="MJ197"/>
      <c r="MK197"/>
      <c r="ML197"/>
      <c r="MM197"/>
      <c r="MN197"/>
      <c r="MO197"/>
      <c r="MP197"/>
      <c r="MQ197"/>
      <c r="MR197"/>
      <c r="MS197"/>
      <c r="MT197"/>
      <c r="MU197"/>
      <c r="MV197"/>
      <c r="MW197"/>
      <c r="MX197"/>
      <c r="MY197"/>
      <c r="MZ197"/>
      <c r="NA197"/>
      <c r="NB197"/>
      <c r="NC197"/>
      <c r="ND197"/>
      <c r="NE197"/>
      <c r="NF197"/>
      <c r="NG197"/>
      <c r="NH197"/>
      <c r="NI197"/>
      <c r="NJ197"/>
      <c r="NK197"/>
      <c r="NL197"/>
      <c r="NM197"/>
      <c r="NN197"/>
      <c r="NO197"/>
      <c r="NP197"/>
      <c r="NQ197"/>
      <c r="NR197"/>
      <c r="NS197"/>
      <c r="NT197"/>
      <c r="NU197"/>
      <c r="NV197"/>
      <c r="NW197"/>
      <c r="NX197"/>
      <c r="NY197"/>
      <c r="NZ197"/>
      <c r="OA197"/>
      <c r="OB197"/>
      <c r="OC197"/>
      <c r="OD197"/>
      <c r="OE197"/>
      <c r="OF197"/>
      <c r="OG197"/>
      <c r="OH197"/>
      <c r="OI197"/>
      <c r="OJ197"/>
      <c r="OK197"/>
      <c r="OL197"/>
      <c r="OM197"/>
      <c r="ON197"/>
      <c r="OO197"/>
      <c r="OP197"/>
      <c r="OQ197"/>
      <c r="OR197"/>
      <c r="OS197"/>
      <c r="OT197"/>
      <c r="OU197"/>
      <c r="OV197"/>
      <c r="OW197"/>
      <c r="OX197"/>
      <c r="OY197"/>
      <c r="OZ197"/>
      <c r="PA197"/>
      <c r="PB197"/>
      <c r="PC197"/>
      <c r="PD197"/>
      <c r="PE197"/>
      <c r="PF197"/>
      <c r="PG197"/>
      <c r="PH197"/>
      <c r="PI197"/>
      <c r="PJ197"/>
      <c r="PK197"/>
      <c r="PL197"/>
      <c r="PM197"/>
      <c r="PN197"/>
      <c r="PO197"/>
      <c r="PP197"/>
      <c r="PQ197"/>
      <c r="PR197"/>
      <c r="PS197"/>
      <c r="PT197"/>
      <c r="PU197"/>
      <c r="PV197"/>
      <c r="PW197"/>
      <c r="PX197"/>
      <c r="PY197"/>
      <c r="PZ197"/>
      <c r="QA197"/>
      <c r="QB197"/>
      <c r="QC197"/>
      <c r="QD197"/>
      <c r="QE197"/>
      <c r="QF197"/>
      <c r="QG197"/>
      <c r="QH197"/>
      <c r="QI197"/>
      <c r="QJ197"/>
      <c r="QK197"/>
      <c r="QL197"/>
      <c r="QM197"/>
      <c r="QN197"/>
      <c r="QO197"/>
      <c r="QP197"/>
      <c r="QQ197"/>
      <c r="QR197"/>
      <c r="QS197"/>
      <c r="QT197"/>
      <c r="QU197"/>
      <c r="QV197"/>
      <c r="QW197"/>
      <c r="QX197"/>
      <c r="QY197"/>
      <c r="QZ197"/>
      <c r="RA197"/>
      <c r="RB197"/>
      <c r="RC197"/>
      <c r="RD197"/>
      <c r="RE197"/>
      <c r="RF197"/>
      <c r="RG197"/>
      <c r="RH197"/>
      <c r="RI197"/>
      <c r="RJ197"/>
      <c r="RK197"/>
      <c r="RL197"/>
      <c r="RM197"/>
      <c r="RN197"/>
      <c r="RO197"/>
      <c r="RP197"/>
      <c r="RQ197"/>
      <c r="RR197"/>
      <c r="RS197"/>
      <c r="RT197"/>
      <c r="RU197"/>
      <c r="RV197"/>
      <c r="RW197"/>
      <c r="RX197"/>
      <c r="RY197"/>
      <c r="RZ197"/>
      <c r="SA197"/>
      <c r="SB197"/>
      <c r="SC197"/>
      <c r="SD197"/>
      <c r="SE197"/>
      <c r="SF197"/>
      <c r="SG197"/>
      <c r="SH197"/>
      <c r="SI197"/>
      <c r="SJ197"/>
      <c r="SK197"/>
      <c r="SL197"/>
      <c r="SM197"/>
      <c r="SN197"/>
      <c r="SO197"/>
      <c r="SP197"/>
      <c r="SQ197"/>
      <c r="SR197"/>
      <c r="SS197"/>
      <c r="ST197"/>
      <c r="SU197"/>
      <c r="SV197"/>
      <c r="SW197"/>
      <c r="SX197"/>
      <c r="SY197"/>
      <c r="SZ197"/>
      <c r="TA197"/>
      <c r="TB197"/>
      <c r="TC197"/>
      <c r="TD197"/>
      <c r="TE197"/>
      <c r="TF197"/>
      <c r="TG197"/>
      <c r="TH197"/>
      <c r="TI197"/>
      <c r="TJ197"/>
      <c r="TK197"/>
      <c r="TL197"/>
      <c r="TM197"/>
      <c r="TN197"/>
      <c r="TO197"/>
      <c r="TP197"/>
      <c r="TQ197"/>
      <c r="TR197"/>
      <c r="TS197"/>
      <c r="TT197"/>
      <c r="TU197"/>
      <c r="TV197"/>
      <c r="TW197"/>
      <c r="TX197"/>
      <c r="TY197"/>
      <c r="TZ197"/>
      <c r="UA197"/>
      <c r="UB197"/>
      <c r="UC197"/>
      <c r="UD197"/>
      <c r="UE197"/>
      <c r="UF197"/>
      <c r="UG197"/>
      <c r="UH197"/>
      <c r="UI197"/>
      <c r="UJ197"/>
      <c r="UK197"/>
      <c r="UL197"/>
      <c r="UM197"/>
      <c r="UN197"/>
      <c r="UO197"/>
      <c r="UP197"/>
      <c r="UQ197"/>
      <c r="UR197"/>
      <c r="US197"/>
      <c r="UT197"/>
      <c r="UU197"/>
      <c r="UV197"/>
      <c r="UW197"/>
      <c r="UX197"/>
      <c r="UY197"/>
      <c r="UZ197"/>
      <c r="VA197"/>
      <c r="VB197"/>
      <c r="VC197"/>
      <c r="VD197"/>
      <c r="VE197"/>
      <c r="VF197"/>
      <c r="VG197"/>
      <c r="VH197"/>
      <c r="VI197"/>
      <c r="VJ197"/>
      <c r="VK197"/>
      <c r="VL197"/>
      <c r="VM197"/>
      <c r="VN197"/>
      <c r="VO197"/>
      <c r="VP197"/>
      <c r="VQ197"/>
      <c r="VR197"/>
      <c r="VS197"/>
      <c r="VT197"/>
      <c r="VU197"/>
      <c r="VV197"/>
      <c r="VW197"/>
      <c r="VX197"/>
      <c r="VY197"/>
      <c r="VZ197"/>
      <c r="WA197"/>
      <c r="WB197"/>
      <c r="WC197"/>
      <c r="WD197"/>
      <c r="WE197"/>
      <c r="WF197"/>
      <c r="WG197"/>
      <c r="WH197"/>
      <c r="WI197"/>
      <c r="WJ197"/>
      <c r="WK197"/>
      <c r="WL197"/>
      <c r="WM197"/>
      <c r="WN197"/>
      <c r="WO197"/>
      <c r="WP197"/>
      <c r="WQ197"/>
      <c r="WR197"/>
      <c r="WS197"/>
      <c r="WT197"/>
      <c r="WU197"/>
      <c r="WV197"/>
      <c r="WW197"/>
      <c r="WX197"/>
      <c r="WY197"/>
      <c r="WZ197"/>
      <c r="XA197"/>
      <c r="XB197"/>
      <c r="XC197"/>
      <c r="XD197"/>
      <c r="XE197"/>
      <c r="XF197"/>
      <c r="XG197"/>
      <c r="XH197"/>
      <c r="XI197"/>
      <c r="XJ197"/>
      <c r="XK197"/>
      <c r="XL197"/>
      <c r="XM197"/>
      <c r="XN197"/>
      <c r="XO197"/>
      <c r="XP197"/>
      <c r="XQ197"/>
      <c r="XR197"/>
      <c r="XS197"/>
      <c r="XT197"/>
      <c r="XU197"/>
      <c r="XV197"/>
      <c r="XW197"/>
      <c r="XX197"/>
      <c r="XY197"/>
      <c r="XZ197"/>
      <c r="YA197"/>
      <c r="YB197"/>
      <c r="YC197"/>
      <c r="YD197"/>
      <c r="YE197"/>
      <c r="YF197"/>
      <c r="YG197"/>
      <c r="YH197"/>
      <c r="YI197"/>
      <c r="YJ197"/>
      <c r="YK197"/>
      <c r="YL197"/>
      <c r="YM197"/>
      <c r="YN197"/>
      <c r="YO197"/>
      <c r="YP197"/>
      <c r="YQ197"/>
      <c r="YR197"/>
      <c r="YS197"/>
      <c r="YT197"/>
      <c r="YU197"/>
      <c r="YV197"/>
      <c r="YW197"/>
      <c r="YX197"/>
      <c r="YY197"/>
      <c r="YZ197"/>
      <c r="ZA197"/>
      <c r="ZB197"/>
      <c r="ZC197"/>
      <c r="ZD197"/>
      <c r="ZE197"/>
      <c r="ZF197"/>
      <c r="ZG197"/>
      <c r="ZH197"/>
      <c r="ZI197"/>
      <c r="ZJ197"/>
      <c r="ZK197"/>
      <c r="ZL197"/>
      <c r="ZM197"/>
      <c r="ZN197"/>
      <c r="ZO197"/>
      <c r="ZP197"/>
      <c r="ZQ197"/>
      <c r="ZR197"/>
      <c r="ZS197"/>
      <c r="ZT197"/>
      <c r="ZU197"/>
      <c r="ZV197"/>
      <c r="ZW197"/>
      <c r="ZX197"/>
      <c r="ZY197"/>
      <c r="ZZ197"/>
    </row>
    <row r="198" spans="1:702" s="18" customFormat="1">
      <c r="A198" s="69" t="s">
        <v>361</v>
      </c>
      <c r="B198">
        <v>0</v>
      </c>
      <c r="C198">
        <v>0</v>
      </c>
      <c r="D198">
        <v>0</v>
      </c>
      <c r="E198">
        <v>0</v>
      </c>
      <c r="F198">
        <v>0</v>
      </c>
      <c r="G198">
        <v>0</v>
      </c>
      <c r="H198">
        <v>0</v>
      </c>
      <c r="I198">
        <v>0</v>
      </c>
      <c r="J198">
        <v>0</v>
      </c>
      <c r="K198">
        <v>0</v>
      </c>
      <c r="L198">
        <v>0</v>
      </c>
      <c r="M198">
        <v>0</v>
      </c>
      <c r="N198">
        <v>0</v>
      </c>
      <c r="O198">
        <v>0</v>
      </c>
      <c r="P198">
        <v>0</v>
      </c>
      <c r="Q198">
        <v>0</v>
      </c>
      <c r="R198">
        <v>0</v>
      </c>
      <c r="S198">
        <v>0</v>
      </c>
      <c r="T198">
        <v>0</v>
      </c>
      <c r="U198">
        <v>0</v>
      </c>
      <c r="V198">
        <v>0</v>
      </c>
      <c r="W198">
        <v>0</v>
      </c>
      <c r="X198">
        <v>0</v>
      </c>
      <c r="Y198">
        <v>0</v>
      </c>
      <c r="Z198">
        <v>0</v>
      </c>
      <c r="AA198">
        <v>0</v>
      </c>
      <c r="AB198">
        <v>0</v>
      </c>
      <c r="AC198">
        <v>0</v>
      </c>
      <c r="AD198">
        <v>0</v>
      </c>
      <c r="AE198">
        <v>0</v>
      </c>
      <c r="AF198">
        <v>0</v>
      </c>
      <c r="AG198">
        <v>0</v>
      </c>
      <c r="AH198">
        <v>0</v>
      </c>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c r="FX198"/>
      <c r="FY198"/>
      <c r="FZ198"/>
      <c r="GA198"/>
      <c r="GB198"/>
      <c r="GC198"/>
      <c r="GD198"/>
      <c r="GE198"/>
      <c r="GF198"/>
      <c r="GG198"/>
      <c r="GH198"/>
      <c r="GI198"/>
      <c r="GJ198"/>
      <c r="GK198"/>
      <c r="GL198"/>
      <c r="GM198"/>
      <c r="GN198"/>
      <c r="GO198"/>
      <c r="GP198"/>
      <c r="GQ198"/>
      <c r="GR198"/>
      <c r="GS198"/>
      <c r="GT198"/>
      <c r="GU198"/>
      <c r="GV198"/>
      <c r="GW198"/>
      <c r="GX198"/>
      <c r="GY198"/>
      <c r="GZ198"/>
      <c r="HA198"/>
      <c r="HB198"/>
      <c r="HC198"/>
      <c r="HD198"/>
      <c r="HE198"/>
      <c r="HF198"/>
      <c r="HG198"/>
      <c r="HH198"/>
      <c r="HI198"/>
      <c r="HJ198"/>
      <c r="HK198"/>
      <c r="HL198"/>
      <c r="HM198"/>
      <c r="HN198"/>
      <c r="HO198"/>
      <c r="HP198"/>
      <c r="HQ198"/>
      <c r="HR198"/>
      <c r="HS198"/>
      <c r="HT198"/>
      <c r="HU198"/>
      <c r="HV198"/>
      <c r="HW198"/>
      <c r="HX198"/>
      <c r="HY198"/>
      <c r="HZ198"/>
      <c r="IA198"/>
      <c r="IB198"/>
      <c r="IC198"/>
      <c r="ID198"/>
      <c r="IE198"/>
      <c r="IF198"/>
      <c r="IG198"/>
      <c r="IH198"/>
      <c r="II198"/>
      <c r="IJ198"/>
      <c r="IK198"/>
      <c r="IL198"/>
      <c r="IM198"/>
      <c r="IN198"/>
      <c r="IO198"/>
      <c r="IP198"/>
      <c r="IQ198"/>
      <c r="IR198"/>
      <c r="IS198"/>
      <c r="IT198"/>
      <c r="IU198"/>
      <c r="IV198"/>
      <c r="IW198"/>
      <c r="IX198"/>
      <c r="IY198"/>
      <c r="IZ198"/>
      <c r="JA198"/>
      <c r="JB198"/>
      <c r="JC198"/>
      <c r="JD198"/>
      <c r="JE198"/>
      <c r="JF198"/>
      <c r="JG198"/>
      <c r="JH198"/>
      <c r="JI198"/>
      <c r="JJ198"/>
      <c r="JK198"/>
      <c r="JL198"/>
      <c r="JM198"/>
      <c r="JN198"/>
      <c r="JO198"/>
      <c r="JP198"/>
      <c r="JQ198"/>
      <c r="JR198"/>
      <c r="JS198"/>
      <c r="JT198"/>
      <c r="JU198"/>
      <c r="JV198"/>
      <c r="JW198"/>
      <c r="JX198"/>
      <c r="JY198"/>
      <c r="JZ198"/>
      <c r="KA198"/>
      <c r="KB198"/>
      <c r="KC198"/>
      <c r="KD198"/>
      <c r="KE198"/>
      <c r="KF198"/>
      <c r="KG198"/>
      <c r="KH198"/>
      <c r="KI198"/>
      <c r="KJ198"/>
      <c r="KK198"/>
      <c r="KL198"/>
      <c r="KM198"/>
      <c r="KN198"/>
      <c r="KO198"/>
      <c r="KP198"/>
      <c r="KQ198"/>
      <c r="KR198"/>
      <c r="KS198"/>
      <c r="KT198"/>
      <c r="KU198"/>
      <c r="KV198"/>
      <c r="KW198"/>
      <c r="KX198"/>
      <c r="KY198"/>
      <c r="KZ198"/>
      <c r="LA198"/>
      <c r="LB198"/>
      <c r="LC198"/>
      <c r="LD198"/>
      <c r="LE198"/>
      <c r="LF198"/>
      <c r="LG198"/>
      <c r="LH198"/>
      <c r="LI198"/>
      <c r="LJ198"/>
      <c r="LK198"/>
      <c r="LL198"/>
      <c r="LM198"/>
      <c r="LN198"/>
      <c r="LO198"/>
      <c r="LP198"/>
      <c r="LQ198"/>
      <c r="LR198"/>
      <c r="LS198"/>
      <c r="LT198"/>
      <c r="LU198"/>
      <c r="LV198"/>
      <c r="LW198"/>
      <c r="LX198"/>
      <c r="LY198"/>
      <c r="LZ198"/>
      <c r="MA198"/>
      <c r="MB198"/>
      <c r="MC198"/>
      <c r="MD198"/>
      <c r="ME198"/>
      <c r="MF198"/>
      <c r="MG198"/>
      <c r="MH198"/>
      <c r="MI198"/>
      <c r="MJ198"/>
      <c r="MK198"/>
      <c r="ML198"/>
      <c r="MM198"/>
      <c r="MN198"/>
      <c r="MO198"/>
      <c r="MP198"/>
      <c r="MQ198"/>
      <c r="MR198"/>
      <c r="MS198"/>
      <c r="MT198"/>
      <c r="MU198"/>
      <c r="MV198"/>
      <c r="MW198"/>
      <c r="MX198"/>
      <c r="MY198"/>
      <c r="MZ198"/>
      <c r="NA198"/>
      <c r="NB198"/>
      <c r="NC198"/>
      <c r="ND198"/>
      <c r="NE198"/>
      <c r="NF198"/>
      <c r="NG198"/>
      <c r="NH198"/>
      <c r="NI198"/>
      <c r="NJ198"/>
      <c r="NK198"/>
      <c r="NL198"/>
      <c r="NM198"/>
      <c r="NN198"/>
      <c r="NO198"/>
      <c r="NP198"/>
      <c r="NQ198"/>
      <c r="NR198"/>
      <c r="NS198"/>
      <c r="NT198"/>
      <c r="NU198"/>
      <c r="NV198"/>
      <c r="NW198"/>
      <c r="NX198"/>
      <c r="NY198"/>
      <c r="NZ198"/>
      <c r="OA198"/>
      <c r="OB198"/>
      <c r="OC198"/>
      <c r="OD198"/>
      <c r="OE198"/>
      <c r="OF198"/>
      <c r="OG198"/>
      <c r="OH198"/>
      <c r="OI198"/>
      <c r="OJ198"/>
      <c r="OK198"/>
      <c r="OL198"/>
      <c r="OM198"/>
      <c r="ON198"/>
      <c r="OO198"/>
      <c r="OP198"/>
      <c r="OQ198"/>
      <c r="OR198"/>
      <c r="OS198"/>
      <c r="OT198"/>
      <c r="OU198"/>
      <c r="OV198"/>
      <c r="OW198"/>
      <c r="OX198"/>
      <c r="OY198"/>
      <c r="OZ198"/>
      <c r="PA198"/>
      <c r="PB198"/>
      <c r="PC198"/>
      <c r="PD198"/>
      <c r="PE198"/>
      <c r="PF198"/>
      <c r="PG198"/>
      <c r="PH198"/>
      <c r="PI198"/>
      <c r="PJ198"/>
      <c r="PK198"/>
      <c r="PL198"/>
      <c r="PM198"/>
      <c r="PN198"/>
      <c r="PO198"/>
      <c r="PP198"/>
      <c r="PQ198"/>
      <c r="PR198"/>
      <c r="PS198"/>
      <c r="PT198"/>
      <c r="PU198"/>
      <c r="PV198"/>
      <c r="PW198"/>
      <c r="PX198"/>
      <c r="PY198"/>
      <c r="PZ198"/>
      <c r="QA198"/>
      <c r="QB198"/>
      <c r="QC198"/>
      <c r="QD198"/>
      <c r="QE198"/>
      <c r="QF198"/>
      <c r="QG198"/>
      <c r="QH198"/>
      <c r="QI198"/>
      <c r="QJ198"/>
      <c r="QK198"/>
      <c r="QL198"/>
      <c r="QM198"/>
      <c r="QN198"/>
      <c r="QO198"/>
      <c r="QP198"/>
      <c r="QQ198"/>
      <c r="QR198"/>
      <c r="QS198"/>
      <c r="QT198"/>
      <c r="QU198"/>
      <c r="QV198"/>
      <c r="QW198"/>
      <c r="QX198"/>
      <c r="QY198"/>
      <c r="QZ198"/>
      <c r="RA198"/>
      <c r="RB198"/>
      <c r="RC198"/>
      <c r="RD198"/>
      <c r="RE198"/>
      <c r="RF198"/>
      <c r="RG198"/>
      <c r="RH198"/>
      <c r="RI198"/>
      <c r="RJ198"/>
      <c r="RK198"/>
      <c r="RL198"/>
      <c r="RM198"/>
      <c r="RN198"/>
      <c r="RO198"/>
      <c r="RP198"/>
      <c r="RQ198"/>
      <c r="RR198"/>
      <c r="RS198"/>
      <c r="RT198"/>
      <c r="RU198"/>
      <c r="RV198"/>
      <c r="RW198"/>
      <c r="RX198"/>
      <c r="RY198"/>
      <c r="RZ198"/>
      <c r="SA198"/>
      <c r="SB198"/>
      <c r="SC198"/>
      <c r="SD198"/>
      <c r="SE198"/>
      <c r="SF198"/>
      <c r="SG198"/>
      <c r="SH198"/>
      <c r="SI198"/>
      <c r="SJ198"/>
      <c r="SK198"/>
      <c r="SL198"/>
      <c r="SM198"/>
      <c r="SN198"/>
      <c r="SO198"/>
      <c r="SP198"/>
      <c r="SQ198"/>
      <c r="SR198"/>
      <c r="SS198"/>
      <c r="ST198"/>
      <c r="SU198"/>
      <c r="SV198"/>
      <c r="SW198"/>
      <c r="SX198"/>
      <c r="SY198"/>
      <c r="SZ198"/>
      <c r="TA198"/>
      <c r="TB198"/>
      <c r="TC198"/>
      <c r="TD198"/>
      <c r="TE198"/>
      <c r="TF198"/>
      <c r="TG198"/>
      <c r="TH198"/>
      <c r="TI198"/>
      <c r="TJ198"/>
      <c r="TK198"/>
      <c r="TL198"/>
      <c r="TM198"/>
      <c r="TN198"/>
      <c r="TO198"/>
      <c r="TP198"/>
      <c r="TQ198"/>
      <c r="TR198"/>
      <c r="TS198"/>
      <c r="TT198"/>
      <c r="TU198"/>
      <c r="TV198"/>
      <c r="TW198"/>
      <c r="TX198"/>
      <c r="TY198"/>
      <c r="TZ198"/>
      <c r="UA198"/>
      <c r="UB198"/>
      <c r="UC198"/>
      <c r="UD198"/>
      <c r="UE198"/>
      <c r="UF198"/>
      <c r="UG198"/>
      <c r="UH198"/>
      <c r="UI198"/>
      <c r="UJ198"/>
      <c r="UK198"/>
      <c r="UL198"/>
      <c r="UM198"/>
      <c r="UN198"/>
      <c r="UO198"/>
      <c r="UP198"/>
      <c r="UQ198"/>
      <c r="UR198"/>
      <c r="US198"/>
      <c r="UT198"/>
      <c r="UU198"/>
      <c r="UV198"/>
      <c r="UW198"/>
      <c r="UX198"/>
      <c r="UY198"/>
      <c r="UZ198"/>
      <c r="VA198"/>
      <c r="VB198"/>
      <c r="VC198"/>
      <c r="VD198"/>
      <c r="VE198"/>
      <c r="VF198"/>
      <c r="VG198"/>
      <c r="VH198"/>
      <c r="VI198"/>
      <c r="VJ198"/>
      <c r="VK198"/>
      <c r="VL198"/>
      <c r="VM198"/>
      <c r="VN198"/>
      <c r="VO198"/>
      <c r="VP198"/>
      <c r="VQ198"/>
      <c r="VR198"/>
      <c r="VS198"/>
      <c r="VT198"/>
      <c r="VU198"/>
      <c r="VV198"/>
      <c r="VW198"/>
      <c r="VX198"/>
      <c r="VY198"/>
      <c r="VZ198"/>
      <c r="WA198"/>
      <c r="WB198"/>
      <c r="WC198"/>
      <c r="WD198"/>
      <c r="WE198"/>
      <c r="WF198"/>
      <c r="WG198"/>
      <c r="WH198"/>
      <c r="WI198"/>
      <c r="WJ198"/>
      <c r="WK198"/>
      <c r="WL198"/>
      <c r="WM198"/>
      <c r="WN198"/>
      <c r="WO198"/>
      <c r="WP198"/>
      <c r="WQ198"/>
      <c r="WR198"/>
      <c r="WS198"/>
      <c r="WT198"/>
      <c r="WU198"/>
      <c r="WV198"/>
      <c r="WW198"/>
      <c r="WX198"/>
      <c r="WY198"/>
      <c r="WZ198"/>
      <c r="XA198"/>
      <c r="XB198"/>
      <c r="XC198"/>
      <c r="XD198"/>
      <c r="XE198"/>
      <c r="XF198"/>
      <c r="XG198"/>
      <c r="XH198"/>
      <c r="XI198"/>
      <c r="XJ198"/>
      <c r="XK198"/>
      <c r="XL198"/>
      <c r="XM198"/>
      <c r="XN198"/>
      <c r="XO198"/>
      <c r="XP198"/>
      <c r="XQ198"/>
      <c r="XR198"/>
      <c r="XS198"/>
      <c r="XT198"/>
      <c r="XU198"/>
      <c r="XV198"/>
      <c r="XW198"/>
      <c r="XX198"/>
      <c r="XY198"/>
      <c r="XZ198"/>
      <c r="YA198"/>
      <c r="YB198"/>
      <c r="YC198"/>
      <c r="YD198"/>
      <c r="YE198"/>
      <c r="YF198"/>
      <c r="YG198"/>
      <c r="YH198"/>
      <c r="YI198"/>
      <c r="YJ198"/>
      <c r="YK198"/>
      <c r="YL198"/>
      <c r="YM198"/>
      <c r="YN198"/>
      <c r="YO198"/>
      <c r="YP198"/>
      <c r="YQ198"/>
      <c r="YR198"/>
      <c r="YS198"/>
      <c r="YT198"/>
      <c r="YU198"/>
      <c r="YV198"/>
      <c r="YW198"/>
      <c r="YX198"/>
      <c r="YY198"/>
      <c r="YZ198"/>
      <c r="ZA198"/>
      <c r="ZB198"/>
      <c r="ZC198"/>
      <c r="ZD198"/>
      <c r="ZE198"/>
      <c r="ZF198"/>
      <c r="ZG198"/>
      <c r="ZH198"/>
      <c r="ZI198"/>
      <c r="ZJ198"/>
      <c r="ZK198"/>
      <c r="ZL198"/>
      <c r="ZM198"/>
      <c r="ZN198"/>
      <c r="ZO198"/>
      <c r="ZP198"/>
      <c r="ZQ198"/>
      <c r="ZR198"/>
      <c r="ZS198"/>
      <c r="ZT198"/>
      <c r="ZU198"/>
      <c r="ZV198"/>
      <c r="ZW198"/>
      <c r="ZX198"/>
      <c r="ZY198"/>
      <c r="ZZ198"/>
    </row>
    <row r="199" spans="1:702" s="18" customFormat="1">
      <c r="A199" s="158" t="s">
        <v>362</v>
      </c>
      <c r="B199">
        <v>0</v>
      </c>
      <c r="C199">
        <v>0</v>
      </c>
      <c r="D199">
        <v>0</v>
      </c>
      <c r="E199">
        <v>0</v>
      </c>
      <c r="F199">
        <v>0</v>
      </c>
      <c r="G199">
        <v>0</v>
      </c>
      <c r="H199">
        <v>0</v>
      </c>
      <c r="I199">
        <v>0</v>
      </c>
      <c r="J199">
        <v>0</v>
      </c>
      <c r="K199">
        <v>0</v>
      </c>
      <c r="L199">
        <v>0</v>
      </c>
      <c r="M199">
        <v>0</v>
      </c>
      <c r="N199">
        <v>0</v>
      </c>
      <c r="O199">
        <v>0</v>
      </c>
      <c r="P199">
        <v>0</v>
      </c>
      <c r="Q199">
        <v>0</v>
      </c>
      <c r="R199">
        <v>0</v>
      </c>
      <c r="S199">
        <v>0</v>
      </c>
      <c r="T199">
        <v>0</v>
      </c>
      <c r="U199">
        <v>0</v>
      </c>
      <c r="V199">
        <v>0</v>
      </c>
      <c r="W199">
        <v>0</v>
      </c>
      <c r="X199">
        <v>0</v>
      </c>
      <c r="Y199">
        <v>0</v>
      </c>
      <c r="Z199">
        <v>0</v>
      </c>
      <c r="AA199">
        <v>0</v>
      </c>
      <c r="AB199">
        <v>0</v>
      </c>
      <c r="AC199">
        <v>0</v>
      </c>
      <c r="AD199">
        <v>0</v>
      </c>
      <c r="AE199">
        <v>0</v>
      </c>
      <c r="AF199">
        <v>0</v>
      </c>
      <c r="AG199">
        <v>0</v>
      </c>
      <c r="AH199">
        <v>0</v>
      </c>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c r="FX199"/>
      <c r="FY199"/>
      <c r="FZ199"/>
      <c r="GA199"/>
      <c r="GB199"/>
      <c r="GC199"/>
      <c r="GD199"/>
      <c r="GE199"/>
      <c r="GF199"/>
      <c r="GG199"/>
      <c r="GH199"/>
      <c r="GI199"/>
      <c r="GJ199"/>
      <c r="GK199"/>
      <c r="GL199"/>
      <c r="GM199"/>
      <c r="GN199"/>
      <c r="GO199"/>
      <c r="GP199"/>
      <c r="GQ199"/>
      <c r="GR199"/>
      <c r="GS199"/>
      <c r="GT199"/>
      <c r="GU199"/>
      <c r="GV199"/>
      <c r="GW199"/>
      <c r="GX199"/>
      <c r="GY199"/>
      <c r="GZ199"/>
      <c r="HA199"/>
      <c r="HB199"/>
      <c r="HC199"/>
      <c r="HD199"/>
      <c r="HE199"/>
      <c r="HF199"/>
      <c r="HG199"/>
      <c r="HH199"/>
      <c r="HI199"/>
      <c r="HJ199"/>
      <c r="HK199"/>
      <c r="HL199"/>
      <c r="HM199"/>
      <c r="HN199"/>
      <c r="HO199"/>
      <c r="HP199"/>
      <c r="HQ199"/>
      <c r="HR199"/>
      <c r="HS199"/>
      <c r="HT199"/>
      <c r="HU199"/>
      <c r="HV199"/>
      <c r="HW199"/>
      <c r="HX199"/>
      <c r="HY199"/>
      <c r="HZ199"/>
      <c r="IA199"/>
      <c r="IB199"/>
      <c r="IC199"/>
      <c r="ID199"/>
      <c r="IE199"/>
      <c r="IF199"/>
      <c r="IG199"/>
      <c r="IH199"/>
      <c r="II199"/>
      <c r="IJ199"/>
      <c r="IK199"/>
      <c r="IL199"/>
      <c r="IM199"/>
      <c r="IN199"/>
      <c r="IO199"/>
      <c r="IP199"/>
      <c r="IQ199"/>
      <c r="IR199"/>
      <c r="IS199"/>
      <c r="IT199"/>
      <c r="IU199"/>
      <c r="IV199"/>
      <c r="IW199"/>
      <c r="IX199"/>
      <c r="IY199"/>
      <c r="IZ199"/>
      <c r="JA199"/>
      <c r="JB199"/>
      <c r="JC199"/>
      <c r="JD199"/>
      <c r="JE199"/>
      <c r="JF199"/>
      <c r="JG199"/>
      <c r="JH199"/>
      <c r="JI199"/>
      <c r="JJ199"/>
      <c r="JK199"/>
      <c r="JL199"/>
      <c r="JM199"/>
      <c r="JN199"/>
      <c r="JO199"/>
      <c r="JP199"/>
      <c r="JQ199"/>
      <c r="JR199"/>
      <c r="JS199"/>
      <c r="JT199"/>
      <c r="JU199"/>
      <c r="JV199"/>
      <c r="JW199"/>
      <c r="JX199"/>
      <c r="JY199"/>
      <c r="JZ199"/>
      <c r="KA199"/>
      <c r="KB199"/>
      <c r="KC199"/>
      <c r="KD199"/>
      <c r="KE199"/>
      <c r="KF199"/>
      <c r="KG199"/>
      <c r="KH199"/>
      <c r="KI199"/>
      <c r="KJ199"/>
      <c r="KK199"/>
      <c r="KL199"/>
      <c r="KM199"/>
      <c r="KN199"/>
      <c r="KO199"/>
      <c r="KP199"/>
      <c r="KQ199"/>
      <c r="KR199"/>
      <c r="KS199"/>
      <c r="KT199"/>
      <c r="KU199"/>
      <c r="KV199"/>
      <c r="KW199"/>
      <c r="KX199"/>
      <c r="KY199"/>
      <c r="KZ199"/>
      <c r="LA199"/>
      <c r="LB199"/>
      <c r="LC199"/>
      <c r="LD199"/>
      <c r="LE199"/>
      <c r="LF199"/>
      <c r="LG199"/>
      <c r="LH199"/>
      <c r="LI199"/>
      <c r="LJ199"/>
      <c r="LK199"/>
      <c r="LL199"/>
      <c r="LM199"/>
      <c r="LN199"/>
      <c r="LO199"/>
      <c r="LP199"/>
      <c r="LQ199"/>
      <c r="LR199"/>
      <c r="LS199"/>
      <c r="LT199"/>
      <c r="LU199"/>
      <c r="LV199"/>
      <c r="LW199"/>
      <c r="LX199"/>
      <c r="LY199"/>
      <c r="LZ199"/>
      <c r="MA199"/>
      <c r="MB199"/>
      <c r="MC199"/>
      <c r="MD199"/>
      <c r="ME199"/>
      <c r="MF199"/>
      <c r="MG199"/>
      <c r="MH199"/>
      <c r="MI199"/>
      <c r="MJ199"/>
      <c r="MK199"/>
      <c r="ML199"/>
      <c r="MM199"/>
      <c r="MN199"/>
      <c r="MO199"/>
      <c r="MP199"/>
      <c r="MQ199"/>
      <c r="MR199"/>
      <c r="MS199"/>
      <c r="MT199"/>
      <c r="MU199"/>
      <c r="MV199"/>
      <c r="MW199"/>
      <c r="MX199"/>
      <c r="MY199"/>
      <c r="MZ199"/>
      <c r="NA199"/>
      <c r="NB199"/>
      <c r="NC199"/>
      <c r="ND199"/>
      <c r="NE199"/>
      <c r="NF199"/>
      <c r="NG199"/>
      <c r="NH199"/>
      <c r="NI199"/>
      <c r="NJ199"/>
      <c r="NK199"/>
      <c r="NL199"/>
      <c r="NM199"/>
      <c r="NN199"/>
      <c r="NO199"/>
      <c r="NP199"/>
      <c r="NQ199"/>
      <c r="NR199"/>
      <c r="NS199"/>
      <c r="NT199"/>
      <c r="NU199"/>
      <c r="NV199"/>
      <c r="NW199"/>
      <c r="NX199"/>
      <c r="NY199"/>
      <c r="NZ199"/>
      <c r="OA199"/>
      <c r="OB199"/>
      <c r="OC199"/>
      <c r="OD199"/>
      <c r="OE199"/>
      <c r="OF199"/>
      <c r="OG199"/>
      <c r="OH199"/>
      <c r="OI199"/>
      <c r="OJ199"/>
      <c r="OK199"/>
      <c r="OL199"/>
      <c r="OM199"/>
      <c r="ON199"/>
      <c r="OO199"/>
      <c r="OP199"/>
      <c r="OQ199"/>
      <c r="OR199"/>
      <c r="OS199"/>
      <c r="OT199"/>
      <c r="OU199"/>
      <c r="OV199"/>
      <c r="OW199"/>
      <c r="OX199"/>
      <c r="OY199"/>
      <c r="OZ199"/>
      <c r="PA199"/>
      <c r="PB199"/>
      <c r="PC199"/>
      <c r="PD199"/>
      <c r="PE199"/>
      <c r="PF199"/>
      <c r="PG199"/>
      <c r="PH199"/>
      <c r="PI199"/>
      <c r="PJ199"/>
      <c r="PK199"/>
      <c r="PL199"/>
      <c r="PM199"/>
      <c r="PN199"/>
      <c r="PO199"/>
      <c r="PP199"/>
      <c r="PQ199"/>
      <c r="PR199"/>
      <c r="PS199"/>
      <c r="PT199"/>
      <c r="PU199"/>
      <c r="PV199"/>
      <c r="PW199"/>
      <c r="PX199"/>
      <c r="PY199"/>
      <c r="PZ199"/>
      <c r="QA199"/>
      <c r="QB199"/>
      <c r="QC199"/>
      <c r="QD199"/>
      <c r="QE199"/>
      <c r="QF199"/>
      <c r="QG199"/>
      <c r="QH199"/>
      <c r="QI199"/>
      <c r="QJ199"/>
      <c r="QK199"/>
      <c r="QL199"/>
      <c r="QM199"/>
      <c r="QN199"/>
      <c r="QO199"/>
      <c r="QP199"/>
      <c r="QQ199"/>
      <c r="QR199"/>
      <c r="QS199"/>
      <c r="QT199"/>
      <c r="QU199"/>
      <c r="QV199"/>
      <c r="QW199"/>
      <c r="QX199"/>
      <c r="QY199"/>
      <c r="QZ199"/>
      <c r="RA199"/>
      <c r="RB199"/>
      <c r="RC199"/>
      <c r="RD199"/>
      <c r="RE199"/>
      <c r="RF199"/>
      <c r="RG199"/>
      <c r="RH199"/>
      <c r="RI199"/>
      <c r="RJ199"/>
      <c r="RK199"/>
      <c r="RL199"/>
      <c r="RM199"/>
      <c r="RN199"/>
      <c r="RO199"/>
      <c r="RP199"/>
      <c r="RQ199"/>
      <c r="RR199"/>
      <c r="RS199"/>
      <c r="RT199"/>
      <c r="RU199"/>
      <c r="RV199"/>
      <c r="RW199"/>
      <c r="RX199"/>
      <c r="RY199"/>
      <c r="RZ199"/>
      <c r="SA199"/>
      <c r="SB199"/>
      <c r="SC199"/>
      <c r="SD199"/>
      <c r="SE199"/>
      <c r="SF199"/>
      <c r="SG199"/>
      <c r="SH199"/>
      <c r="SI199"/>
      <c r="SJ199"/>
      <c r="SK199"/>
      <c r="SL199"/>
      <c r="SM199"/>
      <c r="SN199"/>
      <c r="SO199"/>
      <c r="SP199"/>
      <c r="SQ199"/>
      <c r="SR199"/>
      <c r="SS199"/>
      <c r="ST199"/>
      <c r="SU199"/>
      <c r="SV199"/>
      <c r="SW199"/>
      <c r="SX199"/>
      <c r="SY199"/>
      <c r="SZ199"/>
      <c r="TA199"/>
      <c r="TB199"/>
      <c r="TC199"/>
      <c r="TD199"/>
      <c r="TE199"/>
      <c r="TF199"/>
      <c r="TG199"/>
      <c r="TH199"/>
      <c r="TI199"/>
      <c r="TJ199"/>
      <c r="TK199"/>
      <c r="TL199"/>
      <c r="TM199"/>
      <c r="TN199"/>
      <c r="TO199"/>
      <c r="TP199"/>
      <c r="TQ199"/>
      <c r="TR199"/>
      <c r="TS199"/>
      <c r="TT199"/>
      <c r="TU199"/>
      <c r="TV199"/>
      <c r="TW199"/>
      <c r="TX199"/>
      <c r="TY199"/>
      <c r="TZ199"/>
      <c r="UA199"/>
      <c r="UB199"/>
      <c r="UC199"/>
      <c r="UD199"/>
      <c r="UE199"/>
      <c r="UF199"/>
      <c r="UG199"/>
      <c r="UH199"/>
      <c r="UI199"/>
      <c r="UJ199"/>
      <c r="UK199"/>
      <c r="UL199"/>
      <c r="UM199"/>
      <c r="UN199"/>
      <c r="UO199"/>
      <c r="UP199"/>
      <c r="UQ199"/>
      <c r="UR199"/>
      <c r="US199"/>
      <c r="UT199"/>
      <c r="UU199"/>
      <c r="UV199"/>
      <c r="UW199"/>
      <c r="UX199"/>
      <c r="UY199"/>
      <c r="UZ199"/>
      <c r="VA199"/>
      <c r="VB199"/>
      <c r="VC199"/>
      <c r="VD199"/>
      <c r="VE199"/>
      <c r="VF199"/>
      <c r="VG199"/>
      <c r="VH199"/>
      <c r="VI199"/>
      <c r="VJ199"/>
      <c r="VK199"/>
      <c r="VL199"/>
      <c r="VM199"/>
      <c r="VN199"/>
      <c r="VO199"/>
      <c r="VP199"/>
      <c r="VQ199"/>
      <c r="VR199"/>
      <c r="VS199"/>
      <c r="VT199"/>
      <c r="VU199"/>
      <c r="VV199"/>
      <c r="VW199"/>
      <c r="VX199"/>
      <c r="VY199"/>
      <c r="VZ199"/>
      <c r="WA199"/>
      <c r="WB199"/>
      <c r="WC199"/>
      <c r="WD199"/>
      <c r="WE199"/>
      <c r="WF199"/>
      <c r="WG199"/>
      <c r="WH199"/>
      <c r="WI199"/>
      <c r="WJ199"/>
      <c r="WK199"/>
      <c r="WL199"/>
      <c r="WM199"/>
      <c r="WN199"/>
      <c r="WO199"/>
      <c r="WP199"/>
      <c r="WQ199"/>
      <c r="WR199"/>
      <c r="WS199"/>
      <c r="WT199"/>
      <c r="WU199"/>
      <c r="WV199"/>
      <c r="WW199"/>
      <c r="WX199"/>
      <c r="WY199"/>
      <c r="WZ199"/>
      <c r="XA199"/>
      <c r="XB199"/>
      <c r="XC199"/>
      <c r="XD199"/>
      <c r="XE199"/>
      <c r="XF199"/>
      <c r="XG199"/>
      <c r="XH199"/>
      <c r="XI199"/>
      <c r="XJ199"/>
      <c r="XK199"/>
      <c r="XL199"/>
      <c r="XM199"/>
      <c r="XN199"/>
      <c r="XO199"/>
      <c r="XP199"/>
      <c r="XQ199"/>
      <c r="XR199"/>
      <c r="XS199"/>
      <c r="XT199"/>
      <c r="XU199"/>
      <c r="XV199"/>
      <c r="XW199"/>
      <c r="XX199"/>
      <c r="XY199"/>
      <c r="XZ199"/>
      <c r="YA199"/>
      <c r="YB199"/>
      <c r="YC199"/>
      <c r="YD199"/>
      <c r="YE199"/>
      <c r="YF199"/>
      <c r="YG199"/>
      <c r="YH199"/>
      <c r="YI199"/>
      <c r="YJ199"/>
      <c r="YK199"/>
      <c r="YL199"/>
      <c r="YM199"/>
      <c r="YN199"/>
      <c r="YO199"/>
      <c r="YP199"/>
      <c r="YQ199"/>
      <c r="YR199"/>
      <c r="YS199"/>
      <c r="YT199"/>
      <c r="YU199"/>
      <c r="YV199"/>
      <c r="YW199"/>
      <c r="YX199"/>
      <c r="YY199"/>
      <c r="YZ199"/>
      <c r="ZA199"/>
      <c r="ZB199"/>
      <c r="ZC199"/>
      <c r="ZD199"/>
      <c r="ZE199"/>
      <c r="ZF199"/>
      <c r="ZG199"/>
      <c r="ZH199"/>
      <c r="ZI199"/>
      <c r="ZJ199"/>
      <c r="ZK199"/>
      <c r="ZL199"/>
      <c r="ZM199"/>
      <c r="ZN199"/>
      <c r="ZO199"/>
      <c r="ZP199"/>
      <c r="ZQ199"/>
      <c r="ZR199"/>
      <c r="ZS199"/>
      <c r="ZT199"/>
      <c r="ZU199"/>
      <c r="ZV199"/>
      <c r="ZW199"/>
      <c r="ZX199"/>
      <c r="ZY199"/>
      <c r="ZZ199"/>
    </row>
    <row r="200" spans="1:702" s="18" customFormat="1">
      <c r="A200" s="16" t="s">
        <v>180</v>
      </c>
      <c r="B200">
        <v>0</v>
      </c>
      <c r="C200">
        <v>25127.130714581075</v>
      </c>
      <c r="D200">
        <v>48587.486943559328</v>
      </c>
      <c r="E200">
        <v>71043.673456287841</v>
      </c>
      <c r="F200">
        <v>88168.66107075414</v>
      </c>
      <c r="G200">
        <v>109633.29875223349</v>
      </c>
      <c r="H200">
        <v>142531.05686032469</v>
      </c>
      <c r="I200">
        <v>171173.72167113991</v>
      </c>
      <c r="J200">
        <v>196413.0681763257</v>
      </c>
      <c r="K200">
        <v>228578.42963762116</v>
      </c>
      <c r="L200">
        <v>248859.33646117005</v>
      </c>
      <c r="M200">
        <v>276884.48384232743</v>
      </c>
      <c r="N200">
        <v>296979.43289450998</v>
      </c>
      <c r="O200">
        <v>316250.17013265047</v>
      </c>
      <c r="P200">
        <v>334994.82554148225</v>
      </c>
      <c r="Q200">
        <v>361139.673402165</v>
      </c>
      <c r="R200">
        <v>384028.51510660897</v>
      </c>
      <c r="S200">
        <v>400945.69113399723</v>
      </c>
      <c r="T200">
        <v>425242.62301677605</v>
      </c>
      <c r="U200">
        <v>454173.57210284908</v>
      </c>
      <c r="V200">
        <v>487713.4226495297</v>
      </c>
      <c r="W200">
        <v>519004.74822100654</v>
      </c>
      <c r="X200">
        <v>546071.1578656151</v>
      </c>
      <c r="Y200">
        <v>582778.58071835095</v>
      </c>
      <c r="Z200">
        <v>608998.30081947695</v>
      </c>
      <c r="AA200">
        <v>629790.13117167377</v>
      </c>
      <c r="AB200">
        <v>671148.94347268133</v>
      </c>
      <c r="AC200">
        <v>714015.69464160479</v>
      </c>
      <c r="AD200">
        <v>756412.52720500855</v>
      </c>
      <c r="AE200">
        <v>810823.16223200876</v>
      </c>
      <c r="AF200">
        <v>846975.50113377091</v>
      </c>
      <c r="AG200">
        <v>868891.89832389983</v>
      </c>
      <c r="AH200">
        <v>866972.10240995127</v>
      </c>
      <c r="AI200">
        <v>876744.47247577913</v>
      </c>
      <c r="AJ200">
        <v>899757.01917987212</v>
      </c>
      <c r="AK200">
        <v>927582.98029195028</v>
      </c>
      <c r="AL200">
        <v>954731.58190245368</v>
      </c>
      <c r="AM200">
        <v>974822.7428515926</v>
      </c>
      <c r="AN200">
        <v>980341.61880569987</v>
      </c>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c r="FX200"/>
      <c r="FY200"/>
      <c r="FZ200"/>
      <c r="GA200"/>
      <c r="GB200"/>
      <c r="GC200"/>
      <c r="GD200"/>
      <c r="GE200"/>
      <c r="GF200"/>
      <c r="GG200"/>
      <c r="GH200"/>
      <c r="GI200"/>
      <c r="GJ200"/>
      <c r="GK200"/>
      <c r="GL200"/>
      <c r="GM200"/>
      <c r="GN200"/>
      <c r="GO200"/>
      <c r="GP200"/>
      <c r="GQ200"/>
      <c r="GR200"/>
      <c r="GS200"/>
      <c r="GT200"/>
      <c r="GU200"/>
      <c r="GV200"/>
      <c r="GW200"/>
      <c r="GX200"/>
      <c r="GY200"/>
      <c r="GZ200"/>
      <c r="HA200"/>
      <c r="HB200"/>
      <c r="HC200"/>
      <c r="HD200"/>
      <c r="HE200"/>
      <c r="HF200"/>
      <c r="HG200"/>
      <c r="HH200"/>
      <c r="HI200"/>
      <c r="HJ200"/>
      <c r="HK200"/>
      <c r="HL200"/>
      <c r="HM200"/>
      <c r="HN200"/>
      <c r="HO200"/>
      <c r="HP200"/>
      <c r="HQ200"/>
      <c r="HR200"/>
      <c r="HS200"/>
      <c r="HT200"/>
      <c r="HU200"/>
      <c r="HV200"/>
      <c r="HW200"/>
      <c r="HX200"/>
      <c r="HY200"/>
      <c r="HZ200"/>
      <c r="IA200"/>
      <c r="IB200"/>
      <c r="IC200"/>
      <c r="ID200"/>
      <c r="IE200"/>
      <c r="IF200"/>
      <c r="IG200"/>
      <c r="IH200"/>
      <c r="II200"/>
      <c r="IJ200"/>
      <c r="IK200"/>
      <c r="IL200"/>
      <c r="IM200"/>
      <c r="IN200"/>
      <c r="IO200"/>
      <c r="IP200"/>
      <c r="IQ200"/>
      <c r="IR200"/>
      <c r="IS200"/>
      <c r="IT200"/>
      <c r="IU200"/>
      <c r="IV200"/>
      <c r="IW200"/>
      <c r="IX200"/>
      <c r="IY200"/>
      <c r="IZ200"/>
      <c r="JA200"/>
      <c r="JB200"/>
      <c r="JC200"/>
      <c r="JD200"/>
      <c r="JE200"/>
      <c r="JF200"/>
      <c r="JG200"/>
      <c r="JH200"/>
      <c r="JI200"/>
      <c r="JJ200"/>
      <c r="JK200"/>
      <c r="JL200"/>
      <c r="JM200"/>
      <c r="JN200"/>
      <c r="JO200"/>
      <c r="JP200"/>
      <c r="JQ200"/>
      <c r="JR200"/>
      <c r="JS200"/>
      <c r="JT200"/>
      <c r="JU200"/>
      <c r="JV200"/>
      <c r="JW200"/>
      <c r="JX200"/>
      <c r="JY200"/>
      <c r="JZ200"/>
      <c r="KA200"/>
      <c r="KB200"/>
      <c r="KC200"/>
      <c r="KD200"/>
      <c r="KE200"/>
      <c r="KF200"/>
      <c r="KG200"/>
      <c r="KH200"/>
      <c r="KI200"/>
      <c r="KJ200"/>
      <c r="KK200"/>
      <c r="KL200"/>
      <c r="KM200"/>
      <c r="KN200"/>
      <c r="KO200"/>
      <c r="KP200"/>
      <c r="KQ200"/>
      <c r="KR200"/>
      <c r="KS200"/>
      <c r="KT200"/>
      <c r="KU200"/>
      <c r="KV200"/>
      <c r="KW200"/>
      <c r="KX200"/>
      <c r="KY200"/>
      <c r="KZ200"/>
      <c r="LA200"/>
      <c r="LB200"/>
      <c r="LC200"/>
      <c r="LD200"/>
      <c r="LE200"/>
      <c r="LF200"/>
      <c r="LG200"/>
      <c r="LH200"/>
      <c r="LI200"/>
      <c r="LJ200"/>
      <c r="LK200"/>
      <c r="LL200"/>
      <c r="LM200"/>
      <c r="LN200"/>
      <c r="LO200"/>
      <c r="LP200"/>
      <c r="LQ200"/>
      <c r="LR200"/>
      <c r="LS200"/>
      <c r="LT200"/>
      <c r="LU200"/>
      <c r="LV200"/>
      <c r="LW200"/>
      <c r="LX200"/>
      <c r="LY200"/>
      <c r="LZ200"/>
      <c r="MA200"/>
      <c r="MB200"/>
      <c r="MC200"/>
      <c r="MD200"/>
      <c r="ME200"/>
      <c r="MF200"/>
      <c r="MG200"/>
      <c r="MH200"/>
      <c r="MI200"/>
      <c r="MJ200"/>
      <c r="MK200"/>
      <c r="ML200"/>
      <c r="MM200"/>
      <c r="MN200"/>
      <c r="MO200"/>
      <c r="MP200"/>
      <c r="MQ200"/>
      <c r="MR200"/>
      <c r="MS200"/>
      <c r="MT200"/>
      <c r="MU200"/>
      <c r="MV200"/>
      <c r="MW200"/>
      <c r="MX200"/>
      <c r="MY200"/>
      <c r="MZ200"/>
      <c r="NA200"/>
      <c r="NB200"/>
      <c r="NC200"/>
      <c r="ND200"/>
      <c r="NE200"/>
      <c r="NF200"/>
      <c r="NG200"/>
      <c r="NH200"/>
      <c r="NI200"/>
      <c r="NJ200"/>
      <c r="NK200"/>
      <c r="NL200"/>
      <c r="NM200"/>
      <c r="NN200"/>
      <c r="NO200"/>
      <c r="NP200"/>
      <c r="NQ200"/>
      <c r="NR200"/>
      <c r="NS200"/>
      <c r="NT200"/>
      <c r="NU200"/>
      <c r="NV200"/>
      <c r="NW200"/>
      <c r="NX200"/>
      <c r="NY200"/>
      <c r="NZ200"/>
      <c r="OA200"/>
      <c r="OB200"/>
      <c r="OC200"/>
      <c r="OD200"/>
      <c r="OE200"/>
      <c r="OF200"/>
      <c r="OG200"/>
      <c r="OH200"/>
      <c r="OI200"/>
      <c r="OJ200"/>
      <c r="OK200"/>
      <c r="OL200"/>
      <c r="OM200"/>
      <c r="ON200"/>
      <c r="OO200"/>
      <c r="OP200"/>
      <c r="OQ200"/>
      <c r="OR200"/>
      <c r="OS200"/>
      <c r="OT200"/>
      <c r="OU200"/>
      <c r="OV200"/>
      <c r="OW200"/>
      <c r="OX200"/>
      <c r="OY200"/>
      <c r="OZ200"/>
      <c r="PA200"/>
      <c r="PB200"/>
      <c r="PC200"/>
      <c r="PD200"/>
      <c r="PE200"/>
      <c r="PF200"/>
      <c r="PG200"/>
      <c r="PH200"/>
      <c r="PI200"/>
      <c r="PJ200"/>
      <c r="PK200"/>
      <c r="PL200"/>
      <c r="PM200"/>
      <c r="PN200"/>
      <c r="PO200"/>
      <c r="PP200"/>
      <c r="PQ200"/>
      <c r="PR200"/>
      <c r="PS200"/>
      <c r="PT200"/>
      <c r="PU200"/>
      <c r="PV200"/>
      <c r="PW200"/>
      <c r="PX200"/>
      <c r="PY200"/>
      <c r="PZ200"/>
      <c r="QA200"/>
      <c r="QB200"/>
      <c r="QC200"/>
      <c r="QD200"/>
      <c r="QE200"/>
      <c r="QF200"/>
      <c r="QG200"/>
      <c r="QH200"/>
      <c r="QI200"/>
      <c r="QJ200"/>
      <c r="QK200"/>
      <c r="QL200"/>
      <c r="QM200"/>
      <c r="QN200"/>
      <c r="QO200"/>
      <c r="QP200"/>
      <c r="QQ200"/>
      <c r="QR200"/>
      <c r="QS200"/>
      <c r="QT200"/>
      <c r="QU200"/>
      <c r="QV200"/>
      <c r="QW200"/>
      <c r="QX200"/>
      <c r="QY200"/>
      <c r="QZ200"/>
      <c r="RA200"/>
      <c r="RB200"/>
      <c r="RC200"/>
      <c r="RD200"/>
      <c r="RE200"/>
      <c r="RF200"/>
      <c r="RG200"/>
      <c r="RH200"/>
      <c r="RI200"/>
      <c r="RJ200"/>
      <c r="RK200"/>
      <c r="RL200"/>
      <c r="RM200"/>
      <c r="RN200"/>
      <c r="RO200"/>
      <c r="RP200"/>
      <c r="RQ200"/>
      <c r="RR200"/>
      <c r="RS200"/>
      <c r="RT200"/>
      <c r="RU200"/>
      <c r="RV200"/>
      <c r="RW200"/>
      <c r="RX200"/>
      <c r="RY200"/>
      <c r="RZ200"/>
      <c r="SA200"/>
      <c r="SB200"/>
      <c r="SC200"/>
      <c r="SD200"/>
      <c r="SE200"/>
      <c r="SF200"/>
      <c r="SG200"/>
      <c r="SH200"/>
      <c r="SI200"/>
      <c r="SJ200"/>
      <c r="SK200"/>
      <c r="SL200"/>
      <c r="SM200"/>
      <c r="SN200"/>
      <c r="SO200"/>
      <c r="SP200"/>
      <c r="SQ200"/>
      <c r="SR200"/>
      <c r="SS200"/>
      <c r="ST200"/>
      <c r="SU200"/>
      <c r="SV200"/>
      <c r="SW200"/>
      <c r="SX200"/>
      <c r="SY200"/>
      <c r="SZ200"/>
      <c r="TA200"/>
      <c r="TB200"/>
      <c r="TC200"/>
      <c r="TD200"/>
      <c r="TE200"/>
      <c r="TF200"/>
      <c r="TG200"/>
      <c r="TH200"/>
      <c r="TI200"/>
      <c r="TJ200"/>
      <c r="TK200"/>
      <c r="TL200"/>
      <c r="TM200"/>
      <c r="TN200"/>
      <c r="TO200"/>
      <c r="TP200"/>
      <c r="TQ200"/>
      <c r="TR200"/>
      <c r="TS200"/>
      <c r="TT200"/>
      <c r="TU200"/>
      <c r="TV200"/>
      <c r="TW200"/>
      <c r="TX200"/>
      <c r="TY200"/>
      <c r="TZ200"/>
      <c r="UA200"/>
      <c r="UB200"/>
      <c r="UC200"/>
      <c r="UD200"/>
      <c r="UE200"/>
      <c r="UF200"/>
      <c r="UG200"/>
      <c r="UH200"/>
      <c r="UI200"/>
      <c r="UJ200"/>
      <c r="UK200"/>
      <c r="UL200"/>
      <c r="UM200"/>
      <c r="UN200"/>
      <c r="UO200"/>
      <c r="UP200"/>
      <c r="UQ200"/>
      <c r="UR200"/>
      <c r="US200"/>
      <c r="UT200"/>
      <c r="UU200"/>
      <c r="UV200"/>
      <c r="UW200"/>
      <c r="UX200"/>
      <c r="UY200"/>
      <c r="UZ200"/>
      <c r="VA200"/>
      <c r="VB200"/>
      <c r="VC200"/>
      <c r="VD200"/>
      <c r="VE200"/>
      <c r="VF200"/>
      <c r="VG200"/>
      <c r="VH200"/>
      <c r="VI200"/>
      <c r="VJ200"/>
      <c r="VK200"/>
      <c r="VL200"/>
      <c r="VM200"/>
      <c r="VN200"/>
      <c r="VO200"/>
      <c r="VP200"/>
      <c r="VQ200"/>
      <c r="VR200"/>
      <c r="VS200"/>
      <c r="VT200"/>
      <c r="VU200"/>
      <c r="VV200"/>
      <c r="VW200"/>
      <c r="VX200"/>
      <c r="VY200"/>
      <c r="VZ200"/>
      <c r="WA200"/>
      <c r="WB200"/>
      <c r="WC200"/>
      <c r="WD200"/>
      <c r="WE200"/>
      <c r="WF200"/>
      <c r="WG200"/>
      <c r="WH200"/>
      <c r="WI200"/>
      <c r="WJ200"/>
      <c r="WK200"/>
      <c r="WL200"/>
      <c r="WM200"/>
      <c r="WN200"/>
      <c r="WO200"/>
      <c r="WP200"/>
      <c r="WQ200"/>
      <c r="WR200"/>
      <c r="WS200"/>
      <c r="WT200"/>
      <c r="WU200"/>
      <c r="WV200"/>
      <c r="WW200"/>
      <c r="WX200"/>
      <c r="WY200"/>
      <c r="WZ200"/>
      <c r="XA200"/>
      <c r="XB200"/>
      <c r="XC200"/>
      <c r="XD200"/>
      <c r="XE200"/>
      <c r="XF200"/>
      <c r="XG200"/>
      <c r="XH200"/>
      <c r="XI200"/>
      <c r="XJ200"/>
      <c r="XK200"/>
      <c r="XL200"/>
      <c r="XM200"/>
      <c r="XN200"/>
      <c r="XO200"/>
      <c r="XP200"/>
      <c r="XQ200"/>
      <c r="XR200"/>
      <c r="XS200"/>
      <c r="XT200"/>
      <c r="XU200"/>
      <c r="XV200"/>
      <c r="XW200"/>
      <c r="XX200"/>
      <c r="XY200"/>
      <c r="XZ200"/>
      <c r="YA200"/>
      <c r="YB200"/>
      <c r="YC200"/>
      <c r="YD200"/>
      <c r="YE200"/>
      <c r="YF200"/>
      <c r="YG200"/>
      <c r="YH200"/>
      <c r="YI200"/>
      <c r="YJ200"/>
      <c r="YK200"/>
      <c r="YL200"/>
      <c r="YM200"/>
      <c r="YN200"/>
      <c r="YO200"/>
      <c r="YP200"/>
      <c r="YQ200"/>
      <c r="YR200"/>
      <c r="YS200"/>
      <c r="YT200"/>
      <c r="YU200"/>
      <c r="YV200"/>
      <c r="YW200"/>
      <c r="YX200"/>
      <c r="YY200"/>
      <c r="YZ200"/>
      <c r="ZA200"/>
      <c r="ZB200"/>
      <c r="ZC200"/>
      <c r="ZD200"/>
      <c r="ZE200"/>
      <c r="ZF200"/>
      <c r="ZG200"/>
      <c r="ZH200"/>
      <c r="ZI200"/>
      <c r="ZJ200"/>
      <c r="ZK200"/>
      <c r="ZL200"/>
      <c r="ZM200"/>
      <c r="ZN200"/>
      <c r="ZO200"/>
      <c r="ZP200"/>
      <c r="ZQ200"/>
      <c r="ZR200"/>
      <c r="ZS200"/>
      <c r="ZT200"/>
      <c r="ZU200"/>
      <c r="ZV200"/>
      <c r="ZW200"/>
      <c r="ZX200"/>
      <c r="ZY200"/>
      <c r="ZZ200"/>
    </row>
    <row r="201" spans="1:702" s="18" customFormat="1">
      <c r="A201" s="16" t="s">
        <v>68</v>
      </c>
      <c r="B201">
        <v>502542.61429162155</v>
      </c>
      <c r="C201">
        <v>485351.81089724659</v>
      </c>
      <c r="D201">
        <v>461525.49749997648</v>
      </c>
      <c r="E201">
        <v>478651.53239400405</v>
      </c>
      <c r="F201">
        <v>474707.74183446943</v>
      </c>
      <c r="G201">
        <v>518518.55326721648</v>
      </c>
      <c r="H201">
        <v>450774.30594006256</v>
      </c>
      <c r="I201">
        <v>418151.49285670265</v>
      </c>
      <c r="J201">
        <v>395585.31459146208</v>
      </c>
      <c r="K201">
        <v>340182.64697376639</v>
      </c>
      <c r="L201">
        <v>348027.7951697181</v>
      </c>
      <c r="M201">
        <v>278647.01695229521</v>
      </c>
      <c r="N201">
        <v>270404.22121246264</v>
      </c>
      <c r="O201">
        <v>276789.74073092727</v>
      </c>
      <c r="P201">
        <v>280277.91057631787</v>
      </c>
      <c r="Q201">
        <v>296167.28769398772</v>
      </c>
      <c r="R201">
        <v>282570.86754223134</v>
      </c>
      <c r="S201">
        <v>310270.39792221773</v>
      </c>
      <c r="T201">
        <v>292293.78236266674</v>
      </c>
      <c r="U201">
        <v>273471.90347061784</v>
      </c>
      <c r="V201">
        <v>230649.19484981211</v>
      </c>
      <c r="W201">
        <v>252319.26386881061</v>
      </c>
      <c r="X201">
        <v>267388.91193069721</v>
      </c>
      <c r="Y201">
        <v>245385.72769560944</v>
      </c>
      <c r="Z201">
        <v>230215.08610225772</v>
      </c>
      <c r="AA201">
        <v>196494.81550420466</v>
      </c>
      <c r="AB201">
        <v>178303.43189475013</v>
      </c>
      <c r="AC201">
        <v>178192.94753595983</v>
      </c>
      <c r="AD201">
        <v>163749.54486505335</v>
      </c>
      <c r="AE201">
        <v>136353.48752746257</v>
      </c>
      <c r="AF201">
        <v>118891.46680657902</v>
      </c>
      <c r="AG201">
        <v>96124.807571664569</v>
      </c>
      <c r="AH201">
        <v>89890.221615135189</v>
      </c>
      <c r="AI201">
        <v>84292.060102701696</v>
      </c>
      <c r="AJ201">
        <v>69038.446475915494</v>
      </c>
      <c r="AK201">
        <v>46807.212799785688</v>
      </c>
      <c r="AL201">
        <v>38321.288107136628</v>
      </c>
      <c r="AM201">
        <v>28759.36589380182</v>
      </c>
      <c r="AN201">
        <v>27243.569792345206</v>
      </c>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c r="FX201"/>
      <c r="FY201"/>
      <c r="FZ201"/>
      <c r="GA201"/>
      <c r="GB201"/>
      <c r="GC201"/>
      <c r="GD201"/>
      <c r="GE201"/>
      <c r="GF201"/>
      <c r="GG201"/>
      <c r="GH201"/>
      <c r="GI201"/>
      <c r="GJ201"/>
      <c r="GK201"/>
      <c r="GL201"/>
      <c r="GM201"/>
      <c r="GN201"/>
      <c r="GO201"/>
      <c r="GP201"/>
      <c r="GQ201"/>
      <c r="GR201"/>
      <c r="GS201"/>
      <c r="GT201"/>
      <c r="GU201"/>
      <c r="GV201"/>
      <c r="GW201"/>
      <c r="GX201"/>
      <c r="GY201"/>
      <c r="GZ201"/>
      <c r="HA201"/>
      <c r="HB201"/>
      <c r="HC201"/>
      <c r="HD201"/>
      <c r="HE201"/>
      <c r="HF201"/>
      <c r="HG201"/>
      <c r="HH201"/>
      <c r="HI201"/>
      <c r="HJ201"/>
      <c r="HK201"/>
      <c r="HL201"/>
      <c r="HM201"/>
      <c r="HN201"/>
      <c r="HO201"/>
      <c r="HP201"/>
      <c r="HQ201"/>
      <c r="HR201"/>
      <c r="HS201"/>
      <c r="HT201"/>
      <c r="HU201"/>
      <c r="HV201"/>
      <c r="HW201"/>
      <c r="HX201"/>
      <c r="HY201"/>
      <c r="HZ201"/>
      <c r="IA201"/>
      <c r="IB201"/>
      <c r="IC201"/>
      <c r="ID201"/>
      <c r="IE201"/>
      <c r="IF201"/>
      <c r="IG201"/>
      <c r="IH201"/>
      <c r="II201"/>
      <c r="IJ201"/>
      <c r="IK201"/>
      <c r="IL201"/>
      <c r="IM201"/>
      <c r="IN201"/>
      <c r="IO201"/>
      <c r="IP201"/>
      <c r="IQ201"/>
      <c r="IR201"/>
      <c r="IS201"/>
      <c r="IT201"/>
      <c r="IU201"/>
      <c r="IV201"/>
      <c r="IW201"/>
      <c r="IX201"/>
      <c r="IY201"/>
      <c r="IZ201"/>
      <c r="JA201"/>
      <c r="JB201"/>
      <c r="JC201"/>
      <c r="JD201"/>
      <c r="JE201"/>
      <c r="JF201"/>
      <c r="JG201"/>
      <c r="JH201"/>
      <c r="JI201"/>
      <c r="JJ201"/>
      <c r="JK201"/>
      <c r="JL201"/>
      <c r="JM201"/>
      <c r="JN201"/>
      <c r="JO201"/>
      <c r="JP201"/>
      <c r="JQ201"/>
      <c r="JR201"/>
      <c r="JS201"/>
      <c r="JT201"/>
      <c r="JU201"/>
      <c r="JV201"/>
      <c r="JW201"/>
      <c r="JX201"/>
      <c r="JY201"/>
      <c r="JZ201"/>
      <c r="KA201"/>
      <c r="KB201"/>
      <c r="KC201"/>
      <c r="KD201"/>
      <c r="KE201"/>
      <c r="KF201"/>
      <c r="KG201"/>
      <c r="KH201"/>
      <c r="KI201"/>
      <c r="KJ201"/>
      <c r="KK201"/>
      <c r="KL201"/>
      <c r="KM201"/>
      <c r="KN201"/>
      <c r="KO201"/>
      <c r="KP201"/>
      <c r="KQ201"/>
      <c r="KR201"/>
      <c r="KS201"/>
      <c r="KT201"/>
      <c r="KU201"/>
      <c r="KV201"/>
      <c r="KW201"/>
      <c r="KX201"/>
      <c r="KY201"/>
      <c r="KZ201"/>
      <c r="LA201"/>
      <c r="LB201"/>
      <c r="LC201"/>
      <c r="LD201"/>
      <c r="LE201"/>
      <c r="LF201"/>
      <c r="LG201"/>
      <c r="LH201"/>
      <c r="LI201"/>
      <c r="LJ201"/>
      <c r="LK201"/>
      <c r="LL201"/>
      <c r="LM201"/>
      <c r="LN201"/>
      <c r="LO201"/>
      <c r="LP201"/>
      <c r="LQ201"/>
      <c r="LR201"/>
      <c r="LS201"/>
      <c r="LT201"/>
      <c r="LU201"/>
      <c r="LV201"/>
      <c r="LW201"/>
      <c r="LX201"/>
      <c r="LY201"/>
      <c r="LZ201"/>
      <c r="MA201"/>
      <c r="MB201"/>
      <c r="MC201"/>
      <c r="MD201"/>
      <c r="ME201"/>
      <c r="MF201"/>
      <c r="MG201"/>
      <c r="MH201"/>
      <c r="MI201"/>
      <c r="MJ201"/>
      <c r="MK201"/>
      <c r="ML201"/>
      <c r="MM201"/>
      <c r="MN201"/>
      <c r="MO201"/>
      <c r="MP201"/>
      <c r="MQ201"/>
      <c r="MR201"/>
      <c r="MS201"/>
      <c r="MT201"/>
      <c r="MU201"/>
      <c r="MV201"/>
      <c r="MW201"/>
      <c r="MX201"/>
      <c r="MY201"/>
      <c r="MZ201"/>
      <c r="NA201"/>
      <c r="NB201"/>
      <c r="NC201"/>
      <c r="ND201"/>
      <c r="NE201"/>
      <c r="NF201"/>
      <c r="NG201"/>
      <c r="NH201"/>
      <c r="NI201"/>
      <c r="NJ201"/>
      <c r="NK201"/>
      <c r="NL201"/>
      <c r="NM201"/>
      <c r="NN201"/>
      <c r="NO201"/>
      <c r="NP201"/>
      <c r="NQ201"/>
      <c r="NR201"/>
      <c r="NS201"/>
      <c r="NT201"/>
      <c r="NU201"/>
      <c r="NV201"/>
      <c r="NW201"/>
      <c r="NX201"/>
      <c r="NY201"/>
      <c r="NZ201"/>
      <c r="OA201"/>
      <c r="OB201"/>
      <c r="OC201"/>
      <c r="OD201"/>
      <c r="OE201"/>
      <c r="OF201"/>
      <c r="OG201"/>
      <c r="OH201"/>
      <c r="OI201"/>
      <c r="OJ201"/>
      <c r="OK201"/>
      <c r="OL201"/>
      <c r="OM201"/>
      <c r="ON201"/>
      <c r="OO201"/>
      <c r="OP201"/>
      <c r="OQ201"/>
      <c r="OR201"/>
      <c r="OS201"/>
      <c r="OT201"/>
      <c r="OU201"/>
      <c r="OV201"/>
      <c r="OW201"/>
      <c r="OX201"/>
      <c r="OY201"/>
      <c r="OZ201"/>
      <c r="PA201"/>
      <c r="PB201"/>
      <c r="PC201"/>
      <c r="PD201"/>
      <c r="PE201"/>
      <c r="PF201"/>
      <c r="PG201"/>
      <c r="PH201"/>
      <c r="PI201"/>
      <c r="PJ201"/>
      <c r="PK201"/>
      <c r="PL201"/>
      <c r="PM201"/>
      <c r="PN201"/>
      <c r="PO201"/>
      <c r="PP201"/>
      <c r="PQ201"/>
      <c r="PR201"/>
      <c r="PS201"/>
      <c r="PT201"/>
      <c r="PU201"/>
      <c r="PV201"/>
      <c r="PW201"/>
      <c r="PX201"/>
      <c r="PY201"/>
      <c r="PZ201"/>
      <c r="QA201"/>
      <c r="QB201"/>
      <c r="QC201"/>
      <c r="QD201"/>
      <c r="QE201"/>
      <c r="QF201"/>
      <c r="QG201"/>
      <c r="QH201"/>
      <c r="QI201"/>
      <c r="QJ201"/>
      <c r="QK201"/>
      <c r="QL201"/>
      <c r="QM201"/>
      <c r="QN201"/>
      <c r="QO201"/>
      <c r="QP201"/>
      <c r="QQ201"/>
      <c r="QR201"/>
      <c r="QS201"/>
      <c r="QT201"/>
      <c r="QU201"/>
      <c r="QV201"/>
      <c r="QW201"/>
      <c r="QX201"/>
      <c r="QY201"/>
      <c r="QZ201"/>
      <c r="RA201"/>
      <c r="RB201"/>
      <c r="RC201"/>
      <c r="RD201"/>
      <c r="RE201"/>
      <c r="RF201"/>
      <c r="RG201"/>
      <c r="RH201"/>
      <c r="RI201"/>
      <c r="RJ201"/>
      <c r="RK201"/>
      <c r="RL201"/>
      <c r="RM201"/>
      <c r="RN201"/>
      <c r="RO201"/>
      <c r="RP201"/>
      <c r="RQ201"/>
      <c r="RR201"/>
      <c r="RS201"/>
      <c r="RT201"/>
      <c r="RU201"/>
      <c r="RV201"/>
      <c r="RW201"/>
      <c r="RX201"/>
      <c r="RY201"/>
      <c r="RZ201"/>
      <c r="SA201"/>
      <c r="SB201"/>
      <c r="SC201"/>
      <c r="SD201"/>
      <c r="SE201"/>
      <c r="SF201"/>
      <c r="SG201"/>
      <c r="SH201"/>
      <c r="SI201"/>
      <c r="SJ201"/>
      <c r="SK201"/>
      <c r="SL201"/>
      <c r="SM201"/>
      <c r="SN201"/>
      <c r="SO201"/>
      <c r="SP201"/>
      <c r="SQ201"/>
      <c r="SR201"/>
      <c r="SS201"/>
      <c r="ST201"/>
      <c r="SU201"/>
      <c r="SV201"/>
      <c r="SW201"/>
      <c r="SX201"/>
      <c r="SY201"/>
      <c r="SZ201"/>
      <c r="TA201"/>
      <c r="TB201"/>
      <c r="TC201"/>
      <c r="TD201"/>
      <c r="TE201"/>
      <c r="TF201"/>
      <c r="TG201"/>
      <c r="TH201"/>
      <c r="TI201"/>
      <c r="TJ201"/>
      <c r="TK201"/>
      <c r="TL201"/>
      <c r="TM201"/>
      <c r="TN201"/>
      <c r="TO201"/>
      <c r="TP201"/>
      <c r="TQ201"/>
      <c r="TR201"/>
      <c r="TS201"/>
      <c r="TT201"/>
      <c r="TU201"/>
      <c r="TV201"/>
      <c r="TW201"/>
      <c r="TX201"/>
      <c r="TY201"/>
      <c r="TZ201"/>
      <c r="UA201"/>
      <c r="UB201"/>
      <c r="UC201"/>
      <c r="UD201"/>
      <c r="UE201"/>
      <c r="UF201"/>
      <c r="UG201"/>
      <c r="UH201"/>
      <c r="UI201"/>
      <c r="UJ201"/>
      <c r="UK201"/>
      <c r="UL201"/>
      <c r="UM201"/>
      <c r="UN201"/>
      <c r="UO201"/>
      <c r="UP201"/>
      <c r="UQ201"/>
      <c r="UR201"/>
      <c r="US201"/>
      <c r="UT201"/>
      <c r="UU201"/>
      <c r="UV201"/>
      <c r="UW201"/>
      <c r="UX201"/>
      <c r="UY201"/>
      <c r="UZ201"/>
      <c r="VA201"/>
      <c r="VB201"/>
      <c r="VC201"/>
      <c r="VD201"/>
      <c r="VE201"/>
      <c r="VF201"/>
      <c r="VG201"/>
      <c r="VH201"/>
      <c r="VI201"/>
      <c r="VJ201"/>
      <c r="VK201"/>
      <c r="VL201"/>
      <c r="VM201"/>
      <c r="VN201"/>
      <c r="VO201"/>
      <c r="VP201"/>
      <c r="VQ201"/>
      <c r="VR201"/>
      <c r="VS201"/>
      <c r="VT201"/>
      <c r="VU201"/>
      <c r="VV201"/>
      <c r="VW201"/>
      <c r="VX201"/>
      <c r="VY201"/>
      <c r="VZ201"/>
      <c r="WA201"/>
      <c r="WB201"/>
      <c r="WC201"/>
      <c r="WD201"/>
      <c r="WE201"/>
      <c r="WF201"/>
      <c r="WG201"/>
      <c r="WH201"/>
      <c r="WI201"/>
      <c r="WJ201"/>
      <c r="WK201"/>
      <c r="WL201"/>
      <c r="WM201"/>
      <c r="WN201"/>
      <c r="WO201"/>
      <c r="WP201"/>
      <c r="WQ201"/>
      <c r="WR201"/>
      <c r="WS201"/>
      <c r="WT201"/>
      <c r="WU201"/>
      <c r="WV201"/>
      <c r="WW201"/>
      <c r="WX201"/>
      <c r="WY201"/>
      <c r="WZ201"/>
      <c r="XA201"/>
      <c r="XB201"/>
      <c r="XC201"/>
      <c r="XD201"/>
      <c r="XE201"/>
      <c r="XF201"/>
      <c r="XG201"/>
      <c r="XH201"/>
      <c r="XI201"/>
      <c r="XJ201"/>
      <c r="XK201"/>
      <c r="XL201"/>
      <c r="XM201"/>
      <c r="XN201"/>
      <c r="XO201"/>
      <c r="XP201"/>
      <c r="XQ201"/>
      <c r="XR201"/>
      <c r="XS201"/>
      <c r="XT201"/>
      <c r="XU201"/>
      <c r="XV201"/>
      <c r="XW201"/>
      <c r="XX201"/>
      <c r="XY201"/>
      <c r="XZ201"/>
      <c r="YA201"/>
      <c r="YB201"/>
      <c r="YC201"/>
      <c r="YD201"/>
      <c r="YE201"/>
      <c r="YF201"/>
      <c r="YG201"/>
      <c r="YH201"/>
      <c r="YI201"/>
      <c r="YJ201"/>
      <c r="YK201"/>
      <c r="YL201"/>
      <c r="YM201"/>
      <c r="YN201"/>
      <c r="YO201"/>
      <c r="YP201"/>
      <c r="YQ201"/>
      <c r="YR201"/>
      <c r="YS201"/>
      <c r="YT201"/>
      <c r="YU201"/>
      <c r="YV201"/>
      <c r="YW201"/>
      <c r="YX201"/>
      <c r="YY201"/>
      <c r="YZ201"/>
      <c r="ZA201"/>
      <c r="ZB201"/>
      <c r="ZC201"/>
      <c r="ZD201"/>
      <c r="ZE201"/>
      <c r="ZF201"/>
      <c r="ZG201"/>
      <c r="ZH201"/>
      <c r="ZI201"/>
      <c r="ZJ201"/>
      <c r="ZK201"/>
      <c r="ZL201"/>
      <c r="ZM201"/>
      <c r="ZN201"/>
      <c r="ZO201"/>
      <c r="ZP201"/>
      <c r="ZQ201"/>
      <c r="ZR201"/>
      <c r="ZS201"/>
      <c r="ZT201"/>
      <c r="ZU201"/>
      <c r="ZV201"/>
      <c r="ZW201"/>
      <c r="ZX201"/>
      <c r="ZY201"/>
      <c r="ZZ201"/>
    </row>
    <row r="202" spans="1:702" s="18" customFormat="1">
      <c r="A202" s="16" t="s">
        <v>69</v>
      </c>
      <c r="B202">
        <v>125635.65357290539</v>
      </c>
      <c r="C202">
        <v>121337.95272431165</v>
      </c>
      <c r="D202">
        <v>115381.37437499412</v>
      </c>
      <c r="E202">
        <v>119662.88309850101</v>
      </c>
      <c r="F202">
        <v>118676.93545861736</v>
      </c>
      <c r="G202">
        <v>129629.63831680414</v>
      </c>
      <c r="H202">
        <v>112693.57648501564</v>
      </c>
      <c r="I202">
        <v>104537.87321417566</v>
      </c>
      <c r="J202">
        <v>98896.328647865521</v>
      </c>
      <c r="K202">
        <v>85045.661743441597</v>
      </c>
      <c r="L202">
        <v>87006.948792429524</v>
      </c>
      <c r="M202">
        <v>69661.754238073801</v>
      </c>
      <c r="N202">
        <v>67601.05530311566</v>
      </c>
      <c r="O202">
        <v>69197.435182731817</v>
      </c>
      <c r="P202">
        <v>70069.477644079467</v>
      </c>
      <c r="Q202">
        <v>74041.821923496929</v>
      </c>
      <c r="R202">
        <v>70642.716885557835</v>
      </c>
      <c r="S202">
        <v>77567.599480554432</v>
      </c>
      <c r="T202">
        <v>73073.445590666684</v>
      </c>
      <c r="U202">
        <v>68367.975867654459</v>
      </c>
      <c r="V202">
        <v>57662.298712453019</v>
      </c>
      <c r="W202">
        <v>63079.815967202652</v>
      </c>
      <c r="X202">
        <v>66847.227982674303</v>
      </c>
      <c r="Y202">
        <v>61346.431923902361</v>
      </c>
      <c r="Z202">
        <v>57553.771525564429</v>
      </c>
      <c r="AA202">
        <v>49123.703876051157</v>
      </c>
      <c r="AB202">
        <v>44575.857973687525</v>
      </c>
      <c r="AC202">
        <v>44548.23688398995</v>
      </c>
      <c r="AD202">
        <v>40937.38621626333</v>
      </c>
      <c r="AE202">
        <v>34088.371881865634</v>
      </c>
      <c r="AF202">
        <v>29722.866701644747</v>
      </c>
      <c r="AG202">
        <v>24031.201892916139</v>
      </c>
      <c r="AH202">
        <v>22472.555403783794</v>
      </c>
      <c r="AI202">
        <v>21073.01502567542</v>
      </c>
      <c r="AJ202">
        <v>17259.61161897887</v>
      </c>
      <c r="AK202">
        <v>11701.803199946418</v>
      </c>
      <c r="AL202">
        <v>9580.3220267841552</v>
      </c>
      <c r="AM202">
        <v>7189.841473450454</v>
      </c>
      <c r="AN202">
        <v>0</v>
      </c>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c r="FX202"/>
      <c r="FY202"/>
      <c r="FZ202"/>
      <c r="GA202"/>
      <c r="GB202"/>
      <c r="GC202"/>
      <c r="GD202"/>
      <c r="GE202"/>
      <c r="GF202"/>
      <c r="GG202"/>
      <c r="GH202"/>
      <c r="GI202"/>
      <c r="GJ202"/>
      <c r="GK202"/>
      <c r="GL202"/>
      <c r="GM202"/>
      <c r="GN202"/>
      <c r="GO202"/>
      <c r="GP202"/>
      <c r="GQ202"/>
      <c r="GR202"/>
      <c r="GS202"/>
      <c r="GT202"/>
      <c r="GU202"/>
      <c r="GV202"/>
      <c r="GW202"/>
      <c r="GX202"/>
      <c r="GY202"/>
      <c r="GZ202"/>
      <c r="HA202"/>
      <c r="HB202"/>
      <c r="HC202"/>
      <c r="HD202"/>
      <c r="HE202"/>
      <c r="HF202"/>
      <c r="HG202"/>
      <c r="HH202"/>
      <c r="HI202"/>
      <c r="HJ202"/>
      <c r="HK202"/>
      <c r="HL202"/>
      <c r="HM202"/>
      <c r="HN202"/>
      <c r="HO202"/>
      <c r="HP202"/>
      <c r="HQ202"/>
      <c r="HR202"/>
      <c r="HS202"/>
      <c r="HT202"/>
      <c r="HU202"/>
      <c r="HV202"/>
      <c r="HW202"/>
      <c r="HX202"/>
      <c r="HY202"/>
      <c r="HZ202"/>
      <c r="IA202"/>
      <c r="IB202"/>
      <c r="IC202"/>
      <c r="ID202"/>
      <c r="IE202"/>
      <c r="IF202"/>
      <c r="IG202"/>
      <c r="IH202"/>
      <c r="II202"/>
      <c r="IJ202"/>
      <c r="IK202"/>
      <c r="IL202"/>
      <c r="IM202"/>
      <c r="IN202"/>
      <c r="IO202"/>
      <c r="IP202"/>
      <c r="IQ202"/>
      <c r="IR202"/>
      <c r="IS202"/>
      <c r="IT202"/>
      <c r="IU202"/>
      <c r="IV202"/>
      <c r="IW202"/>
      <c r="IX202"/>
      <c r="IY202"/>
      <c r="IZ202"/>
      <c r="JA202"/>
      <c r="JB202"/>
      <c r="JC202"/>
      <c r="JD202"/>
      <c r="JE202"/>
      <c r="JF202"/>
      <c r="JG202"/>
      <c r="JH202"/>
      <c r="JI202"/>
      <c r="JJ202"/>
      <c r="JK202"/>
      <c r="JL202"/>
      <c r="JM202"/>
      <c r="JN202"/>
      <c r="JO202"/>
      <c r="JP202"/>
      <c r="JQ202"/>
      <c r="JR202"/>
      <c r="JS202"/>
      <c r="JT202"/>
      <c r="JU202"/>
      <c r="JV202"/>
      <c r="JW202"/>
      <c r="JX202"/>
      <c r="JY202"/>
      <c r="JZ202"/>
      <c r="KA202"/>
      <c r="KB202"/>
      <c r="KC202"/>
      <c r="KD202"/>
      <c r="KE202"/>
      <c r="KF202"/>
      <c r="KG202"/>
      <c r="KH202"/>
      <c r="KI202"/>
      <c r="KJ202"/>
      <c r="KK202"/>
      <c r="KL202"/>
      <c r="KM202"/>
      <c r="KN202"/>
      <c r="KO202"/>
      <c r="KP202"/>
      <c r="KQ202"/>
      <c r="KR202"/>
      <c r="KS202"/>
      <c r="KT202"/>
      <c r="KU202"/>
      <c r="KV202"/>
      <c r="KW202"/>
      <c r="KX202"/>
      <c r="KY202"/>
      <c r="KZ202"/>
      <c r="LA202"/>
      <c r="LB202"/>
      <c r="LC202"/>
      <c r="LD202"/>
      <c r="LE202"/>
      <c r="LF202"/>
      <c r="LG202"/>
      <c r="LH202"/>
      <c r="LI202"/>
      <c r="LJ202"/>
      <c r="LK202"/>
      <c r="LL202"/>
      <c r="LM202"/>
      <c r="LN202"/>
      <c r="LO202"/>
      <c r="LP202"/>
      <c r="LQ202"/>
      <c r="LR202"/>
      <c r="LS202"/>
      <c r="LT202"/>
      <c r="LU202"/>
      <c r="LV202"/>
      <c r="LW202"/>
      <c r="LX202"/>
      <c r="LY202"/>
      <c r="LZ202"/>
      <c r="MA202"/>
      <c r="MB202"/>
      <c r="MC202"/>
      <c r="MD202"/>
      <c r="ME202"/>
      <c r="MF202"/>
      <c r="MG202"/>
      <c r="MH202"/>
      <c r="MI202"/>
      <c r="MJ202"/>
      <c r="MK202"/>
      <c r="ML202"/>
      <c r="MM202"/>
      <c r="MN202"/>
      <c r="MO202"/>
      <c r="MP202"/>
      <c r="MQ202"/>
      <c r="MR202"/>
      <c r="MS202"/>
      <c r="MT202"/>
      <c r="MU202"/>
      <c r="MV202"/>
      <c r="MW202"/>
      <c r="MX202"/>
      <c r="MY202"/>
      <c r="MZ202"/>
      <c r="NA202"/>
      <c r="NB202"/>
      <c r="NC202"/>
      <c r="ND202"/>
      <c r="NE202"/>
      <c r="NF202"/>
      <c r="NG202"/>
      <c r="NH202"/>
      <c r="NI202"/>
      <c r="NJ202"/>
      <c r="NK202"/>
      <c r="NL202"/>
      <c r="NM202"/>
      <c r="NN202"/>
      <c r="NO202"/>
      <c r="NP202"/>
      <c r="NQ202"/>
      <c r="NR202"/>
      <c r="NS202"/>
      <c r="NT202"/>
      <c r="NU202"/>
      <c r="NV202"/>
      <c r="NW202"/>
      <c r="NX202"/>
      <c r="NY202"/>
      <c r="NZ202"/>
      <c r="OA202"/>
      <c r="OB202"/>
      <c r="OC202"/>
      <c r="OD202"/>
      <c r="OE202"/>
      <c r="OF202"/>
      <c r="OG202"/>
      <c r="OH202"/>
      <c r="OI202"/>
      <c r="OJ202"/>
      <c r="OK202"/>
      <c r="OL202"/>
      <c r="OM202"/>
      <c r="ON202"/>
      <c r="OO202"/>
      <c r="OP202"/>
      <c r="OQ202"/>
      <c r="OR202"/>
      <c r="OS202"/>
      <c r="OT202"/>
      <c r="OU202"/>
      <c r="OV202"/>
      <c r="OW202"/>
      <c r="OX202"/>
      <c r="OY202"/>
      <c r="OZ202"/>
      <c r="PA202"/>
      <c r="PB202"/>
      <c r="PC202"/>
      <c r="PD202"/>
      <c r="PE202"/>
      <c r="PF202"/>
      <c r="PG202"/>
      <c r="PH202"/>
      <c r="PI202"/>
      <c r="PJ202"/>
      <c r="PK202"/>
      <c r="PL202"/>
      <c r="PM202"/>
      <c r="PN202"/>
      <c r="PO202"/>
      <c r="PP202"/>
      <c r="PQ202"/>
      <c r="PR202"/>
      <c r="PS202"/>
      <c r="PT202"/>
      <c r="PU202"/>
      <c r="PV202"/>
      <c r="PW202"/>
      <c r="PX202"/>
      <c r="PY202"/>
      <c r="PZ202"/>
      <c r="QA202"/>
      <c r="QB202"/>
      <c r="QC202"/>
      <c r="QD202"/>
      <c r="QE202"/>
      <c r="QF202"/>
      <c r="QG202"/>
      <c r="QH202"/>
      <c r="QI202"/>
      <c r="QJ202"/>
      <c r="QK202"/>
      <c r="QL202"/>
      <c r="QM202"/>
      <c r="QN202"/>
      <c r="QO202"/>
      <c r="QP202"/>
      <c r="QQ202"/>
      <c r="QR202"/>
      <c r="QS202"/>
      <c r="QT202"/>
      <c r="QU202"/>
      <c r="QV202"/>
      <c r="QW202"/>
      <c r="QX202"/>
      <c r="QY202"/>
      <c r="QZ202"/>
      <c r="RA202"/>
      <c r="RB202"/>
      <c r="RC202"/>
      <c r="RD202"/>
      <c r="RE202"/>
      <c r="RF202"/>
      <c r="RG202"/>
      <c r="RH202"/>
      <c r="RI202"/>
      <c r="RJ202"/>
      <c r="RK202"/>
      <c r="RL202"/>
      <c r="RM202"/>
      <c r="RN202"/>
      <c r="RO202"/>
      <c r="RP202"/>
      <c r="RQ202"/>
      <c r="RR202"/>
      <c r="RS202"/>
      <c r="RT202"/>
      <c r="RU202"/>
      <c r="RV202"/>
      <c r="RW202"/>
      <c r="RX202"/>
      <c r="RY202"/>
      <c r="RZ202"/>
      <c r="SA202"/>
      <c r="SB202"/>
      <c r="SC202"/>
      <c r="SD202"/>
      <c r="SE202"/>
      <c r="SF202"/>
      <c r="SG202"/>
      <c r="SH202"/>
      <c r="SI202"/>
      <c r="SJ202"/>
      <c r="SK202"/>
      <c r="SL202"/>
      <c r="SM202"/>
      <c r="SN202"/>
      <c r="SO202"/>
      <c r="SP202"/>
      <c r="SQ202"/>
      <c r="SR202"/>
      <c r="SS202"/>
      <c r="ST202"/>
      <c r="SU202"/>
      <c r="SV202"/>
      <c r="SW202"/>
      <c r="SX202"/>
      <c r="SY202"/>
      <c r="SZ202"/>
      <c r="TA202"/>
      <c r="TB202"/>
      <c r="TC202"/>
      <c r="TD202"/>
      <c r="TE202"/>
      <c r="TF202"/>
      <c r="TG202"/>
      <c r="TH202"/>
      <c r="TI202"/>
      <c r="TJ202"/>
      <c r="TK202"/>
      <c r="TL202"/>
      <c r="TM202"/>
      <c r="TN202"/>
      <c r="TO202"/>
      <c r="TP202"/>
      <c r="TQ202"/>
      <c r="TR202"/>
      <c r="TS202"/>
      <c r="TT202"/>
      <c r="TU202"/>
      <c r="TV202"/>
      <c r="TW202"/>
      <c r="TX202"/>
      <c r="TY202"/>
      <c r="TZ202"/>
      <c r="UA202"/>
      <c r="UB202"/>
      <c r="UC202"/>
      <c r="UD202"/>
      <c r="UE202"/>
      <c r="UF202"/>
      <c r="UG202"/>
      <c r="UH202"/>
      <c r="UI202"/>
      <c r="UJ202"/>
      <c r="UK202"/>
      <c r="UL202"/>
      <c r="UM202"/>
      <c r="UN202"/>
      <c r="UO202"/>
      <c r="UP202"/>
      <c r="UQ202"/>
      <c r="UR202"/>
      <c r="US202"/>
      <c r="UT202"/>
      <c r="UU202"/>
      <c r="UV202"/>
      <c r="UW202"/>
      <c r="UX202"/>
      <c r="UY202"/>
      <c r="UZ202"/>
      <c r="VA202"/>
      <c r="VB202"/>
      <c r="VC202"/>
      <c r="VD202"/>
      <c r="VE202"/>
      <c r="VF202"/>
      <c r="VG202"/>
      <c r="VH202"/>
      <c r="VI202"/>
      <c r="VJ202"/>
      <c r="VK202"/>
      <c r="VL202"/>
      <c r="VM202"/>
      <c r="VN202"/>
      <c r="VO202"/>
      <c r="VP202"/>
      <c r="VQ202"/>
      <c r="VR202"/>
      <c r="VS202"/>
      <c r="VT202"/>
      <c r="VU202"/>
      <c r="VV202"/>
      <c r="VW202"/>
      <c r="VX202"/>
      <c r="VY202"/>
      <c r="VZ202"/>
      <c r="WA202"/>
      <c r="WB202"/>
      <c r="WC202"/>
      <c r="WD202"/>
      <c r="WE202"/>
      <c r="WF202"/>
      <c r="WG202"/>
      <c r="WH202"/>
      <c r="WI202"/>
      <c r="WJ202"/>
      <c r="WK202"/>
      <c r="WL202"/>
      <c r="WM202"/>
      <c r="WN202"/>
      <c r="WO202"/>
      <c r="WP202"/>
      <c r="WQ202"/>
      <c r="WR202"/>
      <c r="WS202"/>
      <c r="WT202"/>
      <c r="WU202"/>
      <c r="WV202"/>
      <c r="WW202"/>
      <c r="WX202"/>
      <c r="WY202"/>
      <c r="WZ202"/>
      <c r="XA202"/>
      <c r="XB202"/>
      <c r="XC202"/>
      <c r="XD202"/>
      <c r="XE202"/>
      <c r="XF202"/>
      <c r="XG202"/>
      <c r="XH202"/>
      <c r="XI202"/>
      <c r="XJ202"/>
      <c r="XK202"/>
      <c r="XL202"/>
      <c r="XM202"/>
      <c r="XN202"/>
      <c r="XO202"/>
      <c r="XP202"/>
      <c r="XQ202"/>
      <c r="XR202"/>
      <c r="XS202"/>
      <c r="XT202"/>
      <c r="XU202"/>
      <c r="XV202"/>
      <c r="XW202"/>
      <c r="XX202"/>
      <c r="XY202"/>
      <c r="XZ202"/>
      <c r="YA202"/>
      <c r="YB202"/>
      <c r="YC202"/>
      <c r="YD202"/>
      <c r="YE202"/>
      <c r="YF202"/>
      <c r="YG202"/>
      <c r="YH202"/>
      <c r="YI202"/>
      <c r="YJ202"/>
      <c r="YK202"/>
      <c r="YL202"/>
      <c r="YM202"/>
      <c r="YN202"/>
      <c r="YO202"/>
      <c r="YP202"/>
      <c r="YQ202"/>
      <c r="YR202"/>
      <c r="YS202"/>
      <c r="YT202"/>
      <c r="YU202"/>
      <c r="YV202"/>
      <c r="YW202"/>
      <c r="YX202"/>
      <c r="YY202"/>
      <c r="YZ202"/>
      <c r="ZA202"/>
      <c r="ZB202"/>
      <c r="ZC202"/>
      <c r="ZD202"/>
      <c r="ZE202"/>
      <c r="ZF202"/>
      <c r="ZG202"/>
      <c r="ZH202"/>
      <c r="ZI202"/>
      <c r="ZJ202"/>
      <c r="ZK202"/>
      <c r="ZL202"/>
      <c r="ZM202"/>
      <c r="ZN202"/>
      <c r="ZO202"/>
      <c r="ZP202"/>
      <c r="ZQ202"/>
      <c r="ZR202"/>
      <c r="ZS202"/>
      <c r="ZT202"/>
      <c r="ZU202"/>
      <c r="ZV202"/>
      <c r="ZW202"/>
      <c r="ZX202"/>
      <c r="ZY202"/>
      <c r="ZZ202"/>
    </row>
    <row r="203" spans="1:702" s="18" customFormat="1">
      <c r="A203" s="16" t="s">
        <v>195</v>
      </c>
      <c r="B203">
        <v>628178.26786452695</v>
      </c>
      <c r="C203">
        <v>606689.7636215582</v>
      </c>
      <c r="D203">
        <v>576906.87187497062</v>
      </c>
      <c r="E203">
        <v>598314.41549250507</v>
      </c>
      <c r="F203">
        <v>593384.67729308677</v>
      </c>
      <c r="G203">
        <v>648148.19158402062</v>
      </c>
      <c r="H203">
        <v>563467.88242507819</v>
      </c>
      <c r="I203">
        <v>522689.36607087834</v>
      </c>
      <c r="J203">
        <v>494481.64323932759</v>
      </c>
      <c r="K203">
        <v>425228.30871720798</v>
      </c>
      <c r="L203">
        <v>435034.74396214762</v>
      </c>
      <c r="M203">
        <v>348308.77119036904</v>
      </c>
      <c r="N203">
        <v>338005.27651557827</v>
      </c>
      <c r="O203">
        <v>345987.1759136591</v>
      </c>
      <c r="P203">
        <v>350347.38822039735</v>
      </c>
      <c r="Q203">
        <v>370209.10961748462</v>
      </c>
      <c r="R203">
        <v>353213.58442778914</v>
      </c>
      <c r="S203">
        <v>387837.99740277213</v>
      </c>
      <c r="T203">
        <v>365367.22795333341</v>
      </c>
      <c r="U203">
        <v>341839.87933827232</v>
      </c>
      <c r="V203">
        <v>288311.49356226512</v>
      </c>
      <c r="W203">
        <v>315399.07983601326</v>
      </c>
      <c r="X203">
        <v>334236.13991337153</v>
      </c>
      <c r="Y203">
        <v>306732.1596195118</v>
      </c>
      <c r="Z203">
        <v>287768.85762782214</v>
      </c>
      <c r="AA203">
        <v>245618.51938025581</v>
      </c>
      <c r="AB203">
        <v>222879.28986843766</v>
      </c>
      <c r="AC203">
        <v>222741.18441994977</v>
      </c>
      <c r="AD203">
        <v>204686.9310813167</v>
      </c>
      <c r="AE203">
        <v>170441.8594093282</v>
      </c>
      <c r="AF203">
        <v>148614.33350822376</v>
      </c>
      <c r="AG203">
        <v>120156.00946458071</v>
      </c>
      <c r="AH203">
        <v>112362.77701891898</v>
      </c>
      <c r="AI203">
        <v>105365.07512837712</v>
      </c>
      <c r="AJ203">
        <v>86298.058094894368</v>
      </c>
      <c r="AK203">
        <v>58509.015999732103</v>
      </c>
      <c r="AL203">
        <v>47901.610133920782</v>
      </c>
      <c r="AM203">
        <v>35949.207367252275</v>
      </c>
      <c r="AN203">
        <v>27243.569792345206</v>
      </c>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c r="FX203"/>
      <c r="FY203"/>
      <c r="FZ203"/>
      <c r="GA203"/>
      <c r="GB203"/>
      <c r="GC203"/>
      <c r="GD203"/>
      <c r="GE203"/>
      <c r="GF203"/>
      <c r="GG203"/>
      <c r="GH203"/>
      <c r="GI203"/>
      <c r="GJ203"/>
      <c r="GK203"/>
      <c r="GL203"/>
      <c r="GM203"/>
      <c r="GN203"/>
      <c r="GO203"/>
      <c r="GP203"/>
      <c r="GQ203"/>
      <c r="GR203"/>
      <c r="GS203"/>
      <c r="GT203"/>
      <c r="GU203"/>
      <c r="GV203"/>
      <c r="GW203"/>
      <c r="GX203"/>
      <c r="GY203"/>
      <c r="GZ203"/>
      <c r="HA203"/>
      <c r="HB203"/>
      <c r="HC203"/>
      <c r="HD203"/>
      <c r="HE203"/>
      <c r="HF203"/>
      <c r="HG203"/>
      <c r="HH203"/>
      <c r="HI203"/>
      <c r="HJ203"/>
      <c r="HK203"/>
      <c r="HL203"/>
      <c r="HM203"/>
      <c r="HN203"/>
      <c r="HO203"/>
      <c r="HP203"/>
      <c r="HQ203"/>
      <c r="HR203"/>
      <c r="HS203"/>
      <c r="HT203"/>
      <c r="HU203"/>
      <c r="HV203"/>
      <c r="HW203"/>
      <c r="HX203"/>
      <c r="HY203"/>
      <c r="HZ203"/>
      <c r="IA203"/>
      <c r="IB203"/>
      <c r="IC203"/>
      <c r="ID203"/>
      <c r="IE203"/>
      <c r="IF203"/>
      <c r="IG203"/>
      <c r="IH203"/>
      <c r="II203"/>
      <c r="IJ203"/>
      <c r="IK203"/>
      <c r="IL203"/>
      <c r="IM203"/>
      <c r="IN203"/>
      <c r="IO203"/>
      <c r="IP203"/>
      <c r="IQ203"/>
      <c r="IR203"/>
      <c r="IS203"/>
      <c r="IT203"/>
      <c r="IU203"/>
      <c r="IV203"/>
      <c r="IW203"/>
      <c r="IX203"/>
      <c r="IY203"/>
      <c r="IZ203"/>
      <c r="JA203"/>
      <c r="JB203"/>
      <c r="JC203"/>
      <c r="JD203"/>
      <c r="JE203"/>
      <c r="JF203"/>
      <c r="JG203"/>
      <c r="JH203"/>
      <c r="JI203"/>
      <c r="JJ203"/>
      <c r="JK203"/>
      <c r="JL203"/>
      <c r="JM203"/>
      <c r="JN203"/>
      <c r="JO203"/>
      <c r="JP203"/>
      <c r="JQ203"/>
      <c r="JR203"/>
      <c r="JS203"/>
      <c r="JT203"/>
      <c r="JU203"/>
      <c r="JV203"/>
      <c r="JW203"/>
      <c r="JX203"/>
      <c r="JY203"/>
      <c r="JZ203"/>
      <c r="KA203"/>
      <c r="KB203"/>
      <c r="KC203"/>
      <c r="KD203"/>
      <c r="KE203"/>
      <c r="KF203"/>
      <c r="KG203"/>
      <c r="KH203"/>
      <c r="KI203"/>
      <c r="KJ203"/>
      <c r="KK203"/>
      <c r="KL203"/>
      <c r="KM203"/>
      <c r="KN203"/>
      <c r="KO203"/>
      <c r="KP203"/>
      <c r="KQ203"/>
      <c r="KR203"/>
      <c r="KS203"/>
      <c r="KT203"/>
      <c r="KU203"/>
      <c r="KV203"/>
      <c r="KW203"/>
      <c r="KX203"/>
      <c r="KY203"/>
      <c r="KZ203"/>
      <c r="LA203"/>
      <c r="LB203"/>
      <c r="LC203"/>
      <c r="LD203"/>
      <c r="LE203"/>
      <c r="LF203"/>
      <c r="LG203"/>
      <c r="LH203"/>
      <c r="LI203"/>
      <c r="LJ203"/>
      <c r="LK203"/>
      <c r="LL203"/>
      <c r="LM203"/>
      <c r="LN203"/>
      <c r="LO203"/>
      <c r="LP203"/>
      <c r="LQ203"/>
      <c r="LR203"/>
      <c r="LS203"/>
      <c r="LT203"/>
      <c r="LU203"/>
      <c r="LV203"/>
      <c r="LW203"/>
      <c r="LX203"/>
      <c r="LY203"/>
      <c r="LZ203"/>
      <c r="MA203"/>
      <c r="MB203"/>
      <c r="MC203"/>
      <c r="MD203"/>
      <c r="ME203"/>
      <c r="MF203"/>
      <c r="MG203"/>
      <c r="MH203"/>
      <c r="MI203"/>
      <c r="MJ203"/>
      <c r="MK203"/>
      <c r="ML203"/>
      <c r="MM203"/>
      <c r="MN203"/>
      <c r="MO203"/>
      <c r="MP203"/>
      <c r="MQ203"/>
      <c r="MR203"/>
      <c r="MS203"/>
      <c r="MT203"/>
      <c r="MU203"/>
      <c r="MV203"/>
      <c r="MW203"/>
      <c r="MX203"/>
      <c r="MY203"/>
      <c r="MZ203"/>
      <c r="NA203"/>
      <c r="NB203"/>
      <c r="NC203"/>
      <c r="ND203"/>
      <c r="NE203"/>
      <c r="NF203"/>
      <c r="NG203"/>
      <c r="NH203"/>
      <c r="NI203"/>
      <c r="NJ203"/>
      <c r="NK203"/>
      <c r="NL203"/>
      <c r="NM203"/>
      <c r="NN203"/>
      <c r="NO203"/>
      <c r="NP203"/>
      <c r="NQ203"/>
      <c r="NR203"/>
      <c r="NS203"/>
      <c r="NT203"/>
      <c r="NU203"/>
      <c r="NV203"/>
      <c r="NW203"/>
      <c r="NX203"/>
      <c r="NY203"/>
      <c r="NZ203"/>
      <c r="OA203"/>
      <c r="OB203"/>
      <c r="OC203"/>
      <c r="OD203"/>
      <c r="OE203"/>
      <c r="OF203"/>
      <c r="OG203"/>
      <c r="OH203"/>
      <c r="OI203"/>
      <c r="OJ203"/>
      <c r="OK203"/>
      <c r="OL203"/>
      <c r="OM203"/>
      <c r="ON203"/>
      <c r="OO203"/>
      <c r="OP203"/>
      <c r="OQ203"/>
      <c r="OR203"/>
      <c r="OS203"/>
      <c r="OT203"/>
      <c r="OU203"/>
      <c r="OV203"/>
      <c r="OW203"/>
      <c r="OX203"/>
      <c r="OY203"/>
      <c r="OZ203"/>
      <c r="PA203"/>
      <c r="PB203"/>
      <c r="PC203"/>
      <c r="PD203"/>
      <c r="PE203"/>
      <c r="PF203"/>
      <c r="PG203"/>
      <c r="PH203"/>
      <c r="PI203"/>
      <c r="PJ203"/>
      <c r="PK203"/>
      <c r="PL203"/>
      <c r="PM203"/>
      <c r="PN203"/>
      <c r="PO203"/>
      <c r="PP203"/>
      <c r="PQ203"/>
      <c r="PR203"/>
      <c r="PS203"/>
      <c r="PT203"/>
      <c r="PU203"/>
      <c r="PV203"/>
      <c r="PW203"/>
      <c r="PX203"/>
      <c r="PY203"/>
      <c r="PZ203"/>
      <c r="QA203"/>
      <c r="QB203"/>
      <c r="QC203"/>
      <c r="QD203"/>
      <c r="QE203"/>
      <c r="QF203"/>
      <c r="QG203"/>
      <c r="QH203"/>
      <c r="QI203"/>
      <c r="QJ203"/>
      <c r="QK203"/>
      <c r="QL203"/>
      <c r="QM203"/>
      <c r="QN203"/>
      <c r="QO203"/>
      <c r="QP203"/>
      <c r="QQ203"/>
      <c r="QR203"/>
      <c r="QS203"/>
      <c r="QT203"/>
      <c r="QU203"/>
      <c r="QV203"/>
      <c r="QW203"/>
      <c r="QX203"/>
      <c r="QY203"/>
      <c r="QZ203"/>
      <c r="RA203"/>
      <c r="RB203"/>
      <c r="RC203"/>
      <c r="RD203"/>
      <c r="RE203"/>
      <c r="RF203"/>
      <c r="RG203"/>
      <c r="RH203"/>
      <c r="RI203"/>
      <c r="RJ203"/>
      <c r="RK203"/>
      <c r="RL203"/>
      <c r="RM203"/>
      <c r="RN203"/>
      <c r="RO203"/>
      <c r="RP203"/>
      <c r="RQ203"/>
      <c r="RR203"/>
      <c r="RS203"/>
      <c r="RT203"/>
      <c r="RU203"/>
      <c r="RV203"/>
      <c r="RW203"/>
      <c r="RX203"/>
      <c r="RY203"/>
      <c r="RZ203"/>
      <c r="SA203"/>
      <c r="SB203"/>
      <c r="SC203"/>
      <c r="SD203"/>
      <c r="SE203"/>
      <c r="SF203"/>
      <c r="SG203"/>
      <c r="SH203"/>
      <c r="SI203"/>
      <c r="SJ203"/>
      <c r="SK203"/>
      <c r="SL203"/>
      <c r="SM203"/>
      <c r="SN203"/>
      <c r="SO203"/>
      <c r="SP203"/>
      <c r="SQ203"/>
      <c r="SR203"/>
      <c r="SS203"/>
      <c r="ST203"/>
      <c r="SU203"/>
      <c r="SV203"/>
      <c r="SW203"/>
      <c r="SX203"/>
      <c r="SY203"/>
      <c r="SZ203"/>
      <c r="TA203"/>
      <c r="TB203"/>
      <c r="TC203"/>
      <c r="TD203"/>
      <c r="TE203"/>
      <c r="TF203"/>
      <c r="TG203"/>
      <c r="TH203"/>
      <c r="TI203"/>
      <c r="TJ203"/>
      <c r="TK203"/>
      <c r="TL203"/>
      <c r="TM203"/>
      <c r="TN203"/>
      <c r="TO203"/>
      <c r="TP203"/>
      <c r="TQ203"/>
      <c r="TR203"/>
      <c r="TS203"/>
      <c r="TT203"/>
      <c r="TU203"/>
      <c r="TV203"/>
      <c r="TW203"/>
      <c r="TX203"/>
      <c r="TY203"/>
      <c r="TZ203"/>
      <c r="UA203"/>
      <c r="UB203"/>
      <c r="UC203"/>
      <c r="UD203"/>
      <c r="UE203"/>
      <c r="UF203"/>
      <c r="UG203"/>
      <c r="UH203"/>
      <c r="UI203"/>
      <c r="UJ203"/>
      <c r="UK203"/>
      <c r="UL203"/>
      <c r="UM203"/>
      <c r="UN203"/>
      <c r="UO203"/>
      <c r="UP203"/>
      <c r="UQ203"/>
      <c r="UR203"/>
      <c r="US203"/>
      <c r="UT203"/>
      <c r="UU203"/>
      <c r="UV203"/>
      <c r="UW203"/>
      <c r="UX203"/>
      <c r="UY203"/>
      <c r="UZ203"/>
      <c r="VA203"/>
      <c r="VB203"/>
      <c r="VC203"/>
      <c r="VD203"/>
      <c r="VE203"/>
      <c r="VF203"/>
      <c r="VG203"/>
      <c r="VH203"/>
      <c r="VI203"/>
      <c r="VJ203"/>
      <c r="VK203"/>
      <c r="VL203"/>
      <c r="VM203"/>
      <c r="VN203"/>
      <c r="VO203"/>
      <c r="VP203"/>
      <c r="VQ203"/>
      <c r="VR203"/>
      <c r="VS203"/>
      <c r="VT203"/>
      <c r="VU203"/>
      <c r="VV203"/>
      <c r="VW203"/>
      <c r="VX203"/>
      <c r="VY203"/>
      <c r="VZ203"/>
      <c r="WA203"/>
      <c r="WB203"/>
      <c r="WC203"/>
      <c r="WD203"/>
      <c r="WE203"/>
      <c r="WF203"/>
      <c r="WG203"/>
      <c r="WH203"/>
      <c r="WI203"/>
      <c r="WJ203"/>
      <c r="WK203"/>
      <c r="WL203"/>
      <c r="WM203"/>
      <c r="WN203"/>
      <c r="WO203"/>
      <c r="WP203"/>
      <c r="WQ203"/>
      <c r="WR203"/>
      <c r="WS203"/>
      <c r="WT203"/>
      <c r="WU203"/>
      <c r="WV203"/>
      <c r="WW203"/>
      <c r="WX203"/>
      <c r="WY203"/>
      <c r="WZ203"/>
      <c r="XA203"/>
      <c r="XB203"/>
      <c r="XC203"/>
      <c r="XD203"/>
      <c r="XE203"/>
      <c r="XF203"/>
      <c r="XG203"/>
      <c r="XH203"/>
      <c r="XI203"/>
      <c r="XJ203"/>
      <c r="XK203"/>
      <c r="XL203"/>
      <c r="XM203"/>
      <c r="XN203"/>
      <c r="XO203"/>
      <c r="XP203"/>
      <c r="XQ203"/>
      <c r="XR203"/>
      <c r="XS203"/>
      <c r="XT203"/>
      <c r="XU203"/>
      <c r="XV203"/>
      <c r="XW203"/>
      <c r="XX203"/>
      <c r="XY203"/>
      <c r="XZ203"/>
      <c r="YA203"/>
      <c r="YB203"/>
      <c r="YC203"/>
      <c r="YD203"/>
      <c r="YE203"/>
      <c r="YF203"/>
      <c r="YG203"/>
      <c r="YH203"/>
      <c r="YI203"/>
      <c r="YJ203"/>
      <c r="YK203"/>
      <c r="YL203"/>
      <c r="YM203"/>
      <c r="YN203"/>
      <c r="YO203"/>
      <c r="YP203"/>
      <c r="YQ203"/>
      <c r="YR203"/>
      <c r="YS203"/>
      <c r="YT203"/>
      <c r="YU203"/>
      <c r="YV203"/>
      <c r="YW203"/>
      <c r="YX203"/>
      <c r="YY203"/>
      <c r="YZ203"/>
      <c r="ZA203"/>
      <c r="ZB203"/>
      <c r="ZC203"/>
      <c r="ZD203"/>
      <c r="ZE203"/>
      <c r="ZF203"/>
      <c r="ZG203"/>
      <c r="ZH203"/>
      <c r="ZI203"/>
      <c r="ZJ203"/>
      <c r="ZK203"/>
      <c r="ZL203"/>
      <c r="ZM203"/>
      <c r="ZN203"/>
      <c r="ZO203"/>
      <c r="ZP203"/>
      <c r="ZQ203"/>
      <c r="ZR203"/>
      <c r="ZS203"/>
      <c r="ZT203"/>
      <c r="ZU203"/>
      <c r="ZV203"/>
      <c r="ZW203"/>
      <c r="ZX203"/>
      <c r="ZY203"/>
      <c r="ZZ203"/>
    </row>
    <row r="204" spans="1:702" s="18" customFormat="1">
      <c r="A204" s="69" t="s">
        <v>361</v>
      </c>
      <c r="B204">
        <v>0</v>
      </c>
      <c r="C204">
        <v>0</v>
      </c>
      <c r="D204">
        <v>0</v>
      </c>
      <c r="E204">
        <v>0</v>
      </c>
      <c r="F204">
        <v>0</v>
      </c>
      <c r="G204">
        <v>0</v>
      </c>
      <c r="H204">
        <v>0</v>
      </c>
      <c r="I204">
        <v>0</v>
      </c>
      <c r="J204">
        <v>0</v>
      </c>
      <c r="K204">
        <v>0</v>
      </c>
      <c r="L204">
        <v>0</v>
      </c>
      <c r="M204">
        <v>0</v>
      </c>
      <c r="N204">
        <v>0</v>
      </c>
      <c r="O204">
        <v>0</v>
      </c>
      <c r="P204">
        <v>0</v>
      </c>
      <c r="Q204">
        <v>0</v>
      </c>
      <c r="R204">
        <v>0</v>
      </c>
      <c r="S204">
        <v>0</v>
      </c>
      <c r="T204">
        <v>0</v>
      </c>
      <c r="U204">
        <v>0</v>
      </c>
      <c r="V204">
        <v>0</v>
      </c>
      <c r="W204">
        <v>0</v>
      </c>
      <c r="X204">
        <v>0</v>
      </c>
      <c r="Y204">
        <v>0</v>
      </c>
      <c r="Z204">
        <v>0</v>
      </c>
      <c r="AA204">
        <v>0</v>
      </c>
      <c r="AB204">
        <v>0</v>
      </c>
      <c r="AC204">
        <v>0</v>
      </c>
      <c r="AD204">
        <v>0</v>
      </c>
      <c r="AE204">
        <v>0</v>
      </c>
      <c r="AF204">
        <v>0</v>
      </c>
      <c r="AG204">
        <v>0</v>
      </c>
      <c r="AH204">
        <v>0</v>
      </c>
      <c r="AI204">
        <v>0</v>
      </c>
      <c r="AJ204">
        <v>0</v>
      </c>
      <c r="AK204">
        <v>0</v>
      </c>
      <c r="AL204">
        <v>0</v>
      </c>
      <c r="AM204">
        <v>0</v>
      </c>
      <c r="AN204">
        <v>0</v>
      </c>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c r="FX204"/>
      <c r="FY204"/>
      <c r="FZ204"/>
      <c r="GA204"/>
      <c r="GB204"/>
      <c r="GC204"/>
      <c r="GD204"/>
      <c r="GE204"/>
      <c r="GF204"/>
      <c r="GG204"/>
      <c r="GH204"/>
      <c r="GI204"/>
      <c r="GJ204"/>
      <c r="GK204"/>
      <c r="GL204"/>
      <c r="GM204"/>
      <c r="GN204"/>
      <c r="GO204"/>
      <c r="GP204"/>
      <c r="GQ204"/>
      <c r="GR204"/>
      <c r="GS204"/>
      <c r="GT204"/>
      <c r="GU204"/>
      <c r="GV204"/>
      <c r="GW204"/>
      <c r="GX204"/>
      <c r="GY204"/>
      <c r="GZ204"/>
      <c r="HA204"/>
      <c r="HB204"/>
      <c r="HC204"/>
      <c r="HD204"/>
      <c r="HE204"/>
      <c r="HF204"/>
      <c r="HG204"/>
      <c r="HH204"/>
      <c r="HI204"/>
      <c r="HJ204"/>
      <c r="HK204"/>
      <c r="HL204"/>
      <c r="HM204"/>
      <c r="HN204"/>
      <c r="HO204"/>
      <c r="HP204"/>
      <c r="HQ204"/>
      <c r="HR204"/>
      <c r="HS204"/>
      <c r="HT204"/>
      <c r="HU204"/>
      <c r="HV204"/>
      <c r="HW204"/>
      <c r="HX204"/>
      <c r="HY204"/>
      <c r="HZ204"/>
      <c r="IA204"/>
      <c r="IB204"/>
      <c r="IC204"/>
      <c r="ID204"/>
      <c r="IE204"/>
      <c r="IF204"/>
      <c r="IG204"/>
      <c r="IH204"/>
      <c r="II204"/>
      <c r="IJ204"/>
      <c r="IK204"/>
      <c r="IL204"/>
      <c r="IM204"/>
      <c r="IN204"/>
      <c r="IO204"/>
      <c r="IP204"/>
      <c r="IQ204"/>
      <c r="IR204"/>
      <c r="IS204"/>
      <c r="IT204"/>
      <c r="IU204"/>
      <c r="IV204"/>
      <c r="IW204"/>
      <c r="IX204"/>
      <c r="IY204"/>
      <c r="IZ204"/>
      <c r="JA204"/>
      <c r="JB204"/>
      <c r="JC204"/>
      <c r="JD204"/>
      <c r="JE204"/>
      <c r="JF204"/>
      <c r="JG204"/>
      <c r="JH204"/>
      <c r="JI204"/>
      <c r="JJ204"/>
      <c r="JK204"/>
      <c r="JL204"/>
      <c r="JM204"/>
      <c r="JN204"/>
      <c r="JO204"/>
      <c r="JP204"/>
      <c r="JQ204"/>
      <c r="JR204"/>
      <c r="JS204"/>
      <c r="JT204"/>
      <c r="JU204"/>
      <c r="JV204"/>
      <c r="JW204"/>
      <c r="JX204"/>
      <c r="JY204"/>
      <c r="JZ204"/>
      <c r="KA204"/>
      <c r="KB204"/>
      <c r="KC204"/>
      <c r="KD204"/>
      <c r="KE204"/>
      <c r="KF204"/>
      <c r="KG204"/>
      <c r="KH204"/>
      <c r="KI204"/>
      <c r="KJ204"/>
      <c r="KK204"/>
      <c r="KL204"/>
      <c r="KM204"/>
      <c r="KN204"/>
      <c r="KO204"/>
      <c r="KP204"/>
      <c r="KQ204"/>
      <c r="KR204"/>
      <c r="KS204"/>
      <c r="KT204"/>
      <c r="KU204"/>
      <c r="KV204"/>
      <c r="KW204"/>
      <c r="KX204"/>
      <c r="KY204"/>
      <c r="KZ204"/>
      <c r="LA204"/>
      <c r="LB204"/>
      <c r="LC204"/>
      <c r="LD204"/>
      <c r="LE204"/>
      <c r="LF204"/>
      <c r="LG204"/>
      <c r="LH204"/>
      <c r="LI204"/>
      <c r="LJ204"/>
      <c r="LK204"/>
      <c r="LL204"/>
      <c r="LM204"/>
      <c r="LN204"/>
      <c r="LO204"/>
      <c r="LP204"/>
      <c r="LQ204"/>
      <c r="LR204"/>
      <c r="LS204"/>
      <c r="LT204"/>
      <c r="LU204"/>
      <c r="LV204"/>
      <c r="LW204"/>
      <c r="LX204"/>
      <c r="LY204"/>
      <c r="LZ204"/>
      <c r="MA204"/>
      <c r="MB204"/>
      <c r="MC204"/>
      <c r="MD204"/>
      <c r="ME204"/>
      <c r="MF204"/>
      <c r="MG204"/>
      <c r="MH204"/>
      <c r="MI204"/>
      <c r="MJ204"/>
      <c r="MK204"/>
      <c r="ML204"/>
      <c r="MM204"/>
      <c r="MN204"/>
      <c r="MO204"/>
      <c r="MP204"/>
      <c r="MQ204"/>
      <c r="MR204"/>
      <c r="MS204"/>
      <c r="MT204"/>
      <c r="MU204"/>
      <c r="MV204"/>
      <c r="MW204"/>
      <c r="MX204"/>
      <c r="MY204"/>
      <c r="MZ204"/>
      <c r="NA204"/>
      <c r="NB204"/>
      <c r="NC204"/>
      <c r="ND204"/>
      <c r="NE204"/>
      <c r="NF204"/>
      <c r="NG204"/>
      <c r="NH204"/>
      <c r="NI204"/>
      <c r="NJ204"/>
      <c r="NK204"/>
      <c r="NL204"/>
      <c r="NM204"/>
      <c r="NN204"/>
      <c r="NO204"/>
      <c r="NP204"/>
      <c r="NQ204"/>
      <c r="NR204"/>
      <c r="NS204"/>
      <c r="NT204"/>
      <c r="NU204"/>
      <c r="NV204"/>
      <c r="NW204"/>
      <c r="NX204"/>
      <c r="NY204"/>
      <c r="NZ204"/>
      <c r="OA204"/>
      <c r="OB204"/>
      <c r="OC204"/>
      <c r="OD204"/>
      <c r="OE204"/>
      <c r="OF204"/>
      <c r="OG204"/>
      <c r="OH204"/>
      <c r="OI204"/>
      <c r="OJ204"/>
      <c r="OK204"/>
      <c r="OL204"/>
      <c r="OM204"/>
      <c r="ON204"/>
      <c r="OO204"/>
      <c r="OP204"/>
      <c r="OQ204"/>
      <c r="OR204"/>
      <c r="OS204"/>
      <c r="OT204"/>
      <c r="OU204"/>
      <c r="OV204"/>
      <c r="OW204"/>
      <c r="OX204"/>
      <c r="OY204"/>
      <c r="OZ204"/>
      <c r="PA204"/>
      <c r="PB204"/>
      <c r="PC204"/>
      <c r="PD204"/>
      <c r="PE204"/>
      <c r="PF204"/>
      <c r="PG204"/>
      <c r="PH204"/>
      <c r="PI204"/>
      <c r="PJ204"/>
      <c r="PK204"/>
      <c r="PL204"/>
      <c r="PM204"/>
      <c r="PN204"/>
      <c r="PO204"/>
      <c r="PP204"/>
      <c r="PQ204"/>
      <c r="PR204"/>
      <c r="PS204"/>
      <c r="PT204"/>
      <c r="PU204"/>
      <c r="PV204"/>
      <c r="PW204"/>
      <c r="PX204"/>
      <c r="PY204"/>
      <c r="PZ204"/>
      <c r="QA204"/>
      <c r="QB204"/>
      <c r="QC204"/>
      <c r="QD204"/>
      <c r="QE204"/>
      <c r="QF204"/>
      <c r="QG204"/>
      <c r="QH204"/>
      <c r="QI204"/>
      <c r="QJ204"/>
      <c r="QK204"/>
      <c r="QL204"/>
      <c r="QM204"/>
      <c r="QN204"/>
      <c r="QO204"/>
      <c r="QP204"/>
      <c r="QQ204"/>
      <c r="QR204"/>
      <c r="QS204"/>
      <c r="QT204"/>
      <c r="QU204"/>
      <c r="QV204"/>
      <c r="QW204"/>
      <c r="QX204"/>
      <c r="QY204"/>
      <c r="QZ204"/>
      <c r="RA204"/>
      <c r="RB204"/>
      <c r="RC204"/>
      <c r="RD204"/>
      <c r="RE204"/>
      <c r="RF204"/>
      <c r="RG204"/>
      <c r="RH204"/>
      <c r="RI204"/>
      <c r="RJ204"/>
      <c r="RK204"/>
      <c r="RL204"/>
      <c r="RM204"/>
      <c r="RN204"/>
      <c r="RO204"/>
      <c r="RP204"/>
      <c r="RQ204"/>
      <c r="RR204"/>
      <c r="RS204"/>
      <c r="RT204"/>
      <c r="RU204"/>
      <c r="RV204"/>
      <c r="RW204"/>
      <c r="RX204"/>
      <c r="RY204"/>
      <c r="RZ204"/>
      <c r="SA204"/>
      <c r="SB204"/>
      <c r="SC204"/>
      <c r="SD204"/>
      <c r="SE204"/>
      <c r="SF204"/>
      <c r="SG204"/>
      <c r="SH204"/>
      <c r="SI204"/>
      <c r="SJ204"/>
      <c r="SK204"/>
      <c r="SL204"/>
      <c r="SM204"/>
      <c r="SN204"/>
      <c r="SO204"/>
      <c r="SP204"/>
      <c r="SQ204"/>
      <c r="SR204"/>
      <c r="SS204"/>
      <c r="ST204"/>
      <c r="SU204"/>
      <c r="SV204"/>
      <c r="SW204"/>
      <c r="SX204"/>
      <c r="SY204"/>
      <c r="SZ204"/>
      <c r="TA204"/>
      <c r="TB204"/>
      <c r="TC204"/>
      <c r="TD204"/>
      <c r="TE204"/>
      <c r="TF204"/>
      <c r="TG204"/>
      <c r="TH204"/>
      <c r="TI204"/>
      <c r="TJ204"/>
      <c r="TK204"/>
      <c r="TL204"/>
      <c r="TM204"/>
      <c r="TN204"/>
      <c r="TO204"/>
      <c r="TP204"/>
      <c r="TQ204"/>
      <c r="TR204"/>
      <c r="TS204"/>
      <c r="TT204"/>
      <c r="TU204"/>
      <c r="TV204"/>
      <c r="TW204"/>
      <c r="TX204"/>
      <c r="TY204"/>
      <c r="TZ204"/>
      <c r="UA204"/>
      <c r="UB204"/>
      <c r="UC204"/>
      <c r="UD204"/>
      <c r="UE204"/>
      <c r="UF204"/>
      <c r="UG204"/>
      <c r="UH204"/>
      <c r="UI204"/>
      <c r="UJ204"/>
      <c r="UK204"/>
      <c r="UL204"/>
      <c r="UM204"/>
      <c r="UN204"/>
      <c r="UO204"/>
      <c r="UP204"/>
      <c r="UQ204"/>
      <c r="UR204"/>
      <c r="US204"/>
      <c r="UT204"/>
      <c r="UU204"/>
      <c r="UV204"/>
      <c r="UW204"/>
      <c r="UX204"/>
      <c r="UY204"/>
      <c r="UZ204"/>
      <c r="VA204"/>
      <c r="VB204"/>
      <c r="VC204"/>
      <c r="VD204"/>
      <c r="VE204"/>
      <c r="VF204"/>
      <c r="VG204"/>
      <c r="VH204"/>
      <c r="VI204"/>
      <c r="VJ204"/>
      <c r="VK204"/>
      <c r="VL204"/>
      <c r="VM204"/>
      <c r="VN204"/>
      <c r="VO204"/>
      <c r="VP204"/>
      <c r="VQ204"/>
      <c r="VR204"/>
      <c r="VS204"/>
      <c r="VT204"/>
      <c r="VU204"/>
      <c r="VV204"/>
      <c r="VW204"/>
      <c r="VX204"/>
      <c r="VY204"/>
      <c r="VZ204"/>
      <c r="WA204"/>
      <c r="WB204"/>
      <c r="WC204"/>
      <c r="WD204"/>
      <c r="WE204"/>
      <c r="WF204"/>
      <c r="WG204"/>
      <c r="WH204"/>
      <c r="WI204"/>
      <c r="WJ204"/>
      <c r="WK204"/>
      <c r="WL204"/>
      <c r="WM204"/>
      <c r="WN204"/>
      <c r="WO204"/>
      <c r="WP204"/>
      <c r="WQ204"/>
      <c r="WR204"/>
      <c r="WS204"/>
      <c r="WT204"/>
      <c r="WU204"/>
      <c r="WV204"/>
      <c r="WW204"/>
      <c r="WX204"/>
      <c r="WY204"/>
      <c r="WZ204"/>
      <c r="XA204"/>
      <c r="XB204"/>
      <c r="XC204"/>
      <c r="XD204"/>
      <c r="XE204"/>
      <c r="XF204"/>
      <c r="XG204"/>
      <c r="XH204"/>
      <c r="XI204"/>
      <c r="XJ204"/>
      <c r="XK204"/>
      <c r="XL204"/>
      <c r="XM204"/>
      <c r="XN204"/>
      <c r="XO204"/>
      <c r="XP204"/>
      <c r="XQ204"/>
      <c r="XR204"/>
      <c r="XS204"/>
      <c r="XT204"/>
      <c r="XU204"/>
      <c r="XV204"/>
      <c r="XW204"/>
      <c r="XX204"/>
      <c r="XY204"/>
      <c r="XZ204"/>
      <c r="YA204"/>
      <c r="YB204"/>
      <c r="YC204"/>
      <c r="YD204"/>
      <c r="YE204"/>
      <c r="YF204"/>
      <c r="YG204"/>
      <c r="YH204"/>
      <c r="YI204"/>
      <c r="YJ204"/>
      <c r="YK204"/>
      <c r="YL204"/>
      <c r="YM204"/>
      <c r="YN204"/>
      <c r="YO204"/>
      <c r="YP204"/>
      <c r="YQ204"/>
      <c r="YR204"/>
      <c r="YS204"/>
      <c r="YT204"/>
      <c r="YU204"/>
      <c r="YV204"/>
      <c r="YW204"/>
      <c r="YX204"/>
      <c r="YY204"/>
      <c r="YZ204"/>
      <c r="ZA204"/>
      <c r="ZB204"/>
      <c r="ZC204"/>
      <c r="ZD204"/>
      <c r="ZE204"/>
      <c r="ZF204"/>
      <c r="ZG204"/>
      <c r="ZH204"/>
      <c r="ZI204"/>
      <c r="ZJ204"/>
      <c r="ZK204"/>
      <c r="ZL204"/>
      <c r="ZM204"/>
      <c r="ZN204"/>
      <c r="ZO204"/>
      <c r="ZP204"/>
      <c r="ZQ204"/>
      <c r="ZR204"/>
      <c r="ZS204"/>
      <c r="ZT204"/>
      <c r="ZU204"/>
      <c r="ZV204"/>
      <c r="ZW204"/>
      <c r="ZX204"/>
      <c r="ZY204"/>
      <c r="ZZ204"/>
    </row>
    <row r="205" spans="1:702" s="18" customFormat="1">
      <c r="A205" s="158" t="s">
        <v>362</v>
      </c>
      <c r="B205">
        <v>0</v>
      </c>
      <c r="C205">
        <v>0</v>
      </c>
      <c r="D205">
        <v>0</v>
      </c>
      <c r="E205">
        <v>0</v>
      </c>
      <c r="F205">
        <v>0</v>
      </c>
      <c r="G205">
        <v>0</v>
      </c>
      <c r="H205">
        <v>0</v>
      </c>
      <c r="I205">
        <v>0</v>
      </c>
      <c r="J205">
        <v>0</v>
      </c>
      <c r="K205">
        <v>0</v>
      </c>
      <c r="L205">
        <v>0</v>
      </c>
      <c r="M205">
        <v>0</v>
      </c>
      <c r="N205">
        <v>0</v>
      </c>
      <c r="O205">
        <v>0</v>
      </c>
      <c r="P205">
        <v>0</v>
      </c>
      <c r="Q205">
        <v>0</v>
      </c>
      <c r="R205">
        <v>0</v>
      </c>
      <c r="S205">
        <v>0</v>
      </c>
      <c r="T205">
        <v>0</v>
      </c>
      <c r="U205">
        <v>0</v>
      </c>
      <c r="V205">
        <v>0</v>
      </c>
      <c r="W205">
        <v>0</v>
      </c>
      <c r="X205">
        <v>0</v>
      </c>
      <c r="Y205">
        <v>0</v>
      </c>
      <c r="Z205">
        <v>0</v>
      </c>
      <c r="AA205">
        <v>0</v>
      </c>
      <c r="AB205">
        <v>0</v>
      </c>
      <c r="AC205">
        <v>0</v>
      </c>
      <c r="AD205">
        <v>0</v>
      </c>
      <c r="AE205">
        <v>0</v>
      </c>
      <c r="AF205">
        <v>0</v>
      </c>
      <c r="AG205">
        <v>0</v>
      </c>
      <c r="AH205">
        <v>0</v>
      </c>
      <c r="AI205">
        <v>0</v>
      </c>
      <c r="AJ205">
        <v>0</v>
      </c>
      <c r="AK205">
        <v>0</v>
      </c>
      <c r="AL205">
        <v>0</v>
      </c>
      <c r="AM205">
        <v>0</v>
      </c>
      <c r="AN205">
        <v>0</v>
      </c>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c r="FX205"/>
      <c r="FY205"/>
      <c r="FZ205"/>
      <c r="GA205"/>
      <c r="GB205"/>
      <c r="GC205"/>
      <c r="GD205"/>
      <c r="GE205"/>
      <c r="GF205"/>
      <c r="GG205"/>
      <c r="GH205"/>
      <c r="GI205"/>
      <c r="GJ205"/>
      <c r="GK205"/>
      <c r="GL205"/>
      <c r="GM205"/>
      <c r="GN205"/>
      <c r="GO205"/>
      <c r="GP205"/>
      <c r="GQ205"/>
      <c r="GR205"/>
      <c r="GS205"/>
      <c r="GT205"/>
      <c r="GU205"/>
      <c r="GV205"/>
      <c r="GW205"/>
      <c r="GX205"/>
      <c r="GY205"/>
      <c r="GZ205"/>
      <c r="HA205"/>
      <c r="HB205"/>
      <c r="HC205"/>
      <c r="HD205"/>
      <c r="HE205"/>
      <c r="HF205"/>
      <c r="HG205"/>
      <c r="HH205"/>
      <c r="HI205"/>
      <c r="HJ205"/>
      <c r="HK205"/>
      <c r="HL205"/>
      <c r="HM205"/>
      <c r="HN205"/>
      <c r="HO205"/>
      <c r="HP205"/>
      <c r="HQ205"/>
      <c r="HR205"/>
      <c r="HS205"/>
      <c r="HT205"/>
      <c r="HU205"/>
      <c r="HV205"/>
      <c r="HW205"/>
      <c r="HX205"/>
      <c r="HY205"/>
      <c r="HZ205"/>
      <c r="IA205"/>
      <c r="IB205"/>
      <c r="IC205"/>
      <c r="ID205"/>
      <c r="IE205"/>
      <c r="IF205"/>
      <c r="IG205"/>
      <c r="IH205"/>
      <c r="II205"/>
      <c r="IJ205"/>
      <c r="IK205"/>
      <c r="IL205"/>
      <c r="IM205"/>
      <c r="IN205"/>
      <c r="IO205"/>
      <c r="IP205"/>
      <c r="IQ205"/>
      <c r="IR205"/>
      <c r="IS205"/>
      <c r="IT205"/>
      <c r="IU205"/>
      <c r="IV205"/>
      <c r="IW205"/>
      <c r="IX205"/>
      <c r="IY205"/>
      <c r="IZ205"/>
      <c r="JA205"/>
      <c r="JB205"/>
      <c r="JC205"/>
      <c r="JD205"/>
      <c r="JE205"/>
      <c r="JF205"/>
      <c r="JG205"/>
      <c r="JH205"/>
      <c r="JI205"/>
      <c r="JJ205"/>
      <c r="JK205"/>
      <c r="JL205"/>
      <c r="JM205"/>
      <c r="JN205"/>
      <c r="JO205"/>
      <c r="JP205"/>
      <c r="JQ205"/>
      <c r="JR205"/>
      <c r="JS205"/>
      <c r="JT205"/>
      <c r="JU205"/>
      <c r="JV205"/>
      <c r="JW205"/>
      <c r="JX205"/>
      <c r="JY205"/>
      <c r="JZ205"/>
      <c r="KA205"/>
      <c r="KB205"/>
      <c r="KC205"/>
      <c r="KD205"/>
      <c r="KE205"/>
      <c r="KF205"/>
      <c r="KG205"/>
      <c r="KH205"/>
      <c r="KI205"/>
      <c r="KJ205"/>
      <c r="KK205"/>
      <c r="KL205"/>
      <c r="KM205"/>
      <c r="KN205"/>
      <c r="KO205"/>
      <c r="KP205"/>
      <c r="KQ205"/>
      <c r="KR205"/>
      <c r="KS205"/>
      <c r="KT205"/>
      <c r="KU205"/>
      <c r="KV205"/>
      <c r="KW205"/>
      <c r="KX205"/>
      <c r="KY205"/>
      <c r="KZ205"/>
      <c r="LA205"/>
      <c r="LB205"/>
      <c r="LC205"/>
      <c r="LD205"/>
      <c r="LE205"/>
      <c r="LF205"/>
      <c r="LG205"/>
      <c r="LH205"/>
      <c r="LI205"/>
      <c r="LJ205"/>
      <c r="LK205"/>
      <c r="LL205"/>
      <c r="LM205"/>
      <c r="LN205"/>
      <c r="LO205"/>
      <c r="LP205"/>
      <c r="LQ205"/>
      <c r="LR205"/>
      <c r="LS205"/>
      <c r="LT205"/>
      <c r="LU205"/>
      <c r="LV205"/>
      <c r="LW205"/>
      <c r="LX205"/>
      <c r="LY205"/>
      <c r="LZ205"/>
      <c r="MA205"/>
      <c r="MB205"/>
      <c r="MC205"/>
      <c r="MD205"/>
      <c r="ME205"/>
      <c r="MF205"/>
      <c r="MG205"/>
      <c r="MH205"/>
      <c r="MI205"/>
      <c r="MJ205"/>
      <c r="MK205"/>
      <c r="ML205"/>
      <c r="MM205"/>
      <c r="MN205"/>
      <c r="MO205"/>
      <c r="MP205"/>
      <c r="MQ205"/>
      <c r="MR205"/>
      <c r="MS205"/>
      <c r="MT205"/>
      <c r="MU205"/>
      <c r="MV205"/>
      <c r="MW205"/>
      <c r="MX205"/>
      <c r="MY205"/>
      <c r="MZ205"/>
      <c r="NA205"/>
      <c r="NB205"/>
      <c r="NC205"/>
      <c r="ND205"/>
      <c r="NE205"/>
      <c r="NF205"/>
      <c r="NG205"/>
      <c r="NH205"/>
      <c r="NI205"/>
      <c r="NJ205"/>
      <c r="NK205"/>
      <c r="NL205"/>
      <c r="NM205"/>
      <c r="NN205"/>
      <c r="NO205"/>
      <c r="NP205"/>
      <c r="NQ205"/>
      <c r="NR205"/>
      <c r="NS205"/>
      <c r="NT205"/>
      <c r="NU205"/>
      <c r="NV205"/>
      <c r="NW205"/>
      <c r="NX205"/>
      <c r="NY205"/>
      <c r="NZ205"/>
      <c r="OA205"/>
      <c r="OB205"/>
      <c r="OC205"/>
      <c r="OD205"/>
      <c r="OE205"/>
      <c r="OF205"/>
      <c r="OG205"/>
      <c r="OH205"/>
      <c r="OI205"/>
      <c r="OJ205"/>
      <c r="OK205"/>
      <c r="OL205"/>
      <c r="OM205"/>
      <c r="ON205"/>
      <c r="OO205"/>
      <c r="OP205"/>
      <c r="OQ205"/>
      <c r="OR205"/>
      <c r="OS205"/>
      <c r="OT205"/>
      <c r="OU205"/>
      <c r="OV205"/>
      <c r="OW205"/>
      <c r="OX205"/>
      <c r="OY205"/>
      <c r="OZ205"/>
      <c r="PA205"/>
      <c r="PB205"/>
      <c r="PC205"/>
      <c r="PD205"/>
      <c r="PE205"/>
      <c r="PF205"/>
      <c r="PG205"/>
      <c r="PH205"/>
      <c r="PI205"/>
      <c r="PJ205"/>
      <c r="PK205"/>
      <c r="PL205"/>
      <c r="PM205"/>
      <c r="PN205"/>
      <c r="PO205"/>
      <c r="PP205"/>
      <c r="PQ205"/>
      <c r="PR205"/>
      <c r="PS205"/>
      <c r="PT205"/>
      <c r="PU205"/>
      <c r="PV205"/>
      <c r="PW205"/>
      <c r="PX205"/>
      <c r="PY205"/>
      <c r="PZ205"/>
      <c r="QA205"/>
      <c r="QB205"/>
      <c r="QC205"/>
      <c r="QD205"/>
      <c r="QE205"/>
      <c r="QF205"/>
      <c r="QG205"/>
      <c r="QH205"/>
      <c r="QI205"/>
      <c r="QJ205"/>
      <c r="QK205"/>
      <c r="QL205"/>
      <c r="QM205"/>
      <c r="QN205"/>
      <c r="QO205"/>
      <c r="QP205"/>
      <c r="QQ205"/>
      <c r="QR205"/>
      <c r="QS205"/>
      <c r="QT205"/>
      <c r="QU205"/>
      <c r="QV205"/>
      <c r="QW205"/>
      <c r="QX205"/>
      <c r="QY205"/>
      <c r="QZ205"/>
      <c r="RA205"/>
      <c r="RB205"/>
      <c r="RC205"/>
      <c r="RD205"/>
      <c r="RE205"/>
      <c r="RF205"/>
      <c r="RG205"/>
      <c r="RH205"/>
      <c r="RI205"/>
      <c r="RJ205"/>
      <c r="RK205"/>
      <c r="RL205"/>
      <c r="RM205"/>
      <c r="RN205"/>
      <c r="RO205"/>
      <c r="RP205"/>
      <c r="RQ205"/>
      <c r="RR205"/>
      <c r="RS205"/>
      <c r="RT205"/>
      <c r="RU205"/>
      <c r="RV205"/>
      <c r="RW205"/>
      <c r="RX205"/>
      <c r="RY205"/>
      <c r="RZ205"/>
      <c r="SA205"/>
      <c r="SB205"/>
      <c r="SC205"/>
      <c r="SD205"/>
      <c r="SE205"/>
      <c r="SF205"/>
      <c r="SG205"/>
      <c r="SH205"/>
      <c r="SI205"/>
      <c r="SJ205"/>
      <c r="SK205"/>
      <c r="SL205"/>
      <c r="SM205"/>
      <c r="SN205"/>
      <c r="SO205"/>
      <c r="SP205"/>
      <c r="SQ205"/>
      <c r="SR205"/>
      <c r="SS205"/>
      <c r="ST205"/>
      <c r="SU205"/>
      <c r="SV205"/>
      <c r="SW205"/>
      <c r="SX205"/>
      <c r="SY205"/>
      <c r="SZ205"/>
      <c r="TA205"/>
      <c r="TB205"/>
      <c r="TC205"/>
      <c r="TD205"/>
      <c r="TE205"/>
      <c r="TF205"/>
      <c r="TG205"/>
      <c r="TH205"/>
      <c r="TI205"/>
      <c r="TJ205"/>
      <c r="TK205"/>
      <c r="TL205"/>
      <c r="TM205"/>
      <c r="TN205"/>
      <c r="TO205"/>
      <c r="TP205"/>
      <c r="TQ205"/>
      <c r="TR205"/>
      <c r="TS205"/>
      <c r="TT205"/>
      <c r="TU205"/>
      <c r="TV205"/>
      <c r="TW205"/>
      <c r="TX205"/>
      <c r="TY205"/>
      <c r="TZ205"/>
      <c r="UA205"/>
      <c r="UB205"/>
      <c r="UC205"/>
      <c r="UD205"/>
      <c r="UE205"/>
      <c r="UF205"/>
      <c r="UG205"/>
      <c r="UH205"/>
      <c r="UI205"/>
      <c r="UJ205"/>
      <c r="UK205"/>
      <c r="UL205"/>
      <c r="UM205"/>
      <c r="UN205"/>
      <c r="UO205"/>
      <c r="UP205"/>
      <c r="UQ205"/>
      <c r="UR205"/>
      <c r="US205"/>
      <c r="UT205"/>
      <c r="UU205"/>
      <c r="UV205"/>
      <c r="UW205"/>
      <c r="UX205"/>
      <c r="UY205"/>
      <c r="UZ205"/>
      <c r="VA205"/>
      <c r="VB205"/>
      <c r="VC205"/>
      <c r="VD205"/>
      <c r="VE205"/>
      <c r="VF205"/>
      <c r="VG205"/>
      <c r="VH205"/>
      <c r="VI205"/>
      <c r="VJ205"/>
      <c r="VK205"/>
      <c r="VL205"/>
      <c r="VM205"/>
      <c r="VN205"/>
      <c r="VO205"/>
      <c r="VP205"/>
      <c r="VQ205"/>
      <c r="VR205"/>
      <c r="VS205"/>
      <c r="VT205"/>
      <c r="VU205"/>
      <c r="VV205"/>
      <c r="VW205"/>
      <c r="VX205"/>
      <c r="VY205"/>
      <c r="VZ205"/>
      <c r="WA205"/>
      <c r="WB205"/>
      <c r="WC205"/>
      <c r="WD205"/>
      <c r="WE205"/>
      <c r="WF205"/>
      <c r="WG205"/>
      <c r="WH205"/>
      <c r="WI205"/>
      <c r="WJ205"/>
      <c r="WK205"/>
      <c r="WL205"/>
      <c r="WM205"/>
      <c r="WN205"/>
      <c r="WO205"/>
      <c r="WP205"/>
      <c r="WQ205"/>
      <c r="WR205"/>
      <c r="WS205"/>
      <c r="WT205"/>
      <c r="WU205"/>
      <c r="WV205"/>
      <c r="WW205"/>
      <c r="WX205"/>
      <c r="WY205"/>
      <c r="WZ205"/>
      <c r="XA205"/>
      <c r="XB205"/>
      <c r="XC205"/>
      <c r="XD205"/>
      <c r="XE205"/>
      <c r="XF205"/>
      <c r="XG205"/>
      <c r="XH205"/>
      <c r="XI205"/>
      <c r="XJ205"/>
      <c r="XK205"/>
      <c r="XL205"/>
      <c r="XM205"/>
      <c r="XN205"/>
      <c r="XO205"/>
      <c r="XP205"/>
      <c r="XQ205"/>
      <c r="XR205"/>
      <c r="XS205"/>
      <c r="XT205"/>
      <c r="XU205"/>
      <c r="XV205"/>
      <c r="XW205"/>
      <c r="XX205"/>
      <c r="XY205"/>
      <c r="XZ205"/>
      <c r="YA205"/>
      <c r="YB205"/>
      <c r="YC205"/>
      <c r="YD205"/>
      <c r="YE205"/>
      <c r="YF205"/>
      <c r="YG205"/>
      <c r="YH205"/>
      <c r="YI205"/>
      <c r="YJ205"/>
      <c r="YK205"/>
      <c r="YL205"/>
      <c r="YM205"/>
      <c r="YN205"/>
      <c r="YO205"/>
      <c r="YP205"/>
      <c r="YQ205"/>
      <c r="YR205"/>
      <c r="YS205"/>
      <c r="YT205"/>
      <c r="YU205"/>
      <c r="YV205"/>
      <c r="YW205"/>
      <c r="YX205"/>
      <c r="YY205"/>
      <c r="YZ205"/>
      <c r="ZA205"/>
      <c r="ZB205"/>
      <c r="ZC205"/>
      <c r="ZD205"/>
      <c r="ZE205"/>
      <c r="ZF205"/>
      <c r="ZG205"/>
      <c r="ZH205"/>
      <c r="ZI205"/>
      <c r="ZJ205"/>
      <c r="ZK205"/>
      <c r="ZL205"/>
      <c r="ZM205"/>
      <c r="ZN205"/>
      <c r="ZO205"/>
      <c r="ZP205"/>
      <c r="ZQ205"/>
      <c r="ZR205"/>
      <c r="ZS205"/>
      <c r="ZT205"/>
      <c r="ZU205"/>
      <c r="ZV205"/>
      <c r="ZW205"/>
      <c r="ZX205"/>
      <c r="ZY205"/>
      <c r="ZZ205"/>
    </row>
    <row r="206" spans="1:702" s="18" customFormat="1">
      <c r="A206" s="16" t="s">
        <v>180</v>
      </c>
      <c r="B206">
        <v>0</v>
      </c>
      <c r="C206">
        <v>25127.130714581075</v>
      </c>
      <c r="D206">
        <v>49840.057509857739</v>
      </c>
      <c r="E206">
        <v>74138.960317981109</v>
      </c>
      <c r="F206">
        <v>94509.524506642192</v>
      </c>
      <c r="G206">
        <v>118044.73537834882</v>
      </c>
      <c r="H206">
        <v>149193.66863114818</v>
      </c>
      <c r="I206">
        <v>177129.16196708495</v>
      </c>
      <c r="J206">
        <v>204772.24880996422</v>
      </c>
      <c r="K206">
        <v>230340.50827379149</v>
      </c>
      <c r="L206">
        <v>263049.44783383433</v>
      </c>
      <c r="M206">
        <v>299619.30566440185</v>
      </c>
      <c r="N206">
        <v>335387.9531223824</v>
      </c>
      <c r="O206">
        <v>366257.96158980503</v>
      </c>
      <c r="P206">
        <v>390643.61378625629</v>
      </c>
      <c r="Q206">
        <v>431215.94916161348</v>
      </c>
      <c r="R206">
        <v>462552.29233460815</v>
      </c>
      <c r="S206">
        <v>503736.10037313006</v>
      </c>
      <c r="T206">
        <v>535175.29651339608</v>
      </c>
      <c r="U206">
        <v>565782.67320584913</v>
      </c>
      <c r="V206">
        <v>596871.50535655755</v>
      </c>
      <c r="W206">
        <v>652522.62810256518</v>
      </c>
      <c r="X206">
        <v>715281.74771250761</v>
      </c>
      <c r="Y206">
        <v>771846.97677285376</v>
      </c>
      <c r="Z206">
        <v>847720.35822241707</v>
      </c>
      <c r="AA206">
        <v>890156.13751089247</v>
      </c>
      <c r="AB206">
        <v>946781.15095519484</v>
      </c>
      <c r="AC206">
        <v>1003641.6535088745</v>
      </c>
      <c r="AD206">
        <v>1059699.1337659501</v>
      </c>
      <c r="AE206">
        <v>1093257.149285038</v>
      </c>
      <c r="AF206">
        <v>1133891.8888317491</v>
      </c>
      <c r="AG206">
        <v>1197029.6122454656</v>
      </c>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c r="GN206"/>
      <c r="GO206"/>
      <c r="GP206"/>
      <c r="GQ206"/>
      <c r="GR206"/>
      <c r="GS206"/>
      <c r="GT206"/>
      <c r="GU206"/>
      <c r="GV206"/>
      <c r="GW206"/>
      <c r="GX206"/>
      <c r="GY206"/>
      <c r="GZ206"/>
      <c r="HA206"/>
      <c r="HB206"/>
      <c r="HC206"/>
      <c r="HD206"/>
      <c r="HE206"/>
      <c r="HF206"/>
      <c r="HG206"/>
      <c r="HH206"/>
      <c r="HI206"/>
      <c r="HJ206"/>
      <c r="HK206"/>
      <c r="HL206"/>
      <c r="HM206"/>
      <c r="HN206"/>
      <c r="HO206"/>
      <c r="HP206"/>
      <c r="HQ206"/>
      <c r="HR206"/>
      <c r="HS206"/>
      <c r="HT206"/>
      <c r="HU206"/>
      <c r="HV206"/>
      <c r="HW206"/>
      <c r="HX206"/>
      <c r="HY206"/>
      <c r="HZ206"/>
      <c r="IA206"/>
      <c r="IB206"/>
      <c r="IC206"/>
      <c r="ID206"/>
      <c r="IE206"/>
      <c r="IF206"/>
      <c r="IG206"/>
      <c r="IH206"/>
      <c r="II206"/>
      <c r="IJ206"/>
      <c r="IK206"/>
      <c r="IL206"/>
      <c r="IM206"/>
      <c r="IN206"/>
      <c r="IO206"/>
      <c r="IP206"/>
      <c r="IQ206"/>
      <c r="IR206"/>
      <c r="IS206"/>
      <c r="IT206"/>
      <c r="IU206"/>
      <c r="IV206"/>
      <c r="IW206"/>
      <c r="IX206"/>
      <c r="IY206"/>
      <c r="IZ206"/>
      <c r="JA206"/>
      <c r="JB206"/>
      <c r="JC206"/>
      <c r="JD206"/>
      <c r="JE206"/>
      <c r="JF206"/>
      <c r="JG206"/>
      <c r="JH206"/>
      <c r="JI206"/>
      <c r="JJ206"/>
      <c r="JK206"/>
      <c r="JL206"/>
      <c r="JM206"/>
      <c r="JN206"/>
      <c r="JO206"/>
      <c r="JP206"/>
      <c r="JQ206"/>
      <c r="JR206"/>
      <c r="JS206"/>
      <c r="JT206"/>
      <c r="JU206"/>
      <c r="JV206"/>
      <c r="JW206"/>
      <c r="JX206"/>
      <c r="JY206"/>
      <c r="JZ206"/>
      <c r="KA206"/>
      <c r="KB206"/>
      <c r="KC206"/>
      <c r="KD206"/>
      <c r="KE206"/>
      <c r="KF206"/>
      <c r="KG206"/>
      <c r="KH206"/>
      <c r="KI206"/>
      <c r="KJ206"/>
      <c r="KK206"/>
      <c r="KL206"/>
      <c r="KM206"/>
      <c r="KN206"/>
      <c r="KO206"/>
      <c r="KP206"/>
      <c r="KQ206"/>
      <c r="KR206"/>
      <c r="KS206"/>
      <c r="KT206"/>
      <c r="KU206"/>
      <c r="KV206"/>
      <c r="KW206"/>
      <c r="KX206"/>
      <c r="KY206"/>
      <c r="KZ206"/>
      <c r="LA206"/>
      <c r="LB206"/>
      <c r="LC206"/>
      <c r="LD206"/>
      <c r="LE206"/>
      <c r="LF206"/>
      <c r="LG206"/>
      <c r="LH206"/>
      <c r="LI206"/>
      <c r="LJ206"/>
      <c r="LK206"/>
      <c r="LL206"/>
      <c r="LM206"/>
      <c r="LN206"/>
      <c r="LO206"/>
      <c r="LP206"/>
      <c r="LQ206"/>
      <c r="LR206"/>
      <c r="LS206"/>
      <c r="LT206"/>
      <c r="LU206"/>
      <c r="LV206"/>
      <c r="LW206"/>
      <c r="LX206"/>
      <c r="LY206"/>
      <c r="LZ206"/>
      <c r="MA206"/>
      <c r="MB206"/>
      <c r="MC206"/>
      <c r="MD206"/>
      <c r="ME206"/>
      <c r="MF206"/>
      <c r="MG206"/>
      <c r="MH206"/>
      <c r="MI206"/>
      <c r="MJ206"/>
      <c r="MK206"/>
      <c r="ML206"/>
      <c r="MM206"/>
      <c r="MN206"/>
      <c r="MO206"/>
      <c r="MP206"/>
      <c r="MQ206"/>
      <c r="MR206"/>
      <c r="MS206"/>
      <c r="MT206"/>
      <c r="MU206"/>
      <c r="MV206"/>
      <c r="MW206"/>
      <c r="MX206"/>
      <c r="MY206"/>
      <c r="MZ206"/>
      <c r="NA206"/>
      <c r="NB206"/>
      <c r="NC206"/>
      <c r="ND206"/>
      <c r="NE206"/>
      <c r="NF206"/>
      <c r="NG206"/>
      <c r="NH206"/>
      <c r="NI206"/>
      <c r="NJ206"/>
      <c r="NK206"/>
      <c r="NL206"/>
      <c r="NM206"/>
      <c r="NN206"/>
      <c r="NO206"/>
      <c r="NP206"/>
      <c r="NQ206"/>
      <c r="NR206"/>
      <c r="NS206"/>
      <c r="NT206"/>
      <c r="NU206"/>
      <c r="NV206"/>
      <c r="NW206"/>
      <c r="NX206"/>
      <c r="NY206"/>
      <c r="NZ206"/>
      <c r="OA206"/>
      <c r="OB206"/>
      <c r="OC206"/>
      <c r="OD206"/>
      <c r="OE206"/>
      <c r="OF206"/>
      <c r="OG206"/>
      <c r="OH206"/>
      <c r="OI206"/>
      <c r="OJ206"/>
      <c r="OK206"/>
      <c r="OL206"/>
      <c r="OM206"/>
      <c r="ON206"/>
      <c r="OO206"/>
      <c r="OP206"/>
      <c r="OQ206"/>
      <c r="OR206"/>
      <c r="OS206"/>
      <c r="OT206"/>
      <c r="OU206"/>
      <c r="OV206"/>
      <c r="OW206"/>
      <c r="OX206"/>
      <c r="OY206"/>
      <c r="OZ206"/>
      <c r="PA206"/>
      <c r="PB206"/>
      <c r="PC206"/>
      <c r="PD206"/>
      <c r="PE206"/>
      <c r="PF206"/>
      <c r="PG206"/>
      <c r="PH206"/>
      <c r="PI206"/>
      <c r="PJ206"/>
      <c r="PK206"/>
      <c r="PL206"/>
      <c r="PM206"/>
      <c r="PN206"/>
      <c r="PO206"/>
      <c r="PP206"/>
      <c r="PQ206"/>
      <c r="PR206"/>
      <c r="PS206"/>
      <c r="PT206"/>
      <c r="PU206"/>
      <c r="PV206"/>
      <c r="PW206"/>
      <c r="PX206"/>
      <c r="PY206"/>
      <c r="PZ206"/>
      <c r="QA206"/>
      <c r="QB206"/>
      <c r="QC206"/>
      <c r="QD206"/>
      <c r="QE206"/>
      <c r="QF206"/>
      <c r="QG206"/>
      <c r="QH206"/>
      <c r="QI206"/>
      <c r="QJ206"/>
      <c r="QK206"/>
      <c r="QL206"/>
      <c r="QM206"/>
      <c r="QN206"/>
      <c r="QO206"/>
      <c r="QP206"/>
      <c r="QQ206"/>
      <c r="QR206"/>
      <c r="QS206"/>
      <c r="QT206"/>
      <c r="QU206"/>
      <c r="QV206"/>
      <c r="QW206"/>
      <c r="QX206"/>
      <c r="QY206"/>
      <c r="QZ206"/>
      <c r="RA206"/>
      <c r="RB206"/>
      <c r="RC206"/>
      <c r="RD206"/>
      <c r="RE206"/>
      <c r="RF206"/>
      <c r="RG206"/>
      <c r="RH206"/>
      <c r="RI206"/>
      <c r="RJ206"/>
      <c r="RK206"/>
      <c r="RL206"/>
      <c r="RM206"/>
      <c r="RN206"/>
      <c r="RO206"/>
      <c r="RP206"/>
      <c r="RQ206"/>
      <c r="RR206"/>
      <c r="RS206"/>
      <c r="RT206"/>
      <c r="RU206"/>
      <c r="RV206"/>
      <c r="RW206"/>
      <c r="RX206"/>
      <c r="RY206"/>
      <c r="RZ206"/>
      <c r="SA206"/>
      <c r="SB206"/>
      <c r="SC206"/>
      <c r="SD206"/>
      <c r="SE206"/>
      <c r="SF206"/>
      <c r="SG206"/>
      <c r="SH206"/>
      <c r="SI206"/>
      <c r="SJ206"/>
      <c r="SK206"/>
      <c r="SL206"/>
      <c r="SM206"/>
      <c r="SN206"/>
      <c r="SO206"/>
      <c r="SP206"/>
      <c r="SQ206"/>
      <c r="SR206"/>
      <c r="SS206"/>
      <c r="ST206"/>
      <c r="SU206"/>
      <c r="SV206"/>
      <c r="SW206"/>
      <c r="SX206"/>
      <c r="SY206"/>
      <c r="SZ206"/>
      <c r="TA206"/>
      <c r="TB206"/>
      <c r="TC206"/>
      <c r="TD206"/>
      <c r="TE206"/>
      <c r="TF206"/>
      <c r="TG206"/>
      <c r="TH206"/>
      <c r="TI206"/>
      <c r="TJ206"/>
      <c r="TK206"/>
      <c r="TL206"/>
      <c r="TM206"/>
      <c r="TN206"/>
      <c r="TO206"/>
      <c r="TP206"/>
      <c r="TQ206"/>
      <c r="TR206"/>
      <c r="TS206"/>
      <c r="TT206"/>
      <c r="TU206"/>
      <c r="TV206"/>
      <c r="TW206"/>
      <c r="TX206"/>
      <c r="TY206"/>
      <c r="TZ206"/>
      <c r="UA206"/>
      <c r="UB206"/>
      <c r="UC206"/>
      <c r="UD206"/>
      <c r="UE206"/>
      <c r="UF206"/>
      <c r="UG206"/>
      <c r="UH206"/>
      <c r="UI206"/>
      <c r="UJ206"/>
      <c r="UK206"/>
      <c r="UL206"/>
      <c r="UM206"/>
      <c r="UN206"/>
      <c r="UO206"/>
      <c r="UP206"/>
      <c r="UQ206"/>
      <c r="UR206"/>
      <c r="US206"/>
      <c r="UT206"/>
      <c r="UU206"/>
      <c r="UV206"/>
      <c r="UW206"/>
      <c r="UX206"/>
      <c r="UY206"/>
      <c r="UZ206"/>
      <c r="VA206"/>
      <c r="VB206"/>
      <c r="VC206"/>
      <c r="VD206"/>
      <c r="VE206"/>
      <c r="VF206"/>
      <c r="VG206"/>
      <c r="VH206"/>
      <c r="VI206"/>
      <c r="VJ206"/>
      <c r="VK206"/>
      <c r="VL206"/>
      <c r="VM206"/>
      <c r="VN206"/>
      <c r="VO206"/>
      <c r="VP206"/>
      <c r="VQ206"/>
      <c r="VR206"/>
      <c r="VS206"/>
      <c r="VT206"/>
      <c r="VU206"/>
      <c r="VV206"/>
      <c r="VW206"/>
      <c r="VX206"/>
      <c r="VY206"/>
      <c r="VZ206"/>
      <c r="WA206"/>
      <c r="WB206"/>
      <c r="WC206"/>
      <c r="WD206"/>
      <c r="WE206"/>
      <c r="WF206"/>
      <c r="WG206"/>
      <c r="WH206"/>
      <c r="WI206"/>
      <c r="WJ206"/>
      <c r="WK206"/>
      <c r="WL206"/>
      <c r="WM206"/>
      <c r="WN206"/>
      <c r="WO206"/>
      <c r="WP206"/>
      <c r="WQ206"/>
      <c r="WR206"/>
      <c r="WS206"/>
      <c r="WT206"/>
      <c r="WU206"/>
      <c r="WV206"/>
      <c r="WW206"/>
      <c r="WX206"/>
      <c r="WY206"/>
      <c r="WZ206"/>
      <c r="XA206"/>
      <c r="XB206"/>
      <c r="XC206"/>
      <c r="XD206"/>
      <c r="XE206"/>
      <c r="XF206"/>
      <c r="XG206"/>
      <c r="XH206"/>
      <c r="XI206"/>
      <c r="XJ206"/>
      <c r="XK206"/>
      <c r="XL206"/>
      <c r="XM206"/>
      <c r="XN206"/>
      <c r="XO206"/>
      <c r="XP206"/>
      <c r="XQ206"/>
      <c r="XR206"/>
      <c r="XS206"/>
      <c r="XT206"/>
      <c r="XU206"/>
      <c r="XV206"/>
      <c r="XW206"/>
      <c r="XX206"/>
      <c r="XY206"/>
      <c r="XZ206"/>
      <c r="YA206"/>
      <c r="YB206"/>
      <c r="YC206"/>
      <c r="YD206"/>
      <c r="YE206"/>
      <c r="YF206"/>
      <c r="YG206"/>
      <c r="YH206"/>
      <c r="YI206"/>
      <c r="YJ206"/>
      <c r="YK206"/>
      <c r="YL206"/>
      <c r="YM206"/>
      <c r="YN206"/>
      <c r="YO206"/>
      <c r="YP206"/>
      <c r="YQ206"/>
      <c r="YR206"/>
      <c r="YS206"/>
      <c r="YT206"/>
      <c r="YU206"/>
      <c r="YV206"/>
      <c r="YW206"/>
      <c r="YX206"/>
      <c r="YY206"/>
      <c r="YZ206"/>
      <c r="ZA206"/>
      <c r="ZB206"/>
      <c r="ZC206"/>
      <c r="ZD206"/>
      <c r="ZE206"/>
      <c r="ZF206"/>
      <c r="ZG206"/>
      <c r="ZH206"/>
      <c r="ZI206"/>
      <c r="ZJ206"/>
      <c r="ZK206"/>
      <c r="ZL206"/>
      <c r="ZM206"/>
      <c r="ZN206"/>
      <c r="ZO206"/>
      <c r="ZP206"/>
      <c r="ZQ206"/>
      <c r="ZR206"/>
      <c r="ZS206"/>
      <c r="ZT206"/>
      <c r="ZU206"/>
      <c r="ZV206"/>
      <c r="ZW206"/>
      <c r="ZX206"/>
      <c r="ZY206"/>
      <c r="ZZ206"/>
    </row>
    <row r="207" spans="1:702" s="18" customFormat="1">
      <c r="A207" s="16" t="s">
        <v>68</v>
      </c>
      <c r="B207">
        <v>502542.61429162155</v>
      </c>
      <c r="C207">
        <v>512336.86215463188</v>
      </c>
      <c r="D207">
        <v>517512.34609340411</v>
      </c>
      <c r="E207">
        <v>590864.62956474873</v>
      </c>
      <c r="F207">
        <v>593284.23285073112</v>
      </c>
      <c r="G207">
        <v>519143.55488314922</v>
      </c>
      <c r="H207">
        <v>514750.66050822008</v>
      </c>
      <c r="I207">
        <v>494903.341361542</v>
      </c>
      <c r="J207">
        <v>524461.73324670689</v>
      </c>
      <c r="K207">
        <v>553682.18722867197</v>
      </c>
      <c r="L207">
        <v>555387.51028404967</v>
      </c>
      <c r="M207">
        <v>479254.86606875481</v>
      </c>
      <c r="N207">
        <v>482804.3613245826</v>
      </c>
      <c r="O207">
        <v>503866.17021530133</v>
      </c>
      <c r="P207">
        <v>502504.38160875638</v>
      </c>
      <c r="Q207">
        <v>521981.1278879008</v>
      </c>
      <c r="R207">
        <v>509226.79330630263</v>
      </c>
      <c r="S207">
        <v>514601.98374126141</v>
      </c>
      <c r="T207">
        <v>530791.43892137881</v>
      </c>
      <c r="U207">
        <v>562331.09521693271</v>
      </c>
      <c r="V207">
        <v>521820.5000048501</v>
      </c>
      <c r="W207">
        <v>587966.26850709936</v>
      </c>
      <c r="X207">
        <v>590730.0965218253</v>
      </c>
      <c r="Y207">
        <v>596854.96267666144</v>
      </c>
      <c r="Z207">
        <v>561160.40969375044</v>
      </c>
      <c r="AA207">
        <v>533290.8754235385</v>
      </c>
      <c r="AB207">
        <v>531670.78462068795</v>
      </c>
      <c r="AC207">
        <v>484593.55065097037</v>
      </c>
      <c r="AD207">
        <v>400609.08997720276</v>
      </c>
      <c r="AE207">
        <v>389738.67882304778</v>
      </c>
      <c r="AF207">
        <v>387361.19986236101</v>
      </c>
      <c r="AG207">
        <v>372923.55909998156</v>
      </c>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c r="GN207"/>
      <c r="GO207"/>
      <c r="GP207"/>
      <c r="GQ207"/>
      <c r="GR207"/>
      <c r="GS207"/>
      <c r="GT207"/>
      <c r="GU207"/>
      <c r="GV207"/>
      <c r="GW207"/>
      <c r="GX207"/>
      <c r="GY207"/>
      <c r="GZ207"/>
      <c r="HA207"/>
      <c r="HB207"/>
      <c r="HC207"/>
      <c r="HD207"/>
      <c r="HE207"/>
      <c r="HF207"/>
      <c r="HG207"/>
      <c r="HH207"/>
      <c r="HI207"/>
      <c r="HJ207"/>
      <c r="HK207"/>
      <c r="HL207"/>
      <c r="HM207"/>
      <c r="HN207"/>
      <c r="HO207"/>
      <c r="HP207"/>
      <c r="HQ207"/>
      <c r="HR207"/>
      <c r="HS207"/>
      <c r="HT207"/>
      <c r="HU207"/>
      <c r="HV207"/>
      <c r="HW207"/>
      <c r="HX207"/>
      <c r="HY207"/>
      <c r="HZ207"/>
      <c r="IA207"/>
      <c r="IB207"/>
      <c r="IC207"/>
      <c r="ID207"/>
      <c r="IE207"/>
      <c r="IF207"/>
      <c r="IG207"/>
      <c r="IH207"/>
      <c r="II207"/>
      <c r="IJ207"/>
      <c r="IK207"/>
      <c r="IL207"/>
      <c r="IM207"/>
      <c r="IN207"/>
      <c r="IO207"/>
      <c r="IP207"/>
      <c r="IQ207"/>
      <c r="IR207"/>
      <c r="IS207"/>
      <c r="IT207"/>
      <c r="IU207"/>
      <c r="IV207"/>
      <c r="IW207"/>
      <c r="IX207"/>
      <c r="IY207"/>
      <c r="IZ207"/>
      <c r="JA207"/>
      <c r="JB207"/>
      <c r="JC207"/>
      <c r="JD207"/>
      <c r="JE207"/>
      <c r="JF207"/>
      <c r="JG207"/>
      <c r="JH207"/>
      <c r="JI207"/>
      <c r="JJ207"/>
      <c r="JK207"/>
      <c r="JL207"/>
      <c r="JM207"/>
      <c r="JN207"/>
      <c r="JO207"/>
      <c r="JP207"/>
      <c r="JQ207"/>
      <c r="JR207"/>
      <c r="JS207"/>
      <c r="JT207"/>
      <c r="JU207"/>
      <c r="JV207"/>
      <c r="JW207"/>
      <c r="JX207"/>
      <c r="JY207"/>
      <c r="JZ207"/>
      <c r="KA207"/>
      <c r="KB207"/>
      <c r="KC207"/>
      <c r="KD207"/>
      <c r="KE207"/>
      <c r="KF207"/>
      <c r="KG207"/>
      <c r="KH207"/>
      <c r="KI207"/>
      <c r="KJ207"/>
      <c r="KK207"/>
      <c r="KL207"/>
      <c r="KM207"/>
      <c r="KN207"/>
      <c r="KO207"/>
      <c r="KP207"/>
      <c r="KQ207"/>
      <c r="KR207"/>
      <c r="KS207"/>
      <c r="KT207"/>
      <c r="KU207"/>
      <c r="KV207"/>
      <c r="KW207"/>
      <c r="KX207"/>
      <c r="KY207"/>
      <c r="KZ207"/>
      <c r="LA207"/>
      <c r="LB207"/>
      <c r="LC207"/>
      <c r="LD207"/>
      <c r="LE207"/>
      <c r="LF207"/>
      <c r="LG207"/>
      <c r="LH207"/>
      <c r="LI207"/>
      <c r="LJ207"/>
      <c r="LK207"/>
      <c r="LL207"/>
      <c r="LM207"/>
      <c r="LN207"/>
      <c r="LO207"/>
      <c r="LP207"/>
      <c r="LQ207"/>
      <c r="LR207"/>
      <c r="LS207"/>
      <c r="LT207"/>
      <c r="LU207"/>
      <c r="LV207"/>
      <c r="LW207"/>
      <c r="LX207"/>
      <c r="LY207"/>
      <c r="LZ207"/>
      <c r="MA207"/>
      <c r="MB207"/>
      <c r="MC207"/>
      <c r="MD207"/>
      <c r="ME207"/>
      <c r="MF207"/>
      <c r="MG207"/>
      <c r="MH207"/>
      <c r="MI207"/>
      <c r="MJ207"/>
      <c r="MK207"/>
      <c r="ML207"/>
      <c r="MM207"/>
      <c r="MN207"/>
      <c r="MO207"/>
      <c r="MP207"/>
      <c r="MQ207"/>
      <c r="MR207"/>
      <c r="MS207"/>
      <c r="MT207"/>
      <c r="MU207"/>
      <c r="MV207"/>
      <c r="MW207"/>
      <c r="MX207"/>
      <c r="MY207"/>
      <c r="MZ207"/>
      <c r="NA207"/>
      <c r="NB207"/>
      <c r="NC207"/>
      <c r="ND207"/>
      <c r="NE207"/>
      <c r="NF207"/>
      <c r="NG207"/>
      <c r="NH207"/>
      <c r="NI207"/>
      <c r="NJ207"/>
      <c r="NK207"/>
      <c r="NL207"/>
      <c r="NM207"/>
      <c r="NN207"/>
      <c r="NO207"/>
      <c r="NP207"/>
      <c r="NQ207"/>
      <c r="NR207"/>
      <c r="NS207"/>
      <c r="NT207"/>
      <c r="NU207"/>
      <c r="NV207"/>
      <c r="NW207"/>
      <c r="NX207"/>
      <c r="NY207"/>
      <c r="NZ207"/>
      <c r="OA207"/>
      <c r="OB207"/>
      <c r="OC207"/>
      <c r="OD207"/>
      <c r="OE207"/>
      <c r="OF207"/>
      <c r="OG207"/>
      <c r="OH207"/>
      <c r="OI207"/>
      <c r="OJ207"/>
      <c r="OK207"/>
      <c r="OL207"/>
      <c r="OM207"/>
      <c r="ON207"/>
      <c r="OO207"/>
      <c r="OP207"/>
      <c r="OQ207"/>
      <c r="OR207"/>
      <c r="OS207"/>
      <c r="OT207"/>
      <c r="OU207"/>
      <c r="OV207"/>
      <c r="OW207"/>
      <c r="OX207"/>
      <c r="OY207"/>
      <c r="OZ207"/>
      <c r="PA207"/>
      <c r="PB207"/>
      <c r="PC207"/>
      <c r="PD207"/>
      <c r="PE207"/>
      <c r="PF207"/>
      <c r="PG207"/>
      <c r="PH207"/>
      <c r="PI207"/>
      <c r="PJ207"/>
      <c r="PK207"/>
      <c r="PL207"/>
      <c r="PM207"/>
      <c r="PN207"/>
      <c r="PO207"/>
      <c r="PP207"/>
      <c r="PQ207"/>
      <c r="PR207"/>
      <c r="PS207"/>
      <c r="PT207"/>
      <c r="PU207"/>
      <c r="PV207"/>
      <c r="PW207"/>
      <c r="PX207"/>
      <c r="PY207"/>
      <c r="PZ207"/>
      <c r="QA207"/>
      <c r="QB207"/>
      <c r="QC207"/>
      <c r="QD207"/>
      <c r="QE207"/>
      <c r="QF207"/>
      <c r="QG207"/>
      <c r="QH207"/>
      <c r="QI207"/>
      <c r="QJ207"/>
      <c r="QK207"/>
      <c r="QL207"/>
      <c r="QM207"/>
      <c r="QN207"/>
      <c r="QO207"/>
      <c r="QP207"/>
      <c r="QQ207"/>
      <c r="QR207"/>
      <c r="QS207"/>
      <c r="QT207"/>
      <c r="QU207"/>
      <c r="QV207"/>
      <c r="QW207"/>
      <c r="QX207"/>
      <c r="QY207"/>
      <c r="QZ207"/>
      <c r="RA207"/>
      <c r="RB207"/>
      <c r="RC207"/>
      <c r="RD207"/>
      <c r="RE207"/>
      <c r="RF207"/>
      <c r="RG207"/>
      <c r="RH207"/>
      <c r="RI207"/>
      <c r="RJ207"/>
      <c r="RK207"/>
      <c r="RL207"/>
      <c r="RM207"/>
      <c r="RN207"/>
      <c r="RO207"/>
      <c r="RP207"/>
      <c r="RQ207"/>
      <c r="RR207"/>
      <c r="RS207"/>
      <c r="RT207"/>
      <c r="RU207"/>
      <c r="RV207"/>
      <c r="RW207"/>
      <c r="RX207"/>
      <c r="RY207"/>
      <c r="RZ207"/>
      <c r="SA207"/>
      <c r="SB207"/>
      <c r="SC207"/>
      <c r="SD207"/>
      <c r="SE207"/>
      <c r="SF207"/>
      <c r="SG207"/>
      <c r="SH207"/>
      <c r="SI207"/>
      <c r="SJ207"/>
      <c r="SK207"/>
      <c r="SL207"/>
      <c r="SM207"/>
      <c r="SN207"/>
      <c r="SO207"/>
      <c r="SP207"/>
      <c r="SQ207"/>
      <c r="SR207"/>
      <c r="SS207"/>
      <c r="ST207"/>
      <c r="SU207"/>
      <c r="SV207"/>
      <c r="SW207"/>
      <c r="SX207"/>
      <c r="SY207"/>
      <c r="SZ207"/>
      <c r="TA207"/>
      <c r="TB207"/>
      <c r="TC207"/>
      <c r="TD207"/>
      <c r="TE207"/>
      <c r="TF207"/>
      <c r="TG207"/>
      <c r="TH207"/>
      <c r="TI207"/>
      <c r="TJ207"/>
      <c r="TK207"/>
      <c r="TL207"/>
      <c r="TM207"/>
      <c r="TN207"/>
      <c r="TO207"/>
      <c r="TP207"/>
      <c r="TQ207"/>
      <c r="TR207"/>
      <c r="TS207"/>
      <c r="TT207"/>
      <c r="TU207"/>
      <c r="TV207"/>
      <c r="TW207"/>
      <c r="TX207"/>
      <c r="TY207"/>
      <c r="TZ207"/>
      <c r="UA207"/>
      <c r="UB207"/>
      <c r="UC207"/>
      <c r="UD207"/>
      <c r="UE207"/>
      <c r="UF207"/>
      <c r="UG207"/>
      <c r="UH207"/>
      <c r="UI207"/>
      <c r="UJ207"/>
      <c r="UK207"/>
      <c r="UL207"/>
      <c r="UM207"/>
      <c r="UN207"/>
      <c r="UO207"/>
      <c r="UP207"/>
      <c r="UQ207"/>
      <c r="UR207"/>
      <c r="US207"/>
      <c r="UT207"/>
      <c r="UU207"/>
      <c r="UV207"/>
      <c r="UW207"/>
      <c r="UX207"/>
      <c r="UY207"/>
      <c r="UZ207"/>
      <c r="VA207"/>
      <c r="VB207"/>
      <c r="VC207"/>
      <c r="VD207"/>
      <c r="VE207"/>
      <c r="VF207"/>
      <c r="VG207"/>
      <c r="VH207"/>
      <c r="VI207"/>
      <c r="VJ207"/>
      <c r="VK207"/>
      <c r="VL207"/>
      <c r="VM207"/>
      <c r="VN207"/>
      <c r="VO207"/>
      <c r="VP207"/>
      <c r="VQ207"/>
      <c r="VR207"/>
      <c r="VS207"/>
      <c r="VT207"/>
      <c r="VU207"/>
      <c r="VV207"/>
      <c r="VW207"/>
      <c r="VX207"/>
      <c r="VY207"/>
      <c r="VZ207"/>
      <c r="WA207"/>
      <c r="WB207"/>
      <c r="WC207"/>
      <c r="WD207"/>
      <c r="WE207"/>
      <c r="WF207"/>
      <c r="WG207"/>
      <c r="WH207"/>
      <c r="WI207"/>
      <c r="WJ207"/>
      <c r="WK207"/>
      <c r="WL207"/>
      <c r="WM207"/>
      <c r="WN207"/>
      <c r="WO207"/>
      <c r="WP207"/>
      <c r="WQ207"/>
      <c r="WR207"/>
      <c r="WS207"/>
      <c r="WT207"/>
      <c r="WU207"/>
      <c r="WV207"/>
      <c r="WW207"/>
      <c r="WX207"/>
      <c r="WY207"/>
      <c r="WZ207"/>
      <c r="XA207"/>
      <c r="XB207"/>
      <c r="XC207"/>
      <c r="XD207"/>
      <c r="XE207"/>
      <c r="XF207"/>
      <c r="XG207"/>
      <c r="XH207"/>
      <c r="XI207"/>
      <c r="XJ207"/>
      <c r="XK207"/>
      <c r="XL207"/>
      <c r="XM207"/>
      <c r="XN207"/>
      <c r="XO207"/>
      <c r="XP207"/>
      <c r="XQ207"/>
      <c r="XR207"/>
      <c r="XS207"/>
      <c r="XT207"/>
      <c r="XU207"/>
      <c r="XV207"/>
      <c r="XW207"/>
      <c r="XX207"/>
      <c r="XY207"/>
      <c r="XZ207"/>
      <c r="YA207"/>
      <c r="YB207"/>
      <c r="YC207"/>
      <c r="YD207"/>
      <c r="YE207"/>
      <c r="YF207"/>
      <c r="YG207"/>
      <c r="YH207"/>
      <c r="YI207"/>
      <c r="YJ207"/>
      <c r="YK207"/>
      <c r="YL207"/>
      <c r="YM207"/>
      <c r="YN207"/>
      <c r="YO207"/>
      <c r="YP207"/>
      <c r="YQ207"/>
      <c r="YR207"/>
      <c r="YS207"/>
      <c r="YT207"/>
      <c r="YU207"/>
      <c r="YV207"/>
      <c r="YW207"/>
      <c r="YX207"/>
      <c r="YY207"/>
      <c r="YZ207"/>
      <c r="ZA207"/>
      <c r="ZB207"/>
      <c r="ZC207"/>
      <c r="ZD207"/>
      <c r="ZE207"/>
      <c r="ZF207"/>
      <c r="ZG207"/>
      <c r="ZH207"/>
      <c r="ZI207"/>
      <c r="ZJ207"/>
      <c r="ZK207"/>
      <c r="ZL207"/>
      <c r="ZM207"/>
      <c r="ZN207"/>
      <c r="ZO207"/>
      <c r="ZP207"/>
      <c r="ZQ207"/>
      <c r="ZR207"/>
      <c r="ZS207"/>
      <c r="ZT207"/>
      <c r="ZU207"/>
      <c r="ZV207"/>
      <c r="ZW207"/>
      <c r="ZX207"/>
      <c r="ZY207"/>
      <c r="ZZ207"/>
    </row>
    <row r="208" spans="1:702" s="18" customFormat="1">
      <c r="A208" s="16" t="s">
        <v>69</v>
      </c>
      <c r="B208">
        <v>125635.65357290539</v>
      </c>
      <c r="C208">
        <v>128084.21553865797</v>
      </c>
      <c r="D208">
        <v>129378.08652335103</v>
      </c>
      <c r="E208">
        <v>0</v>
      </c>
      <c r="F208">
        <v>0</v>
      </c>
      <c r="G208">
        <v>0</v>
      </c>
      <c r="H208">
        <v>0</v>
      </c>
      <c r="I208">
        <v>0</v>
      </c>
      <c r="J208">
        <v>0</v>
      </c>
      <c r="K208">
        <v>0</v>
      </c>
      <c r="L208">
        <v>0</v>
      </c>
      <c r="M208">
        <v>0</v>
      </c>
      <c r="N208">
        <v>0</v>
      </c>
      <c r="O208">
        <v>0</v>
      </c>
      <c r="P208">
        <v>0</v>
      </c>
      <c r="Q208">
        <v>0</v>
      </c>
      <c r="R208">
        <v>0</v>
      </c>
      <c r="S208">
        <v>0</v>
      </c>
      <c r="T208">
        <v>0</v>
      </c>
      <c r="U208">
        <v>0</v>
      </c>
      <c r="V208">
        <v>0</v>
      </c>
      <c r="W208">
        <v>0</v>
      </c>
      <c r="X208">
        <v>0</v>
      </c>
      <c r="Y208">
        <v>0</v>
      </c>
      <c r="Z208">
        <v>0</v>
      </c>
      <c r="AA208">
        <v>0</v>
      </c>
      <c r="AB208">
        <v>0</v>
      </c>
      <c r="AC208">
        <v>0</v>
      </c>
      <c r="AD208">
        <v>0</v>
      </c>
      <c r="AE208">
        <v>0</v>
      </c>
      <c r="AF208">
        <v>0</v>
      </c>
      <c r="AG208">
        <v>0</v>
      </c>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c r="GN208"/>
      <c r="GO208"/>
      <c r="GP208"/>
      <c r="GQ208"/>
      <c r="GR208"/>
      <c r="GS208"/>
      <c r="GT208"/>
      <c r="GU208"/>
      <c r="GV208"/>
      <c r="GW208"/>
      <c r="GX208"/>
      <c r="GY208"/>
      <c r="GZ208"/>
      <c r="HA208"/>
      <c r="HB208"/>
      <c r="HC208"/>
      <c r="HD208"/>
      <c r="HE208"/>
      <c r="HF208"/>
      <c r="HG208"/>
      <c r="HH208"/>
      <c r="HI208"/>
      <c r="HJ208"/>
      <c r="HK208"/>
      <c r="HL208"/>
      <c r="HM208"/>
      <c r="HN208"/>
      <c r="HO208"/>
      <c r="HP208"/>
      <c r="HQ208"/>
      <c r="HR208"/>
      <c r="HS208"/>
      <c r="HT208"/>
      <c r="HU208"/>
      <c r="HV208"/>
      <c r="HW208"/>
      <c r="HX208"/>
      <c r="HY208"/>
      <c r="HZ208"/>
      <c r="IA208"/>
      <c r="IB208"/>
      <c r="IC208"/>
      <c r="ID208"/>
      <c r="IE208"/>
      <c r="IF208"/>
      <c r="IG208"/>
      <c r="IH208"/>
      <c r="II208"/>
      <c r="IJ208"/>
      <c r="IK208"/>
      <c r="IL208"/>
      <c r="IM208"/>
      <c r="IN208"/>
      <c r="IO208"/>
      <c r="IP208"/>
      <c r="IQ208"/>
      <c r="IR208"/>
      <c r="IS208"/>
      <c r="IT208"/>
      <c r="IU208"/>
      <c r="IV208"/>
      <c r="IW208"/>
      <c r="IX208"/>
      <c r="IY208"/>
      <c r="IZ208"/>
      <c r="JA208"/>
      <c r="JB208"/>
      <c r="JC208"/>
      <c r="JD208"/>
      <c r="JE208"/>
      <c r="JF208"/>
      <c r="JG208"/>
      <c r="JH208"/>
      <c r="JI208"/>
      <c r="JJ208"/>
      <c r="JK208"/>
      <c r="JL208"/>
      <c r="JM208"/>
      <c r="JN208"/>
      <c r="JO208"/>
      <c r="JP208"/>
      <c r="JQ208"/>
      <c r="JR208"/>
      <c r="JS208"/>
      <c r="JT208"/>
      <c r="JU208"/>
      <c r="JV208"/>
      <c r="JW208"/>
      <c r="JX208"/>
      <c r="JY208"/>
      <c r="JZ208"/>
      <c r="KA208"/>
      <c r="KB208"/>
      <c r="KC208"/>
      <c r="KD208"/>
      <c r="KE208"/>
      <c r="KF208"/>
      <c r="KG208"/>
      <c r="KH208"/>
      <c r="KI208"/>
      <c r="KJ208"/>
      <c r="KK208"/>
      <c r="KL208"/>
      <c r="KM208"/>
      <c r="KN208"/>
      <c r="KO208"/>
      <c r="KP208"/>
      <c r="KQ208"/>
      <c r="KR208"/>
      <c r="KS208"/>
      <c r="KT208"/>
      <c r="KU208"/>
      <c r="KV208"/>
      <c r="KW208"/>
      <c r="KX208"/>
      <c r="KY208"/>
      <c r="KZ208"/>
      <c r="LA208"/>
      <c r="LB208"/>
      <c r="LC208"/>
      <c r="LD208"/>
      <c r="LE208"/>
      <c r="LF208"/>
      <c r="LG208"/>
      <c r="LH208"/>
      <c r="LI208"/>
      <c r="LJ208"/>
      <c r="LK208"/>
      <c r="LL208"/>
      <c r="LM208"/>
      <c r="LN208"/>
      <c r="LO208"/>
      <c r="LP208"/>
      <c r="LQ208"/>
      <c r="LR208"/>
      <c r="LS208"/>
      <c r="LT208"/>
      <c r="LU208"/>
      <c r="LV208"/>
      <c r="LW208"/>
      <c r="LX208"/>
      <c r="LY208"/>
      <c r="LZ208"/>
      <c r="MA208"/>
      <c r="MB208"/>
      <c r="MC208"/>
      <c r="MD208"/>
      <c r="ME208"/>
      <c r="MF208"/>
      <c r="MG208"/>
      <c r="MH208"/>
      <c r="MI208"/>
      <c r="MJ208"/>
      <c r="MK208"/>
      <c r="ML208"/>
      <c r="MM208"/>
      <c r="MN208"/>
      <c r="MO208"/>
      <c r="MP208"/>
      <c r="MQ208"/>
      <c r="MR208"/>
      <c r="MS208"/>
      <c r="MT208"/>
      <c r="MU208"/>
      <c r="MV208"/>
      <c r="MW208"/>
      <c r="MX208"/>
      <c r="MY208"/>
      <c r="MZ208"/>
      <c r="NA208"/>
      <c r="NB208"/>
      <c r="NC208"/>
      <c r="ND208"/>
      <c r="NE208"/>
      <c r="NF208"/>
      <c r="NG208"/>
      <c r="NH208"/>
      <c r="NI208"/>
      <c r="NJ208"/>
      <c r="NK208"/>
      <c r="NL208"/>
      <c r="NM208"/>
      <c r="NN208"/>
      <c r="NO208"/>
      <c r="NP208"/>
      <c r="NQ208"/>
      <c r="NR208"/>
      <c r="NS208"/>
      <c r="NT208"/>
      <c r="NU208"/>
      <c r="NV208"/>
      <c r="NW208"/>
      <c r="NX208"/>
      <c r="NY208"/>
      <c r="NZ208"/>
      <c r="OA208"/>
      <c r="OB208"/>
      <c r="OC208"/>
      <c r="OD208"/>
      <c r="OE208"/>
      <c r="OF208"/>
      <c r="OG208"/>
      <c r="OH208"/>
      <c r="OI208"/>
      <c r="OJ208"/>
      <c r="OK208"/>
      <c r="OL208"/>
      <c r="OM208"/>
      <c r="ON208"/>
      <c r="OO208"/>
      <c r="OP208"/>
      <c r="OQ208"/>
      <c r="OR208"/>
      <c r="OS208"/>
      <c r="OT208"/>
      <c r="OU208"/>
      <c r="OV208"/>
      <c r="OW208"/>
      <c r="OX208"/>
      <c r="OY208"/>
      <c r="OZ208"/>
      <c r="PA208"/>
      <c r="PB208"/>
      <c r="PC208"/>
      <c r="PD208"/>
      <c r="PE208"/>
      <c r="PF208"/>
      <c r="PG208"/>
      <c r="PH208"/>
      <c r="PI208"/>
      <c r="PJ208"/>
      <c r="PK208"/>
      <c r="PL208"/>
      <c r="PM208"/>
      <c r="PN208"/>
      <c r="PO208"/>
      <c r="PP208"/>
      <c r="PQ208"/>
      <c r="PR208"/>
      <c r="PS208"/>
      <c r="PT208"/>
      <c r="PU208"/>
      <c r="PV208"/>
      <c r="PW208"/>
      <c r="PX208"/>
      <c r="PY208"/>
      <c r="PZ208"/>
      <c r="QA208"/>
      <c r="QB208"/>
      <c r="QC208"/>
      <c r="QD208"/>
      <c r="QE208"/>
      <c r="QF208"/>
      <c r="QG208"/>
      <c r="QH208"/>
      <c r="QI208"/>
      <c r="QJ208"/>
      <c r="QK208"/>
      <c r="QL208"/>
      <c r="QM208"/>
      <c r="QN208"/>
      <c r="QO208"/>
      <c r="QP208"/>
      <c r="QQ208"/>
      <c r="QR208"/>
      <c r="QS208"/>
      <c r="QT208"/>
      <c r="QU208"/>
      <c r="QV208"/>
      <c r="QW208"/>
      <c r="QX208"/>
      <c r="QY208"/>
      <c r="QZ208"/>
      <c r="RA208"/>
      <c r="RB208"/>
      <c r="RC208"/>
      <c r="RD208"/>
      <c r="RE208"/>
      <c r="RF208"/>
      <c r="RG208"/>
      <c r="RH208"/>
      <c r="RI208"/>
      <c r="RJ208"/>
      <c r="RK208"/>
      <c r="RL208"/>
      <c r="RM208"/>
      <c r="RN208"/>
      <c r="RO208"/>
      <c r="RP208"/>
      <c r="RQ208"/>
      <c r="RR208"/>
      <c r="RS208"/>
      <c r="RT208"/>
      <c r="RU208"/>
      <c r="RV208"/>
      <c r="RW208"/>
      <c r="RX208"/>
      <c r="RY208"/>
      <c r="RZ208"/>
      <c r="SA208"/>
      <c r="SB208"/>
      <c r="SC208"/>
      <c r="SD208"/>
      <c r="SE208"/>
      <c r="SF208"/>
      <c r="SG208"/>
      <c r="SH208"/>
      <c r="SI208"/>
      <c r="SJ208"/>
      <c r="SK208"/>
      <c r="SL208"/>
      <c r="SM208"/>
      <c r="SN208"/>
      <c r="SO208"/>
      <c r="SP208"/>
      <c r="SQ208"/>
      <c r="SR208"/>
      <c r="SS208"/>
      <c r="ST208"/>
      <c r="SU208"/>
      <c r="SV208"/>
      <c r="SW208"/>
      <c r="SX208"/>
      <c r="SY208"/>
      <c r="SZ208"/>
      <c r="TA208"/>
      <c r="TB208"/>
      <c r="TC208"/>
      <c r="TD208"/>
      <c r="TE208"/>
      <c r="TF208"/>
      <c r="TG208"/>
      <c r="TH208"/>
      <c r="TI208"/>
      <c r="TJ208"/>
      <c r="TK208"/>
      <c r="TL208"/>
      <c r="TM208"/>
      <c r="TN208"/>
      <c r="TO208"/>
      <c r="TP208"/>
      <c r="TQ208"/>
      <c r="TR208"/>
      <c r="TS208"/>
      <c r="TT208"/>
      <c r="TU208"/>
      <c r="TV208"/>
      <c r="TW208"/>
      <c r="TX208"/>
      <c r="TY208"/>
      <c r="TZ208"/>
      <c r="UA208"/>
      <c r="UB208"/>
      <c r="UC208"/>
      <c r="UD208"/>
      <c r="UE208"/>
      <c r="UF208"/>
      <c r="UG208"/>
      <c r="UH208"/>
      <c r="UI208"/>
      <c r="UJ208"/>
      <c r="UK208"/>
      <c r="UL208"/>
      <c r="UM208"/>
      <c r="UN208"/>
      <c r="UO208"/>
      <c r="UP208"/>
      <c r="UQ208"/>
      <c r="UR208"/>
      <c r="US208"/>
      <c r="UT208"/>
      <c r="UU208"/>
      <c r="UV208"/>
      <c r="UW208"/>
      <c r="UX208"/>
      <c r="UY208"/>
      <c r="UZ208"/>
      <c r="VA208"/>
      <c r="VB208"/>
      <c r="VC208"/>
      <c r="VD208"/>
      <c r="VE208"/>
      <c r="VF208"/>
      <c r="VG208"/>
      <c r="VH208"/>
      <c r="VI208"/>
      <c r="VJ208"/>
      <c r="VK208"/>
      <c r="VL208"/>
      <c r="VM208"/>
      <c r="VN208"/>
      <c r="VO208"/>
      <c r="VP208"/>
      <c r="VQ208"/>
      <c r="VR208"/>
      <c r="VS208"/>
      <c r="VT208"/>
      <c r="VU208"/>
      <c r="VV208"/>
      <c r="VW208"/>
      <c r="VX208"/>
      <c r="VY208"/>
      <c r="VZ208"/>
      <c r="WA208"/>
      <c r="WB208"/>
      <c r="WC208"/>
      <c r="WD208"/>
      <c r="WE208"/>
      <c r="WF208"/>
      <c r="WG208"/>
      <c r="WH208"/>
      <c r="WI208"/>
      <c r="WJ208"/>
      <c r="WK208"/>
      <c r="WL208"/>
      <c r="WM208"/>
      <c r="WN208"/>
      <c r="WO208"/>
      <c r="WP208"/>
      <c r="WQ208"/>
      <c r="WR208"/>
      <c r="WS208"/>
      <c r="WT208"/>
      <c r="WU208"/>
      <c r="WV208"/>
      <c r="WW208"/>
      <c r="WX208"/>
      <c r="WY208"/>
      <c r="WZ208"/>
      <c r="XA208"/>
      <c r="XB208"/>
      <c r="XC208"/>
      <c r="XD208"/>
      <c r="XE208"/>
      <c r="XF208"/>
      <c r="XG208"/>
      <c r="XH208"/>
      <c r="XI208"/>
      <c r="XJ208"/>
      <c r="XK208"/>
      <c r="XL208"/>
      <c r="XM208"/>
      <c r="XN208"/>
      <c r="XO208"/>
      <c r="XP208"/>
      <c r="XQ208"/>
      <c r="XR208"/>
      <c r="XS208"/>
      <c r="XT208"/>
      <c r="XU208"/>
      <c r="XV208"/>
      <c r="XW208"/>
      <c r="XX208"/>
      <c r="XY208"/>
      <c r="XZ208"/>
      <c r="YA208"/>
      <c r="YB208"/>
      <c r="YC208"/>
      <c r="YD208"/>
      <c r="YE208"/>
      <c r="YF208"/>
      <c r="YG208"/>
      <c r="YH208"/>
      <c r="YI208"/>
      <c r="YJ208"/>
      <c r="YK208"/>
      <c r="YL208"/>
      <c r="YM208"/>
      <c r="YN208"/>
      <c r="YO208"/>
      <c r="YP208"/>
      <c r="YQ208"/>
      <c r="YR208"/>
      <c r="YS208"/>
      <c r="YT208"/>
      <c r="YU208"/>
      <c r="YV208"/>
      <c r="YW208"/>
      <c r="YX208"/>
      <c r="YY208"/>
      <c r="YZ208"/>
      <c r="ZA208"/>
      <c r="ZB208"/>
      <c r="ZC208"/>
      <c r="ZD208"/>
      <c r="ZE208"/>
      <c r="ZF208"/>
      <c r="ZG208"/>
      <c r="ZH208"/>
      <c r="ZI208"/>
      <c r="ZJ208"/>
      <c r="ZK208"/>
      <c r="ZL208"/>
      <c r="ZM208"/>
      <c r="ZN208"/>
      <c r="ZO208"/>
      <c r="ZP208"/>
      <c r="ZQ208"/>
      <c r="ZR208"/>
      <c r="ZS208"/>
      <c r="ZT208"/>
      <c r="ZU208"/>
      <c r="ZV208"/>
      <c r="ZW208"/>
      <c r="ZX208"/>
      <c r="ZY208"/>
      <c r="ZZ208"/>
    </row>
    <row r="209" spans="1:702" s="18" customFormat="1">
      <c r="A209" s="16" t="s">
        <v>195</v>
      </c>
      <c r="B209">
        <v>628178.26786452695</v>
      </c>
      <c r="C209">
        <v>640421.07769328984</v>
      </c>
      <c r="D209">
        <v>646890.43261675513</v>
      </c>
      <c r="E209">
        <v>590864.62956474873</v>
      </c>
      <c r="F209">
        <v>593284.23285073112</v>
      </c>
      <c r="G209">
        <v>519143.55488314922</v>
      </c>
      <c r="H209">
        <v>514750.66050822014</v>
      </c>
      <c r="I209">
        <v>494903.341361542</v>
      </c>
      <c r="J209">
        <v>524461.73324670689</v>
      </c>
      <c r="K209">
        <v>553682.18722867197</v>
      </c>
      <c r="L209">
        <v>555387.51028404967</v>
      </c>
      <c r="M209">
        <v>479254.86606875481</v>
      </c>
      <c r="N209">
        <v>482804.3613245826</v>
      </c>
      <c r="O209">
        <v>503866.17021530133</v>
      </c>
      <c r="P209">
        <v>502504.38160875638</v>
      </c>
      <c r="Q209">
        <v>521981.1278879008</v>
      </c>
      <c r="R209">
        <v>509226.79330630269</v>
      </c>
      <c r="S209">
        <v>514601.98374126147</v>
      </c>
      <c r="T209">
        <v>530791.43892137881</v>
      </c>
      <c r="U209">
        <v>562331.09521693271</v>
      </c>
      <c r="V209">
        <v>521820.50000485015</v>
      </c>
      <c r="W209">
        <v>587966.26850709936</v>
      </c>
      <c r="X209">
        <v>590730.0965218253</v>
      </c>
      <c r="Y209">
        <v>596854.96267666144</v>
      </c>
      <c r="Z209">
        <v>561160.40969375055</v>
      </c>
      <c r="AA209">
        <v>533290.8754235385</v>
      </c>
      <c r="AB209">
        <v>531670.78462068795</v>
      </c>
      <c r="AC209">
        <v>484593.55065097037</v>
      </c>
      <c r="AD209">
        <v>400609.08997720276</v>
      </c>
      <c r="AE209">
        <v>389738.67882304778</v>
      </c>
      <c r="AF209">
        <v>387361.19986236101</v>
      </c>
      <c r="AG209">
        <v>372923.55909998156</v>
      </c>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c r="GN209"/>
      <c r="GO209"/>
      <c r="GP209"/>
      <c r="GQ209"/>
      <c r="GR209"/>
      <c r="GS209"/>
      <c r="GT209"/>
      <c r="GU209"/>
      <c r="GV209"/>
      <c r="GW209"/>
      <c r="GX209"/>
      <c r="GY209"/>
      <c r="GZ209"/>
      <c r="HA209"/>
      <c r="HB209"/>
      <c r="HC209"/>
      <c r="HD209"/>
      <c r="HE209"/>
      <c r="HF209"/>
      <c r="HG209"/>
      <c r="HH209"/>
      <c r="HI209"/>
      <c r="HJ209"/>
      <c r="HK209"/>
      <c r="HL209"/>
      <c r="HM209"/>
      <c r="HN209"/>
      <c r="HO209"/>
      <c r="HP209"/>
      <c r="HQ209"/>
      <c r="HR209"/>
      <c r="HS209"/>
      <c r="HT209"/>
      <c r="HU209"/>
      <c r="HV209"/>
      <c r="HW209"/>
      <c r="HX209"/>
      <c r="HY209"/>
      <c r="HZ209"/>
      <c r="IA209"/>
      <c r="IB209"/>
      <c r="IC209"/>
      <c r="ID209"/>
      <c r="IE209"/>
      <c r="IF209"/>
      <c r="IG209"/>
      <c r="IH209"/>
      <c r="II209"/>
      <c r="IJ209"/>
      <c r="IK209"/>
      <c r="IL209"/>
      <c r="IM209"/>
      <c r="IN209"/>
      <c r="IO209"/>
      <c r="IP209"/>
      <c r="IQ209"/>
      <c r="IR209"/>
      <c r="IS209"/>
      <c r="IT209"/>
      <c r="IU209"/>
      <c r="IV209"/>
      <c r="IW209"/>
      <c r="IX209"/>
      <c r="IY209"/>
      <c r="IZ209"/>
      <c r="JA209"/>
      <c r="JB209"/>
      <c r="JC209"/>
      <c r="JD209"/>
      <c r="JE209"/>
      <c r="JF209"/>
      <c r="JG209"/>
      <c r="JH209"/>
      <c r="JI209"/>
      <c r="JJ209"/>
      <c r="JK209"/>
      <c r="JL209"/>
      <c r="JM209"/>
      <c r="JN209"/>
      <c r="JO209"/>
      <c r="JP209"/>
      <c r="JQ209"/>
      <c r="JR209"/>
      <c r="JS209"/>
      <c r="JT209"/>
      <c r="JU209"/>
      <c r="JV209"/>
      <c r="JW209"/>
      <c r="JX209"/>
      <c r="JY209"/>
      <c r="JZ209"/>
      <c r="KA209"/>
      <c r="KB209"/>
      <c r="KC209"/>
      <c r="KD209"/>
      <c r="KE209"/>
      <c r="KF209"/>
      <c r="KG209"/>
      <c r="KH209"/>
      <c r="KI209"/>
      <c r="KJ209"/>
      <c r="KK209"/>
      <c r="KL209"/>
      <c r="KM209"/>
      <c r="KN209"/>
      <c r="KO209"/>
      <c r="KP209"/>
      <c r="KQ209"/>
      <c r="KR209"/>
      <c r="KS209"/>
      <c r="KT209"/>
      <c r="KU209"/>
      <c r="KV209"/>
      <c r="KW209"/>
      <c r="KX209"/>
      <c r="KY209"/>
      <c r="KZ209"/>
      <c r="LA209"/>
      <c r="LB209"/>
      <c r="LC209"/>
      <c r="LD209"/>
      <c r="LE209"/>
      <c r="LF209"/>
      <c r="LG209"/>
      <c r="LH209"/>
      <c r="LI209"/>
      <c r="LJ209"/>
      <c r="LK209"/>
      <c r="LL209"/>
      <c r="LM209"/>
      <c r="LN209"/>
      <c r="LO209"/>
      <c r="LP209"/>
      <c r="LQ209"/>
      <c r="LR209"/>
      <c r="LS209"/>
      <c r="LT209"/>
      <c r="LU209"/>
      <c r="LV209"/>
      <c r="LW209"/>
      <c r="LX209"/>
      <c r="LY209"/>
      <c r="LZ209"/>
      <c r="MA209"/>
      <c r="MB209"/>
      <c r="MC209"/>
      <c r="MD209"/>
      <c r="ME209"/>
      <c r="MF209"/>
      <c r="MG209"/>
      <c r="MH209"/>
      <c r="MI209"/>
      <c r="MJ209"/>
      <c r="MK209"/>
      <c r="ML209"/>
      <c r="MM209"/>
      <c r="MN209"/>
      <c r="MO209"/>
      <c r="MP209"/>
      <c r="MQ209"/>
      <c r="MR209"/>
      <c r="MS209"/>
      <c r="MT209"/>
      <c r="MU209"/>
      <c r="MV209"/>
      <c r="MW209"/>
      <c r="MX209"/>
      <c r="MY209"/>
      <c r="MZ209"/>
      <c r="NA209"/>
      <c r="NB209"/>
      <c r="NC209"/>
      <c r="ND209"/>
      <c r="NE209"/>
      <c r="NF209"/>
      <c r="NG209"/>
      <c r="NH209"/>
      <c r="NI209"/>
      <c r="NJ209"/>
      <c r="NK209"/>
      <c r="NL209"/>
      <c r="NM209"/>
      <c r="NN209"/>
      <c r="NO209"/>
      <c r="NP209"/>
      <c r="NQ209"/>
      <c r="NR209"/>
      <c r="NS209"/>
      <c r="NT209"/>
      <c r="NU209"/>
      <c r="NV209"/>
      <c r="NW209"/>
      <c r="NX209"/>
      <c r="NY209"/>
      <c r="NZ209"/>
      <c r="OA209"/>
      <c r="OB209"/>
      <c r="OC209"/>
      <c r="OD209"/>
      <c r="OE209"/>
      <c r="OF209"/>
      <c r="OG209"/>
      <c r="OH209"/>
      <c r="OI209"/>
      <c r="OJ209"/>
      <c r="OK209"/>
      <c r="OL209"/>
      <c r="OM209"/>
      <c r="ON209"/>
      <c r="OO209"/>
      <c r="OP209"/>
      <c r="OQ209"/>
      <c r="OR209"/>
      <c r="OS209"/>
      <c r="OT209"/>
      <c r="OU209"/>
      <c r="OV209"/>
      <c r="OW209"/>
      <c r="OX209"/>
      <c r="OY209"/>
      <c r="OZ209"/>
      <c r="PA209"/>
      <c r="PB209"/>
      <c r="PC209"/>
      <c r="PD209"/>
      <c r="PE209"/>
      <c r="PF209"/>
      <c r="PG209"/>
      <c r="PH209"/>
      <c r="PI209"/>
      <c r="PJ209"/>
      <c r="PK209"/>
      <c r="PL209"/>
      <c r="PM209"/>
      <c r="PN209"/>
      <c r="PO209"/>
      <c r="PP209"/>
      <c r="PQ209"/>
      <c r="PR209"/>
      <c r="PS209"/>
      <c r="PT209"/>
      <c r="PU209"/>
      <c r="PV209"/>
      <c r="PW209"/>
      <c r="PX209"/>
      <c r="PY209"/>
      <c r="PZ209"/>
      <c r="QA209"/>
      <c r="QB209"/>
      <c r="QC209"/>
      <c r="QD209"/>
      <c r="QE209"/>
      <c r="QF209"/>
      <c r="QG209"/>
      <c r="QH209"/>
      <c r="QI209"/>
      <c r="QJ209"/>
      <c r="QK209"/>
      <c r="QL209"/>
      <c r="QM209"/>
      <c r="QN209"/>
      <c r="QO209"/>
      <c r="QP209"/>
      <c r="QQ209"/>
      <c r="QR209"/>
      <c r="QS209"/>
      <c r="QT209"/>
      <c r="QU209"/>
      <c r="QV209"/>
      <c r="QW209"/>
      <c r="QX209"/>
      <c r="QY209"/>
      <c r="QZ209"/>
      <c r="RA209"/>
      <c r="RB209"/>
      <c r="RC209"/>
      <c r="RD209"/>
      <c r="RE209"/>
      <c r="RF209"/>
      <c r="RG209"/>
      <c r="RH209"/>
      <c r="RI209"/>
      <c r="RJ209"/>
      <c r="RK209"/>
      <c r="RL209"/>
      <c r="RM209"/>
      <c r="RN209"/>
      <c r="RO209"/>
      <c r="RP209"/>
      <c r="RQ209"/>
      <c r="RR209"/>
      <c r="RS209"/>
      <c r="RT209"/>
      <c r="RU209"/>
      <c r="RV209"/>
      <c r="RW209"/>
      <c r="RX209"/>
      <c r="RY209"/>
      <c r="RZ209"/>
      <c r="SA209"/>
      <c r="SB209"/>
      <c r="SC209"/>
      <c r="SD209"/>
      <c r="SE209"/>
      <c r="SF209"/>
      <c r="SG209"/>
      <c r="SH209"/>
      <c r="SI209"/>
      <c r="SJ209"/>
      <c r="SK209"/>
      <c r="SL209"/>
      <c r="SM209"/>
      <c r="SN209"/>
      <c r="SO209"/>
      <c r="SP209"/>
      <c r="SQ209"/>
      <c r="SR209"/>
      <c r="SS209"/>
      <c r="ST209"/>
      <c r="SU209"/>
      <c r="SV209"/>
      <c r="SW209"/>
      <c r="SX209"/>
      <c r="SY209"/>
      <c r="SZ209"/>
      <c r="TA209"/>
      <c r="TB209"/>
      <c r="TC209"/>
      <c r="TD209"/>
      <c r="TE209"/>
      <c r="TF209"/>
      <c r="TG209"/>
      <c r="TH209"/>
      <c r="TI209"/>
      <c r="TJ209"/>
      <c r="TK209"/>
      <c r="TL209"/>
      <c r="TM209"/>
      <c r="TN209"/>
      <c r="TO209"/>
      <c r="TP209"/>
      <c r="TQ209"/>
      <c r="TR209"/>
      <c r="TS209"/>
      <c r="TT209"/>
      <c r="TU209"/>
      <c r="TV209"/>
      <c r="TW209"/>
      <c r="TX209"/>
      <c r="TY209"/>
      <c r="TZ209"/>
      <c r="UA209"/>
      <c r="UB209"/>
      <c r="UC209"/>
      <c r="UD209"/>
      <c r="UE209"/>
      <c r="UF209"/>
      <c r="UG209"/>
      <c r="UH209"/>
      <c r="UI209"/>
      <c r="UJ209"/>
      <c r="UK209"/>
      <c r="UL209"/>
      <c r="UM209"/>
      <c r="UN209"/>
      <c r="UO209"/>
      <c r="UP209"/>
      <c r="UQ209"/>
      <c r="UR209"/>
      <c r="US209"/>
      <c r="UT209"/>
      <c r="UU209"/>
      <c r="UV209"/>
      <c r="UW209"/>
      <c r="UX209"/>
      <c r="UY209"/>
      <c r="UZ209"/>
      <c r="VA209"/>
      <c r="VB209"/>
      <c r="VC209"/>
      <c r="VD209"/>
      <c r="VE209"/>
      <c r="VF209"/>
      <c r="VG209"/>
      <c r="VH209"/>
      <c r="VI209"/>
      <c r="VJ209"/>
      <c r="VK209"/>
      <c r="VL209"/>
      <c r="VM209"/>
      <c r="VN209"/>
      <c r="VO209"/>
      <c r="VP209"/>
      <c r="VQ209"/>
      <c r="VR209"/>
      <c r="VS209"/>
      <c r="VT209"/>
      <c r="VU209"/>
      <c r="VV209"/>
      <c r="VW209"/>
      <c r="VX209"/>
      <c r="VY209"/>
      <c r="VZ209"/>
      <c r="WA209"/>
      <c r="WB209"/>
      <c r="WC209"/>
      <c r="WD209"/>
      <c r="WE209"/>
      <c r="WF209"/>
      <c r="WG209"/>
      <c r="WH209"/>
      <c r="WI209"/>
      <c r="WJ209"/>
      <c r="WK209"/>
      <c r="WL209"/>
      <c r="WM209"/>
      <c r="WN209"/>
      <c r="WO209"/>
      <c r="WP209"/>
      <c r="WQ209"/>
      <c r="WR209"/>
      <c r="WS209"/>
      <c r="WT209"/>
      <c r="WU209"/>
      <c r="WV209"/>
      <c r="WW209"/>
      <c r="WX209"/>
      <c r="WY209"/>
      <c r="WZ209"/>
      <c r="XA209"/>
      <c r="XB209"/>
      <c r="XC209"/>
      <c r="XD209"/>
      <c r="XE209"/>
      <c r="XF209"/>
      <c r="XG209"/>
      <c r="XH209"/>
      <c r="XI209"/>
      <c r="XJ209"/>
      <c r="XK209"/>
      <c r="XL209"/>
      <c r="XM209"/>
      <c r="XN209"/>
      <c r="XO209"/>
      <c r="XP209"/>
      <c r="XQ209"/>
      <c r="XR209"/>
      <c r="XS209"/>
      <c r="XT209"/>
      <c r="XU209"/>
      <c r="XV209"/>
      <c r="XW209"/>
      <c r="XX209"/>
      <c r="XY209"/>
      <c r="XZ209"/>
      <c r="YA209"/>
      <c r="YB209"/>
      <c r="YC209"/>
      <c r="YD209"/>
      <c r="YE209"/>
      <c r="YF209"/>
      <c r="YG209"/>
      <c r="YH209"/>
      <c r="YI209"/>
      <c r="YJ209"/>
      <c r="YK209"/>
      <c r="YL209"/>
      <c r="YM209"/>
      <c r="YN209"/>
      <c r="YO209"/>
      <c r="YP209"/>
      <c r="YQ209"/>
      <c r="YR209"/>
      <c r="YS209"/>
      <c r="YT209"/>
      <c r="YU209"/>
      <c r="YV209"/>
      <c r="YW209"/>
      <c r="YX209"/>
      <c r="YY209"/>
      <c r="YZ209"/>
      <c r="ZA209"/>
      <c r="ZB209"/>
      <c r="ZC209"/>
      <c r="ZD209"/>
      <c r="ZE209"/>
      <c r="ZF209"/>
      <c r="ZG209"/>
      <c r="ZH209"/>
      <c r="ZI209"/>
      <c r="ZJ209"/>
      <c r="ZK209"/>
      <c r="ZL209"/>
      <c r="ZM209"/>
      <c r="ZN209"/>
      <c r="ZO209"/>
      <c r="ZP209"/>
      <c r="ZQ209"/>
      <c r="ZR209"/>
      <c r="ZS209"/>
      <c r="ZT209"/>
      <c r="ZU209"/>
      <c r="ZV209"/>
      <c r="ZW209"/>
      <c r="ZX209"/>
      <c r="ZY209"/>
      <c r="ZZ209"/>
    </row>
    <row r="210" spans="1:702" s="18" customFormat="1">
      <c r="A210" s="69" t="s">
        <v>361</v>
      </c>
      <c r="B210">
        <v>0</v>
      </c>
      <c r="C210">
        <v>0</v>
      </c>
      <c r="D210">
        <v>0</v>
      </c>
      <c r="E210">
        <v>0</v>
      </c>
      <c r="F210">
        <v>0</v>
      </c>
      <c r="G210">
        <v>0</v>
      </c>
      <c r="H210">
        <v>0</v>
      </c>
      <c r="I210">
        <v>0</v>
      </c>
      <c r="J210">
        <v>0</v>
      </c>
      <c r="K210">
        <v>0</v>
      </c>
      <c r="L210">
        <v>0</v>
      </c>
      <c r="M210">
        <v>0</v>
      </c>
      <c r="N210">
        <v>0</v>
      </c>
      <c r="O210">
        <v>0</v>
      </c>
      <c r="P210">
        <v>0</v>
      </c>
      <c r="Q210">
        <v>0</v>
      </c>
      <c r="R210">
        <v>0</v>
      </c>
      <c r="S210">
        <v>0</v>
      </c>
      <c r="T210">
        <v>0</v>
      </c>
      <c r="U210">
        <v>0</v>
      </c>
      <c r="V210">
        <v>0</v>
      </c>
      <c r="W210">
        <v>0</v>
      </c>
      <c r="X210">
        <v>0</v>
      </c>
      <c r="Y210">
        <v>0</v>
      </c>
      <c r="Z210">
        <v>0</v>
      </c>
      <c r="AA210">
        <v>0</v>
      </c>
      <c r="AB210">
        <v>0</v>
      </c>
      <c r="AC210">
        <v>0</v>
      </c>
      <c r="AD210">
        <v>0</v>
      </c>
      <c r="AE210">
        <v>0</v>
      </c>
      <c r="AF210">
        <v>0</v>
      </c>
      <c r="AG210">
        <v>0</v>
      </c>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c r="GN210"/>
      <c r="GO210"/>
      <c r="GP210"/>
      <c r="GQ210"/>
      <c r="GR210"/>
      <c r="GS210"/>
      <c r="GT210"/>
      <c r="GU210"/>
      <c r="GV210"/>
      <c r="GW210"/>
      <c r="GX210"/>
      <c r="GY210"/>
      <c r="GZ210"/>
      <c r="HA210"/>
      <c r="HB210"/>
      <c r="HC210"/>
      <c r="HD210"/>
      <c r="HE210"/>
      <c r="HF210"/>
      <c r="HG210"/>
      <c r="HH210"/>
      <c r="HI210"/>
      <c r="HJ210"/>
      <c r="HK210"/>
      <c r="HL210"/>
      <c r="HM210"/>
      <c r="HN210"/>
      <c r="HO210"/>
      <c r="HP210"/>
      <c r="HQ210"/>
      <c r="HR210"/>
      <c r="HS210"/>
      <c r="HT210"/>
      <c r="HU210"/>
      <c r="HV210"/>
      <c r="HW210"/>
      <c r="HX210"/>
      <c r="HY210"/>
      <c r="HZ210"/>
      <c r="IA210"/>
      <c r="IB210"/>
      <c r="IC210"/>
      <c r="ID210"/>
      <c r="IE210"/>
      <c r="IF210"/>
      <c r="IG210"/>
      <c r="IH210"/>
      <c r="II210"/>
      <c r="IJ210"/>
      <c r="IK210"/>
      <c r="IL210"/>
      <c r="IM210"/>
      <c r="IN210"/>
      <c r="IO210"/>
      <c r="IP210"/>
      <c r="IQ210"/>
      <c r="IR210"/>
      <c r="IS210"/>
      <c r="IT210"/>
      <c r="IU210"/>
      <c r="IV210"/>
      <c r="IW210"/>
      <c r="IX210"/>
      <c r="IY210"/>
      <c r="IZ210"/>
      <c r="JA210"/>
      <c r="JB210"/>
      <c r="JC210"/>
      <c r="JD210"/>
      <c r="JE210"/>
      <c r="JF210"/>
      <c r="JG210"/>
      <c r="JH210"/>
      <c r="JI210"/>
      <c r="JJ210"/>
      <c r="JK210"/>
      <c r="JL210"/>
      <c r="JM210"/>
      <c r="JN210"/>
      <c r="JO210"/>
      <c r="JP210"/>
      <c r="JQ210"/>
      <c r="JR210"/>
      <c r="JS210"/>
      <c r="JT210"/>
      <c r="JU210"/>
      <c r="JV210"/>
      <c r="JW210"/>
      <c r="JX210"/>
      <c r="JY210"/>
      <c r="JZ210"/>
      <c r="KA210"/>
      <c r="KB210"/>
      <c r="KC210"/>
      <c r="KD210"/>
      <c r="KE210"/>
      <c r="KF210"/>
      <c r="KG210"/>
      <c r="KH210"/>
      <c r="KI210"/>
      <c r="KJ210"/>
      <c r="KK210"/>
      <c r="KL210"/>
      <c r="KM210"/>
      <c r="KN210"/>
      <c r="KO210"/>
      <c r="KP210"/>
      <c r="KQ210"/>
      <c r="KR210"/>
      <c r="KS210"/>
      <c r="KT210"/>
      <c r="KU210"/>
      <c r="KV210"/>
      <c r="KW210"/>
      <c r="KX210"/>
      <c r="KY210"/>
      <c r="KZ210"/>
      <c r="LA210"/>
      <c r="LB210"/>
      <c r="LC210"/>
      <c r="LD210"/>
      <c r="LE210"/>
      <c r="LF210"/>
      <c r="LG210"/>
      <c r="LH210"/>
      <c r="LI210"/>
      <c r="LJ210"/>
      <c r="LK210"/>
      <c r="LL210"/>
      <c r="LM210"/>
      <c r="LN210"/>
      <c r="LO210"/>
      <c r="LP210"/>
      <c r="LQ210"/>
      <c r="LR210"/>
      <c r="LS210"/>
      <c r="LT210"/>
      <c r="LU210"/>
      <c r="LV210"/>
      <c r="LW210"/>
      <c r="LX210"/>
      <c r="LY210"/>
      <c r="LZ210"/>
      <c r="MA210"/>
      <c r="MB210"/>
      <c r="MC210"/>
      <c r="MD210"/>
      <c r="ME210"/>
      <c r="MF210"/>
      <c r="MG210"/>
      <c r="MH210"/>
      <c r="MI210"/>
      <c r="MJ210"/>
      <c r="MK210"/>
      <c r="ML210"/>
      <c r="MM210"/>
      <c r="MN210"/>
      <c r="MO210"/>
      <c r="MP210"/>
      <c r="MQ210"/>
      <c r="MR210"/>
      <c r="MS210"/>
      <c r="MT210"/>
      <c r="MU210"/>
      <c r="MV210"/>
      <c r="MW210"/>
      <c r="MX210"/>
      <c r="MY210"/>
      <c r="MZ210"/>
      <c r="NA210"/>
      <c r="NB210"/>
      <c r="NC210"/>
      <c r="ND210"/>
      <c r="NE210"/>
      <c r="NF210"/>
      <c r="NG210"/>
      <c r="NH210"/>
      <c r="NI210"/>
      <c r="NJ210"/>
      <c r="NK210"/>
      <c r="NL210"/>
      <c r="NM210"/>
      <c r="NN210"/>
      <c r="NO210"/>
      <c r="NP210"/>
      <c r="NQ210"/>
      <c r="NR210"/>
      <c r="NS210"/>
      <c r="NT210"/>
      <c r="NU210"/>
      <c r="NV210"/>
      <c r="NW210"/>
      <c r="NX210"/>
      <c r="NY210"/>
      <c r="NZ210"/>
      <c r="OA210"/>
      <c r="OB210"/>
      <c r="OC210"/>
      <c r="OD210"/>
      <c r="OE210"/>
      <c r="OF210"/>
      <c r="OG210"/>
      <c r="OH210"/>
      <c r="OI210"/>
      <c r="OJ210"/>
      <c r="OK210"/>
      <c r="OL210"/>
      <c r="OM210"/>
      <c r="ON210"/>
      <c r="OO210"/>
      <c r="OP210"/>
      <c r="OQ210"/>
      <c r="OR210"/>
      <c r="OS210"/>
      <c r="OT210"/>
      <c r="OU210"/>
      <c r="OV210"/>
      <c r="OW210"/>
      <c r="OX210"/>
      <c r="OY210"/>
      <c r="OZ210"/>
      <c r="PA210"/>
      <c r="PB210"/>
      <c r="PC210"/>
      <c r="PD210"/>
      <c r="PE210"/>
      <c r="PF210"/>
      <c r="PG210"/>
      <c r="PH210"/>
      <c r="PI210"/>
      <c r="PJ210"/>
      <c r="PK210"/>
      <c r="PL210"/>
      <c r="PM210"/>
      <c r="PN210"/>
      <c r="PO210"/>
      <c r="PP210"/>
      <c r="PQ210"/>
      <c r="PR210"/>
      <c r="PS210"/>
      <c r="PT210"/>
      <c r="PU210"/>
      <c r="PV210"/>
      <c r="PW210"/>
      <c r="PX210"/>
      <c r="PY210"/>
      <c r="PZ210"/>
      <c r="QA210"/>
      <c r="QB210"/>
      <c r="QC210"/>
      <c r="QD210"/>
      <c r="QE210"/>
      <c r="QF210"/>
      <c r="QG210"/>
      <c r="QH210"/>
      <c r="QI210"/>
      <c r="QJ210"/>
      <c r="QK210"/>
      <c r="QL210"/>
      <c r="QM210"/>
      <c r="QN210"/>
      <c r="QO210"/>
      <c r="QP210"/>
      <c r="QQ210"/>
      <c r="QR210"/>
      <c r="QS210"/>
      <c r="QT210"/>
      <c r="QU210"/>
      <c r="QV210"/>
      <c r="QW210"/>
      <c r="QX210"/>
      <c r="QY210"/>
      <c r="QZ210"/>
      <c r="RA210"/>
      <c r="RB210"/>
      <c r="RC210"/>
      <c r="RD210"/>
      <c r="RE210"/>
      <c r="RF210"/>
      <c r="RG210"/>
      <c r="RH210"/>
      <c r="RI210"/>
      <c r="RJ210"/>
      <c r="RK210"/>
      <c r="RL210"/>
      <c r="RM210"/>
      <c r="RN210"/>
      <c r="RO210"/>
      <c r="RP210"/>
      <c r="RQ210"/>
      <c r="RR210"/>
      <c r="RS210"/>
      <c r="RT210"/>
      <c r="RU210"/>
      <c r="RV210"/>
      <c r="RW210"/>
      <c r="RX210"/>
      <c r="RY210"/>
      <c r="RZ210"/>
      <c r="SA210"/>
      <c r="SB210"/>
      <c r="SC210"/>
      <c r="SD210"/>
      <c r="SE210"/>
      <c r="SF210"/>
      <c r="SG210"/>
      <c r="SH210"/>
      <c r="SI210"/>
      <c r="SJ210"/>
      <c r="SK210"/>
      <c r="SL210"/>
      <c r="SM210"/>
      <c r="SN210"/>
      <c r="SO210"/>
      <c r="SP210"/>
      <c r="SQ210"/>
      <c r="SR210"/>
      <c r="SS210"/>
      <c r="ST210"/>
      <c r="SU210"/>
      <c r="SV210"/>
      <c r="SW210"/>
      <c r="SX210"/>
      <c r="SY210"/>
      <c r="SZ210"/>
      <c r="TA210"/>
      <c r="TB210"/>
      <c r="TC210"/>
      <c r="TD210"/>
      <c r="TE210"/>
      <c r="TF210"/>
      <c r="TG210"/>
      <c r="TH210"/>
      <c r="TI210"/>
      <c r="TJ210"/>
      <c r="TK210"/>
      <c r="TL210"/>
      <c r="TM210"/>
      <c r="TN210"/>
      <c r="TO210"/>
      <c r="TP210"/>
      <c r="TQ210"/>
      <c r="TR210"/>
      <c r="TS210"/>
      <c r="TT210"/>
      <c r="TU210"/>
      <c r="TV210"/>
      <c r="TW210"/>
      <c r="TX210"/>
      <c r="TY210"/>
      <c r="TZ210"/>
      <c r="UA210"/>
      <c r="UB210"/>
      <c r="UC210"/>
      <c r="UD210"/>
      <c r="UE210"/>
      <c r="UF210"/>
      <c r="UG210"/>
      <c r="UH210"/>
      <c r="UI210"/>
      <c r="UJ210"/>
      <c r="UK210"/>
      <c r="UL210"/>
      <c r="UM210"/>
      <c r="UN210"/>
      <c r="UO210"/>
      <c r="UP210"/>
      <c r="UQ210"/>
      <c r="UR210"/>
      <c r="US210"/>
      <c r="UT210"/>
      <c r="UU210"/>
      <c r="UV210"/>
      <c r="UW210"/>
      <c r="UX210"/>
      <c r="UY210"/>
      <c r="UZ210"/>
      <c r="VA210"/>
      <c r="VB210"/>
      <c r="VC210"/>
      <c r="VD210"/>
      <c r="VE210"/>
      <c r="VF210"/>
      <c r="VG210"/>
      <c r="VH210"/>
      <c r="VI210"/>
      <c r="VJ210"/>
      <c r="VK210"/>
      <c r="VL210"/>
      <c r="VM210"/>
      <c r="VN210"/>
      <c r="VO210"/>
      <c r="VP210"/>
      <c r="VQ210"/>
      <c r="VR210"/>
      <c r="VS210"/>
      <c r="VT210"/>
      <c r="VU210"/>
      <c r="VV210"/>
      <c r="VW210"/>
      <c r="VX210"/>
      <c r="VY210"/>
      <c r="VZ210"/>
      <c r="WA210"/>
      <c r="WB210"/>
      <c r="WC210"/>
      <c r="WD210"/>
      <c r="WE210"/>
      <c r="WF210"/>
      <c r="WG210"/>
      <c r="WH210"/>
      <c r="WI210"/>
      <c r="WJ210"/>
      <c r="WK210"/>
      <c r="WL210"/>
      <c r="WM210"/>
      <c r="WN210"/>
      <c r="WO210"/>
      <c r="WP210"/>
      <c r="WQ210"/>
      <c r="WR210"/>
      <c r="WS210"/>
      <c r="WT210"/>
      <c r="WU210"/>
      <c r="WV210"/>
      <c r="WW210"/>
      <c r="WX210"/>
      <c r="WY210"/>
      <c r="WZ210"/>
      <c r="XA210"/>
      <c r="XB210"/>
      <c r="XC210"/>
      <c r="XD210"/>
      <c r="XE210"/>
      <c r="XF210"/>
      <c r="XG210"/>
      <c r="XH210"/>
      <c r="XI210"/>
      <c r="XJ210"/>
      <c r="XK210"/>
      <c r="XL210"/>
      <c r="XM210"/>
      <c r="XN210"/>
      <c r="XO210"/>
      <c r="XP210"/>
      <c r="XQ210"/>
      <c r="XR210"/>
      <c r="XS210"/>
      <c r="XT210"/>
      <c r="XU210"/>
      <c r="XV210"/>
      <c r="XW210"/>
      <c r="XX210"/>
      <c r="XY210"/>
      <c r="XZ210"/>
      <c r="YA210"/>
      <c r="YB210"/>
      <c r="YC210"/>
      <c r="YD210"/>
      <c r="YE210"/>
      <c r="YF210"/>
      <c r="YG210"/>
      <c r="YH210"/>
      <c r="YI210"/>
      <c r="YJ210"/>
      <c r="YK210"/>
      <c r="YL210"/>
      <c r="YM210"/>
      <c r="YN210"/>
      <c r="YO210"/>
      <c r="YP210"/>
      <c r="YQ210"/>
      <c r="YR210"/>
      <c r="YS210"/>
      <c r="YT210"/>
      <c r="YU210"/>
      <c r="YV210"/>
      <c r="YW210"/>
      <c r="YX210"/>
      <c r="YY210"/>
      <c r="YZ210"/>
      <c r="ZA210"/>
      <c r="ZB210"/>
      <c r="ZC210"/>
      <c r="ZD210"/>
      <c r="ZE210"/>
      <c r="ZF210"/>
      <c r="ZG210"/>
      <c r="ZH210"/>
      <c r="ZI210"/>
      <c r="ZJ210"/>
      <c r="ZK210"/>
      <c r="ZL210"/>
      <c r="ZM210"/>
      <c r="ZN210"/>
      <c r="ZO210"/>
      <c r="ZP210"/>
      <c r="ZQ210"/>
      <c r="ZR210"/>
      <c r="ZS210"/>
      <c r="ZT210"/>
      <c r="ZU210"/>
      <c r="ZV210"/>
      <c r="ZW210"/>
      <c r="ZX210"/>
      <c r="ZY210"/>
      <c r="ZZ210"/>
    </row>
    <row r="211" spans="1:702" s="18" customFormat="1">
      <c r="A211" s="158" t="s">
        <v>362</v>
      </c>
      <c r="B211">
        <v>0</v>
      </c>
      <c r="C211">
        <v>0</v>
      </c>
      <c r="D211">
        <v>0</v>
      </c>
      <c r="E211">
        <v>0</v>
      </c>
      <c r="F211">
        <v>0</v>
      </c>
      <c r="G211">
        <v>0</v>
      </c>
      <c r="H211">
        <v>0</v>
      </c>
      <c r="I211">
        <v>0</v>
      </c>
      <c r="J211">
        <v>0</v>
      </c>
      <c r="K211">
        <v>0</v>
      </c>
      <c r="L211">
        <v>0</v>
      </c>
      <c r="M211">
        <v>0</v>
      </c>
      <c r="N211">
        <v>0</v>
      </c>
      <c r="O211">
        <v>0</v>
      </c>
      <c r="P211">
        <v>0</v>
      </c>
      <c r="Q211">
        <v>0</v>
      </c>
      <c r="R211">
        <v>0</v>
      </c>
      <c r="S211">
        <v>0</v>
      </c>
      <c r="T211">
        <v>0</v>
      </c>
      <c r="U211">
        <v>0</v>
      </c>
      <c r="V211">
        <v>0</v>
      </c>
      <c r="W211">
        <v>0</v>
      </c>
      <c r="X211">
        <v>0</v>
      </c>
      <c r="Y211">
        <v>0</v>
      </c>
      <c r="Z211">
        <v>0</v>
      </c>
      <c r="AA211">
        <v>0</v>
      </c>
      <c r="AB211">
        <v>0</v>
      </c>
      <c r="AC211">
        <v>0</v>
      </c>
      <c r="AD211">
        <v>0</v>
      </c>
      <c r="AE211">
        <v>0</v>
      </c>
      <c r="AF211">
        <v>0</v>
      </c>
      <c r="AG211">
        <v>0</v>
      </c>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c r="GN211"/>
      <c r="GO211"/>
      <c r="GP211"/>
      <c r="GQ211"/>
      <c r="GR211"/>
      <c r="GS211"/>
      <c r="GT211"/>
      <c r="GU211"/>
      <c r="GV211"/>
      <c r="GW211"/>
      <c r="GX211"/>
      <c r="GY211"/>
      <c r="GZ211"/>
      <c r="HA211"/>
      <c r="HB211"/>
      <c r="HC211"/>
      <c r="HD211"/>
      <c r="HE211"/>
      <c r="HF211"/>
      <c r="HG211"/>
      <c r="HH211"/>
      <c r="HI211"/>
      <c r="HJ211"/>
      <c r="HK211"/>
      <c r="HL211"/>
      <c r="HM211"/>
      <c r="HN211"/>
      <c r="HO211"/>
      <c r="HP211"/>
      <c r="HQ211"/>
      <c r="HR211"/>
      <c r="HS211"/>
      <c r="HT211"/>
      <c r="HU211"/>
      <c r="HV211"/>
      <c r="HW211"/>
      <c r="HX211"/>
      <c r="HY211"/>
      <c r="HZ211"/>
      <c r="IA211"/>
      <c r="IB211"/>
      <c r="IC211"/>
      <c r="ID211"/>
      <c r="IE211"/>
      <c r="IF211"/>
      <c r="IG211"/>
      <c r="IH211"/>
      <c r="II211"/>
      <c r="IJ211"/>
      <c r="IK211"/>
      <c r="IL211"/>
      <c r="IM211"/>
      <c r="IN211"/>
      <c r="IO211"/>
      <c r="IP211"/>
      <c r="IQ211"/>
      <c r="IR211"/>
      <c r="IS211"/>
      <c r="IT211"/>
      <c r="IU211"/>
      <c r="IV211"/>
      <c r="IW211"/>
      <c r="IX211"/>
      <c r="IY211"/>
      <c r="IZ211"/>
      <c r="JA211"/>
      <c r="JB211"/>
      <c r="JC211"/>
      <c r="JD211"/>
      <c r="JE211"/>
      <c r="JF211"/>
      <c r="JG211"/>
      <c r="JH211"/>
      <c r="JI211"/>
      <c r="JJ211"/>
      <c r="JK211"/>
      <c r="JL211"/>
      <c r="JM211"/>
      <c r="JN211"/>
      <c r="JO211"/>
      <c r="JP211"/>
      <c r="JQ211"/>
      <c r="JR211"/>
      <c r="JS211"/>
      <c r="JT211"/>
      <c r="JU211"/>
      <c r="JV211"/>
      <c r="JW211"/>
      <c r="JX211"/>
      <c r="JY211"/>
      <c r="JZ211"/>
      <c r="KA211"/>
      <c r="KB211"/>
      <c r="KC211"/>
      <c r="KD211"/>
      <c r="KE211"/>
      <c r="KF211"/>
      <c r="KG211"/>
      <c r="KH211"/>
      <c r="KI211"/>
      <c r="KJ211"/>
      <c r="KK211"/>
      <c r="KL211"/>
      <c r="KM211"/>
      <c r="KN211"/>
      <c r="KO211"/>
      <c r="KP211"/>
      <c r="KQ211"/>
      <c r="KR211"/>
      <c r="KS211"/>
      <c r="KT211"/>
      <c r="KU211"/>
      <c r="KV211"/>
      <c r="KW211"/>
      <c r="KX211"/>
      <c r="KY211"/>
      <c r="KZ211"/>
      <c r="LA211"/>
      <c r="LB211"/>
      <c r="LC211"/>
      <c r="LD211"/>
      <c r="LE211"/>
      <c r="LF211"/>
      <c r="LG211"/>
      <c r="LH211"/>
      <c r="LI211"/>
      <c r="LJ211"/>
      <c r="LK211"/>
      <c r="LL211"/>
      <c r="LM211"/>
      <c r="LN211"/>
      <c r="LO211"/>
      <c r="LP211"/>
      <c r="LQ211"/>
      <c r="LR211"/>
      <c r="LS211"/>
      <c r="LT211"/>
      <c r="LU211"/>
      <c r="LV211"/>
      <c r="LW211"/>
      <c r="LX211"/>
      <c r="LY211"/>
      <c r="LZ211"/>
      <c r="MA211"/>
      <c r="MB211"/>
      <c r="MC211"/>
      <c r="MD211"/>
      <c r="ME211"/>
      <c r="MF211"/>
      <c r="MG211"/>
      <c r="MH211"/>
      <c r="MI211"/>
      <c r="MJ211"/>
      <c r="MK211"/>
      <c r="ML211"/>
      <c r="MM211"/>
      <c r="MN211"/>
      <c r="MO211"/>
      <c r="MP211"/>
      <c r="MQ211"/>
      <c r="MR211"/>
      <c r="MS211"/>
      <c r="MT211"/>
      <c r="MU211"/>
      <c r="MV211"/>
      <c r="MW211"/>
      <c r="MX211"/>
      <c r="MY211"/>
      <c r="MZ211"/>
      <c r="NA211"/>
      <c r="NB211"/>
      <c r="NC211"/>
      <c r="ND211"/>
      <c r="NE211"/>
      <c r="NF211"/>
      <c r="NG211"/>
      <c r="NH211"/>
      <c r="NI211"/>
      <c r="NJ211"/>
      <c r="NK211"/>
      <c r="NL211"/>
      <c r="NM211"/>
      <c r="NN211"/>
      <c r="NO211"/>
      <c r="NP211"/>
      <c r="NQ211"/>
      <c r="NR211"/>
      <c r="NS211"/>
      <c r="NT211"/>
      <c r="NU211"/>
      <c r="NV211"/>
      <c r="NW211"/>
      <c r="NX211"/>
      <c r="NY211"/>
      <c r="NZ211"/>
      <c r="OA211"/>
      <c r="OB211"/>
      <c r="OC211"/>
      <c r="OD211"/>
      <c r="OE211"/>
      <c r="OF211"/>
      <c r="OG211"/>
      <c r="OH211"/>
      <c r="OI211"/>
      <c r="OJ211"/>
      <c r="OK211"/>
      <c r="OL211"/>
      <c r="OM211"/>
      <c r="ON211"/>
      <c r="OO211"/>
      <c r="OP211"/>
      <c r="OQ211"/>
      <c r="OR211"/>
      <c r="OS211"/>
      <c r="OT211"/>
      <c r="OU211"/>
      <c r="OV211"/>
      <c r="OW211"/>
      <c r="OX211"/>
      <c r="OY211"/>
      <c r="OZ211"/>
      <c r="PA211"/>
      <c r="PB211"/>
      <c r="PC211"/>
      <c r="PD211"/>
      <c r="PE211"/>
      <c r="PF211"/>
      <c r="PG211"/>
      <c r="PH211"/>
      <c r="PI211"/>
      <c r="PJ211"/>
      <c r="PK211"/>
      <c r="PL211"/>
      <c r="PM211"/>
      <c r="PN211"/>
      <c r="PO211"/>
      <c r="PP211"/>
      <c r="PQ211"/>
      <c r="PR211"/>
      <c r="PS211"/>
      <c r="PT211"/>
      <c r="PU211"/>
      <c r="PV211"/>
      <c r="PW211"/>
      <c r="PX211"/>
      <c r="PY211"/>
      <c r="PZ211"/>
      <c r="QA211"/>
      <c r="QB211"/>
      <c r="QC211"/>
      <c r="QD211"/>
      <c r="QE211"/>
      <c r="QF211"/>
      <c r="QG211"/>
      <c r="QH211"/>
      <c r="QI211"/>
      <c r="QJ211"/>
      <c r="QK211"/>
      <c r="QL211"/>
      <c r="QM211"/>
      <c r="QN211"/>
      <c r="QO211"/>
      <c r="QP211"/>
      <c r="QQ211"/>
      <c r="QR211"/>
      <c r="QS211"/>
      <c r="QT211"/>
      <c r="QU211"/>
      <c r="QV211"/>
      <c r="QW211"/>
      <c r="QX211"/>
      <c r="QY211"/>
      <c r="QZ211"/>
      <c r="RA211"/>
      <c r="RB211"/>
      <c r="RC211"/>
      <c r="RD211"/>
      <c r="RE211"/>
      <c r="RF211"/>
      <c r="RG211"/>
      <c r="RH211"/>
      <c r="RI211"/>
      <c r="RJ211"/>
      <c r="RK211"/>
      <c r="RL211"/>
      <c r="RM211"/>
      <c r="RN211"/>
      <c r="RO211"/>
      <c r="RP211"/>
      <c r="RQ211"/>
      <c r="RR211"/>
      <c r="RS211"/>
      <c r="RT211"/>
      <c r="RU211"/>
      <c r="RV211"/>
      <c r="RW211"/>
      <c r="RX211"/>
      <c r="RY211"/>
      <c r="RZ211"/>
      <c r="SA211"/>
      <c r="SB211"/>
      <c r="SC211"/>
      <c r="SD211"/>
      <c r="SE211"/>
      <c r="SF211"/>
      <c r="SG211"/>
      <c r="SH211"/>
      <c r="SI211"/>
      <c r="SJ211"/>
      <c r="SK211"/>
      <c r="SL211"/>
      <c r="SM211"/>
      <c r="SN211"/>
      <c r="SO211"/>
      <c r="SP211"/>
      <c r="SQ211"/>
      <c r="SR211"/>
      <c r="SS211"/>
      <c r="ST211"/>
      <c r="SU211"/>
      <c r="SV211"/>
      <c r="SW211"/>
      <c r="SX211"/>
      <c r="SY211"/>
      <c r="SZ211"/>
      <c r="TA211"/>
      <c r="TB211"/>
      <c r="TC211"/>
      <c r="TD211"/>
      <c r="TE211"/>
      <c r="TF211"/>
      <c r="TG211"/>
      <c r="TH211"/>
      <c r="TI211"/>
      <c r="TJ211"/>
      <c r="TK211"/>
      <c r="TL211"/>
      <c r="TM211"/>
      <c r="TN211"/>
      <c r="TO211"/>
      <c r="TP211"/>
      <c r="TQ211"/>
      <c r="TR211"/>
      <c r="TS211"/>
      <c r="TT211"/>
      <c r="TU211"/>
      <c r="TV211"/>
      <c r="TW211"/>
      <c r="TX211"/>
      <c r="TY211"/>
      <c r="TZ211"/>
      <c r="UA211"/>
      <c r="UB211"/>
      <c r="UC211"/>
      <c r="UD211"/>
      <c r="UE211"/>
      <c r="UF211"/>
      <c r="UG211"/>
      <c r="UH211"/>
      <c r="UI211"/>
      <c r="UJ211"/>
      <c r="UK211"/>
      <c r="UL211"/>
      <c r="UM211"/>
      <c r="UN211"/>
      <c r="UO211"/>
      <c r="UP211"/>
      <c r="UQ211"/>
      <c r="UR211"/>
      <c r="US211"/>
      <c r="UT211"/>
      <c r="UU211"/>
      <c r="UV211"/>
      <c r="UW211"/>
      <c r="UX211"/>
      <c r="UY211"/>
      <c r="UZ211"/>
      <c r="VA211"/>
      <c r="VB211"/>
      <c r="VC211"/>
      <c r="VD211"/>
      <c r="VE211"/>
      <c r="VF211"/>
      <c r="VG211"/>
      <c r="VH211"/>
      <c r="VI211"/>
      <c r="VJ211"/>
      <c r="VK211"/>
      <c r="VL211"/>
      <c r="VM211"/>
      <c r="VN211"/>
      <c r="VO211"/>
      <c r="VP211"/>
      <c r="VQ211"/>
      <c r="VR211"/>
      <c r="VS211"/>
      <c r="VT211"/>
      <c r="VU211"/>
      <c r="VV211"/>
      <c r="VW211"/>
      <c r="VX211"/>
      <c r="VY211"/>
      <c r="VZ211"/>
      <c r="WA211"/>
      <c r="WB211"/>
      <c r="WC211"/>
      <c r="WD211"/>
      <c r="WE211"/>
      <c r="WF211"/>
      <c r="WG211"/>
      <c r="WH211"/>
      <c r="WI211"/>
      <c r="WJ211"/>
      <c r="WK211"/>
      <c r="WL211"/>
      <c r="WM211"/>
      <c r="WN211"/>
      <c r="WO211"/>
      <c r="WP211"/>
      <c r="WQ211"/>
      <c r="WR211"/>
      <c r="WS211"/>
      <c r="WT211"/>
      <c r="WU211"/>
      <c r="WV211"/>
      <c r="WW211"/>
      <c r="WX211"/>
      <c r="WY211"/>
      <c r="WZ211"/>
      <c r="XA211"/>
      <c r="XB211"/>
      <c r="XC211"/>
      <c r="XD211"/>
      <c r="XE211"/>
      <c r="XF211"/>
      <c r="XG211"/>
      <c r="XH211"/>
      <c r="XI211"/>
      <c r="XJ211"/>
      <c r="XK211"/>
      <c r="XL211"/>
      <c r="XM211"/>
      <c r="XN211"/>
      <c r="XO211"/>
      <c r="XP211"/>
      <c r="XQ211"/>
      <c r="XR211"/>
      <c r="XS211"/>
      <c r="XT211"/>
      <c r="XU211"/>
      <c r="XV211"/>
      <c r="XW211"/>
      <c r="XX211"/>
      <c r="XY211"/>
      <c r="XZ211"/>
      <c r="YA211"/>
      <c r="YB211"/>
      <c r="YC211"/>
      <c r="YD211"/>
      <c r="YE211"/>
      <c r="YF211"/>
      <c r="YG211"/>
      <c r="YH211"/>
      <c r="YI211"/>
      <c r="YJ211"/>
      <c r="YK211"/>
      <c r="YL211"/>
      <c r="YM211"/>
      <c r="YN211"/>
      <c r="YO211"/>
      <c r="YP211"/>
      <c r="YQ211"/>
      <c r="YR211"/>
      <c r="YS211"/>
      <c r="YT211"/>
      <c r="YU211"/>
      <c r="YV211"/>
      <c r="YW211"/>
      <c r="YX211"/>
      <c r="YY211"/>
      <c r="YZ211"/>
      <c r="ZA211"/>
      <c r="ZB211"/>
      <c r="ZC211"/>
      <c r="ZD211"/>
      <c r="ZE211"/>
      <c r="ZF211"/>
      <c r="ZG211"/>
      <c r="ZH211"/>
      <c r="ZI211"/>
      <c r="ZJ211"/>
      <c r="ZK211"/>
      <c r="ZL211"/>
      <c r="ZM211"/>
      <c r="ZN211"/>
      <c r="ZO211"/>
      <c r="ZP211"/>
      <c r="ZQ211"/>
      <c r="ZR211"/>
      <c r="ZS211"/>
      <c r="ZT211"/>
      <c r="ZU211"/>
      <c r="ZV211"/>
      <c r="ZW211"/>
      <c r="ZX211"/>
      <c r="ZY211"/>
      <c r="ZZ211"/>
    </row>
    <row r="212" spans="1:702" s="18" customFormat="1">
      <c r="A212" s="16" t="s">
        <v>180</v>
      </c>
      <c r="B212">
        <v>0</v>
      </c>
      <c r="C212">
        <v>25127.130714581075</v>
      </c>
      <c r="D212">
        <v>48287.329448771612</v>
      </c>
      <c r="E212">
        <v>69247.828738218537</v>
      </c>
      <c r="F212">
        <v>87824.993804197395</v>
      </c>
      <c r="G212">
        <v>107464.1275630054</v>
      </c>
      <c r="H212">
        <v>132396.98442724539</v>
      </c>
      <c r="I212">
        <v>153753.38308310581</v>
      </c>
      <c r="J212">
        <v>179168.11327936361</v>
      </c>
      <c r="K212">
        <v>208596.03395419262</v>
      </c>
      <c r="L212">
        <v>231140.32757727915</v>
      </c>
      <c r="M212">
        <v>265561.07531229104</v>
      </c>
      <c r="N212">
        <v>289394.94904348149</v>
      </c>
      <c r="O212">
        <v>315287.55296840938</v>
      </c>
      <c r="P212">
        <v>341553.72638363694</v>
      </c>
      <c r="Q212">
        <v>369239.82327962603</v>
      </c>
      <c r="R212">
        <v>407814.46005349519</v>
      </c>
      <c r="S212">
        <v>441371.94349983381</v>
      </c>
      <c r="T212">
        <v>475969.22378799354</v>
      </c>
      <c r="U212">
        <v>506855.60356165742</v>
      </c>
      <c r="V212">
        <v>545975.06121092546</v>
      </c>
      <c r="W212">
        <v>584372.8996088854</v>
      </c>
      <c r="X212">
        <v>633450.06264164904</v>
      </c>
      <c r="Y212">
        <v>684612.68162342021</v>
      </c>
      <c r="Z212">
        <v>710241.11324909481</v>
      </c>
      <c r="AA212">
        <v>735402.70085221832</v>
      </c>
      <c r="AB212">
        <v>759955.40680559969</v>
      </c>
      <c r="AC212">
        <v>822105.62448657712</v>
      </c>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c r="GN212"/>
      <c r="GO212"/>
      <c r="GP212"/>
      <c r="GQ212"/>
      <c r="GR212"/>
      <c r="GS212"/>
      <c r="GT212"/>
      <c r="GU212"/>
      <c r="GV212"/>
      <c r="GW212"/>
      <c r="GX212"/>
      <c r="GY212"/>
      <c r="GZ212"/>
      <c r="HA212"/>
      <c r="HB212"/>
      <c r="HC212"/>
      <c r="HD212"/>
      <c r="HE212"/>
      <c r="HF212"/>
      <c r="HG212"/>
      <c r="HH212"/>
      <c r="HI212"/>
      <c r="HJ212"/>
      <c r="HK212"/>
      <c r="HL212"/>
      <c r="HM212"/>
      <c r="HN212"/>
      <c r="HO212"/>
      <c r="HP212"/>
      <c r="HQ212"/>
      <c r="HR212"/>
      <c r="HS212"/>
      <c r="HT212"/>
      <c r="HU212"/>
      <c r="HV212"/>
      <c r="HW212"/>
      <c r="HX212"/>
      <c r="HY212"/>
      <c r="HZ212"/>
      <c r="IA212"/>
      <c r="IB212"/>
      <c r="IC212"/>
      <c r="ID212"/>
      <c r="IE212"/>
      <c r="IF212"/>
      <c r="IG212"/>
      <c r="IH212"/>
      <c r="II212"/>
      <c r="IJ212"/>
      <c r="IK212"/>
      <c r="IL212"/>
      <c r="IM212"/>
      <c r="IN212"/>
      <c r="IO212"/>
      <c r="IP212"/>
      <c r="IQ212"/>
      <c r="IR212"/>
      <c r="IS212"/>
      <c r="IT212"/>
      <c r="IU212"/>
      <c r="IV212"/>
      <c r="IW212"/>
      <c r="IX212"/>
      <c r="IY212"/>
      <c r="IZ212"/>
      <c r="JA212"/>
      <c r="JB212"/>
      <c r="JC212"/>
      <c r="JD212"/>
      <c r="JE212"/>
      <c r="JF212"/>
      <c r="JG212"/>
      <c r="JH212"/>
      <c r="JI212"/>
      <c r="JJ212"/>
      <c r="JK212"/>
      <c r="JL212"/>
      <c r="JM212"/>
      <c r="JN212"/>
      <c r="JO212"/>
      <c r="JP212"/>
      <c r="JQ212"/>
      <c r="JR212"/>
      <c r="JS212"/>
      <c r="JT212"/>
      <c r="JU212"/>
      <c r="JV212"/>
      <c r="JW212"/>
      <c r="JX212"/>
      <c r="JY212"/>
      <c r="JZ212"/>
      <c r="KA212"/>
      <c r="KB212"/>
      <c r="KC212"/>
      <c r="KD212"/>
      <c r="KE212"/>
      <c r="KF212"/>
      <c r="KG212"/>
      <c r="KH212"/>
      <c r="KI212"/>
      <c r="KJ212"/>
      <c r="KK212"/>
      <c r="KL212"/>
      <c r="KM212"/>
      <c r="KN212"/>
      <c r="KO212"/>
      <c r="KP212"/>
      <c r="KQ212"/>
      <c r="KR212"/>
      <c r="KS212"/>
      <c r="KT212"/>
      <c r="KU212"/>
      <c r="KV212"/>
      <c r="KW212"/>
      <c r="KX212"/>
      <c r="KY212"/>
      <c r="KZ212"/>
      <c r="LA212"/>
      <c r="LB212"/>
      <c r="LC212"/>
      <c r="LD212"/>
      <c r="LE212"/>
      <c r="LF212"/>
      <c r="LG212"/>
      <c r="LH212"/>
      <c r="LI212"/>
      <c r="LJ212"/>
      <c r="LK212"/>
      <c r="LL212"/>
      <c r="LM212"/>
      <c r="LN212"/>
      <c r="LO212"/>
      <c r="LP212"/>
      <c r="LQ212"/>
      <c r="LR212"/>
      <c r="LS212"/>
      <c r="LT212"/>
      <c r="LU212"/>
      <c r="LV212"/>
      <c r="LW212"/>
      <c r="LX212"/>
      <c r="LY212"/>
      <c r="LZ212"/>
      <c r="MA212"/>
      <c r="MB212"/>
      <c r="MC212"/>
      <c r="MD212"/>
      <c r="ME212"/>
      <c r="MF212"/>
      <c r="MG212"/>
      <c r="MH212"/>
      <c r="MI212"/>
      <c r="MJ212"/>
      <c r="MK212"/>
      <c r="ML212"/>
      <c r="MM212"/>
      <c r="MN212"/>
      <c r="MO212"/>
      <c r="MP212"/>
      <c r="MQ212"/>
      <c r="MR212"/>
      <c r="MS212"/>
      <c r="MT212"/>
      <c r="MU212"/>
      <c r="MV212"/>
      <c r="MW212"/>
      <c r="MX212"/>
      <c r="MY212"/>
      <c r="MZ212"/>
      <c r="NA212"/>
      <c r="NB212"/>
      <c r="NC212"/>
      <c r="ND212"/>
      <c r="NE212"/>
      <c r="NF212"/>
      <c r="NG212"/>
      <c r="NH212"/>
      <c r="NI212"/>
      <c r="NJ212"/>
      <c r="NK212"/>
      <c r="NL212"/>
      <c r="NM212"/>
      <c r="NN212"/>
      <c r="NO212"/>
      <c r="NP212"/>
      <c r="NQ212"/>
      <c r="NR212"/>
      <c r="NS212"/>
      <c r="NT212"/>
      <c r="NU212"/>
      <c r="NV212"/>
      <c r="NW212"/>
      <c r="NX212"/>
      <c r="NY212"/>
      <c r="NZ212"/>
      <c r="OA212"/>
      <c r="OB212"/>
      <c r="OC212"/>
      <c r="OD212"/>
      <c r="OE212"/>
      <c r="OF212"/>
      <c r="OG212"/>
      <c r="OH212"/>
      <c r="OI212"/>
      <c r="OJ212"/>
      <c r="OK212"/>
      <c r="OL212"/>
      <c r="OM212"/>
      <c r="ON212"/>
      <c r="OO212"/>
      <c r="OP212"/>
      <c r="OQ212"/>
      <c r="OR212"/>
      <c r="OS212"/>
      <c r="OT212"/>
      <c r="OU212"/>
      <c r="OV212"/>
      <c r="OW212"/>
      <c r="OX212"/>
      <c r="OY212"/>
      <c r="OZ212"/>
      <c r="PA212"/>
      <c r="PB212"/>
      <c r="PC212"/>
      <c r="PD212"/>
      <c r="PE212"/>
      <c r="PF212"/>
      <c r="PG212"/>
      <c r="PH212"/>
      <c r="PI212"/>
      <c r="PJ212"/>
      <c r="PK212"/>
      <c r="PL212"/>
      <c r="PM212"/>
      <c r="PN212"/>
      <c r="PO212"/>
      <c r="PP212"/>
      <c r="PQ212"/>
      <c r="PR212"/>
      <c r="PS212"/>
      <c r="PT212"/>
      <c r="PU212"/>
      <c r="PV212"/>
      <c r="PW212"/>
      <c r="PX212"/>
      <c r="PY212"/>
      <c r="PZ212"/>
      <c r="QA212"/>
      <c r="QB212"/>
      <c r="QC212"/>
      <c r="QD212"/>
      <c r="QE212"/>
      <c r="QF212"/>
      <c r="QG212"/>
      <c r="QH212"/>
      <c r="QI212"/>
      <c r="QJ212"/>
      <c r="QK212"/>
      <c r="QL212"/>
      <c r="QM212"/>
      <c r="QN212"/>
      <c r="QO212"/>
      <c r="QP212"/>
      <c r="QQ212"/>
      <c r="QR212"/>
      <c r="QS212"/>
      <c r="QT212"/>
      <c r="QU212"/>
      <c r="QV212"/>
      <c r="QW212"/>
      <c r="QX212"/>
      <c r="QY212"/>
      <c r="QZ212"/>
      <c r="RA212"/>
      <c r="RB212"/>
      <c r="RC212"/>
      <c r="RD212"/>
      <c r="RE212"/>
      <c r="RF212"/>
      <c r="RG212"/>
      <c r="RH212"/>
      <c r="RI212"/>
      <c r="RJ212"/>
      <c r="RK212"/>
      <c r="RL212"/>
      <c r="RM212"/>
      <c r="RN212"/>
      <c r="RO212"/>
      <c r="RP212"/>
      <c r="RQ212"/>
      <c r="RR212"/>
      <c r="RS212"/>
      <c r="RT212"/>
      <c r="RU212"/>
      <c r="RV212"/>
      <c r="RW212"/>
      <c r="RX212"/>
      <c r="RY212"/>
      <c r="RZ212"/>
      <c r="SA212"/>
      <c r="SB212"/>
      <c r="SC212"/>
      <c r="SD212"/>
      <c r="SE212"/>
      <c r="SF212"/>
      <c r="SG212"/>
      <c r="SH212"/>
      <c r="SI212"/>
      <c r="SJ212"/>
      <c r="SK212"/>
      <c r="SL212"/>
      <c r="SM212"/>
      <c r="SN212"/>
      <c r="SO212"/>
      <c r="SP212"/>
      <c r="SQ212"/>
      <c r="SR212"/>
      <c r="SS212"/>
      <c r="ST212"/>
      <c r="SU212"/>
      <c r="SV212"/>
      <c r="SW212"/>
      <c r="SX212"/>
      <c r="SY212"/>
      <c r="SZ212"/>
      <c r="TA212"/>
      <c r="TB212"/>
      <c r="TC212"/>
      <c r="TD212"/>
      <c r="TE212"/>
      <c r="TF212"/>
      <c r="TG212"/>
      <c r="TH212"/>
      <c r="TI212"/>
      <c r="TJ212"/>
      <c r="TK212"/>
      <c r="TL212"/>
      <c r="TM212"/>
      <c r="TN212"/>
      <c r="TO212"/>
      <c r="TP212"/>
      <c r="TQ212"/>
      <c r="TR212"/>
      <c r="TS212"/>
      <c r="TT212"/>
      <c r="TU212"/>
      <c r="TV212"/>
      <c r="TW212"/>
      <c r="TX212"/>
      <c r="TY212"/>
      <c r="TZ212"/>
      <c r="UA212"/>
      <c r="UB212"/>
      <c r="UC212"/>
      <c r="UD212"/>
      <c r="UE212"/>
      <c r="UF212"/>
      <c r="UG212"/>
      <c r="UH212"/>
      <c r="UI212"/>
      <c r="UJ212"/>
      <c r="UK212"/>
      <c r="UL212"/>
      <c r="UM212"/>
      <c r="UN212"/>
      <c r="UO212"/>
      <c r="UP212"/>
      <c r="UQ212"/>
      <c r="UR212"/>
      <c r="US212"/>
      <c r="UT212"/>
      <c r="UU212"/>
      <c r="UV212"/>
      <c r="UW212"/>
      <c r="UX212"/>
      <c r="UY212"/>
      <c r="UZ212"/>
      <c r="VA212"/>
      <c r="VB212"/>
      <c r="VC212"/>
      <c r="VD212"/>
      <c r="VE212"/>
      <c r="VF212"/>
      <c r="VG212"/>
      <c r="VH212"/>
      <c r="VI212"/>
      <c r="VJ212"/>
      <c r="VK212"/>
      <c r="VL212"/>
      <c r="VM212"/>
      <c r="VN212"/>
      <c r="VO212"/>
      <c r="VP212"/>
      <c r="VQ212"/>
      <c r="VR212"/>
      <c r="VS212"/>
      <c r="VT212"/>
      <c r="VU212"/>
      <c r="VV212"/>
      <c r="VW212"/>
      <c r="VX212"/>
      <c r="VY212"/>
      <c r="VZ212"/>
      <c r="WA212"/>
      <c r="WB212"/>
      <c r="WC212"/>
      <c r="WD212"/>
      <c r="WE212"/>
      <c r="WF212"/>
      <c r="WG212"/>
      <c r="WH212"/>
      <c r="WI212"/>
      <c r="WJ212"/>
      <c r="WK212"/>
      <c r="WL212"/>
      <c r="WM212"/>
      <c r="WN212"/>
      <c r="WO212"/>
      <c r="WP212"/>
      <c r="WQ212"/>
      <c r="WR212"/>
      <c r="WS212"/>
      <c r="WT212"/>
      <c r="WU212"/>
      <c r="WV212"/>
      <c r="WW212"/>
      <c r="WX212"/>
      <c r="WY212"/>
      <c r="WZ212"/>
      <c r="XA212"/>
      <c r="XB212"/>
      <c r="XC212"/>
      <c r="XD212"/>
      <c r="XE212"/>
      <c r="XF212"/>
      <c r="XG212"/>
      <c r="XH212"/>
      <c r="XI212"/>
      <c r="XJ212"/>
      <c r="XK212"/>
      <c r="XL212"/>
      <c r="XM212"/>
      <c r="XN212"/>
      <c r="XO212"/>
      <c r="XP212"/>
      <c r="XQ212"/>
      <c r="XR212"/>
      <c r="XS212"/>
      <c r="XT212"/>
      <c r="XU212"/>
      <c r="XV212"/>
      <c r="XW212"/>
      <c r="XX212"/>
      <c r="XY212"/>
      <c r="XZ212"/>
      <c r="YA212"/>
      <c r="YB212"/>
      <c r="YC212"/>
      <c r="YD212"/>
      <c r="YE212"/>
      <c r="YF212"/>
      <c r="YG212"/>
      <c r="YH212"/>
      <c r="YI212"/>
      <c r="YJ212"/>
      <c r="YK212"/>
      <c r="YL212"/>
      <c r="YM212"/>
      <c r="YN212"/>
      <c r="YO212"/>
      <c r="YP212"/>
      <c r="YQ212"/>
      <c r="YR212"/>
      <c r="YS212"/>
      <c r="YT212"/>
      <c r="YU212"/>
      <c r="YV212"/>
      <c r="YW212"/>
      <c r="YX212"/>
      <c r="YY212"/>
      <c r="YZ212"/>
      <c r="ZA212"/>
      <c r="ZB212"/>
      <c r="ZC212"/>
      <c r="ZD212"/>
      <c r="ZE212"/>
      <c r="ZF212"/>
      <c r="ZG212"/>
      <c r="ZH212"/>
      <c r="ZI212"/>
      <c r="ZJ212"/>
      <c r="ZK212"/>
      <c r="ZL212"/>
      <c r="ZM212"/>
      <c r="ZN212"/>
      <c r="ZO212"/>
      <c r="ZP212"/>
      <c r="ZQ212"/>
      <c r="ZR212"/>
      <c r="ZS212"/>
      <c r="ZT212"/>
      <c r="ZU212"/>
      <c r="ZV212"/>
      <c r="ZW212"/>
      <c r="ZX212"/>
      <c r="ZY212"/>
      <c r="ZZ212"/>
    </row>
    <row r="213" spans="1:702" s="18" customFormat="1">
      <c r="A213" s="16" t="s">
        <v>68</v>
      </c>
      <c r="B213">
        <v>502542.61429162155</v>
      </c>
      <c r="C213">
        <v>471704.73375120584</v>
      </c>
      <c r="D213">
        <v>440980.08321726543</v>
      </c>
      <c r="E213">
        <v>450807.23517228215</v>
      </c>
      <c r="F213">
        <v>388759.88262314443</v>
      </c>
      <c r="G213">
        <v>389527.41647154489</v>
      </c>
      <c r="H213">
        <v>364342.90064376377</v>
      </c>
      <c r="I213">
        <v>375301.26433061872</v>
      </c>
      <c r="J213">
        <v>382491.88461596111</v>
      </c>
      <c r="K213">
        <v>362495.92870571365</v>
      </c>
      <c r="L213">
        <v>408387.52127230581</v>
      </c>
      <c r="M213">
        <v>352601.82246776181</v>
      </c>
      <c r="N213">
        <v>335905.07019041129</v>
      </c>
      <c r="O213">
        <v>341005.13440362702</v>
      </c>
      <c r="P213">
        <v>393395.76280821237</v>
      </c>
      <c r="Q213">
        <v>375618.5016382552</v>
      </c>
      <c r="R213">
        <v>359782.24001275905</v>
      </c>
      <c r="S213">
        <v>405032.99314023968</v>
      </c>
      <c r="T213">
        <v>399844.11491662712</v>
      </c>
      <c r="U213">
        <v>393854.10528502293</v>
      </c>
      <c r="V213">
        <v>402000.24356555752</v>
      </c>
      <c r="W213">
        <v>419414.46692330705</v>
      </c>
      <c r="X213">
        <v>380473.00157374988</v>
      </c>
      <c r="Y213">
        <v>315493.91678615694</v>
      </c>
      <c r="Z213">
        <v>280238.15268445527</v>
      </c>
      <c r="AA213">
        <v>320136.11024660111</v>
      </c>
      <c r="AB213">
        <v>0</v>
      </c>
      <c r="AC213">
        <v>0</v>
      </c>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c r="GN213"/>
      <c r="GO213"/>
      <c r="GP213"/>
      <c r="GQ213"/>
      <c r="GR213"/>
      <c r="GS213"/>
      <c r="GT213"/>
      <c r="GU213"/>
      <c r="GV213"/>
      <c r="GW213"/>
      <c r="GX213"/>
      <c r="GY213"/>
      <c r="GZ213"/>
      <c r="HA213"/>
      <c r="HB213"/>
      <c r="HC213"/>
      <c r="HD213"/>
      <c r="HE213"/>
      <c r="HF213"/>
      <c r="HG213"/>
      <c r="HH213"/>
      <c r="HI213"/>
      <c r="HJ213"/>
      <c r="HK213"/>
      <c r="HL213"/>
      <c r="HM213"/>
      <c r="HN213"/>
      <c r="HO213"/>
      <c r="HP213"/>
      <c r="HQ213"/>
      <c r="HR213"/>
      <c r="HS213"/>
      <c r="HT213"/>
      <c r="HU213"/>
      <c r="HV213"/>
      <c r="HW213"/>
      <c r="HX213"/>
      <c r="HY213"/>
      <c r="HZ213"/>
      <c r="IA213"/>
      <c r="IB213"/>
      <c r="IC213"/>
      <c r="ID213"/>
      <c r="IE213"/>
      <c r="IF213"/>
      <c r="IG213"/>
      <c r="IH213"/>
      <c r="II213"/>
      <c r="IJ213"/>
      <c r="IK213"/>
      <c r="IL213"/>
      <c r="IM213"/>
      <c r="IN213"/>
      <c r="IO213"/>
      <c r="IP213"/>
      <c r="IQ213"/>
      <c r="IR213"/>
      <c r="IS213"/>
      <c r="IT213"/>
      <c r="IU213"/>
      <c r="IV213"/>
      <c r="IW213"/>
      <c r="IX213"/>
      <c r="IY213"/>
      <c r="IZ213"/>
      <c r="JA213"/>
      <c r="JB213"/>
      <c r="JC213"/>
      <c r="JD213"/>
      <c r="JE213"/>
      <c r="JF213"/>
      <c r="JG213"/>
      <c r="JH213"/>
      <c r="JI213"/>
      <c r="JJ213"/>
      <c r="JK213"/>
      <c r="JL213"/>
      <c r="JM213"/>
      <c r="JN213"/>
      <c r="JO213"/>
      <c r="JP213"/>
      <c r="JQ213"/>
      <c r="JR213"/>
      <c r="JS213"/>
      <c r="JT213"/>
      <c r="JU213"/>
      <c r="JV213"/>
      <c r="JW213"/>
      <c r="JX213"/>
      <c r="JY213"/>
      <c r="JZ213"/>
      <c r="KA213"/>
      <c r="KB213"/>
      <c r="KC213"/>
      <c r="KD213"/>
      <c r="KE213"/>
      <c r="KF213"/>
      <c r="KG213"/>
      <c r="KH213"/>
      <c r="KI213"/>
      <c r="KJ213"/>
      <c r="KK213"/>
      <c r="KL213"/>
      <c r="KM213"/>
      <c r="KN213"/>
      <c r="KO213"/>
      <c r="KP213"/>
      <c r="KQ213"/>
      <c r="KR213"/>
      <c r="KS213"/>
      <c r="KT213"/>
      <c r="KU213"/>
      <c r="KV213"/>
      <c r="KW213"/>
      <c r="KX213"/>
      <c r="KY213"/>
      <c r="KZ213"/>
      <c r="LA213"/>
      <c r="LB213"/>
      <c r="LC213"/>
      <c r="LD213"/>
      <c r="LE213"/>
      <c r="LF213"/>
      <c r="LG213"/>
      <c r="LH213"/>
      <c r="LI213"/>
      <c r="LJ213"/>
      <c r="LK213"/>
      <c r="LL213"/>
      <c r="LM213"/>
      <c r="LN213"/>
      <c r="LO213"/>
      <c r="LP213"/>
      <c r="LQ213"/>
      <c r="LR213"/>
      <c r="LS213"/>
      <c r="LT213"/>
      <c r="LU213"/>
      <c r="LV213"/>
      <c r="LW213"/>
      <c r="LX213"/>
      <c r="LY213"/>
      <c r="LZ213"/>
      <c r="MA213"/>
      <c r="MB213"/>
      <c r="MC213"/>
      <c r="MD213"/>
      <c r="ME213"/>
      <c r="MF213"/>
      <c r="MG213"/>
      <c r="MH213"/>
      <c r="MI213"/>
      <c r="MJ213"/>
      <c r="MK213"/>
      <c r="ML213"/>
      <c r="MM213"/>
      <c r="MN213"/>
      <c r="MO213"/>
      <c r="MP213"/>
      <c r="MQ213"/>
      <c r="MR213"/>
      <c r="MS213"/>
      <c r="MT213"/>
      <c r="MU213"/>
      <c r="MV213"/>
      <c r="MW213"/>
      <c r="MX213"/>
      <c r="MY213"/>
      <c r="MZ213"/>
      <c r="NA213"/>
      <c r="NB213"/>
      <c r="NC213"/>
      <c r="ND213"/>
      <c r="NE213"/>
      <c r="NF213"/>
      <c r="NG213"/>
      <c r="NH213"/>
      <c r="NI213"/>
      <c r="NJ213"/>
      <c r="NK213"/>
      <c r="NL213"/>
      <c r="NM213"/>
      <c r="NN213"/>
      <c r="NO213"/>
      <c r="NP213"/>
      <c r="NQ213"/>
      <c r="NR213"/>
      <c r="NS213"/>
      <c r="NT213"/>
      <c r="NU213"/>
      <c r="NV213"/>
      <c r="NW213"/>
      <c r="NX213"/>
      <c r="NY213"/>
      <c r="NZ213"/>
      <c r="OA213"/>
      <c r="OB213"/>
      <c r="OC213"/>
      <c r="OD213"/>
      <c r="OE213"/>
      <c r="OF213"/>
      <c r="OG213"/>
      <c r="OH213"/>
      <c r="OI213"/>
      <c r="OJ213"/>
      <c r="OK213"/>
      <c r="OL213"/>
      <c r="OM213"/>
      <c r="ON213"/>
      <c r="OO213"/>
      <c r="OP213"/>
      <c r="OQ213"/>
      <c r="OR213"/>
      <c r="OS213"/>
      <c r="OT213"/>
      <c r="OU213"/>
      <c r="OV213"/>
      <c r="OW213"/>
      <c r="OX213"/>
      <c r="OY213"/>
      <c r="OZ213"/>
      <c r="PA213"/>
      <c r="PB213"/>
      <c r="PC213"/>
      <c r="PD213"/>
      <c r="PE213"/>
      <c r="PF213"/>
      <c r="PG213"/>
      <c r="PH213"/>
      <c r="PI213"/>
      <c r="PJ213"/>
      <c r="PK213"/>
      <c r="PL213"/>
      <c r="PM213"/>
      <c r="PN213"/>
      <c r="PO213"/>
      <c r="PP213"/>
      <c r="PQ213"/>
      <c r="PR213"/>
      <c r="PS213"/>
      <c r="PT213"/>
      <c r="PU213"/>
      <c r="PV213"/>
      <c r="PW213"/>
      <c r="PX213"/>
      <c r="PY213"/>
      <c r="PZ213"/>
      <c r="QA213"/>
      <c r="QB213"/>
      <c r="QC213"/>
      <c r="QD213"/>
      <c r="QE213"/>
      <c r="QF213"/>
      <c r="QG213"/>
      <c r="QH213"/>
      <c r="QI213"/>
      <c r="QJ213"/>
      <c r="QK213"/>
      <c r="QL213"/>
      <c r="QM213"/>
      <c r="QN213"/>
      <c r="QO213"/>
      <c r="QP213"/>
      <c r="QQ213"/>
      <c r="QR213"/>
      <c r="QS213"/>
      <c r="QT213"/>
      <c r="QU213"/>
      <c r="QV213"/>
      <c r="QW213"/>
      <c r="QX213"/>
      <c r="QY213"/>
      <c r="QZ213"/>
      <c r="RA213"/>
      <c r="RB213"/>
      <c r="RC213"/>
      <c r="RD213"/>
      <c r="RE213"/>
      <c r="RF213"/>
      <c r="RG213"/>
      <c r="RH213"/>
      <c r="RI213"/>
      <c r="RJ213"/>
      <c r="RK213"/>
      <c r="RL213"/>
      <c r="RM213"/>
      <c r="RN213"/>
      <c r="RO213"/>
      <c r="RP213"/>
      <c r="RQ213"/>
      <c r="RR213"/>
      <c r="RS213"/>
      <c r="RT213"/>
      <c r="RU213"/>
      <c r="RV213"/>
      <c r="RW213"/>
      <c r="RX213"/>
      <c r="RY213"/>
      <c r="RZ213"/>
      <c r="SA213"/>
      <c r="SB213"/>
      <c r="SC213"/>
      <c r="SD213"/>
      <c r="SE213"/>
      <c r="SF213"/>
      <c r="SG213"/>
      <c r="SH213"/>
      <c r="SI213"/>
      <c r="SJ213"/>
      <c r="SK213"/>
      <c r="SL213"/>
      <c r="SM213"/>
      <c r="SN213"/>
      <c r="SO213"/>
      <c r="SP213"/>
      <c r="SQ213"/>
      <c r="SR213"/>
      <c r="SS213"/>
      <c r="ST213"/>
      <c r="SU213"/>
      <c r="SV213"/>
      <c r="SW213"/>
      <c r="SX213"/>
      <c r="SY213"/>
      <c r="SZ213"/>
      <c r="TA213"/>
      <c r="TB213"/>
      <c r="TC213"/>
      <c r="TD213"/>
      <c r="TE213"/>
      <c r="TF213"/>
      <c r="TG213"/>
      <c r="TH213"/>
      <c r="TI213"/>
      <c r="TJ213"/>
      <c r="TK213"/>
      <c r="TL213"/>
      <c r="TM213"/>
      <c r="TN213"/>
      <c r="TO213"/>
      <c r="TP213"/>
      <c r="TQ213"/>
      <c r="TR213"/>
      <c r="TS213"/>
      <c r="TT213"/>
      <c r="TU213"/>
      <c r="TV213"/>
      <c r="TW213"/>
      <c r="TX213"/>
      <c r="TY213"/>
      <c r="TZ213"/>
      <c r="UA213"/>
      <c r="UB213"/>
      <c r="UC213"/>
      <c r="UD213"/>
      <c r="UE213"/>
      <c r="UF213"/>
      <c r="UG213"/>
      <c r="UH213"/>
      <c r="UI213"/>
      <c r="UJ213"/>
      <c r="UK213"/>
      <c r="UL213"/>
      <c r="UM213"/>
      <c r="UN213"/>
      <c r="UO213"/>
      <c r="UP213"/>
      <c r="UQ213"/>
      <c r="UR213"/>
      <c r="US213"/>
      <c r="UT213"/>
      <c r="UU213"/>
      <c r="UV213"/>
      <c r="UW213"/>
      <c r="UX213"/>
      <c r="UY213"/>
      <c r="UZ213"/>
      <c r="VA213"/>
      <c r="VB213"/>
      <c r="VC213"/>
      <c r="VD213"/>
      <c r="VE213"/>
      <c r="VF213"/>
      <c r="VG213"/>
      <c r="VH213"/>
      <c r="VI213"/>
      <c r="VJ213"/>
      <c r="VK213"/>
      <c r="VL213"/>
      <c r="VM213"/>
      <c r="VN213"/>
      <c r="VO213"/>
      <c r="VP213"/>
      <c r="VQ213"/>
      <c r="VR213"/>
      <c r="VS213"/>
      <c r="VT213"/>
      <c r="VU213"/>
      <c r="VV213"/>
      <c r="VW213"/>
      <c r="VX213"/>
      <c r="VY213"/>
      <c r="VZ213"/>
      <c r="WA213"/>
      <c r="WB213"/>
      <c r="WC213"/>
      <c r="WD213"/>
      <c r="WE213"/>
      <c r="WF213"/>
      <c r="WG213"/>
      <c r="WH213"/>
      <c r="WI213"/>
      <c r="WJ213"/>
      <c r="WK213"/>
      <c r="WL213"/>
      <c r="WM213"/>
      <c r="WN213"/>
      <c r="WO213"/>
      <c r="WP213"/>
      <c r="WQ213"/>
      <c r="WR213"/>
      <c r="WS213"/>
      <c r="WT213"/>
      <c r="WU213"/>
      <c r="WV213"/>
      <c r="WW213"/>
      <c r="WX213"/>
      <c r="WY213"/>
      <c r="WZ213"/>
      <c r="XA213"/>
      <c r="XB213"/>
      <c r="XC213"/>
      <c r="XD213"/>
      <c r="XE213"/>
      <c r="XF213"/>
      <c r="XG213"/>
      <c r="XH213"/>
      <c r="XI213"/>
      <c r="XJ213"/>
      <c r="XK213"/>
      <c r="XL213"/>
      <c r="XM213"/>
      <c r="XN213"/>
      <c r="XO213"/>
      <c r="XP213"/>
      <c r="XQ213"/>
      <c r="XR213"/>
      <c r="XS213"/>
      <c r="XT213"/>
      <c r="XU213"/>
      <c r="XV213"/>
      <c r="XW213"/>
      <c r="XX213"/>
      <c r="XY213"/>
      <c r="XZ213"/>
      <c r="YA213"/>
      <c r="YB213"/>
      <c r="YC213"/>
      <c r="YD213"/>
      <c r="YE213"/>
      <c r="YF213"/>
      <c r="YG213"/>
      <c r="YH213"/>
      <c r="YI213"/>
      <c r="YJ213"/>
      <c r="YK213"/>
      <c r="YL213"/>
      <c r="YM213"/>
      <c r="YN213"/>
      <c r="YO213"/>
      <c r="YP213"/>
      <c r="YQ213"/>
      <c r="YR213"/>
      <c r="YS213"/>
      <c r="YT213"/>
      <c r="YU213"/>
      <c r="YV213"/>
      <c r="YW213"/>
      <c r="YX213"/>
      <c r="YY213"/>
      <c r="YZ213"/>
      <c r="ZA213"/>
      <c r="ZB213"/>
      <c r="ZC213"/>
      <c r="ZD213"/>
      <c r="ZE213"/>
      <c r="ZF213"/>
      <c r="ZG213"/>
      <c r="ZH213"/>
      <c r="ZI213"/>
      <c r="ZJ213"/>
      <c r="ZK213"/>
      <c r="ZL213"/>
      <c r="ZM213"/>
      <c r="ZN213"/>
      <c r="ZO213"/>
      <c r="ZP213"/>
      <c r="ZQ213"/>
      <c r="ZR213"/>
      <c r="ZS213"/>
      <c r="ZT213"/>
      <c r="ZU213"/>
      <c r="ZV213"/>
      <c r="ZW213"/>
      <c r="ZX213"/>
      <c r="ZY213"/>
      <c r="ZZ213"/>
    </row>
    <row r="214" spans="1:702" s="18" customFormat="1">
      <c r="A214" s="16" t="s">
        <v>69</v>
      </c>
      <c r="B214">
        <v>125635.65357290539</v>
      </c>
      <c r="C214">
        <v>117926.18343780146</v>
      </c>
      <c r="D214">
        <v>110245.02080431636</v>
      </c>
      <c r="E214">
        <v>112701.80879307054</v>
      </c>
      <c r="F214">
        <v>97189.970655786106</v>
      </c>
      <c r="G214">
        <v>97381.854117886222</v>
      </c>
      <c r="H214">
        <v>91085.725160940943</v>
      </c>
      <c r="I214">
        <v>93825.316082654681</v>
      </c>
      <c r="J214">
        <v>95622.971153990278</v>
      </c>
      <c r="K214">
        <v>90623.982176428413</v>
      </c>
      <c r="L214">
        <v>102096.88031807645</v>
      </c>
      <c r="M214">
        <v>88150.455616940453</v>
      </c>
      <c r="N214">
        <v>83976.267547602823</v>
      </c>
      <c r="O214">
        <v>85251.283600906754</v>
      </c>
      <c r="P214">
        <v>98348.940702053093</v>
      </c>
      <c r="Q214">
        <v>93904.6254095638</v>
      </c>
      <c r="R214">
        <v>89945.560003189763</v>
      </c>
      <c r="S214">
        <v>101258.24828505993</v>
      </c>
      <c r="T214">
        <v>99961.028729156795</v>
      </c>
      <c r="U214">
        <v>98463.526321255747</v>
      </c>
      <c r="V214">
        <v>100500.0608913894</v>
      </c>
      <c r="W214">
        <v>104853.61673082679</v>
      </c>
      <c r="X214">
        <v>95118.250393437498</v>
      </c>
      <c r="Y214">
        <v>78873.479196539236</v>
      </c>
      <c r="Z214">
        <v>70059.538171113818</v>
      </c>
      <c r="AA214">
        <v>80034.027561650277</v>
      </c>
      <c r="AB214">
        <v>355504.61403760419</v>
      </c>
      <c r="AC214">
        <v>383069.38292831951</v>
      </c>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c r="GN214"/>
      <c r="GO214"/>
      <c r="GP214"/>
      <c r="GQ214"/>
      <c r="GR214"/>
      <c r="GS214"/>
      <c r="GT214"/>
      <c r="GU214"/>
      <c r="GV214"/>
      <c r="GW214"/>
      <c r="GX214"/>
      <c r="GY214"/>
      <c r="GZ214"/>
      <c r="HA214"/>
      <c r="HB214"/>
      <c r="HC214"/>
      <c r="HD214"/>
      <c r="HE214"/>
      <c r="HF214"/>
      <c r="HG214"/>
      <c r="HH214"/>
      <c r="HI214"/>
      <c r="HJ214"/>
      <c r="HK214"/>
      <c r="HL214"/>
      <c r="HM214"/>
      <c r="HN214"/>
      <c r="HO214"/>
      <c r="HP214"/>
      <c r="HQ214"/>
      <c r="HR214"/>
      <c r="HS214"/>
      <c r="HT214"/>
      <c r="HU214"/>
      <c r="HV214"/>
      <c r="HW214"/>
      <c r="HX214"/>
      <c r="HY214"/>
      <c r="HZ214"/>
      <c r="IA214"/>
      <c r="IB214"/>
      <c r="IC214"/>
      <c r="ID214"/>
      <c r="IE214"/>
      <c r="IF214"/>
      <c r="IG214"/>
      <c r="IH214"/>
      <c r="II214"/>
      <c r="IJ214"/>
      <c r="IK214"/>
      <c r="IL214"/>
      <c r="IM214"/>
      <c r="IN214"/>
      <c r="IO214"/>
      <c r="IP214"/>
      <c r="IQ214"/>
      <c r="IR214"/>
      <c r="IS214"/>
      <c r="IT214"/>
      <c r="IU214"/>
      <c r="IV214"/>
      <c r="IW214"/>
      <c r="IX214"/>
      <c r="IY214"/>
      <c r="IZ214"/>
      <c r="JA214"/>
      <c r="JB214"/>
      <c r="JC214"/>
      <c r="JD214"/>
      <c r="JE214"/>
      <c r="JF214"/>
      <c r="JG214"/>
      <c r="JH214"/>
      <c r="JI214"/>
      <c r="JJ214"/>
      <c r="JK214"/>
      <c r="JL214"/>
      <c r="JM214"/>
      <c r="JN214"/>
      <c r="JO214"/>
      <c r="JP214"/>
      <c r="JQ214"/>
      <c r="JR214"/>
      <c r="JS214"/>
      <c r="JT214"/>
      <c r="JU214"/>
      <c r="JV214"/>
      <c r="JW214"/>
      <c r="JX214"/>
      <c r="JY214"/>
      <c r="JZ214"/>
      <c r="KA214"/>
      <c r="KB214"/>
      <c r="KC214"/>
      <c r="KD214"/>
      <c r="KE214"/>
      <c r="KF214"/>
      <c r="KG214"/>
      <c r="KH214"/>
      <c r="KI214"/>
      <c r="KJ214"/>
      <c r="KK214"/>
      <c r="KL214"/>
      <c r="KM214"/>
      <c r="KN214"/>
      <c r="KO214"/>
      <c r="KP214"/>
      <c r="KQ214"/>
      <c r="KR214"/>
      <c r="KS214"/>
      <c r="KT214"/>
      <c r="KU214"/>
      <c r="KV214"/>
      <c r="KW214"/>
      <c r="KX214"/>
      <c r="KY214"/>
      <c r="KZ214"/>
      <c r="LA214"/>
      <c r="LB214"/>
      <c r="LC214"/>
      <c r="LD214"/>
      <c r="LE214"/>
      <c r="LF214"/>
      <c r="LG214"/>
      <c r="LH214"/>
      <c r="LI214"/>
      <c r="LJ214"/>
      <c r="LK214"/>
      <c r="LL214"/>
      <c r="LM214"/>
      <c r="LN214"/>
      <c r="LO214"/>
      <c r="LP214"/>
      <c r="LQ214"/>
      <c r="LR214"/>
      <c r="LS214"/>
      <c r="LT214"/>
      <c r="LU214"/>
      <c r="LV214"/>
      <c r="LW214"/>
      <c r="LX214"/>
      <c r="LY214"/>
      <c r="LZ214"/>
      <c r="MA214"/>
      <c r="MB214"/>
      <c r="MC214"/>
      <c r="MD214"/>
      <c r="ME214"/>
      <c r="MF214"/>
      <c r="MG214"/>
      <c r="MH214"/>
      <c r="MI214"/>
      <c r="MJ214"/>
      <c r="MK214"/>
      <c r="ML214"/>
      <c r="MM214"/>
      <c r="MN214"/>
      <c r="MO214"/>
      <c r="MP214"/>
      <c r="MQ214"/>
      <c r="MR214"/>
      <c r="MS214"/>
      <c r="MT214"/>
      <c r="MU214"/>
      <c r="MV214"/>
      <c r="MW214"/>
      <c r="MX214"/>
      <c r="MY214"/>
      <c r="MZ214"/>
      <c r="NA214"/>
      <c r="NB214"/>
      <c r="NC214"/>
      <c r="ND214"/>
      <c r="NE214"/>
      <c r="NF214"/>
      <c r="NG214"/>
      <c r="NH214"/>
      <c r="NI214"/>
      <c r="NJ214"/>
      <c r="NK214"/>
      <c r="NL214"/>
      <c r="NM214"/>
      <c r="NN214"/>
      <c r="NO214"/>
      <c r="NP214"/>
      <c r="NQ214"/>
      <c r="NR214"/>
      <c r="NS214"/>
      <c r="NT214"/>
      <c r="NU214"/>
      <c r="NV214"/>
      <c r="NW214"/>
      <c r="NX214"/>
      <c r="NY214"/>
      <c r="NZ214"/>
      <c r="OA214"/>
      <c r="OB214"/>
      <c r="OC214"/>
      <c r="OD214"/>
      <c r="OE214"/>
      <c r="OF214"/>
      <c r="OG214"/>
      <c r="OH214"/>
      <c r="OI214"/>
      <c r="OJ214"/>
      <c r="OK214"/>
      <c r="OL214"/>
      <c r="OM214"/>
      <c r="ON214"/>
      <c r="OO214"/>
      <c r="OP214"/>
      <c r="OQ214"/>
      <c r="OR214"/>
      <c r="OS214"/>
      <c r="OT214"/>
      <c r="OU214"/>
      <c r="OV214"/>
      <c r="OW214"/>
      <c r="OX214"/>
      <c r="OY214"/>
      <c r="OZ214"/>
      <c r="PA214"/>
      <c r="PB214"/>
      <c r="PC214"/>
      <c r="PD214"/>
      <c r="PE214"/>
      <c r="PF214"/>
      <c r="PG214"/>
      <c r="PH214"/>
      <c r="PI214"/>
      <c r="PJ214"/>
      <c r="PK214"/>
      <c r="PL214"/>
      <c r="PM214"/>
      <c r="PN214"/>
      <c r="PO214"/>
      <c r="PP214"/>
      <c r="PQ214"/>
      <c r="PR214"/>
      <c r="PS214"/>
      <c r="PT214"/>
      <c r="PU214"/>
      <c r="PV214"/>
      <c r="PW214"/>
      <c r="PX214"/>
      <c r="PY214"/>
      <c r="PZ214"/>
      <c r="QA214"/>
      <c r="QB214"/>
      <c r="QC214"/>
      <c r="QD214"/>
      <c r="QE214"/>
      <c r="QF214"/>
      <c r="QG214"/>
      <c r="QH214"/>
      <c r="QI214"/>
      <c r="QJ214"/>
      <c r="QK214"/>
      <c r="QL214"/>
      <c r="QM214"/>
      <c r="QN214"/>
      <c r="QO214"/>
      <c r="QP214"/>
      <c r="QQ214"/>
      <c r="QR214"/>
      <c r="QS214"/>
      <c r="QT214"/>
      <c r="QU214"/>
      <c r="QV214"/>
      <c r="QW214"/>
      <c r="QX214"/>
      <c r="QY214"/>
      <c r="QZ214"/>
      <c r="RA214"/>
      <c r="RB214"/>
      <c r="RC214"/>
      <c r="RD214"/>
      <c r="RE214"/>
      <c r="RF214"/>
      <c r="RG214"/>
      <c r="RH214"/>
      <c r="RI214"/>
      <c r="RJ214"/>
      <c r="RK214"/>
      <c r="RL214"/>
      <c r="RM214"/>
      <c r="RN214"/>
      <c r="RO214"/>
      <c r="RP214"/>
      <c r="RQ214"/>
      <c r="RR214"/>
      <c r="RS214"/>
      <c r="RT214"/>
      <c r="RU214"/>
      <c r="RV214"/>
      <c r="RW214"/>
      <c r="RX214"/>
      <c r="RY214"/>
      <c r="RZ214"/>
      <c r="SA214"/>
      <c r="SB214"/>
      <c r="SC214"/>
      <c r="SD214"/>
      <c r="SE214"/>
      <c r="SF214"/>
      <c r="SG214"/>
      <c r="SH214"/>
      <c r="SI214"/>
      <c r="SJ214"/>
      <c r="SK214"/>
      <c r="SL214"/>
      <c r="SM214"/>
      <c r="SN214"/>
      <c r="SO214"/>
      <c r="SP214"/>
      <c r="SQ214"/>
      <c r="SR214"/>
      <c r="SS214"/>
      <c r="ST214"/>
      <c r="SU214"/>
      <c r="SV214"/>
      <c r="SW214"/>
      <c r="SX214"/>
      <c r="SY214"/>
      <c r="SZ214"/>
      <c r="TA214"/>
      <c r="TB214"/>
      <c r="TC214"/>
      <c r="TD214"/>
      <c r="TE214"/>
      <c r="TF214"/>
      <c r="TG214"/>
      <c r="TH214"/>
      <c r="TI214"/>
      <c r="TJ214"/>
      <c r="TK214"/>
      <c r="TL214"/>
      <c r="TM214"/>
      <c r="TN214"/>
      <c r="TO214"/>
      <c r="TP214"/>
      <c r="TQ214"/>
      <c r="TR214"/>
      <c r="TS214"/>
      <c r="TT214"/>
      <c r="TU214"/>
      <c r="TV214"/>
      <c r="TW214"/>
      <c r="TX214"/>
      <c r="TY214"/>
      <c r="TZ214"/>
      <c r="UA214"/>
      <c r="UB214"/>
      <c r="UC214"/>
      <c r="UD214"/>
      <c r="UE214"/>
      <c r="UF214"/>
      <c r="UG214"/>
      <c r="UH214"/>
      <c r="UI214"/>
      <c r="UJ214"/>
      <c r="UK214"/>
      <c r="UL214"/>
      <c r="UM214"/>
      <c r="UN214"/>
      <c r="UO214"/>
      <c r="UP214"/>
      <c r="UQ214"/>
      <c r="UR214"/>
      <c r="US214"/>
      <c r="UT214"/>
      <c r="UU214"/>
      <c r="UV214"/>
      <c r="UW214"/>
      <c r="UX214"/>
      <c r="UY214"/>
      <c r="UZ214"/>
      <c r="VA214"/>
      <c r="VB214"/>
      <c r="VC214"/>
      <c r="VD214"/>
      <c r="VE214"/>
      <c r="VF214"/>
      <c r="VG214"/>
      <c r="VH214"/>
      <c r="VI214"/>
      <c r="VJ214"/>
      <c r="VK214"/>
      <c r="VL214"/>
      <c r="VM214"/>
      <c r="VN214"/>
      <c r="VO214"/>
      <c r="VP214"/>
      <c r="VQ214"/>
      <c r="VR214"/>
      <c r="VS214"/>
      <c r="VT214"/>
      <c r="VU214"/>
      <c r="VV214"/>
      <c r="VW214"/>
      <c r="VX214"/>
      <c r="VY214"/>
      <c r="VZ214"/>
      <c r="WA214"/>
      <c r="WB214"/>
      <c r="WC214"/>
      <c r="WD214"/>
      <c r="WE214"/>
      <c r="WF214"/>
      <c r="WG214"/>
      <c r="WH214"/>
      <c r="WI214"/>
      <c r="WJ214"/>
      <c r="WK214"/>
      <c r="WL214"/>
      <c r="WM214"/>
      <c r="WN214"/>
      <c r="WO214"/>
      <c r="WP214"/>
      <c r="WQ214"/>
      <c r="WR214"/>
      <c r="WS214"/>
      <c r="WT214"/>
      <c r="WU214"/>
      <c r="WV214"/>
      <c r="WW214"/>
      <c r="WX214"/>
      <c r="WY214"/>
      <c r="WZ214"/>
      <c r="XA214"/>
      <c r="XB214"/>
      <c r="XC214"/>
      <c r="XD214"/>
      <c r="XE214"/>
      <c r="XF214"/>
      <c r="XG214"/>
      <c r="XH214"/>
      <c r="XI214"/>
      <c r="XJ214"/>
      <c r="XK214"/>
      <c r="XL214"/>
      <c r="XM214"/>
      <c r="XN214"/>
      <c r="XO214"/>
      <c r="XP214"/>
      <c r="XQ214"/>
      <c r="XR214"/>
      <c r="XS214"/>
      <c r="XT214"/>
      <c r="XU214"/>
      <c r="XV214"/>
      <c r="XW214"/>
      <c r="XX214"/>
      <c r="XY214"/>
      <c r="XZ214"/>
      <c r="YA214"/>
      <c r="YB214"/>
      <c r="YC214"/>
      <c r="YD214"/>
      <c r="YE214"/>
      <c r="YF214"/>
      <c r="YG214"/>
      <c r="YH214"/>
      <c r="YI214"/>
      <c r="YJ214"/>
      <c r="YK214"/>
      <c r="YL214"/>
      <c r="YM214"/>
      <c r="YN214"/>
      <c r="YO214"/>
      <c r="YP214"/>
      <c r="YQ214"/>
      <c r="YR214"/>
      <c r="YS214"/>
      <c r="YT214"/>
      <c r="YU214"/>
      <c r="YV214"/>
      <c r="YW214"/>
      <c r="YX214"/>
      <c r="YY214"/>
      <c r="YZ214"/>
      <c r="ZA214"/>
      <c r="ZB214"/>
      <c r="ZC214"/>
      <c r="ZD214"/>
      <c r="ZE214"/>
      <c r="ZF214"/>
      <c r="ZG214"/>
      <c r="ZH214"/>
      <c r="ZI214"/>
      <c r="ZJ214"/>
      <c r="ZK214"/>
      <c r="ZL214"/>
      <c r="ZM214"/>
      <c r="ZN214"/>
      <c r="ZO214"/>
      <c r="ZP214"/>
      <c r="ZQ214"/>
      <c r="ZR214"/>
      <c r="ZS214"/>
      <c r="ZT214"/>
      <c r="ZU214"/>
      <c r="ZV214"/>
      <c r="ZW214"/>
      <c r="ZX214"/>
      <c r="ZY214"/>
      <c r="ZZ214"/>
    </row>
    <row r="215" spans="1:702" s="18" customFormat="1">
      <c r="A215" s="16" t="s">
        <v>195</v>
      </c>
      <c r="B215">
        <v>628178.26786452695</v>
      </c>
      <c r="C215">
        <v>589630.91718900728</v>
      </c>
      <c r="D215">
        <v>551225.10402158182</v>
      </c>
      <c r="E215">
        <v>563509.0439653527</v>
      </c>
      <c r="F215">
        <v>485949.85327893053</v>
      </c>
      <c r="G215">
        <v>486909.27058943111</v>
      </c>
      <c r="H215">
        <v>455428.62580470473</v>
      </c>
      <c r="I215">
        <v>469126.58041327342</v>
      </c>
      <c r="J215">
        <v>478114.85576995136</v>
      </c>
      <c r="K215">
        <v>453119.91088214208</v>
      </c>
      <c r="L215">
        <v>510484.40159038227</v>
      </c>
      <c r="M215">
        <v>440752.27808470227</v>
      </c>
      <c r="N215">
        <v>419881.33773801412</v>
      </c>
      <c r="O215">
        <v>426256.4180045338</v>
      </c>
      <c r="P215">
        <v>491744.70351026545</v>
      </c>
      <c r="Q215">
        <v>469523.12704781897</v>
      </c>
      <c r="R215">
        <v>449727.80001594883</v>
      </c>
      <c r="S215">
        <v>506291.24142529961</v>
      </c>
      <c r="T215">
        <v>499805.14364578389</v>
      </c>
      <c r="U215">
        <v>492317.63160627871</v>
      </c>
      <c r="V215">
        <v>502500.30445694691</v>
      </c>
      <c r="W215">
        <v>524268.08365413384</v>
      </c>
      <c r="X215">
        <v>475591.25196718739</v>
      </c>
      <c r="Y215">
        <v>394367.39598269615</v>
      </c>
      <c r="Z215">
        <v>350297.69085556909</v>
      </c>
      <c r="AA215">
        <v>400170.13780825137</v>
      </c>
      <c r="AB215">
        <v>355504.61403760419</v>
      </c>
      <c r="AC215">
        <v>383069.38292831951</v>
      </c>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c r="GN215"/>
      <c r="GO215"/>
      <c r="GP215"/>
      <c r="GQ215"/>
      <c r="GR215"/>
      <c r="GS215"/>
      <c r="GT215"/>
      <c r="GU215"/>
      <c r="GV215"/>
      <c r="GW215"/>
      <c r="GX215"/>
      <c r="GY215"/>
      <c r="GZ215"/>
      <c r="HA215"/>
      <c r="HB215"/>
      <c r="HC215"/>
      <c r="HD215"/>
      <c r="HE215"/>
      <c r="HF215"/>
      <c r="HG215"/>
      <c r="HH215"/>
      <c r="HI215"/>
      <c r="HJ215"/>
      <c r="HK215"/>
      <c r="HL215"/>
      <c r="HM215"/>
      <c r="HN215"/>
      <c r="HO215"/>
      <c r="HP215"/>
      <c r="HQ215"/>
      <c r="HR215"/>
      <c r="HS215"/>
      <c r="HT215"/>
      <c r="HU215"/>
      <c r="HV215"/>
      <c r="HW215"/>
      <c r="HX215"/>
      <c r="HY215"/>
      <c r="HZ215"/>
      <c r="IA215"/>
      <c r="IB215"/>
      <c r="IC215"/>
      <c r="ID215"/>
      <c r="IE215"/>
      <c r="IF215"/>
      <c r="IG215"/>
      <c r="IH215"/>
      <c r="II215"/>
      <c r="IJ215"/>
      <c r="IK215"/>
      <c r="IL215"/>
      <c r="IM215"/>
      <c r="IN215"/>
      <c r="IO215"/>
      <c r="IP215"/>
      <c r="IQ215"/>
      <c r="IR215"/>
      <c r="IS215"/>
      <c r="IT215"/>
      <c r="IU215"/>
      <c r="IV215"/>
      <c r="IW215"/>
      <c r="IX215"/>
      <c r="IY215"/>
      <c r="IZ215"/>
      <c r="JA215"/>
      <c r="JB215"/>
      <c r="JC215"/>
      <c r="JD215"/>
      <c r="JE215"/>
      <c r="JF215"/>
      <c r="JG215"/>
      <c r="JH215"/>
      <c r="JI215"/>
      <c r="JJ215"/>
      <c r="JK215"/>
      <c r="JL215"/>
      <c r="JM215"/>
      <c r="JN215"/>
      <c r="JO215"/>
      <c r="JP215"/>
      <c r="JQ215"/>
      <c r="JR215"/>
      <c r="JS215"/>
      <c r="JT215"/>
      <c r="JU215"/>
      <c r="JV215"/>
      <c r="JW215"/>
      <c r="JX215"/>
      <c r="JY215"/>
      <c r="JZ215"/>
      <c r="KA215"/>
      <c r="KB215"/>
      <c r="KC215"/>
      <c r="KD215"/>
      <c r="KE215"/>
      <c r="KF215"/>
      <c r="KG215"/>
      <c r="KH215"/>
      <c r="KI215"/>
      <c r="KJ215"/>
      <c r="KK215"/>
      <c r="KL215"/>
      <c r="KM215"/>
      <c r="KN215"/>
      <c r="KO215"/>
      <c r="KP215"/>
      <c r="KQ215"/>
      <c r="KR215"/>
      <c r="KS215"/>
      <c r="KT215"/>
      <c r="KU215"/>
      <c r="KV215"/>
      <c r="KW215"/>
      <c r="KX215"/>
      <c r="KY215"/>
      <c r="KZ215"/>
      <c r="LA215"/>
      <c r="LB215"/>
      <c r="LC215"/>
      <c r="LD215"/>
      <c r="LE215"/>
      <c r="LF215"/>
      <c r="LG215"/>
      <c r="LH215"/>
      <c r="LI215"/>
      <c r="LJ215"/>
      <c r="LK215"/>
      <c r="LL215"/>
      <c r="LM215"/>
      <c r="LN215"/>
      <c r="LO215"/>
      <c r="LP215"/>
      <c r="LQ215"/>
      <c r="LR215"/>
      <c r="LS215"/>
      <c r="LT215"/>
      <c r="LU215"/>
      <c r="LV215"/>
      <c r="LW215"/>
      <c r="LX215"/>
      <c r="LY215"/>
      <c r="LZ215"/>
      <c r="MA215"/>
      <c r="MB215"/>
      <c r="MC215"/>
      <c r="MD215"/>
      <c r="ME215"/>
      <c r="MF215"/>
      <c r="MG215"/>
      <c r="MH215"/>
      <c r="MI215"/>
      <c r="MJ215"/>
      <c r="MK215"/>
      <c r="ML215"/>
      <c r="MM215"/>
      <c r="MN215"/>
      <c r="MO215"/>
      <c r="MP215"/>
      <c r="MQ215"/>
      <c r="MR215"/>
      <c r="MS215"/>
      <c r="MT215"/>
      <c r="MU215"/>
      <c r="MV215"/>
      <c r="MW215"/>
      <c r="MX215"/>
      <c r="MY215"/>
      <c r="MZ215"/>
      <c r="NA215"/>
      <c r="NB215"/>
      <c r="NC215"/>
      <c r="ND215"/>
      <c r="NE215"/>
      <c r="NF215"/>
      <c r="NG215"/>
      <c r="NH215"/>
      <c r="NI215"/>
      <c r="NJ215"/>
      <c r="NK215"/>
      <c r="NL215"/>
      <c r="NM215"/>
      <c r="NN215"/>
      <c r="NO215"/>
      <c r="NP215"/>
      <c r="NQ215"/>
      <c r="NR215"/>
      <c r="NS215"/>
      <c r="NT215"/>
      <c r="NU215"/>
      <c r="NV215"/>
      <c r="NW215"/>
      <c r="NX215"/>
      <c r="NY215"/>
      <c r="NZ215"/>
      <c r="OA215"/>
      <c r="OB215"/>
      <c r="OC215"/>
      <c r="OD215"/>
      <c r="OE215"/>
      <c r="OF215"/>
      <c r="OG215"/>
      <c r="OH215"/>
      <c r="OI215"/>
      <c r="OJ215"/>
      <c r="OK215"/>
      <c r="OL215"/>
      <c r="OM215"/>
      <c r="ON215"/>
      <c r="OO215"/>
      <c r="OP215"/>
      <c r="OQ215"/>
      <c r="OR215"/>
      <c r="OS215"/>
      <c r="OT215"/>
      <c r="OU215"/>
      <c r="OV215"/>
      <c r="OW215"/>
      <c r="OX215"/>
      <c r="OY215"/>
      <c r="OZ215"/>
      <c r="PA215"/>
      <c r="PB215"/>
      <c r="PC215"/>
      <c r="PD215"/>
      <c r="PE215"/>
      <c r="PF215"/>
      <c r="PG215"/>
      <c r="PH215"/>
      <c r="PI215"/>
      <c r="PJ215"/>
      <c r="PK215"/>
      <c r="PL215"/>
      <c r="PM215"/>
      <c r="PN215"/>
      <c r="PO215"/>
      <c r="PP215"/>
      <c r="PQ215"/>
      <c r="PR215"/>
      <c r="PS215"/>
      <c r="PT215"/>
      <c r="PU215"/>
      <c r="PV215"/>
      <c r="PW215"/>
      <c r="PX215"/>
      <c r="PY215"/>
      <c r="PZ215"/>
      <c r="QA215"/>
      <c r="QB215"/>
      <c r="QC215"/>
      <c r="QD215"/>
      <c r="QE215"/>
      <c r="QF215"/>
      <c r="QG215"/>
      <c r="QH215"/>
      <c r="QI215"/>
      <c r="QJ215"/>
      <c r="QK215"/>
      <c r="QL215"/>
      <c r="QM215"/>
      <c r="QN215"/>
      <c r="QO215"/>
      <c r="QP215"/>
      <c r="QQ215"/>
      <c r="QR215"/>
      <c r="QS215"/>
      <c r="QT215"/>
      <c r="QU215"/>
      <c r="QV215"/>
      <c r="QW215"/>
      <c r="QX215"/>
      <c r="QY215"/>
      <c r="QZ215"/>
      <c r="RA215"/>
      <c r="RB215"/>
      <c r="RC215"/>
      <c r="RD215"/>
      <c r="RE215"/>
      <c r="RF215"/>
      <c r="RG215"/>
      <c r="RH215"/>
      <c r="RI215"/>
      <c r="RJ215"/>
      <c r="RK215"/>
      <c r="RL215"/>
      <c r="RM215"/>
      <c r="RN215"/>
      <c r="RO215"/>
      <c r="RP215"/>
      <c r="RQ215"/>
      <c r="RR215"/>
      <c r="RS215"/>
      <c r="RT215"/>
      <c r="RU215"/>
      <c r="RV215"/>
      <c r="RW215"/>
      <c r="RX215"/>
      <c r="RY215"/>
      <c r="RZ215"/>
      <c r="SA215"/>
      <c r="SB215"/>
      <c r="SC215"/>
      <c r="SD215"/>
      <c r="SE215"/>
      <c r="SF215"/>
      <c r="SG215"/>
      <c r="SH215"/>
      <c r="SI215"/>
      <c r="SJ215"/>
      <c r="SK215"/>
      <c r="SL215"/>
      <c r="SM215"/>
      <c r="SN215"/>
      <c r="SO215"/>
      <c r="SP215"/>
      <c r="SQ215"/>
      <c r="SR215"/>
      <c r="SS215"/>
      <c r="ST215"/>
      <c r="SU215"/>
      <c r="SV215"/>
      <c r="SW215"/>
      <c r="SX215"/>
      <c r="SY215"/>
      <c r="SZ215"/>
      <c r="TA215"/>
      <c r="TB215"/>
      <c r="TC215"/>
      <c r="TD215"/>
      <c r="TE215"/>
      <c r="TF215"/>
      <c r="TG215"/>
      <c r="TH215"/>
      <c r="TI215"/>
      <c r="TJ215"/>
      <c r="TK215"/>
      <c r="TL215"/>
      <c r="TM215"/>
      <c r="TN215"/>
      <c r="TO215"/>
      <c r="TP215"/>
      <c r="TQ215"/>
      <c r="TR215"/>
      <c r="TS215"/>
      <c r="TT215"/>
      <c r="TU215"/>
      <c r="TV215"/>
      <c r="TW215"/>
      <c r="TX215"/>
      <c r="TY215"/>
      <c r="TZ215"/>
      <c r="UA215"/>
      <c r="UB215"/>
      <c r="UC215"/>
      <c r="UD215"/>
      <c r="UE215"/>
      <c r="UF215"/>
      <c r="UG215"/>
      <c r="UH215"/>
      <c r="UI215"/>
      <c r="UJ215"/>
      <c r="UK215"/>
      <c r="UL215"/>
      <c r="UM215"/>
      <c r="UN215"/>
      <c r="UO215"/>
      <c r="UP215"/>
      <c r="UQ215"/>
      <c r="UR215"/>
      <c r="US215"/>
      <c r="UT215"/>
      <c r="UU215"/>
      <c r="UV215"/>
      <c r="UW215"/>
      <c r="UX215"/>
      <c r="UY215"/>
      <c r="UZ215"/>
      <c r="VA215"/>
      <c r="VB215"/>
      <c r="VC215"/>
      <c r="VD215"/>
      <c r="VE215"/>
      <c r="VF215"/>
      <c r="VG215"/>
      <c r="VH215"/>
      <c r="VI215"/>
      <c r="VJ215"/>
      <c r="VK215"/>
      <c r="VL215"/>
      <c r="VM215"/>
      <c r="VN215"/>
      <c r="VO215"/>
      <c r="VP215"/>
      <c r="VQ215"/>
      <c r="VR215"/>
      <c r="VS215"/>
      <c r="VT215"/>
      <c r="VU215"/>
      <c r="VV215"/>
      <c r="VW215"/>
      <c r="VX215"/>
      <c r="VY215"/>
      <c r="VZ215"/>
      <c r="WA215"/>
      <c r="WB215"/>
      <c r="WC215"/>
      <c r="WD215"/>
      <c r="WE215"/>
      <c r="WF215"/>
      <c r="WG215"/>
      <c r="WH215"/>
      <c r="WI215"/>
      <c r="WJ215"/>
      <c r="WK215"/>
      <c r="WL215"/>
      <c r="WM215"/>
      <c r="WN215"/>
      <c r="WO215"/>
      <c r="WP215"/>
      <c r="WQ215"/>
      <c r="WR215"/>
      <c r="WS215"/>
      <c r="WT215"/>
      <c r="WU215"/>
      <c r="WV215"/>
      <c r="WW215"/>
      <c r="WX215"/>
      <c r="WY215"/>
      <c r="WZ215"/>
      <c r="XA215"/>
      <c r="XB215"/>
      <c r="XC215"/>
      <c r="XD215"/>
      <c r="XE215"/>
      <c r="XF215"/>
      <c r="XG215"/>
      <c r="XH215"/>
      <c r="XI215"/>
      <c r="XJ215"/>
      <c r="XK215"/>
      <c r="XL215"/>
      <c r="XM215"/>
      <c r="XN215"/>
      <c r="XO215"/>
      <c r="XP215"/>
      <c r="XQ215"/>
      <c r="XR215"/>
      <c r="XS215"/>
      <c r="XT215"/>
      <c r="XU215"/>
      <c r="XV215"/>
      <c r="XW215"/>
      <c r="XX215"/>
      <c r="XY215"/>
      <c r="XZ215"/>
      <c r="YA215"/>
      <c r="YB215"/>
      <c r="YC215"/>
      <c r="YD215"/>
      <c r="YE215"/>
      <c r="YF215"/>
      <c r="YG215"/>
      <c r="YH215"/>
      <c r="YI215"/>
      <c r="YJ215"/>
      <c r="YK215"/>
      <c r="YL215"/>
      <c r="YM215"/>
      <c r="YN215"/>
      <c r="YO215"/>
      <c r="YP215"/>
      <c r="YQ215"/>
      <c r="YR215"/>
      <c r="YS215"/>
      <c r="YT215"/>
      <c r="YU215"/>
      <c r="YV215"/>
      <c r="YW215"/>
      <c r="YX215"/>
      <c r="YY215"/>
      <c r="YZ215"/>
      <c r="ZA215"/>
      <c r="ZB215"/>
      <c r="ZC215"/>
      <c r="ZD215"/>
      <c r="ZE215"/>
      <c r="ZF215"/>
      <c r="ZG215"/>
      <c r="ZH215"/>
      <c r="ZI215"/>
      <c r="ZJ215"/>
      <c r="ZK215"/>
      <c r="ZL215"/>
      <c r="ZM215"/>
      <c r="ZN215"/>
      <c r="ZO215"/>
      <c r="ZP215"/>
      <c r="ZQ215"/>
      <c r="ZR215"/>
      <c r="ZS215"/>
      <c r="ZT215"/>
      <c r="ZU215"/>
      <c r="ZV215"/>
      <c r="ZW215"/>
      <c r="ZX215"/>
      <c r="ZY215"/>
      <c r="ZZ215"/>
    </row>
    <row r="216" spans="1:702" s="18" customFormat="1">
      <c r="A216" s="69" t="s">
        <v>361</v>
      </c>
      <c r="B216">
        <v>0</v>
      </c>
      <c r="C216">
        <v>0</v>
      </c>
      <c r="D216">
        <v>0</v>
      </c>
      <c r="E216">
        <v>0</v>
      </c>
      <c r="F216">
        <v>0</v>
      </c>
      <c r="G216">
        <v>0</v>
      </c>
      <c r="H216">
        <v>0</v>
      </c>
      <c r="I216">
        <v>0</v>
      </c>
      <c r="J216">
        <v>0</v>
      </c>
      <c r="K216">
        <v>0</v>
      </c>
      <c r="L216">
        <v>0</v>
      </c>
      <c r="M216">
        <v>0</v>
      </c>
      <c r="N216">
        <v>0</v>
      </c>
      <c r="O216">
        <v>0</v>
      </c>
      <c r="P216">
        <v>0</v>
      </c>
      <c r="Q216">
        <v>0</v>
      </c>
      <c r="R216">
        <v>0</v>
      </c>
      <c r="S216">
        <v>0</v>
      </c>
      <c r="T216">
        <v>0</v>
      </c>
      <c r="U216">
        <v>0</v>
      </c>
      <c r="V216">
        <v>0</v>
      </c>
      <c r="W216">
        <v>0</v>
      </c>
      <c r="X216">
        <v>0</v>
      </c>
      <c r="Y216">
        <v>0</v>
      </c>
      <c r="Z216">
        <v>0</v>
      </c>
      <c r="AA216">
        <v>0</v>
      </c>
      <c r="AB216">
        <v>0</v>
      </c>
      <c r="AC216">
        <v>0</v>
      </c>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c r="GN216"/>
      <c r="GO216"/>
      <c r="GP216"/>
      <c r="GQ216"/>
      <c r="GR216"/>
      <c r="GS216"/>
      <c r="GT216"/>
      <c r="GU216"/>
      <c r="GV216"/>
      <c r="GW216"/>
      <c r="GX216"/>
      <c r="GY216"/>
      <c r="GZ216"/>
      <c r="HA216"/>
      <c r="HB216"/>
      <c r="HC216"/>
      <c r="HD216"/>
      <c r="HE216"/>
      <c r="HF216"/>
      <c r="HG216"/>
      <c r="HH216"/>
      <c r="HI216"/>
      <c r="HJ216"/>
      <c r="HK216"/>
      <c r="HL216"/>
      <c r="HM216"/>
      <c r="HN216"/>
      <c r="HO216"/>
      <c r="HP216"/>
      <c r="HQ216"/>
      <c r="HR216"/>
      <c r="HS216"/>
      <c r="HT216"/>
      <c r="HU216"/>
      <c r="HV216"/>
      <c r="HW216"/>
      <c r="HX216"/>
      <c r="HY216"/>
      <c r="HZ216"/>
      <c r="IA216"/>
      <c r="IB216"/>
      <c r="IC216"/>
      <c r="ID216"/>
      <c r="IE216"/>
      <c r="IF216"/>
      <c r="IG216"/>
      <c r="IH216"/>
      <c r="II216"/>
      <c r="IJ216"/>
      <c r="IK216"/>
      <c r="IL216"/>
      <c r="IM216"/>
      <c r="IN216"/>
      <c r="IO216"/>
      <c r="IP216"/>
      <c r="IQ216"/>
      <c r="IR216"/>
      <c r="IS216"/>
      <c r="IT216"/>
      <c r="IU216"/>
      <c r="IV216"/>
      <c r="IW216"/>
      <c r="IX216"/>
      <c r="IY216"/>
      <c r="IZ216"/>
      <c r="JA216"/>
      <c r="JB216"/>
      <c r="JC216"/>
      <c r="JD216"/>
      <c r="JE216"/>
      <c r="JF216"/>
      <c r="JG216"/>
      <c r="JH216"/>
      <c r="JI216"/>
      <c r="JJ216"/>
      <c r="JK216"/>
      <c r="JL216"/>
      <c r="JM216"/>
      <c r="JN216"/>
      <c r="JO216"/>
      <c r="JP216"/>
      <c r="JQ216"/>
      <c r="JR216"/>
      <c r="JS216"/>
      <c r="JT216"/>
      <c r="JU216"/>
      <c r="JV216"/>
      <c r="JW216"/>
      <c r="JX216"/>
      <c r="JY216"/>
      <c r="JZ216"/>
      <c r="KA216"/>
      <c r="KB216"/>
      <c r="KC216"/>
      <c r="KD216"/>
      <c r="KE216"/>
      <c r="KF216"/>
      <c r="KG216"/>
      <c r="KH216"/>
      <c r="KI216"/>
      <c r="KJ216"/>
      <c r="KK216"/>
      <c r="KL216"/>
      <c r="KM216"/>
      <c r="KN216"/>
      <c r="KO216"/>
      <c r="KP216"/>
      <c r="KQ216"/>
      <c r="KR216"/>
      <c r="KS216"/>
      <c r="KT216"/>
      <c r="KU216"/>
      <c r="KV216"/>
      <c r="KW216"/>
      <c r="KX216"/>
      <c r="KY216"/>
      <c r="KZ216"/>
      <c r="LA216"/>
      <c r="LB216"/>
      <c r="LC216"/>
      <c r="LD216"/>
      <c r="LE216"/>
      <c r="LF216"/>
      <c r="LG216"/>
      <c r="LH216"/>
      <c r="LI216"/>
      <c r="LJ216"/>
      <c r="LK216"/>
      <c r="LL216"/>
      <c r="LM216"/>
      <c r="LN216"/>
      <c r="LO216"/>
      <c r="LP216"/>
      <c r="LQ216"/>
      <c r="LR216"/>
      <c r="LS216"/>
      <c r="LT216"/>
      <c r="LU216"/>
      <c r="LV216"/>
      <c r="LW216"/>
      <c r="LX216"/>
      <c r="LY216"/>
      <c r="LZ216"/>
      <c r="MA216"/>
      <c r="MB216"/>
      <c r="MC216"/>
      <c r="MD216"/>
      <c r="ME216"/>
      <c r="MF216"/>
      <c r="MG216"/>
      <c r="MH216"/>
      <c r="MI216"/>
      <c r="MJ216"/>
      <c r="MK216"/>
      <c r="ML216"/>
      <c r="MM216"/>
      <c r="MN216"/>
      <c r="MO216"/>
      <c r="MP216"/>
      <c r="MQ216"/>
      <c r="MR216"/>
      <c r="MS216"/>
      <c r="MT216"/>
      <c r="MU216"/>
      <c r="MV216"/>
      <c r="MW216"/>
      <c r="MX216"/>
      <c r="MY216"/>
      <c r="MZ216"/>
      <c r="NA216"/>
      <c r="NB216"/>
      <c r="NC216"/>
      <c r="ND216"/>
      <c r="NE216"/>
      <c r="NF216"/>
      <c r="NG216"/>
      <c r="NH216"/>
      <c r="NI216"/>
      <c r="NJ216"/>
      <c r="NK216"/>
      <c r="NL216"/>
      <c r="NM216"/>
      <c r="NN216"/>
      <c r="NO216"/>
      <c r="NP216"/>
      <c r="NQ216"/>
      <c r="NR216"/>
      <c r="NS216"/>
      <c r="NT216"/>
      <c r="NU216"/>
      <c r="NV216"/>
      <c r="NW216"/>
      <c r="NX216"/>
      <c r="NY216"/>
      <c r="NZ216"/>
      <c r="OA216"/>
      <c r="OB216"/>
      <c r="OC216"/>
      <c r="OD216"/>
      <c r="OE216"/>
      <c r="OF216"/>
      <c r="OG216"/>
      <c r="OH216"/>
      <c r="OI216"/>
      <c r="OJ216"/>
      <c r="OK216"/>
      <c r="OL216"/>
      <c r="OM216"/>
      <c r="ON216"/>
      <c r="OO216"/>
      <c r="OP216"/>
      <c r="OQ216"/>
      <c r="OR216"/>
      <c r="OS216"/>
      <c r="OT216"/>
      <c r="OU216"/>
      <c r="OV216"/>
      <c r="OW216"/>
      <c r="OX216"/>
      <c r="OY216"/>
      <c r="OZ216"/>
      <c r="PA216"/>
      <c r="PB216"/>
      <c r="PC216"/>
      <c r="PD216"/>
      <c r="PE216"/>
      <c r="PF216"/>
      <c r="PG216"/>
      <c r="PH216"/>
      <c r="PI216"/>
      <c r="PJ216"/>
      <c r="PK216"/>
      <c r="PL216"/>
      <c r="PM216"/>
      <c r="PN216"/>
      <c r="PO216"/>
      <c r="PP216"/>
      <c r="PQ216"/>
      <c r="PR216"/>
      <c r="PS216"/>
      <c r="PT216"/>
      <c r="PU216"/>
      <c r="PV216"/>
      <c r="PW216"/>
      <c r="PX216"/>
      <c r="PY216"/>
      <c r="PZ216"/>
      <c r="QA216"/>
      <c r="QB216"/>
      <c r="QC216"/>
      <c r="QD216"/>
      <c r="QE216"/>
      <c r="QF216"/>
      <c r="QG216"/>
      <c r="QH216"/>
      <c r="QI216"/>
      <c r="QJ216"/>
      <c r="QK216"/>
      <c r="QL216"/>
      <c r="QM216"/>
      <c r="QN216"/>
      <c r="QO216"/>
      <c r="QP216"/>
      <c r="QQ216"/>
      <c r="QR216"/>
      <c r="QS216"/>
      <c r="QT216"/>
      <c r="QU216"/>
      <c r="QV216"/>
      <c r="QW216"/>
      <c r="QX216"/>
      <c r="QY216"/>
      <c r="QZ216"/>
      <c r="RA216"/>
      <c r="RB216"/>
      <c r="RC216"/>
      <c r="RD216"/>
      <c r="RE216"/>
      <c r="RF216"/>
      <c r="RG216"/>
      <c r="RH216"/>
      <c r="RI216"/>
      <c r="RJ216"/>
      <c r="RK216"/>
      <c r="RL216"/>
      <c r="RM216"/>
      <c r="RN216"/>
      <c r="RO216"/>
      <c r="RP216"/>
      <c r="RQ216"/>
      <c r="RR216"/>
      <c r="RS216"/>
      <c r="RT216"/>
      <c r="RU216"/>
      <c r="RV216"/>
      <c r="RW216"/>
      <c r="RX216"/>
      <c r="RY216"/>
      <c r="RZ216"/>
      <c r="SA216"/>
      <c r="SB216"/>
      <c r="SC216"/>
      <c r="SD216"/>
      <c r="SE216"/>
      <c r="SF216"/>
      <c r="SG216"/>
      <c r="SH216"/>
      <c r="SI216"/>
      <c r="SJ216"/>
      <c r="SK216"/>
      <c r="SL216"/>
      <c r="SM216"/>
      <c r="SN216"/>
      <c r="SO216"/>
      <c r="SP216"/>
      <c r="SQ216"/>
      <c r="SR216"/>
      <c r="SS216"/>
      <c r="ST216"/>
      <c r="SU216"/>
      <c r="SV216"/>
      <c r="SW216"/>
      <c r="SX216"/>
      <c r="SY216"/>
      <c r="SZ216"/>
      <c r="TA216"/>
      <c r="TB216"/>
      <c r="TC216"/>
      <c r="TD216"/>
      <c r="TE216"/>
      <c r="TF216"/>
      <c r="TG216"/>
      <c r="TH216"/>
      <c r="TI216"/>
      <c r="TJ216"/>
      <c r="TK216"/>
      <c r="TL216"/>
      <c r="TM216"/>
      <c r="TN216"/>
      <c r="TO216"/>
      <c r="TP216"/>
      <c r="TQ216"/>
      <c r="TR216"/>
      <c r="TS216"/>
      <c r="TT216"/>
      <c r="TU216"/>
      <c r="TV216"/>
      <c r="TW216"/>
      <c r="TX216"/>
      <c r="TY216"/>
      <c r="TZ216"/>
      <c r="UA216"/>
      <c r="UB216"/>
      <c r="UC216"/>
      <c r="UD216"/>
      <c r="UE216"/>
      <c r="UF216"/>
      <c r="UG216"/>
      <c r="UH216"/>
      <c r="UI216"/>
      <c r="UJ216"/>
      <c r="UK216"/>
      <c r="UL216"/>
      <c r="UM216"/>
      <c r="UN216"/>
      <c r="UO216"/>
      <c r="UP216"/>
      <c r="UQ216"/>
      <c r="UR216"/>
      <c r="US216"/>
      <c r="UT216"/>
      <c r="UU216"/>
      <c r="UV216"/>
      <c r="UW216"/>
      <c r="UX216"/>
      <c r="UY216"/>
      <c r="UZ216"/>
      <c r="VA216"/>
      <c r="VB216"/>
      <c r="VC216"/>
      <c r="VD216"/>
      <c r="VE216"/>
      <c r="VF216"/>
      <c r="VG216"/>
      <c r="VH216"/>
      <c r="VI216"/>
      <c r="VJ216"/>
      <c r="VK216"/>
      <c r="VL216"/>
      <c r="VM216"/>
      <c r="VN216"/>
      <c r="VO216"/>
      <c r="VP216"/>
      <c r="VQ216"/>
      <c r="VR216"/>
      <c r="VS216"/>
      <c r="VT216"/>
      <c r="VU216"/>
      <c r="VV216"/>
      <c r="VW216"/>
      <c r="VX216"/>
      <c r="VY216"/>
      <c r="VZ216"/>
      <c r="WA216"/>
      <c r="WB216"/>
      <c r="WC216"/>
      <c r="WD216"/>
      <c r="WE216"/>
      <c r="WF216"/>
      <c r="WG216"/>
      <c r="WH216"/>
      <c r="WI216"/>
      <c r="WJ216"/>
      <c r="WK216"/>
      <c r="WL216"/>
      <c r="WM216"/>
      <c r="WN216"/>
      <c r="WO216"/>
      <c r="WP216"/>
      <c r="WQ216"/>
      <c r="WR216"/>
      <c r="WS216"/>
      <c r="WT216"/>
      <c r="WU216"/>
      <c r="WV216"/>
      <c r="WW216"/>
      <c r="WX216"/>
      <c r="WY216"/>
      <c r="WZ216"/>
      <c r="XA216"/>
      <c r="XB216"/>
      <c r="XC216"/>
      <c r="XD216"/>
      <c r="XE216"/>
      <c r="XF216"/>
      <c r="XG216"/>
      <c r="XH216"/>
      <c r="XI216"/>
      <c r="XJ216"/>
      <c r="XK216"/>
      <c r="XL216"/>
      <c r="XM216"/>
      <c r="XN216"/>
      <c r="XO216"/>
      <c r="XP216"/>
      <c r="XQ216"/>
      <c r="XR216"/>
      <c r="XS216"/>
      <c r="XT216"/>
      <c r="XU216"/>
      <c r="XV216"/>
      <c r="XW216"/>
      <c r="XX216"/>
      <c r="XY216"/>
      <c r="XZ216"/>
      <c r="YA216"/>
      <c r="YB216"/>
      <c r="YC216"/>
      <c r="YD216"/>
      <c r="YE216"/>
      <c r="YF216"/>
      <c r="YG216"/>
      <c r="YH216"/>
      <c r="YI216"/>
      <c r="YJ216"/>
      <c r="YK216"/>
      <c r="YL216"/>
      <c r="YM216"/>
      <c r="YN216"/>
      <c r="YO216"/>
      <c r="YP216"/>
      <c r="YQ216"/>
      <c r="YR216"/>
      <c r="YS216"/>
      <c r="YT216"/>
      <c r="YU216"/>
      <c r="YV216"/>
      <c r="YW216"/>
      <c r="YX216"/>
      <c r="YY216"/>
      <c r="YZ216"/>
      <c r="ZA216"/>
      <c r="ZB216"/>
      <c r="ZC216"/>
      <c r="ZD216"/>
      <c r="ZE216"/>
      <c r="ZF216"/>
      <c r="ZG216"/>
      <c r="ZH216"/>
      <c r="ZI216"/>
      <c r="ZJ216"/>
      <c r="ZK216"/>
      <c r="ZL216"/>
      <c r="ZM216"/>
      <c r="ZN216"/>
      <c r="ZO216"/>
      <c r="ZP216"/>
      <c r="ZQ216"/>
      <c r="ZR216"/>
      <c r="ZS216"/>
      <c r="ZT216"/>
      <c r="ZU216"/>
      <c r="ZV216"/>
      <c r="ZW216"/>
      <c r="ZX216"/>
      <c r="ZY216"/>
      <c r="ZZ216"/>
    </row>
    <row r="217" spans="1:702" s="18" customFormat="1">
      <c r="A217" s="158" t="s">
        <v>362</v>
      </c>
      <c r="B217">
        <v>0</v>
      </c>
      <c r="C217">
        <v>0</v>
      </c>
      <c r="D217">
        <v>0</v>
      </c>
      <c r="E217">
        <v>0</v>
      </c>
      <c r="F217">
        <v>0</v>
      </c>
      <c r="G217">
        <v>0</v>
      </c>
      <c r="H217">
        <v>0</v>
      </c>
      <c r="I217">
        <v>0</v>
      </c>
      <c r="J217">
        <v>0</v>
      </c>
      <c r="K217">
        <v>0</v>
      </c>
      <c r="L217">
        <v>0</v>
      </c>
      <c r="M217">
        <v>0</v>
      </c>
      <c r="N217">
        <v>0</v>
      </c>
      <c r="O217">
        <v>0</v>
      </c>
      <c r="P217">
        <v>0</v>
      </c>
      <c r="Q217">
        <v>0</v>
      </c>
      <c r="R217">
        <v>0</v>
      </c>
      <c r="S217">
        <v>0</v>
      </c>
      <c r="T217">
        <v>0</v>
      </c>
      <c r="U217">
        <v>0</v>
      </c>
      <c r="V217">
        <v>0</v>
      </c>
      <c r="W217">
        <v>0</v>
      </c>
      <c r="X217">
        <v>0</v>
      </c>
      <c r="Y217">
        <v>0</v>
      </c>
      <c r="Z217">
        <v>0</v>
      </c>
      <c r="AA217">
        <v>0</v>
      </c>
      <c r="AB217">
        <v>0</v>
      </c>
      <c r="AC217">
        <v>0</v>
      </c>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c r="GN217"/>
      <c r="GO217"/>
      <c r="GP217"/>
      <c r="GQ217"/>
      <c r="GR217"/>
      <c r="GS217"/>
      <c r="GT217"/>
      <c r="GU217"/>
      <c r="GV217"/>
      <c r="GW217"/>
      <c r="GX217"/>
      <c r="GY217"/>
      <c r="GZ217"/>
      <c r="HA217"/>
      <c r="HB217"/>
      <c r="HC217"/>
      <c r="HD217"/>
      <c r="HE217"/>
      <c r="HF217"/>
      <c r="HG217"/>
      <c r="HH217"/>
      <c r="HI217"/>
      <c r="HJ217"/>
      <c r="HK217"/>
      <c r="HL217"/>
      <c r="HM217"/>
      <c r="HN217"/>
      <c r="HO217"/>
      <c r="HP217"/>
      <c r="HQ217"/>
      <c r="HR217"/>
      <c r="HS217"/>
      <c r="HT217"/>
      <c r="HU217"/>
      <c r="HV217"/>
      <c r="HW217"/>
      <c r="HX217"/>
      <c r="HY217"/>
      <c r="HZ217"/>
      <c r="IA217"/>
      <c r="IB217"/>
      <c r="IC217"/>
      <c r="ID217"/>
      <c r="IE217"/>
      <c r="IF217"/>
      <c r="IG217"/>
      <c r="IH217"/>
      <c r="II217"/>
      <c r="IJ217"/>
      <c r="IK217"/>
      <c r="IL217"/>
      <c r="IM217"/>
      <c r="IN217"/>
      <c r="IO217"/>
      <c r="IP217"/>
      <c r="IQ217"/>
      <c r="IR217"/>
      <c r="IS217"/>
      <c r="IT217"/>
      <c r="IU217"/>
      <c r="IV217"/>
      <c r="IW217"/>
      <c r="IX217"/>
      <c r="IY217"/>
      <c r="IZ217"/>
      <c r="JA217"/>
      <c r="JB217"/>
      <c r="JC217"/>
      <c r="JD217"/>
      <c r="JE217"/>
      <c r="JF217"/>
      <c r="JG217"/>
      <c r="JH217"/>
      <c r="JI217"/>
      <c r="JJ217"/>
      <c r="JK217"/>
      <c r="JL217"/>
      <c r="JM217"/>
      <c r="JN217"/>
      <c r="JO217"/>
      <c r="JP217"/>
      <c r="JQ217"/>
      <c r="JR217"/>
      <c r="JS217"/>
      <c r="JT217"/>
      <c r="JU217"/>
      <c r="JV217"/>
      <c r="JW217"/>
      <c r="JX217"/>
      <c r="JY217"/>
      <c r="JZ217"/>
      <c r="KA217"/>
      <c r="KB217"/>
      <c r="KC217"/>
      <c r="KD217"/>
      <c r="KE217"/>
      <c r="KF217"/>
      <c r="KG217"/>
      <c r="KH217"/>
      <c r="KI217"/>
      <c r="KJ217"/>
      <c r="KK217"/>
      <c r="KL217"/>
      <c r="KM217"/>
      <c r="KN217"/>
      <c r="KO217"/>
      <c r="KP217"/>
      <c r="KQ217"/>
      <c r="KR217"/>
      <c r="KS217"/>
      <c r="KT217"/>
      <c r="KU217"/>
      <c r="KV217"/>
      <c r="KW217"/>
      <c r="KX217"/>
      <c r="KY217"/>
      <c r="KZ217"/>
      <c r="LA217"/>
      <c r="LB217"/>
      <c r="LC217"/>
      <c r="LD217"/>
      <c r="LE217"/>
      <c r="LF217"/>
      <c r="LG217"/>
      <c r="LH217"/>
      <c r="LI217"/>
      <c r="LJ217"/>
      <c r="LK217"/>
      <c r="LL217"/>
      <c r="LM217"/>
      <c r="LN217"/>
      <c r="LO217"/>
      <c r="LP217"/>
      <c r="LQ217"/>
      <c r="LR217"/>
      <c r="LS217"/>
      <c r="LT217"/>
      <c r="LU217"/>
      <c r="LV217"/>
      <c r="LW217"/>
      <c r="LX217"/>
      <c r="LY217"/>
      <c r="LZ217"/>
      <c r="MA217"/>
      <c r="MB217"/>
      <c r="MC217"/>
      <c r="MD217"/>
      <c r="ME217"/>
      <c r="MF217"/>
      <c r="MG217"/>
      <c r="MH217"/>
      <c r="MI217"/>
      <c r="MJ217"/>
      <c r="MK217"/>
      <c r="ML217"/>
      <c r="MM217"/>
      <c r="MN217"/>
      <c r="MO217"/>
      <c r="MP217"/>
      <c r="MQ217"/>
      <c r="MR217"/>
      <c r="MS217"/>
      <c r="MT217"/>
      <c r="MU217"/>
      <c r="MV217"/>
      <c r="MW217"/>
      <c r="MX217"/>
      <c r="MY217"/>
      <c r="MZ217"/>
      <c r="NA217"/>
      <c r="NB217"/>
      <c r="NC217"/>
      <c r="ND217"/>
      <c r="NE217"/>
      <c r="NF217"/>
      <c r="NG217"/>
      <c r="NH217"/>
      <c r="NI217"/>
      <c r="NJ217"/>
      <c r="NK217"/>
      <c r="NL217"/>
      <c r="NM217"/>
      <c r="NN217"/>
      <c r="NO217"/>
      <c r="NP217"/>
      <c r="NQ217"/>
      <c r="NR217"/>
      <c r="NS217"/>
      <c r="NT217"/>
      <c r="NU217"/>
      <c r="NV217"/>
      <c r="NW217"/>
      <c r="NX217"/>
      <c r="NY217"/>
      <c r="NZ217"/>
      <c r="OA217"/>
      <c r="OB217"/>
      <c r="OC217"/>
      <c r="OD217"/>
      <c r="OE217"/>
      <c r="OF217"/>
      <c r="OG217"/>
      <c r="OH217"/>
      <c r="OI217"/>
      <c r="OJ217"/>
      <c r="OK217"/>
      <c r="OL217"/>
      <c r="OM217"/>
      <c r="ON217"/>
      <c r="OO217"/>
      <c r="OP217"/>
      <c r="OQ217"/>
      <c r="OR217"/>
      <c r="OS217"/>
      <c r="OT217"/>
      <c r="OU217"/>
      <c r="OV217"/>
      <c r="OW217"/>
      <c r="OX217"/>
      <c r="OY217"/>
      <c r="OZ217"/>
      <c r="PA217"/>
      <c r="PB217"/>
      <c r="PC217"/>
      <c r="PD217"/>
      <c r="PE217"/>
      <c r="PF217"/>
      <c r="PG217"/>
      <c r="PH217"/>
      <c r="PI217"/>
      <c r="PJ217"/>
      <c r="PK217"/>
      <c r="PL217"/>
      <c r="PM217"/>
      <c r="PN217"/>
      <c r="PO217"/>
      <c r="PP217"/>
      <c r="PQ217"/>
      <c r="PR217"/>
      <c r="PS217"/>
      <c r="PT217"/>
      <c r="PU217"/>
      <c r="PV217"/>
      <c r="PW217"/>
      <c r="PX217"/>
      <c r="PY217"/>
      <c r="PZ217"/>
      <c r="QA217"/>
      <c r="QB217"/>
      <c r="QC217"/>
      <c r="QD217"/>
      <c r="QE217"/>
      <c r="QF217"/>
      <c r="QG217"/>
      <c r="QH217"/>
      <c r="QI217"/>
      <c r="QJ217"/>
      <c r="QK217"/>
      <c r="QL217"/>
      <c r="QM217"/>
      <c r="QN217"/>
      <c r="QO217"/>
      <c r="QP217"/>
      <c r="QQ217"/>
      <c r="QR217"/>
      <c r="QS217"/>
      <c r="QT217"/>
      <c r="QU217"/>
      <c r="QV217"/>
      <c r="QW217"/>
      <c r="QX217"/>
      <c r="QY217"/>
      <c r="QZ217"/>
      <c r="RA217"/>
      <c r="RB217"/>
      <c r="RC217"/>
      <c r="RD217"/>
      <c r="RE217"/>
      <c r="RF217"/>
      <c r="RG217"/>
      <c r="RH217"/>
      <c r="RI217"/>
      <c r="RJ217"/>
      <c r="RK217"/>
      <c r="RL217"/>
      <c r="RM217"/>
      <c r="RN217"/>
      <c r="RO217"/>
      <c r="RP217"/>
      <c r="RQ217"/>
      <c r="RR217"/>
      <c r="RS217"/>
      <c r="RT217"/>
      <c r="RU217"/>
      <c r="RV217"/>
      <c r="RW217"/>
      <c r="RX217"/>
      <c r="RY217"/>
      <c r="RZ217"/>
      <c r="SA217"/>
      <c r="SB217"/>
      <c r="SC217"/>
      <c r="SD217"/>
      <c r="SE217"/>
      <c r="SF217"/>
      <c r="SG217"/>
      <c r="SH217"/>
      <c r="SI217"/>
      <c r="SJ217"/>
      <c r="SK217"/>
      <c r="SL217"/>
      <c r="SM217"/>
      <c r="SN217"/>
      <c r="SO217"/>
      <c r="SP217"/>
      <c r="SQ217"/>
      <c r="SR217"/>
      <c r="SS217"/>
      <c r="ST217"/>
      <c r="SU217"/>
      <c r="SV217"/>
      <c r="SW217"/>
      <c r="SX217"/>
      <c r="SY217"/>
      <c r="SZ217"/>
      <c r="TA217"/>
      <c r="TB217"/>
      <c r="TC217"/>
      <c r="TD217"/>
      <c r="TE217"/>
      <c r="TF217"/>
      <c r="TG217"/>
      <c r="TH217"/>
      <c r="TI217"/>
      <c r="TJ217"/>
      <c r="TK217"/>
      <c r="TL217"/>
      <c r="TM217"/>
      <c r="TN217"/>
      <c r="TO217"/>
      <c r="TP217"/>
      <c r="TQ217"/>
      <c r="TR217"/>
      <c r="TS217"/>
      <c r="TT217"/>
      <c r="TU217"/>
      <c r="TV217"/>
      <c r="TW217"/>
      <c r="TX217"/>
      <c r="TY217"/>
      <c r="TZ217"/>
      <c r="UA217"/>
      <c r="UB217"/>
      <c r="UC217"/>
      <c r="UD217"/>
      <c r="UE217"/>
      <c r="UF217"/>
      <c r="UG217"/>
      <c r="UH217"/>
      <c r="UI217"/>
      <c r="UJ217"/>
      <c r="UK217"/>
      <c r="UL217"/>
      <c r="UM217"/>
      <c r="UN217"/>
      <c r="UO217"/>
      <c r="UP217"/>
      <c r="UQ217"/>
      <c r="UR217"/>
      <c r="US217"/>
      <c r="UT217"/>
      <c r="UU217"/>
      <c r="UV217"/>
      <c r="UW217"/>
      <c r="UX217"/>
      <c r="UY217"/>
      <c r="UZ217"/>
      <c r="VA217"/>
      <c r="VB217"/>
      <c r="VC217"/>
      <c r="VD217"/>
      <c r="VE217"/>
      <c r="VF217"/>
      <c r="VG217"/>
      <c r="VH217"/>
      <c r="VI217"/>
      <c r="VJ217"/>
      <c r="VK217"/>
      <c r="VL217"/>
      <c r="VM217"/>
      <c r="VN217"/>
      <c r="VO217"/>
      <c r="VP217"/>
      <c r="VQ217"/>
      <c r="VR217"/>
      <c r="VS217"/>
      <c r="VT217"/>
      <c r="VU217"/>
      <c r="VV217"/>
      <c r="VW217"/>
      <c r="VX217"/>
      <c r="VY217"/>
      <c r="VZ217"/>
      <c r="WA217"/>
      <c r="WB217"/>
      <c r="WC217"/>
      <c r="WD217"/>
      <c r="WE217"/>
      <c r="WF217"/>
      <c r="WG217"/>
      <c r="WH217"/>
      <c r="WI217"/>
      <c r="WJ217"/>
      <c r="WK217"/>
      <c r="WL217"/>
      <c r="WM217"/>
      <c r="WN217"/>
      <c r="WO217"/>
      <c r="WP217"/>
      <c r="WQ217"/>
      <c r="WR217"/>
      <c r="WS217"/>
      <c r="WT217"/>
      <c r="WU217"/>
      <c r="WV217"/>
      <c r="WW217"/>
      <c r="WX217"/>
      <c r="WY217"/>
      <c r="WZ217"/>
      <c r="XA217"/>
      <c r="XB217"/>
      <c r="XC217"/>
      <c r="XD217"/>
      <c r="XE217"/>
      <c r="XF217"/>
      <c r="XG217"/>
      <c r="XH217"/>
      <c r="XI217"/>
      <c r="XJ217"/>
      <c r="XK217"/>
      <c r="XL217"/>
      <c r="XM217"/>
      <c r="XN217"/>
      <c r="XO217"/>
      <c r="XP217"/>
      <c r="XQ217"/>
      <c r="XR217"/>
      <c r="XS217"/>
      <c r="XT217"/>
      <c r="XU217"/>
      <c r="XV217"/>
      <c r="XW217"/>
      <c r="XX217"/>
      <c r="XY217"/>
      <c r="XZ217"/>
      <c r="YA217"/>
      <c r="YB217"/>
      <c r="YC217"/>
      <c r="YD217"/>
      <c r="YE217"/>
      <c r="YF217"/>
      <c r="YG217"/>
      <c r="YH217"/>
      <c r="YI217"/>
      <c r="YJ217"/>
      <c r="YK217"/>
      <c r="YL217"/>
      <c r="YM217"/>
      <c r="YN217"/>
      <c r="YO217"/>
      <c r="YP217"/>
      <c r="YQ217"/>
      <c r="YR217"/>
      <c r="YS217"/>
      <c r="YT217"/>
      <c r="YU217"/>
      <c r="YV217"/>
      <c r="YW217"/>
      <c r="YX217"/>
      <c r="YY217"/>
      <c r="YZ217"/>
      <c r="ZA217"/>
      <c r="ZB217"/>
      <c r="ZC217"/>
      <c r="ZD217"/>
      <c r="ZE217"/>
      <c r="ZF217"/>
      <c r="ZG217"/>
      <c r="ZH217"/>
      <c r="ZI217"/>
      <c r="ZJ217"/>
      <c r="ZK217"/>
      <c r="ZL217"/>
      <c r="ZM217"/>
      <c r="ZN217"/>
      <c r="ZO217"/>
      <c r="ZP217"/>
      <c r="ZQ217"/>
      <c r="ZR217"/>
      <c r="ZS217"/>
      <c r="ZT217"/>
      <c r="ZU217"/>
      <c r="ZV217"/>
      <c r="ZW217"/>
      <c r="ZX217"/>
      <c r="ZY217"/>
      <c r="ZZ217"/>
    </row>
    <row r="218" spans="1:702" s="18" customFormat="1">
      <c r="A218" s="16" t="s">
        <v>180</v>
      </c>
      <c r="B218">
        <v>0</v>
      </c>
      <c r="C218">
        <v>25127.130714581075</v>
      </c>
      <c r="D218">
        <v>50239.679286987543</v>
      </c>
      <c r="E218">
        <v>73085.172308998663</v>
      </c>
      <c r="F218">
        <v>92278.315306244825</v>
      </c>
      <c r="G218">
        <v>117678.40547515469</v>
      </c>
      <c r="H218">
        <v>146480.82822571805</v>
      </c>
      <c r="I218">
        <v>176523.91132241031</v>
      </c>
      <c r="J218">
        <v>201525.46463169515</v>
      </c>
      <c r="K218">
        <v>229775.48242949732</v>
      </c>
      <c r="L218">
        <v>262164.24433969596</v>
      </c>
      <c r="M218">
        <v>293989.09634385718</v>
      </c>
      <c r="N218">
        <v>332857.12341334345</v>
      </c>
      <c r="O218">
        <v>368613.1014083373</v>
      </c>
      <c r="P218">
        <v>415541.79328680976</v>
      </c>
      <c r="Q218">
        <v>455898.18797703291</v>
      </c>
      <c r="R218">
        <v>496278.18191876938</v>
      </c>
      <c r="S218">
        <v>539559.78103549499</v>
      </c>
      <c r="T218">
        <v>573779.08974679303</v>
      </c>
      <c r="U218">
        <v>601963.23844189779</v>
      </c>
      <c r="V218">
        <v>643665.4629245532</v>
      </c>
      <c r="W218">
        <v>698754.01252400898</v>
      </c>
      <c r="X218">
        <v>735659.82846019394</v>
      </c>
      <c r="Y218">
        <v>776098.54695395392</v>
      </c>
      <c r="Z218">
        <v>817431.14949301805</v>
      </c>
      <c r="AA218">
        <v>856354.86209881236</v>
      </c>
      <c r="AB218">
        <v>891297.23526283808</v>
      </c>
      <c r="AC218">
        <v>928516.81230215472</v>
      </c>
      <c r="AD218">
        <v>981513.63595371705</v>
      </c>
      <c r="AE218">
        <v>1030627.0798919264</v>
      </c>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c r="GN218"/>
      <c r="GO218"/>
      <c r="GP218"/>
      <c r="GQ218"/>
      <c r="GR218"/>
      <c r="GS218"/>
      <c r="GT218"/>
      <c r="GU218"/>
      <c r="GV218"/>
      <c r="GW218"/>
      <c r="GX218"/>
      <c r="GY218"/>
      <c r="GZ218"/>
      <c r="HA218"/>
      <c r="HB218"/>
      <c r="HC218"/>
      <c r="HD218"/>
      <c r="HE218"/>
      <c r="HF218"/>
      <c r="HG218"/>
      <c r="HH218"/>
      <c r="HI218"/>
      <c r="HJ218"/>
      <c r="HK218"/>
      <c r="HL218"/>
      <c r="HM218"/>
      <c r="HN218"/>
      <c r="HO218"/>
      <c r="HP218"/>
      <c r="HQ218"/>
      <c r="HR218"/>
      <c r="HS218"/>
      <c r="HT218"/>
      <c r="HU218"/>
      <c r="HV218"/>
      <c r="HW218"/>
      <c r="HX218"/>
      <c r="HY218"/>
      <c r="HZ218"/>
      <c r="IA218"/>
      <c r="IB218"/>
      <c r="IC218"/>
      <c r="ID218"/>
      <c r="IE218"/>
      <c r="IF218"/>
      <c r="IG218"/>
      <c r="IH218"/>
      <c r="II218"/>
      <c r="IJ218"/>
      <c r="IK218"/>
      <c r="IL218"/>
      <c r="IM218"/>
      <c r="IN218"/>
      <c r="IO218"/>
      <c r="IP218"/>
      <c r="IQ218"/>
      <c r="IR218"/>
      <c r="IS218"/>
      <c r="IT218"/>
      <c r="IU218"/>
      <c r="IV218"/>
      <c r="IW218"/>
      <c r="IX218"/>
      <c r="IY218"/>
      <c r="IZ218"/>
      <c r="JA218"/>
      <c r="JB218"/>
      <c r="JC218"/>
      <c r="JD218"/>
      <c r="JE218"/>
      <c r="JF218"/>
      <c r="JG218"/>
      <c r="JH218"/>
      <c r="JI218"/>
      <c r="JJ218"/>
      <c r="JK218"/>
      <c r="JL218"/>
      <c r="JM218"/>
      <c r="JN218"/>
      <c r="JO218"/>
      <c r="JP218"/>
      <c r="JQ218"/>
      <c r="JR218"/>
      <c r="JS218"/>
      <c r="JT218"/>
      <c r="JU218"/>
      <c r="JV218"/>
      <c r="JW218"/>
      <c r="JX218"/>
      <c r="JY218"/>
      <c r="JZ218"/>
      <c r="KA218"/>
      <c r="KB218"/>
      <c r="KC218"/>
      <c r="KD218"/>
      <c r="KE218"/>
      <c r="KF218"/>
      <c r="KG218"/>
      <c r="KH218"/>
      <c r="KI218"/>
      <c r="KJ218"/>
      <c r="KK218"/>
      <c r="KL218"/>
      <c r="KM218"/>
      <c r="KN218"/>
      <c r="KO218"/>
      <c r="KP218"/>
      <c r="KQ218"/>
      <c r="KR218"/>
      <c r="KS218"/>
      <c r="KT218"/>
      <c r="KU218"/>
      <c r="KV218"/>
      <c r="KW218"/>
      <c r="KX218"/>
      <c r="KY218"/>
      <c r="KZ218"/>
      <c r="LA218"/>
      <c r="LB218"/>
      <c r="LC218"/>
      <c r="LD218"/>
      <c r="LE218"/>
      <c r="LF218"/>
      <c r="LG218"/>
      <c r="LH218"/>
      <c r="LI218"/>
      <c r="LJ218"/>
      <c r="LK218"/>
      <c r="LL218"/>
      <c r="LM218"/>
      <c r="LN218"/>
      <c r="LO218"/>
      <c r="LP218"/>
      <c r="LQ218"/>
      <c r="LR218"/>
      <c r="LS218"/>
      <c r="LT218"/>
      <c r="LU218"/>
      <c r="LV218"/>
      <c r="LW218"/>
      <c r="LX218"/>
      <c r="LY218"/>
      <c r="LZ218"/>
      <c r="MA218"/>
      <c r="MB218"/>
      <c r="MC218"/>
      <c r="MD218"/>
      <c r="ME218"/>
      <c r="MF218"/>
      <c r="MG218"/>
      <c r="MH218"/>
      <c r="MI218"/>
      <c r="MJ218"/>
      <c r="MK218"/>
      <c r="ML218"/>
      <c r="MM218"/>
      <c r="MN218"/>
      <c r="MO218"/>
      <c r="MP218"/>
      <c r="MQ218"/>
      <c r="MR218"/>
      <c r="MS218"/>
      <c r="MT218"/>
      <c r="MU218"/>
      <c r="MV218"/>
      <c r="MW218"/>
      <c r="MX218"/>
      <c r="MY218"/>
      <c r="MZ218"/>
      <c r="NA218"/>
      <c r="NB218"/>
      <c r="NC218"/>
      <c r="ND218"/>
      <c r="NE218"/>
      <c r="NF218"/>
      <c r="NG218"/>
      <c r="NH218"/>
      <c r="NI218"/>
      <c r="NJ218"/>
      <c r="NK218"/>
      <c r="NL218"/>
      <c r="NM218"/>
      <c r="NN218"/>
      <c r="NO218"/>
      <c r="NP218"/>
      <c r="NQ218"/>
      <c r="NR218"/>
      <c r="NS218"/>
      <c r="NT218"/>
      <c r="NU218"/>
      <c r="NV218"/>
      <c r="NW218"/>
      <c r="NX218"/>
      <c r="NY218"/>
      <c r="NZ218"/>
      <c r="OA218"/>
      <c r="OB218"/>
      <c r="OC218"/>
      <c r="OD218"/>
      <c r="OE218"/>
      <c r="OF218"/>
      <c r="OG218"/>
      <c r="OH218"/>
      <c r="OI218"/>
      <c r="OJ218"/>
      <c r="OK218"/>
      <c r="OL218"/>
      <c r="OM218"/>
      <c r="ON218"/>
      <c r="OO218"/>
      <c r="OP218"/>
      <c r="OQ218"/>
      <c r="OR218"/>
      <c r="OS218"/>
      <c r="OT218"/>
      <c r="OU218"/>
      <c r="OV218"/>
      <c r="OW218"/>
      <c r="OX218"/>
      <c r="OY218"/>
      <c r="OZ218"/>
      <c r="PA218"/>
      <c r="PB218"/>
      <c r="PC218"/>
      <c r="PD218"/>
      <c r="PE218"/>
      <c r="PF218"/>
      <c r="PG218"/>
      <c r="PH218"/>
      <c r="PI218"/>
      <c r="PJ218"/>
      <c r="PK218"/>
      <c r="PL218"/>
      <c r="PM218"/>
      <c r="PN218"/>
      <c r="PO218"/>
      <c r="PP218"/>
      <c r="PQ218"/>
      <c r="PR218"/>
      <c r="PS218"/>
      <c r="PT218"/>
      <c r="PU218"/>
      <c r="PV218"/>
      <c r="PW218"/>
      <c r="PX218"/>
      <c r="PY218"/>
      <c r="PZ218"/>
      <c r="QA218"/>
      <c r="QB218"/>
      <c r="QC218"/>
      <c r="QD218"/>
      <c r="QE218"/>
      <c r="QF218"/>
      <c r="QG218"/>
      <c r="QH218"/>
      <c r="QI218"/>
      <c r="QJ218"/>
      <c r="QK218"/>
      <c r="QL218"/>
      <c r="QM218"/>
      <c r="QN218"/>
      <c r="QO218"/>
      <c r="QP218"/>
      <c r="QQ218"/>
      <c r="QR218"/>
      <c r="QS218"/>
      <c r="QT218"/>
      <c r="QU218"/>
      <c r="QV218"/>
      <c r="QW218"/>
      <c r="QX218"/>
      <c r="QY218"/>
      <c r="QZ218"/>
      <c r="RA218"/>
      <c r="RB218"/>
      <c r="RC218"/>
      <c r="RD218"/>
      <c r="RE218"/>
      <c r="RF218"/>
      <c r="RG218"/>
      <c r="RH218"/>
      <c r="RI218"/>
      <c r="RJ218"/>
      <c r="RK218"/>
      <c r="RL218"/>
      <c r="RM218"/>
      <c r="RN218"/>
      <c r="RO218"/>
      <c r="RP218"/>
      <c r="RQ218"/>
      <c r="RR218"/>
      <c r="RS218"/>
      <c r="RT218"/>
      <c r="RU218"/>
      <c r="RV218"/>
      <c r="RW218"/>
      <c r="RX218"/>
      <c r="RY218"/>
      <c r="RZ218"/>
      <c r="SA218"/>
      <c r="SB218"/>
      <c r="SC218"/>
      <c r="SD218"/>
      <c r="SE218"/>
      <c r="SF218"/>
      <c r="SG218"/>
      <c r="SH218"/>
      <c r="SI218"/>
      <c r="SJ218"/>
      <c r="SK218"/>
      <c r="SL218"/>
      <c r="SM218"/>
      <c r="SN218"/>
      <c r="SO218"/>
      <c r="SP218"/>
      <c r="SQ218"/>
      <c r="SR218"/>
      <c r="SS218"/>
      <c r="ST218"/>
      <c r="SU218"/>
      <c r="SV218"/>
      <c r="SW218"/>
      <c r="SX218"/>
      <c r="SY218"/>
      <c r="SZ218"/>
      <c r="TA218"/>
      <c r="TB218"/>
      <c r="TC218"/>
      <c r="TD218"/>
      <c r="TE218"/>
      <c r="TF218"/>
      <c r="TG218"/>
      <c r="TH218"/>
      <c r="TI218"/>
      <c r="TJ218"/>
      <c r="TK218"/>
      <c r="TL218"/>
      <c r="TM218"/>
      <c r="TN218"/>
      <c r="TO218"/>
      <c r="TP218"/>
      <c r="TQ218"/>
      <c r="TR218"/>
      <c r="TS218"/>
      <c r="TT218"/>
      <c r="TU218"/>
      <c r="TV218"/>
      <c r="TW218"/>
      <c r="TX218"/>
      <c r="TY218"/>
      <c r="TZ218"/>
      <c r="UA218"/>
      <c r="UB218"/>
      <c r="UC218"/>
      <c r="UD218"/>
      <c r="UE218"/>
      <c r="UF218"/>
      <c r="UG218"/>
      <c r="UH218"/>
      <c r="UI218"/>
      <c r="UJ218"/>
      <c r="UK218"/>
      <c r="UL218"/>
      <c r="UM218"/>
      <c r="UN218"/>
      <c r="UO218"/>
      <c r="UP218"/>
      <c r="UQ218"/>
      <c r="UR218"/>
      <c r="US218"/>
      <c r="UT218"/>
      <c r="UU218"/>
      <c r="UV218"/>
      <c r="UW218"/>
      <c r="UX218"/>
      <c r="UY218"/>
      <c r="UZ218"/>
      <c r="VA218"/>
      <c r="VB218"/>
      <c r="VC218"/>
      <c r="VD218"/>
      <c r="VE218"/>
      <c r="VF218"/>
      <c r="VG218"/>
      <c r="VH218"/>
      <c r="VI218"/>
      <c r="VJ218"/>
      <c r="VK218"/>
      <c r="VL218"/>
      <c r="VM218"/>
      <c r="VN218"/>
      <c r="VO218"/>
      <c r="VP218"/>
      <c r="VQ218"/>
      <c r="VR218"/>
      <c r="VS218"/>
      <c r="VT218"/>
      <c r="VU218"/>
      <c r="VV218"/>
      <c r="VW218"/>
      <c r="VX218"/>
      <c r="VY218"/>
      <c r="VZ218"/>
      <c r="WA218"/>
      <c r="WB218"/>
      <c r="WC218"/>
      <c r="WD218"/>
      <c r="WE218"/>
      <c r="WF218"/>
      <c r="WG218"/>
      <c r="WH218"/>
      <c r="WI218"/>
      <c r="WJ218"/>
      <c r="WK218"/>
      <c r="WL218"/>
      <c r="WM218"/>
      <c r="WN218"/>
      <c r="WO218"/>
      <c r="WP218"/>
      <c r="WQ218"/>
      <c r="WR218"/>
      <c r="WS218"/>
      <c r="WT218"/>
      <c r="WU218"/>
      <c r="WV218"/>
      <c r="WW218"/>
      <c r="WX218"/>
      <c r="WY218"/>
      <c r="WZ218"/>
      <c r="XA218"/>
      <c r="XB218"/>
      <c r="XC218"/>
      <c r="XD218"/>
      <c r="XE218"/>
      <c r="XF218"/>
      <c r="XG218"/>
      <c r="XH218"/>
      <c r="XI218"/>
      <c r="XJ218"/>
      <c r="XK218"/>
      <c r="XL218"/>
      <c r="XM218"/>
      <c r="XN218"/>
      <c r="XO218"/>
      <c r="XP218"/>
      <c r="XQ218"/>
      <c r="XR218"/>
      <c r="XS218"/>
      <c r="XT218"/>
      <c r="XU218"/>
      <c r="XV218"/>
      <c r="XW218"/>
      <c r="XX218"/>
      <c r="XY218"/>
      <c r="XZ218"/>
      <c r="YA218"/>
      <c r="YB218"/>
      <c r="YC218"/>
      <c r="YD218"/>
      <c r="YE218"/>
      <c r="YF218"/>
      <c r="YG218"/>
      <c r="YH218"/>
      <c r="YI218"/>
      <c r="YJ218"/>
      <c r="YK218"/>
      <c r="YL218"/>
      <c r="YM218"/>
      <c r="YN218"/>
      <c r="YO218"/>
      <c r="YP218"/>
      <c r="YQ218"/>
      <c r="YR218"/>
      <c r="YS218"/>
      <c r="YT218"/>
      <c r="YU218"/>
      <c r="YV218"/>
      <c r="YW218"/>
      <c r="YX218"/>
      <c r="YY218"/>
      <c r="YZ218"/>
      <c r="ZA218"/>
      <c r="ZB218"/>
      <c r="ZC218"/>
      <c r="ZD218"/>
      <c r="ZE218"/>
      <c r="ZF218"/>
      <c r="ZG218"/>
      <c r="ZH218"/>
      <c r="ZI218"/>
      <c r="ZJ218"/>
      <c r="ZK218"/>
      <c r="ZL218"/>
      <c r="ZM218"/>
      <c r="ZN218"/>
      <c r="ZO218"/>
      <c r="ZP218"/>
      <c r="ZQ218"/>
      <c r="ZR218"/>
      <c r="ZS218"/>
      <c r="ZT218"/>
      <c r="ZU218"/>
      <c r="ZV218"/>
      <c r="ZW218"/>
      <c r="ZX218"/>
      <c r="ZY218"/>
      <c r="ZZ218"/>
    </row>
    <row r="219" spans="1:702" s="18" customFormat="1">
      <c r="A219" s="16" t="s">
        <v>68</v>
      </c>
      <c r="B219">
        <v>502542.61429162155</v>
      </c>
      <c r="C219">
        <v>509263.34625734884</v>
      </c>
      <c r="D219">
        <v>477081.14822672494</v>
      </c>
      <c r="E219">
        <v>481097.05688357895</v>
      </c>
      <c r="F219">
        <v>464164.50372283033</v>
      </c>
      <c r="G219">
        <v>493856.04205787665</v>
      </c>
      <c r="H219">
        <v>512666.53666003019</v>
      </c>
      <c r="I219">
        <v>467890.66847086168</v>
      </c>
      <c r="J219">
        <v>435012.70606573578</v>
      </c>
      <c r="K219">
        <v>441976.31411745632</v>
      </c>
      <c r="L219">
        <v>489295.95541671687</v>
      </c>
      <c r="M219">
        <v>524396.3342021046</v>
      </c>
      <c r="N219">
        <v>500720.63280345616</v>
      </c>
      <c r="O219">
        <v>535173.53065061069</v>
      </c>
      <c r="P219">
        <v>428011.77709038137</v>
      </c>
      <c r="Q219">
        <v>430631.37473116146</v>
      </c>
      <c r="R219">
        <v>440378.97174873349</v>
      </c>
      <c r="S219">
        <v>448970.25841365568</v>
      </c>
      <c r="T219">
        <v>421020.86841521581</v>
      </c>
      <c r="U219">
        <v>397560.70052440552</v>
      </c>
      <c r="V219">
        <v>393781.48158107774</v>
      </c>
      <c r="W219">
        <v>357469.40826498281</v>
      </c>
      <c r="X219">
        <v>340548.2378570555</v>
      </c>
      <c r="Y219">
        <v>290654.02610134979</v>
      </c>
      <c r="Z219">
        <v>282613.74238284148</v>
      </c>
      <c r="AA219">
        <v>290185.58883899893</v>
      </c>
      <c r="AB219">
        <v>257474.39903979102</v>
      </c>
      <c r="AC219">
        <v>245242.897159877</v>
      </c>
      <c r="AD219">
        <v>219326.29841387906</v>
      </c>
      <c r="AE219">
        <v>0</v>
      </c>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c r="GN219"/>
      <c r="GO219"/>
      <c r="GP219"/>
      <c r="GQ219"/>
      <c r="GR219"/>
      <c r="GS219"/>
      <c r="GT219"/>
      <c r="GU219"/>
      <c r="GV219"/>
      <c r="GW219"/>
      <c r="GX219"/>
      <c r="GY219"/>
      <c r="GZ219"/>
      <c r="HA219"/>
      <c r="HB219"/>
      <c r="HC219"/>
      <c r="HD219"/>
      <c r="HE219"/>
      <c r="HF219"/>
      <c r="HG219"/>
      <c r="HH219"/>
      <c r="HI219"/>
      <c r="HJ219"/>
      <c r="HK219"/>
      <c r="HL219"/>
      <c r="HM219"/>
      <c r="HN219"/>
      <c r="HO219"/>
      <c r="HP219"/>
      <c r="HQ219"/>
      <c r="HR219"/>
      <c r="HS219"/>
      <c r="HT219"/>
      <c r="HU219"/>
      <c r="HV219"/>
      <c r="HW219"/>
      <c r="HX219"/>
      <c r="HY219"/>
      <c r="HZ219"/>
      <c r="IA219"/>
      <c r="IB219"/>
      <c r="IC219"/>
      <c r="ID219"/>
      <c r="IE219"/>
      <c r="IF219"/>
      <c r="IG219"/>
      <c r="IH219"/>
      <c r="II219"/>
      <c r="IJ219"/>
      <c r="IK219"/>
      <c r="IL219"/>
      <c r="IM219"/>
      <c r="IN219"/>
      <c r="IO219"/>
      <c r="IP219"/>
      <c r="IQ219"/>
      <c r="IR219"/>
      <c r="IS219"/>
      <c r="IT219"/>
      <c r="IU219"/>
      <c r="IV219"/>
      <c r="IW219"/>
      <c r="IX219"/>
      <c r="IY219"/>
      <c r="IZ219"/>
      <c r="JA219"/>
      <c r="JB219"/>
      <c r="JC219"/>
      <c r="JD219"/>
      <c r="JE219"/>
      <c r="JF219"/>
      <c r="JG219"/>
      <c r="JH219"/>
      <c r="JI219"/>
      <c r="JJ219"/>
      <c r="JK219"/>
      <c r="JL219"/>
      <c r="JM219"/>
      <c r="JN219"/>
      <c r="JO219"/>
      <c r="JP219"/>
      <c r="JQ219"/>
      <c r="JR219"/>
      <c r="JS219"/>
      <c r="JT219"/>
      <c r="JU219"/>
      <c r="JV219"/>
      <c r="JW219"/>
      <c r="JX219"/>
      <c r="JY219"/>
      <c r="JZ219"/>
      <c r="KA219"/>
      <c r="KB219"/>
      <c r="KC219"/>
      <c r="KD219"/>
      <c r="KE219"/>
      <c r="KF219"/>
      <c r="KG219"/>
      <c r="KH219"/>
      <c r="KI219"/>
      <c r="KJ219"/>
      <c r="KK219"/>
      <c r="KL219"/>
      <c r="KM219"/>
      <c r="KN219"/>
      <c r="KO219"/>
      <c r="KP219"/>
      <c r="KQ219"/>
      <c r="KR219"/>
      <c r="KS219"/>
      <c r="KT219"/>
      <c r="KU219"/>
      <c r="KV219"/>
      <c r="KW219"/>
      <c r="KX219"/>
      <c r="KY219"/>
      <c r="KZ219"/>
      <c r="LA219"/>
      <c r="LB219"/>
      <c r="LC219"/>
      <c r="LD219"/>
      <c r="LE219"/>
      <c r="LF219"/>
      <c r="LG219"/>
      <c r="LH219"/>
      <c r="LI219"/>
      <c r="LJ219"/>
      <c r="LK219"/>
      <c r="LL219"/>
      <c r="LM219"/>
      <c r="LN219"/>
      <c r="LO219"/>
      <c r="LP219"/>
      <c r="LQ219"/>
      <c r="LR219"/>
      <c r="LS219"/>
      <c r="LT219"/>
      <c r="LU219"/>
      <c r="LV219"/>
      <c r="LW219"/>
      <c r="LX219"/>
      <c r="LY219"/>
      <c r="LZ219"/>
      <c r="MA219"/>
      <c r="MB219"/>
      <c r="MC219"/>
      <c r="MD219"/>
      <c r="ME219"/>
      <c r="MF219"/>
      <c r="MG219"/>
      <c r="MH219"/>
      <c r="MI219"/>
      <c r="MJ219"/>
      <c r="MK219"/>
      <c r="ML219"/>
      <c r="MM219"/>
      <c r="MN219"/>
      <c r="MO219"/>
      <c r="MP219"/>
      <c r="MQ219"/>
      <c r="MR219"/>
      <c r="MS219"/>
      <c r="MT219"/>
      <c r="MU219"/>
      <c r="MV219"/>
      <c r="MW219"/>
      <c r="MX219"/>
      <c r="MY219"/>
      <c r="MZ219"/>
      <c r="NA219"/>
      <c r="NB219"/>
      <c r="NC219"/>
      <c r="ND219"/>
      <c r="NE219"/>
      <c r="NF219"/>
      <c r="NG219"/>
      <c r="NH219"/>
      <c r="NI219"/>
      <c r="NJ219"/>
      <c r="NK219"/>
      <c r="NL219"/>
      <c r="NM219"/>
      <c r="NN219"/>
      <c r="NO219"/>
      <c r="NP219"/>
      <c r="NQ219"/>
      <c r="NR219"/>
      <c r="NS219"/>
      <c r="NT219"/>
      <c r="NU219"/>
      <c r="NV219"/>
      <c r="NW219"/>
      <c r="NX219"/>
      <c r="NY219"/>
      <c r="NZ219"/>
      <c r="OA219"/>
      <c r="OB219"/>
      <c r="OC219"/>
      <c r="OD219"/>
      <c r="OE219"/>
      <c r="OF219"/>
      <c r="OG219"/>
      <c r="OH219"/>
      <c r="OI219"/>
      <c r="OJ219"/>
      <c r="OK219"/>
      <c r="OL219"/>
      <c r="OM219"/>
      <c r="ON219"/>
      <c r="OO219"/>
      <c r="OP219"/>
      <c r="OQ219"/>
      <c r="OR219"/>
      <c r="OS219"/>
      <c r="OT219"/>
      <c r="OU219"/>
      <c r="OV219"/>
      <c r="OW219"/>
      <c r="OX219"/>
      <c r="OY219"/>
      <c r="OZ219"/>
      <c r="PA219"/>
      <c r="PB219"/>
      <c r="PC219"/>
      <c r="PD219"/>
      <c r="PE219"/>
      <c r="PF219"/>
      <c r="PG219"/>
      <c r="PH219"/>
      <c r="PI219"/>
      <c r="PJ219"/>
      <c r="PK219"/>
      <c r="PL219"/>
      <c r="PM219"/>
      <c r="PN219"/>
      <c r="PO219"/>
      <c r="PP219"/>
      <c r="PQ219"/>
      <c r="PR219"/>
      <c r="PS219"/>
      <c r="PT219"/>
      <c r="PU219"/>
      <c r="PV219"/>
      <c r="PW219"/>
      <c r="PX219"/>
      <c r="PY219"/>
      <c r="PZ219"/>
      <c r="QA219"/>
      <c r="QB219"/>
      <c r="QC219"/>
      <c r="QD219"/>
      <c r="QE219"/>
      <c r="QF219"/>
      <c r="QG219"/>
      <c r="QH219"/>
      <c r="QI219"/>
      <c r="QJ219"/>
      <c r="QK219"/>
      <c r="QL219"/>
      <c r="QM219"/>
      <c r="QN219"/>
      <c r="QO219"/>
      <c r="QP219"/>
      <c r="QQ219"/>
      <c r="QR219"/>
      <c r="QS219"/>
      <c r="QT219"/>
      <c r="QU219"/>
      <c r="QV219"/>
      <c r="QW219"/>
      <c r="QX219"/>
      <c r="QY219"/>
      <c r="QZ219"/>
      <c r="RA219"/>
      <c r="RB219"/>
      <c r="RC219"/>
      <c r="RD219"/>
      <c r="RE219"/>
      <c r="RF219"/>
      <c r="RG219"/>
      <c r="RH219"/>
      <c r="RI219"/>
      <c r="RJ219"/>
      <c r="RK219"/>
      <c r="RL219"/>
      <c r="RM219"/>
      <c r="RN219"/>
      <c r="RO219"/>
      <c r="RP219"/>
      <c r="RQ219"/>
      <c r="RR219"/>
      <c r="RS219"/>
      <c r="RT219"/>
      <c r="RU219"/>
      <c r="RV219"/>
      <c r="RW219"/>
      <c r="RX219"/>
      <c r="RY219"/>
      <c r="RZ219"/>
      <c r="SA219"/>
      <c r="SB219"/>
      <c r="SC219"/>
      <c r="SD219"/>
      <c r="SE219"/>
      <c r="SF219"/>
      <c r="SG219"/>
      <c r="SH219"/>
      <c r="SI219"/>
      <c r="SJ219"/>
      <c r="SK219"/>
      <c r="SL219"/>
      <c r="SM219"/>
      <c r="SN219"/>
      <c r="SO219"/>
      <c r="SP219"/>
      <c r="SQ219"/>
      <c r="SR219"/>
      <c r="SS219"/>
      <c r="ST219"/>
      <c r="SU219"/>
      <c r="SV219"/>
      <c r="SW219"/>
      <c r="SX219"/>
      <c r="SY219"/>
      <c r="SZ219"/>
      <c r="TA219"/>
      <c r="TB219"/>
      <c r="TC219"/>
      <c r="TD219"/>
      <c r="TE219"/>
      <c r="TF219"/>
      <c r="TG219"/>
      <c r="TH219"/>
      <c r="TI219"/>
      <c r="TJ219"/>
      <c r="TK219"/>
      <c r="TL219"/>
      <c r="TM219"/>
      <c r="TN219"/>
      <c r="TO219"/>
      <c r="TP219"/>
      <c r="TQ219"/>
      <c r="TR219"/>
      <c r="TS219"/>
      <c r="TT219"/>
      <c r="TU219"/>
      <c r="TV219"/>
      <c r="TW219"/>
      <c r="TX219"/>
      <c r="TY219"/>
      <c r="TZ219"/>
      <c r="UA219"/>
      <c r="UB219"/>
      <c r="UC219"/>
      <c r="UD219"/>
      <c r="UE219"/>
      <c r="UF219"/>
      <c r="UG219"/>
      <c r="UH219"/>
      <c r="UI219"/>
      <c r="UJ219"/>
      <c r="UK219"/>
      <c r="UL219"/>
      <c r="UM219"/>
      <c r="UN219"/>
      <c r="UO219"/>
      <c r="UP219"/>
      <c r="UQ219"/>
      <c r="UR219"/>
      <c r="US219"/>
      <c r="UT219"/>
      <c r="UU219"/>
      <c r="UV219"/>
      <c r="UW219"/>
      <c r="UX219"/>
      <c r="UY219"/>
      <c r="UZ219"/>
      <c r="VA219"/>
      <c r="VB219"/>
      <c r="VC219"/>
      <c r="VD219"/>
      <c r="VE219"/>
      <c r="VF219"/>
      <c r="VG219"/>
      <c r="VH219"/>
      <c r="VI219"/>
      <c r="VJ219"/>
      <c r="VK219"/>
      <c r="VL219"/>
      <c r="VM219"/>
      <c r="VN219"/>
      <c r="VO219"/>
      <c r="VP219"/>
      <c r="VQ219"/>
      <c r="VR219"/>
      <c r="VS219"/>
      <c r="VT219"/>
      <c r="VU219"/>
      <c r="VV219"/>
      <c r="VW219"/>
      <c r="VX219"/>
      <c r="VY219"/>
      <c r="VZ219"/>
      <c r="WA219"/>
      <c r="WB219"/>
      <c r="WC219"/>
      <c r="WD219"/>
      <c r="WE219"/>
      <c r="WF219"/>
      <c r="WG219"/>
      <c r="WH219"/>
      <c r="WI219"/>
      <c r="WJ219"/>
      <c r="WK219"/>
      <c r="WL219"/>
      <c r="WM219"/>
      <c r="WN219"/>
      <c r="WO219"/>
      <c r="WP219"/>
      <c r="WQ219"/>
      <c r="WR219"/>
      <c r="WS219"/>
      <c r="WT219"/>
      <c r="WU219"/>
      <c r="WV219"/>
      <c r="WW219"/>
      <c r="WX219"/>
      <c r="WY219"/>
      <c r="WZ219"/>
      <c r="XA219"/>
      <c r="XB219"/>
      <c r="XC219"/>
      <c r="XD219"/>
      <c r="XE219"/>
      <c r="XF219"/>
      <c r="XG219"/>
      <c r="XH219"/>
      <c r="XI219"/>
      <c r="XJ219"/>
      <c r="XK219"/>
      <c r="XL219"/>
      <c r="XM219"/>
      <c r="XN219"/>
      <c r="XO219"/>
      <c r="XP219"/>
      <c r="XQ219"/>
      <c r="XR219"/>
      <c r="XS219"/>
      <c r="XT219"/>
      <c r="XU219"/>
      <c r="XV219"/>
      <c r="XW219"/>
      <c r="XX219"/>
      <c r="XY219"/>
      <c r="XZ219"/>
      <c r="YA219"/>
      <c r="YB219"/>
      <c r="YC219"/>
      <c r="YD219"/>
      <c r="YE219"/>
      <c r="YF219"/>
      <c r="YG219"/>
      <c r="YH219"/>
      <c r="YI219"/>
      <c r="YJ219"/>
      <c r="YK219"/>
      <c r="YL219"/>
      <c r="YM219"/>
      <c r="YN219"/>
      <c r="YO219"/>
      <c r="YP219"/>
      <c r="YQ219"/>
      <c r="YR219"/>
      <c r="YS219"/>
      <c r="YT219"/>
      <c r="YU219"/>
      <c r="YV219"/>
      <c r="YW219"/>
      <c r="YX219"/>
      <c r="YY219"/>
      <c r="YZ219"/>
      <c r="ZA219"/>
      <c r="ZB219"/>
      <c r="ZC219"/>
      <c r="ZD219"/>
      <c r="ZE219"/>
      <c r="ZF219"/>
      <c r="ZG219"/>
      <c r="ZH219"/>
      <c r="ZI219"/>
      <c r="ZJ219"/>
      <c r="ZK219"/>
      <c r="ZL219"/>
      <c r="ZM219"/>
      <c r="ZN219"/>
      <c r="ZO219"/>
      <c r="ZP219"/>
      <c r="ZQ219"/>
      <c r="ZR219"/>
      <c r="ZS219"/>
      <c r="ZT219"/>
      <c r="ZU219"/>
      <c r="ZV219"/>
      <c r="ZW219"/>
      <c r="ZX219"/>
      <c r="ZY219"/>
      <c r="ZZ219"/>
    </row>
    <row r="220" spans="1:702" s="18" customFormat="1">
      <c r="A220" s="16" t="s">
        <v>69</v>
      </c>
      <c r="B220">
        <v>125635.65357290539</v>
      </c>
      <c r="C220">
        <v>127315.83656433721</v>
      </c>
      <c r="D220">
        <v>119270.28705668123</v>
      </c>
      <c r="E220">
        <v>120274.26422089474</v>
      </c>
      <c r="F220">
        <v>116041.12593070758</v>
      </c>
      <c r="G220">
        <v>123464.01051446918</v>
      </c>
      <c r="H220">
        <v>128166.63416500756</v>
      </c>
      <c r="I220">
        <v>116972.66711771543</v>
      </c>
      <c r="J220">
        <v>108753.17651643396</v>
      </c>
      <c r="K220">
        <v>110494.07852936409</v>
      </c>
      <c r="L220">
        <v>122323.98885417925</v>
      </c>
      <c r="M220">
        <v>131099.08355052618</v>
      </c>
      <c r="N220">
        <v>125180.15820086407</v>
      </c>
      <c r="O220">
        <v>133793.38266265273</v>
      </c>
      <c r="P220">
        <v>107002.94427259536</v>
      </c>
      <c r="Q220">
        <v>107657.84368279038</v>
      </c>
      <c r="R220">
        <v>110094.7429371834</v>
      </c>
      <c r="S220">
        <v>112242.56460341394</v>
      </c>
      <c r="T220">
        <v>105255.21710380397</v>
      </c>
      <c r="U220">
        <v>99390.175131101394</v>
      </c>
      <c r="V220">
        <v>98445.370395269449</v>
      </c>
      <c r="W220">
        <v>89367.352066245701</v>
      </c>
      <c r="X220">
        <v>85137.059464263875</v>
      </c>
      <c r="Y220">
        <v>72663.506525337449</v>
      </c>
      <c r="Z220">
        <v>70653.435595710369</v>
      </c>
      <c r="AA220">
        <v>72546.397209749732</v>
      </c>
      <c r="AB220">
        <v>64368.599759947756</v>
      </c>
      <c r="AC220">
        <v>61310.72428996925</v>
      </c>
      <c r="AD220">
        <v>54831.574603469766</v>
      </c>
      <c r="AE220">
        <v>263766.93433597952</v>
      </c>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c r="DF220"/>
      <c r="DG220"/>
      <c r="DH220"/>
      <c r="DI220"/>
      <c r="DJ220"/>
      <c r="DK220"/>
      <c r="DL220"/>
      <c r="DM220"/>
      <c r="DN220"/>
      <c r="DO220"/>
      <c r="DP220"/>
      <c r="DQ220"/>
      <c r="DR220"/>
      <c r="DS220"/>
      <c r="DT220"/>
      <c r="DU220"/>
      <c r="DV220"/>
      <c r="DW220"/>
      <c r="DX220"/>
      <c r="DY220"/>
      <c r="DZ220"/>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c r="GN220"/>
      <c r="GO220"/>
      <c r="GP220"/>
      <c r="GQ220"/>
      <c r="GR220"/>
      <c r="GS220"/>
      <c r="GT220"/>
      <c r="GU220"/>
      <c r="GV220"/>
      <c r="GW220"/>
      <c r="GX220"/>
      <c r="GY220"/>
      <c r="GZ220"/>
      <c r="HA220"/>
      <c r="HB220"/>
      <c r="HC220"/>
      <c r="HD220"/>
      <c r="HE220"/>
      <c r="HF220"/>
      <c r="HG220"/>
      <c r="HH220"/>
      <c r="HI220"/>
      <c r="HJ220"/>
      <c r="HK220"/>
      <c r="HL220"/>
      <c r="HM220"/>
      <c r="HN220"/>
      <c r="HO220"/>
      <c r="HP220"/>
      <c r="HQ220"/>
      <c r="HR220"/>
      <c r="HS220"/>
      <c r="HT220"/>
      <c r="HU220"/>
      <c r="HV220"/>
      <c r="HW220"/>
      <c r="HX220"/>
      <c r="HY220"/>
      <c r="HZ220"/>
      <c r="IA220"/>
      <c r="IB220"/>
      <c r="IC220"/>
      <c r="ID220"/>
      <c r="IE220"/>
      <c r="IF220"/>
      <c r="IG220"/>
      <c r="IH220"/>
      <c r="II220"/>
      <c r="IJ220"/>
      <c r="IK220"/>
      <c r="IL220"/>
      <c r="IM220"/>
      <c r="IN220"/>
      <c r="IO220"/>
      <c r="IP220"/>
      <c r="IQ220"/>
      <c r="IR220"/>
      <c r="IS220"/>
      <c r="IT220"/>
      <c r="IU220"/>
      <c r="IV220"/>
      <c r="IW220"/>
      <c r="IX220"/>
      <c r="IY220"/>
      <c r="IZ220"/>
      <c r="JA220"/>
      <c r="JB220"/>
      <c r="JC220"/>
      <c r="JD220"/>
      <c r="JE220"/>
      <c r="JF220"/>
      <c r="JG220"/>
      <c r="JH220"/>
      <c r="JI220"/>
      <c r="JJ220"/>
      <c r="JK220"/>
      <c r="JL220"/>
      <c r="JM220"/>
      <c r="JN220"/>
      <c r="JO220"/>
      <c r="JP220"/>
      <c r="JQ220"/>
      <c r="JR220"/>
      <c r="JS220"/>
      <c r="JT220"/>
      <c r="JU220"/>
      <c r="JV220"/>
      <c r="JW220"/>
      <c r="JX220"/>
      <c r="JY220"/>
      <c r="JZ220"/>
      <c r="KA220"/>
      <c r="KB220"/>
      <c r="KC220"/>
      <c r="KD220"/>
      <c r="KE220"/>
      <c r="KF220"/>
      <c r="KG220"/>
      <c r="KH220"/>
      <c r="KI220"/>
      <c r="KJ220"/>
      <c r="KK220"/>
      <c r="KL220"/>
      <c r="KM220"/>
      <c r="KN220"/>
      <c r="KO220"/>
      <c r="KP220"/>
      <c r="KQ220"/>
      <c r="KR220"/>
      <c r="KS220"/>
      <c r="KT220"/>
      <c r="KU220"/>
      <c r="KV220"/>
      <c r="KW220"/>
      <c r="KX220"/>
      <c r="KY220"/>
      <c r="KZ220"/>
      <c r="LA220"/>
      <c r="LB220"/>
      <c r="LC220"/>
      <c r="LD220"/>
      <c r="LE220"/>
      <c r="LF220"/>
      <c r="LG220"/>
      <c r="LH220"/>
      <c r="LI220"/>
      <c r="LJ220"/>
      <c r="LK220"/>
      <c r="LL220"/>
      <c r="LM220"/>
      <c r="LN220"/>
      <c r="LO220"/>
      <c r="LP220"/>
      <c r="LQ220"/>
      <c r="LR220"/>
      <c r="LS220"/>
      <c r="LT220"/>
      <c r="LU220"/>
      <c r="LV220"/>
      <c r="LW220"/>
      <c r="LX220"/>
      <c r="LY220"/>
      <c r="LZ220"/>
      <c r="MA220"/>
      <c r="MB220"/>
      <c r="MC220"/>
      <c r="MD220"/>
      <c r="ME220"/>
      <c r="MF220"/>
      <c r="MG220"/>
      <c r="MH220"/>
      <c r="MI220"/>
      <c r="MJ220"/>
      <c r="MK220"/>
      <c r="ML220"/>
      <c r="MM220"/>
      <c r="MN220"/>
      <c r="MO220"/>
      <c r="MP220"/>
      <c r="MQ220"/>
      <c r="MR220"/>
      <c r="MS220"/>
      <c r="MT220"/>
      <c r="MU220"/>
      <c r="MV220"/>
      <c r="MW220"/>
      <c r="MX220"/>
      <c r="MY220"/>
      <c r="MZ220"/>
      <c r="NA220"/>
      <c r="NB220"/>
      <c r="NC220"/>
      <c r="ND220"/>
      <c r="NE220"/>
      <c r="NF220"/>
      <c r="NG220"/>
      <c r="NH220"/>
      <c r="NI220"/>
      <c r="NJ220"/>
      <c r="NK220"/>
      <c r="NL220"/>
      <c r="NM220"/>
      <c r="NN220"/>
      <c r="NO220"/>
      <c r="NP220"/>
      <c r="NQ220"/>
      <c r="NR220"/>
      <c r="NS220"/>
      <c r="NT220"/>
      <c r="NU220"/>
      <c r="NV220"/>
      <c r="NW220"/>
      <c r="NX220"/>
      <c r="NY220"/>
      <c r="NZ220"/>
      <c r="OA220"/>
      <c r="OB220"/>
      <c r="OC220"/>
      <c r="OD220"/>
      <c r="OE220"/>
      <c r="OF220"/>
      <c r="OG220"/>
      <c r="OH220"/>
      <c r="OI220"/>
      <c r="OJ220"/>
      <c r="OK220"/>
      <c r="OL220"/>
      <c r="OM220"/>
      <c r="ON220"/>
      <c r="OO220"/>
      <c r="OP220"/>
      <c r="OQ220"/>
      <c r="OR220"/>
      <c r="OS220"/>
      <c r="OT220"/>
      <c r="OU220"/>
      <c r="OV220"/>
      <c r="OW220"/>
      <c r="OX220"/>
      <c r="OY220"/>
      <c r="OZ220"/>
      <c r="PA220"/>
      <c r="PB220"/>
      <c r="PC220"/>
      <c r="PD220"/>
      <c r="PE220"/>
      <c r="PF220"/>
      <c r="PG220"/>
      <c r="PH220"/>
      <c r="PI220"/>
      <c r="PJ220"/>
      <c r="PK220"/>
      <c r="PL220"/>
      <c r="PM220"/>
      <c r="PN220"/>
      <c r="PO220"/>
      <c r="PP220"/>
      <c r="PQ220"/>
      <c r="PR220"/>
      <c r="PS220"/>
      <c r="PT220"/>
      <c r="PU220"/>
      <c r="PV220"/>
      <c r="PW220"/>
      <c r="PX220"/>
      <c r="PY220"/>
      <c r="PZ220"/>
      <c r="QA220"/>
      <c r="QB220"/>
      <c r="QC220"/>
      <c r="QD220"/>
      <c r="QE220"/>
      <c r="QF220"/>
      <c r="QG220"/>
      <c r="QH220"/>
      <c r="QI220"/>
      <c r="QJ220"/>
      <c r="QK220"/>
      <c r="QL220"/>
      <c r="QM220"/>
      <c r="QN220"/>
      <c r="QO220"/>
      <c r="QP220"/>
      <c r="QQ220"/>
      <c r="QR220"/>
      <c r="QS220"/>
      <c r="QT220"/>
      <c r="QU220"/>
      <c r="QV220"/>
      <c r="QW220"/>
      <c r="QX220"/>
      <c r="QY220"/>
      <c r="QZ220"/>
      <c r="RA220"/>
      <c r="RB220"/>
      <c r="RC220"/>
      <c r="RD220"/>
      <c r="RE220"/>
      <c r="RF220"/>
      <c r="RG220"/>
      <c r="RH220"/>
      <c r="RI220"/>
      <c r="RJ220"/>
      <c r="RK220"/>
      <c r="RL220"/>
      <c r="RM220"/>
      <c r="RN220"/>
      <c r="RO220"/>
      <c r="RP220"/>
      <c r="RQ220"/>
      <c r="RR220"/>
      <c r="RS220"/>
      <c r="RT220"/>
      <c r="RU220"/>
      <c r="RV220"/>
      <c r="RW220"/>
      <c r="RX220"/>
      <c r="RY220"/>
      <c r="RZ220"/>
      <c r="SA220"/>
      <c r="SB220"/>
      <c r="SC220"/>
      <c r="SD220"/>
      <c r="SE220"/>
      <c r="SF220"/>
      <c r="SG220"/>
      <c r="SH220"/>
      <c r="SI220"/>
      <c r="SJ220"/>
      <c r="SK220"/>
      <c r="SL220"/>
      <c r="SM220"/>
      <c r="SN220"/>
      <c r="SO220"/>
      <c r="SP220"/>
      <c r="SQ220"/>
      <c r="SR220"/>
      <c r="SS220"/>
      <c r="ST220"/>
      <c r="SU220"/>
      <c r="SV220"/>
      <c r="SW220"/>
      <c r="SX220"/>
      <c r="SY220"/>
      <c r="SZ220"/>
      <c r="TA220"/>
      <c r="TB220"/>
      <c r="TC220"/>
      <c r="TD220"/>
      <c r="TE220"/>
      <c r="TF220"/>
      <c r="TG220"/>
      <c r="TH220"/>
      <c r="TI220"/>
      <c r="TJ220"/>
      <c r="TK220"/>
      <c r="TL220"/>
      <c r="TM220"/>
      <c r="TN220"/>
      <c r="TO220"/>
      <c r="TP220"/>
      <c r="TQ220"/>
      <c r="TR220"/>
      <c r="TS220"/>
      <c r="TT220"/>
      <c r="TU220"/>
      <c r="TV220"/>
      <c r="TW220"/>
      <c r="TX220"/>
      <c r="TY220"/>
      <c r="TZ220"/>
      <c r="UA220"/>
      <c r="UB220"/>
      <c r="UC220"/>
      <c r="UD220"/>
      <c r="UE220"/>
      <c r="UF220"/>
      <c r="UG220"/>
      <c r="UH220"/>
      <c r="UI220"/>
      <c r="UJ220"/>
      <c r="UK220"/>
      <c r="UL220"/>
      <c r="UM220"/>
      <c r="UN220"/>
      <c r="UO220"/>
      <c r="UP220"/>
      <c r="UQ220"/>
      <c r="UR220"/>
      <c r="US220"/>
      <c r="UT220"/>
      <c r="UU220"/>
      <c r="UV220"/>
      <c r="UW220"/>
      <c r="UX220"/>
      <c r="UY220"/>
      <c r="UZ220"/>
      <c r="VA220"/>
      <c r="VB220"/>
      <c r="VC220"/>
      <c r="VD220"/>
      <c r="VE220"/>
      <c r="VF220"/>
      <c r="VG220"/>
      <c r="VH220"/>
      <c r="VI220"/>
      <c r="VJ220"/>
      <c r="VK220"/>
      <c r="VL220"/>
      <c r="VM220"/>
      <c r="VN220"/>
      <c r="VO220"/>
      <c r="VP220"/>
      <c r="VQ220"/>
      <c r="VR220"/>
      <c r="VS220"/>
      <c r="VT220"/>
      <c r="VU220"/>
      <c r="VV220"/>
      <c r="VW220"/>
      <c r="VX220"/>
      <c r="VY220"/>
      <c r="VZ220"/>
      <c r="WA220"/>
      <c r="WB220"/>
      <c r="WC220"/>
      <c r="WD220"/>
      <c r="WE220"/>
      <c r="WF220"/>
      <c r="WG220"/>
      <c r="WH220"/>
      <c r="WI220"/>
      <c r="WJ220"/>
      <c r="WK220"/>
      <c r="WL220"/>
      <c r="WM220"/>
      <c r="WN220"/>
      <c r="WO220"/>
      <c r="WP220"/>
      <c r="WQ220"/>
      <c r="WR220"/>
      <c r="WS220"/>
      <c r="WT220"/>
      <c r="WU220"/>
      <c r="WV220"/>
      <c r="WW220"/>
      <c r="WX220"/>
      <c r="WY220"/>
      <c r="WZ220"/>
      <c r="XA220"/>
      <c r="XB220"/>
      <c r="XC220"/>
      <c r="XD220"/>
      <c r="XE220"/>
      <c r="XF220"/>
      <c r="XG220"/>
      <c r="XH220"/>
      <c r="XI220"/>
      <c r="XJ220"/>
      <c r="XK220"/>
      <c r="XL220"/>
      <c r="XM220"/>
      <c r="XN220"/>
      <c r="XO220"/>
      <c r="XP220"/>
      <c r="XQ220"/>
      <c r="XR220"/>
      <c r="XS220"/>
      <c r="XT220"/>
      <c r="XU220"/>
      <c r="XV220"/>
      <c r="XW220"/>
      <c r="XX220"/>
      <c r="XY220"/>
      <c r="XZ220"/>
      <c r="YA220"/>
      <c r="YB220"/>
      <c r="YC220"/>
      <c r="YD220"/>
      <c r="YE220"/>
      <c r="YF220"/>
      <c r="YG220"/>
      <c r="YH220"/>
      <c r="YI220"/>
      <c r="YJ220"/>
      <c r="YK220"/>
      <c r="YL220"/>
      <c r="YM220"/>
      <c r="YN220"/>
      <c r="YO220"/>
      <c r="YP220"/>
      <c r="YQ220"/>
      <c r="YR220"/>
      <c r="YS220"/>
      <c r="YT220"/>
      <c r="YU220"/>
      <c r="YV220"/>
      <c r="YW220"/>
      <c r="YX220"/>
      <c r="YY220"/>
      <c r="YZ220"/>
      <c r="ZA220"/>
      <c r="ZB220"/>
      <c r="ZC220"/>
      <c r="ZD220"/>
      <c r="ZE220"/>
      <c r="ZF220"/>
      <c r="ZG220"/>
      <c r="ZH220"/>
      <c r="ZI220"/>
      <c r="ZJ220"/>
      <c r="ZK220"/>
      <c r="ZL220"/>
      <c r="ZM220"/>
      <c r="ZN220"/>
      <c r="ZO220"/>
      <c r="ZP220"/>
      <c r="ZQ220"/>
      <c r="ZR220"/>
      <c r="ZS220"/>
      <c r="ZT220"/>
      <c r="ZU220"/>
      <c r="ZV220"/>
      <c r="ZW220"/>
      <c r="ZX220"/>
      <c r="ZY220"/>
      <c r="ZZ220"/>
    </row>
    <row r="221" spans="1:702" s="18" customFormat="1">
      <c r="A221" s="16" t="s">
        <v>195</v>
      </c>
      <c r="B221">
        <v>628178.26786452695</v>
      </c>
      <c r="C221">
        <v>636579.18282168603</v>
      </c>
      <c r="D221">
        <v>596351.43528340617</v>
      </c>
      <c r="E221">
        <v>601371.32110447367</v>
      </c>
      <c r="F221">
        <v>580205.62965353788</v>
      </c>
      <c r="G221">
        <v>617320.05257234583</v>
      </c>
      <c r="H221">
        <v>640833.17082503776</v>
      </c>
      <c r="I221">
        <v>584863.33558857709</v>
      </c>
      <c r="J221">
        <v>543765.88258216972</v>
      </c>
      <c r="K221">
        <v>552470.3926468204</v>
      </c>
      <c r="L221">
        <v>611619.94427089614</v>
      </c>
      <c r="M221">
        <v>655495.41775263078</v>
      </c>
      <c r="N221">
        <v>625900.79100432026</v>
      </c>
      <c r="O221">
        <v>668966.91331326345</v>
      </c>
      <c r="P221">
        <v>535014.72136297671</v>
      </c>
      <c r="Q221">
        <v>538289.21841395181</v>
      </c>
      <c r="R221">
        <v>550473.7146859169</v>
      </c>
      <c r="S221">
        <v>561212.8230170696</v>
      </c>
      <c r="T221">
        <v>526276.08551901975</v>
      </c>
      <c r="U221">
        <v>496950.87565550691</v>
      </c>
      <c r="V221">
        <v>492226.85197634716</v>
      </c>
      <c r="W221">
        <v>446836.76033122849</v>
      </c>
      <c r="X221">
        <v>425685.29732131941</v>
      </c>
      <c r="Y221">
        <v>363317.53262668726</v>
      </c>
      <c r="Z221">
        <v>353267.17797855183</v>
      </c>
      <c r="AA221">
        <v>362731.98604874866</v>
      </c>
      <c r="AB221">
        <v>321842.99879973877</v>
      </c>
      <c r="AC221">
        <v>306553.62144984625</v>
      </c>
      <c r="AD221">
        <v>274157.87301734881</v>
      </c>
      <c r="AE221">
        <v>263766.93433597952</v>
      </c>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c r="GN221"/>
      <c r="GO221"/>
      <c r="GP221"/>
      <c r="GQ221"/>
      <c r="GR221"/>
      <c r="GS221"/>
      <c r="GT221"/>
      <c r="GU221"/>
      <c r="GV221"/>
      <c r="GW221"/>
      <c r="GX221"/>
      <c r="GY221"/>
      <c r="GZ221"/>
      <c r="HA221"/>
      <c r="HB221"/>
      <c r="HC221"/>
      <c r="HD221"/>
      <c r="HE221"/>
      <c r="HF221"/>
      <c r="HG221"/>
      <c r="HH221"/>
      <c r="HI221"/>
      <c r="HJ221"/>
      <c r="HK221"/>
      <c r="HL221"/>
      <c r="HM221"/>
      <c r="HN221"/>
      <c r="HO221"/>
      <c r="HP221"/>
      <c r="HQ221"/>
      <c r="HR221"/>
      <c r="HS221"/>
      <c r="HT221"/>
      <c r="HU221"/>
      <c r="HV221"/>
      <c r="HW221"/>
      <c r="HX221"/>
      <c r="HY221"/>
      <c r="HZ221"/>
      <c r="IA221"/>
      <c r="IB221"/>
      <c r="IC221"/>
      <c r="ID221"/>
      <c r="IE221"/>
      <c r="IF221"/>
      <c r="IG221"/>
      <c r="IH221"/>
      <c r="II221"/>
      <c r="IJ221"/>
      <c r="IK221"/>
      <c r="IL221"/>
      <c r="IM221"/>
      <c r="IN221"/>
      <c r="IO221"/>
      <c r="IP221"/>
      <c r="IQ221"/>
      <c r="IR221"/>
      <c r="IS221"/>
      <c r="IT221"/>
      <c r="IU221"/>
      <c r="IV221"/>
      <c r="IW221"/>
      <c r="IX221"/>
      <c r="IY221"/>
      <c r="IZ221"/>
      <c r="JA221"/>
      <c r="JB221"/>
      <c r="JC221"/>
      <c r="JD221"/>
      <c r="JE221"/>
      <c r="JF221"/>
      <c r="JG221"/>
      <c r="JH221"/>
      <c r="JI221"/>
      <c r="JJ221"/>
      <c r="JK221"/>
      <c r="JL221"/>
      <c r="JM221"/>
      <c r="JN221"/>
      <c r="JO221"/>
      <c r="JP221"/>
      <c r="JQ221"/>
      <c r="JR221"/>
      <c r="JS221"/>
      <c r="JT221"/>
      <c r="JU221"/>
      <c r="JV221"/>
      <c r="JW221"/>
      <c r="JX221"/>
      <c r="JY221"/>
      <c r="JZ221"/>
      <c r="KA221"/>
      <c r="KB221"/>
      <c r="KC221"/>
      <c r="KD221"/>
      <c r="KE221"/>
      <c r="KF221"/>
      <c r="KG221"/>
      <c r="KH221"/>
      <c r="KI221"/>
      <c r="KJ221"/>
      <c r="KK221"/>
      <c r="KL221"/>
      <c r="KM221"/>
      <c r="KN221"/>
      <c r="KO221"/>
      <c r="KP221"/>
      <c r="KQ221"/>
      <c r="KR221"/>
      <c r="KS221"/>
      <c r="KT221"/>
      <c r="KU221"/>
      <c r="KV221"/>
      <c r="KW221"/>
      <c r="KX221"/>
      <c r="KY221"/>
      <c r="KZ221"/>
      <c r="LA221"/>
      <c r="LB221"/>
      <c r="LC221"/>
      <c r="LD221"/>
      <c r="LE221"/>
      <c r="LF221"/>
      <c r="LG221"/>
      <c r="LH221"/>
      <c r="LI221"/>
      <c r="LJ221"/>
      <c r="LK221"/>
      <c r="LL221"/>
      <c r="LM221"/>
      <c r="LN221"/>
      <c r="LO221"/>
      <c r="LP221"/>
      <c r="LQ221"/>
      <c r="LR221"/>
      <c r="LS221"/>
      <c r="LT221"/>
      <c r="LU221"/>
      <c r="LV221"/>
      <c r="LW221"/>
      <c r="LX221"/>
      <c r="LY221"/>
      <c r="LZ221"/>
      <c r="MA221"/>
      <c r="MB221"/>
      <c r="MC221"/>
      <c r="MD221"/>
      <c r="ME221"/>
      <c r="MF221"/>
      <c r="MG221"/>
      <c r="MH221"/>
      <c r="MI221"/>
      <c r="MJ221"/>
      <c r="MK221"/>
      <c r="ML221"/>
      <c r="MM221"/>
      <c r="MN221"/>
      <c r="MO221"/>
      <c r="MP221"/>
      <c r="MQ221"/>
      <c r="MR221"/>
      <c r="MS221"/>
      <c r="MT221"/>
      <c r="MU221"/>
      <c r="MV221"/>
      <c r="MW221"/>
      <c r="MX221"/>
      <c r="MY221"/>
      <c r="MZ221"/>
      <c r="NA221"/>
      <c r="NB221"/>
      <c r="NC221"/>
      <c r="ND221"/>
      <c r="NE221"/>
      <c r="NF221"/>
      <c r="NG221"/>
      <c r="NH221"/>
      <c r="NI221"/>
      <c r="NJ221"/>
      <c r="NK221"/>
      <c r="NL221"/>
      <c r="NM221"/>
      <c r="NN221"/>
      <c r="NO221"/>
      <c r="NP221"/>
      <c r="NQ221"/>
      <c r="NR221"/>
      <c r="NS221"/>
      <c r="NT221"/>
      <c r="NU221"/>
      <c r="NV221"/>
      <c r="NW221"/>
      <c r="NX221"/>
      <c r="NY221"/>
      <c r="NZ221"/>
      <c r="OA221"/>
      <c r="OB221"/>
      <c r="OC221"/>
      <c r="OD221"/>
      <c r="OE221"/>
      <c r="OF221"/>
      <c r="OG221"/>
      <c r="OH221"/>
      <c r="OI221"/>
      <c r="OJ221"/>
      <c r="OK221"/>
      <c r="OL221"/>
      <c r="OM221"/>
      <c r="ON221"/>
      <c r="OO221"/>
      <c r="OP221"/>
      <c r="OQ221"/>
      <c r="OR221"/>
      <c r="OS221"/>
      <c r="OT221"/>
      <c r="OU221"/>
      <c r="OV221"/>
      <c r="OW221"/>
      <c r="OX221"/>
      <c r="OY221"/>
      <c r="OZ221"/>
      <c r="PA221"/>
      <c r="PB221"/>
      <c r="PC221"/>
      <c r="PD221"/>
      <c r="PE221"/>
      <c r="PF221"/>
      <c r="PG221"/>
      <c r="PH221"/>
      <c r="PI221"/>
      <c r="PJ221"/>
      <c r="PK221"/>
      <c r="PL221"/>
      <c r="PM221"/>
      <c r="PN221"/>
      <c r="PO221"/>
      <c r="PP221"/>
      <c r="PQ221"/>
      <c r="PR221"/>
      <c r="PS221"/>
      <c r="PT221"/>
      <c r="PU221"/>
      <c r="PV221"/>
      <c r="PW221"/>
      <c r="PX221"/>
      <c r="PY221"/>
      <c r="PZ221"/>
      <c r="QA221"/>
      <c r="QB221"/>
      <c r="QC221"/>
      <c r="QD221"/>
      <c r="QE221"/>
      <c r="QF221"/>
      <c r="QG221"/>
      <c r="QH221"/>
      <c r="QI221"/>
      <c r="QJ221"/>
      <c r="QK221"/>
      <c r="QL221"/>
      <c r="QM221"/>
      <c r="QN221"/>
      <c r="QO221"/>
      <c r="QP221"/>
      <c r="QQ221"/>
      <c r="QR221"/>
      <c r="QS221"/>
      <c r="QT221"/>
      <c r="QU221"/>
      <c r="QV221"/>
      <c r="QW221"/>
      <c r="QX221"/>
      <c r="QY221"/>
      <c r="QZ221"/>
      <c r="RA221"/>
      <c r="RB221"/>
      <c r="RC221"/>
      <c r="RD221"/>
      <c r="RE221"/>
      <c r="RF221"/>
      <c r="RG221"/>
      <c r="RH221"/>
      <c r="RI221"/>
      <c r="RJ221"/>
      <c r="RK221"/>
      <c r="RL221"/>
      <c r="RM221"/>
      <c r="RN221"/>
      <c r="RO221"/>
      <c r="RP221"/>
      <c r="RQ221"/>
      <c r="RR221"/>
      <c r="RS221"/>
      <c r="RT221"/>
      <c r="RU221"/>
      <c r="RV221"/>
      <c r="RW221"/>
      <c r="RX221"/>
      <c r="RY221"/>
      <c r="RZ221"/>
      <c r="SA221"/>
      <c r="SB221"/>
      <c r="SC221"/>
      <c r="SD221"/>
      <c r="SE221"/>
      <c r="SF221"/>
      <c r="SG221"/>
      <c r="SH221"/>
      <c r="SI221"/>
      <c r="SJ221"/>
      <c r="SK221"/>
      <c r="SL221"/>
      <c r="SM221"/>
      <c r="SN221"/>
      <c r="SO221"/>
      <c r="SP221"/>
      <c r="SQ221"/>
      <c r="SR221"/>
      <c r="SS221"/>
      <c r="ST221"/>
      <c r="SU221"/>
      <c r="SV221"/>
      <c r="SW221"/>
      <c r="SX221"/>
      <c r="SY221"/>
      <c r="SZ221"/>
      <c r="TA221"/>
      <c r="TB221"/>
      <c r="TC221"/>
      <c r="TD221"/>
      <c r="TE221"/>
      <c r="TF221"/>
      <c r="TG221"/>
      <c r="TH221"/>
      <c r="TI221"/>
      <c r="TJ221"/>
      <c r="TK221"/>
      <c r="TL221"/>
      <c r="TM221"/>
      <c r="TN221"/>
      <c r="TO221"/>
      <c r="TP221"/>
      <c r="TQ221"/>
      <c r="TR221"/>
      <c r="TS221"/>
      <c r="TT221"/>
      <c r="TU221"/>
      <c r="TV221"/>
      <c r="TW221"/>
      <c r="TX221"/>
      <c r="TY221"/>
      <c r="TZ221"/>
      <c r="UA221"/>
      <c r="UB221"/>
      <c r="UC221"/>
      <c r="UD221"/>
      <c r="UE221"/>
      <c r="UF221"/>
      <c r="UG221"/>
      <c r="UH221"/>
      <c r="UI221"/>
      <c r="UJ221"/>
      <c r="UK221"/>
      <c r="UL221"/>
      <c r="UM221"/>
      <c r="UN221"/>
      <c r="UO221"/>
      <c r="UP221"/>
      <c r="UQ221"/>
      <c r="UR221"/>
      <c r="US221"/>
      <c r="UT221"/>
      <c r="UU221"/>
      <c r="UV221"/>
      <c r="UW221"/>
      <c r="UX221"/>
      <c r="UY221"/>
      <c r="UZ221"/>
      <c r="VA221"/>
      <c r="VB221"/>
      <c r="VC221"/>
      <c r="VD221"/>
      <c r="VE221"/>
      <c r="VF221"/>
      <c r="VG221"/>
      <c r="VH221"/>
      <c r="VI221"/>
      <c r="VJ221"/>
      <c r="VK221"/>
      <c r="VL221"/>
      <c r="VM221"/>
      <c r="VN221"/>
      <c r="VO221"/>
      <c r="VP221"/>
      <c r="VQ221"/>
      <c r="VR221"/>
      <c r="VS221"/>
      <c r="VT221"/>
      <c r="VU221"/>
      <c r="VV221"/>
      <c r="VW221"/>
      <c r="VX221"/>
      <c r="VY221"/>
      <c r="VZ221"/>
      <c r="WA221"/>
      <c r="WB221"/>
      <c r="WC221"/>
      <c r="WD221"/>
      <c r="WE221"/>
      <c r="WF221"/>
      <c r="WG221"/>
      <c r="WH221"/>
      <c r="WI221"/>
      <c r="WJ221"/>
      <c r="WK221"/>
      <c r="WL221"/>
      <c r="WM221"/>
      <c r="WN221"/>
      <c r="WO221"/>
      <c r="WP221"/>
      <c r="WQ221"/>
      <c r="WR221"/>
      <c r="WS221"/>
      <c r="WT221"/>
      <c r="WU221"/>
      <c r="WV221"/>
      <c r="WW221"/>
      <c r="WX221"/>
      <c r="WY221"/>
      <c r="WZ221"/>
      <c r="XA221"/>
      <c r="XB221"/>
      <c r="XC221"/>
      <c r="XD221"/>
      <c r="XE221"/>
      <c r="XF221"/>
      <c r="XG221"/>
      <c r="XH221"/>
      <c r="XI221"/>
      <c r="XJ221"/>
      <c r="XK221"/>
      <c r="XL221"/>
      <c r="XM221"/>
      <c r="XN221"/>
      <c r="XO221"/>
      <c r="XP221"/>
      <c r="XQ221"/>
      <c r="XR221"/>
      <c r="XS221"/>
      <c r="XT221"/>
      <c r="XU221"/>
      <c r="XV221"/>
      <c r="XW221"/>
      <c r="XX221"/>
      <c r="XY221"/>
      <c r="XZ221"/>
      <c r="YA221"/>
      <c r="YB221"/>
      <c r="YC221"/>
      <c r="YD221"/>
      <c r="YE221"/>
      <c r="YF221"/>
      <c r="YG221"/>
      <c r="YH221"/>
      <c r="YI221"/>
      <c r="YJ221"/>
      <c r="YK221"/>
      <c r="YL221"/>
      <c r="YM221"/>
      <c r="YN221"/>
      <c r="YO221"/>
      <c r="YP221"/>
      <c r="YQ221"/>
      <c r="YR221"/>
      <c r="YS221"/>
      <c r="YT221"/>
      <c r="YU221"/>
      <c r="YV221"/>
      <c r="YW221"/>
      <c r="YX221"/>
      <c r="YY221"/>
      <c r="YZ221"/>
      <c r="ZA221"/>
      <c r="ZB221"/>
      <c r="ZC221"/>
      <c r="ZD221"/>
      <c r="ZE221"/>
      <c r="ZF221"/>
      <c r="ZG221"/>
      <c r="ZH221"/>
      <c r="ZI221"/>
      <c r="ZJ221"/>
      <c r="ZK221"/>
      <c r="ZL221"/>
      <c r="ZM221"/>
      <c r="ZN221"/>
      <c r="ZO221"/>
      <c r="ZP221"/>
      <c r="ZQ221"/>
      <c r="ZR221"/>
      <c r="ZS221"/>
      <c r="ZT221"/>
      <c r="ZU221"/>
      <c r="ZV221"/>
      <c r="ZW221"/>
      <c r="ZX221"/>
      <c r="ZY221"/>
      <c r="ZZ221"/>
    </row>
    <row r="222" spans="1:702" s="18" customFormat="1">
      <c r="A222" s="69" t="s">
        <v>361</v>
      </c>
      <c r="B222">
        <v>0</v>
      </c>
      <c r="C222">
        <v>0</v>
      </c>
      <c r="D222">
        <v>0</v>
      </c>
      <c r="E222">
        <v>0</v>
      </c>
      <c r="F222">
        <v>0</v>
      </c>
      <c r="G222">
        <v>0</v>
      </c>
      <c r="H222">
        <v>0</v>
      </c>
      <c r="I222">
        <v>0</v>
      </c>
      <c r="J222">
        <v>0</v>
      </c>
      <c r="K222">
        <v>0</v>
      </c>
      <c r="L222">
        <v>0</v>
      </c>
      <c r="M222">
        <v>0</v>
      </c>
      <c r="N222">
        <v>0</v>
      </c>
      <c r="O222">
        <v>0</v>
      </c>
      <c r="P222">
        <v>0</v>
      </c>
      <c r="Q222">
        <v>0</v>
      </c>
      <c r="R222">
        <v>0</v>
      </c>
      <c r="S222">
        <v>0</v>
      </c>
      <c r="T222">
        <v>0</v>
      </c>
      <c r="U222">
        <v>0</v>
      </c>
      <c r="V222">
        <v>0</v>
      </c>
      <c r="W222">
        <v>0</v>
      </c>
      <c r="X222">
        <v>0</v>
      </c>
      <c r="Y222">
        <v>0</v>
      </c>
      <c r="Z222">
        <v>0</v>
      </c>
      <c r="AA222">
        <v>0</v>
      </c>
      <c r="AB222">
        <v>0</v>
      </c>
      <c r="AC222">
        <v>0</v>
      </c>
      <c r="AD222">
        <v>0</v>
      </c>
      <c r="AE222">
        <v>0</v>
      </c>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c r="DF222"/>
      <c r="DG222"/>
      <c r="DH222"/>
      <c r="DI222"/>
      <c r="DJ222"/>
      <c r="DK222"/>
      <c r="DL222"/>
      <c r="DM222"/>
      <c r="DN222"/>
      <c r="DO222"/>
      <c r="DP222"/>
      <c r="DQ222"/>
      <c r="DR222"/>
      <c r="DS222"/>
      <c r="DT222"/>
      <c r="DU222"/>
      <c r="DV222"/>
      <c r="DW222"/>
      <c r="DX222"/>
      <c r="DY222"/>
      <c r="DZ222"/>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c r="GN222"/>
      <c r="GO222"/>
      <c r="GP222"/>
      <c r="GQ222"/>
      <c r="GR222"/>
      <c r="GS222"/>
      <c r="GT222"/>
      <c r="GU222"/>
      <c r="GV222"/>
      <c r="GW222"/>
      <c r="GX222"/>
      <c r="GY222"/>
      <c r="GZ222"/>
      <c r="HA222"/>
      <c r="HB222"/>
      <c r="HC222"/>
      <c r="HD222"/>
      <c r="HE222"/>
      <c r="HF222"/>
      <c r="HG222"/>
      <c r="HH222"/>
      <c r="HI222"/>
      <c r="HJ222"/>
      <c r="HK222"/>
      <c r="HL222"/>
      <c r="HM222"/>
      <c r="HN222"/>
      <c r="HO222"/>
      <c r="HP222"/>
      <c r="HQ222"/>
      <c r="HR222"/>
      <c r="HS222"/>
      <c r="HT222"/>
      <c r="HU222"/>
      <c r="HV222"/>
      <c r="HW222"/>
      <c r="HX222"/>
      <c r="HY222"/>
      <c r="HZ222"/>
      <c r="IA222"/>
      <c r="IB222"/>
      <c r="IC222"/>
      <c r="ID222"/>
      <c r="IE222"/>
      <c r="IF222"/>
      <c r="IG222"/>
      <c r="IH222"/>
      <c r="II222"/>
      <c r="IJ222"/>
      <c r="IK222"/>
      <c r="IL222"/>
      <c r="IM222"/>
      <c r="IN222"/>
      <c r="IO222"/>
      <c r="IP222"/>
      <c r="IQ222"/>
      <c r="IR222"/>
      <c r="IS222"/>
      <c r="IT222"/>
      <c r="IU222"/>
      <c r="IV222"/>
      <c r="IW222"/>
      <c r="IX222"/>
      <c r="IY222"/>
      <c r="IZ222"/>
      <c r="JA222"/>
      <c r="JB222"/>
      <c r="JC222"/>
      <c r="JD222"/>
      <c r="JE222"/>
      <c r="JF222"/>
      <c r="JG222"/>
      <c r="JH222"/>
      <c r="JI222"/>
      <c r="JJ222"/>
      <c r="JK222"/>
      <c r="JL222"/>
      <c r="JM222"/>
      <c r="JN222"/>
      <c r="JO222"/>
      <c r="JP222"/>
      <c r="JQ222"/>
      <c r="JR222"/>
      <c r="JS222"/>
      <c r="JT222"/>
      <c r="JU222"/>
      <c r="JV222"/>
      <c r="JW222"/>
      <c r="JX222"/>
      <c r="JY222"/>
      <c r="JZ222"/>
      <c r="KA222"/>
      <c r="KB222"/>
      <c r="KC222"/>
      <c r="KD222"/>
      <c r="KE222"/>
      <c r="KF222"/>
      <c r="KG222"/>
      <c r="KH222"/>
      <c r="KI222"/>
      <c r="KJ222"/>
      <c r="KK222"/>
      <c r="KL222"/>
      <c r="KM222"/>
      <c r="KN222"/>
      <c r="KO222"/>
      <c r="KP222"/>
      <c r="KQ222"/>
      <c r="KR222"/>
      <c r="KS222"/>
      <c r="KT222"/>
      <c r="KU222"/>
      <c r="KV222"/>
      <c r="KW222"/>
      <c r="KX222"/>
      <c r="KY222"/>
      <c r="KZ222"/>
      <c r="LA222"/>
      <c r="LB222"/>
      <c r="LC222"/>
      <c r="LD222"/>
      <c r="LE222"/>
      <c r="LF222"/>
      <c r="LG222"/>
      <c r="LH222"/>
      <c r="LI222"/>
      <c r="LJ222"/>
      <c r="LK222"/>
      <c r="LL222"/>
      <c r="LM222"/>
      <c r="LN222"/>
      <c r="LO222"/>
      <c r="LP222"/>
      <c r="LQ222"/>
      <c r="LR222"/>
      <c r="LS222"/>
      <c r="LT222"/>
      <c r="LU222"/>
      <c r="LV222"/>
      <c r="LW222"/>
      <c r="LX222"/>
      <c r="LY222"/>
      <c r="LZ222"/>
      <c r="MA222"/>
      <c r="MB222"/>
      <c r="MC222"/>
      <c r="MD222"/>
      <c r="ME222"/>
      <c r="MF222"/>
      <c r="MG222"/>
      <c r="MH222"/>
      <c r="MI222"/>
      <c r="MJ222"/>
      <c r="MK222"/>
      <c r="ML222"/>
      <c r="MM222"/>
      <c r="MN222"/>
      <c r="MO222"/>
      <c r="MP222"/>
      <c r="MQ222"/>
      <c r="MR222"/>
      <c r="MS222"/>
      <c r="MT222"/>
      <c r="MU222"/>
      <c r="MV222"/>
      <c r="MW222"/>
      <c r="MX222"/>
      <c r="MY222"/>
      <c r="MZ222"/>
      <c r="NA222"/>
      <c r="NB222"/>
      <c r="NC222"/>
      <c r="ND222"/>
      <c r="NE222"/>
      <c r="NF222"/>
      <c r="NG222"/>
      <c r="NH222"/>
      <c r="NI222"/>
      <c r="NJ222"/>
      <c r="NK222"/>
      <c r="NL222"/>
      <c r="NM222"/>
      <c r="NN222"/>
      <c r="NO222"/>
      <c r="NP222"/>
      <c r="NQ222"/>
      <c r="NR222"/>
      <c r="NS222"/>
      <c r="NT222"/>
      <c r="NU222"/>
      <c r="NV222"/>
      <c r="NW222"/>
      <c r="NX222"/>
      <c r="NY222"/>
      <c r="NZ222"/>
      <c r="OA222"/>
      <c r="OB222"/>
      <c r="OC222"/>
      <c r="OD222"/>
      <c r="OE222"/>
      <c r="OF222"/>
      <c r="OG222"/>
      <c r="OH222"/>
      <c r="OI222"/>
      <c r="OJ222"/>
      <c r="OK222"/>
      <c r="OL222"/>
      <c r="OM222"/>
      <c r="ON222"/>
      <c r="OO222"/>
      <c r="OP222"/>
      <c r="OQ222"/>
      <c r="OR222"/>
      <c r="OS222"/>
      <c r="OT222"/>
      <c r="OU222"/>
      <c r="OV222"/>
      <c r="OW222"/>
      <c r="OX222"/>
      <c r="OY222"/>
      <c r="OZ222"/>
      <c r="PA222"/>
      <c r="PB222"/>
      <c r="PC222"/>
      <c r="PD222"/>
      <c r="PE222"/>
      <c r="PF222"/>
      <c r="PG222"/>
      <c r="PH222"/>
      <c r="PI222"/>
      <c r="PJ222"/>
      <c r="PK222"/>
      <c r="PL222"/>
      <c r="PM222"/>
      <c r="PN222"/>
      <c r="PO222"/>
      <c r="PP222"/>
      <c r="PQ222"/>
      <c r="PR222"/>
      <c r="PS222"/>
      <c r="PT222"/>
      <c r="PU222"/>
      <c r="PV222"/>
      <c r="PW222"/>
      <c r="PX222"/>
      <c r="PY222"/>
      <c r="PZ222"/>
      <c r="QA222"/>
      <c r="QB222"/>
      <c r="QC222"/>
      <c r="QD222"/>
      <c r="QE222"/>
      <c r="QF222"/>
      <c r="QG222"/>
      <c r="QH222"/>
      <c r="QI222"/>
      <c r="QJ222"/>
      <c r="QK222"/>
      <c r="QL222"/>
      <c r="QM222"/>
      <c r="QN222"/>
      <c r="QO222"/>
      <c r="QP222"/>
      <c r="QQ222"/>
      <c r="QR222"/>
      <c r="QS222"/>
      <c r="QT222"/>
      <c r="QU222"/>
      <c r="QV222"/>
      <c r="QW222"/>
      <c r="QX222"/>
      <c r="QY222"/>
      <c r="QZ222"/>
      <c r="RA222"/>
      <c r="RB222"/>
      <c r="RC222"/>
      <c r="RD222"/>
      <c r="RE222"/>
      <c r="RF222"/>
      <c r="RG222"/>
      <c r="RH222"/>
      <c r="RI222"/>
      <c r="RJ222"/>
      <c r="RK222"/>
      <c r="RL222"/>
      <c r="RM222"/>
      <c r="RN222"/>
      <c r="RO222"/>
      <c r="RP222"/>
      <c r="RQ222"/>
      <c r="RR222"/>
      <c r="RS222"/>
      <c r="RT222"/>
      <c r="RU222"/>
      <c r="RV222"/>
      <c r="RW222"/>
      <c r="RX222"/>
      <c r="RY222"/>
      <c r="RZ222"/>
      <c r="SA222"/>
      <c r="SB222"/>
      <c r="SC222"/>
      <c r="SD222"/>
      <c r="SE222"/>
      <c r="SF222"/>
      <c r="SG222"/>
      <c r="SH222"/>
      <c r="SI222"/>
      <c r="SJ222"/>
      <c r="SK222"/>
      <c r="SL222"/>
      <c r="SM222"/>
      <c r="SN222"/>
      <c r="SO222"/>
      <c r="SP222"/>
      <c r="SQ222"/>
      <c r="SR222"/>
      <c r="SS222"/>
      <c r="ST222"/>
      <c r="SU222"/>
      <c r="SV222"/>
      <c r="SW222"/>
      <c r="SX222"/>
      <c r="SY222"/>
      <c r="SZ222"/>
      <c r="TA222"/>
      <c r="TB222"/>
      <c r="TC222"/>
      <c r="TD222"/>
      <c r="TE222"/>
      <c r="TF222"/>
      <c r="TG222"/>
      <c r="TH222"/>
      <c r="TI222"/>
      <c r="TJ222"/>
      <c r="TK222"/>
      <c r="TL222"/>
      <c r="TM222"/>
      <c r="TN222"/>
      <c r="TO222"/>
      <c r="TP222"/>
      <c r="TQ222"/>
      <c r="TR222"/>
      <c r="TS222"/>
      <c r="TT222"/>
      <c r="TU222"/>
      <c r="TV222"/>
      <c r="TW222"/>
      <c r="TX222"/>
      <c r="TY222"/>
      <c r="TZ222"/>
      <c r="UA222"/>
      <c r="UB222"/>
      <c r="UC222"/>
      <c r="UD222"/>
      <c r="UE222"/>
      <c r="UF222"/>
      <c r="UG222"/>
      <c r="UH222"/>
      <c r="UI222"/>
      <c r="UJ222"/>
      <c r="UK222"/>
      <c r="UL222"/>
      <c r="UM222"/>
      <c r="UN222"/>
      <c r="UO222"/>
      <c r="UP222"/>
      <c r="UQ222"/>
      <c r="UR222"/>
      <c r="US222"/>
      <c r="UT222"/>
      <c r="UU222"/>
      <c r="UV222"/>
      <c r="UW222"/>
      <c r="UX222"/>
      <c r="UY222"/>
      <c r="UZ222"/>
      <c r="VA222"/>
      <c r="VB222"/>
      <c r="VC222"/>
      <c r="VD222"/>
      <c r="VE222"/>
      <c r="VF222"/>
      <c r="VG222"/>
      <c r="VH222"/>
      <c r="VI222"/>
      <c r="VJ222"/>
      <c r="VK222"/>
      <c r="VL222"/>
      <c r="VM222"/>
      <c r="VN222"/>
      <c r="VO222"/>
      <c r="VP222"/>
      <c r="VQ222"/>
      <c r="VR222"/>
      <c r="VS222"/>
      <c r="VT222"/>
      <c r="VU222"/>
      <c r="VV222"/>
      <c r="VW222"/>
      <c r="VX222"/>
      <c r="VY222"/>
      <c r="VZ222"/>
      <c r="WA222"/>
      <c r="WB222"/>
      <c r="WC222"/>
      <c r="WD222"/>
      <c r="WE222"/>
      <c r="WF222"/>
      <c r="WG222"/>
      <c r="WH222"/>
      <c r="WI222"/>
      <c r="WJ222"/>
      <c r="WK222"/>
      <c r="WL222"/>
      <c r="WM222"/>
      <c r="WN222"/>
      <c r="WO222"/>
      <c r="WP222"/>
      <c r="WQ222"/>
      <c r="WR222"/>
      <c r="WS222"/>
      <c r="WT222"/>
      <c r="WU222"/>
      <c r="WV222"/>
      <c r="WW222"/>
      <c r="WX222"/>
      <c r="WY222"/>
      <c r="WZ222"/>
      <c r="XA222"/>
      <c r="XB222"/>
      <c r="XC222"/>
      <c r="XD222"/>
      <c r="XE222"/>
      <c r="XF222"/>
      <c r="XG222"/>
      <c r="XH222"/>
      <c r="XI222"/>
      <c r="XJ222"/>
      <c r="XK222"/>
      <c r="XL222"/>
      <c r="XM222"/>
      <c r="XN222"/>
      <c r="XO222"/>
      <c r="XP222"/>
      <c r="XQ222"/>
      <c r="XR222"/>
      <c r="XS222"/>
      <c r="XT222"/>
      <c r="XU222"/>
      <c r="XV222"/>
      <c r="XW222"/>
      <c r="XX222"/>
      <c r="XY222"/>
      <c r="XZ222"/>
      <c r="YA222"/>
      <c r="YB222"/>
      <c r="YC222"/>
      <c r="YD222"/>
      <c r="YE222"/>
      <c r="YF222"/>
      <c r="YG222"/>
      <c r="YH222"/>
      <c r="YI222"/>
      <c r="YJ222"/>
      <c r="YK222"/>
      <c r="YL222"/>
      <c r="YM222"/>
      <c r="YN222"/>
      <c r="YO222"/>
      <c r="YP222"/>
      <c r="YQ222"/>
      <c r="YR222"/>
      <c r="YS222"/>
      <c r="YT222"/>
      <c r="YU222"/>
      <c r="YV222"/>
      <c r="YW222"/>
      <c r="YX222"/>
      <c r="YY222"/>
      <c r="YZ222"/>
      <c r="ZA222"/>
      <c r="ZB222"/>
      <c r="ZC222"/>
      <c r="ZD222"/>
      <c r="ZE222"/>
      <c r="ZF222"/>
      <c r="ZG222"/>
      <c r="ZH222"/>
      <c r="ZI222"/>
      <c r="ZJ222"/>
      <c r="ZK222"/>
      <c r="ZL222"/>
      <c r="ZM222"/>
      <c r="ZN222"/>
      <c r="ZO222"/>
      <c r="ZP222"/>
      <c r="ZQ222"/>
      <c r="ZR222"/>
      <c r="ZS222"/>
      <c r="ZT222"/>
      <c r="ZU222"/>
      <c r="ZV222"/>
      <c r="ZW222"/>
      <c r="ZX222"/>
      <c r="ZY222"/>
      <c r="ZZ222"/>
    </row>
    <row r="223" spans="1:702" s="18" customFormat="1">
      <c r="A223" s="158" t="s">
        <v>362</v>
      </c>
      <c r="B223">
        <v>0</v>
      </c>
      <c r="C223">
        <v>0</v>
      </c>
      <c r="D223">
        <v>0</v>
      </c>
      <c r="E223">
        <v>0</v>
      </c>
      <c r="F223">
        <v>0</v>
      </c>
      <c r="G223">
        <v>0</v>
      </c>
      <c r="H223">
        <v>0</v>
      </c>
      <c r="I223">
        <v>0</v>
      </c>
      <c r="J223">
        <v>0</v>
      </c>
      <c r="K223">
        <v>0</v>
      </c>
      <c r="L223">
        <v>0</v>
      </c>
      <c r="M223">
        <v>0</v>
      </c>
      <c r="N223">
        <v>0</v>
      </c>
      <c r="O223">
        <v>0</v>
      </c>
      <c r="P223">
        <v>0</v>
      </c>
      <c r="Q223">
        <v>0</v>
      </c>
      <c r="R223">
        <v>0</v>
      </c>
      <c r="S223">
        <v>0</v>
      </c>
      <c r="T223">
        <v>0</v>
      </c>
      <c r="U223">
        <v>0</v>
      </c>
      <c r="V223">
        <v>0</v>
      </c>
      <c r="W223">
        <v>0</v>
      </c>
      <c r="X223">
        <v>0</v>
      </c>
      <c r="Y223">
        <v>0</v>
      </c>
      <c r="Z223">
        <v>0</v>
      </c>
      <c r="AA223">
        <v>0</v>
      </c>
      <c r="AB223">
        <v>0</v>
      </c>
      <c r="AC223">
        <v>0</v>
      </c>
      <c r="AD223">
        <v>0</v>
      </c>
      <c r="AE223">
        <v>0</v>
      </c>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c r="DF223"/>
      <c r="DG223"/>
      <c r="DH223"/>
      <c r="DI223"/>
      <c r="DJ223"/>
      <c r="DK223"/>
      <c r="DL223"/>
      <c r="DM223"/>
      <c r="DN223"/>
      <c r="DO223"/>
      <c r="DP223"/>
      <c r="DQ223"/>
      <c r="DR223"/>
      <c r="DS223"/>
      <c r="DT223"/>
      <c r="DU223"/>
      <c r="DV223"/>
      <c r="DW223"/>
      <c r="DX223"/>
      <c r="DY223"/>
      <c r="DZ223"/>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c r="GN223"/>
      <c r="GO223"/>
      <c r="GP223"/>
      <c r="GQ223"/>
      <c r="GR223"/>
      <c r="GS223"/>
      <c r="GT223"/>
      <c r="GU223"/>
      <c r="GV223"/>
      <c r="GW223"/>
      <c r="GX223"/>
      <c r="GY223"/>
      <c r="GZ223"/>
      <c r="HA223"/>
      <c r="HB223"/>
      <c r="HC223"/>
      <c r="HD223"/>
      <c r="HE223"/>
      <c r="HF223"/>
      <c r="HG223"/>
      <c r="HH223"/>
      <c r="HI223"/>
      <c r="HJ223"/>
      <c r="HK223"/>
      <c r="HL223"/>
      <c r="HM223"/>
      <c r="HN223"/>
      <c r="HO223"/>
      <c r="HP223"/>
      <c r="HQ223"/>
      <c r="HR223"/>
      <c r="HS223"/>
      <c r="HT223"/>
      <c r="HU223"/>
      <c r="HV223"/>
      <c r="HW223"/>
      <c r="HX223"/>
      <c r="HY223"/>
      <c r="HZ223"/>
      <c r="IA223"/>
      <c r="IB223"/>
      <c r="IC223"/>
      <c r="ID223"/>
      <c r="IE223"/>
      <c r="IF223"/>
      <c r="IG223"/>
      <c r="IH223"/>
      <c r="II223"/>
      <c r="IJ223"/>
      <c r="IK223"/>
      <c r="IL223"/>
      <c r="IM223"/>
      <c r="IN223"/>
      <c r="IO223"/>
      <c r="IP223"/>
      <c r="IQ223"/>
      <c r="IR223"/>
      <c r="IS223"/>
      <c r="IT223"/>
      <c r="IU223"/>
      <c r="IV223"/>
      <c r="IW223"/>
      <c r="IX223"/>
      <c r="IY223"/>
      <c r="IZ223"/>
      <c r="JA223"/>
      <c r="JB223"/>
      <c r="JC223"/>
      <c r="JD223"/>
      <c r="JE223"/>
      <c r="JF223"/>
      <c r="JG223"/>
      <c r="JH223"/>
      <c r="JI223"/>
      <c r="JJ223"/>
      <c r="JK223"/>
      <c r="JL223"/>
      <c r="JM223"/>
      <c r="JN223"/>
      <c r="JO223"/>
      <c r="JP223"/>
      <c r="JQ223"/>
      <c r="JR223"/>
      <c r="JS223"/>
      <c r="JT223"/>
      <c r="JU223"/>
      <c r="JV223"/>
      <c r="JW223"/>
      <c r="JX223"/>
      <c r="JY223"/>
      <c r="JZ223"/>
      <c r="KA223"/>
      <c r="KB223"/>
      <c r="KC223"/>
      <c r="KD223"/>
      <c r="KE223"/>
      <c r="KF223"/>
      <c r="KG223"/>
      <c r="KH223"/>
      <c r="KI223"/>
      <c r="KJ223"/>
      <c r="KK223"/>
      <c r="KL223"/>
      <c r="KM223"/>
      <c r="KN223"/>
      <c r="KO223"/>
      <c r="KP223"/>
      <c r="KQ223"/>
      <c r="KR223"/>
      <c r="KS223"/>
      <c r="KT223"/>
      <c r="KU223"/>
      <c r="KV223"/>
      <c r="KW223"/>
      <c r="KX223"/>
      <c r="KY223"/>
      <c r="KZ223"/>
      <c r="LA223"/>
      <c r="LB223"/>
      <c r="LC223"/>
      <c r="LD223"/>
      <c r="LE223"/>
      <c r="LF223"/>
      <c r="LG223"/>
      <c r="LH223"/>
      <c r="LI223"/>
      <c r="LJ223"/>
      <c r="LK223"/>
      <c r="LL223"/>
      <c r="LM223"/>
      <c r="LN223"/>
      <c r="LO223"/>
      <c r="LP223"/>
      <c r="LQ223"/>
      <c r="LR223"/>
      <c r="LS223"/>
      <c r="LT223"/>
      <c r="LU223"/>
      <c r="LV223"/>
      <c r="LW223"/>
      <c r="LX223"/>
      <c r="LY223"/>
      <c r="LZ223"/>
      <c r="MA223"/>
      <c r="MB223"/>
      <c r="MC223"/>
      <c r="MD223"/>
      <c r="ME223"/>
      <c r="MF223"/>
      <c r="MG223"/>
      <c r="MH223"/>
      <c r="MI223"/>
      <c r="MJ223"/>
      <c r="MK223"/>
      <c r="ML223"/>
      <c r="MM223"/>
      <c r="MN223"/>
      <c r="MO223"/>
      <c r="MP223"/>
      <c r="MQ223"/>
      <c r="MR223"/>
      <c r="MS223"/>
      <c r="MT223"/>
      <c r="MU223"/>
      <c r="MV223"/>
      <c r="MW223"/>
      <c r="MX223"/>
      <c r="MY223"/>
      <c r="MZ223"/>
      <c r="NA223"/>
      <c r="NB223"/>
      <c r="NC223"/>
      <c r="ND223"/>
      <c r="NE223"/>
      <c r="NF223"/>
      <c r="NG223"/>
      <c r="NH223"/>
      <c r="NI223"/>
      <c r="NJ223"/>
      <c r="NK223"/>
      <c r="NL223"/>
      <c r="NM223"/>
      <c r="NN223"/>
      <c r="NO223"/>
      <c r="NP223"/>
      <c r="NQ223"/>
      <c r="NR223"/>
      <c r="NS223"/>
      <c r="NT223"/>
      <c r="NU223"/>
      <c r="NV223"/>
      <c r="NW223"/>
      <c r="NX223"/>
      <c r="NY223"/>
      <c r="NZ223"/>
      <c r="OA223"/>
      <c r="OB223"/>
      <c r="OC223"/>
      <c r="OD223"/>
      <c r="OE223"/>
      <c r="OF223"/>
      <c r="OG223"/>
      <c r="OH223"/>
      <c r="OI223"/>
      <c r="OJ223"/>
      <c r="OK223"/>
      <c r="OL223"/>
      <c r="OM223"/>
      <c r="ON223"/>
      <c r="OO223"/>
      <c r="OP223"/>
      <c r="OQ223"/>
      <c r="OR223"/>
      <c r="OS223"/>
      <c r="OT223"/>
      <c r="OU223"/>
      <c r="OV223"/>
      <c r="OW223"/>
      <c r="OX223"/>
      <c r="OY223"/>
      <c r="OZ223"/>
      <c r="PA223"/>
      <c r="PB223"/>
      <c r="PC223"/>
      <c r="PD223"/>
      <c r="PE223"/>
      <c r="PF223"/>
      <c r="PG223"/>
      <c r="PH223"/>
      <c r="PI223"/>
      <c r="PJ223"/>
      <c r="PK223"/>
      <c r="PL223"/>
      <c r="PM223"/>
      <c r="PN223"/>
      <c r="PO223"/>
      <c r="PP223"/>
      <c r="PQ223"/>
      <c r="PR223"/>
      <c r="PS223"/>
      <c r="PT223"/>
      <c r="PU223"/>
      <c r="PV223"/>
      <c r="PW223"/>
      <c r="PX223"/>
      <c r="PY223"/>
      <c r="PZ223"/>
      <c r="QA223"/>
      <c r="QB223"/>
      <c r="QC223"/>
      <c r="QD223"/>
      <c r="QE223"/>
      <c r="QF223"/>
      <c r="QG223"/>
      <c r="QH223"/>
      <c r="QI223"/>
      <c r="QJ223"/>
      <c r="QK223"/>
      <c r="QL223"/>
      <c r="QM223"/>
      <c r="QN223"/>
      <c r="QO223"/>
      <c r="QP223"/>
      <c r="QQ223"/>
      <c r="QR223"/>
      <c r="QS223"/>
      <c r="QT223"/>
      <c r="QU223"/>
      <c r="QV223"/>
      <c r="QW223"/>
      <c r="QX223"/>
      <c r="QY223"/>
      <c r="QZ223"/>
      <c r="RA223"/>
      <c r="RB223"/>
      <c r="RC223"/>
      <c r="RD223"/>
      <c r="RE223"/>
      <c r="RF223"/>
      <c r="RG223"/>
      <c r="RH223"/>
      <c r="RI223"/>
      <c r="RJ223"/>
      <c r="RK223"/>
      <c r="RL223"/>
      <c r="RM223"/>
      <c r="RN223"/>
      <c r="RO223"/>
      <c r="RP223"/>
      <c r="RQ223"/>
      <c r="RR223"/>
      <c r="RS223"/>
      <c r="RT223"/>
      <c r="RU223"/>
      <c r="RV223"/>
      <c r="RW223"/>
      <c r="RX223"/>
      <c r="RY223"/>
      <c r="RZ223"/>
      <c r="SA223"/>
      <c r="SB223"/>
      <c r="SC223"/>
      <c r="SD223"/>
      <c r="SE223"/>
      <c r="SF223"/>
      <c r="SG223"/>
      <c r="SH223"/>
      <c r="SI223"/>
      <c r="SJ223"/>
      <c r="SK223"/>
      <c r="SL223"/>
      <c r="SM223"/>
      <c r="SN223"/>
      <c r="SO223"/>
      <c r="SP223"/>
      <c r="SQ223"/>
      <c r="SR223"/>
      <c r="SS223"/>
      <c r="ST223"/>
      <c r="SU223"/>
      <c r="SV223"/>
      <c r="SW223"/>
      <c r="SX223"/>
      <c r="SY223"/>
      <c r="SZ223"/>
      <c r="TA223"/>
      <c r="TB223"/>
      <c r="TC223"/>
      <c r="TD223"/>
      <c r="TE223"/>
      <c r="TF223"/>
      <c r="TG223"/>
      <c r="TH223"/>
      <c r="TI223"/>
      <c r="TJ223"/>
      <c r="TK223"/>
      <c r="TL223"/>
      <c r="TM223"/>
      <c r="TN223"/>
      <c r="TO223"/>
      <c r="TP223"/>
      <c r="TQ223"/>
      <c r="TR223"/>
      <c r="TS223"/>
      <c r="TT223"/>
      <c r="TU223"/>
      <c r="TV223"/>
      <c r="TW223"/>
      <c r="TX223"/>
      <c r="TY223"/>
      <c r="TZ223"/>
      <c r="UA223"/>
      <c r="UB223"/>
      <c r="UC223"/>
      <c r="UD223"/>
      <c r="UE223"/>
      <c r="UF223"/>
      <c r="UG223"/>
      <c r="UH223"/>
      <c r="UI223"/>
      <c r="UJ223"/>
      <c r="UK223"/>
      <c r="UL223"/>
      <c r="UM223"/>
      <c r="UN223"/>
      <c r="UO223"/>
      <c r="UP223"/>
      <c r="UQ223"/>
      <c r="UR223"/>
      <c r="US223"/>
      <c r="UT223"/>
      <c r="UU223"/>
      <c r="UV223"/>
      <c r="UW223"/>
      <c r="UX223"/>
      <c r="UY223"/>
      <c r="UZ223"/>
      <c r="VA223"/>
      <c r="VB223"/>
      <c r="VC223"/>
      <c r="VD223"/>
      <c r="VE223"/>
      <c r="VF223"/>
      <c r="VG223"/>
      <c r="VH223"/>
      <c r="VI223"/>
      <c r="VJ223"/>
      <c r="VK223"/>
      <c r="VL223"/>
      <c r="VM223"/>
      <c r="VN223"/>
      <c r="VO223"/>
      <c r="VP223"/>
      <c r="VQ223"/>
      <c r="VR223"/>
      <c r="VS223"/>
      <c r="VT223"/>
      <c r="VU223"/>
      <c r="VV223"/>
      <c r="VW223"/>
      <c r="VX223"/>
      <c r="VY223"/>
      <c r="VZ223"/>
      <c r="WA223"/>
      <c r="WB223"/>
      <c r="WC223"/>
      <c r="WD223"/>
      <c r="WE223"/>
      <c r="WF223"/>
      <c r="WG223"/>
      <c r="WH223"/>
      <c r="WI223"/>
      <c r="WJ223"/>
      <c r="WK223"/>
      <c r="WL223"/>
      <c r="WM223"/>
      <c r="WN223"/>
      <c r="WO223"/>
      <c r="WP223"/>
      <c r="WQ223"/>
      <c r="WR223"/>
      <c r="WS223"/>
      <c r="WT223"/>
      <c r="WU223"/>
      <c r="WV223"/>
      <c r="WW223"/>
      <c r="WX223"/>
      <c r="WY223"/>
      <c r="WZ223"/>
      <c r="XA223"/>
      <c r="XB223"/>
      <c r="XC223"/>
      <c r="XD223"/>
      <c r="XE223"/>
      <c r="XF223"/>
      <c r="XG223"/>
      <c r="XH223"/>
      <c r="XI223"/>
      <c r="XJ223"/>
      <c r="XK223"/>
      <c r="XL223"/>
      <c r="XM223"/>
      <c r="XN223"/>
      <c r="XO223"/>
      <c r="XP223"/>
      <c r="XQ223"/>
      <c r="XR223"/>
      <c r="XS223"/>
      <c r="XT223"/>
      <c r="XU223"/>
      <c r="XV223"/>
      <c r="XW223"/>
      <c r="XX223"/>
      <c r="XY223"/>
      <c r="XZ223"/>
      <c r="YA223"/>
      <c r="YB223"/>
      <c r="YC223"/>
      <c r="YD223"/>
      <c r="YE223"/>
      <c r="YF223"/>
      <c r="YG223"/>
      <c r="YH223"/>
      <c r="YI223"/>
      <c r="YJ223"/>
      <c r="YK223"/>
      <c r="YL223"/>
      <c r="YM223"/>
      <c r="YN223"/>
      <c r="YO223"/>
      <c r="YP223"/>
      <c r="YQ223"/>
      <c r="YR223"/>
      <c r="YS223"/>
      <c r="YT223"/>
      <c r="YU223"/>
      <c r="YV223"/>
      <c r="YW223"/>
      <c r="YX223"/>
      <c r="YY223"/>
      <c r="YZ223"/>
      <c r="ZA223"/>
      <c r="ZB223"/>
      <c r="ZC223"/>
      <c r="ZD223"/>
      <c r="ZE223"/>
      <c r="ZF223"/>
      <c r="ZG223"/>
      <c r="ZH223"/>
      <c r="ZI223"/>
      <c r="ZJ223"/>
      <c r="ZK223"/>
      <c r="ZL223"/>
      <c r="ZM223"/>
      <c r="ZN223"/>
      <c r="ZO223"/>
      <c r="ZP223"/>
      <c r="ZQ223"/>
      <c r="ZR223"/>
      <c r="ZS223"/>
      <c r="ZT223"/>
      <c r="ZU223"/>
      <c r="ZV223"/>
      <c r="ZW223"/>
      <c r="ZX223"/>
      <c r="ZY223"/>
      <c r="ZZ223"/>
    </row>
    <row r="224" spans="1:702" s="18" customFormat="1">
      <c r="A224" s="16" t="s">
        <v>180</v>
      </c>
      <c r="B224">
        <v>0</v>
      </c>
      <c r="C224">
        <v>25127.130714581075</v>
      </c>
      <c r="D224">
        <v>50539.56824965938</v>
      </c>
      <c r="E224">
        <v>76194.81679353115</v>
      </c>
      <c r="F224">
        <v>93688.831036095013</v>
      </c>
      <c r="G224">
        <v>116106.47768747347</v>
      </c>
      <c r="H224">
        <v>144994.11043327459</v>
      </c>
      <c r="I224">
        <v>170991.17517409421</v>
      </c>
      <c r="J224">
        <v>201020.51626138092</v>
      </c>
      <c r="K224">
        <v>231512.17480589321</v>
      </c>
      <c r="L224">
        <v>258353.53811532917</v>
      </c>
      <c r="M224">
        <v>293844.34470742074</v>
      </c>
      <c r="N224">
        <v>338905.41727883881</v>
      </c>
      <c r="O224">
        <v>373773.0099670284</v>
      </c>
      <c r="P224">
        <v>402960.19964366988</v>
      </c>
      <c r="Q224">
        <v>435364.44771741465</v>
      </c>
      <c r="R224">
        <v>459588.83435842564</v>
      </c>
      <c r="S224">
        <v>505198.73255346413</v>
      </c>
      <c r="T224">
        <v>539236.5508215687</v>
      </c>
      <c r="U224">
        <v>586449.75080989313</v>
      </c>
      <c r="V224">
        <v>627320.56064602372</v>
      </c>
      <c r="W224">
        <v>696157.61166662979</v>
      </c>
      <c r="X224">
        <v>741797.40343041252</v>
      </c>
      <c r="Y224">
        <v>774361.55119095696</v>
      </c>
      <c r="Z224">
        <v>831603.00191120384</v>
      </c>
      <c r="AA224">
        <v>883392.22630197566</v>
      </c>
      <c r="AB224">
        <v>937212.48648728977</v>
      </c>
      <c r="AC224">
        <v>985002.53478886641</v>
      </c>
      <c r="AD224">
        <v>1023134.6559545218</v>
      </c>
      <c r="AE224">
        <v>1077230.8803937871</v>
      </c>
      <c r="AF224">
        <v>1111328.0808390155</v>
      </c>
      <c r="AG224">
        <v>1151900.8300130188</v>
      </c>
      <c r="AH224">
        <v>1200169.9585932612</v>
      </c>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c r="GN224"/>
      <c r="GO224"/>
      <c r="GP224"/>
      <c r="GQ224"/>
      <c r="GR224"/>
      <c r="GS224"/>
      <c r="GT224"/>
      <c r="GU224"/>
      <c r="GV224"/>
      <c r="GW224"/>
      <c r="GX224"/>
      <c r="GY224"/>
      <c r="GZ224"/>
      <c r="HA224"/>
      <c r="HB224"/>
      <c r="HC224"/>
      <c r="HD224"/>
      <c r="HE224"/>
      <c r="HF224"/>
      <c r="HG224"/>
      <c r="HH224"/>
      <c r="HI224"/>
      <c r="HJ224"/>
      <c r="HK224"/>
      <c r="HL224"/>
      <c r="HM224"/>
      <c r="HN224"/>
      <c r="HO224"/>
      <c r="HP224"/>
      <c r="HQ224"/>
      <c r="HR224"/>
      <c r="HS224"/>
      <c r="HT224"/>
      <c r="HU224"/>
      <c r="HV224"/>
      <c r="HW224"/>
      <c r="HX224"/>
      <c r="HY224"/>
      <c r="HZ224"/>
      <c r="IA224"/>
      <c r="IB224"/>
      <c r="IC224"/>
      <c r="ID224"/>
      <c r="IE224"/>
      <c r="IF224"/>
      <c r="IG224"/>
      <c r="IH224"/>
      <c r="II224"/>
      <c r="IJ224"/>
      <c r="IK224"/>
      <c r="IL224"/>
      <c r="IM224"/>
      <c r="IN224"/>
      <c r="IO224"/>
      <c r="IP224"/>
      <c r="IQ224"/>
      <c r="IR224"/>
      <c r="IS224"/>
      <c r="IT224"/>
      <c r="IU224"/>
      <c r="IV224"/>
      <c r="IW224"/>
      <c r="IX224"/>
      <c r="IY224"/>
      <c r="IZ224"/>
      <c r="JA224"/>
      <c r="JB224"/>
      <c r="JC224"/>
      <c r="JD224"/>
      <c r="JE224"/>
      <c r="JF224"/>
      <c r="JG224"/>
      <c r="JH224"/>
      <c r="JI224"/>
      <c r="JJ224"/>
      <c r="JK224"/>
      <c r="JL224"/>
      <c r="JM224"/>
      <c r="JN224"/>
      <c r="JO224"/>
      <c r="JP224"/>
      <c r="JQ224"/>
      <c r="JR224"/>
      <c r="JS224"/>
      <c r="JT224"/>
      <c r="JU224"/>
      <c r="JV224"/>
      <c r="JW224"/>
      <c r="JX224"/>
      <c r="JY224"/>
      <c r="JZ224"/>
      <c r="KA224"/>
      <c r="KB224"/>
      <c r="KC224"/>
      <c r="KD224"/>
      <c r="KE224"/>
      <c r="KF224"/>
      <c r="KG224"/>
      <c r="KH224"/>
      <c r="KI224"/>
      <c r="KJ224"/>
      <c r="KK224"/>
      <c r="KL224"/>
      <c r="KM224"/>
      <c r="KN224"/>
      <c r="KO224"/>
      <c r="KP224"/>
      <c r="KQ224"/>
      <c r="KR224"/>
      <c r="KS224"/>
      <c r="KT224"/>
      <c r="KU224"/>
      <c r="KV224"/>
      <c r="KW224"/>
      <c r="KX224"/>
      <c r="KY224"/>
      <c r="KZ224"/>
      <c r="LA224"/>
      <c r="LB224"/>
      <c r="LC224"/>
      <c r="LD224"/>
      <c r="LE224"/>
      <c r="LF224"/>
      <c r="LG224"/>
      <c r="LH224"/>
      <c r="LI224"/>
      <c r="LJ224"/>
      <c r="LK224"/>
      <c r="LL224"/>
      <c r="LM224"/>
      <c r="LN224"/>
      <c r="LO224"/>
      <c r="LP224"/>
      <c r="LQ224"/>
      <c r="LR224"/>
      <c r="LS224"/>
      <c r="LT224"/>
      <c r="LU224"/>
      <c r="LV224"/>
      <c r="LW224"/>
      <c r="LX224"/>
      <c r="LY224"/>
      <c r="LZ224"/>
      <c r="MA224"/>
      <c r="MB224"/>
      <c r="MC224"/>
      <c r="MD224"/>
      <c r="ME224"/>
      <c r="MF224"/>
      <c r="MG224"/>
      <c r="MH224"/>
      <c r="MI224"/>
      <c r="MJ224"/>
      <c r="MK224"/>
      <c r="ML224"/>
      <c r="MM224"/>
      <c r="MN224"/>
      <c r="MO224"/>
      <c r="MP224"/>
      <c r="MQ224"/>
      <c r="MR224"/>
      <c r="MS224"/>
      <c r="MT224"/>
      <c r="MU224"/>
      <c r="MV224"/>
      <c r="MW224"/>
      <c r="MX224"/>
      <c r="MY224"/>
      <c r="MZ224"/>
      <c r="NA224"/>
      <c r="NB224"/>
      <c r="NC224"/>
      <c r="ND224"/>
      <c r="NE224"/>
      <c r="NF224"/>
      <c r="NG224"/>
      <c r="NH224"/>
      <c r="NI224"/>
      <c r="NJ224"/>
      <c r="NK224"/>
      <c r="NL224"/>
      <c r="NM224"/>
      <c r="NN224"/>
      <c r="NO224"/>
      <c r="NP224"/>
      <c r="NQ224"/>
      <c r="NR224"/>
      <c r="NS224"/>
      <c r="NT224"/>
      <c r="NU224"/>
      <c r="NV224"/>
      <c r="NW224"/>
      <c r="NX224"/>
      <c r="NY224"/>
      <c r="NZ224"/>
      <c r="OA224"/>
      <c r="OB224"/>
      <c r="OC224"/>
      <c r="OD224"/>
      <c r="OE224"/>
      <c r="OF224"/>
      <c r="OG224"/>
      <c r="OH224"/>
      <c r="OI224"/>
      <c r="OJ224"/>
      <c r="OK224"/>
      <c r="OL224"/>
      <c r="OM224"/>
      <c r="ON224"/>
      <c r="OO224"/>
      <c r="OP224"/>
      <c r="OQ224"/>
      <c r="OR224"/>
      <c r="OS224"/>
      <c r="OT224"/>
      <c r="OU224"/>
      <c r="OV224"/>
      <c r="OW224"/>
      <c r="OX224"/>
      <c r="OY224"/>
      <c r="OZ224"/>
      <c r="PA224"/>
      <c r="PB224"/>
      <c r="PC224"/>
      <c r="PD224"/>
      <c r="PE224"/>
      <c r="PF224"/>
      <c r="PG224"/>
      <c r="PH224"/>
      <c r="PI224"/>
      <c r="PJ224"/>
      <c r="PK224"/>
      <c r="PL224"/>
      <c r="PM224"/>
      <c r="PN224"/>
      <c r="PO224"/>
      <c r="PP224"/>
      <c r="PQ224"/>
      <c r="PR224"/>
      <c r="PS224"/>
      <c r="PT224"/>
      <c r="PU224"/>
      <c r="PV224"/>
      <c r="PW224"/>
      <c r="PX224"/>
      <c r="PY224"/>
      <c r="PZ224"/>
      <c r="QA224"/>
      <c r="QB224"/>
      <c r="QC224"/>
      <c r="QD224"/>
      <c r="QE224"/>
      <c r="QF224"/>
      <c r="QG224"/>
      <c r="QH224"/>
      <c r="QI224"/>
      <c r="QJ224"/>
      <c r="QK224"/>
      <c r="QL224"/>
      <c r="QM224"/>
      <c r="QN224"/>
      <c r="QO224"/>
      <c r="QP224"/>
      <c r="QQ224"/>
      <c r="QR224"/>
      <c r="QS224"/>
      <c r="QT224"/>
      <c r="QU224"/>
      <c r="QV224"/>
      <c r="QW224"/>
      <c r="QX224"/>
      <c r="QY224"/>
      <c r="QZ224"/>
      <c r="RA224"/>
      <c r="RB224"/>
      <c r="RC224"/>
      <c r="RD224"/>
      <c r="RE224"/>
      <c r="RF224"/>
      <c r="RG224"/>
      <c r="RH224"/>
      <c r="RI224"/>
      <c r="RJ224"/>
      <c r="RK224"/>
      <c r="RL224"/>
      <c r="RM224"/>
      <c r="RN224"/>
      <c r="RO224"/>
      <c r="RP224"/>
      <c r="RQ224"/>
      <c r="RR224"/>
      <c r="RS224"/>
      <c r="RT224"/>
      <c r="RU224"/>
      <c r="RV224"/>
      <c r="RW224"/>
      <c r="RX224"/>
      <c r="RY224"/>
      <c r="RZ224"/>
      <c r="SA224"/>
      <c r="SB224"/>
      <c r="SC224"/>
      <c r="SD224"/>
      <c r="SE224"/>
      <c r="SF224"/>
      <c r="SG224"/>
      <c r="SH224"/>
      <c r="SI224"/>
      <c r="SJ224"/>
      <c r="SK224"/>
      <c r="SL224"/>
      <c r="SM224"/>
      <c r="SN224"/>
      <c r="SO224"/>
      <c r="SP224"/>
      <c r="SQ224"/>
      <c r="SR224"/>
      <c r="SS224"/>
      <c r="ST224"/>
      <c r="SU224"/>
      <c r="SV224"/>
      <c r="SW224"/>
      <c r="SX224"/>
      <c r="SY224"/>
      <c r="SZ224"/>
      <c r="TA224"/>
      <c r="TB224"/>
      <c r="TC224"/>
      <c r="TD224"/>
      <c r="TE224"/>
      <c r="TF224"/>
      <c r="TG224"/>
      <c r="TH224"/>
      <c r="TI224"/>
      <c r="TJ224"/>
      <c r="TK224"/>
      <c r="TL224"/>
      <c r="TM224"/>
      <c r="TN224"/>
      <c r="TO224"/>
      <c r="TP224"/>
      <c r="TQ224"/>
      <c r="TR224"/>
      <c r="TS224"/>
      <c r="TT224"/>
      <c r="TU224"/>
      <c r="TV224"/>
      <c r="TW224"/>
      <c r="TX224"/>
      <c r="TY224"/>
      <c r="TZ224"/>
      <c r="UA224"/>
      <c r="UB224"/>
      <c r="UC224"/>
      <c r="UD224"/>
      <c r="UE224"/>
      <c r="UF224"/>
      <c r="UG224"/>
      <c r="UH224"/>
      <c r="UI224"/>
      <c r="UJ224"/>
      <c r="UK224"/>
      <c r="UL224"/>
      <c r="UM224"/>
      <c r="UN224"/>
      <c r="UO224"/>
      <c r="UP224"/>
      <c r="UQ224"/>
      <c r="UR224"/>
      <c r="US224"/>
      <c r="UT224"/>
      <c r="UU224"/>
      <c r="UV224"/>
      <c r="UW224"/>
      <c r="UX224"/>
      <c r="UY224"/>
      <c r="UZ224"/>
      <c r="VA224"/>
      <c r="VB224"/>
      <c r="VC224"/>
      <c r="VD224"/>
      <c r="VE224"/>
      <c r="VF224"/>
      <c r="VG224"/>
      <c r="VH224"/>
      <c r="VI224"/>
      <c r="VJ224"/>
      <c r="VK224"/>
      <c r="VL224"/>
      <c r="VM224"/>
      <c r="VN224"/>
      <c r="VO224"/>
      <c r="VP224"/>
      <c r="VQ224"/>
      <c r="VR224"/>
      <c r="VS224"/>
      <c r="VT224"/>
      <c r="VU224"/>
      <c r="VV224"/>
      <c r="VW224"/>
      <c r="VX224"/>
      <c r="VY224"/>
      <c r="VZ224"/>
      <c r="WA224"/>
      <c r="WB224"/>
      <c r="WC224"/>
      <c r="WD224"/>
      <c r="WE224"/>
      <c r="WF224"/>
      <c r="WG224"/>
      <c r="WH224"/>
      <c r="WI224"/>
      <c r="WJ224"/>
      <c r="WK224"/>
      <c r="WL224"/>
      <c r="WM224"/>
      <c r="WN224"/>
      <c r="WO224"/>
      <c r="WP224"/>
      <c r="WQ224"/>
      <c r="WR224"/>
      <c r="WS224"/>
      <c r="WT224"/>
      <c r="WU224"/>
      <c r="WV224"/>
      <c r="WW224"/>
      <c r="WX224"/>
      <c r="WY224"/>
      <c r="WZ224"/>
      <c r="XA224"/>
      <c r="XB224"/>
      <c r="XC224"/>
      <c r="XD224"/>
      <c r="XE224"/>
      <c r="XF224"/>
      <c r="XG224"/>
      <c r="XH224"/>
      <c r="XI224"/>
      <c r="XJ224"/>
      <c r="XK224"/>
      <c r="XL224"/>
      <c r="XM224"/>
      <c r="XN224"/>
      <c r="XO224"/>
      <c r="XP224"/>
      <c r="XQ224"/>
      <c r="XR224"/>
      <c r="XS224"/>
      <c r="XT224"/>
      <c r="XU224"/>
      <c r="XV224"/>
      <c r="XW224"/>
      <c r="XX224"/>
      <c r="XY224"/>
      <c r="XZ224"/>
      <c r="YA224"/>
      <c r="YB224"/>
      <c r="YC224"/>
      <c r="YD224"/>
      <c r="YE224"/>
      <c r="YF224"/>
      <c r="YG224"/>
      <c r="YH224"/>
      <c r="YI224"/>
      <c r="YJ224"/>
      <c r="YK224"/>
      <c r="YL224"/>
      <c r="YM224"/>
      <c r="YN224"/>
      <c r="YO224"/>
      <c r="YP224"/>
      <c r="YQ224"/>
      <c r="YR224"/>
      <c r="YS224"/>
      <c r="YT224"/>
      <c r="YU224"/>
      <c r="YV224"/>
      <c r="YW224"/>
      <c r="YX224"/>
      <c r="YY224"/>
      <c r="YZ224"/>
      <c r="ZA224"/>
      <c r="ZB224"/>
      <c r="ZC224"/>
      <c r="ZD224"/>
      <c r="ZE224"/>
      <c r="ZF224"/>
      <c r="ZG224"/>
      <c r="ZH224"/>
      <c r="ZI224"/>
      <c r="ZJ224"/>
      <c r="ZK224"/>
      <c r="ZL224"/>
      <c r="ZM224"/>
      <c r="ZN224"/>
      <c r="ZO224"/>
      <c r="ZP224"/>
      <c r="ZQ224"/>
      <c r="ZR224"/>
      <c r="ZS224"/>
      <c r="ZT224"/>
      <c r="ZU224"/>
      <c r="ZV224"/>
      <c r="ZW224"/>
      <c r="ZX224"/>
      <c r="ZY224"/>
      <c r="ZZ224"/>
    </row>
    <row r="225" spans="1:702" s="18" customFormat="1">
      <c r="A225" s="16" t="s">
        <v>68</v>
      </c>
      <c r="B225">
        <v>502542.61429162155</v>
      </c>
      <c r="C225">
        <v>514473.21210533491</v>
      </c>
      <c r="D225">
        <v>490144.62082693557</v>
      </c>
      <c r="E225">
        <v>454174.14432939421</v>
      </c>
      <c r="F225">
        <v>476855.52751941641</v>
      </c>
      <c r="G225">
        <v>461735.1351924123</v>
      </c>
      <c r="H225">
        <v>455057.91268603707</v>
      </c>
      <c r="I225">
        <v>442505.92293803114</v>
      </c>
      <c r="J225">
        <v>402357.1783237881</v>
      </c>
      <c r="K225">
        <v>402981.86499811074</v>
      </c>
      <c r="L225">
        <v>467134.13347090501</v>
      </c>
      <c r="M225">
        <v>490028.88003410242</v>
      </c>
      <c r="N225">
        <v>424099.6079747866</v>
      </c>
      <c r="O225">
        <v>371907.46604113781</v>
      </c>
      <c r="P225">
        <v>352684.63021294388</v>
      </c>
      <c r="Q225">
        <v>320827.4327178885</v>
      </c>
      <c r="R225">
        <v>310479.18608698179</v>
      </c>
      <c r="S225">
        <v>365544.45014079538</v>
      </c>
      <c r="T225">
        <v>343785.39280424919</v>
      </c>
      <c r="U225">
        <v>340410.43269743881</v>
      </c>
      <c r="V225">
        <v>313333.87206947495</v>
      </c>
      <c r="W225">
        <v>318468.830454482</v>
      </c>
      <c r="X225">
        <v>322668.13381739525</v>
      </c>
      <c r="Y225">
        <v>318065.59942131257</v>
      </c>
      <c r="Z225">
        <v>324969.05037491792</v>
      </c>
      <c r="AA225">
        <v>353651.55564466538</v>
      </c>
      <c r="AB225">
        <v>307874.47817735042</v>
      </c>
      <c r="AC225">
        <v>295054.19733600627</v>
      </c>
      <c r="AD225">
        <v>260044.93302186398</v>
      </c>
      <c r="AE225">
        <v>228812.5098486084</v>
      </c>
      <c r="AF225">
        <v>232009.69996347785</v>
      </c>
      <c r="AG225">
        <v>214958.04729809568</v>
      </c>
      <c r="AH225">
        <v>0</v>
      </c>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c r="GN225"/>
      <c r="GO225"/>
      <c r="GP225"/>
      <c r="GQ225"/>
      <c r="GR225"/>
      <c r="GS225"/>
      <c r="GT225"/>
      <c r="GU225"/>
      <c r="GV225"/>
      <c r="GW225"/>
      <c r="GX225"/>
      <c r="GY225"/>
      <c r="GZ225"/>
      <c r="HA225"/>
      <c r="HB225"/>
      <c r="HC225"/>
      <c r="HD225"/>
      <c r="HE225"/>
      <c r="HF225"/>
      <c r="HG225"/>
      <c r="HH225"/>
      <c r="HI225"/>
      <c r="HJ225"/>
      <c r="HK225"/>
      <c r="HL225"/>
      <c r="HM225"/>
      <c r="HN225"/>
      <c r="HO225"/>
      <c r="HP225"/>
      <c r="HQ225"/>
      <c r="HR225"/>
      <c r="HS225"/>
      <c r="HT225"/>
      <c r="HU225"/>
      <c r="HV225"/>
      <c r="HW225"/>
      <c r="HX225"/>
      <c r="HY225"/>
      <c r="HZ225"/>
      <c r="IA225"/>
      <c r="IB225"/>
      <c r="IC225"/>
      <c r="ID225"/>
      <c r="IE225"/>
      <c r="IF225"/>
      <c r="IG225"/>
      <c r="IH225"/>
      <c r="II225"/>
      <c r="IJ225"/>
      <c r="IK225"/>
      <c r="IL225"/>
      <c r="IM225"/>
      <c r="IN225"/>
      <c r="IO225"/>
      <c r="IP225"/>
      <c r="IQ225"/>
      <c r="IR225"/>
      <c r="IS225"/>
      <c r="IT225"/>
      <c r="IU225"/>
      <c r="IV225"/>
      <c r="IW225"/>
      <c r="IX225"/>
      <c r="IY225"/>
      <c r="IZ225"/>
      <c r="JA225"/>
      <c r="JB225"/>
      <c r="JC225"/>
      <c r="JD225"/>
      <c r="JE225"/>
      <c r="JF225"/>
      <c r="JG225"/>
      <c r="JH225"/>
      <c r="JI225"/>
      <c r="JJ225"/>
      <c r="JK225"/>
      <c r="JL225"/>
      <c r="JM225"/>
      <c r="JN225"/>
      <c r="JO225"/>
      <c r="JP225"/>
      <c r="JQ225"/>
      <c r="JR225"/>
      <c r="JS225"/>
      <c r="JT225"/>
      <c r="JU225"/>
      <c r="JV225"/>
      <c r="JW225"/>
      <c r="JX225"/>
      <c r="JY225"/>
      <c r="JZ225"/>
      <c r="KA225"/>
      <c r="KB225"/>
      <c r="KC225"/>
      <c r="KD225"/>
      <c r="KE225"/>
      <c r="KF225"/>
      <c r="KG225"/>
      <c r="KH225"/>
      <c r="KI225"/>
      <c r="KJ225"/>
      <c r="KK225"/>
      <c r="KL225"/>
      <c r="KM225"/>
      <c r="KN225"/>
      <c r="KO225"/>
      <c r="KP225"/>
      <c r="KQ225"/>
      <c r="KR225"/>
      <c r="KS225"/>
      <c r="KT225"/>
      <c r="KU225"/>
      <c r="KV225"/>
      <c r="KW225"/>
      <c r="KX225"/>
      <c r="KY225"/>
      <c r="KZ225"/>
      <c r="LA225"/>
      <c r="LB225"/>
      <c r="LC225"/>
      <c r="LD225"/>
      <c r="LE225"/>
      <c r="LF225"/>
      <c r="LG225"/>
      <c r="LH225"/>
      <c r="LI225"/>
      <c r="LJ225"/>
      <c r="LK225"/>
      <c r="LL225"/>
      <c r="LM225"/>
      <c r="LN225"/>
      <c r="LO225"/>
      <c r="LP225"/>
      <c r="LQ225"/>
      <c r="LR225"/>
      <c r="LS225"/>
      <c r="LT225"/>
      <c r="LU225"/>
      <c r="LV225"/>
      <c r="LW225"/>
      <c r="LX225"/>
      <c r="LY225"/>
      <c r="LZ225"/>
      <c r="MA225"/>
      <c r="MB225"/>
      <c r="MC225"/>
      <c r="MD225"/>
      <c r="ME225"/>
      <c r="MF225"/>
      <c r="MG225"/>
      <c r="MH225"/>
      <c r="MI225"/>
      <c r="MJ225"/>
      <c r="MK225"/>
      <c r="ML225"/>
      <c r="MM225"/>
      <c r="MN225"/>
      <c r="MO225"/>
      <c r="MP225"/>
      <c r="MQ225"/>
      <c r="MR225"/>
      <c r="MS225"/>
      <c r="MT225"/>
      <c r="MU225"/>
      <c r="MV225"/>
      <c r="MW225"/>
      <c r="MX225"/>
      <c r="MY225"/>
      <c r="MZ225"/>
      <c r="NA225"/>
      <c r="NB225"/>
      <c r="NC225"/>
      <c r="ND225"/>
      <c r="NE225"/>
      <c r="NF225"/>
      <c r="NG225"/>
      <c r="NH225"/>
      <c r="NI225"/>
      <c r="NJ225"/>
      <c r="NK225"/>
      <c r="NL225"/>
      <c r="NM225"/>
      <c r="NN225"/>
      <c r="NO225"/>
      <c r="NP225"/>
      <c r="NQ225"/>
      <c r="NR225"/>
      <c r="NS225"/>
      <c r="NT225"/>
      <c r="NU225"/>
      <c r="NV225"/>
      <c r="NW225"/>
      <c r="NX225"/>
      <c r="NY225"/>
      <c r="NZ225"/>
      <c r="OA225"/>
      <c r="OB225"/>
      <c r="OC225"/>
      <c r="OD225"/>
      <c r="OE225"/>
      <c r="OF225"/>
      <c r="OG225"/>
      <c r="OH225"/>
      <c r="OI225"/>
      <c r="OJ225"/>
      <c r="OK225"/>
      <c r="OL225"/>
      <c r="OM225"/>
      <c r="ON225"/>
      <c r="OO225"/>
      <c r="OP225"/>
      <c r="OQ225"/>
      <c r="OR225"/>
      <c r="OS225"/>
      <c r="OT225"/>
      <c r="OU225"/>
      <c r="OV225"/>
      <c r="OW225"/>
      <c r="OX225"/>
      <c r="OY225"/>
      <c r="OZ225"/>
      <c r="PA225"/>
      <c r="PB225"/>
      <c r="PC225"/>
      <c r="PD225"/>
      <c r="PE225"/>
      <c r="PF225"/>
      <c r="PG225"/>
      <c r="PH225"/>
      <c r="PI225"/>
      <c r="PJ225"/>
      <c r="PK225"/>
      <c r="PL225"/>
      <c r="PM225"/>
      <c r="PN225"/>
      <c r="PO225"/>
      <c r="PP225"/>
      <c r="PQ225"/>
      <c r="PR225"/>
      <c r="PS225"/>
      <c r="PT225"/>
      <c r="PU225"/>
      <c r="PV225"/>
      <c r="PW225"/>
      <c r="PX225"/>
      <c r="PY225"/>
      <c r="PZ225"/>
      <c r="QA225"/>
      <c r="QB225"/>
      <c r="QC225"/>
      <c r="QD225"/>
      <c r="QE225"/>
      <c r="QF225"/>
      <c r="QG225"/>
      <c r="QH225"/>
      <c r="QI225"/>
      <c r="QJ225"/>
      <c r="QK225"/>
      <c r="QL225"/>
      <c r="QM225"/>
      <c r="QN225"/>
      <c r="QO225"/>
      <c r="QP225"/>
      <c r="QQ225"/>
      <c r="QR225"/>
      <c r="QS225"/>
      <c r="QT225"/>
      <c r="QU225"/>
      <c r="QV225"/>
      <c r="QW225"/>
      <c r="QX225"/>
      <c r="QY225"/>
      <c r="QZ225"/>
      <c r="RA225"/>
      <c r="RB225"/>
      <c r="RC225"/>
      <c r="RD225"/>
      <c r="RE225"/>
      <c r="RF225"/>
      <c r="RG225"/>
      <c r="RH225"/>
      <c r="RI225"/>
      <c r="RJ225"/>
      <c r="RK225"/>
      <c r="RL225"/>
      <c r="RM225"/>
      <c r="RN225"/>
      <c r="RO225"/>
      <c r="RP225"/>
      <c r="RQ225"/>
      <c r="RR225"/>
      <c r="RS225"/>
      <c r="RT225"/>
      <c r="RU225"/>
      <c r="RV225"/>
      <c r="RW225"/>
      <c r="RX225"/>
      <c r="RY225"/>
      <c r="RZ225"/>
      <c r="SA225"/>
      <c r="SB225"/>
      <c r="SC225"/>
      <c r="SD225"/>
      <c r="SE225"/>
      <c r="SF225"/>
      <c r="SG225"/>
      <c r="SH225"/>
      <c r="SI225"/>
      <c r="SJ225"/>
      <c r="SK225"/>
      <c r="SL225"/>
      <c r="SM225"/>
      <c r="SN225"/>
      <c r="SO225"/>
      <c r="SP225"/>
      <c r="SQ225"/>
      <c r="SR225"/>
      <c r="SS225"/>
      <c r="ST225"/>
      <c r="SU225"/>
      <c r="SV225"/>
      <c r="SW225"/>
      <c r="SX225"/>
      <c r="SY225"/>
      <c r="SZ225"/>
      <c r="TA225"/>
      <c r="TB225"/>
      <c r="TC225"/>
      <c r="TD225"/>
      <c r="TE225"/>
      <c r="TF225"/>
      <c r="TG225"/>
      <c r="TH225"/>
      <c r="TI225"/>
      <c r="TJ225"/>
      <c r="TK225"/>
      <c r="TL225"/>
      <c r="TM225"/>
      <c r="TN225"/>
      <c r="TO225"/>
      <c r="TP225"/>
      <c r="TQ225"/>
      <c r="TR225"/>
      <c r="TS225"/>
      <c r="TT225"/>
      <c r="TU225"/>
      <c r="TV225"/>
      <c r="TW225"/>
      <c r="TX225"/>
      <c r="TY225"/>
      <c r="TZ225"/>
      <c r="UA225"/>
      <c r="UB225"/>
      <c r="UC225"/>
      <c r="UD225"/>
      <c r="UE225"/>
      <c r="UF225"/>
      <c r="UG225"/>
      <c r="UH225"/>
      <c r="UI225"/>
      <c r="UJ225"/>
      <c r="UK225"/>
      <c r="UL225"/>
      <c r="UM225"/>
      <c r="UN225"/>
      <c r="UO225"/>
      <c r="UP225"/>
      <c r="UQ225"/>
      <c r="UR225"/>
      <c r="US225"/>
      <c r="UT225"/>
      <c r="UU225"/>
      <c r="UV225"/>
      <c r="UW225"/>
      <c r="UX225"/>
      <c r="UY225"/>
      <c r="UZ225"/>
      <c r="VA225"/>
      <c r="VB225"/>
      <c r="VC225"/>
      <c r="VD225"/>
      <c r="VE225"/>
      <c r="VF225"/>
      <c r="VG225"/>
      <c r="VH225"/>
      <c r="VI225"/>
      <c r="VJ225"/>
      <c r="VK225"/>
      <c r="VL225"/>
      <c r="VM225"/>
      <c r="VN225"/>
      <c r="VO225"/>
      <c r="VP225"/>
      <c r="VQ225"/>
      <c r="VR225"/>
      <c r="VS225"/>
      <c r="VT225"/>
      <c r="VU225"/>
      <c r="VV225"/>
      <c r="VW225"/>
      <c r="VX225"/>
      <c r="VY225"/>
      <c r="VZ225"/>
      <c r="WA225"/>
      <c r="WB225"/>
      <c r="WC225"/>
      <c r="WD225"/>
      <c r="WE225"/>
      <c r="WF225"/>
      <c r="WG225"/>
      <c r="WH225"/>
      <c r="WI225"/>
      <c r="WJ225"/>
      <c r="WK225"/>
      <c r="WL225"/>
      <c r="WM225"/>
      <c r="WN225"/>
      <c r="WO225"/>
      <c r="WP225"/>
      <c r="WQ225"/>
      <c r="WR225"/>
      <c r="WS225"/>
      <c r="WT225"/>
      <c r="WU225"/>
      <c r="WV225"/>
      <c r="WW225"/>
      <c r="WX225"/>
      <c r="WY225"/>
      <c r="WZ225"/>
      <c r="XA225"/>
      <c r="XB225"/>
      <c r="XC225"/>
      <c r="XD225"/>
      <c r="XE225"/>
      <c r="XF225"/>
      <c r="XG225"/>
      <c r="XH225"/>
      <c r="XI225"/>
      <c r="XJ225"/>
      <c r="XK225"/>
      <c r="XL225"/>
      <c r="XM225"/>
      <c r="XN225"/>
      <c r="XO225"/>
      <c r="XP225"/>
      <c r="XQ225"/>
      <c r="XR225"/>
      <c r="XS225"/>
      <c r="XT225"/>
      <c r="XU225"/>
      <c r="XV225"/>
      <c r="XW225"/>
      <c r="XX225"/>
      <c r="XY225"/>
      <c r="XZ225"/>
      <c r="YA225"/>
      <c r="YB225"/>
      <c r="YC225"/>
      <c r="YD225"/>
      <c r="YE225"/>
      <c r="YF225"/>
      <c r="YG225"/>
      <c r="YH225"/>
      <c r="YI225"/>
      <c r="YJ225"/>
      <c r="YK225"/>
      <c r="YL225"/>
      <c r="YM225"/>
      <c r="YN225"/>
      <c r="YO225"/>
      <c r="YP225"/>
      <c r="YQ225"/>
      <c r="YR225"/>
      <c r="YS225"/>
      <c r="YT225"/>
      <c r="YU225"/>
      <c r="YV225"/>
      <c r="YW225"/>
      <c r="YX225"/>
      <c r="YY225"/>
      <c r="YZ225"/>
      <c r="ZA225"/>
      <c r="ZB225"/>
      <c r="ZC225"/>
      <c r="ZD225"/>
      <c r="ZE225"/>
      <c r="ZF225"/>
      <c r="ZG225"/>
      <c r="ZH225"/>
      <c r="ZI225"/>
      <c r="ZJ225"/>
      <c r="ZK225"/>
      <c r="ZL225"/>
      <c r="ZM225"/>
      <c r="ZN225"/>
      <c r="ZO225"/>
      <c r="ZP225"/>
      <c r="ZQ225"/>
      <c r="ZR225"/>
      <c r="ZS225"/>
      <c r="ZT225"/>
      <c r="ZU225"/>
      <c r="ZV225"/>
      <c r="ZW225"/>
      <c r="ZX225"/>
      <c r="ZY225"/>
      <c r="ZZ225"/>
    </row>
    <row r="226" spans="1:702" s="18" customFormat="1">
      <c r="A226" s="16" t="s">
        <v>69</v>
      </c>
      <c r="B226">
        <v>125635.65357290539</v>
      </c>
      <c r="C226">
        <v>128618.30302633373</v>
      </c>
      <c r="D226">
        <v>122536.15520673389</v>
      </c>
      <c r="E226">
        <v>113543.53608234855</v>
      </c>
      <c r="F226">
        <v>119213.88187985412</v>
      </c>
      <c r="G226">
        <v>115433.78379810309</v>
      </c>
      <c r="H226">
        <v>113764.47817150928</v>
      </c>
      <c r="I226">
        <v>110626.4807345078</v>
      </c>
      <c r="J226">
        <v>100589.29458094704</v>
      </c>
      <c r="K226">
        <v>100745.4662495277</v>
      </c>
      <c r="L226">
        <v>116783.53336772625</v>
      </c>
      <c r="M226">
        <v>122507.2200085256</v>
      </c>
      <c r="N226">
        <v>106024.90199369665</v>
      </c>
      <c r="O226">
        <v>92976.866510284439</v>
      </c>
      <c r="P226">
        <v>88171.157553235971</v>
      </c>
      <c r="Q226">
        <v>80206.858179472125</v>
      </c>
      <c r="R226">
        <v>77619.796521745448</v>
      </c>
      <c r="S226">
        <v>91386.112535198845</v>
      </c>
      <c r="T226">
        <v>85946.348201062297</v>
      </c>
      <c r="U226">
        <v>85102.608174359702</v>
      </c>
      <c r="V226">
        <v>78333.468017368737</v>
      </c>
      <c r="W226">
        <v>79617.2076136205</v>
      </c>
      <c r="X226">
        <v>80667.033454348813</v>
      </c>
      <c r="Y226">
        <v>79516.399855328142</v>
      </c>
      <c r="Z226">
        <v>81242.26259372948</v>
      </c>
      <c r="AA226">
        <v>88412.888911166345</v>
      </c>
      <c r="AB226">
        <v>76968.619544337605</v>
      </c>
      <c r="AC226">
        <v>73763.549334001567</v>
      </c>
      <c r="AD226">
        <v>65011.233255465995</v>
      </c>
      <c r="AE226">
        <v>57203.127462152101</v>
      </c>
      <c r="AF226">
        <v>58002.424990869469</v>
      </c>
      <c r="AG226">
        <v>53739.511824523928</v>
      </c>
      <c r="AH226">
        <v>258710.70241647575</v>
      </c>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c r="GN226"/>
      <c r="GO226"/>
      <c r="GP226"/>
      <c r="GQ226"/>
      <c r="GR226"/>
      <c r="GS226"/>
      <c r="GT226"/>
      <c r="GU226"/>
      <c r="GV226"/>
      <c r="GW226"/>
      <c r="GX226"/>
      <c r="GY226"/>
      <c r="GZ226"/>
      <c r="HA226"/>
      <c r="HB226"/>
      <c r="HC226"/>
      <c r="HD226"/>
      <c r="HE226"/>
      <c r="HF226"/>
      <c r="HG226"/>
      <c r="HH226"/>
      <c r="HI226"/>
      <c r="HJ226"/>
      <c r="HK226"/>
      <c r="HL226"/>
      <c r="HM226"/>
      <c r="HN226"/>
      <c r="HO226"/>
      <c r="HP226"/>
      <c r="HQ226"/>
      <c r="HR226"/>
      <c r="HS226"/>
      <c r="HT226"/>
      <c r="HU226"/>
      <c r="HV226"/>
      <c r="HW226"/>
      <c r="HX226"/>
      <c r="HY226"/>
      <c r="HZ226"/>
      <c r="IA226"/>
      <c r="IB226"/>
      <c r="IC226"/>
      <c r="ID226"/>
      <c r="IE226"/>
      <c r="IF226"/>
      <c r="IG226"/>
      <c r="IH226"/>
      <c r="II226"/>
      <c r="IJ226"/>
      <c r="IK226"/>
      <c r="IL226"/>
      <c r="IM226"/>
      <c r="IN226"/>
      <c r="IO226"/>
      <c r="IP226"/>
      <c r="IQ226"/>
      <c r="IR226"/>
      <c r="IS226"/>
      <c r="IT226"/>
      <c r="IU226"/>
      <c r="IV226"/>
      <c r="IW226"/>
      <c r="IX226"/>
      <c r="IY226"/>
      <c r="IZ226"/>
      <c r="JA226"/>
      <c r="JB226"/>
      <c r="JC226"/>
      <c r="JD226"/>
      <c r="JE226"/>
      <c r="JF226"/>
      <c r="JG226"/>
      <c r="JH226"/>
      <c r="JI226"/>
      <c r="JJ226"/>
      <c r="JK226"/>
      <c r="JL226"/>
      <c r="JM226"/>
      <c r="JN226"/>
      <c r="JO226"/>
      <c r="JP226"/>
      <c r="JQ226"/>
      <c r="JR226"/>
      <c r="JS226"/>
      <c r="JT226"/>
      <c r="JU226"/>
      <c r="JV226"/>
      <c r="JW226"/>
      <c r="JX226"/>
      <c r="JY226"/>
      <c r="JZ226"/>
      <c r="KA226"/>
      <c r="KB226"/>
      <c r="KC226"/>
      <c r="KD226"/>
      <c r="KE226"/>
      <c r="KF226"/>
      <c r="KG226"/>
      <c r="KH226"/>
      <c r="KI226"/>
      <c r="KJ226"/>
      <c r="KK226"/>
      <c r="KL226"/>
      <c r="KM226"/>
      <c r="KN226"/>
      <c r="KO226"/>
      <c r="KP226"/>
      <c r="KQ226"/>
      <c r="KR226"/>
      <c r="KS226"/>
      <c r="KT226"/>
      <c r="KU226"/>
      <c r="KV226"/>
      <c r="KW226"/>
      <c r="KX226"/>
      <c r="KY226"/>
      <c r="KZ226"/>
      <c r="LA226"/>
      <c r="LB226"/>
      <c r="LC226"/>
      <c r="LD226"/>
      <c r="LE226"/>
      <c r="LF226"/>
      <c r="LG226"/>
      <c r="LH226"/>
      <c r="LI226"/>
      <c r="LJ226"/>
      <c r="LK226"/>
      <c r="LL226"/>
      <c r="LM226"/>
      <c r="LN226"/>
      <c r="LO226"/>
      <c r="LP226"/>
      <c r="LQ226"/>
      <c r="LR226"/>
      <c r="LS226"/>
      <c r="LT226"/>
      <c r="LU226"/>
      <c r="LV226"/>
      <c r="LW226"/>
      <c r="LX226"/>
      <c r="LY226"/>
      <c r="LZ226"/>
      <c r="MA226"/>
      <c r="MB226"/>
      <c r="MC226"/>
      <c r="MD226"/>
      <c r="ME226"/>
      <c r="MF226"/>
      <c r="MG226"/>
      <c r="MH226"/>
      <c r="MI226"/>
      <c r="MJ226"/>
      <c r="MK226"/>
      <c r="ML226"/>
      <c r="MM226"/>
      <c r="MN226"/>
      <c r="MO226"/>
      <c r="MP226"/>
      <c r="MQ226"/>
      <c r="MR226"/>
      <c r="MS226"/>
      <c r="MT226"/>
      <c r="MU226"/>
      <c r="MV226"/>
      <c r="MW226"/>
      <c r="MX226"/>
      <c r="MY226"/>
      <c r="MZ226"/>
      <c r="NA226"/>
      <c r="NB226"/>
      <c r="NC226"/>
      <c r="ND226"/>
      <c r="NE226"/>
      <c r="NF226"/>
      <c r="NG226"/>
      <c r="NH226"/>
      <c r="NI226"/>
      <c r="NJ226"/>
      <c r="NK226"/>
      <c r="NL226"/>
      <c r="NM226"/>
      <c r="NN226"/>
      <c r="NO226"/>
      <c r="NP226"/>
      <c r="NQ226"/>
      <c r="NR226"/>
      <c r="NS226"/>
      <c r="NT226"/>
      <c r="NU226"/>
      <c r="NV226"/>
      <c r="NW226"/>
      <c r="NX226"/>
      <c r="NY226"/>
      <c r="NZ226"/>
      <c r="OA226"/>
      <c r="OB226"/>
      <c r="OC226"/>
      <c r="OD226"/>
      <c r="OE226"/>
      <c r="OF226"/>
      <c r="OG226"/>
      <c r="OH226"/>
      <c r="OI226"/>
      <c r="OJ226"/>
      <c r="OK226"/>
      <c r="OL226"/>
      <c r="OM226"/>
      <c r="ON226"/>
      <c r="OO226"/>
      <c r="OP226"/>
      <c r="OQ226"/>
      <c r="OR226"/>
      <c r="OS226"/>
      <c r="OT226"/>
      <c r="OU226"/>
      <c r="OV226"/>
      <c r="OW226"/>
      <c r="OX226"/>
      <c r="OY226"/>
      <c r="OZ226"/>
      <c r="PA226"/>
      <c r="PB226"/>
      <c r="PC226"/>
      <c r="PD226"/>
      <c r="PE226"/>
      <c r="PF226"/>
      <c r="PG226"/>
      <c r="PH226"/>
      <c r="PI226"/>
      <c r="PJ226"/>
      <c r="PK226"/>
      <c r="PL226"/>
      <c r="PM226"/>
      <c r="PN226"/>
      <c r="PO226"/>
      <c r="PP226"/>
      <c r="PQ226"/>
      <c r="PR226"/>
      <c r="PS226"/>
      <c r="PT226"/>
      <c r="PU226"/>
      <c r="PV226"/>
      <c r="PW226"/>
      <c r="PX226"/>
      <c r="PY226"/>
      <c r="PZ226"/>
      <c r="QA226"/>
      <c r="QB226"/>
      <c r="QC226"/>
      <c r="QD226"/>
      <c r="QE226"/>
      <c r="QF226"/>
      <c r="QG226"/>
      <c r="QH226"/>
      <c r="QI226"/>
      <c r="QJ226"/>
      <c r="QK226"/>
      <c r="QL226"/>
      <c r="QM226"/>
      <c r="QN226"/>
      <c r="QO226"/>
      <c r="QP226"/>
      <c r="QQ226"/>
      <c r="QR226"/>
      <c r="QS226"/>
      <c r="QT226"/>
      <c r="QU226"/>
      <c r="QV226"/>
      <c r="QW226"/>
      <c r="QX226"/>
      <c r="QY226"/>
      <c r="QZ226"/>
      <c r="RA226"/>
      <c r="RB226"/>
      <c r="RC226"/>
      <c r="RD226"/>
      <c r="RE226"/>
      <c r="RF226"/>
      <c r="RG226"/>
      <c r="RH226"/>
      <c r="RI226"/>
      <c r="RJ226"/>
      <c r="RK226"/>
      <c r="RL226"/>
      <c r="RM226"/>
      <c r="RN226"/>
      <c r="RO226"/>
      <c r="RP226"/>
      <c r="RQ226"/>
      <c r="RR226"/>
      <c r="RS226"/>
      <c r="RT226"/>
      <c r="RU226"/>
      <c r="RV226"/>
      <c r="RW226"/>
      <c r="RX226"/>
      <c r="RY226"/>
      <c r="RZ226"/>
      <c r="SA226"/>
      <c r="SB226"/>
      <c r="SC226"/>
      <c r="SD226"/>
      <c r="SE226"/>
      <c r="SF226"/>
      <c r="SG226"/>
      <c r="SH226"/>
      <c r="SI226"/>
      <c r="SJ226"/>
      <c r="SK226"/>
      <c r="SL226"/>
      <c r="SM226"/>
      <c r="SN226"/>
      <c r="SO226"/>
      <c r="SP226"/>
      <c r="SQ226"/>
      <c r="SR226"/>
      <c r="SS226"/>
      <c r="ST226"/>
      <c r="SU226"/>
      <c r="SV226"/>
      <c r="SW226"/>
      <c r="SX226"/>
      <c r="SY226"/>
      <c r="SZ226"/>
      <c r="TA226"/>
      <c r="TB226"/>
      <c r="TC226"/>
      <c r="TD226"/>
      <c r="TE226"/>
      <c r="TF226"/>
      <c r="TG226"/>
      <c r="TH226"/>
      <c r="TI226"/>
      <c r="TJ226"/>
      <c r="TK226"/>
      <c r="TL226"/>
      <c r="TM226"/>
      <c r="TN226"/>
      <c r="TO226"/>
      <c r="TP226"/>
      <c r="TQ226"/>
      <c r="TR226"/>
      <c r="TS226"/>
      <c r="TT226"/>
      <c r="TU226"/>
      <c r="TV226"/>
      <c r="TW226"/>
      <c r="TX226"/>
      <c r="TY226"/>
      <c r="TZ226"/>
      <c r="UA226"/>
      <c r="UB226"/>
      <c r="UC226"/>
      <c r="UD226"/>
      <c r="UE226"/>
      <c r="UF226"/>
      <c r="UG226"/>
      <c r="UH226"/>
      <c r="UI226"/>
      <c r="UJ226"/>
      <c r="UK226"/>
      <c r="UL226"/>
      <c r="UM226"/>
      <c r="UN226"/>
      <c r="UO226"/>
      <c r="UP226"/>
      <c r="UQ226"/>
      <c r="UR226"/>
      <c r="US226"/>
      <c r="UT226"/>
      <c r="UU226"/>
      <c r="UV226"/>
      <c r="UW226"/>
      <c r="UX226"/>
      <c r="UY226"/>
      <c r="UZ226"/>
      <c r="VA226"/>
      <c r="VB226"/>
      <c r="VC226"/>
      <c r="VD226"/>
      <c r="VE226"/>
      <c r="VF226"/>
      <c r="VG226"/>
      <c r="VH226"/>
      <c r="VI226"/>
      <c r="VJ226"/>
      <c r="VK226"/>
      <c r="VL226"/>
      <c r="VM226"/>
      <c r="VN226"/>
      <c r="VO226"/>
      <c r="VP226"/>
      <c r="VQ226"/>
      <c r="VR226"/>
      <c r="VS226"/>
      <c r="VT226"/>
      <c r="VU226"/>
      <c r="VV226"/>
      <c r="VW226"/>
      <c r="VX226"/>
      <c r="VY226"/>
      <c r="VZ226"/>
      <c r="WA226"/>
      <c r="WB226"/>
      <c r="WC226"/>
      <c r="WD226"/>
      <c r="WE226"/>
      <c r="WF226"/>
      <c r="WG226"/>
      <c r="WH226"/>
      <c r="WI226"/>
      <c r="WJ226"/>
      <c r="WK226"/>
      <c r="WL226"/>
      <c r="WM226"/>
      <c r="WN226"/>
      <c r="WO226"/>
      <c r="WP226"/>
      <c r="WQ226"/>
      <c r="WR226"/>
      <c r="WS226"/>
      <c r="WT226"/>
      <c r="WU226"/>
      <c r="WV226"/>
      <c r="WW226"/>
      <c r="WX226"/>
      <c r="WY226"/>
      <c r="WZ226"/>
      <c r="XA226"/>
      <c r="XB226"/>
      <c r="XC226"/>
      <c r="XD226"/>
      <c r="XE226"/>
      <c r="XF226"/>
      <c r="XG226"/>
      <c r="XH226"/>
      <c r="XI226"/>
      <c r="XJ226"/>
      <c r="XK226"/>
      <c r="XL226"/>
      <c r="XM226"/>
      <c r="XN226"/>
      <c r="XO226"/>
      <c r="XP226"/>
      <c r="XQ226"/>
      <c r="XR226"/>
      <c r="XS226"/>
      <c r="XT226"/>
      <c r="XU226"/>
      <c r="XV226"/>
      <c r="XW226"/>
      <c r="XX226"/>
      <c r="XY226"/>
      <c r="XZ226"/>
      <c r="YA226"/>
      <c r="YB226"/>
      <c r="YC226"/>
      <c r="YD226"/>
      <c r="YE226"/>
      <c r="YF226"/>
      <c r="YG226"/>
      <c r="YH226"/>
      <c r="YI226"/>
      <c r="YJ226"/>
      <c r="YK226"/>
      <c r="YL226"/>
      <c r="YM226"/>
      <c r="YN226"/>
      <c r="YO226"/>
      <c r="YP226"/>
      <c r="YQ226"/>
      <c r="YR226"/>
      <c r="YS226"/>
      <c r="YT226"/>
      <c r="YU226"/>
      <c r="YV226"/>
      <c r="YW226"/>
      <c r="YX226"/>
      <c r="YY226"/>
      <c r="YZ226"/>
      <c r="ZA226"/>
      <c r="ZB226"/>
      <c r="ZC226"/>
      <c r="ZD226"/>
      <c r="ZE226"/>
      <c r="ZF226"/>
      <c r="ZG226"/>
      <c r="ZH226"/>
      <c r="ZI226"/>
      <c r="ZJ226"/>
      <c r="ZK226"/>
      <c r="ZL226"/>
      <c r="ZM226"/>
      <c r="ZN226"/>
      <c r="ZO226"/>
      <c r="ZP226"/>
      <c r="ZQ226"/>
      <c r="ZR226"/>
      <c r="ZS226"/>
      <c r="ZT226"/>
      <c r="ZU226"/>
      <c r="ZV226"/>
      <c r="ZW226"/>
      <c r="ZX226"/>
      <c r="ZY226"/>
      <c r="ZZ226"/>
    </row>
    <row r="227" spans="1:702" s="18" customFormat="1">
      <c r="A227" s="16" t="s">
        <v>195</v>
      </c>
      <c r="B227">
        <v>628178.26786452695</v>
      </c>
      <c r="C227">
        <v>643091.51513166865</v>
      </c>
      <c r="D227">
        <v>612680.77603366948</v>
      </c>
      <c r="E227">
        <v>567717.68041174277</v>
      </c>
      <c r="F227">
        <v>596069.40939927055</v>
      </c>
      <c r="G227">
        <v>577168.91899051541</v>
      </c>
      <c r="H227">
        <v>568822.39085754636</v>
      </c>
      <c r="I227">
        <v>553132.40367253893</v>
      </c>
      <c r="J227">
        <v>502946.47290473513</v>
      </c>
      <c r="K227">
        <v>503727.33124763845</v>
      </c>
      <c r="L227">
        <v>583917.66683863127</v>
      </c>
      <c r="M227">
        <v>612536.10004262801</v>
      </c>
      <c r="N227">
        <v>530124.50996848324</v>
      </c>
      <c r="O227">
        <v>464884.33255142224</v>
      </c>
      <c r="P227">
        <v>440855.78776617983</v>
      </c>
      <c r="Q227">
        <v>401034.2908973606</v>
      </c>
      <c r="R227">
        <v>388098.98260872724</v>
      </c>
      <c r="S227">
        <v>456930.56267599424</v>
      </c>
      <c r="T227">
        <v>429731.74100531149</v>
      </c>
      <c r="U227">
        <v>425513.04087179853</v>
      </c>
      <c r="V227">
        <v>391667.3400868437</v>
      </c>
      <c r="W227">
        <v>398086.0380681025</v>
      </c>
      <c r="X227">
        <v>403335.16727174405</v>
      </c>
      <c r="Y227">
        <v>397581.99927664071</v>
      </c>
      <c r="Z227">
        <v>406211.3129686474</v>
      </c>
      <c r="AA227">
        <v>442064.44455583172</v>
      </c>
      <c r="AB227">
        <v>384843.09772168804</v>
      </c>
      <c r="AC227">
        <v>368817.74667000782</v>
      </c>
      <c r="AD227">
        <v>325056.16627732996</v>
      </c>
      <c r="AE227">
        <v>286015.6373107605</v>
      </c>
      <c r="AF227">
        <v>290012.12495434732</v>
      </c>
      <c r="AG227">
        <v>268697.55912261963</v>
      </c>
      <c r="AH227">
        <v>258710.70241647575</v>
      </c>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c r="GN227"/>
      <c r="GO227"/>
      <c r="GP227"/>
      <c r="GQ227"/>
      <c r="GR227"/>
      <c r="GS227"/>
      <c r="GT227"/>
      <c r="GU227"/>
      <c r="GV227"/>
      <c r="GW227"/>
      <c r="GX227"/>
      <c r="GY227"/>
      <c r="GZ227"/>
      <c r="HA227"/>
      <c r="HB227"/>
      <c r="HC227"/>
      <c r="HD227"/>
      <c r="HE227"/>
      <c r="HF227"/>
      <c r="HG227"/>
      <c r="HH227"/>
      <c r="HI227"/>
      <c r="HJ227"/>
      <c r="HK227"/>
      <c r="HL227"/>
      <c r="HM227"/>
      <c r="HN227"/>
      <c r="HO227"/>
      <c r="HP227"/>
      <c r="HQ227"/>
      <c r="HR227"/>
      <c r="HS227"/>
      <c r="HT227"/>
      <c r="HU227"/>
      <c r="HV227"/>
      <c r="HW227"/>
      <c r="HX227"/>
      <c r="HY227"/>
      <c r="HZ227"/>
      <c r="IA227"/>
      <c r="IB227"/>
      <c r="IC227"/>
      <c r="ID227"/>
      <c r="IE227"/>
      <c r="IF227"/>
      <c r="IG227"/>
      <c r="IH227"/>
      <c r="II227"/>
      <c r="IJ227"/>
      <c r="IK227"/>
      <c r="IL227"/>
      <c r="IM227"/>
      <c r="IN227"/>
      <c r="IO227"/>
      <c r="IP227"/>
      <c r="IQ227"/>
      <c r="IR227"/>
      <c r="IS227"/>
      <c r="IT227"/>
      <c r="IU227"/>
      <c r="IV227"/>
      <c r="IW227"/>
      <c r="IX227"/>
      <c r="IY227"/>
      <c r="IZ227"/>
      <c r="JA227"/>
      <c r="JB227"/>
      <c r="JC227"/>
      <c r="JD227"/>
      <c r="JE227"/>
      <c r="JF227"/>
      <c r="JG227"/>
      <c r="JH227"/>
      <c r="JI227"/>
      <c r="JJ227"/>
      <c r="JK227"/>
      <c r="JL227"/>
      <c r="JM227"/>
      <c r="JN227"/>
      <c r="JO227"/>
      <c r="JP227"/>
      <c r="JQ227"/>
      <c r="JR227"/>
      <c r="JS227"/>
      <c r="JT227"/>
      <c r="JU227"/>
      <c r="JV227"/>
      <c r="JW227"/>
      <c r="JX227"/>
      <c r="JY227"/>
      <c r="JZ227"/>
      <c r="KA227"/>
      <c r="KB227"/>
      <c r="KC227"/>
      <c r="KD227"/>
      <c r="KE227"/>
      <c r="KF227"/>
      <c r="KG227"/>
      <c r="KH227"/>
      <c r="KI227"/>
      <c r="KJ227"/>
      <c r="KK227"/>
      <c r="KL227"/>
      <c r="KM227"/>
      <c r="KN227"/>
      <c r="KO227"/>
      <c r="KP227"/>
      <c r="KQ227"/>
      <c r="KR227"/>
      <c r="KS227"/>
      <c r="KT227"/>
      <c r="KU227"/>
      <c r="KV227"/>
      <c r="KW227"/>
      <c r="KX227"/>
      <c r="KY227"/>
      <c r="KZ227"/>
      <c r="LA227"/>
      <c r="LB227"/>
      <c r="LC227"/>
      <c r="LD227"/>
      <c r="LE227"/>
      <c r="LF227"/>
      <c r="LG227"/>
      <c r="LH227"/>
      <c r="LI227"/>
      <c r="LJ227"/>
      <c r="LK227"/>
      <c r="LL227"/>
      <c r="LM227"/>
      <c r="LN227"/>
      <c r="LO227"/>
      <c r="LP227"/>
      <c r="LQ227"/>
      <c r="LR227"/>
      <c r="LS227"/>
      <c r="LT227"/>
      <c r="LU227"/>
      <c r="LV227"/>
      <c r="LW227"/>
      <c r="LX227"/>
      <c r="LY227"/>
      <c r="LZ227"/>
      <c r="MA227"/>
      <c r="MB227"/>
      <c r="MC227"/>
      <c r="MD227"/>
      <c r="ME227"/>
      <c r="MF227"/>
      <c r="MG227"/>
      <c r="MH227"/>
      <c r="MI227"/>
      <c r="MJ227"/>
      <c r="MK227"/>
      <c r="ML227"/>
      <c r="MM227"/>
      <c r="MN227"/>
      <c r="MO227"/>
      <c r="MP227"/>
      <c r="MQ227"/>
      <c r="MR227"/>
      <c r="MS227"/>
      <c r="MT227"/>
      <c r="MU227"/>
      <c r="MV227"/>
      <c r="MW227"/>
      <c r="MX227"/>
      <c r="MY227"/>
      <c r="MZ227"/>
      <c r="NA227"/>
      <c r="NB227"/>
      <c r="NC227"/>
      <c r="ND227"/>
      <c r="NE227"/>
      <c r="NF227"/>
      <c r="NG227"/>
      <c r="NH227"/>
      <c r="NI227"/>
      <c r="NJ227"/>
      <c r="NK227"/>
      <c r="NL227"/>
      <c r="NM227"/>
      <c r="NN227"/>
      <c r="NO227"/>
      <c r="NP227"/>
      <c r="NQ227"/>
      <c r="NR227"/>
      <c r="NS227"/>
      <c r="NT227"/>
      <c r="NU227"/>
      <c r="NV227"/>
      <c r="NW227"/>
      <c r="NX227"/>
      <c r="NY227"/>
      <c r="NZ227"/>
      <c r="OA227"/>
      <c r="OB227"/>
      <c r="OC227"/>
      <c r="OD227"/>
      <c r="OE227"/>
      <c r="OF227"/>
      <c r="OG227"/>
      <c r="OH227"/>
      <c r="OI227"/>
      <c r="OJ227"/>
      <c r="OK227"/>
      <c r="OL227"/>
      <c r="OM227"/>
      <c r="ON227"/>
      <c r="OO227"/>
      <c r="OP227"/>
      <c r="OQ227"/>
      <c r="OR227"/>
      <c r="OS227"/>
      <c r="OT227"/>
      <c r="OU227"/>
      <c r="OV227"/>
      <c r="OW227"/>
      <c r="OX227"/>
      <c r="OY227"/>
      <c r="OZ227"/>
      <c r="PA227"/>
      <c r="PB227"/>
      <c r="PC227"/>
      <c r="PD227"/>
      <c r="PE227"/>
      <c r="PF227"/>
      <c r="PG227"/>
      <c r="PH227"/>
      <c r="PI227"/>
      <c r="PJ227"/>
      <c r="PK227"/>
      <c r="PL227"/>
      <c r="PM227"/>
      <c r="PN227"/>
      <c r="PO227"/>
      <c r="PP227"/>
      <c r="PQ227"/>
      <c r="PR227"/>
      <c r="PS227"/>
      <c r="PT227"/>
      <c r="PU227"/>
      <c r="PV227"/>
      <c r="PW227"/>
      <c r="PX227"/>
      <c r="PY227"/>
      <c r="PZ227"/>
      <c r="QA227"/>
      <c r="QB227"/>
      <c r="QC227"/>
      <c r="QD227"/>
      <c r="QE227"/>
      <c r="QF227"/>
      <c r="QG227"/>
      <c r="QH227"/>
      <c r="QI227"/>
      <c r="QJ227"/>
      <c r="QK227"/>
      <c r="QL227"/>
      <c r="QM227"/>
      <c r="QN227"/>
      <c r="QO227"/>
      <c r="QP227"/>
      <c r="QQ227"/>
      <c r="QR227"/>
      <c r="QS227"/>
      <c r="QT227"/>
      <c r="QU227"/>
      <c r="QV227"/>
      <c r="QW227"/>
      <c r="QX227"/>
      <c r="QY227"/>
      <c r="QZ227"/>
      <c r="RA227"/>
      <c r="RB227"/>
      <c r="RC227"/>
      <c r="RD227"/>
      <c r="RE227"/>
      <c r="RF227"/>
      <c r="RG227"/>
      <c r="RH227"/>
      <c r="RI227"/>
      <c r="RJ227"/>
      <c r="RK227"/>
      <c r="RL227"/>
      <c r="RM227"/>
      <c r="RN227"/>
      <c r="RO227"/>
      <c r="RP227"/>
      <c r="RQ227"/>
      <c r="RR227"/>
      <c r="RS227"/>
      <c r="RT227"/>
      <c r="RU227"/>
      <c r="RV227"/>
      <c r="RW227"/>
      <c r="RX227"/>
      <c r="RY227"/>
      <c r="RZ227"/>
      <c r="SA227"/>
      <c r="SB227"/>
      <c r="SC227"/>
      <c r="SD227"/>
      <c r="SE227"/>
      <c r="SF227"/>
      <c r="SG227"/>
      <c r="SH227"/>
      <c r="SI227"/>
      <c r="SJ227"/>
      <c r="SK227"/>
      <c r="SL227"/>
      <c r="SM227"/>
      <c r="SN227"/>
      <c r="SO227"/>
      <c r="SP227"/>
      <c r="SQ227"/>
      <c r="SR227"/>
      <c r="SS227"/>
      <c r="ST227"/>
      <c r="SU227"/>
      <c r="SV227"/>
      <c r="SW227"/>
      <c r="SX227"/>
      <c r="SY227"/>
      <c r="SZ227"/>
      <c r="TA227"/>
      <c r="TB227"/>
      <c r="TC227"/>
      <c r="TD227"/>
      <c r="TE227"/>
      <c r="TF227"/>
      <c r="TG227"/>
      <c r="TH227"/>
      <c r="TI227"/>
      <c r="TJ227"/>
      <c r="TK227"/>
      <c r="TL227"/>
      <c r="TM227"/>
      <c r="TN227"/>
      <c r="TO227"/>
      <c r="TP227"/>
      <c r="TQ227"/>
      <c r="TR227"/>
      <c r="TS227"/>
      <c r="TT227"/>
      <c r="TU227"/>
      <c r="TV227"/>
      <c r="TW227"/>
      <c r="TX227"/>
      <c r="TY227"/>
      <c r="TZ227"/>
      <c r="UA227"/>
      <c r="UB227"/>
      <c r="UC227"/>
      <c r="UD227"/>
      <c r="UE227"/>
      <c r="UF227"/>
      <c r="UG227"/>
      <c r="UH227"/>
      <c r="UI227"/>
      <c r="UJ227"/>
      <c r="UK227"/>
      <c r="UL227"/>
      <c r="UM227"/>
      <c r="UN227"/>
      <c r="UO227"/>
      <c r="UP227"/>
      <c r="UQ227"/>
      <c r="UR227"/>
      <c r="US227"/>
      <c r="UT227"/>
      <c r="UU227"/>
      <c r="UV227"/>
      <c r="UW227"/>
      <c r="UX227"/>
      <c r="UY227"/>
      <c r="UZ227"/>
      <c r="VA227"/>
      <c r="VB227"/>
      <c r="VC227"/>
      <c r="VD227"/>
      <c r="VE227"/>
      <c r="VF227"/>
      <c r="VG227"/>
      <c r="VH227"/>
      <c r="VI227"/>
      <c r="VJ227"/>
      <c r="VK227"/>
      <c r="VL227"/>
      <c r="VM227"/>
      <c r="VN227"/>
      <c r="VO227"/>
      <c r="VP227"/>
      <c r="VQ227"/>
      <c r="VR227"/>
      <c r="VS227"/>
      <c r="VT227"/>
      <c r="VU227"/>
      <c r="VV227"/>
      <c r="VW227"/>
      <c r="VX227"/>
      <c r="VY227"/>
      <c r="VZ227"/>
      <c r="WA227"/>
      <c r="WB227"/>
      <c r="WC227"/>
      <c r="WD227"/>
      <c r="WE227"/>
      <c r="WF227"/>
      <c r="WG227"/>
      <c r="WH227"/>
      <c r="WI227"/>
      <c r="WJ227"/>
      <c r="WK227"/>
      <c r="WL227"/>
      <c r="WM227"/>
      <c r="WN227"/>
      <c r="WO227"/>
      <c r="WP227"/>
      <c r="WQ227"/>
      <c r="WR227"/>
      <c r="WS227"/>
      <c r="WT227"/>
      <c r="WU227"/>
      <c r="WV227"/>
      <c r="WW227"/>
      <c r="WX227"/>
      <c r="WY227"/>
      <c r="WZ227"/>
      <c r="XA227"/>
      <c r="XB227"/>
      <c r="XC227"/>
      <c r="XD227"/>
      <c r="XE227"/>
      <c r="XF227"/>
      <c r="XG227"/>
      <c r="XH227"/>
      <c r="XI227"/>
      <c r="XJ227"/>
      <c r="XK227"/>
      <c r="XL227"/>
      <c r="XM227"/>
      <c r="XN227"/>
      <c r="XO227"/>
      <c r="XP227"/>
      <c r="XQ227"/>
      <c r="XR227"/>
      <c r="XS227"/>
      <c r="XT227"/>
      <c r="XU227"/>
      <c r="XV227"/>
      <c r="XW227"/>
      <c r="XX227"/>
      <c r="XY227"/>
      <c r="XZ227"/>
      <c r="YA227"/>
      <c r="YB227"/>
      <c r="YC227"/>
      <c r="YD227"/>
      <c r="YE227"/>
      <c r="YF227"/>
      <c r="YG227"/>
      <c r="YH227"/>
      <c r="YI227"/>
      <c r="YJ227"/>
      <c r="YK227"/>
      <c r="YL227"/>
      <c r="YM227"/>
      <c r="YN227"/>
      <c r="YO227"/>
      <c r="YP227"/>
      <c r="YQ227"/>
      <c r="YR227"/>
      <c r="YS227"/>
      <c r="YT227"/>
      <c r="YU227"/>
      <c r="YV227"/>
      <c r="YW227"/>
      <c r="YX227"/>
      <c r="YY227"/>
      <c r="YZ227"/>
      <c r="ZA227"/>
      <c r="ZB227"/>
      <c r="ZC227"/>
      <c r="ZD227"/>
      <c r="ZE227"/>
      <c r="ZF227"/>
      <c r="ZG227"/>
      <c r="ZH227"/>
      <c r="ZI227"/>
      <c r="ZJ227"/>
      <c r="ZK227"/>
      <c r="ZL227"/>
      <c r="ZM227"/>
      <c r="ZN227"/>
      <c r="ZO227"/>
      <c r="ZP227"/>
      <c r="ZQ227"/>
      <c r="ZR227"/>
      <c r="ZS227"/>
      <c r="ZT227"/>
      <c r="ZU227"/>
      <c r="ZV227"/>
      <c r="ZW227"/>
      <c r="ZX227"/>
      <c r="ZY227"/>
      <c r="ZZ227"/>
    </row>
    <row r="228" spans="1:702" s="18" customFormat="1">
      <c r="A228" s="69" t="s">
        <v>361</v>
      </c>
      <c r="B228">
        <v>0</v>
      </c>
      <c r="C228">
        <v>0</v>
      </c>
      <c r="D228">
        <v>0</v>
      </c>
      <c r="E228">
        <v>0</v>
      </c>
      <c r="F228">
        <v>0</v>
      </c>
      <c r="G228">
        <v>0</v>
      </c>
      <c r="H228">
        <v>0</v>
      </c>
      <c r="I228">
        <v>0</v>
      </c>
      <c r="J228">
        <v>0</v>
      </c>
      <c r="K228">
        <v>0</v>
      </c>
      <c r="L228">
        <v>0</v>
      </c>
      <c r="M228">
        <v>0</v>
      </c>
      <c r="N228">
        <v>0</v>
      </c>
      <c r="O228">
        <v>0</v>
      </c>
      <c r="P228">
        <v>0</v>
      </c>
      <c r="Q228">
        <v>0</v>
      </c>
      <c r="R228">
        <v>0</v>
      </c>
      <c r="S228">
        <v>0</v>
      </c>
      <c r="T228">
        <v>0</v>
      </c>
      <c r="U228">
        <v>0</v>
      </c>
      <c r="V228">
        <v>0</v>
      </c>
      <c r="W228">
        <v>0</v>
      </c>
      <c r="X228">
        <v>0</v>
      </c>
      <c r="Y228">
        <v>0</v>
      </c>
      <c r="Z228">
        <v>0</v>
      </c>
      <c r="AA228">
        <v>0</v>
      </c>
      <c r="AB228">
        <v>0</v>
      </c>
      <c r="AC228">
        <v>0</v>
      </c>
      <c r="AD228">
        <v>0</v>
      </c>
      <c r="AE228">
        <v>0</v>
      </c>
      <c r="AF228">
        <v>0</v>
      </c>
      <c r="AG228">
        <v>0</v>
      </c>
      <c r="AH228">
        <v>0</v>
      </c>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c r="GN228"/>
      <c r="GO228"/>
      <c r="GP228"/>
      <c r="GQ228"/>
      <c r="GR228"/>
      <c r="GS228"/>
      <c r="GT228"/>
      <c r="GU228"/>
      <c r="GV228"/>
      <c r="GW228"/>
      <c r="GX228"/>
      <c r="GY228"/>
      <c r="GZ228"/>
      <c r="HA228"/>
      <c r="HB228"/>
      <c r="HC228"/>
      <c r="HD228"/>
      <c r="HE228"/>
      <c r="HF228"/>
      <c r="HG228"/>
      <c r="HH228"/>
      <c r="HI228"/>
      <c r="HJ228"/>
      <c r="HK228"/>
      <c r="HL228"/>
      <c r="HM228"/>
      <c r="HN228"/>
      <c r="HO228"/>
      <c r="HP228"/>
      <c r="HQ228"/>
      <c r="HR228"/>
      <c r="HS228"/>
      <c r="HT228"/>
      <c r="HU228"/>
      <c r="HV228"/>
      <c r="HW228"/>
      <c r="HX228"/>
      <c r="HY228"/>
      <c r="HZ228"/>
      <c r="IA228"/>
      <c r="IB228"/>
      <c r="IC228"/>
      <c r="ID228"/>
      <c r="IE228"/>
      <c r="IF228"/>
      <c r="IG228"/>
      <c r="IH228"/>
      <c r="II228"/>
      <c r="IJ228"/>
      <c r="IK228"/>
      <c r="IL228"/>
      <c r="IM228"/>
      <c r="IN228"/>
      <c r="IO228"/>
      <c r="IP228"/>
      <c r="IQ228"/>
      <c r="IR228"/>
      <c r="IS228"/>
      <c r="IT228"/>
      <c r="IU228"/>
      <c r="IV228"/>
      <c r="IW228"/>
      <c r="IX228"/>
      <c r="IY228"/>
      <c r="IZ228"/>
      <c r="JA228"/>
      <c r="JB228"/>
      <c r="JC228"/>
      <c r="JD228"/>
      <c r="JE228"/>
      <c r="JF228"/>
      <c r="JG228"/>
      <c r="JH228"/>
      <c r="JI228"/>
      <c r="JJ228"/>
      <c r="JK228"/>
      <c r="JL228"/>
      <c r="JM228"/>
      <c r="JN228"/>
      <c r="JO228"/>
      <c r="JP228"/>
      <c r="JQ228"/>
      <c r="JR228"/>
      <c r="JS228"/>
      <c r="JT228"/>
      <c r="JU228"/>
      <c r="JV228"/>
      <c r="JW228"/>
      <c r="JX228"/>
      <c r="JY228"/>
      <c r="JZ228"/>
      <c r="KA228"/>
      <c r="KB228"/>
      <c r="KC228"/>
      <c r="KD228"/>
      <c r="KE228"/>
      <c r="KF228"/>
      <c r="KG228"/>
      <c r="KH228"/>
      <c r="KI228"/>
      <c r="KJ228"/>
      <c r="KK228"/>
      <c r="KL228"/>
      <c r="KM228"/>
      <c r="KN228"/>
      <c r="KO228"/>
      <c r="KP228"/>
      <c r="KQ228"/>
      <c r="KR228"/>
      <c r="KS228"/>
      <c r="KT228"/>
      <c r="KU228"/>
      <c r="KV228"/>
      <c r="KW228"/>
      <c r="KX228"/>
      <c r="KY228"/>
      <c r="KZ228"/>
      <c r="LA228"/>
      <c r="LB228"/>
      <c r="LC228"/>
      <c r="LD228"/>
      <c r="LE228"/>
      <c r="LF228"/>
      <c r="LG228"/>
      <c r="LH228"/>
      <c r="LI228"/>
      <c r="LJ228"/>
      <c r="LK228"/>
      <c r="LL228"/>
      <c r="LM228"/>
      <c r="LN228"/>
      <c r="LO228"/>
      <c r="LP228"/>
      <c r="LQ228"/>
      <c r="LR228"/>
      <c r="LS228"/>
      <c r="LT228"/>
      <c r="LU228"/>
      <c r="LV228"/>
      <c r="LW228"/>
      <c r="LX228"/>
      <c r="LY228"/>
      <c r="LZ228"/>
      <c r="MA228"/>
      <c r="MB228"/>
      <c r="MC228"/>
      <c r="MD228"/>
      <c r="ME228"/>
      <c r="MF228"/>
      <c r="MG228"/>
      <c r="MH228"/>
      <c r="MI228"/>
      <c r="MJ228"/>
      <c r="MK228"/>
      <c r="ML228"/>
      <c r="MM228"/>
      <c r="MN228"/>
      <c r="MO228"/>
      <c r="MP228"/>
      <c r="MQ228"/>
      <c r="MR228"/>
      <c r="MS228"/>
      <c r="MT228"/>
      <c r="MU228"/>
      <c r="MV228"/>
      <c r="MW228"/>
      <c r="MX228"/>
      <c r="MY228"/>
      <c r="MZ228"/>
      <c r="NA228"/>
      <c r="NB228"/>
      <c r="NC228"/>
      <c r="ND228"/>
      <c r="NE228"/>
      <c r="NF228"/>
      <c r="NG228"/>
      <c r="NH228"/>
      <c r="NI228"/>
      <c r="NJ228"/>
      <c r="NK228"/>
      <c r="NL228"/>
      <c r="NM228"/>
      <c r="NN228"/>
      <c r="NO228"/>
      <c r="NP228"/>
      <c r="NQ228"/>
      <c r="NR228"/>
      <c r="NS228"/>
      <c r="NT228"/>
      <c r="NU228"/>
      <c r="NV228"/>
      <c r="NW228"/>
      <c r="NX228"/>
      <c r="NY228"/>
      <c r="NZ228"/>
      <c r="OA228"/>
      <c r="OB228"/>
      <c r="OC228"/>
      <c r="OD228"/>
      <c r="OE228"/>
      <c r="OF228"/>
      <c r="OG228"/>
      <c r="OH228"/>
      <c r="OI228"/>
      <c r="OJ228"/>
      <c r="OK228"/>
      <c r="OL228"/>
      <c r="OM228"/>
      <c r="ON228"/>
      <c r="OO228"/>
      <c r="OP228"/>
      <c r="OQ228"/>
      <c r="OR228"/>
      <c r="OS228"/>
      <c r="OT228"/>
      <c r="OU228"/>
      <c r="OV228"/>
      <c r="OW228"/>
      <c r="OX228"/>
      <c r="OY228"/>
      <c r="OZ228"/>
      <c r="PA228"/>
      <c r="PB228"/>
      <c r="PC228"/>
      <c r="PD228"/>
      <c r="PE228"/>
      <c r="PF228"/>
      <c r="PG228"/>
      <c r="PH228"/>
      <c r="PI228"/>
      <c r="PJ228"/>
      <c r="PK228"/>
      <c r="PL228"/>
      <c r="PM228"/>
      <c r="PN228"/>
      <c r="PO228"/>
      <c r="PP228"/>
      <c r="PQ228"/>
      <c r="PR228"/>
      <c r="PS228"/>
      <c r="PT228"/>
      <c r="PU228"/>
      <c r="PV228"/>
      <c r="PW228"/>
      <c r="PX228"/>
      <c r="PY228"/>
      <c r="PZ228"/>
      <c r="QA228"/>
      <c r="QB228"/>
      <c r="QC228"/>
      <c r="QD228"/>
      <c r="QE228"/>
      <c r="QF228"/>
      <c r="QG228"/>
      <c r="QH228"/>
      <c r="QI228"/>
      <c r="QJ228"/>
      <c r="QK228"/>
      <c r="QL228"/>
      <c r="QM228"/>
      <c r="QN228"/>
      <c r="QO228"/>
      <c r="QP228"/>
      <c r="QQ228"/>
      <c r="QR228"/>
      <c r="QS228"/>
      <c r="QT228"/>
      <c r="QU228"/>
      <c r="QV228"/>
      <c r="QW228"/>
      <c r="QX228"/>
      <c r="QY228"/>
      <c r="QZ228"/>
      <c r="RA228"/>
      <c r="RB228"/>
      <c r="RC228"/>
      <c r="RD228"/>
      <c r="RE228"/>
      <c r="RF228"/>
      <c r="RG228"/>
      <c r="RH228"/>
      <c r="RI228"/>
      <c r="RJ228"/>
      <c r="RK228"/>
      <c r="RL228"/>
      <c r="RM228"/>
      <c r="RN228"/>
      <c r="RO228"/>
      <c r="RP228"/>
      <c r="RQ228"/>
      <c r="RR228"/>
      <c r="RS228"/>
      <c r="RT228"/>
      <c r="RU228"/>
      <c r="RV228"/>
      <c r="RW228"/>
      <c r="RX228"/>
      <c r="RY228"/>
      <c r="RZ228"/>
      <c r="SA228"/>
      <c r="SB228"/>
      <c r="SC228"/>
      <c r="SD228"/>
      <c r="SE228"/>
      <c r="SF228"/>
      <c r="SG228"/>
      <c r="SH228"/>
      <c r="SI228"/>
      <c r="SJ228"/>
      <c r="SK228"/>
      <c r="SL228"/>
      <c r="SM228"/>
      <c r="SN228"/>
      <c r="SO228"/>
      <c r="SP228"/>
      <c r="SQ228"/>
      <c r="SR228"/>
      <c r="SS228"/>
      <c r="ST228"/>
      <c r="SU228"/>
      <c r="SV228"/>
      <c r="SW228"/>
      <c r="SX228"/>
      <c r="SY228"/>
      <c r="SZ228"/>
      <c r="TA228"/>
      <c r="TB228"/>
      <c r="TC228"/>
      <c r="TD228"/>
      <c r="TE228"/>
      <c r="TF228"/>
      <c r="TG228"/>
      <c r="TH228"/>
      <c r="TI228"/>
      <c r="TJ228"/>
      <c r="TK228"/>
      <c r="TL228"/>
      <c r="TM228"/>
      <c r="TN228"/>
      <c r="TO228"/>
      <c r="TP228"/>
      <c r="TQ228"/>
      <c r="TR228"/>
      <c r="TS228"/>
      <c r="TT228"/>
      <c r="TU228"/>
      <c r="TV228"/>
      <c r="TW228"/>
      <c r="TX228"/>
      <c r="TY228"/>
      <c r="TZ228"/>
      <c r="UA228"/>
      <c r="UB228"/>
      <c r="UC228"/>
      <c r="UD228"/>
      <c r="UE228"/>
      <c r="UF228"/>
      <c r="UG228"/>
      <c r="UH228"/>
      <c r="UI228"/>
      <c r="UJ228"/>
      <c r="UK228"/>
      <c r="UL228"/>
      <c r="UM228"/>
      <c r="UN228"/>
      <c r="UO228"/>
      <c r="UP228"/>
      <c r="UQ228"/>
      <c r="UR228"/>
      <c r="US228"/>
      <c r="UT228"/>
      <c r="UU228"/>
      <c r="UV228"/>
      <c r="UW228"/>
      <c r="UX228"/>
      <c r="UY228"/>
      <c r="UZ228"/>
      <c r="VA228"/>
      <c r="VB228"/>
      <c r="VC228"/>
      <c r="VD228"/>
      <c r="VE228"/>
      <c r="VF228"/>
      <c r="VG228"/>
      <c r="VH228"/>
      <c r="VI228"/>
      <c r="VJ228"/>
      <c r="VK228"/>
      <c r="VL228"/>
      <c r="VM228"/>
      <c r="VN228"/>
      <c r="VO228"/>
      <c r="VP228"/>
      <c r="VQ228"/>
      <c r="VR228"/>
      <c r="VS228"/>
      <c r="VT228"/>
      <c r="VU228"/>
      <c r="VV228"/>
      <c r="VW228"/>
      <c r="VX228"/>
      <c r="VY228"/>
      <c r="VZ228"/>
      <c r="WA228"/>
      <c r="WB228"/>
      <c r="WC228"/>
      <c r="WD228"/>
      <c r="WE228"/>
      <c r="WF228"/>
      <c r="WG228"/>
      <c r="WH228"/>
      <c r="WI228"/>
      <c r="WJ228"/>
      <c r="WK228"/>
      <c r="WL228"/>
      <c r="WM228"/>
      <c r="WN228"/>
      <c r="WO228"/>
      <c r="WP228"/>
      <c r="WQ228"/>
      <c r="WR228"/>
      <c r="WS228"/>
      <c r="WT228"/>
      <c r="WU228"/>
      <c r="WV228"/>
      <c r="WW228"/>
      <c r="WX228"/>
      <c r="WY228"/>
      <c r="WZ228"/>
      <c r="XA228"/>
      <c r="XB228"/>
      <c r="XC228"/>
      <c r="XD228"/>
      <c r="XE228"/>
      <c r="XF228"/>
      <c r="XG228"/>
      <c r="XH228"/>
      <c r="XI228"/>
      <c r="XJ228"/>
      <c r="XK228"/>
      <c r="XL228"/>
      <c r="XM228"/>
      <c r="XN228"/>
      <c r="XO228"/>
      <c r="XP228"/>
      <c r="XQ228"/>
      <c r="XR228"/>
      <c r="XS228"/>
      <c r="XT228"/>
      <c r="XU228"/>
      <c r="XV228"/>
      <c r="XW228"/>
      <c r="XX228"/>
      <c r="XY228"/>
      <c r="XZ228"/>
      <c r="YA228"/>
      <c r="YB228"/>
      <c r="YC228"/>
      <c r="YD228"/>
      <c r="YE228"/>
      <c r="YF228"/>
      <c r="YG228"/>
      <c r="YH228"/>
      <c r="YI228"/>
      <c r="YJ228"/>
      <c r="YK228"/>
      <c r="YL228"/>
      <c r="YM228"/>
      <c r="YN228"/>
      <c r="YO228"/>
      <c r="YP228"/>
      <c r="YQ228"/>
      <c r="YR228"/>
      <c r="YS228"/>
      <c r="YT228"/>
      <c r="YU228"/>
      <c r="YV228"/>
      <c r="YW228"/>
      <c r="YX228"/>
      <c r="YY228"/>
      <c r="YZ228"/>
      <c r="ZA228"/>
      <c r="ZB228"/>
      <c r="ZC228"/>
      <c r="ZD228"/>
      <c r="ZE228"/>
      <c r="ZF228"/>
      <c r="ZG228"/>
      <c r="ZH228"/>
      <c r="ZI228"/>
      <c r="ZJ228"/>
      <c r="ZK228"/>
      <c r="ZL228"/>
      <c r="ZM228"/>
      <c r="ZN228"/>
      <c r="ZO228"/>
      <c r="ZP228"/>
      <c r="ZQ228"/>
      <c r="ZR228"/>
      <c r="ZS228"/>
      <c r="ZT228"/>
      <c r="ZU228"/>
      <c r="ZV228"/>
      <c r="ZW228"/>
      <c r="ZX228"/>
      <c r="ZY228"/>
      <c r="ZZ228"/>
    </row>
    <row r="229" spans="1:702" s="18" customFormat="1">
      <c r="A229" s="158" t="s">
        <v>362</v>
      </c>
      <c r="B229">
        <v>0</v>
      </c>
      <c r="C229">
        <v>0</v>
      </c>
      <c r="D229">
        <v>0</v>
      </c>
      <c r="E229">
        <v>0</v>
      </c>
      <c r="F229">
        <v>0</v>
      </c>
      <c r="G229">
        <v>0</v>
      </c>
      <c r="H229">
        <v>0</v>
      </c>
      <c r="I229">
        <v>0</v>
      </c>
      <c r="J229">
        <v>0</v>
      </c>
      <c r="K229">
        <v>0</v>
      </c>
      <c r="L229">
        <v>0</v>
      </c>
      <c r="M229">
        <v>0</v>
      </c>
      <c r="N229">
        <v>0</v>
      </c>
      <c r="O229">
        <v>0</v>
      </c>
      <c r="P229">
        <v>0</v>
      </c>
      <c r="Q229">
        <v>0</v>
      </c>
      <c r="R229">
        <v>0</v>
      </c>
      <c r="S229">
        <v>0</v>
      </c>
      <c r="T229">
        <v>0</v>
      </c>
      <c r="U229">
        <v>0</v>
      </c>
      <c r="V229">
        <v>0</v>
      </c>
      <c r="W229">
        <v>0</v>
      </c>
      <c r="X229">
        <v>0</v>
      </c>
      <c r="Y229">
        <v>0</v>
      </c>
      <c r="Z229">
        <v>0</v>
      </c>
      <c r="AA229">
        <v>0</v>
      </c>
      <c r="AB229">
        <v>0</v>
      </c>
      <c r="AC229">
        <v>0</v>
      </c>
      <c r="AD229">
        <v>0</v>
      </c>
      <c r="AE229">
        <v>0</v>
      </c>
      <c r="AF229">
        <v>0</v>
      </c>
      <c r="AG229">
        <v>0</v>
      </c>
      <c r="AH229">
        <v>0</v>
      </c>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c r="GN229"/>
      <c r="GO229"/>
      <c r="GP229"/>
      <c r="GQ229"/>
      <c r="GR229"/>
      <c r="GS229"/>
      <c r="GT229"/>
      <c r="GU229"/>
      <c r="GV229"/>
      <c r="GW229"/>
      <c r="GX229"/>
      <c r="GY229"/>
      <c r="GZ229"/>
      <c r="HA229"/>
      <c r="HB229"/>
      <c r="HC229"/>
      <c r="HD229"/>
      <c r="HE229"/>
      <c r="HF229"/>
      <c r="HG229"/>
      <c r="HH229"/>
      <c r="HI229"/>
      <c r="HJ229"/>
      <c r="HK229"/>
      <c r="HL229"/>
      <c r="HM229"/>
      <c r="HN229"/>
      <c r="HO229"/>
      <c r="HP229"/>
      <c r="HQ229"/>
      <c r="HR229"/>
      <c r="HS229"/>
      <c r="HT229"/>
      <c r="HU229"/>
      <c r="HV229"/>
      <c r="HW229"/>
      <c r="HX229"/>
      <c r="HY229"/>
      <c r="HZ229"/>
      <c r="IA229"/>
      <c r="IB229"/>
      <c r="IC229"/>
      <c r="ID229"/>
      <c r="IE229"/>
      <c r="IF229"/>
      <c r="IG229"/>
      <c r="IH229"/>
      <c r="II229"/>
      <c r="IJ229"/>
      <c r="IK229"/>
      <c r="IL229"/>
      <c r="IM229"/>
      <c r="IN229"/>
      <c r="IO229"/>
      <c r="IP229"/>
      <c r="IQ229"/>
      <c r="IR229"/>
      <c r="IS229"/>
      <c r="IT229"/>
      <c r="IU229"/>
      <c r="IV229"/>
      <c r="IW229"/>
      <c r="IX229"/>
      <c r="IY229"/>
      <c r="IZ229"/>
      <c r="JA229"/>
      <c r="JB229"/>
      <c r="JC229"/>
      <c r="JD229"/>
      <c r="JE229"/>
      <c r="JF229"/>
      <c r="JG229"/>
      <c r="JH229"/>
      <c r="JI229"/>
      <c r="JJ229"/>
      <c r="JK229"/>
      <c r="JL229"/>
      <c r="JM229"/>
      <c r="JN229"/>
      <c r="JO229"/>
      <c r="JP229"/>
      <c r="JQ229"/>
      <c r="JR229"/>
      <c r="JS229"/>
      <c r="JT229"/>
      <c r="JU229"/>
      <c r="JV229"/>
      <c r="JW229"/>
      <c r="JX229"/>
      <c r="JY229"/>
      <c r="JZ229"/>
      <c r="KA229"/>
      <c r="KB229"/>
      <c r="KC229"/>
      <c r="KD229"/>
      <c r="KE229"/>
      <c r="KF229"/>
      <c r="KG229"/>
      <c r="KH229"/>
      <c r="KI229"/>
      <c r="KJ229"/>
      <c r="KK229"/>
      <c r="KL229"/>
      <c r="KM229"/>
      <c r="KN229"/>
      <c r="KO229"/>
      <c r="KP229"/>
      <c r="KQ229"/>
      <c r="KR229"/>
      <c r="KS229"/>
      <c r="KT229"/>
      <c r="KU229"/>
      <c r="KV229"/>
      <c r="KW229"/>
      <c r="KX229"/>
      <c r="KY229"/>
      <c r="KZ229"/>
      <c r="LA229"/>
      <c r="LB229"/>
      <c r="LC229"/>
      <c r="LD229"/>
      <c r="LE229"/>
      <c r="LF229"/>
      <c r="LG229"/>
      <c r="LH229"/>
      <c r="LI229"/>
      <c r="LJ229"/>
      <c r="LK229"/>
      <c r="LL229"/>
      <c r="LM229"/>
      <c r="LN229"/>
      <c r="LO229"/>
      <c r="LP229"/>
      <c r="LQ229"/>
      <c r="LR229"/>
      <c r="LS229"/>
      <c r="LT229"/>
      <c r="LU229"/>
      <c r="LV229"/>
      <c r="LW229"/>
      <c r="LX229"/>
      <c r="LY229"/>
      <c r="LZ229"/>
      <c r="MA229"/>
      <c r="MB229"/>
      <c r="MC229"/>
      <c r="MD229"/>
      <c r="ME229"/>
      <c r="MF229"/>
      <c r="MG229"/>
      <c r="MH229"/>
      <c r="MI229"/>
      <c r="MJ229"/>
      <c r="MK229"/>
      <c r="ML229"/>
      <c r="MM229"/>
      <c r="MN229"/>
      <c r="MO229"/>
      <c r="MP229"/>
      <c r="MQ229"/>
      <c r="MR229"/>
      <c r="MS229"/>
      <c r="MT229"/>
      <c r="MU229"/>
      <c r="MV229"/>
      <c r="MW229"/>
      <c r="MX229"/>
      <c r="MY229"/>
      <c r="MZ229"/>
      <c r="NA229"/>
      <c r="NB229"/>
      <c r="NC229"/>
      <c r="ND229"/>
      <c r="NE229"/>
      <c r="NF229"/>
      <c r="NG229"/>
      <c r="NH229"/>
      <c r="NI229"/>
      <c r="NJ229"/>
      <c r="NK229"/>
      <c r="NL229"/>
      <c r="NM229"/>
      <c r="NN229"/>
      <c r="NO229"/>
      <c r="NP229"/>
      <c r="NQ229"/>
      <c r="NR229"/>
      <c r="NS229"/>
      <c r="NT229"/>
      <c r="NU229"/>
      <c r="NV229"/>
      <c r="NW229"/>
      <c r="NX229"/>
      <c r="NY229"/>
      <c r="NZ229"/>
      <c r="OA229"/>
      <c r="OB229"/>
      <c r="OC229"/>
      <c r="OD229"/>
      <c r="OE229"/>
      <c r="OF229"/>
      <c r="OG229"/>
      <c r="OH229"/>
      <c r="OI229"/>
      <c r="OJ229"/>
      <c r="OK229"/>
      <c r="OL229"/>
      <c r="OM229"/>
      <c r="ON229"/>
      <c r="OO229"/>
      <c r="OP229"/>
      <c r="OQ229"/>
      <c r="OR229"/>
      <c r="OS229"/>
      <c r="OT229"/>
      <c r="OU229"/>
      <c r="OV229"/>
      <c r="OW229"/>
      <c r="OX229"/>
      <c r="OY229"/>
      <c r="OZ229"/>
      <c r="PA229"/>
      <c r="PB229"/>
      <c r="PC229"/>
      <c r="PD229"/>
      <c r="PE229"/>
      <c r="PF229"/>
      <c r="PG229"/>
      <c r="PH229"/>
      <c r="PI229"/>
      <c r="PJ229"/>
      <c r="PK229"/>
      <c r="PL229"/>
      <c r="PM229"/>
      <c r="PN229"/>
      <c r="PO229"/>
      <c r="PP229"/>
      <c r="PQ229"/>
      <c r="PR229"/>
      <c r="PS229"/>
      <c r="PT229"/>
      <c r="PU229"/>
      <c r="PV229"/>
      <c r="PW229"/>
      <c r="PX229"/>
      <c r="PY229"/>
      <c r="PZ229"/>
      <c r="QA229"/>
      <c r="QB229"/>
      <c r="QC229"/>
      <c r="QD229"/>
      <c r="QE229"/>
      <c r="QF229"/>
      <c r="QG229"/>
      <c r="QH229"/>
      <c r="QI229"/>
      <c r="QJ229"/>
      <c r="QK229"/>
      <c r="QL229"/>
      <c r="QM229"/>
      <c r="QN229"/>
      <c r="QO229"/>
      <c r="QP229"/>
      <c r="QQ229"/>
      <c r="QR229"/>
      <c r="QS229"/>
      <c r="QT229"/>
      <c r="QU229"/>
      <c r="QV229"/>
      <c r="QW229"/>
      <c r="QX229"/>
      <c r="QY229"/>
      <c r="QZ229"/>
      <c r="RA229"/>
      <c r="RB229"/>
      <c r="RC229"/>
      <c r="RD229"/>
      <c r="RE229"/>
      <c r="RF229"/>
      <c r="RG229"/>
      <c r="RH229"/>
      <c r="RI229"/>
      <c r="RJ229"/>
      <c r="RK229"/>
      <c r="RL229"/>
      <c r="RM229"/>
      <c r="RN229"/>
      <c r="RO229"/>
      <c r="RP229"/>
      <c r="RQ229"/>
      <c r="RR229"/>
      <c r="RS229"/>
      <c r="RT229"/>
      <c r="RU229"/>
      <c r="RV229"/>
      <c r="RW229"/>
      <c r="RX229"/>
      <c r="RY229"/>
      <c r="RZ229"/>
      <c r="SA229"/>
      <c r="SB229"/>
      <c r="SC229"/>
      <c r="SD229"/>
      <c r="SE229"/>
      <c r="SF229"/>
      <c r="SG229"/>
      <c r="SH229"/>
      <c r="SI229"/>
      <c r="SJ229"/>
      <c r="SK229"/>
      <c r="SL229"/>
      <c r="SM229"/>
      <c r="SN229"/>
      <c r="SO229"/>
      <c r="SP229"/>
      <c r="SQ229"/>
      <c r="SR229"/>
      <c r="SS229"/>
      <c r="ST229"/>
      <c r="SU229"/>
      <c r="SV229"/>
      <c r="SW229"/>
      <c r="SX229"/>
      <c r="SY229"/>
      <c r="SZ229"/>
      <c r="TA229"/>
      <c r="TB229"/>
      <c r="TC229"/>
      <c r="TD229"/>
      <c r="TE229"/>
      <c r="TF229"/>
      <c r="TG229"/>
      <c r="TH229"/>
      <c r="TI229"/>
      <c r="TJ229"/>
      <c r="TK229"/>
      <c r="TL229"/>
      <c r="TM229"/>
      <c r="TN229"/>
      <c r="TO229"/>
      <c r="TP229"/>
      <c r="TQ229"/>
      <c r="TR229"/>
      <c r="TS229"/>
      <c r="TT229"/>
      <c r="TU229"/>
      <c r="TV229"/>
      <c r="TW229"/>
      <c r="TX229"/>
      <c r="TY229"/>
      <c r="TZ229"/>
      <c r="UA229"/>
      <c r="UB229"/>
      <c r="UC229"/>
      <c r="UD229"/>
      <c r="UE229"/>
      <c r="UF229"/>
      <c r="UG229"/>
      <c r="UH229"/>
      <c r="UI229"/>
      <c r="UJ229"/>
      <c r="UK229"/>
      <c r="UL229"/>
      <c r="UM229"/>
      <c r="UN229"/>
      <c r="UO229"/>
      <c r="UP229"/>
      <c r="UQ229"/>
      <c r="UR229"/>
      <c r="US229"/>
      <c r="UT229"/>
      <c r="UU229"/>
      <c r="UV229"/>
      <c r="UW229"/>
      <c r="UX229"/>
      <c r="UY229"/>
      <c r="UZ229"/>
      <c r="VA229"/>
      <c r="VB229"/>
      <c r="VC229"/>
      <c r="VD229"/>
      <c r="VE229"/>
      <c r="VF229"/>
      <c r="VG229"/>
      <c r="VH229"/>
      <c r="VI229"/>
      <c r="VJ229"/>
      <c r="VK229"/>
      <c r="VL229"/>
      <c r="VM229"/>
      <c r="VN229"/>
      <c r="VO229"/>
      <c r="VP229"/>
      <c r="VQ229"/>
      <c r="VR229"/>
      <c r="VS229"/>
      <c r="VT229"/>
      <c r="VU229"/>
      <c r="VV229"/>
      <c r="VW229"/>
      <c r="VX229"/>
      <c r="VY229"/>
      <c r="VZ229"/>
      <c r="WA229"/>
      <c r="WB229"/>
      <c r="WC229"/>
      <c r="WD229"/>
      <c r="WE229"/>
      <c r="WF229"/>
      <c r="WG229"/>
      <c r="WH229"/>
      <c r="WI229"/>
      <c r="WJ229"/>
      <c r="WK229"/>
      <c r="WL229"/>
      <c r="WM229"/>
      <c r="WN229"/>
      <c r="WO229"/>
      <c r="WP229"/>
      <c r="WQ229"/>
      <c r="WR229"/>
      <c r="WS229"/>
      <c r="WT229"/>
      <c r="WU229"/>
      <c r="WV229"/>
      <c r="WW229"/>
      <c r="WX229"/>
      <c r="WY229"/>
      <c r="WZ229"/>
      <c r="XA229"/>
      <c r="XB229"/>
      <c r="XC229"/>
      <c r="XD229"/>
      <c r="XE229"/>
      <c r="XF229"/>
      <c r="XG229"/>
      <c r="XH229"/>
      <c r="XI229"/>
      <c r="XJ229"/>
      <c r="XK229"/>
      <c r="XL229"/>
      <c r="XM229"/>
      <c r="XN229"/>
      <c r="XO229"/>
      <c r="XP229"/>
      <c r="XQ229"/>
      <c r="XR229"/>
      <c r="XS229"/>
      <c r="XT229"/>
      <c r="XU229"/>
      <c r="XV229"/>
      <c r="XW229"/>
      <c r="XX229"/>
      <c r="XY229"/>
      <c r="XZ229"/>
      <c r="YA229"/>
      <c r="YB229"/>
      <c r="YC229"/>
      <c r="YD229"/>
      <c r="YE229"/>
      <c r="YF229"/>
      <c r="YG229"/>
      <c r="YH229"/>
      <c r="YI229"/>
      <c r="YJ229"/>
      <c r="YK229"/>
      <c r="YL229"/>
      <c r="YM229"/>
      <c r="YN229"/>
      <c r="YO229"/>
      <c r="YP229"/>
      <c r="YQ229"/>
      <c r="YR229"/>
      <c r="YS229"/>
      <c r="YT229"/>
      <c r="YU229"/>
      <c r="YV229"/>
      <c r="YW229"/>
      <c r="YX229"/>
      <c r="YY229"/>
      <c r="YZ229"/>
      <c r="ZA229"/>
      <c r="ZB229"/>
      <c r="ZC229"/>
      <c r="ZD229"/>
      <c r="ZE229"/>
      <c r="ZF229"/>
      <c r="ZG229"/>
      <c r="ZH229"/>
      <c r="ZI229"/>
      <c r="ZJ229"/>
      <c r="ZK229"/>
      <c r="ZL229"/>
      <c r="ZM229"/>
      <c r="ZN229"/>
      <c r="ZO229"/>
      <c r="ZP229"/>
      <c r="ZQ229"/>
      <c r="ZR229"/>
      <c r="ZS229"/>
      <c r="ZT229"/>
      <c r="ZU229"/>
      <c r="ZV229"/>
      <c r="ZW229"/>
      <c r="ZX229"/>
      <c r="ZY229"/>
      <c r="ZZ229"/>
    </row>
    <row r="230" spans="1:702" s="18" customFormat="1">
      <c r="A230" s="16" t="s">
        <v>180</v>
      </c>
      <c r="B230">
        <v>0</v>
      </c>
      <c r="C230">
        <v>25127.130714581075</v>
      </c>
      <c r="D230">
        <v>49126.459328197932</v>
      </c>
      <c r="E230">
        <v>71199.674737864465</v>
      </c>
      <c r="F230">
        <v>89044.872856018541</v>
      </c>
      <c r="G230">
        <v>108787.86692806795</v>
      </c>
      <c r="H230">
        <v>133130.98308292488</v>
      </c>
      <c r="I230">
        <v>158588.53234708746</v>
      </c>
      <c r="J230">
        <v>176469.95860341232</v>
      </c>
      <c r="K230">
        <v>194400.52936712455</v>
      </c>
      <c r="L230">
        <v>218582.45838440684</v>
      </c>
      <c r="M230">
        <v>236628.68323480815</v>
      </c>
      <c r="N230">
        <v>250592.72147672524</v>
      </c>
      <c r="O230">
        <v>268082.85095216427</v>
      </c>
      <c r="P230">
        <v>287217.15182852588</v>
      </c>
      <c r="Q230">
        <v>306585.92925433238</v>
      </c>
      <c r="R230">
        <v>328916.07897283247</v>
      </c>
      <c r="S230">
        <v>359476.67486540368</v>
      </c>
      <c r="T230">
        <v>385276.58225453959</v>
      </c>
      <c r="U230">
        <v>408937.20668324857</v>
      </c>
      <c r="V230">
        <v>426250.07101979887</v>
      </c>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c r="GN230"/>
      <c r="GO230"/>
      <c r="GP230"/>
      <c r="GQ230"/>
      <c r="GR230"/>
      <c r="GS230"/>
      <c r="GT230"/>
      <c r="GU230"/>
      <c r="GV230"/>
      <c r="GW230"/>
      <c r="GX230"/>
      <c r="GY230"/>
      <c r="GZ230"/>
      <c r="HA230"/>
      <c r="HB230"/>
      <c r="HC230"/>
      <c r="HD230"/>
      <c r="HE230"/>
      <c r="HF230"/>
      <c r="HG230"/>
      <c r="HH230"/>
      <c r="HI230"/>
      <c r="HJ230"/>
      <c r="HK230"/>
      <c r="HL230"/>
      <c r="HM230"/>
      <c r="HN230"/>
      <c r="HO230"/>
      <c r="HP230"/>
      <c r="HQ230"/>
      <c r="HR230"/>
      <c r="HS230"/>
      <c r="HT230"/>
      <c r="HU230"/>
      <c r="HV230"/>
      <c r="HW230"/>
      <c r="HX230"/>
      <c r="HY230"/>
      <c r="HZ230"/>
      <c r="IA230"/>
      <c r="IB230"/>
      <c r="IC230"/>
      <c r="ID230"/>
      <c r="IE230"/>
      <c r="IF230"/>
      <c r="IG230"/>
      <c r="IH230"/>
      <c r="II230"/>
      <c r="IJ230"/>
      <c r="IK230"/>
      <c r="IL230"/>
      <c r="IM230"/>
      <c r="IN230"/>
      <c r="IO230"/>
      <c r="IP230"/>
      <c r="IQ230"/>
      <c r="IR230"/>
      <c r="IS230"/>
      <c r="IT230"/>
      <c r="IU230"/>
      <c r="IV230"/>
      <c r="IW230"/>
      <c r="IX230"/>
      <c r="IY230"/>
      <c r="IZ230"/>
      <c r="JA230"/>
      <c r="JB230"/>
      <c r="JC230"/>
      <c r="JD230"/>
      <c r="JE230"/>
      <c r="JF230"/>
      <c r="JG230"/>
      <c r="JH230"/>
      <c r="JI230"/>
      <c r="JJ230"/>
      <c r="JK230"/>
      <c r="JL230"/>
      <c r="JM230"/>
      <c r="JN230"/>
      <c r="JO230"/>
      <c r="JP230"/>
      <c r="JQ230"/>
      <c r="JR230"/>
      <c r="JS230"/>
      <c r="JT230"/>
      <c r="JU230"/>
      <c r="JV230"/>
      <c r="JW230"/>
      <c r="JX230"/>
      <c r="JY230"/>
      <c r="JZ230"/>
      <c r="KA230"/>
      <c r="KB230"/>
      <c r="KC230"/>
      <c r="KD230"/>
      <c r="KE230"/>
      <c r="KF230"/>
      <c r="KG230"/>
      <c r="KH230"/>
      <c r="KI230"/>
      <c r="KJ230"/>
      <c r="KK230"/>
      <c r="KL230"/>
      <c r="KM230"/>
      <c r="KN230"/>
      <c r="KO230"/>
      <c r="KP230"/>
      <c r="KQ230"/>
      <c r="KR230"/>
      <c r="KS230"/>
      <c r="KT230"/>
      <c r="KU230"/>
      <c r="KV230"/>
      <c r="KW230"/>
      <c r="KX230"/>
      <c r="KY230"/>
      <c r="KZ230"/>
      <c r="LA230"/>
      <c r="LB230"/>
      <c r="LC230"/>
      <c r="LD230"/>
      <c r="LE230"/>
      <c r="LF230"/>
      <c r="LG230"/>
      <c r="LH230"/>
      <c r="LI230"/>
      <c r="LJ230"/>
      <c r="LK230"/>
      <c r="LL230"/>
      <c r="LM230"/>
      <c r="LN230"/>
      <c r="LO230"/>
      <c r="LP230"/>
      <c r="LQ230"/>
      <c r="LR230"/>
      <c r="LS230"/>
      <c r="LT230"/>
      <c r="LU230"/>
      <c r="LV230"/>
      <c r="LW230"/>
      <c r="LX230"/>
      <c r="LY230"/>
      <c r="LZ230"/>
      <c r="MA230"/>
      <c r="MB230"/>
      <c r="MC230"/>
      <c r="MD230"/>
      <c r="ME230"/>
      <c r="MF230"/>
      <c r="MG230"/>
      <c r="MH230"/>
      <c r="MI230"/>
      <c r="MJ230"/>
      <c r="MK230"/>
      <c r="ML230"/>
      <c r="MM230"/>
      <c r="MN230"/>
      <c r="MO230"/>
      <c r="MP230"/>
      <c r="MQ230"/>
      <c r="MR230"/>
      <c r="MS230"/>
      <c r="MT230"/>
      <c r="MU230"/>
      <c r="MV230"/>
      <c r="MW230"/>
      <c r="MX230"/>
      <c r="MY230"/>
      <c r="MZ230"/>
      <c r="NA230"/>
      <c r="NB230"/>
      <c r="NC230"/>
      <c r="ND230"/>
      <c r="NE230"/>
      <c r="NF230"/>
      <c r="NG230"/>
      <c r="NH230"/>
      <c r="NI230"/>
      <c r="NJ230"/>
      <c r="NK230"/>
      <c r="NL230"/>
      <c r="NM230"/>
      <c r="NN230"/>
      <c r="NO230"/>
      <c r="NP230"/>
      <c r="NQ230"/>
      <c r="NR230"/>
      <c r="NS230"/>
      <c r="NT230"/>
      <c r="NU230"/>
      <c r="NV230"/>
      <c r="NW230"/>
      <c r="NX230"/>
      <c r="NY230"/>
      <c r="NZ230"/>
      <c r="OA230"/>
      <c r="OB230"/>
      <c r="OC230"/>
      <c r="OD230"/>
      <c r="OE230"/>
      <c r="OF230"/>
      <c r="OG230"/>
      <c r="OH230"/>
      <c r="OI230"/>
      <c r="OJ230"/>
      <c r="OK230"/>
      <c r="OL230"/>
      <c r="OM230"/>
      <c r="ON230"/>
      <c r="OO230"/>
      <c r="OP230"/>
      <c r="OQ230"/>
      <c r="OR230"/>
      <c r="OS230"/>
      <c r="OT230"/>
      <c r="OU230"/>
      <c r="OV230"/>
      <c r="OW230"/>
      <c r="OX230"/>
      <c r="OY230"/>
      <c r="OZ230"/>
      <c r="PA230"/>
      <c r="PB230"/>
      <c r="PC230"/>
      <c r="PD230"/>
      <c r="PE230"/>
      <c r="PF230"/>
      <c r="PG230"/>
      <c r="PH230"/>
      <c r="PI230"/>
      <c r="PJ230"/>
      <c r="PK230"/>
      <c r="PL230"/>
      <c r="PM230"/>
      <c r="PN230"/>
      <c r="PO230"/>
      <c r="PP230"/>
      <c r="PQ230"/>
      <c r="PR230"/>
      <c r="PS230"/>
      <c r="PT230"/>
      <c r="PU230"/>
      <c r="PV230"/>
      <c r="PW230"/>
      <c r="PX230"/>
      <c r="PY230"/>
      <c r="PZ230"/>
      <c r="QA230"/>
      <c r="QB230"/>
      <c r="QC230"/>
      <c r="QD230"/>
      <c r="QE230"/>
      <c r="QF230"/>
      <c r="QG230"/>
      <c r="QH230"/>
      <c r="QI230"/>
      <c r="QJ230"/>
      <c r="QK230"/>
      <c r="QL230"/>
      <c r="QM230"/>
      <c r="QN230"/>
      <c r="QO230"/>
      <c r="QP230"/>
      <c r="QQ230"/>
      <c r="QR230"/>
      <c r="QS230"/>
      <c r="QT230"/>
      <c r="QU230"/>
      <c r="QV230"/>
      <c r="QW230"/>
      <c r="QX230"/>
      <c r="QY230"/>
      <c r="QZ230"/>
      <c r="RA230"/>
      <c r="RB230"/>
      <c r="RC230"/>
      <c r="RD230"/>
      <c r="RE230"/>
      <c r="RF230"/>
      <c r="RG230"/>
      <c r="RH230"/>
      <c r="RI230"/>
      <c r="RJ230"/>
      <c r="RK230"/>
      <c r="RL230"/>
      <c r="RM230"/>
      <c r="RN230"/>
      <c r="RO230"/>
      <c r="RP230"/>
      <c r="RQ230"/>
      <c r="RR230"/>
      <c r="RS230"/>
      <c r="RT230"/>
      <c r="RU230"/>
      <c r="RV230"/>
      <c r="RW230"/>
      <c r="RX230"/>
      <c r="RY230"/>
      <c r="RZ230"/>
      <c r="SA230"/>
      <c r="SB230"/>
      <c r="SC230"/>
      <c r="SD230"/>
      <c r="SE230"/>
      <c r="SF230"/>
      <c r="SG230"/>
      <c r="SH230"/>
      <c r="SI230"/>
      <c r="SJ230"/>
      <c r="SK230"/>
      <c r="SL230"/>
      <c r="SM230"/>
      <c r="SN230"/>
      <c r="SO230"/>
      <c r="SP230"/>
      <c r="SQ230"/>
      <c r="SR230"/>
      <c r="SS230"/>
      <c r="ST230"/>
      <c r="SU230"/>
      <c r="SV230"/>
      <c r="SW230"/>
      <c r="SX230"/>
      <c r="SY230"/>
      <c r="SZ230"/>
      <c r="TA230"/>
      <c r="TB230"/>
      <c r="TC230"/>
      <c r="TD230"/>
      <c r="TE230"/>
      <c r="TF230"/>
      <c r="TG230"/>
      <c r="TH230"/>
      <c r="TI230"/>
      <c r="TJ230"/>
      <c r="TK230"/>
      <c r="TL230"/>
      <c r="TM230"/>
      <c r="TN230"/>
      <c r="TO230"/>
      <c r="TP230"/>
      <c r="TQ230"/>
      <c r="TR230"/>
      <c r="TS230"/>
      <c r="TT230"/>
      <c r="TU230"/>
      <c r="TV230"/>
      <c r="TW230"/>
      <c r="TX230"/>
      <c r="TY230"/>
      <c r="TZ230"/>
      <c r="UA230"/>
      <c r="UB230"/>
      <c r="UC230"/>
      <c r="UD230"/>
      <c r="UE230"/>
      <c r="UF230"/>
      <c r="UG230"/>
      <c r="UH230"/>
      <c r="UI230"/>
      <c r="UJ230"/>
      <c r="UK230"/>
      <c r="UL230"/>
      <c r="UM230"/>
      <c r="UN230"/>
      <c r="UO230"/>
      <c r="UP230"/>
      <c r="UQ230"/>
      <c r="UR230"/>
      <c r="US230"/>
      <c r="UT230"/>
      <c r="UU230"/>
      <c r="UV230"/>
      <c r="UW230"/>
      <c r="UX230"/>
      <c r="UY230"/>
      <c r="UZ230"/>
      <c r="VA230"/>
      <c r="VB230"/>
      <c r="VC230"/>
      <c r="VD230"/>
      <c r="VE230"/>
      <c r="VF230"/>
      <c r="VG230"/>
      <c r="VH230"/>
      <c r="VI230"/>
      <c r="VJ230"/>
      <c r="VK230"/>
      <c r="VL230"/>
      <c r="VM230"/>
      <c r="VN230"/>
      <c r="VO230"/>
      <c r="VP230"/>
      <c r="VQ230"/>
      <c r="VR230"/>
      <c r="VS230"/>
      <c r="VT230"/>
      <c r="VU230"/>
      <c r="VV230"/>
      <c r="VW230"/>
      <c r="VX230"/>
      <c r="VY230"/>
      <c r="VZ230"/>
      <c r="WA230"/>
      <c r="WB230"/>
      <c r="WC230"/>
      <c r="WD230"/>
      <c r="WE230"/>
      <c r="WF230"/>
      <c r="WG230"/>
      <c r="WH230"/>
      <c r="WI230"/>
      <c r="WJ230"/>
      <c r="WK230"/>
      <c r="WL230"/>
      <c r="WM230"/>
      <c r="WN230"/>
      <c r="WO230"/>
      <c r="WP230"/>
      <c r="WQ230"/>
      <c r="WR230"/>
      <c r="WS230"/>
      <c r="WT230"/>
      <c r="WU230"/>
      <c r="WV230"/>
      <c r="WW230"/>
      <c r="WX230"/>
      <c r="WY230"/>
      <c r="WZ230"/>
      <c r="XA230"/>
      <c r="XB230"/>
      <c r="XC230"/>
      <c r="XD230"/>
      <c r="XE230"/>
      <c r="XF230"/>
      <c r="XG230"/>
      <c r="XH230"/>
      <c r="XI230"/>
      <c r="XJ230"/>
      <c r="XK230"/>
      <c r="XL230"/>
      <c r="XM230"/>
      <c r="XN230"/>
      <c r="XO230"/>
      <c r="XP230"/>
      <c r="XQ230"/>
      <c r="XR230"/>
      <c r="XS230"/>
      <c r="XT230"/>
      <c r="XU230"/>
      <c r="XV230"/>
      <c r="XW230"/>
      <c r="XX230"/>
      <c r="XY230"/>
      <c r="XZ230"/>
      <c r="YA230"/>
      <c r="YB230"/>
      <c r="YC230"/>
      <c r="YD230"/>
      <c r="YE230"/>
      <c r="YF230"/>
      <c r="YG230"/>
      <c r="YH230"/>
      <c r="YI230"/>
      <c r="YJ230"/>
      <c r="YK230"/>
      <c r="YL230"/>
      <c r="YM230"/>
      <c r="YN230"/>
      <c r="YO230"/>
      <c r="YP230"/>
      <c r="YQ230"/>
      <c r="YR230"/>
      <c r="YS230"/>
      <c r="YT230"/>
      <c r="YU230"/>
      <c r="YV230"/>
      <c r="YW230"/>
      <c r="YX230"/>
      <c r="YY230"/>
      <c r="YZ230"/>
      <c r="ZA230"/>
      <c r="ZB230"/>
      <c r="ZC230"/>
      <c r="ZD230"/>
      <c r="ZE230"/>
      <c r="ZF230"/>
      <c r="ZG230"/>
      <c r="ZH230"/>
      <c r="ZI230"/>
      <c r="ZJ230"/>
      <c r="ZK230"/>
      <c r="ZL230"/>
      <c r="ZM230"/>
      <c r="ZN230"/>
      <c r="ZO230"/>
      <c r="ZP230"/>
      <c r="ZQ230"/>
      <c r="ZR230"/>
      <c r="ZS230"/>
      <c r="ZT230"/>
      <c r="ZU230"/>
      <c r="ZV230"/>
      <c r="ZW230"/>
      <c r="ZX230"/>
      <c r="ZY230"/>
      <c r="ZZ230"/>
    </row>
    <row r="231" spans="1:702" s="18" customFormat="1">
      <c r="A231" s="16" t="s">
        <v>68</v>
      </c>
      <c r="B231">
        <v>502542.61429162155</v>
      </c>
      <c r="C231">
        <v>493781.16893527622</v>
      </c>
      <c r="D231">
        <v>473714.11145325925</v>
      </c>
      <c r="E231">
        <v>440563.80231182027</v>
      </c>
      <c r="F231">
        <v>388802.28732556792</v>
      </c>
      <c r="G231">
        <v>387092.84987604665</v>
      </c>
      <c r="H231">
        <v>350152.37485150801</v>
      </c>
      <c r="I231">
        <v>308893.51713251462</v>
      </c>
      <c r="J231">
        <v>301199.93237963045</v>
      </c>
      <c r="K231">
        <v>273261.54188240599</v>
      </c>
      <c r="L231">
        <v>296880.31165851536</v>
      </c>
      <c r="M231">
        <v>270263.02246833121</v>
      </c>
      <c r="N231">
        <v>239976.21128136205</v>
      </c>
      <c r="O231">
        <v>263361.80354810983</v>
      </c>
      <c r="P231">
        <v>244784.990247718</v>
      </c>
      <c r="Q231">
        <v>256598.01369685386</v>
      </c>
      <c r="R231">
        <v>286984.69170633535</v>
      </c>
      <c r="S231">
        <v>246775.19673911587</v>
      </c>
      <c r="T231">
        <v>231215.8321091643</v>
      </c>
      <c r="U231">
        <v>203229.93903019739</v>
      </c>
      <c r="V231">
        <v>0</v>
      </c>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c r="GN231"/>
      <c r="GO231"/>
      <c r="GP231"/>
      <c r="GQ231"/>
      <c r="GR231"/>
      <c r="GS231"/>
      <c r="GT231"/>
      <c r="GU231"/>
      <c r="GV231"/>
      <c r="GW231"/>
      <c r="GX231"/>
      <c r="GY231"/>
      <c r="GZ231"/>
      <c r="HA231"/>
      <c r="HB231"/>
      <c r="HC231"/>
      <c r="HD231"/>
      <c r="HE231"/>
      <c r="HF231"/>
      <c r="HG231"/>
      <c r="HH231"/>
      <c r="HI231"/>
      <c r="HJ231"/>
      <c r="HK231"/>
      <c r="HL231"/>
      <c r="HM231"/>
      <c r="HN231"/>
      <c r="HO231"/>
      <c r="HP231"/>
      <c r="HQ231"/>
      <c r="HR231"/>
      <c r="HS231"/>
      <c r="HT231"/>
      <c r="HU231"/>
      <c r="HV231"/>
      <c r="HW231"/>
      <c r="HX231"/>
      <c r="HY231"/>
      <c r="HZ231"/>
      <c r="IA231"/>
      <c r="IB231"/>
      <c r="IC231"/>
      <c r="ID231"/>
      <c r="IE231"/>
      <c r="IF231"/>
      <c r="IG231"/>
      <c r="IH231"/>
      <c r="II231"/>
      <c r="IJ231"/>
      <c r="IK231"/>
      <c r="IL231"/>
      <c r="IM231"/>
      <c r="IN231"/>
      <c r="IO231"/>
      <c r="IP231"/>
      <c r="IQ231"/>
      <c r="IR231"/>
      <c r="IS231"/>
      <c r="IT231"/>
      <c r="IU231"/>
      <c r="IV231"/>
      <c r="IW231"/>
      <c r="IX231"/>
      <c r="IY231"/>
      <c r="IZ231"/>
      <c r="JA231"/>
      <c r="JB231"/>
      <c r="JC231"/>
      <c r="JD231"/>
      <c r="JE231"/>
      <c r="JF231"/>
      <c r="JG231"/>
      <c r="JH231"/>
      <c r="JI231"/>
      <c r="JJ231"/>
      <c r="JK231"/>
      <c r="JL231"/>
      <c r="JM231"/>
      <c r="JN231"/>
      <c r="JO231"/>
      <c r="JP231"/>
      <c r="JQ231"/>
      <c r="JR231"/>
      <c r="JS231"/>
      <c r="JT231"/>
      <c r="JU231"/>
      <c r="JV231"/>
      <c r="JW231"/>
      <c r="JX231"/>
      <c r="JY231"/>
      <c r="JZ231"/>
      <c r="KA231"/>
      <c r="KB231"/>
      <c r="KC231"/>
      <c r="KD231"/>
      <c r="KE231"/>
      <c r="KF231"/>
      <c r="KG231"/>
      <c r="KH231"/>
      <c r="KI231"/>
      <c r="KJ231"/>
      <c r="KK231"/>
      <c r="KL231"/>
      <c r="KM231"/>
      <c r="KN231"/>
      <c r="KO231"/>
      <c r="KP231"/>
      <c r="KQ231"/>
      <c r="KR231"/>
      <c r="KS231"/>
      <c r="KT231"/>
      <c r="KU231"/>
      <c r="KV231"/>
      <c r="KW231"/>
      <c r="KX231"/>
      <c r="KY231"/>
      <c r="KZ231"/>
      <c r="LA231"/>
      <c r="LB231"/>
      <c r="LC231"/>
      <c r="LD231"/>
      <c r="LE231"/>
      <c r="LF231"/>
      <c r="LG231"/>
      <c r="LH231"/>
      <c r="LI231"/>
      <c r="LJ231"/>
      <c r="LK231"/>
      <c r="LL231"/>
      <c r="LM231"/>
      <c r="LN231"/>
      <c r="LO231"/>
      <c r="LP231"/>
      <c r="LQ231"/>
      <c r="LR231"/>
      <c r="LS231"/>
      <c r="LT231"/>
      <c r="LU231"/>
      <c r="LV231"/>
      <c r="LW231"/>
      <c r="LX231"/>
      <c r="LY231"/>
      <c r="LZ231"/>
      <c r="MA231"/>
      <c r="MB231"/>
      <c r="MC231"/>
      <c r="MD231"/>
      <c r="ME231"/>
      <c r="MF231"/>
      <c r="MG231"/>
      <c r="MH231"/>
      <c r="MI231"/>
      <c r="MJ231"/>
      <c r="MK231"/>
      <c r="ML231"/>
      <c r="MM231"/>
      <c r="MN231"/>
      <c r="MO231"/>
      <c r="MP231"/>
      <c r="MQ231"/>
      <c r="MR231"/>
      <c r="MS231"/>
      <c r="MT231"/>
      <c r="MU231"/>
      <c r="MV231"/>
      <c r="MW231"/>
      <c r="MX231"/>
      <c r="MY231"/>
      <c r="MZ231"/>
      <c r="NA231"/>
      <c r="NB231"/>
      <c r="NC231"/>
      <c r="ND231"/>
      <c r="NE231"/>
      <c r="NF231"/>
      <c r="NG231"/>
      <c r="NH231"/>
      <c r="NI231"/>
      <c r="NJ231"/>
      <c r="NK231"/>
      <c r="NL231"/>
      <c r="NM231"/>
      <c r="NN231"/>
      <c r="NO231"/>
      <c r="NP231"/>
      <c r="NQ231"/>
      <c r="NR231"/>
      <c r="NS231"/>
      <c r="NT231"/>
      <c r="NU231"/>
      <c r="NV231"/>
      <c r="NW231"/>
      <c r="NX231"/>
      <c r="NY231"/>
      <c r="NZ231"/>
      <c r="OA231"/>
      <c r="OB231"/>
      <c r="OC231"/>
      <c r="OD231"/>
      <c r="OE231"/>
      <c r="OF231"/>
      <c r="OG231"/>
      <c r="OH231"/>
      <c r="OI231"/>
      <c r="OJ231"/>
      <c r="OK231"/>
      <c r="OL231"/>
      <c r="OM231"/>
      <c r="ON231"/>
      <c r="OO231"/>
      <c r="OP231"/>
      <c r="OQ231"/>
      <c r="OR231"/>
      <c r="OS231"/>
      <c r="OT231"/>
      <c r="OU231"/>
      <c r="OV231"/>
      <c r="OW231"/>
      <c r="OX231"/>
      <c r="OY231"/>
      <c r="OZ231"/>
      <c r="PA231"/>
      <c r="PB231"/>
      <c r="PC231"/>
      <c r="PD231"/>
      <c r="PE231"/>
      <c r="PF231"/>
      <c r="PG231"/>
      <c r="PH231"/>
      <c r="PI231"/>
      <c r="PJ231"/>
      <c r="PK231"/>
      <c r="PL231"/>
      <c r="PM231"/>
      <c r="PN231"/>
      <c r="PO231"/>
      <c r="PP231"/>
      <c r="PQ231"/>
      <c r="PR231"/>
      <c r="PS231"/>
      <c r="PT231"/>
      <c r="PU231"/>
      <c r="PV231"/>
      <c r="PW231"/>
      <c r="PX231"/>
      <c r="PY231"/>
      <c r="PZ231"/>
      <c r="QA231"/>
      <c r="QB231"/>
      <c r="QC231"/>
      <c r="QD231"/>
      <c r="QE231"/>
      <c r="QF231"/>
      <c r="QG231"/>
      <c r="QH231"/>
      <c r="QI231"/>
      <c r="QJ231"/>
      <c r="QK231"/>
      <c r="QL231"/>
      <c r="QM231"/>
      <c r="QN231"/>
      <c r="QO231"/>
      <c r="QP231"/>
      <c r="QQ231"/>
      <c r="QR231"/>
      <c r="QS231"/>
      <c r="QT231"/>
      <c r="QU231"/>
      <c r="QV231"/>
      <c r="QW231"/>
      <c r="QX231"/>
      <c r="QY231"/>
      <c r="QZ231"/>
      <c r="RA231"/>
      <c r="RB231"/>
      <c r="RC231"/>
      <c r="RD231"/>
      <c r="RE231"/>
      <c r="RF231"/>
      <c r="RG231"/>
      <c r="RH231"/>
      <c r="RI231"/>
      <c r="RJ231"/>
      <c r="RK231"/>
      <c r="RL231"/>
      <c r="RM231"/>
      <c r="RN231"/>
      <c r="RO231"/>
      <c r="RP231"/>
      <c r="RQ231"/>
      <c r="RR231"/>
      <c r="RS231"/>
      <c r="RT231"/>
      <c r="RU231"/>
      <c r="RV231"/>
      <c r="RW231"/>
      <c r="RX231"/>
      <c r="RY231"/>
      <c r="RZ231"/>
      <c r="SA231"/>
      <c r="SB231"/>
      <c r="SC231"/>
      <c r="SD231"/>
      <c r="SE231"/>
      <c r="SF231"/>
      <c r="SG231"/>
      <c r="SH231"/>
      <c r="SI231"/>
      <c r="SJ231"/>
      <c r="SK231"/>
      <c r="SL231"/>
      <c r="SM231"/>
      <c r="SN231"/>
      <c r="SO231"/>
      <c r="SP231"/>
      <c r="SQ231"/>
      <c r="SR231"/>
      <c r="SS231"/>
      <c r="ST231"/>
      <c r="SU231"/>
      <c r="SV231"/>
      <c r="SW231"/>
      <c r="SX231"/>
      <c r="SY231"/>
      <c r="SZ231"/>
      <c r="TA231"/>
      <c r="TB231"/>
      <c r="TC231"/>
      <c r="TD231"/>
      <c r="TE231"/>
      <c r="TF231"/>
      <c r="TG231"/>
      <c r="TH231"/>
      <c r="TI231"/>
      <c r="TJ231"/>
      <c r="TK231"/>
      <c r="TL231"/>
      <c r="TM231"/>
      <c r="TN231"/>
      <c r="TO231"/>
      <c r="TP231"/>
      <c r="TQ231"/>
      <c r="TR231"/>
      <c r="TS231"/>
      <c r="TT231"/>
      <c r="TU231"/>
      <c r="TV231"/>
      <c r="TW231"/>
      <c r="TX231"/>
      <c r="TY231"/>
      <c r="TZ231"/>
      <c r="UA231"/>
      <c r="UB231"/>
      <c r="UC231"/>
      <c r="UD231"/>
      <c r="UE231"/>
      <c r="UF231"/>
      <c r="UG231"/>
      <c r="UH231"/>
      <c r="UI231"/>
      <c r="UJ231"/>
      <c r="UK231"/>
      <c r="UL231"/>
      <c r="UM231"/>
      <c r="UN231"/>
      <c r="UO231"/>
      <c r="UP231"/>
      <c r="UQ231"/>
      <c r="UR231"/>
      <c r="US231"/>
      <c r="UT231"/>
      <c r="UU231"/>
      <c r="UV231"/>
      <c r="UW231"/>
      <c r="UX231"/>
      <c r="UY231"/>
      <c r="UZ231"/>
      <c r="VA231"/>
      <c r="VB231"/>
      <c r="VC231"/>
      <c r="VD231"/>
      <c r="VE231"/>
      <c r="VF231"/>
      <c r="VG231"/>
      <c r="VH231"/>
      <c r="VI231"/>
      <c r="VJ231"/>
      <c r="VK231"/>
      <c r="VL231"/>
      <c r="VM231"/>
      <c r="VN231"/>
      <c r="VO231"/>
      <c r="VP231"/>
      <c r="VQ231"/>
      <c r="VR231"/>
      <c r="VS231"/>
      <c r="VT231"/>
      <c r="VU231"/>
      <c r="VV231"/>
      <c r="VW231"/>
      <c r="VX231"/>
      <c r="VY231"/>
      <c r="VZ231"/>
      <c r="WA231"/>
      <c r="WB231"/>
      <c r="WC231"/>
      <c r="WD231"/>
      <c r="WE231"/>
      <c r="WF231"/>
      <c r="WG231"/>
      <c r="WH231"/>
      <c r="WI231"/>
      <c r="WJ231"/>
      <c r="WK231"/>
      <c r="WL231"/>
      <c r="WM231"/>
      <c r="WN231"/>
      <c r="WO231"/>
      <c r="WP231"/>
      <c r="WQ231"/>
      <c r="WR231"/>
      <c r="WS231"/>
      <c r="WT231"/>
      <c r="WU231"/>
      <c r="WV231"/>
      <c r="WW231"/>
      <c r="WX231"/>
      <c r="WY231"/>
      <c r="WZ231"/>
      <c r="XA231"/>
      <c r="XB231"/>
      <c r="XC231"/>
      <c r="XD231"/>
      <c r="XE231"/>
      <c r="XF231"/>
      <c r="XG231"/>
      <c r="XH231"/>
      <c r="XI231"/>
      <c r="XJ231"/>
      <c r="XK231"/>
      <c r="XL231"/>
      <c r="XM231"/>
      <c r="XN231"/>
      <c r="XO231"/>
      <c r="XP231"/>
      <c r="XQ231"/>
      <c r="XR231"/>
      <c r="XS231"/>
      <c r="XT231"/>
      <c r="XU231"/>
      <c r="XV231"/>
      <c r="XW231"/>
      <c r="XX231"/>
      <c r="XY231"/>
      <c r="XZ231"/>
      <c r="YA231"/>
      <c r="YB231"/>
      <c r="YC231"/>
      <c r="YD231"/>
      <c r="YE231"/>
      <c r="YF231"/>
      <c r="YG231"/>
      <c r="YH231"/>
      <c r="YI231"/>
      <c r="YJ231"/>
      <c r="YK231"/>
      <c r="YL231"/>
      <c r="YM231"/>
      <c r="YN231"/>
      <c r="YO231"/>
      <c r="YP231"/>
      <c r="YQ231"/>
      <c r="YR231"/>
      <c r="YS231"/>
      <c r="YT231"/>
      <c r="YU231"/>
      <c r="YV231"/>
      <c r="YW231"/>
      <c r="YX231"/>
      <c r="YY231"/>
      <c r="YZ231"/>
      <c r="ZA231"/>
      <c r="ZB231"/>
      <c r="ZC231"/>
      <c r="ZD231"/>
      <c r="ZE231"/>
      <c r="ZF231"/>
      <c r="ZG231"/>
      <c r="ZH231"/>
      <c r="ZI231"/>
      <c r="ZJ231"/>
      <c r="ZK231"/>
      <c r="ZL231"/>
      <c r="ZM231"/>
      <c r="ZN231"/>
      <c r="ZO231"/>
      <c r="ZP231"/>
      <c r="ZQ231"/>
      <c r="ZR231"/>
      <c r="ZS231"/>
      <c r="ZT231"/>
      <c r="ZU231"/>
      <c r="ZV231"/>
      <c r="ZW231"/>
      <c r="ZX231"/>
      <c r="ZY231"/>
      <c r="ZZ231"/>
    </row>
    <row r="232" spans="1:702" s="18" customFormat="1">
      <c r="A232" s="16" t="s">
        <v>69</v>
      </c>
      <c r="B232">
        <v>125635.65357290539</v>
      </c>
      <c r="C232">
        <v>123445.29223381905</v>
      </c>
      <c r="D232">
        <v>118428.52786331481</v>
      </c>
      <c r="E232">
        <v>110140.95057795507</v>
      </c>
      <c r="F232">
        <v>97200.571831391979</v>
      </c>
      <c r="G232">
        <v>96773.212469011662</v>
      </c>
      <c r="H232">
        <v>87538.093712877002</v>
      </c>
      <c r="I232">
        <v>77223.379283128656</v>
      </c>
      <c r="J232">
        <v>75299.983094907613</v>
      </c>
      <c r="K232">
        <v>68315.385470601497</v>
      </c>
      <c r="L232">
        <v>74220.077914628841</v>
      </c>
      <c r="M232">
        <v>67565.755617082803</v>
      </c>
      <c r="N232">
        <v>59994.052820340512</v>
      </c>
      <c r="O232">
        <v>65840.450887027459</v>
      </c>
      <c r="P232">
        <v>61196.2475619295</v>
      </c>
      <c r="Q232">
        <v>64149.503424213472</v>
      </c>
      <c r="R232">
        <v>71746.172926583851</v>
      </c>
      <c r="S232">
        <v>61693.799184778982</v>
      </c>
      <c r="T232">
        <v>57803.95802729109</v>
      </c>
      <c r="U232">
        <v>50807.484757549362</v>
      </c>
      <c r="V232">
        <v>247607.79672010886</v>
      </c>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c r="DF232"/>
      <c r="DG232"/>
      <c r="DH232"/>
      <c r="DI232"/>
      <c r="DJ232"/>
      <c r="DK232"/>
      <c r="DL232"/>
      <c r="DM232"/>
      <c r="DN232"/>
      <c r="DO232"/>
      <c r="DP232"/>
      <c r="DQ232"/>
      <c r="DR232"/>
      <c r="DS232"/>
      <c r="DT232"/>
      <c r="DU232"/>
      <c r="DV232"/>
      <c r="DW232"/>
      <c r="DX232"/>
      <c r="DY232"/>
      <c r="DZ232"/>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c r="GN232"/>
      <c r="GO232"/>
      <c r="GP232"/>
      <c r="GQ232"/>
      <c r="GR232"/>
      <c r="GS232"/>
      <c r="GT232"/>
      <c r="GU232"/>
      <c r="GV232"/>
      <c r="GW232"/>
      <c r="GX232"/>
      <c r="GY232"/>
      <c r="GZ232"/>
      <c r="HA232"/>
      <c r="HB232"/>
      <c r="HC232"/>
      <c r="HD232"/>
      <c r="HE232"/>
      <c r="HF232"/>
      <c r="HG232"/>
      <c r="HH232"/>
      <c r="HI232"/>
      <c r="HJ232"/>
      <c r="HK232"/>
      <c r="HL232"/>
      <c r="HM232"/>
      <c r="HN232"/>
      <c r="HO232"/>
      <c r="HP232"/>
      <c r="HQ232"/>
      <c r="HR232"/>
      <c r="HS232"/>
      <c r="HT232"/>
      <c r="HU232"/>
      <c r="HV232"/>
      <c r="HW232"/>
      <c r="HX232"/>
      <c r="HY232"/>
      <c r="HZ232"/>
      <c r="IA232"/>
      <c r="IB232"/>
      <c r="IC232"/>
      <c r="ID232"/>
      <c r="IE232"/>
      <c r="IF232"/>
      <c r="IG232"/>
      <c r="IH232"/>
      <c r="II232"/>
      <c r="IJ232"/>
      <c r="IK232"/>
      <c r="IL232"/>
      <c r="IM232"/>
      <c r="IN232"/>
      <c r="IO232"/>
      <c r="IP232"/>
      <c r="IQ232"/>
      <c r="IR232"/>
      <c r="IS232"/>
      <c r="IT232"/>
      <c r="IU232"/>
      <c r="IV232"/>
      <c r="IW232"/>
      <c r="IX232"/>
      <c r="IY232"/>
      <c r="IZ232"/>
      <c r="JA232"/>
      <c r="JB232"/>
      <c r="JC232"/>
      <c r="JD232"/>
      <c r="JE232"/>
      <c r="JF232"/>
      <c r="JG232"/>
      <c r="JH232"/>
      <c r="JI232"/>
      <c r="JJ232"/>
      <c r="JK232"/>
      <c r="JL232"/>
      <c r="JM232"/>
      <c r="JN232"/>
      <c r="JO232"/>
      <c r="JP232"/>
      <c r="JQ232"/>
      <c r="JR232"/>
      <c r="JS232"/>
      <c r="JT232"/>
      <c r="JU232"/>
      <c r="JV232"/>
      <c r="JW232"/>
      <c r="JX232"/>
      <c r="JY232"/>
      <c r="JZ232"/>
      <c r="KA232"/>
      <c r="KB232"/>
      <c r="KC232"/>
      <c r="KD232"/>
      <c r="KE232"/>
      <c r="KF232"/>
      <c r="KG232"/>
      <c r="KH232"/>
      <c r="KI232"/>
      <c r="KJ232"/>
      <c r="KK232"/>
      <c r="KL232"/>
      <c r="KM232"/>
      <c r="KN232"/>
      <c r="KO232"/>
      <c r="KP232"/>
      <c r="KQ232"/>
      <c r="KR232"/>
      <c r="KS232"/>
      <c r="KT232"/>
      <c r="KU232"/>
      <c r="KV232"/>
      <c r="KW232"/>
      <c r="KX232"/>
      <c r="KY232"/>
      <c r="KZ232"/>
      <c r="LA232"/>
      <c r="LB232"/>
      <c r="LC232"/>
      <c r="LD232"/>
      <c r="LE232"/>
      <c r="LF232"/>
      <c r="LG232"/>
      <c r="LH232"/>
      <c r="LI232"/>
      <c r="LJ232"/>
      <c r="LK232"/>
      <c r="LL232"/>
      <c r="LM232"/>
      <c r="LN232"/>
      <c r="LO232"/>
      <c r="LP232"/>
      <c r="LQ232"/>
      <c r="LR232"/>
      <c r="LS232"/>
      <c r="LT232"/>
      <c r="LU232"/>
      <c r="LV232"/>
      <c r="LW232"/>
      <c r="LX232"/>
      <c r="LY232"/>
      <c r="LZ232"/>
      <c r="MA232"/>
      <c r="MB232"/>
      <c r="MC232"/>
      <c r="MD232"/>
      <c r="ME232"/>
      <c r="MF232"/>
      <c r="MG232"/>
      <c r="MH232"/>
      <c r="MI232"/>
      <c r="MJ232"/>
      <c r="MK232"/>
      <c r="ML232"/>
      <c r="MM232"/>
      <c r="MN232"/>
      <c r="MO232"/>
      <c r="MP232"/>
      <c r="MQ232"/>
      <c r="MR232"/>
      <c r="MS232"/>
      <c r="MT232"/>
      <c r="MU232"/>
      <c r="MV232"/>
      <c r="MW232"/>
      <c r="MX232"/>
      <c r="MY232"/>
      <c r="MZ232"/>
      <c r="NA232"/>
      <c r="NB232"/>
      <c r="NC232"/>
      <c r="ND232"/>
      <c r="NE232"/>
      <c r="NF232"/>
      <c r="NG232"/>
      <c r="NH232"/>
      <c r="NI232"/>
      <c r="NJ232"/>
      <c r="NK232"/>
      <c r="NL232"/>
      <c r="NM232"/>
      <c r="NN232"/>
      <c r="NO232"/>
      <c r="NP232"/>
      <c r="NQ232"/>
      <c r="NR232"/>
      <c r="NS232"/>
      <c r="NT232"/>
      <c r="NU232"/>
      <c r="NV232"/>
      <c r="NW232"/>
      <c r="NX232"/>
      <c r="NY232"/>
      <c r="NZ232"/>
      <c r="OA232"/>
      <c r="OB232"/>
      <c r="OC232"/>
      <c r="OD232"/>
      <c r="OE232"/>
      <c r="OF232"/>
      <c r="OG232"/>
      <c r="OH232"/>
      <c r="OI232"/>
      <c r="OJ232"/>
      <c r="OK232"/>
      <c r="OL232"/>
      <c r="OM232"/>
      <c r="ON232"/>
      <c r="OO232"/>
      <c r="OP232"/>
      <c r="OQ232"/>
      <c r="OR232"/>
      <c r="OS232"/>
      <c r="OT232"/>
      <c r="OU232"/>
      <c r="OV232"/>
      <c r="OW232"/>
      <c r="OX232"/>
      <c r="OY232"/>
      <c r="OZ232"/>
      <c r="PA232"/>
      <c r="PB232"/>
      <c r="PC232"/>
      <c r="PD232"/>
      <c r="PE232"/>
      <c r="PF232"/>
      <c r="PG232"/>
      <c r="PH232"/>
      <c r="PI232"/>
      <c r="PJ232"/>
      <c r="PK232"/>
      <c r="PL232"/>
      <c r="PM232"/>
      <c r="PN232"/>
      <c r="PO232"/>
      <c r="PP232"/>
      <c r="PQ232"/>
      <c r="PR232"/>
      <c r="PS232"/>
      <c r="PT232"/>
      <c r="PU232"/>
      <c r="PV232"/>
      <c r="PW232"/>
      <c r="PX232"/>
      <c r="PY232"/>
      <c r="PZ232"/>
      <c r="QA232"/>
      <c r="QB232"/>
      <c r="QC232"/>
      <c r="QD232"/>
      <c r="QE232"/>
      <c r="QF232"/>
      <c r="QG232"/>
      <c r="QH232"/>
      <c r="QI232"/>
      <c r="QJ232"/>
      <c r="QK232"/>
      <c r="QL232"/>
      <c r="QM232"/>
      <c r="QN232"/>
      <c r="QO232"/>
      <c r="QP232"/>
      <c r="QQ232"/>
      <c r="QR232"/>
      <c r="QS232"/>
      <c r="QT232"/>
      <c r="QU232"/>
      <c r="QV232"/>
      <c r="QW232"/>
      <c r="QX232"/>
      <c r="QY232"/>
      <c r="QZ232"/>
      <c r="RA232"/>
      <c r="RB232"/>
      <c r="RC232"/>
      <c r="RD232"/>
      <c r="RE232"/>
      <c r="RF232"/>
      <c r="RG232"/>
      <c r="RH232"/>
      <c r="RI232"/>
      <c r="RJ232"/>
      <c r="RK232"/>
      <c r="RL232"/>
      <c r="RM232"/>
      <c r="RN232"/>
      <c r="RO232"/>
      <c r="RP232"/>
      <c r="RQ232"/>
      <c r="RR232"/>
      <c r="RS232"/>
      <c r="RT232"/>
      <c r="RU232"/>
      <c r="RV232"/>
      <c r="RW232"/>
      <c r="RX232"/>
      <c r="RY232"/>
      <c r="RZ232"/>
      <c r="SA232"/>
      <c r="SB232"/>
      <c r="SC232"/>
      <c r="SD232"/>
      <c r="SE232"/>
      <c r="SF232"/>
      <c r="SG232"/>
      <c r="SH232"/>
      <c r="SI232"/>
      <c r="SJ232"/>
      <c r="SK232"/>
      <c r="SL232"/>
      <c r="SM232"/>
      <c r="SN232"/>
      <c r="SO232"/>
      <c r="SP232"/>
      <c r="SQ232"/>
      <c r="SR232"/>
      <c r="SS232"/>
      <c r="ST232"/>
      <c r="SU232"/>
      <c r="SV232"/>
      <c r="SW232"/>
      <c r="SX232"/>
      <c r="SY232"/>
      <c r="SZ232"/>
      <c r="TA232"/>
      <c r="TB232"/>
      <c r="TC232"/>
      <c r="TD232"/>
      <c r="TE232"/>
      <c r="TF232"/>
      <c r="TG232"/>
      <c r="TH232"/>
      <c r="TI232"/>
      <c r="TJ232"/>
      <c r="TK232"/>
      <c r="TL232"/>
      <c r="TM232"/>
      <c r="TN232"/>
      <c r="TO232"/>
      <c r="TP232"/>
      <c r="TQ232"/>
      <c r="TR232"/>
      <c r="TS232"/>
      <c r="TT232"/>
      <c r="TU232"/>
      <c r="TV232"/>
      <c r="TW232"/>
      <c r="TX232"/>
      <c r="TY232"/>
      <c r="TZ232"/>
      <c r="UA232"/>
      <c r="UB232"/>
      <c r="UC232"/>
      <c r="UD232"/>
      <c r="UE232"/>
      <c r="UF232"/>
      <c r="UG232"/>
      <c r="UH232"/>
      <c r="UI232"/>
      <c r="UJ232"/>
      <c r="UK232"/>
      <c r="UL232"/>
      <c r="UM232"/>
      <c r="UN232"/>
      <c r="UO232"/>
      <c r="UP232"/>
      <c r="UQ232"/>
      <c r="UR232"/>
      <c r="US232"/>
      <c r="UT232"/>
      <c r="UU232"/>
      <c r="UV232"/>
      <c r="UW232"/>
      <c r="UX232"/>
      <c r="UY232"/>
      <c r="UZ232"/>
      <c r="VA232"/>
      <c r="VB232"/>
      <c r="VC232"/>
      <c r="VD232"/>
      <c r="VE232"/>
      <c r="VF232"/>
      <c r="VG232"/>
      <c r="VH232"/>
      <c r="VI232"/>
      <c r="VJ232"/>
      <c r="VK232"/>
      <c r="VL232"/>
      <c r="VM232"/>
      <c r="VN232"/>
      <c r="VO232"/>
      <c r="VP232"/>
      <c r="VQ232"/>
      <c r="VR232"/>
      <c r="VS232"/>
      <c r="VT232"/>
      <c r="VU232"/>
      <c r="VV232"/>
      <c r="VW232"/>
      <c r="VX232"/>
      <c r="VY232"/>
      <c r="VZ232"/>
      <c r="WA232"/>
      <c r="WB232"/>
      <c r="WC232"/>
      <c r="WD232"/>
      <c r="WE232"/>
      <c r="WF232"/>
      <c r="WG232"/>
      <c r="WH232"/>
      <c r="WI232"/>
      <c r="WJ232"/>
      <c r="WK232"/>
      <c r="WL232"/>
      <c r="WM232"/>
      <c r="WN232"/>
      <c r="WO232"/>
      <c r="WP232"/>
      <c r="WQ232"/>
      <c r="WR232"/>
      <c r="WS232"/>
      <c r="WT232"/>
      <c r="WU232"/>
      <c r="WV232"/>
      <c r="WW232"/>
      <c r="WX232"/>
      <c r="WY232"/>
      <c r="WZ232"/>
      <c r="XA232"/>
      <c r="XB232"/>
      <c r="XC232"/>
      <c r="XD232"/>
      <c r="XE232"/>
      <c r="XF232"/>
      <c r="XG232"/>
      <c r="XH232"/>
      <c r="XI232"/>
      <c r="XJ232"/>
      <c r="XK232"/>
      <c r="XL232"/>
      <c r="XM232"/>
      <c r="XN232"/>
      <c r="XO232"/>
      <c r="XP232"/>
      <c r="XQ232"/>
      <c r="XR232"/>
      <c r="XS232"/>
      <c r="XT232"/>
      <c r="XU232"/>
      <c r="XV232"/>
      <c r="XW232"/>
      <c r="XX232"/>
      <c r="XY232"/>
      <c r="XZ232"/>
      <c r="YA232"/>
      <c r="YB232"/>
      <c r="YC232"/>
      <c r="YD232"/>
      <c r="YE232"/>
      <c r="YF232"/>
      <c r="YG232"/>
      <c r="YH232"/>
      <c r="YI232"/>
      <c r="YJ232"/>
      <c r="YK232"/>
      <c r="YL232"/>
      <c r="YM232"/>
      <c r="YN232"/>
      <c r="YO232"/>
      <c r="YP232"/>
      <c r="YQ232"/>
      <c r="YR232"/>
      <c r="YS232"/>
      <c r="YT232"/>
      <c r="YU232"/>
      <c r="YV232"/>
      <c r="YW232"/>
      <c r="YX232"/>
      <c r="YY232"/>
      <c r="YZ232"/>
      <c r="ZA232"/>
      <c r="ZB232"/>
      <c r="ZC232"/>
      <c r="ZD232"/>
      <c r="ZE232"/>
      <c r="ZF232"/>
      <c r="ZG232"/>
      <c r="ZH232"/>
      <c r="ZI232"/>
      <c r="ZJ232"/>
      <c r="ZK232"/>
      <c r="ZL232"/>
      <c r="ZM232"/>
      <c r="ZN232"/>
      <c r="ZO232"/>
      <c r="ZP232"/>
      <c r="ZQ232"/>
      <c r="ZR232"/>
      <c r="ZS232"/>
      <c r="ZT232"/>
      <c r="ZU232"/>
      <c r="ZV232"/>
      <c r="ZW232"/>
      <c r="ZX232"/>
      <c r="ZY232"/>
      <c r="ZZ232"/>
    </row>
    <row r="233" spans="1:702" s="18" customFormat="1">
      <c r="A233" s="16" t="s">
        <v>195</v>
      </c>
      <c r="B233">
        <v>628178.26786452695</v>
      </c>
      <c r="C233">
        <v>617226.46116909524</v>
      </c>
      <c r="D233">
        <v>592142.63931657409</v>
      </c>
      <c r="E233">
        <v>550704.75288977532</v>
      </c>
      <c r="F233">
        <v>486002.85915695992</v>
      </c>
      <c r="G233">
        <v>483866.06234505831</v>
      </c>
      <c r="H233">
        <v>437690.46856438502</v>
      </c>
      <c r="I233">
        <v>386116.89641564328</v>
      </c>
      <c r="J233">
        <v>376499.91547453805</v>
      </c>
      <c r="K233">
        <v>341576.92735300749</v>
      </c>
      <c r="L233">
        <v>371100.3895731442</v>
      </c>
      <c r="M233">
        <v>337828.77808541403</v>
      </c>
      <c r="N233">
        <v>299970.26410170255</v>
      </c>
      <c r="O233">
        <v>329202.25443513732</v>
      </c>
      <c r="P233">
        <v>305981.23780964751</v>
      </c>
      <c r="Q233">
        <v>320747.51712106733</v>
      </c>
      <c r="R233">
        <v>358730.8646329192</v>
      </c>
      <c r="S233">
        <v>308468.99592389486</v>
      </c>
      <c r="T233">
        <v>289019.79013645538</v>
      </c>
      <c r="U233">
        <v>254037.42378774675</v>
      </c>
      <c r="V233">
        <v>247607.79672010886</v>
      </c>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c r="GN233"/>
      <c r="GO233"/>
      <c r="GP233"/>
      <c r="GQ233"/>
      <c r="GR233"/>
      <c r="GS233"/>
      <c r="GT233"/>
      <c r="GU233"/>
      <c r="GV233"/>
      <c r="GW233"/>
      <c r="GX233"/>
      <c r="GY233"/>
      <c r="GZ233"/>
      <c r="HA233"/>
      <c r="HB233"/>
      <c r="HC233"/>
      <c r="HD233"/>
      <c r="HE233"/>
      <c r="HF233"/>
      <c r="HG233"/>
      <c r="HH233"/>
      <c r="HI233"/>
      <c r="HJ233"/>
      <c r="HK233"/>
      <c r="HL233"/>
      <c r="HM233"/>
      <c r="HN233"/>
      <c r="HO233"/>
      <c r="HP233"/>
      <c r="HQ233"/>
      <c r="HR233"/>
      <c r="HS233"/>
      <c r="HT233"/>
      <c r="HU233"/>
      <c r="HV233"/>
      <c r="HW233"/>
      <c r="HX233"/>
      <c r="HY233"/>
      <c r="HZ233"/>
      <c r="IA233"/>
      <c r="IB233"/>
      <c r="IC233"/>
      <c r="ID233"/>
      <c r="IE233"/>
      <c r="IF233"/>
      <c r="IG233"/>
      <c r="IH233"/>
      <c r="II233"/>
      <c r="IJ233"/>
      <c r="IK233"/>
      <c r="IL233"/>
      <c r="IM233"/>
      <c r="IN233"/>
      <c r="IO233"/>
      <c r="IP233"/>
      <c r="IQ233"/>
      <c r="IR233"/>
      <c r="IS233"/>
      <c r="IT233"/>
      <c r="IU233"/>
      <c r="IV233"/>
      <c r="IW233"/>
      <c r="IX233"/>
      <c r="IY233"/>
      <c r="IZ233"/>
      <c r="JA233"/>
      <c r="JB233"/>
      <c r="JC233"/>
      <c r="JD233"/>
      <c r="JE233"/>
      <c r="JF233"/>
      <c r="JG233"/>
      <c r="JH233"/>
      <c r="JI233"/>
      <c r="JJ233"/>
      <c r="JK233"/>
      <c r="JL233"/>
      <c r="JM233"/>
      <c r="JN233"/>
      <c r="JO233"/>
      <c r="JP233"/>
      <c r="JQ233"/>
      <c r="JR233"/>
      <c r="JS233"/>
      <c r="JT233"/>
      <c r="JU233"/>
      <c r="JV233"/>
      <c r="JW233"/>
      <c r="JX233"/>
      <c r="JY233"/>
      <c r="JZ233"/>
      <c r="KA233"/>
      <c r="KB233"/>
      <c r="KC233"/>
      <c r="KD233"/>
      <c r="KE233"/>
      <c r="KF233"/>
      <c r="KG233"/>
      <c r="KH233"/>
      <c r="KI233"/>
      <c r="KJ233"/>
      <c r="KK233"/>
      <c r="KL233"/>
      <c r="KM233"/>
      <c r="KN233"/>
      <c r="KO233"/>
      <c r="KP233"/>
      <c r="KQ233"/>
      <c r="KR233"/>
      <c r="KS233"/>
      <c r="KT233"/>
      <c r="KU233"/>
      <c r="KV233"/>
      <c r="KW233"/>
      <c r="KX233"/>
      <c r="KY233"/>
      <c r="KZ233"/>
      <c r="LA233"/>
      <c r="LB233"/>
      <c r="LC233"/>
      <c r="LD233"/>
      <c r="LE233"/>
      <c r="LF233"/>
      <c r="LG233"/>
      <c r="LH233"/>
      <c r="LI233"/>
      <c r="LJ233"/>
      <c r="LK233"/>
      <c r="LL233"/>
      <c r="LM233"/>
      <c r="LN233"/>
      <c r="LO233"/>
      <c r="LP233"/>
      <c r="LQ233"/>
      <c r="LR233"/>
      <c r="LS233"/>
      <c r="LT233"/>
      <c r="LU233"/>
      <c r="LV233"/>
      <c r="LW233"/>
      <c r="LX233"/>
      <c r="LY233"/>
      <c r="LZ233"/>
      <c r="MA233"/>
      <c r="MB233"/>
      <c r="MC233"/>
      <c r="MD233"/>
      <c r="ME233"/>
      <c r="MF233"/>
      <c r="MG233"/>
      <c r="MH233"/>
      <c r="MI233"/>
      <c r="MJ233"/>
      <c r="MK233"/>
      <c r="ML233"/>
      <c r="MM233"/>
      <c r="MN233"/>
      <c r="MO233"/>
      <c r="MP233"/>
      <c r="MQ233"/>
      <c r="MR233"/>
      <c r="MS233"/>
      <c r="MT233"/>
      <c r="MU233"/>
      <c r="MV233"/>
      <c r="MW233"/>
      <c r="MX233"/>
      <c r="MY233"/>
      <c r="MZ233"/>
      <c r="NA233"/>
      <c r="NB233"/>
      <c r="NC233"/>
      <c r="ND233"/>
      <c r="NE233"/>
      <c r="NF233"/>
      <c r="NG233"/>
      <c r="NH233"/>
      <c r="NI233"/>
      <c r="NJ233"/>
      <c r="NK233"/>
      <c r="NL233"/>
      <c r="NM233"/>
      <c r="NN233"/>
      <c r="NO233"/>
      <c r="NP233"/>
      <c r="NQ233"/>
      <c r="NR233"/>
      <c r="NS233"/>
      <c r="NT233"/>
      <c r="NU233"/>
      <c r="NV233"/>
      <c r="NW233"/>
      <c r="NX233"/>
      <c r="NY233"/>
      <c r="NZ233"/>
      <c r="OA233"/>
      <c r="OB233"/>
      <c r="OC233"/>
      <c r="OD233"/>
      <c r="OE233"/>
      <c r="OF233"/>
      <c r="OG233"/>
      <c r="OH233"/>
      <c r="OI233"/>
      <c r="OJ233"/>
      <c r="OK233"/>
      <c r="OL233"/>
      <c r="OM233"/>
      <c r="ON233"/>
      <c r="OO233"/>
      <c r="OP233"/>
      <c r="OQ233"/>
      <c r="OR233"/>
      <c r="OS233"/>
      <c r="OT233"/>
      <c r="OU233"/>
      <c r="OV233"/>
      <c r="OW233"/>
      <c r="OX233"/>
      <c r="OY233"/>
      <c r="OZ233"/>
      <c r="PA233"/>
      <c r="PB233"/>
      <c r="PC233"/>
      <c r="PD233"/>
      <c r="PE233"/>
      <c r="PF233"/>
      <c r="PG233"/>
      <c r="PH233"/>
      <c r="PI233"/>
      <c r="PJ233"/>
      <c r="PK233"/>
      <c r="PL233"/>
      <c r="PM233"/>
      <c r="PN233"/>
      <c r="PO233"/>
      <c r="PP233"/>
      <c r="PQ233"/>
      <c r="PR233"/>
      <c r="PS233"/>
      <c r="PT233"/>
      <c r="PU233"/>
      <c r="PV233"/>
      <c r="PW233"/>
      <c r="PX233"/>
      <c r="PY233"/>
      <c r="PZ233"/>
      <c r="QA233"/>
      <c r="QB233"/>
      <c r="QC233"/>
      <c r="QD233"/>
      <c r="QE233"/>
      <c r="QF233"/>
      <c r="QG233"/>
      <c r="QH233"/>
      <c r="QI233"/>
      <c r="QJ233"/>
      <c r="QK233"/>
      <c r="QL233"/>
      <c r="QM233"/>
      <c r="QN233"/>
      <c r="QO233"/>
      <c r="QP233"/>
      <c r="QQ233"/>
      <c r="QR233"/>
      <c r="QS233"/>
      <c r="QT233"/>
      <c r="QU233"/>
      <c r="QV233"/>
      <c r="QW233"/>
      <c r="QX233"/>
      <c r="QY233"/>
      <c r="QZ233"/>
      <c r="RA233"/>
      <c r="RB233"/>
      <c r="RC233"/>
      <c r="RD233"/>
      <c r="RE233"/>
      <c r="RF233"/>
      <c r="RG233"/>
      <c r="RH233"/>
      <c r="RI233"/>
      <c r="RJ233"/>
      <c r="RK233"/>
      <c r="RL233"/>
      <c r="RM233"/>
      <c r="RN233"/>
      <c r="RO233"/>
      <c r="RP233"/>
      <c r="RQ233"/>
      <c r="RR233"/>
      <c r="RS233"/>
      <c r="RT233"/>
      <c r="RU233"/>
      <c r="RV233"/>
      <c r="RW233"/>
      <c r="RX233"/>
      <c r="RY233"/>
      <c r="RZ233"/>
      <c r="SA233"/>
      <c r="SB233"/>
      <c r="SC233"/>
      <c r="SD233"/>
      <c r="SE233"/>
      <c r="SF233"/>
      <c r="SG233"/>
      <c r="SH233"/>
      <c r="SI233"/>
      <c r="SJ233"/>
      <c r="SK233"/>
      <c r="SL233"/>
      <c r="SM233"/>
      <c r="SN233"/>
      <c r="SO233"/>
      <c r="SP233"/>
      <c r="SQ233"/>
      <c r="SR233"/>
      <c r="SS233"/>
      <c r="ST233"/>
      <c r="SU233"/>
      <c r="SV233"/>
      <c r="SW233"/>
      <c r="SX233"/>
      <c r="SY233"/>
      <c r="SZ233"/>
      <c r="TA233"/>
      <c r="TB233"/>
      <c r="TC233"/>
      <c r="TD233"/>
      <c r="TE233"/>
      <c r="TF233"/>
      <c r="TG233"/>
      <c r="TH233"/>
      <c r="TI233"/>
      <c r="TJ233"/>
      <c r="TK233"/>
      <c r="TL233"/>
      <c r="TM233"/>
      <c r="TN233"/>
      <c r="TO233"/>
      <c r="TP233"/>
      <c r="TQ233"/>
      <c r="TR233"/>
      <c r="TS233"/>
      <c r="TT233"/>
      <c r="TU233"/>
      <c r="TV233"/>
      <c r="TW233"/>
      <c r="TX233"/>
      <c r="TY233"/>
      <c r="TZ233"/>
      <c r="UA233"/>
      <c r="UB233"/>
      <c r="UC233"/>
      <c r="UD233"/>
      <c r="UE233"/>
      <c r="UF233"/>
      <c r="UG233"/>
      <c r="UH233"/>
      <c r="UI233"/>
      <c r="UJ233"/>
      <c r="UK233"/>
      <c r="UL233"/>
      <c r="UM233"/>
      <c r="UN233"/>
      <c r="UO233"/>
      <c r="UP233"/>
      <c r="UQ233"/>
      <c r="UR233"/>
      <c r="US233"/>
      <c r="UT233"/>
      <c r="UU233"/>
      <c r="UV233"/>
      <c r="UW233"/>
      <c r="UX233"/>
      <c r="UY233"/>
      <c r="UZ233"/>
      <c r="VA233"/>
      <c r="VB233"/>
      <c r="VC233"/>
      <c r="VD233"/>
      <c r="VE233"/>
      <c r="VF233"/>
      <c r="VG233"/>
      <c r="VH233"/>
      <c r="VI233"/>
      <c r="VJ233"/>
      <c r="VK233"/>
      <c r="VL233"/>
      <c r="VM233"/>
      <c r="VN233"/>
      <c r="VO233"/>
      <c r="VP233"/>
      <c r="VQ233"/>
      <c r="VR233"/>
      <c r="VS233"/>
      <c r="VT233"/>
      <c r="VU233"/>
      <c r="VV233"/>
      <c r="VW233"/>
      <c r="VX233"/>
      <c r="VY233"/>
      <c r="VZ233"/>
      <c r="WA233"/>
      <c r="WB233"/>
      <c r="WC233"/>
      <c r="WD233"/>
      <c r="WE233"/>
      <c r="WF233"/>
      <c r="WG233"/>
      <c r="WH233"/>
      <c r="WI233"/>
      <c r="WJ233"/>
      <c r="WK233"/>
      <c r="WL233"/>
      <c r="WM233"/>
      <c r="WN233"/>
      <c r="WO233"/>
      <c r="WP233"/>
      <c r="WQ233"/>
      <c r="WR233"/>
      <c r="WS233"/>
      <c r="WT233"/>
      <c r="WU233"/>
      <c r="WV233"/>
      <c r="WW233"/>
      <c r="WX233"/>
      <c r="WY233"/>
      <c r="WZ233"/>
      <c r="XA233"/>
      <c r="XB233"/>
      <c r="XC233"/>
      <c r="XD233"/>
      <c r="XE233"/>
      <c r="XF233"/>
      <c r="XG233"/>
      <c r="XH233"/>
      <c r="XI233"/>
      <c r="XJ233"/>
      <c r="XK233"/>
      <c r="XL233"/>
      <c r="XM233"/>
      <c r="XN233"/>
      <c r="XO233"/>
      <c r="XP233"/>
      <c r="XQ233"/>
      <c r="XR233"/>
      <c r="XS233"/>
      <c r="XT233"/>
      <c r="XU233"/>
      <c r="XV233"/>
      <c r="XW233"/>
      <c r="XX233"/>
      <c r="XY233"/>
      <c r="XZ233"/>
      <c r="YA233"/>
      <c r="YB233"/>
      <c r="YC233"/>
      <c r="YD233"/>
      <c r="YE233"/>
      <c r="YF233"/>
      <c r="YG233"/>
      <c r="YH233"/>
      <c r="YI233"/>
      <c r="YJ233"/>
      <c r="YK233"/>
      <c r="YL233"/>
      <c r="YM233"/>
      <c r="YN233"/>
      <c r="YO233"/>
      <c r="YP233"/>
      <c r="YQ233"/>
      <c r="YR233"/>
      <c r="YS233"/>
      <c r="YT233"/>
      <c r="YU233"/>
      <c r="YV233"/>
      <c r="YW233"/>
      <c r="YX233"/>
      <c r="YY233"/>
      <c r="YZ233"/>
      <c r="ZA233"/>
      <c r="ZB233"/>
      <c r="ZC233"/>
      <c r="ZD233"/>
      <c r="ZE233"/>
      <c r="ZF233"/>
      <c r="ZG233"/>
      <c r="ZH233"/>
      <c r="ZI233"/>
      <c r="ZJ233"/>
      <c r="ZK233"/>
      <c r="ZL233"/>
      <c r="ZM233"/>
      <c r="ZN233"/>
      <c r="ZO233"/>
      <c r="ZP233"/>
      <c r="ZQ233"/>
      <c r="ZR233"/>
      <c r="ZS233"/>
      <c r="ZT233"/>
      <c r="ZU233"/>
      <c r="ZV233"/>
      <c r="ZW233"/>
      <c r="ZX233"/>
      <c r="ZY233"/>
      <c r="ZZ233"/>
    </row>
    <row r="234" spans="1:702" s="18" customFormat="1">
      <c r="A234" s="69" t="s">
        <v>361</v>
      </c>
      <c r="B234">
        <v>0</v>
      </c>
      <c r="C234">
        <v>0</v>
      </c>
      <c r="D234">
        <v>0</v>
      </c>
      <c r="E234">
        <v>0</v>
      </c>
      <c r="F234">
        <v>0</v>
      </c>
      <c r="G234">
        <v>0</v>
      </c>
      <c r="H234">
        <v>0</v>
      </c>
      <c r="I234">
        <v>0</v>
      </c>
      <c r="J234">
        <v>0</v>
      </c>
      <c r="K234">
        <v>0</v>
      </c>
      <c r="L234">
        <v>0</v>
      </c>
      <c r="M234">
        <v>0</v>
      </c>
      <c r="N234">
        <v>0</v>
      </c>
      <c r="O234">
        <v>0</v>
      </c>
      <c r="P234">
        <v>0</v>
      </c>
      <c r="Q234">
        <v>0</v>
      </c>
      <c r="R234">
        <v>0</v>
      </c>
      <c r="S234">
        <v>0</v>
      </c>
      <c r="T234">
        <v>0</v>
      </c>
      <c r="U234">
        <v>0</v>
      </c>
      <c r="V234">
        <v>0</v>
      </c>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c r="DF234"/>
      <c r="DG234"/>
      <c r="DH234"/>
      <c r="DI234"/>
      <c r="DJ234"/>
      <c r="DK234"/>
      <c r="DL234"/>
      <c r="DM234"/>
      <c r="DN234"/>
      <c r="DO234"/>
      <c r="DP234"/>
      <c r="DQ234"/>
      <c r="DR234"/>
      <c r="DS234"/>
      <c r="DT234"/>
      <c r="DU234"/>
      <c r="DV234"/>
      <c r="DW234"/>
      <c r="DX234"/>
      <c r="DY234"/>
      <c r="DZ234"/>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c r="GN234"/>
      <c r="GO234"/>
      <c r="GP234"/>
      <c r="GQ234"/>
      <c r="GR234"/>
      <c r="GS234"/>
      <c r="GT234"/>
      <c r="GU234"/>
      <c r="GV234"/>
      <c r="GW234"/>
      <c r="GX234"/>
      <c r="GY234"/>
      <c r="GZ234"/>
      <c r="HA234"/>
      <c r="HB234"/>
      <c r="HC234"/>
      <c r="HD234"/>
      <c r="HE234"/>
      <c r="HF234"/>
      <c r="HG234"/>
      <c r="HH234"/>
      <c r="HI234"/>
      <c r="HJ234"/>
      <c r="HK234"/>
      <c r="HL234"/>
      <c r="HM234"/>
      <c r="HN234"/>
      <c r="HO234"/>
      <c r="HP234"/>
      <c r="HQ234"/>
      <c r="HR234"/>
      <c r="HS234"/>
      <c r="HT234"/>
      <c r="HU234"/>
      <c r="HV234"/>
      <c r="HW234"/>
      <c r="HX234"/>
      <c r="HY234"/>
      <c r="HZ234"/>
      <c r="IA234"/>
      <c r="IB234"/>
      <c r="IC234"/>
      <c r="ID234"/>
      <c r="IE234"/>
      <c r="IF234"/>
      <c r="IG234"/>
      <c r="IH234"/>
      <c r="II234"/>
      <c r="IJ234"/>
      <c r="IK234"/>
      <c r="IL234"/>
      <c r="IM234"/>
      <c r="IN234"/>
      <c r="IO234"/>
      <c r="IP234"/>
      <c r="IQ234"/>
      <c r="IR234"/>
      <c r="IS234"/>
      <c r="IT234"/>
      <c r="IU234"/>
      <c r="IV234"/>
      <c r="IW234"/>
      <c r="IX234"/>
      <c r="IY234"/>
      <c r="IZ234"/>
      <c r="JA234"/>
      <c r="JB234"/>
      <c r="JC234"/>
      <c r="JD234"/>
      <c r="JE234"/>
      <c r="JF234"/>
      <c r="JG234"/>
      <c r="JH234"/>
      <c r="JI234"/>
      <c r="JJ234"/>
      <c r="JK234"/>
      <c r="JL234"/>
      <c r="JM234"/>
      <c r="JN234"/>
      <c r="JO234"/>
      <c r="JP234"/>
      <c r="JQ234"/>
      <c r="JR234"/>
      <c r="JS234"/>
      <c r="JT234"/>
      <c r="JU234"/>
      <c r="JV234"/>
      <c r="JW234"/>
      <c r="JX234"/>
      <c r="JY234"/>
      <c r="JZ234"/>
      <c r="KA234"/>
      <c r="KB234"/>
      <c r="KC234"/>
      <c r="KD234"/>
      <c r="KE234"/>
      <c r="KF234"/>
      <c r="KG234"/>
      <c r="KH234"/>
      <c r="KI234"/>
      <c r="KJ234"/>
      <c r="KK234"/>
      <c r="KL234"/>
      <c r="KM234"/>
      <c r="KN234"/>
      <c r="KO234"/>
      <c r="KP234"/>
      <c r="KQ234"/>
      <c r="KR234"/>
      <c r="KS234"/>
      <c r="KT234"/>
      <c r="KU234"/>
      <c r="KV234"/>
      <c r="KW234"/>
      <c r="KX234"/>
      <c r="KY234"/>
      <c r="KZ234"/>
      <c r="LA234"/>
      <c r="LB234"/>
      <c r="LC234"/>
      <c r="LD234"/>
      <c r="LE234"/>
      <c r="LF234"/>
      <c r="LG234"/>
      <c r="LH234"/>
      <c r="LI234"/>
      <c r="LJ234"/>
      <c r="LK234"/>
      <c r="LL234"/>
      <c r="LM234"/>
      <c r="LN234"/>
      <c r="LO234"/>
      <c r="LP234"/>
      <c r="LQ234"/>
      <c r="LR234"/>
      <c r="LS234"/>
      <c r="LT234"/>
      <c r="LU234"/>
      <c r="LV234"/>
      <c r="LW234"/>
      <c r="LX234"/>
      <c r="LY234"/>
      <c r="LZ234"/>
      <c r="MA234"/>
      <c r="MB234"/>
      <c r="MC234"/>
      <c r="MD234"/>
      <c r="ME234"/>
      <c r="MF234"/>
      <c r="MG234"/>
      <c r="MH234"/>
      <c r="MI234"/>
      <c r="MJ234"/>
      <c r="MK234"/>
      <c r="ML234"/>
      <c r="MM234"/>
      <c r="MN234"/>
      <c r="MO234"/>
      <c r="MP234"/>
      <c r="MQ234"/>
      <c r="MR234"/>
      <c r="MS234"/>
      <c r="MT234"/>
      <c r="MU234"/>
      <c r="MV234"/>
      <c r="MW234"/>
      <c r="MX234"/>
      <c r="MY234"/>
      <c r="MZ234"/>
      <c r="NA234"/>
      <c r="NB234"/>
      <c r="NC234"/>
      <c r="ND234"/>
      <c r="NE234"/>
      <c r="NF234"/>
      <c r="NG234"/>
      <c r="NH234"/>
      <c r="NI234"/>
      <c r="NJ234"/>
      <c r="NK234"/>
      <c r="NL234"/>
      <c r="NM234"/>
      <c r="NN234"/>
      <c r="NO234"/>
      <c r="NP234"/>
      <c r="NQ234"/>
      <c r="NR234"/>
      <c r="NS234"/>
      <c r="NT234"/>
      <c r="NU234"/>
      <c r="NV234"/>
      <c r="NW234"/>
      <c r="NX234"/>
      <c r="NY234"/>
      <c r="NZ234"/>
      <c r="OA234"/>
      <c r="OB234"/>
      <c r="OC234"/>
      <c r="OD234"/>
      <c r="OE234"/>
      <c r="OF234"/>
      <c r="OG234"/>
      <c r="OH234"/>
      <c r="OI234"/>
      <c r="OJ234"/>
      <c r="OK234"/>
      <c r="OL234"/>
      <c r="OM234"/>
      <c r="ON234"/>
      <c r="OO234"/>
      <c r="OP234"/>
      <c r="OQ234"/>
      <c r="OR234"/>
      <c r="OS234"/>
      <c r="OT234"/>
      <c r="OU234"/>
      <c r="OV234"/>
      <c r="OW234"/>
      <c r="OX234"/>
      <c r="OY234"/>
      <c r="OZ234"/>
      <c r="PA234"/>
      <c r="PB234"/>
      <c r="PC234"/>
      <c r="PD234"/>
      <c r="PE234"/>
      <c r="PF234"/>
      <c r="PG234"/>
      <c r="PH234"/>
      <c r="PI234"/>
      <c r="PJ234"/>
      <c r="PK234"/>
      <c r="PL234"/>
      <c r="PM234"/>
      <c r="PN234"/>
      <c r="PO234"/>
      <c r="PP234"/>
      <c r="PQ234"/>
      <c r="PR234"/>
      <c r="PS234"/>
      <c r="PT234"/>
      <c r="PU234"/>
      <c r="PV234"/>
      <c r="PW234"/>
      <c r="PX234"/>
      <c r="PY234"/>
      <c r="PZ234"/>
      <c r="QA234"/>
      <c r="QB234"/>
      <c r="QC234"/>
      <c r="QD234"/>
      <c r="QE234"/>
      <c r="QF234"/>
      <c r="QG234"/>
      <c r="QH234"/>
      <c r="QI234"/>
      <c r="QJ234"/>
      <c r="QK234"/>
      <c r="QL234"/>
      <c r="QM234"/>
      <c r="QN234"/>
      <c r="QO234"/>
      <c r="QP234"/>
      <c r="QQ234"/>
      <c r="QR234"/>
      <c r="QS234"/>
      <c r="QT234"/>
      <c r="QU234"/>
      <c r="QV234"/>
      <c r="QW234"/>
      <c r="QX234"/>
      <c r="QY234"/>
      <c r="QZ234"/>
      <c r="RA234"/>
      <c r="RB234"/>
      <c r="RC234"/>
      <c r="RD234"/>
      <c r="RE234"/>
      <c r="RF234"/>
      <c r="RG234"/>
      <c r="RH234"/>
      <c r="RI234"/>
      <c r="RJ234"/>
      <c r="RK234"/>
      <c r="RL234"/>
      <c r="RM234"/>
      <c r="RN234"/>
      <c r="RO234"/>
      <c r="RP234"/>
      <c r="RQ234"/>
      <c r="RR234"/>
      <c r="RS234"/>
      <c r="RT234"/>
      <c r="RU234"/>
      <c r="RV234"/>
      <c r="RW234"/>
      <c r="RX234"/>
      <c r="RY234"/>
      <c r="RZ234"/>
      <c r="SA234"/>
      <c r="SB234"/>
      <c r="SC234"/>
      <c r="SD234"/>
      <c r="SE234"/>
      <c r="SF234"/>
      <c r="SG234"/>
      <c r="SH234"/>
      <c r="SI234"/>
      <c r="SJ234"/>
      <c r="SK234"/>
      <c r="SL234"/>
      <c r="SM234"/>
      <c r="SN234"/>
      <c r="SO234"/>
      <c r="SP234"/>
      <c r="SQ234"/>
      <c r="SR234"/>
      <c r="SS234"/>
      <c r="ST234"/>
      <c r="SU234"/>
      <c r="SV234"/>
      <c r="SW234"/>
      <c r="SX234"/>
      <c r="SY234"/>
      <c r="SZ234"/>
      <c r="TA234"/>
      <c r="TB234"/>
      <c r="TC234"/>
      <c r="TD234"/>
      <c r="TE234"/>
      <c r="TF234"/>
      <c r="TG234"/>
      <c r="TH234"/>
      <c r="TI234"/>
      <c r="TJ234"/>
      <c r="TK234"/>
      <c r="TL234"/>
      <c r="TM234"/>
      <c r="TN234"/>
      <c r="TO234"/>
      <c r="TP234"/>
      <c r="TQ234"/>
      <c r="TR234"/>
      <c r="TS234"/>
      <c r="TT234"/>
      <c r="TU234"/>
      <c r="TV234"/>
      <c r="TW234"/>
      <c r="TX234"/>
      <c r="TY234"/>
      <c r="TZ234"/>
      <c r="UA234"/>
      <c r="UB234"/>
      <c r="UC234"/>
      <c r="UD234"/>
      <c r="UE234"/>
      <c r="UF234"/>
      <c r="UG234"/>
      <c r="UH234"/>
      <c r="UI234"/>
      <c r="UJ234"/>
      <c r="UK234"/>
      <c r="UL234"/>
      <c r="UM234"/>
      <c r="UN234"/>
      <c r="UO234"/>
      <c r="UP234"/>
      <c r="UQ234"/>
      <c r="UR234"/>
      <c r="US234"/>
      <c r="UT234"/>
      <c r="UU234"/>
      <c r="UV234"/>
      <c r="UW234"/>
      <c r="UX234"/>
      <c r="UY234"/>
      <c r="UZ234"/>
      <c r="VA234"/>
      <c r="VB234"/>
      <c r="VC234"/>
      <c r="VD234"/>
      <c r="VE234"/>
      <c r="VF234"/>
      <c r="VG234"/>
      <c r="VH234"/>
      <c r="VI234"/>
      <c r="VJ234"/>
      <c r="VK234"/>
      <c r="VL234"/>
      <c r="VM234"/>
      <c r="VN234"/>
      <c r="VO234"/>
      <c r="VP234"/>
      <c r="VQ234"/>
      <c r="VR234"/>
      <c r="VS234"/>
      <c r="VT234"/>
      <c r="VU234"/>
      <c r="VV234"/>
      <c r="VW234"/>
      <c r="VX234"/>
      <c r="VY234"/>
      <c r="VZ234"/>
      <c r="WA234"/>
      <c r="WB234"/>
      <c r="WC234"/>
      <c r="WD234"/>
      <c r="WE234"/>
      <c r="WF234"/>
      <c r="WG234"/>
      <c r="WH234"/>
      <c r="WI234"/>
      <c r="WJ234"/>
      <c r="WK234"/>
      <c r="WL234"/>
      <c r="WM234"/>
      <c r="WN234"/>
      <c r="WO234"/>
      <c r="WP234"/>
      <c r="WQ234"/>
      <c r="WR234"/>
      <c r="WS234"/>
      <c r="WT234"/>
      <c r="WU234"/>
      <c r="WV234"/>
      <c r="WW234"/>
      <c r="WX234"/>
      <c r="WY234"/>
      <c r="WZ234"/>
      <c r="XA234"/>
      <c r="XB234"/>
      <c r="XC234"/>
      <c r="XD234"/>
      <c r="XE234"/>
      <c r="XF234"/>
      <c r="XG234"/>
      <c r="XH234"/>
      <c r="XI234"/>
      <c r="XJ234"/>
      <c r="XK234"/>
      <c r="XL234"/>
      <c r="XM234"/>
      <c r="XN234"/>
      <c r="XO234"/>
      <c r="XP234"/>
      <c r="XQ234"/>
      <c r="XR234"/>
      <c r="XS234"/>
      <c r="XT234"/>
      <c r="XU234"/>
      <c r="XV234"/>
      <c r="XW234"/>
      <c r="XX234"/>
      <c r="XY234"/>
      <c r="XZ234"/>
      <c r="YA234"/>
      <c r="YB234"/>
      <c r="YC234"/>
      <c r="YD234"/>
      <c r="YE234"/>
      <c r="YF234"/>
      <c r="YG234"/>
      <c r="YH234"/>
      <c r="YI234"/>
      <c r="YJ234"/>
      <c r="YK234"/>
      <c r="YL234"/>
      <c r="YM234"/>
      <c r="YN234"/>
      <c r="YO234"/>
      <c r="YP234"/>
      <c r="YQ234"/>
      <c r="YR234"/>
      <c r="YS234"/>
      <c r="YT234"/>
      <c r="YU234"/>
      <c r="YV234"/>
      <c r="YW234"/>
      <c r="YX234"/>
      <c r="YY234"/>
      <c r="YZ234"/>
      <c r="ZA234"/>
      <c r="ZB234"/>
      <c r="ZC234"/>
      <c r="ZD234"/>
      <c r="ZE234"/>
      <c r="ZF234"/>
      <c r="ZG234"/>
      <c r="ZH234"/>
      <c r="ZI234"/>
      <c r="ZJ234"/>
      <c r="ZK234"/>
      <c r="ZL234"/>
      <c r="ZM234"/>
      <c r="ZN234"/>
      <c r="ZO234"/>
      <c r="ZP234"/>
      <c r="ZQ234"/>
      <c r="ZR234"/>
      <c r="ZS234"/>
      <c r="ZT234"/>
      <c r="ZU234"/>
      <c r="ZV234"/>
      <c r="ZW234"/>
      <c r="ZX234"/>
      <c r="ZY234"/>
      <c r="ZZ234"/>
    </row>
    <row r="235" spans="1:702" s="18" customFormat="1">
      <c r="A235" s="158" t="s">
        <v>362</v>
      </c>
      <c r="B235">
        <v>0</v>
      </c>
      <c r="C235">
        <v>0</v>
      </c>
      <c r="D235">
        <v>0</v>
      </c>
      <c r="E235">
        <v>0</v>
      </c>
      <c r="F235">
        <v>0</v>
      </c>
      <c r="G235">
        <v>0</v>
      </c>
      <c r="H235">
        <v>0</v>
      </c>
      <c r="I235">
        <v>0</v>
      </c>
      <c r="J235">
        <v>0</v>
      </c>
      <c r="K235">
        <v>0</v>
      </c>
      <c r="L235">
        <v>0</v>
      </c>
      <c r="M235">
        <v>0</v>
      </c>
      <c r="N235">
        <v>0</v>
      </c>
      <c r="O235">
        <v>0</v>
      </c>
      <c r="P235">
        <v>0</v>
      </c>
      <c r="Q235">
        <v>0</v>
      </c>
      <c r="R235">
        <v>0</v>
      </c>
      <c r="S235">
        <v>0</v>
      </c>
      <c r="T235">
        <v>0</v>
      </c>
      <c r="U235">
        <v>0</v>
      </c>
      <c r="V235">
        <v>0</v>
      </c>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c r="DF235"/>
      <c r="DG235"/>
      <c r="DH235"/>
      <c r="DI235"/>
      <c r="DJ235"/>
      <c r="DK235"/>
      <c r="DL235"/>
      <c r="DM235"/>
      <c r="DN235"/>
      <c r="DO235"/>
      <c r="DP235"/>
      <c r="DQ235"/>
      <c r="DR235"/>
      <c r="DS235"/>
      <c r="DT235"/>
      <c r="DU235"/>
      <c r="DV235"/>
      <c r="DW235"/>
      <c r="DX235"/>
      <c r="DY235"/>
      <c r="DZ235"/>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c r="GN235"/>
      <c r="GO235"/>
      <c r="GP235"/>
      <c r="GQ235"/>
      <c r="GR235"/>
      <c r="GS235"/>
      <c r="GT235"/>
      <c r="GU235"/>
      <c r="GV235"/>
      <c r="GW235"/>
      <c r="GX235"/>
      <c r="GY235"/>
      <c r="GZ235"/>
      <c r="HA235"/>
      <c r="HB235"/>
      <c r="HC235"/>
      <c r="HD235"/>
      <c r="HE235"/>
      <c r="HF235"/>
      <c r="HG235"/>
      <c r="HH235"/>
      <c r="HI235"/>
      <c r="HJ235"/>
      <c r="HK235"/>
      <c r="HL235"/>
      <c r="HM235"/>
      <c r="HN235"/>
      <c r="HO235"/>
      <c r="HP235"/>
      <c r="HQ235"/>
      <c r="HR235"/>
      <c r="HS235"/>
      <c r="HT235"/>
      <c r="HU235"/>
      <c r="HV235"/>
      <c r="HW235"/>
      <c r="HX235"/>
      <c r="HY235"/>
      <c r="HZ235"/>
      <c r="IA235"/>
      <c r="IB235"/>
      <c r="IC235"/>
      <c r="ID235"/>
      <c r="IE235"/>
      <c r="IF235"/>
      <c r="IG235"/>
      <c r="IH235"/>
      <c r="II235"/>
      <c r="IJ235"/>
      <c r="IK235"/>
      <c r="IL235"/>
      <c r="IM235"/>
      <c r="IN235"/>
      <c r="IO235"/>
      <c r="IP235"/>
      <c r="IQ235"/>
      <c r="IR235"/>
      <c r="IS235"/>
      <c r="IT235"/>
      <c r="IU235"/>
      <c r="IV235"/>
      <c r="IW235"/>
      <c r="IX235"/>
      <c r="IY235"/>
      <c r="IZ235"/>
      <c r="JA235"/>
      <c r="JB235"/>
      <c r="JC235"/>
      <c r="JD235"/>
      <c r="JE235"/>
      <c r="JF235"/>
      <c r="JG235"/>
      <c r="JH235"/>
      <c r="JI235"/>
      <c r="JJ235"/>
      <c r="JK235"/>
      <c r="JL235"/>
      <c r="JM235"/>
      <c r="JN235"/>
      <c r="JO235"/>
      <c r="JP235"/>
      <c r="JQ235"/>
      <c r="JR235"/>
      <c r="JS235"/>
      <c r="JT235"/>
      <c r="JU235"/>
      <c r="JV235"/>
      <c r="JW235"/>
      <c r="JX235"/>
      <c r="JY235"/>
      <c r="JZ235"/>
      <c r="KA235"/>
      <c r="KB235"/>
      <c r="KC235"/>
      <c r="KD235"/>
      <c r="KE235"/>
      <c r="KF235"/>
      <c r="KG235"/>
      <c r="KH235"/>
      <c r="KI235"/>
      <c r="KJ235"/>
      <c r="KK235"/>
      <c r="KL235"/>
      <c r="KM235"/>
      <c r="KN235"/>
      <c r="KO235"/>
      <c r="KP235"/>
      <c r="KQ235"/>
      <c r="KR235"/>
      <c r="KS235"/>
      <c r="KT235"/>
      <c r="KU235"/>
      <c r="KV235"/>
      <c r="KW235"/>
      <c r="KX235"/>
      <c r="KY235"/>
      <c r="KZ235"/>
      <c r="LA235"/>
      <c r="LB235"/>
      <c r="LC235"/>
      <c r="LD235"/>
      <c r="LE235"/>
      <c r="LF235"/>
      <c r="LG235"/>
      <c r="LH235"/>
      <c r="LI235"/>
      <c r="LJ235"/>
      <c r="LK235"/>
      <c r="LL235"/>
      <c r="LM235"/>
      <c r="LN235"/>
      <c r="LO235"/>
      <c r="LP235"/>
      <c r="LQ235"/>
      <c r="LR235"/>
      <c r="LS235"/>
      <c r="LT235"/>
      <c r="LU235"/>
      <c r="LV235"/>
      <c r="LW235"/>
      <c r="LX235"/>
      <c r="LY235"/>
      <c r="LZ235"/>
      <c r="MA235"/>
      <c r="MB235"/>
      <c r="MC235"/>
      <c r="MD235"/>
      <c r="ME235"/>
      <c r="MF235"/>
      <c r="MG235"/>
      <c r="MH235"/>
      <c r="MI235"/>
      <c r="MJ235"/>
      <c r="MK235"/>
      <c r="ML235"/>
      <c r="MM235"/>
      <c r="MN235"/>
      <c r="MO235"/>
      <c r="MP235"/>
      <c r="MQ235"/>
      <c r="MR235"/>
      <c r="MS235"/>
      <c r="MT235"/>
      <c r="MU235"/>
      <c r="MV235"/>
      <c r="MW235"/>
      <c r="MX235"/>
      <c r="MY235"/>
      <c r="MZ235"/>
      <c r="NA235"/>
      <c r="NB235"/>
      <c r="NC235"/>
      <c r="ND235"/>
      <c r="NE235"/>
      <c r="NF235"/>
      <c r="NG235"/>
      <c r="NH235"/>
      <c r="NI235"/>
      <c r="NJ235"/>
      <c r="NK235"/>
      <c r="NL235"/>
      <c r="NM235"/>
      <c r="NN235"/>
      <c r="NO235"/>
      <c r="NP235"/>
      <c r="NQ235"/>
      <c r="NR235"/>
      <c r="NS235"/>
      <c r="NT235"/>
      <c r="NU235"/>
      <c r="NV235"/>
      <c r="NW235"/>
      <c r="NX235"/>
      <c r="NY235"/>
      <c r="NZ235"/>
      <c r="OA235"/>
      <c r="OB235"/>
      <c r="OC235"/>
      <c r="OD235"/>
      <c r="OE235"/>
      <c r="OF235"/>
      <c r="OG235"/>
      <c r="OH235"/>
      <c r="OI235"/>
      <c r="OJ235"/>
      <c r="OK235"/>
      <c r="OL235"/>
      <c r="OM235"/>
      <c r="ON235"/>
      <c r="OO235"/>
      <c r="OP235"/>
      <c r="OQ235"/>
      <c r="OR235"/>
      <c r="OS235"/>
      <c r="OT235"/>
      <c r="OU235"/>
      <c r="OV235"/>
      <c r="OW235"/>
      <c r="OX235"/>
      <c r="OY235"/>
      <c r="OZ235"/>
      <c r="PA235"/>
      <c r="PB235"/>
      <c r="PC235"/>
      <c r="PD235"/>
      <c r="PE235"/>
      <c r="PF235"/>
      <c r="PG235"/>
      <c r="PH235"/>
      <c r="PI235"/>
      <c r="PJ235"/>
      <c r="PK235"/>
      <c r="PL235"/>
      <c r="PM235"/>
      <c r="PN235"/>
      <c r="PO235"/>
      <c r="PP235"/>
      <c r="PQ235"/>
      <c r="PR235"/>
      <c r="PS235"/>
      <c r="PT235"/>
      <c r="PU235"/>
      <c r="PV235"/>
      <c r="PW235"/>
      <c r="PX235"/>
      <c r="PY235"/>
      <c r="PZ235"/>
      <c r="QA235"/>
      <c r="QB235"/>
      <c r="QC235"/>
      <c r="QD235"/>
      <c r="QE235"/>
      <c r="QF235"/>
      <c r="QG235"/>
      <c r="QH235"/>
      <c r="QI235"/>
      <c r="QJ235"/>
      <c r="QK235"/>
      <c r="QL235"/>
      <c r="QM235"/>
      <c r="QN235"/>
      <c r="QO235"/>
      <c r="QP235"/>
      <c r="QQ235"/>
      <c r="QR235"/>
      <c r="QS235"/>
      <c r="QT235"/>
      <c r="QU235"/>
      <c r="QV235"/>
      <c r="QW235"/>
      <c r="QX235"/>
      <c r="QY235"/>
      <c r="QZ235"/>
      <c r="RA235"/>
      <c r="RB235"/>
      <c r="RC235"/>
      <c r="RD235"/>
      <c r="RE235"/>
      <c r="RF235"/>
      <c r="RG235"/>
      <c r="RH235"/>
      <c r="RI235"/>
      <c r="RJ235"/>
      <c r="RK235"/>
      <c r="RL235"/>
      <c r="RM235"/>
      <c r="RN235"/>
      <c r="RO235"/>
      <c r="RP235"/>
      <c r="RQ235"/>
      <c r="RR235"/>
      <c r="RS235"/>
      <c r="RT235"/>
      <c r="RU235"/>
      <c r="RV235"/>
      <c r="RW235"/>
      <c r="RX235"/>
      <c r="RY235"/>
      <c r="RZ235"/>
      <c r="SA235"/>
      <c r="SB235"/>
      <c r="SC235"/>
      <c r="SD235"/>
      <c r="SE235"/>
      <c r="SF235"/>
      <c r="SG235"/>
      <c r="SH235"/>
      <c r="SI235"/>
      <c r="SJ235"/>
      <c r="SK235"/>
      <c r="SL235"/>
      <c r="SM235"/>
      <c r="SN235"/>
      <c r="SO235"/>
      <c r="SP235"/>
      <c r="SQ235"/>
      <c r="SR235"/>
      <c r="SS235"/>
      <c r="ST235"/>
      <c r="SU235"/>
      <c r="SV235"/>
      <c r="SW235"/>
      <c r="SX235"/>
      <c r="SY235"/>
      <c r="SZ235"/>
      <c r="TA235"/>
      <c r="TB235"/>
      <c r="TC235"/>
      <c r="TD235"/>
      <c r="TE235"/>
      <c r="TF235"/>
      <c r="TG235"/>
      <c r="TH235"/>
      <c r="TI235"/>
      <c r="TJ235"/>
      <c r="TK235"/>
      <c r="TL235"/>
      <c r="TM235"/>
      <c r="TN235"/>
      <c r="TO235"/>
      <c r="TP235"/>
      <c r="TQ235"/>
      <c r="TR235"/>
      <c r="TS235"/>
      <c r="TT235"/>
      <c r="TU235"/>
      <c r="TV235"/>
      <c r="TW235"/>
      <c r="TX235"/>
      <c r="TY235"/>
      <c r="TZ235"/>
      <c r="UA235"/>
      <c r="UB235"/>
      <c r="UC235"/>
      <c r="UD235"/>
      <c r="UE235"/>
      <c r="UF235"/>
      <c r="UG235"/>
      <c r="UH235"/>
      <c r="UI235"/>
      <c r="UJ235"/>
      <c r="UK235"/>
      <c r="UL235"/>
      <c r="UM235"/>
      <c r="UN235"/>
      <c r="UO235"/>
      <c r="UP235"/>
      <c r="UQ235"/>
      <c r="UR235"/>
      <c r="US235"/>
      <c r="UT235"/>
      <c r="UU235"/>
      <c r="UV235"/>
      <c r="UW235"/>
      <c r="UX235"/>
      <c r="UY235"/>
      <c r="UZ235"/>
      <c r="VA235"/>
      <c r="VB235"/>
      <c r="VC235"/>
      <c r="VD235"/>
      <c r="VE235"/>
      <c r="VF235"/>
      <c r="VG235"/>
      <c r="VH235"/>
      <c r="VI235"/>
      <c r="VJ235"/>
      <c r="VK235"/>
      <c r="VL235"/>
      <c r="VM235"/>
      <c r="VN235"/>
      <c r="VO235"/>
      <c r="VP235"/>
      <c r="VQ235"/>
      <c r="VR235"/>
      <c r="VS235"/>
      <c r="VT235"/>
      <c r="VU235"/>
      <c r="VV235"/>
      <c r="VW235"/>
      <c r="VX235"/>
      <c r="VY235"/>
      <c r="VZ235"/>
      <c r="WA235"/>
      <c r="WB235"/>
      <c r="WC235"/>
      <c r="WD235"/>
      <c r="WE235"/>
      <c r="WF235"/>
      <c r="WG235"/>
      <c r="WH235"/>
      <c r="WI235"/>
      <c r="WJ235"/>
      <c r="WK235"/>
      <c r="WL235"/>
      <c r="WM235"/>
      <c r="WN235"/>
      <c r="WO235"/>
      <c r="WP235"/>
      <c r="WQ235"/>
      <c r="WR235"/>
      <c r="WS235"/>
      <c r="WT235"/>
      <c r="WU235"/>
      <c r="WV235"/>
      <c r="WW235"/>
      <c r="WX235"/>
      <c r="WY235"/>
      <c r="WZ235"/>
      <c r="XA235"/>
      <c r="XB235"/>
      <c r="XC235"/>
      <c r="XD235"/>
      <c r="XE235"/>
      <c r="XF235"/>
      <c r="XG235"/>
      <c r="XH235"/>
      <c r="XI235"/>
      <c r="XJ235"/>
      <c r="XK235"/>
      <c r="XL235"/>
      <c r="XM235"/>
      <c r="XN235"/>
      <c r="XO235"/>
      <c r="XP235"/>
      <c r="XQ235"/>
      <c r="XR235"/>
      <c r="XS235"/>
      <c r="XT235"/>
      <c r="XU235"/>
      <c r="XV235"/>
      <c r="XW235"/>
      <c r="XX235"/>
      <c r="XY235"/>
      <c r="XZ235"/>
      <c r="YA235"/>
      <c r="YB235"/>
      <c r="YC235"/>
      <c r="YD235"/>
      <c r="YE235"/>
      <c r="YF235"/>
      <c r="YG235"/>
      <c r="YH235"/>
      <c r="YI235"/>
      <c r="YJ235"/>
      <c r="YK235"/>
      <c r="YL235"/>
      <c r="YM235"/>
      <c r="YN235"/>
      <c r="YO235"/>
      <c r="YP235"/>
      <c r="YQ235"/>
      <c r="YR235"/>
      <c r="YS235"/>
      <c r="YT235"/>
      <c r="YU235"/>
      <c r="YV235"/>
      <c r="YW235"/>
      <c r="YX235"/>
      <c r="YY235"/>
      <c r="YZ235"/>
      <c r="ZA235"/>
      <c r="ZB235"/>
      <c r="ZC235"/>
      <c r="ZD235"/>
      <c r="ZE235"/>
      <c r="ZF235"/>
      <c r="ZG235"/>
      <c r="ZH235"/>
      <c r="ZI235"/>
      <c r="ZJ235"/>
      <c r="ZK235"/>
      <c r="ZL235"/>
      <c r="ZM235"/>
      <c r="ZN235"/>
      <c r="ZO235"/>
      <c r="ZP235"/>
      <c r="ZQ235"/>
      <c r="ZR235"/>
      <c r="ZS235"/>
      <c r="ZT235"/>
      <c r="ZU235"/>
      <c r="ZV235"/>
      <c r="ZW235"/>
      <c r="ZX235"/>
      <c r="ZY235"/>
      <c r="ZZ235"/>
    </row>
    <row r="236" spans="1:702" s="18" customFormat="1">
      <c r="A236" s="16" t="s">
        <v>180</v>
      </c>
      <c r="B236">
        <v>0</v>
      </c>
      <c r="C236">
        <v>25127.130714581075</v>
      </c>
      <c r="D236">
        <v>49543.990411196195</v>
      </c>
      <c r="E236">
        <v>72814.891395356666</v>
      </c>
      <c r="F236">
        <v>91090.788375201111</v>
      </c>
      <c r="G236">
        <v>115366.60419552495</v>
      </c>
      <c r="H236">
        <v>144386.39241017678</v>
      </c>
      <c r="I236">
        <v>173204.17805715959</v>
      </c>
      <c r="J236">
        <v>203474.53656389675</v>
      </c>
      <c r="K236">
        <v>234243.01747816714</v>
      </c>
      <c r="L236">
        <v>265253.42518396728</v>
      </c>
      <c r="M236">
        <v>300221.84759181069</v>
      </c>
      <c r="N236">
        <v>334563.52132312179</v>
      </c>
      <c r="O236">
        <v>361563.19948933524</v>
      </c>
      <c r="P236">
        <v>394442.3303570266</v>
      </c>
      <c r="Q236">
        <v>420850.45923776104</v>
      </c>
      <c r="R236">
        <v>460123.54779691016</v>
      </c>
      <c r="S236">
        <v>515387.49494383775</v>
      </c>
      <c r="T236">
        <v>560364.72570001683</v>
      </c>
      <c r="U236">
        <v>628972.00211790763</v>
      </c>
      <c r="V236">
        <v>686981.69158076053</v>
      </c>
      <c r="W236">
        <v>758074.23376393504</v>
      </c>
      <c r="X236">
        <v>826839.98517043749</v>
      </c>
      <c r="Y236">
        <v>892982.4509354902</v>
      </c>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c r="DF236"/>
      <c r="DG236"/>
      <c r="DH236"/>
      <c r="DI236"/>
      <c r="DJ236"/>
      <c r="DK236"/>
      <c r="DL236"/>
      <c r="DM236"/>
      <c r="DN236"/>
      <c r="DO236"/>
      <c r="DP236"/>
      <c r="DQ236"/>
      <c r="DR236"/>
      <c r="DS236"/>
      <c r="DT236"/>
      <c r="DU236"/>
      <c r="DV236"/>
      <c r="DW236"/>
      <c r="DX236"/>
      <c r="DY236"/>
      <c r="DZ23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c r="GN236"/>
      <c r="GO236"/>
      <c r="GP236"/>
      <c r="GQ236"/>
      <c r="GR236"/>
      <c r="GS236"/>
      <c r="GT236"/>
      <c r="GU236"/>
      <c r="GV236"/>
      <c r="GW236"/>
      <c r="GX236"/>
      <c r="GY236"/>
      <c r="GZ236"/>
      <c r="HA236"/>
      <c r="HB236"/>
      <c r="HC236"/>
      <c r="HD236"/>
      <c r="HE236"/>
      <c r="HF236"/>
      <c r="HG236"/>
      <c r="HH236"/>
      <c r="HI236"/>
      <c r="HJ236"/>
      <c r="HK236"/>
      <c r="HL236"/>
      <c r="HM236"/>
      <c r="HN236"/>
      <c r="HO236"/>
      <c r="HP236"/>
      <c r="HQ236"/>
      <c r="HR236"/>
      <c r="HS236"/>
      <c r="HT236"/>
      <c r="HU236"/>
      <c r="HV236"/>
      <c r="HW236"/>
      <c r="HX236"/>
      <c r="HY236"/>
      <c r="HZ236"/>
      <c r="IA236"/>
      <c r="IB236"/>
      <c r="IC236"/>
      <c r="ID236"/>
      <c r="IE236"/>
      <c r="IF236"/>
      <c r="IG236"/>
      <c r="IH236"/>
      <c r="II236"/>
      <c r="IJ236"/>
      <c r="IK236"/>
      <c r="IL236"/>
      <c r="IM236"/>
      <c r="IN236"/>
      <c r="IO236"/>
      <c r="IP236"/>
      <c r="IQ236"/>
      <c r="IR236"/>
      <c r="IS236"/>
      <c r="IT236"/>
      <c r="IU236"/>
      <c r="IV236"/>
      <c r="IW236"/>
      <c r="IX236"/>
      <c r="IY236"/>
      <c r="IZ236"/>
      <c r="JA236"/>
      <c r="JB236"/>
      <c r="JC236"/>
      <c r="JD236"/>
      <c r="JE236"/>
      <c r="JF236"/>
      <c r="JG236"/>
      <c r="JH236"/>
      <c r="JI236"/>
      <c r="JJ236"/>
      <c r="JK236"/>
      <c r="JL236"/>
      <c r="JM236"/>
      <c r="JN236"/>
      <c r="JO236"/>
      <c r="JP236"/>
      <c r="JQ236"/>
      <c r="JR236"/>
      <c r="JS236"/>
      <c r="JT236"/>
      <c r="JU236"/>
      <c r="JV236"/>
      <c r="JW236"/>
      <c r="JX236"/>
      <c r="JY236"/>
      <c r="JZ236"/>
      <c r="KA236"/>
      <c r="KB236"/>
      <c r="KC236"/>
      <c r="KD236"/>
      <c r="KE236"/>
      <c r="KF236"/>
      <c r="KG236"/>
      <c r="KH236"/>
      <c r="KI236"/>
      <c r="KJ236"/>
      <c r="KK236"/>
      <c r="KL236"/>
      <c r="KM236"/>
      <c r="KN236"/>
      <c r="KO236"/>
      <c r="KP236"/>
      <c r="KQ236"/>
      <c r="KR236"/>
      <c r="KS236"/>
      <c r="KT236"/>
      <c r="KU236"/>
      <c r="KV236"/>
      <c r="KW236"/>
      <c r="KX236"/>
      <c r="KY236"/>
      <c r="KZ236"/>
      <c r="LA236"/>
      <c r="LB236"/>
      <c r="LC236"/>
      <c r="LD236"/>
      <c r="LE236"/>
      <c r="LF236"/>
      <c r="LG236"/>
      <c r="LH236"/>
      <c r="LI236"/>
      <c r="LJ236"/>
      <c r="LK236"/>
      <c r="LL236"/>
      <c r="LM236"/>
      <c r="LN236"/>
      <c r="LO236"/>
      <c r="LP236"/>
      <c r="LQ236"/>
      <c r="LR236"/>
      <c r="LS236"/>
      <c r="LT236"/>
      <c r="LU236"/>
      <c r="LV236"/>
      <c r="LW236"/>
      <c r="LX236"/>
      <c r="LY236"/>
      <c r="LZ236"/>
      <c r="MA236"/>
      <c r="MB236"/>
      <c r="MC236"/>
      <c r="MD236"/>
      <c r="ME236"/>
      <c r="MF236"/>
      <c r="MG236"/>
      <c r="MH236"/>
      <c r="MI236"/>
      <c r="MJ236"/>
      <c r="MK236"/>
      <c r="ML236"/>
      <c r="MM236"/>
      <c r="MN236"/>
      <c r="MO236"/>
      <c r="MP236"/>
      <c r="MQ236"/>
      <c r="MR236"/>
      <c r="MS236"/>
      <c r="MT236"/>
      <c r="MU236"/>
      <c r="MV236"/>
      <c r="MW236"/>
      <c r="MX236"/>
      <c r="MY236"/>
      <c r="MZ236"/>
      <c r="NA236"/>
      <c r="NB236"/>
      <c r="NC236"/>
      <c r="ND236"/>
      <c r="NE236"/>
      <c r="NF236"/>
      <c r="NG236"/>
      <c r="NH236"/>
      <c r="NI236"/>
      <c r="NJ236"/>
      <c r="NK236"/>
      <c r="NL236"/>
      <c r="NM236"/>
      <c r="NN236"/>
      <c r="NO236"/>
      <c r="NP236"/>
      <c r="NQ236"/>
      <c r="NR236"/>
      <c r="NS236"/>
      <c r="NT236"/>
      <c r="NU236"/>
      <c r="NV236"/>
      <c r="NW236"/>
      <c r="NX236"/>
      <c r="NY236"/>
      <c r="NZ236"/>
      <c r="OA236"/>
      <c r="OB236"/>
      <c r="OC236"/>
      <c r="OD236"/>
      <c r="OE236"/>
      <c r="OF236"/>
      <c r="OG236"/>
      <c r="OH236"/>
      <c r="OI236"/>
      <c r="OJ236"/>
      <c r="OK236"/>
      <c r="OL236"/>
      <c r="OM236"/>
      <c r="ON236"/>
      <c r="OO236"/>
      <c r="OP236"/>
      <c r="OQ236"/>
      <c r="OR236"/>
      <c r="OS236"/>
      <c r="OT236"/>
      <c r="OU236"/>
      <c r="OV236"/>
      <c r="OW236"/>
      <c r="OX236"/>
      <c r="OY236"/>
      <c r="OZ236"/>
      <c r="PA236"/>
      <c r="PB236"/>
      <c r="PC236"/>
      <c r="PD236"/>
      <c r="PE236"/>
      <c r="PF236"/>
      <c r="PG236"/>
      <c r="PH236"/>
      <c r="PI236"/>
      <c r="PJ236"/>
      <c r="PK236"/>
      <c r="PL236"/>
      <c r="PM236"/>
      <c r="PN236"/>
      <c r="PO236"/>
      <c r="PP236"/>
      <c r="PQ236"/>
      <c r="PR236"/>
      <c r="PS236"/>
      <c r="PT236"/>
      <c r="PU236"/>
      <c r="PV236"/>
      <c r="PW236"/>
      <c r="PX236"/>
      <c r="PY236"/>
      <c r="PZ236"/>
      <c r="QA236"/>
      <c r="QB236"/>
      <c r="QC236"/>
      <c r="QD236"/>
      <c r="QE236"/>
      <c r="QF236"/>
      <c r="QG236"/>
      <c r="QH236"/>
      <c r="QI236"/>
      <c r="QJ236"/>
      <c r="QK236"/>
      <c r="QL236"/>
      <c r="QM236"/>
      <c r="QN236"/>
      <c r="QO236"/>
      <c r="QP236"/>
      <c r="QQ236"/>
      <c r="QR236"/>
      <c r="QS236"/>
      <c r="QT236"/>
      <c r="QU236"/>
      <c r="QV236"/>
      <c r="QW236"/>
      <c r="QX236"/>
      <c r="QY236"/>
      <c r="QZ236"/>
      <c r="RA236"/>
      <c r="RB236"/>
      <c r="RC236"/>
      <c r="RD236"/>
      <c r="RE236"/>
      <c r="RF236"/>
      <c r="RG236"/>
      <c r="RH236"/>
      <c r="RI236"/>
      <c r="RJ236"/>
      <c r="RK236"/>
      <c r="RL236"/>
      <c r="RM236"/>
      <c r="RN236"/>
      <c r="RO236"/>
      <c r="RP236"/>
      <c r="RQ236"/>
      <c r="RR236"/>
      <c r="RS236"/>
      <c r="RT236"/>
      <c r="RU236"/>
      <c r="RV236"/>
      <c r="RW236"/>
      <c r="RX236"/>
      <c r="RY236"/>
      <c r="RZ236"/>
      <c r="SA236"/>
      <c r="SB236"/>
      <c r="SC236"/>
      <c r="SD236"/>
      <c r="SE236"/>
      <c r="SF236"/>
      <c r="SG236"/>
      <c r="SH236"/>
      <c r="SI236"/>
      <c r="SJ236"/>
      <c r="SK236"/>
      <c r="SL236"/>
      <c r="SM236"/>
      <c r="SN236"/>
      <c r="SO236"/>
      <c r="SP236"/>
      <c r="SQ236"/>
      <c r="SR236"/>
      <c r="SS236"/>
      <c r="ST236"/>
      <c r="SU236"/>
      <c r="SV236"/>
      <c r="SW236"/>
      <c r="SX236"/>
      <c r="SY236"/>
      <c r="SZ236"/>
      <c r="TA236"/>
      <c r="TB236"/>
      <c r="TC236"/>
      <c r="TD236"/>
      <c r="TE236"/>
      <c r="TF236"/>
      <c r="TG236"/>
      <c r="TH236"/>
      <c r="TI236"/>
      <c r="TJ236"/>
      <c r="TK236"/>
      <c r="TL236"/>
      <c r="TM236"/>
      <c r="TN236"/>
      <c r="TO236"/>
      <c r="TP236"/>
      <c r="TQ236"/>
      <c r="TR236"/>
      <c r="TS236"/>
      <c r="TT236"/>
      <c r="TU236"/>
      <c r="TV236"/>
      <c r="TW236"/>
      <c r="TX236"/>
      <c r="TY236"/>
      <c r="TZ236"/>
      <c r="UA236"/>
      <c r="UB236"/>
      <c r="UC236"/>
      <c r="UD236"/>
      <c r="UE236"/>
      <c r="UF236"/>
      <c r="UG236"/>
      <c r="UH236"/>
      <c r="UI236"/>
      <c r="UJ236"/>
      <c r="UK236"/>
      <c r="UL236"/>
      <c r="UM236"/>
      <c r="UN236"/>
      <c r="UO236"/>
      <c r="UP236"/>
      <c r="UQ236"/>
      <c r="UR236"/>
      <c r="US236"/>
      <c r="UT236"/>
      <c r="UU236"/>
      <c r="UV236"/>
      <c r="UW236"/>
      <c r="UX236"/>
      <c r="UY236"/>
      <c r="UZ236"/>
      <c r="VA236"/>
      <c r="VB236"/>
      <c r="VC236"/>
      <c r="VD236"/>
      <c r="VE236"/>
      <c r="VF236"/>
      <c r="VG236"/>
      <c r="VH236"/>
      <c r="VI236"/>
      <c r="VJ236"/>
      <c r="VK236"/>
      <c r="VL236"/>
      <c r="VM236"/>
      <c r="VN236"/>
      <c r="VO236"/>
      <c r="VP236"/>
      <c r="VQ236"/>
      <c r="VR236"/>
      <c r="VS236"/>
      <c r="VT236"/>
      <c r="VU236"/>
      <c r="VV236"/>
      <c r="VW236"/>
      <c r="VX236"/>
      <c r="VY236"/>
      <c r="VZ236"/>
      <c r="WA236"/>
      <c r="WB236"/>
      <c r="WC236"/>
      <c r="WD236"/>
      <c r="WE236"/>
      <c r="WF236"/>
      <c r="WG236"/>
      <c r="WH236"/>
      <c r="WI236"/>
      <c r="WJ236"/>
      <c r="WK236"/>
      <c r="WL236"/>
      <c r="WM236"/>
      <c r="WN236"/>
      <c r="WO236"/>
      <c r="WP236"/>
      <c r="WQ236"/>
      <c r="WR236"/>
      <c r="WS236"/>
      <c r="WT236"/>
      <c r="WU236"/>
      <c r="WV236"/>
      <c r="WW236"/>
      <c r="WX236"/>
      <c r="WY236"/>
      <c r="WZ236"/>
      <c r="XA236"/>
      <c r="XB236"/>
      <c r="XC236"/>
      <c r="XD236"/>
      <c r="XE236"/>
      <c r="XF236"/>
      <c r="XG236"/>
      <c r="XH236"/>
      <c r="XI236"/>
      <c r="XJ236"/>
      <c r="XK236"/>
      <c r="XL236"/>
      <c r="XM236"/>
      <c r="XN236"/>
      <c r="XO236"/>
      <c r="XP236"/>
      <c r="XQ236"/>
      <c r="XR236"/>
      <c r="XS236"/>
      <c r="XT236"/>
      <c r="XU236"/>
      <c r="XV236"/>
      <c r="XW236"/>
      <c r="XX236"/>
      <c r="XY236"/>
      <c r="XZ236"/>
      <c r="YA236"/>
      <c r="YB236"/>
      <c r="YC236"/>
      <c r="YD236"/>
      <c r="YE236"/>
      <c r="YF236"/>
      <c r="YG236"/>
      <c r="YH236"/>
      <c r="YI236"/>
      <c r="YJ236"/>
      <c r="YK236"/>
      <c r="YL236"/>
      <c r="YM236"/>
      <c r="YN236"/>
      <c r="YO236"/>
      <c r="YP236"/>
      <c r="YQ236"/>
      <c r="YR236"/>
      <c r="YS236"/>
      <c r="YT236"/>
      <c r="YU236"/>
      <c r="YV236"/>
      <c r="YW236"/>
      <c r="YX236"/>
      <c r="YY236"/>
      <c r="YZ236"/>
      <c r="ZA236"/>
      <c r="ZB236"/>
      <c r="ZC236"/>
      <c r="ZD236"/>
      <c r="ZE236"/>
      <c r="ZF236"/>
      <c r="ZG236"/>
      <c r="ZH236"/>
      <c r="ZI236"/>
      <c r="ZJ236"/>
      <c r="ZK236"/>
      <c r="ZL236"/>
      <c r="ZM236"/>
      <c r="ZN236"/>
      <c r="ZO236"/>
      <c r="ZP236"/>
      <c r="ZQ236"/>
      <c r="ZR236"/>
      <c r="ZS236"/>
      <c r="ZT236"/>
      <c r="ZU236"/>
      <c r="ZV236"/>
      <c r="ZW236"/>
      <c r="ZX236"/>
      <c r="ZY236"/>
      <c r="ZZ236"/>
    </row>
    <row r="237" spans="1:702" s="18" customFormat="1">
      <c r="A237" s="16" t="s">
        <v>68</v>
      </c>
      <c r="B237">
        <v>502542.61429162155</v>
      </c>
      <c r="C237">
        <v>494514.40501351841</v>
      </c>
      <c r="D237">
        <v>495009.36872819217</v>
      </c>
      <c r="E237">
        <v>470545.69239306747</v>
      </c>
      <c r="F237">
        <v>448275.49158111436</v>
      </c>
      <c r="G237">
        <v>414229.14718873787</v>
      </c>
      <c r="H237">
        <v>418629.88539094303</v>
      </c>
      <c r="I237">
        <v>440167.0589138238</v>
      </c>
      <c r="J237">
        <v>515790.54999943171</v>
      </c>
      <c r="K237">
        <v>480582.05385446583</v>
      </c>
      <c r="L237">
        <v>478246.71389542642</v>
      </c>
      <c r="M237">
        <v>403568.37825364748</v>
      </c>
      <c r="N237">
        <v>393259.28291762189</v>
      </c>
      <c r="O237">
        <v>421569.46452435991</v>
      </c>
      <c r="P237">
        <v>404702.68593147898</v>
      </c>
      <c r="Q237">
        <v>377414.48839653929</v>
      </c>
      <c r="R237">
        <v>473032.13142547273</v>
      </c>
      <c r="S237">
        <v>510387.67862722458</v>
      </c>
      <c r="T237">
        <v>550529.67425502033</v>
      </c>
      <c r="U237">
        <v>437526.59515099257</v>
      </c>
      <c r="V237">
        <v>455986.91044465266</v>
      </c>
      <c r="W237">
        <v>449497.90519224649</v>
      </c>
      <c r="X237">
        <v>406459.69979162794</v>
      </c>
      <c r="Y237">
        <v>530626.01747261779</v>
      </c>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c r="DK237"/>
      <c r="DL237"/>
      <c r="DM237"/>
      <c r="DN237"/>
      <c r="DO237"/>
      <c r="DP237"/>
      <c r="DQ237"/>
      <c r="DR237"/>
      <c r="DS237"/>
      <c r="DT237"/>
      <c r="DU237"/>
      <c r="DV237"/>
      <c r="DW237"/>
      <c r="DX237"/>
      <c r="DY237"/>
      <c r="DZ237"/>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c r="GN237"/>
      <c r="GO237"/>
      <c r="GP237"/>
      <c r="GQ237"/>
      <c r="GR237"/>
      <c r="GS237"/>
      <c r="GT237"/>
      <c r="GU237"/>
      <c r="GV237"/>
      <c r="GW237"/>
      <c r="GX237"/>
      <c r="GY237"/>
      <c r="GZ237"/>
      <c r="HA237"/>
      <c r="HB237"/>
      <c r="HC237"/>
      <c r="HD237"/>
      <c r="HE237"/>
      <c r="HF237"/>
      <c r="HG237"/>
      <c r="HH237"/>
      <c r="HI237"/>
      <c r="HJ237"/>
      <c r="HK237"/>
      <c r="HL237"/>
      <c r="HM237"/>
      <c r="HN237"/>
      <c r="HO237"/>
      <c r="HP237"/>
      <c r="HQ237"/>
      <c r="HR237"/>
      <c r="HS237"/>
      <c r="HT237"/>
      <c r="HU237"/>
      <c r="HV237"/>
      <c r="HW237"/>
      <c r="HX237"/>
      <c r="HY237"/>
      <c r="HZ237"/>
      <c r="IA237"/>
      <c r="IB237"/>
      <c r="IC237"/>
      <c r="ID237"/>
      <c r="IE237"/>
      <c r="IF237"/>
      <c r="IG237"/>
      <c r="IH237"/>
      <c r="II237"/>
      <c r="IJ237"/>
      <c r="IK237"/>
      <c r="IL237"/>
      <c r="IM237"/>
      <c r="IN237"/>
      <c r="IO237"/>
      <c r="IP237"/>
      <c r="IQ237"/>
      <c r="IR237"/>
      <c r="IS237"/>
      <c r="IT237"/>
      <c r="IU237"/>
      <c r="IV237"/>
      <c r="IW237"/>
      <c r="IX237"/>
      <c r="IY237"/>
      <c r="IZ237"/>
      <c r="JA237"/>
      <c r="JB237"/>
      <c r="JC237"/>
      <c r="JD237"/>
      <c r="JE237"/>
      <c r="JF237"/>
      <c r="JG237"/>
      <c r="JH237"/>
      <c r="JI237"/>
      <c r="JJ237"/>
      <c r="JK237"/>
      <c r="JL237"/>
      <c r="JM237"/>
      <c r="JN237"/>
      <c r="JO237"/>
      <c r="JP237"/>
      <c r="JQ237"/>
      <c r="JR237"/>
      <c r="JS237"/>
      <c r="JT237"/>
      <c r="JU237"/>
      <c r="JV237"/>
      <c r="JW237"/>
      <c r="JX237"/>
      <c r="JY237"/>
      <c r="JZ237"/>
      <c r="KA237"/>
      <c r="KB237"/>
      <c r="KC237"/>
      <c r="KD237"/>
      <c r="KE237"/>
      <c r="KF237"/>
      <c r="KG237"/>
      <c r="KH237"/>
      <c r="KI237"/>
      <c r="KJ237"/>
      <c r="KK237"/>
      <c r="KL237"/>
      <c r="KM237"/>
      <c r="KN237"/>
      <c r="KO237"/>
      <c r="KP237"/>
      <c r="KQ237"/>
      <c r="KR237"/>
      <c r="KS237"/>
      <c r="KT237"/>
      <c r="KU237"/>
      <c r="KV237"/>
      <c r="KW237"/>
      <c r="KX237"/>
      <c r="KY237"/>
      <c r="KZ237"/>
      <c r="LA237"/>
      <c r="LB237"/>
      <c r="LC237"/>
      <c r="LD237"/>
      <c r="LE237"/>
      <c r="LF237"/>
      <c r="LG237"/>
      <c r="LH237"/>
      <c r="LI237"/>
      <c r="LJ237"/>
      <c r="LK237"/>
      <c r="LL237"/>
      <c r="LM237"/>
      <c r="LN237"/>
      <c r="LO237"/>
      <c r="LP237"/>
      <c r="LQ237"/>
      <c r="LR237"/>
      <c r="LS237"/>
      <c r="LT237"/>
      <c r="LU237"/>
      <c r="LV237"/>
      <c r="LW237"/>
      <c r="LX237"/>
      <c r="LY237"/>
      <c r="LZ237"/>
      <c r="MA237"/>
      <c r="MB237"/>
      <c r="MC237"/>
      <c r="MD237"/>
      <c r="ME237"/>
      <c r="MF237"/>
      <c r="MG237"/>
      <c r="MH237"/>
      <c r="MI237"/>
      <c r="MJ237"/>
      <c r="MK237"/>
      <c r="ML237"/>
      <c r="MM237"/>
      <c r="MN237"/>
      <c r="MO237"/>
      <c r="MP237"/>
      <c r="MQ237"/>
      <c r="MR237"/>
      <c r="MS237"/>
      <c r="MT237"/>
      <c r="MU237"/>
      <c r="MV237"/>
      <c r="MW237"/>
      <c r="MX237"/>
      <c r="MY237"/>
      <c r="MZ237"/>
      <c r="NA237"/>
      <c r="NB237"/>
      <c r="NC237"/>
      <c r="ND237"/>
      <c r="NE237"/>
      <c r="NF237"/>
      <c r="NG237"/>
      <c r="NH237"/>
      <c r="NI237"/>
      <c r="NJ237"/>
      <c r="NK237"/>
      <c r="NL237"/>
      <c r="NM237"/>
      <c r="NN237"/>
      <c r="NO237"/>
      <c r="NP237"/>
      <c r="NQ237"/>
      <c r="NR237"/>
      <c r="NS237"/>
      <c r="NT237"/>
      <c r="NU237"/>
      <c r="NV237"/>
      <c r="NW237"/>
      <c r="NX237"/>
      <c r="NY237"/>
      <c r="NZ237"/>
      <c r="OA237"/>
      <c r="OB237"/>
      <c r="OC237"/>
      <c r="OD237"/>
      <c r="OE237"/>
      <c r="OF237"/>
      <c r="OG237"/>
      <c r="OH237"/>
      <c r="OI237"/>
      <c r="OJ237"/>
      <c r="OK237"/>
      <c r="OL237"/>
      <c r="OM237"/>
      <c r="ON237"/>
      <c r="OO237"/>
      <c r="OP237"/>
      <c r="OQ237"/>
      <c r="OR237"/>
      <c r="OS237"/>
      <c r="OT237"/>
      <c r="OU237"/>
      <c r="OV237"/>
      <c r="OW237"/>
      <c r="OX237"/>
      <c r="OY237"/>
      <c r="OZ237"/>
      <c r="PA237"/>
      <c r="PB237"/>
      <c r="PC237"/>
      <c r="PD237"/>
      <c r="PE237"/>
      <c r="PF237"/>
      <c r="PG237"/>
      <c r="PH237"/>
      <c r="PI237"/>
      <c r="PJ237"/>
      <c r="PK237"/>
      <c r="PL237"/>
      <c r="PM237"/>
      <c r="PN237"/>
      <c r="PO237"/>
      <c r="PP237"/>
      <c r="PQ237"/>
      <c r="PR237"/>
      <c r="PS237"/>
      <c r="PT237"/>
      <c r="PU237"/>
      <c r="PV237"/>
      <c r="PW237"/>
      <c r="PX237"/>
      <c r="PY237"/>
      <c r="PZ237"/>
      <c r="QA237"/>
      <c r="QB237"/>
      <c r="QC237"/>
      <c r="QD237"/>
      <c r="QE237"/>
      <c r="QF237"/>
      <c r="QG237"/>
      <c r="QH237"/>
      <c r="QI237"/>
      <c r="QJ237"/>
      <c r="QK237"/>
      <c r="QL237"/>
      <c r="QM237"/>
      <c r="QN237"/>
      <c r="QO237"/>
      <c r="QP237"/>
      <c r="QQ237"/>
      <c r="QR237"/>
      <c r="QS237"/>
      <c r="QT237"/>
      <c r="QU237"/>
      <c r="QV237"/>
      <c r="QW237"/>
      <c r="QX237"/>
      <c r="QY237"/>
      <c r="QZ237"/>
      <c r="RA237"/>
      <c r="RB237"/>
      <c r="RC237"/>
      <c r="RD237"/>
      <c r="RE237"/>
      <c r="RF237"/>
      <c r="RG237"/>
      <c r="RH237"/>
      <c r="RI237"/>
      <c r="RJ237"/>
      <c r="RK237"/>
      <c r="RL237"/>
      <c r="RM237"/>
      <c r="RN237"/>
      <c r="RO237"/>
      <c r="RP237"/>
      <c r="RQ237"/>
      <c r="RR237"/>
      <c r="RS237"/>
      <c r="RT237"/>
      <c r="RU237"/>
      <c r="RV237"/>
      <c r="RW237"/>
      <c r="RX237"/>
      <c r="RY237"/>
      <c r="RZ237"/>
      <c r="SA237"/>
      <c r="SB237"/>
      <c r="SC237"/>
      <c r="SD237"/>
      <c r="SE237"/>
      <c r="SF237"/>
      <c r="SG237"/>
      <c r="SH237"/>
      <c r="SI237"/>
      <c r="SJ237"/>
      <c r="SK237"/>
      <c r="SL237"/>
      <c r="SM237"/>
      <c r="SN237"/>
      <c r="SO237"/>
      <c r="SP237"/>
      <c r="SQ237"/>
      <c r="SR237"/>
      <c r="SS237"/>
      <c r="ST237"/>
      <c r="SU237"/>
      <c r="SV237"/>
      <c r="SW237"/>
      <c r="SX237"/>
      <c r="SY237"/>
      <c r="SZ237"/>
      <c r="TA237"/>
      <c r="TB237"/>
      <c r="TC237"/>
      <c r="TD237"/>
      <c r="TE237"/>
      <c r="TF237"/>
      <c r="TG237"/>
      <c r="TH237"/>
      <c r="TI237"/>
      <c r="TJ237"/>
      <c r="TK237"/>
      <c r="TL237"/>
      <c r="TM237"/>
      <c r="TN237"/>
      <c r="TO237"/>
      <c r="TP237"/>
      <c r="TQ237"/>
      <c r="TR237"/>
      <c r="TS237"/>
      <c r="TT237"/>
      <c r="TU237"/>
      <c r="TV237"/>
      <c r="TW237"/>
      <c r="TX237"/>
      <c r="TY237"/>
      <c r="TZ237"/>
      <c r="UA237"/>
      <c r="UB237"/>
      <c r="UC237"/>
      <c r="UD237"/>
      <c r="UE237"/>
      <c r="UF237"/>
      <c r="UG237"/>
      <c r="UH237"/>
      <c r="UI237"/>
      <c r="UJ237"/>
      <c r="UK237"/>
      <c r="UL237"/>
      <c r="UM237"/>
      <c r="UN237"/>
      <c r="UO237"/>
      <c r="UP237"/>
      <c r="UQ237"/>
      <c r="UR237"/>
      <c r="US237"/>
      <c r="UT237"/>
      <c r="UU237"/>
      <c r="UV237"/>
      <c r="UW237"/>
      <c r="UX237"/>
      <c r="UY237"/>
      <c r="UZ237"/>
      <c r="VA237"/>
      <c r="VB237"/>
      <c r="VC237"/>
      <c r="VD237"/>
      <c r="VE237"/>
      <c r="VF237"/>
      <c r="VG237"/>
      <c r="VH237"/>
      <c r="VI237"/>
      <c r="VJ237"/>
      <c r="VK237"/>
      <c r="VL237"/>
      <c r="VM237"/>
      <c r="VN237"/>
      <c r="VO237"/>
      <c r="VP237"/>
      <c r="VQ237"/>
      <c r="VR237"/>
      <c r="VS237"/>
      <c r="VT237"/>
      <c r="VU237"/>
      <c r="VV237"/>
      <c r="VW237"/>
      <c r="VX237"/>
      <c r="VY237"/>
      <c r="VZ237"/>
      <c r="WA237"/>
      <c r="WB237"/>
      <c r="WC237"/>
      <c r="WD237"/>
      <c r="WE237"/>
      <c r="WF237"/>
      <c r="WG237"/>
      <c r="WH237"/>
      <c r="WI237"/>
      <c r="WJ237"/>
      <c r="WK237"/>
      <c r="WL237"/>
      <c r="WM237"/>
      <c r="WN237"/>
      <c r="WO237"/>
      <c r="WP237"/>
      <c r="WQ237"/>
      <c r="WR237"/>
      <c r="WS237"/>
      <c r="WT237"/>
      <c r="WU237"/>
      <c r="WV237"/>
      <c r="WW237"/>
      <c r="WX237"/>
      <c r="WY237"/>
      <c r="WZ237"/>
      <c r="XA237"/>
      <c r="XB237"/>
      <c r="XC237"/>
      <c r="XD237"/>
      <c r="XE237"/>
      <c r="XF237"/>
      <c r="XG237"/>
      <c r="XH237"/>
      <c r="XI237"/>
      <c r="XJ237"/>
      <c r="XK237"/>
      <c r="XL237"/>
      <c r="XM237"/>
      <c r="XN237"/>
      <c r="XO237"/>
      <c r="XP237"/>
      <c r="XQ237"/>
      <c r="XR237"/>
      <c r="XS237"/>
      <c r="XT237"/>
      <c r="XU237"/>
      <c r="XV237"/>
      <c r="XW237"/>
      <c r="XX237"/>
      <c r="XY237"/>
      <c r="XZ237"/>
      <c r="YA237"/>
      <c r="YB237"/>
      <c r="YC237"/>
      <c r="YD237"/>
      <c r="YE237"/>
      <c r="YF237"/>
      <c r="YG237"/>
      <c r="YH237"/>
      <c r="YI237"/>
      <c r="YJ237"/>
      <c r="YK237"/>
      <c r="YL237"/>
      <c r="YM237"/>
      <c r="YN237"/>
      <c r="YO237"/>
      <c r="YP237"/>
      <c r="YQ237"/>
      <c r="YR237"/>
      <c r="YS237"/>
      <c r="YT237"/>
      <c r="YU237"/>
      <c r="YV237"/>
      <c r="YW237"/>
      <c r="YX237"/>
      <c r="YY237"/>
      <c r="YZ237"/>
      <c r="ZA237"/>
      <c r="ZB237"/>
      <c r="ZC237"/>
      <c r="ZD237"/>
      <c r="ZE237"/>
      <c r="ZF237"/>
      <c r="ZG237"/>
      <c r="ZH237"/>
      <c r="ZI237"/>
      <c r="ZJ237"/>
      <c r="ZK237"/>
      <c r="ZL237"/>
      <c r="ZM237"/>
      <c r="ZN237"/>
      <c r="ZO237"/>
      <c r="ZP237"/>
      <c r="ZQ237"/>
      <c r="ZR237"/>
      <c r="ZS237"/>
      <c r="ZT237"/>
      <c r="ZU237"/>
      <c r="ZV237"/>
      <c r="ZW237"/>
      <c r="ZX237"/>
      <c r="ZY237"/>
      <c r="ZZ237"/>
    </row>
    <row r="238" spans="1:702" s="18" customFormat="1">
      <c r="A238" s="16" t="s">
        <v>69</v>
      </c>
      <c r="B238">
        <v>125635.65357290539</v>
      </c>
      <c r="C238">
        <v>123628.6012533796</v>
      </c>
      <c r="D238">
        <v>123752.34218204804</v>
      </c>
      <c r="E238">
        <v>117636.42309826687</v>
      </c>
      <c r="F238">
        <v>112068.87289527859</v>
      </c>
      <c r="G238">
        <v>103557.28679718447</v>
      </c>
      <c r="H238">
        <v>104657.47134773576</v>
      </c>
      <c r="I238">
        <v>110041.76472845595</v>
      </c>
      <c r="J238">
        <v>128947.63749985793</v>
      </c>
      <c r="K238">
        <v>120145.51346361646</v>
      </c>
      <c r="L238">
        <v>119561.67847385661</v>
      </c>
      <c r="M238">
        <v>100892.09456341187</v>
      </c>
      <c r="N238">
        <v>98314.820729405474</v>
      </c>
      <c r="O238">
        <v>105392.36613108998</v>
      </c>
      <c r="P238">
        <v>101175.67148286974</v>
      </c>
      <c r="Q238">
        <v>94353.622099134824</v>
      </c>
      <c r="R238">
        <v>118258.03285636817</v>
      </c>
      <c r="S238">
        <v>127596.91965680612</v>
      </c>
      <c r="T238">
        <v>137632.41856375505</v>
      </c>
      <c r="U238">
        <v>109381.64878774811</v>
      </c>
      <c r="V238">
        <v>113996.72761116314</v>
      </c>
      <c r="W238">
        <v>112374.47629806159</v>
      </c>
      <c r="X238">
        <v>101614.92494790695</v>
      </c>
      <c r="Y238">
        <v>0</v>
      </c>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c r="GN238"/>
      <c r="GO238"/>
      <c r="GP238"/>
      <c r="GQ238"/>
      <c r="GR238"/>
      <c r="GS238"/>
      <c r="GT238"/>
      <c r="GU238"/>
      <c r="GV238"/>
      <c r="GW238"/>
      <c r="GX238"/>
      <c r="GY238"/>
      <c r="GZ238"/>
      <c r="HA238"/>
      <c r="HB238"/>
      <c r="HC238"/>
      <c r="HD238"/>
      <c r="HE238"/>
      <c r="HF238"/>
      <c r="HG238"/>
      <c r="HH238"/>
      <c r="HI238"/>
      <c r="HJ238"/>
      <c r="HK238"/>
      <c r="HL238"/>
      <c r="HM238"/>
      <c r="HN238"/>
      <c r="HO238"/>
      <c r="HP238"/>
      <c r="HQ238"/>
      <c r="HR238"/>
      <c r="HS238"/>
      <c r="HT238"/>
      <c r="HU238"/>
      <c r="HV238"/>
      <c r="HW238"/>
      <c r="HX238"/>
      <c r="HY238"/>
      <c r="HZ238"/>
      <c r="IA238"/>
      <c r="IB238"/>
      <c r="IC238"/>
      <c r="ID238"/>
      <c r="IE238"/>
      <c r="IF238"/>
      <c r="IG238"/>
      <c r="IH238"/>
      <c r="II238"/>
      <c r="IJ238"/>
      <c r="IK238"/>
      <c r="IL238"/>
      <c r="IM238"/>
      <c r="IN238"/>
      <c r="IO238"/>
      <c r="IP238"/>
      <c r="IQ238"/>
      <c r="IR238"/>
      <c r="IS238"/>
      <c r="IT238"/>
      <c r="IU238"/>
      <c r="IV238"/>
      <c r="IW238"/>
      <c r="IX238"/>
      <c r="IY238"/>
      <c r="IZ238"/>
      <c r="JA238"/>
      <c r="JB238"/>
      <c r="JC238"/>
      <c r="JD238"/>
      <c r="JE238"/>
      <c r="JF238"/>
      <c r="JG238"/>
      <c r="JH238"/>
      <c r="JI238"/>
      <c r="JJ238"/>
      <c r="JK238"/>
      <c r="JL238"/>
      <c r="JM238"/>
      <c r="JN238"/>
      <c r="JO238"/>
      <c r="JP238"/>
      <c r="JQ238"/>
      <c r="JR238"/>
      <c r="JS238"/>
      <c r="JT238"/>
      <c r="JU238"/>
      <c r="JV238"/>
      <c r="JW238"/>
      <c r="JX238"/>
      <c r="JY238"/>
      <c r="JZ238"/>
      <c r="KA238"/>
      <c r="KB238"/>
      <c r="KC238"/>
      <c r="KD238"/>
      <c r="KE238"/>
      <c r="KF238"/>
      <c r="KG238"/>
      <c r="KH238"/>
      <c r="KI238"/>
      <c r="KJ238"/>
      <c r="KK238"/>
      <c r="KL238"/>
      <c r="KM238"/>
      <c r="KN238"/>
      <c r="KO238"/>
      <c r="KP238"/>
      <c r="KQ238"/>
      <c r="KR238"/>
      <c r="KS238"/>
      <c r="KT238"/>
      <c r="KU238"/>
      <c r="KV238"/>
      <c r="KW238"/>
      <c r="KX238"/>
      <c r="KY238"/>
      <c r="KZ238"/>
      <c r="LA238"/>
      <c r="LB238"/>
      <c r="LC238"/>
      <c r="LD238"/>
      <c r="LE238"/>
      <c r="LF238"/>
      <c r="LG238"/>
      <c r="LH238"/>
      <c r="LI238"/>
      <c r="LJ238"/>
      <c r="LK238"/>
      <c r="LL238"/>
      <c r="LM238"/>
      <c r="LN238"/>
      <c r="LO238"/>
      <c r="LP238"/>
      <c r="LQ238"/>
      <c r="LR238"/>
      <c r="LS238"/>
      <c r="LT238"/>
      <c r="LU238"/>
      <c r="LV238"/>
      <c r="LW238"/>
      <c r="LX238"/>
      <c r="LY238"/>
      <c r="LZ238"/>
      <c r="MA238"/>
      <c r="MB238"/>
      <c r="MC238"/>
      <c r="MD238"/>
      <c r="ME238"/>
      <c r="MF238"/>
      <c r="MG238"/>
      <c r="MH238"/>
      <c r="MI238"/>
      <c r="MJ238"/>
      <c r="MK238"/>
      <c r="ML238"/>
      <c r="MM238"/>
      <c r="MN238"/>
      <c r="MO238"/>
      <c r="MP238"/>
      <c r="MQ238"/>
      <c r="MR238"/>
      <c r="MS238"/>
      <c r="MT238"/>
      <c r="MU238"/>
      <c r="MV238"/>
      <c r="MW238"/>
      <c r="MX238"/>
      <c r="MY238"/>
      <c r="MZ238"/>
      <c r="NA238"/>
      <c r="NB238"/>
      <c r="NC238"/>
      <c r="ND238"/>
      <c r="NE238"/>
      <c r="NF238"/>
      <c r="NG238"/>
      <c r="NH238"/>
      <c r="NI238"/>
      <c r="NJ238"/>
      <c r="NK238"/>
      <c r="NL238"/>
      <c r="NM238"/>
      <c r="NN238"/>
      <c r="NO238"/>
      <c r="NP238"/>
      <c r="NQ238"/>
      <c r="NR238"/>
      <c r="NS238"/>
      <c r="NT238"/>
      <c r="NU238"/>
      <c r="NV238"/>
      <c r="NW238"/>
      <c r="NX238"/>
      <c r="NY238"/>
      <c r="NZ238"/>
      <c r="OA238"/>
      <c r="OB238"/>
      <c r="OC238"/>
      <c r="OD238"/>
      <c r="OE238"/>
      <c r="OF238"/>
      <c r="OG238"/>
      <c r="OH238"/>
      <c r="OI238"/>
      <c r="OJ238"/>
      <c r="OK238"/>
      <c r="OL238"/>
      <c r="OM238"/>
      <c r="ON238"/>
      <c r="OO238"/>
      <c r="OP238"/>
      <c r="OQ238"/>
      <c r="OR238"/>
      <c r="OS238"/>
      <c r="OT238"/>
      <c r="OU238"/>
      <c r="OV238"/>
      <c r="OW238"/>
      <c r="OX238"/>
      <c r="OY238"/>
      <c r="OZ238"/>
      <c r="PA238"/>
      <c r="PB238"/>
      <c r="PC238"/>
      <c r="PD238"/>
      <c r="PE238"/>
      <c r="PF238"/>
      <c r="PG238"/>
      <c r="PH238"/>
      <c r="PI238"/>
      <c r="PJ238"/>
      <c r="PK238"/>
      <c r="PL238"/>
      <c r="PM238"/>
      <c r="PN238"/>
      <c r="PO238"/>
      <c r="PP238"/>
      <c r="PQ238"/>
      <c r="PR238"/>
      <c r="PS238"/>
      <c r="PT238"/>
      <c r="PU238"/>
      <c r="PV238"/>
      <c r="PW238"/>
      <c r="PX238"/>
      <c r="PY238"/>
      <c r="PZ238"/>
      <c r="QA238"/>
      <c r="QB238"/>
      <c r="QC238"/>
      <c r="QD238"/>
      <c r="QE238"/>
      <c r="QF238"/>
      <c r="QG238"/>
      <c r="QH238"/>
      <c r="QI238"/>
      <c r="QJ238"/>
      <c r="QK238"/>
      <c r="QL238"/>
      <c r="QM238"/>
      <c r="QN238"/>
      <c r="QO238"/>
      <c r="QP238"/>
      <c r="QQ238"/>
      <c r="QR238"/>
      <c r="QS238"/>
      <c r="QT238"/>
      <c r="QU238"/>
      <c r="QV238"/>
      <c r="QW238"/>
      <c r="QX238"/>
      <c r="QY238"/>
      <c r="QZ238"/>
      <c r="RA238"/>
      <c r="RB238"/>
      <c r="RC238"/>
      <c r="RD238"/>
      <c r="RE238"/>
      <c r="RF238"/>
      <c r="RG238"/>
      <c r="RH238"/>
      <c r="RI238"/>
      <c r="RJ238"/>
      <c r="RK238"/>
      <c r="RL238"/>
      <c r="RM238"/>
      <c r="RN238"/>
      <c r="RO238"/>
      <c r="RP238"/>
      <c r="RQ238"/>
      <c r="RR238"/>
      <c r="RS238"/>
      <c r="RT238"/>
      <c r="RU238"/>
      <c r="RV238"/>
      <c r="RW238"/>
      <c r="RX238"/>
      <c r="RY238"/>
      <c r="RZ238"/>
      <c r="SA238"/>
      <c r="SB238"/>
      <c r="SC238"/>
      <c r="SD238"/>
      <c r="SE238"/>
      <c r="SF238"/>
      <c r="SG238"/>
      <c r="SH238"/>
      <c r="SI238"/>
      <c r="SJ238"/>
      <c r="SK238"/>
      <c r="SL238"/>
      <c r="SM238"/>
      <c r="SN238"/>
      <c r="SO238"/>
      <c r="SP238"/>
      <c r="SQ238"/>
      <c r="SR238"/>
      <c r="SS238"/>
      <c r="ST238"/>
      <c r="SU238"/>
      <c r="SV238"/>
      <c r="SW238"/>
      <c r="SX238"/>
      <c r="SY238"/>
      <c r="SZ238"/>
      <c r="TA238"/>
      <c r="TB238"/>
      <c r="TC238"/>
      <c r="TD238"/>
      <c r="TE238"/>
      <c r="TF238"/>
      <c r="TG238"/>
      <c r="TH238"/>
      <c r="TI238"/>
      <c r="TJ238"/>
      <c r="TK238"/>
      <c r="TL238"/>
      <c r="TM238"/>
      <c r="TN238"/>
      <c r="TO238"/>
      <c r="TP238"/>
      <c r="TQ238"/>
      <c r="TR238"/>
      <c r="TS238"/>
      <c r="TT238"/>
      <c r="TU238"/>
      <c r="TV238"/>
      <c r="TW238"/>
      <c r="TX238"/>
      <c r="TY238"/>
      <c r="TZ238"/>
      <c r="UA238"/>
      <c r="UB238"/>
      <c r="UC238"/>
      <c r="UD238"/>
      <c r="UE238"/>
      <c r="UF238"/>
      <c r="UG238"/>
      <c r="UH238"/>
      <c r="UI238"/>
      <c r="UJ238"/>
      <c r="UK238"/>
      <c r="UL238"/>
      <c r="UM238"/>
      <c r="UN238"/>
      <c r="UO238"/>
      <c r="UP238"/>
      <c r="UQ238"/>
      <c r="UR238"/>
      <c r="US238"/>
      <c r="UT238"/>
      <c r="UU238"/>
      <c r="UV238"/>
      <c r="UW238"/>
      <c r="UX238"/>
      <c r="UY238"/>
      <c r="UZ238"/>
      <c r="VA238"/>
      <c r="VB238"/>
      <c r="VC238"/>
      <c r="VD238"/>
      <c r="VE238"/>
      <c r="VF238"/>
      <c r="VG238"/>
      <c r="VH238"/>
      <c r="VI238"/>
      <c r="VJ238"/>
      <c r="VK238"/>
      <c r="VL238"/>
      <c r="VM238"/>
      <c r="VN238"/>
      <c r="VO238"/>
      <c r="VP238"/>
      <c r="VQ238"/>
      <c r="VR238"/>
      <c r="VS238"/>
      <c r="VT238"/>
      <c r="VU238"/>
      <c r="VV238"/>
      <c r="VW238"/>
      <c r="VX238"/>
      <c r="VY238"/>
      <c r="VZ238"/>
      <c r="WA238"/>
      <c r="WB238"/>
      <c r="WC238"/>
      <c r="WD238"/>
      <c r="WE238"/>
      <c r="WF238"/>
      <c r="WG238"/>
      <c r="WH238"/>
      <c r="WI238"/>
      <c r="WJ238"/>
      <c r="WK238"/>
      <c r="WL238"/>
      <c r="WM238"/>
      <c r="WN238"/>
      <c r="WO238"/>
      <c r="WP238"/>
      <c r="WQ238"/>
      <c r="WR238"/>
      <c r="WS238"/>
      <c r="WT238"/>
      <c r="WU238"/>
      <c r="WV238"/>
      <c r="WW238"/>
      <c r="WX238"/>
      <c r="WY238"/>
      <c r="WZ238"/>
      <c r="XA238"/>
      <c r="XB238"/>
      <c r="XC238"/>
      <c r="XD238"/>
      <c r="XE238"/>
      <c r="XF238"/>
      <c r="XG238"/>
      <c r="XH238"/>
      <c r="XI238"/>
      <c r="XJ238"/>
      <c r="XK238"/>
      <c r="XL238"/>
      <c r="XM238"/>
      <c r="XN238"/>
      <c r="XO238"/>
      <c r="XP238"/>
      <c r="XQ238"/>
      <c r="XR238"/>
      <c r="XS238"/>
      <c r="XT238"/>
      <c r="XU238"/>
      <c r="XV238"/>
      <c r="XW238"/>
      <c r="XX238"/>
      <c r="XY238"/>
      <c r="XZ238"/>
      <c r="YA238"/>
      <c r="YB238"/>
      <c r="YC238"/>
      <c r="YD238"/>
      <c r="YE238"/>
      <c r="YF238"/>
      <c r="YG238"/>
      <c r="YH238"/>
      <c r="YI238"/>
      <c r="YJ238"/>
      <c r="YK238"/>
      <c r="YL238"/>
      <c r="YM238"/>
      <c r="YN238"/>
      <c r="YO238"/>
      <c r="YP238"/>
      <c r="YQ238"/>
      <c r="YR238"/>
      <c r="YS238"/>
      <c r="YT238"/>
      <c r="YU238"/>
      <c r="YV238"/>
      <c r="YW238"/>
      <c r="YX238"/>
      <c r="YY238"/>
      <c r="YZ238"/>
      <c r="ZA238"/>
      <c r="ZB238"/>
      <c r="ZC238"/>
      <c r="ZD238"/>
      <c r="ZE238"/>
      <c r="ZF238"/>
      <c r="ZG238"/>
      <c r="ZH238"/>
      <c r="ZI238"/>
      <c r="ZJ238"/>
      <c r="ZK238"/>
      <c r="ZL238"/>
      <c r="ZM238"/>
      <c r="ZN238"/>
      <c r="ZO238"/>
      <c r="ZP238"/>
      <c r="ZQ238"/>
      <c r="ZR238"/>
      <c r="ZS238"/>
      <c r="ZT238"/>
      <c r="ZU238"/>
      <c r="ZV238"/>
      <c r="ZW238"/>
      <c r="ZX238"/>
      <c r="ZY238"/>
      <c r="ZZ238"/>
    </row>
    <row r="239" spans="1:702" s="18" customFormat="1">
      <c r="A239" s="16" t="s">
        <v>195</v>
      </c>
      <c r="B239">
        <v>628178.26786452695</v>
      </c>
      <c r="C239">
        <v>618143.00626689801</v>
      </c>
      <c r="D239">
        <v>618761.71091024019</v>
      </c>
      <c r="E239">
        <v>588182.11549133435</v>
      </c>
      <c r="F239">
        <v>560344.36447639298</v>
      </c>
      <c r="G239">
        <v>517786.43398592237</v>
      </c>
      <c r="H239">
        <v>523287.35673867876</v>
      </c>
      <c r="I239">
        <v>550208.82364227972</v>
      </c>
      <c r="J239">
        <v>644738.18749928963</v>
      </c>
      <c r="K239">
        <v>600727.56731808232</v>
      </c>
      <c r="L239">
        <v>597808.39236928301</v>
      </c>
      <c r="M239">
        <v>504460.47281705932</v>
      </c>
      <c r="N239">
        <v>491574.10364702734</v>
      </c>
      <c r="O239">
        <v>526961.83065544988</v>
      </c>
      <c r="P239">
        <v>505878.35741434875</v>
      </c>
      <c r="Q239">
        <v>471768.11049567413</v>
      </c>
      <c r="R239">
        <v>591290.1642818409</v>
      </c>
      <c r="S239">
        <v>637984.59828403068</v>
      </c>
      <c r="T239">
        <v>688162.09281877533</v>
      </c>
      <c r="U239">
        <v>546908.24393874069</v>
      </c>
      <c r="V239">
        <v>569983.63805581583</v>
      </c>
      <c r="W239">
        <v>561872.38149030809</v>
      </c>
      <c r="X239">
        <v>508074.62473953492</v>
      </c>
      <c r="Y239">
        <v>530626.01747261779</v>
      </c>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c r="GN239"/>
      <c r="GO239"/>
      <c r="GP239"/>
      <c r="GQ239"/>
      <c r="GR239"/>
      <c r="GS239"/>
      <c r="GT239"/>
      <c r="GU239"/>
      <c r="GV239"/>
      <c r="GW239"/>
      <c r="GX239"/>
      <c r="GY239"/>
      <c r="GZ239"/>
      <c r="HA239"/>
      <c r="HB239"/>
      <c r="HC239"/>
      <c r="HD239"/>
      <c r="HE239"/>
      <c r="HF239"/>
      <c r="HG239"/>
      <c r="HH239"/>
      <c r="HI239"/>
      <c r="HJ239"/>
      <c r="HK239"/>
      <c r="HL239"/>
      <c r="HM239"/>
      <c r="HN239"/>
      <c r="HO239"/>
      <c r="HP239"/>
      <c r="HQ239"/>
      <c r="HR239"/>
      <c r="HS239"/>
      <c r="HT239"/>
      <c r="HU239"/>
      <c r="HV239"/>
      <c r="HW239"/>
      <c r="HX239"/>
      <c r="HY239"/>
      <c r="HZ239"/>
      <c r="IA239"/>
      <c r="IB239"/>
      <c r="IC239"/>
      <c r="ID239"/>
      <c r="IE239"/>
      <c r="IF239"/>
      <c r="IG239"/>
      <c r="IH239"/>
      <c r="II239"/>
      <c r="IJ239"/>
      <c r="IK239"/>
      <c r="IL239"/>
      <c r="IM239"/>
      <c r="IN239"/>
      <c r="IO239"/>
      <c r="IP239"/>
      <c r="IQ239"/>
      <c r="IR239"/>
      <c r="IS239"/>
      <c r="IT239"/>
      <c r="IU239"/>
      <c r="IV239"/>
      <c r="IW239"/>
      <c r="IX239"/>
      <c r="IY239"/>
      <c r="IZ239"/>
      <c r="JA239"/>
      <c r="JB239"/>
      <c r="JC239"/>
      <c r="JD239"/>
      <c r="JE239"/>
      <c r="JF239"/>
      <c r="JG239"/>
      <c r="JH239"/>
      <c r="JI239"/>
      <c r="JJ239"/>
      <c r="JK239"/>
      <c r="JL239"/>
      <c r="JM239"/>
      <c r="JN239"/>
      <c r="JO239"/>
      <c r="JP239"/>
      <c r="JQ239"/>
      <c r="JR239"/>
      <c r="JS239"/>
      <c r="JT239"/>
      <c r="JU239"/>
      <c r="JV239"/>
      <c r="JW239"/>
      <c r="JX239"/>
      <c r="JY239"/>
      <c r="JZ239"/>
      <c r="KA239"/>
      <c r="KB239"/>
      <c r="KC239"/>
      <c r="KD239"/>
      <c r="KE239"/>
      <c r="KF239"/>
      <c r="KG239"/>
      <c r="KH239"/>
      <c r="KI239"/>
      <c r="KJ239"/>
      <c r="KK239"/>
      <c r="KL239"/>
      <c r="KM239"/>
      <c r="KN239"/>
      <c r="KO239"/>
      <c r="KP239"/>
      <c r="KQ239"/>
      <c r="KR239"/>
      <c r="KS239"/>
      <c r="KT239"/>
      <c r="KU239"/>
      <c r="KV239"/>
      <c r="KW239"/>
      <c r="KX239"/>
      <c r="KY239"/>
      <c r="KZ239"/>
      <c r="LA239"/>
      <c r="LB239"/>
      <c r="LC239"/>
      <c r="LD239"/>
      <c r="LE239"/>
      <c r="LF239"/>
      <c r="LG239"/>
      <c r="LH239"/>
      <c r="LI239"/>
      <c r="LJ239"/>
      <c r="LK239"/>
      <c r="LL239"/>
      <c r="LM239"/>
      <c r="LN239"/>
      <c r="LO239"/>
      <c r="LP239"/>
      <c r="LQ239"/>
      <c r="LR239"/>
      <c r="LS239"/>
      <c r="LT239"/>
      <c r="LU239"/>
      <c r="LV239"/>
      <c r="LW239"/>
      <c r="LX239"/>
      <c r="LY239"/>
      <c r="LZ239"/>
      <c r="MA239"/>
      <c r="MB239"/>
      <c r="MC239"/>
      <c r="MD239"/>
      <c r="ME239"/>
      <c r="MF239"/>
      <c r="MG239"/>
      <c r="MH239"/>
      <c r="MI239"/>
      <c r="MJ239"/>
      <c r="MK239"/>
      <c r="ML239"/>
      <c r="MM239"/>
      <c r="MN239"/>
      <c r="MO239"/>
      <c r="MP239"/>
      <c r="MQ239"/>
      <c r="MR239"/>
      <c r="MS239"/>
      <c r="MT239"/>
      <c r="MU239"/>
      <c r="MV239"/>
      <c r="MW239"/>
      <c r="MX239"/>
      <c r="MY239"/>
      <c r="MZ239"/>
      <c r="NA239"/>
      <c r="NB239"/>
      <c r="NC239"/>
      <c r="ND239"/>
      <c r="NE239"/>
      <c r="NF239"/>
      <c r="NG239"/>
      <c r="NH239"/>
      <c r="NI239"/>
      <c r="NJ239"/>
      <c r="NK239"/>
      <c r="NL239"/>
      <c r="NM239"/>
      <c r="NN239"/>
      <c r="NO239"/>
      <c r="NP239"/>
      <c r="NQ239"/>
      <c r="NR239"/>
      <c r="NS239"/>
      <c r="NT239"/>
      <c r="NU239"/>
      <c r="NV239"/>
      <c r="NW239"/>
      <c r="NX239"/>
      <c r="NY239"/>
      <c r="NZ239"/>
      <c r="OA239"/>
      <c r="OB239"/>
      <c r="OC239"/>
      <c r="OD239"/>
      <c r="OE239"/>
      <c r="OF239"/>
      <c r="OG239"/>
      <c r="OH239"/>
      <c r="OI239"/>
      <c r="OJ239"/>
      <c r="OK239"/>
      <c r="OL239"/>
      <c r="OM239"/>
      <c r="ON239"/>
      <c r="OO239"/>
      <c r="OP239"/>
      <c r="OQ239"/>
      <c r="OR239"/>
      <c r="OS239"/>
      <c r="OT239"/>
      <c r="OU239"/>
      <c r="OV239"/>
      <c r="OW239"/>
      <c r="OX239"/>
      <c r="OY239"/>
      <c r="OZ239"/>
      <c r="PA239"/>
      <c r="PB239"/>
      <c r="PC239"/>
      <c r="PD239"/>
      <c r="PE239"/>
      <c r="PF239"/>
      <c r="PG239"/>
      <c r="PH239"/>
      <c r="PI239"/>
      <c r="PJ239"/>
      <c r="PK239"/>
      <c r="PL239"/>
      <c r="PM239"/>
      <c r="PN239"/>
      <c r="PO239"/>
      <c r="PP239"/>
      <c r="PQ239"/>
      <c r="PR239"/>
      <c r="PS239"/>
      <c r="PT239"/>
      <c r="PU239"/>
      <c r="PV239"/>
      <c r="PW239"/>
      <c r="PX239"/>
      <c r="PY239"/>
      <c r="PZ239"/>
      <c r="QA239"/>
      <c r="QB239"/>
      <c r="QC239"/>
      <c r="QD239"/>
      <c r="QE239"/>
      <c r="QF239"/>
      <c r="QG239"/>
      <c r="QH239"/>
      <c r="QI239"/>
      <c r="QJ239"/>
      <c r="QK239"/>
      <c r="QL239"/>
      <c r="QM239"/>
      <c r="QN239"/>
      <c r="QO239"/>
      <c r="QP239"/>
      <c r="QQ239"/>
      <c r="QR239"/>
      <c r="QS239"/>
      <c r="QT239"/>
      <c r="QU239"/>
      <c r="QV239"/>
      <c r="QW239"/>
      <c r="QX239"/>
      <c r="QY239"/>
      <c r="QZ239"/>
      <c r="RA239"/>
      <c r="RB239"/>
      <c r="RC239"/>
      <c r="RD239"/>
      <c r="RE239"/>
      <c r="RF239"/>
      <c r="RG239"/>
      <c r="RH239"/>
      <c r="RI239"/>
      <c r="RJ239"/>
      <c r="RK239"/>
      <c r="RL239"/>
      <c r="RM239"/>
      <c r="RN239"/>
      <c r="RO239"/>
      <c r="RP239"/>
      <c r="RQ239"/>
      <c r="RR239"/>
      <c r="RS239"/>
      <c r="RT239"/>
      <c r="RU239"/>
      <c r="RV239"/>
      <c r="RW239"/>
      <c r="RX239"/>
      <c r="RY239"/>
      <c r="RZ239"/>
      <c r="SA239"/>
      <c r="SB239"/>
      <c r="SC239"/>
      <c r="SD239"/>
      <c r="SE239"/>
      <c r="SF239"/>
      <c r="SG239"/>
      <c r="SH239"/>
      <c r="SI239"/>
      <c r="SJ239"/>
      <c r="SK239"/>
      <c r="SL239"/>
      <c r="SM239"/>
      <c r="SN239"/>
      <c r="SO239"/>
      <c r="SP239"/>
      <c r="SQ239"/>
      <c r="SR239"/>
      <c r="SS239"/>
      <c r="ST239"/>
      <c r="SU239"/>
      <c r="SV239"/>
      <c r="SW239"/>
      <c r="SX239"/>
      <c r="SY239"/>
      <c r="SZ239"/>
      <c r="TA239"/>
      <c r="TB239"/>
      <c r="TC239"/>
      <c r="TD239"/>
      <c r="TE239"/>
      <c r="TF239"/>
      <c r="TG239"/>
      <c r="TH239"/>
      <c r="TI239"/>
      <c r="TJ239"/>
      <c r="TK239"/>
      <c r="TL239"/>
      <c r="TM239"/>
      <c r="TN239"/>
      <c r="TO239"/>
      <c r="TP239"/>
      <c r="TQ239"/>
      <c r="TR239"/>
      <c r="TS239"/>
      <c r="TT239"/>
      <c r="TU239"/>
      <c r="TV239"/>
      <c r="TW239"/>
      <c r="TX239"/>
      <c r="TY239"/>
      <c r="TZ239"/>
      <c r="UA239"/>
      <c r="UB239"/>
      <c r="UC239"/>
      <c r="UD239"/>
      <c r="UE239"/>
      <c r="UF239"/>
      <c r="UG239"/>
      <c r="UH239"/>
      <c r="UI239"/>
      <c r="UJ239"/>
      <c r="UK239"/>
      <c r="UL239"/>
      <c r="UM239"/>
      <c r="UN239"/>
      <c r="UO239"/>
      <c r="UP239"/>
      <c r="UQ239"/>
      <c r="UR239"/>
      <c r="US239"/>
      <c r="UT239"/>
      <c r="UU239"/>
      <c r="UV239"/>
      <c r="UW239"/>
      <c r="UX239"/>
      <c r="UY239"/>
      <c r="UZ239"/>
      <c r="VA239"/>
      <c r="VB239"/>
      <c r="VC239"/>
      <c r="VD239"/>
      <c r="VE239"/>
      <c r="VF239"/>
      <c r="VG239"/>
      <c r="VH239"/>
      <c r="VI239"/>
      <c r="VJ239"/>
      <c r="VK239"/>
      <c r="VL239"/>
      <c r="VM239"/>
      <c r="VN239"/>
      <c r="VO239"/>
      <c r="VP239"/>
      <c r="VQ239"/>
      <c r="VR239"/>
      <c r="VS239"/>
      <c r="VT239"/>
      <c r="VU239"/>
      <c r="VV239"/>
      <c r="VW239"/>
      <c r="VX239"/>
      <c r="VY239"/>
      <c r="VZ239"/>
      <c r="WA239"/>
      <c r="WB239"/>
      <c r="WC239"/>
      <c r="WD239"/>
      <c r="WE239"/>
      <c r="WF239"/>
      <c r="WG239"/>
      <c r="WH239"/>
      <c r="WI239"/>
      <c r="WJ239"/>
      <c r="WK239"/>
      <c r="WL239"/>
      <c r="WM239"/>
      <c r="WN239"/>
      <c r="WO239"/>
      <c r="WP239"/>
      <c r="WQ239"/>
      <c r="WR239"/>
      <c r="WS239"/>
      <c r="WT239"/>
      <c r="WU239"/>
      <c r="WV239"/>
      <c r="WW239"/>
      <c r="WX239"/>
      <c r="WY239"/>
      <c r="WZ239"/>
      <c r="XA239"/>
      <c r="XB239"/>
      <c r="XC239"/>
      <c r="XD239"/>
      <c r="XE239"/>
      <c r="XF239"/>
      <c r="XG239"/>
      <c r="XH239"/>
      <c r="XI239"/>
      <c r="XJ239"/>
      <c r="XK239"/>
      <c r="XL239"/>
      <c r="XM239"/>
      <c r="XN239"/>
      <c r="XO239"/>
      <c r="XP239"/>
      <c r="XQ239"/>
      <c r="XR239"/>
      <c r="XS239"/>
      <c r="XT239"/>
      <c r="XU239"/>
      <c r="XV239"/>
      <c r="XW239"/>
      <c r="XX239"/>
      <c r="XY239"/>
      <c r="XZ239"/>
      <c r="YA239"/>
      <c r="YB239"/>
      <c r="YC239"/>
      <c r="YD239"/>
      <c r="YE239"/>
      <c r="YF239"/>
      <c r="YG239"/>
      <c r="YH239"/>
      <c r="YI239"/>
      <c r="YJ239"/>
      <c r="YK239"/>
      <c r="YL239"/>
      <c r="YM239"/>
      <c r="YN239"/>
      <c r="YO239"/>
      <c r="YP239"/>
      <c r="YQ239"/>
      <c r="YR239"/>
      <c r="YS239"/>
      <c r="YT239"/>
      <c r="YU239"/>
      <c r="YV239"/>
      <c r="YW239"/>
      <c r="YX239"/>
      <c r="YY239"/>
      <c r="YZ239"/>
      <c r="ZA239"/>
      <c r="ZB239"/>
      <c r="ZC239"/>
      <c r="ZD239"/>
      <c r="ZE239"/>
      <c r="ZF239"/>
      <c r="ZG239"/>
      <c r="ZH239"/>
      <c r="ZI239"/>
      <c r="ZJ239"/>
      <c r="ZK239"/>
      <c r="ZL239"/>
      <c r="ZM239"/>
      <c r="ZN239"/>
      <c r="ZO239"/>
      <c r="ZP239"/>
      <c r="ZQ239"/>
      <c r="ZR239"/>
      <c r="ZS239"/>
      <c r="ZT239"/>
      <c r="ZU239"/>
      <c r="ZV239"/>
      <c r="ZW239"/>
      <c r="ZX239"/>
      <c r="ZY239"/>
      <c r="ZZ239"/>
    </row>
    <row r="240" spans="1:702" s="18" customFormat="1">
      <c r="A240" s="69" t="s">
        <v>361</v>
      </c>
      <c r="B240">
        <v>0</v>
      </c>
      <c r="C240">
        <v>0</v>
      </c>
      <c r="D240">
        <v>0</v>
      </c>
      <c r="E240">
        <v>0</v>
      </c>
      <c r="F240">
        <v>0</v>
      </c>
      <c r="G240">
        <v>0</v>
      </c>
      <c r="H240">
        <v>0</v>
      </c>
      <c r="I240">
        <v>0</v>
      </c>
      <c r="J240">
        <v>0</v>
      </c>
      <c r="K240">
        <v>0</v>
      </c>
      <c r="L240">
        <v>0</v>
      </c>
      <c r="M240">
        <v>0</v>
      </c>
      <c r="N240">
        <v>0</v>
      </c>
      <c r="O240">
        <v>0</v>
      </c>
      <c r="P240">
        <v>0</v>
      </c>
      <c r="Q240">
        <v>0</v>
      </c>
      <c r="R240">
        <v>0</v>
      </c>
      <c r="S240">
        <v>0</v>
      </c>
      <c r="T240">
        <v>0</v>
      </c>
      <c r="U240">
        <v>0</v>
      </c>
      <c r="V240">
        <v>0</v>
      </c>
      <c r="W240">
        <v>0</v>
      </c>
      <c r="X240">
        <v>0</v>
      </c>
      <c r="Y240">
        <v>0</v>
      </c>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c r="GN240"/>
      <c r="GO240"/>
      <c r="GP240"/>
      <c r="GQ240"/>
      <c r="GR240"/>
      <c r="GS240"/>
      <c r="GT240"/>
      <c r="GU240"/>
      <c r="GV240"/>
      <c r="GW240"/>
      <c r="GX240"/>
      <c r="GY240"/>
      <c r="GZ240"/>
      <c r="HA240"/>
      <c r="HB240"/>
      <c r="HC240"/>
      <c r="HD240"/>
      <c r="HE240"/>
      <c r="HF240"/>
      <c r="HG240"/>
      <c r="HH240"/>
      <c r="HI240"/>
      <c r="HJ240"/>
      <c r="HK240"/>
      <c r="HL240"/>
      <c r="HM240"/>
      <c r="HN240"/>
      <c r="HO240"/>
      <c r="HP240"/>
      <c r="HQ240"/>
      <c r="HR240"/>
      <c r="HS240"/>
      <c r="HT240"/>
      <c r="HU240"/>
      <c r="HV240"/>
      <c r="HW240"/>
      <c r="HX240"/>
      <c r="HY240"/>
      <c r="HZ240"/>
      <c r="IA240"/>
      <c r="IB240"/>
      <c r="IC240"/>
      <c r="ID240"/>
      <c r="IE240"/>
      <c r="IF240"/>
      <c r="IG240"/>
      <c r="IH240"/>
      <c r="II240"/>
      <c r="IJ240"/>
      <c r="IK240"/>
      <c r="IL240"/>
      <c r="IM240"/>
      <c r="IN240"/>
      <c r="IO240"/>
      <c r="IP240"/>
      <c r="IQ240"/>
      <c r="IR240"/>
      <c r="IS240"/>
      <c r="IT240"/>
      <c r="IU240"/>
      <c r="IV240"/>
      <c r="IW240"/>
      <c r="IX240"/>
      <c r="IY240"/>
      <c r="IZ240"/>
      <c r="JA240"/>
      <c r="JB240"/>
      <c r="JC240"/>
      <c r="JD240"/>
      <c r="JE240"/>
      <c r="JF240"/>
      <c r="JG240"/>
      <c r="JH240"/>
      <c r="JI240"/>
      <c r="JJ240"/>
      <c r="JK240"/>
      <c r="JL240"/>
      <c r="JM240"/>
      <c r="JN240"/>
      <c r="JO240"/>
      <c r="JP240"/>
      <c r="JQ240"/>
      <c r="JR240"/>
      <c r="JS240"/>
      <c r="JT240"/>
      <c r="JU240"/>
      <c r="JV240"/>
      <c r="JW240"/>
      <c r="JX240"/>
      <c r="JY240"/>
      <c r="JZ240"/>
      <c r="KA240"/>
      <c r="KB240"/>
      <c r="KC240"/>
      <c r="KD240"/>
      <c r="KE240"/>
      <c r="KF240"/>
      <c r="KG240"/>
      <c r="KH240"/>
      <c r="KI240"/>
      <c r="KJ240"/>
      <c r="KK240"/>
      <c r="KL240"/>
      <c r="KM240"/>
      <c r="KN240"/>
      <c r="KO240"/>
      <c r="KP240"/>
      <c r="KQ240"/>
      <c r="KR240"/>
      <c r="KS240"/>
      <c r="KT240"/>
      <c r="KU240"/>
      <c r="KV240"/>
      <c r="KW240"/>
      <c r="KX240"/>
      <c r="KY240"/>
      <c r="KZ240"/>
      <c r="LA240"/>
      <c r="LB240"/>
      <c r="LC240"/>
      <c r="LD240"/>
      <c r="LE240"/>
      <c r="LF240"/>
      <c r="LG240"/>
      <c r="LH240"/>
      <c r="LI240"/>
      <c r="LJ240"/>
      <c r="LK240"/>
      <c r="LL240"/>
      <c r="LM240"/>
      <c r="LN240"/>
      <c r="LO240"/>
      <c r="LP240"/>
      <c r="LQ240"/>
      <c r="LR240"/>
      <c r="LS240"/>
      <c r="LT240"/>
      <c r="LU240"/>
      <c r="LV240"/>
      <c r="LW240"/>
      <c r="LX240"/>
      <c r="LY240"/>
      <c r="LZ240"/>
      <c r="MA240"/>
      <c r="MB240"/>
      <c r="MC240"/>
      <c r="MD240"/>
      <c r="ME240"/>
      <c r="MF240"/>
      <c r="MG240"/>
      <c r="MH240"/>
      <c r="MI240"/>
      <c r="MJ240"/>
      <c r="MK240"/>
      <c r="ML240"/>
      <c r="MM240"/>
      <c r="MN240"/>
      <c r="MO240"/>
      <c r="MP240"/>
      <c r="MQ240"/>
      <c r="MR240"/>
      <c r="MS240"/>
      <c r="MT240"/>
      <c r="MU240"/>
      <c r="MV240"/>
      <c r="MW240"/>
      <c r="MX240"/>
      <c r="MY240"/>
      <c r="MZ240"/>
      <c r="NA240"/>
      <c r="NB240"/>
      <c r="NC240"/>
      <c r="ND240"/>
      <c r="NE240"/>
      <c r="NF240"/>
      <c r="NG240"/>
      <c r="NH240"/>
      <c r="NI240"/>
      <c r="NJ240"/>
      <c r="NK240"/>
      <c r="NL240"/>
      <c r="NM240"/>
      <c r="NN240"/>
      <c r="NO240"/>
      <c r="NP240"/>
      <c r="NQ240"/>
      <c r="NR240"/>
      <c r="NS240"/>
      <c r="NT240"/>
      <c r="NU240"/>
      <c r="NV240"/>
      <c r="NW240"/>
      <c r="NX240"/>
      <c r="NY240"/>
      <c r="NZ240"/>
      <c r="OA240"/>
      <c r="OB240"/>
      <c r="OC240"/>
      <c r="OD240"/>
      <c r="OE240"/>
      <c r="OF240"/>
      <c r="OG240"/>
      <c r="OH240"/>
      <c r="OI240"/>
      <c r="OJ240"/>
      <c r="OK240"/>
      <c r="OL240"/>
      <c r="OM240"/>
      <c r="ON240"/>
      <c r="OO240"/>
      <c r="OP240"/>
      <c r="OQ240"/>
      <c r="OR240"/>
      <c r="OS240"/>
      <c r="OT240"/>
      <c r="OU240"/>
      <c r="OV240"/>
      <c r="OW240"/>
      <c r="OX240"/>
      <c r="OY240"/>
      <c r="OZ240"/>
      <c r="PA240"/>
      <c r="PB240"/>
      <c r="PC240"/>
      <c r="PD240"/>
      <c r="PE240"/>
      <c r="PF240"/>
      <c r="PG240"/>
      <c r="PH240"/>
      <c r="PI240"/>
      <c r="PJ240"/>
      <c r="PK240"/>
      <c r="PL240"/>
      <c r="PM240"/>
      <c r="PN240"/>
      <c r="PO240"/>
      <c r="PP240"/>
      <c r="PQ240"/>
      <c r="PR240"/>
      <c r="PS240"/>
      <c r="PT240"/>
      <c r="PU240"/>
      <c r="PV240"/>
      <c r="PW240"/>
      <c r="PX240"/>
      <c r="PY240"/>
      <c r="PZ240"/>
      <c r="QA240"/>
      <c r="QB240"/>
      <c r="QC240"/>
      <c r="QD240"/>
      <c r="QE240"/>
      <c r="QF240"/>
      <c r="QG240"/>
      <c r="QH240"/>
      <c r="QI240"/>
      <c r="QJ240"/>
      <c r="QK240"/>
      <c r="QL240"/>
      <c r="QM240"/>
      <c r="QN240"/>
      <c r="QO240"/>
      <c r="QP240"/>
      <c r="QQ240"/>
      <c r="QR240"/>
      <c r="QS240"/>
      <c r="QT240"/>
      <c r="QU240"/>
      <c r="QV240"/>
      <c r="QW240"/>
      <c r="QX240"/>
      <c r="QY240"/>
      <c r="QZ240"/>
      <c r="RA240"/>
      <c r="RB240"/>
      <c r="RC240"/>
      <c r="RD240"/>
      <c r="RE240"/>
      <c r="RF240"/>
      <c r="RG240"/>
      <c r="RH240"/>
      <c r="RI240"/>
      <c r="RJ240"/>
      <c r="RK240"/>
      <c r="RL240"/>
      <c r="RM240"/>
      <c r="RN240"/>
      <c r="RO240"/>
      <c r="RP240"/>
      <c r="RQ240"/>
      <c r="RR240"/>
      <c r="RS240"/>
      <c r="RT240"/>
      <c r="RU240"/>
      <c r="RV240"/>
      <c r="RW240"/>
      <c r="RX240"/>
      <c r="RY240"/>
      <c r="RZ240"/>
      <c r="SA240"/>
      <c r="SB240"/>
      <c r="SC240"/>
      <c r="SD240"/>
      <c r="SE240"/>
      <c r="SF240"/>
      <c r="SG240"/>
      <c r="SH240"/>
      <c r="SI240"/>
      <c r="SJ240"/>
      <c r="SK240"/>
      <c r="SL240"/>
      <c r="SM240"/>
      <c r="SN240"/>
      <c r="SO240"/>
      <c r="SP240"/>
      <c r="SQ240"/>
      <c r="SR240"/>
      <c r="SS240"/>
      <c r="ST240"/>
      <c r="SU240"/>
      <c r="SV240"/>
      <c r="SW240"/>
      <c r="SX240"/>
      <c r="SY240"/>
      <c r="SZ240"/>
      <c r="TA240"/>
      <c r="TB240"/>
      <c r="TC240"/>
      <c r="TD240"/>
      <c r="TE240"/>
      <c r="TF240"/>
      <c r="TG240"/>
      <c r="TH240"/>
      <c r="TI240"/>
      <c r="TJ240"/>
      <c r="TK240"/>
      <c r="TL240"/>
      <c r="TM240"/>
      <c r="TN240"/>
      <c r="TO240"/>
      <c r="TP240"/>
      <c r="TQ240"/>
      <c r="TR240"/>
      <c r="TS240"/>
      <c r="TT240"/>
      <c r="TU240"/>
      <c r="TV240"/>
      <c r="TW240"/>
      <c r="TX240"/>
      <c r="TY240"/>
      <c r="TZ240"/>
      <c r="UA240"/>
      <c r="UB240"/>
      <c r="UC240"/>
      <c r="UD240"/>
      <c r="UE240"/>
      <c r="UF240"/>
      <c r="UG240"/>
      <c r="UH240"/>
      <c r="UI240"/>
      <c r="UJ240"/>
      <c r="UK240"/>
      <c r="UL240"/>
      <c r="UM240"/>
      <c r="UN240"/>
      <c r="UO240"/>
      <c r="UP240"/>
      <c r="UQ240"/>
      <c r="UR240"/>
      <c r="US240"/>
      <c r="UT240"/>
      <c r="UU240"/>
      <c r="UV240"/>
      <c r="UW240"/>
      <c r="UX240"/>
      <c r="UY240"/>
      <c r="UZ240"/>
      <c r="VA240"/>
      <c r="VB240"/>
      <c r="VC240"/>
      <c r="VD240"/>
      <c r="VE240"/>
      <c r="VF240"/>
      <c r="VG240"/>
      <c r="VH240"/>
      <c r="VI240"/>
      <c r="VJ240"/>
      <c r="VK240"/>
      <c r="VL240"/>
      <c r="VM240"/>
      <c r="VN240"/>
      <c r="VO240"/>
      <c r="VP240"/>
      <c r="VQ240"/>
      <c r="VR240"/>
      <c r="VS240"/>
      <c r="VT240"/>
      <c r="VU240"/>
      <c r="VV240"/>
      <c r="VW240"/>
      <c r="VX240"/>
      <c r="VY240"/>
      <c r="VZ240"/>
      <c r="WA240"/>
      <c r="WB240"/>
      <c r="WC240"/>
      <c r="WD240"/>
      <c r="WE240"/>
      <c r="WF240"/>
      <c r="WG240"/>
      <c r="WH240"/>
      <c r="WI240"/>
      <c r="WJ240"/>
      <c r="WK240"/>
      <c r="WL240"/>
      <c r="WM240"/>
      <c r="WN240"/>
      <c r="WO240"/>
      <c r="WP240"/>
      <c r="WQ240"/>
      <c r="WR240"/>
      <c r="WS240"/>
      <c r="WT240"/>
      <c r="WU240"/>
      <c r="WV240"/>
      <c r="WW240"/>
      <c r="WX240"/>
      <c r="WY240"/>
      <c r="WZ240"/>
      <c r="XA240"/>
      <c r="XB240"/>
      <c r="XC240"/>
      <c r="XD240"/>
      <c r="XE240"/>
      <c r="XF240"/>
      <c r="XG240"/>
      <c r="XH240"/>
      <c r="XI240"/>
      <c r="XJ240"/>
      <c r="XK240"/>
      <c r="XL240"/>
      <c r="XM240"/>
      <c r="XN240"/>
      <c r="XO240"/>
      <c r="XP240"/>
      <c r="XQ240"/>
      <c r="XR240"/>
      <c r="XS240"/>
      <c r="XT240"/>
      <c r="XU240"/>
      <c r="XV240"/>
      <c r="XW240"/>
      <c r="XX240"/>
      <c r="XY240"/>
      <c r="XZ240"/>
      <c r="YA240"/>
      <c r="YB240"/>
      <c r="YC240"/>
      <c r="YD240"/>
      <c r="YE240"/>
      <c r="YF240"/>
      <c r="YG240"/>
      <c r="YH240"/>
      <c r="YI240"/>
      <c r="YJ240"/>
      <c r="YK240"/>
      <c r="YL240"/>
      <c r="YM240"/>
      <c r="YN240"/>
      <c r="YO240"/>
      <c r="YP240"/>
      <c r="YQ240"/>
      <c r="YR240"/>
      <c r="YS240"/>
      <c r="YT240"/>
      <c r="YU240"/>
      <c r="YV240"/>
      <c r="YW240"/>
      <c r="YX240"/>
      <c r="YY240"/>
      <c r="YZ240"/>
      <c r="ZA240"/>
      <c r="ZB240"/>
      <c r="ZC240"/>
      <c r="ZD240"/>
      <c r="ZE240"/>
      <c r="ZF240"/>
      <c r="ZG240"/>
      <c r="ZH240"/>
      <c r="ZI240"/>
      <c r="ZJ240"/>
      <c r="ZK240"/>
      <c r="ZL240"/>
      <c r="ZM240"/>
      <c r="ZN240"/>
      <c r="ZO240"/>
      <c r="ZP240"/>
      <c r="ZQ240"/>
      <c r="ZR240"/>
      <c r="ZS240"/>
      <c r="ZT240"/>
      <c r="ZU240"/>
      <c r="ZV240"/>
      <c r="ZW240"/>
      <c r="ZX240"/>
      <c r="ZY240"/>
      <c r="ZZ240"/>
    </row>
    <row r="241" spans="1:702" s="18" customFormat="1">
      <c r="A241" s="158" t="s">
        <v>362</v>
      </c>
      <c r="B241">
        <v>0</v>
      </c>
      <c r="C241">
        <v>0</v>
      </c>
      <c r="D241">
        <v>0</v>
      </c>
      <c r="E241">
        <v>0</v>
      </c>
      <c r="F241">
        <v>0</v>
      </c>
      <c r="G241">
        <v>0</v>
      </c>
      <c r="H241">
        <v>0</v>
      </c>
      <c r="I241">
        <v>0</v>
      </c>
      <c r="J241">
        <v>0</v>
      </c>
      <c r="K241">
        <v>0</v>
      </c>
      <c r="L241">
        <v>0</v>
      </c>
      <c r="M241">
        <v>0</v>
      </c>
      <c r="N241">
        <v>0</v>
      </c>
      <c r="O241">
        <v>0</v>
      </c>
      <c r="P241">
        <v>0</v>
      </c>
      <c r="Q241">
        <v>0</v>
      </c>
      <c r="R241">
        <v>0</v>
      </c>
      <c r="S241">
        <v>0</v>
      </c>
      <c r="T241">
        <v>0</v>
      </c>
      <c r="U241">
        <v>0</v>
      </c>
      <c r="V241">
        <v>0</v>
      </c>
      <c r="W241">
        <v>0</v>
      </c>
      <c r="X241">
        <v>0</v>
      </c>
      <c r="Y241">
        <v>0</v>
      </c>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c r="EN241"/>
      <c r="EO241"/>
      <c r="EP241"/>
      <c r="EQ241"/>
      <c r="ER241"/>
      <c r="ES241"/>
      <c r="ET241"/>
      <c r="EU241"/>
      <c r="EV241"/>
      <c r="EW241"/>
      <c r="EX241"/>
      <c r="EY241"/>
      <c r="EZ241"/>
      <c r="FA241"/>
      <c r="FB241"/>
      <c r="FC241"/>
      <c r="FD241"/>
      <c r="FE241"/>
      <c r="FF241"/>
      <c r="FG241"/>
      <c r="FH241"/>
      <c r="FI241"/>
      <c r="FJ241"/>
      <c r="FK241"/>
      <c r="FL241"/>
      <c r="FM241"/>
      <c r="FN241"/>
      <c r="FO241"/>
      <c r="FP241"/>
      <c r="FQ241"/>
      <c r="FR241"/>
      <c r="FS241"/>
      <c r="FT241"/>
      <c r="FU241"/>
      <c r="FV241"/>
      <c r="FW241"/>
      <c r="FX241"/>
      <c r="FY241"/>
      <c r="FZ241"/>
      <c r="GA241"/>
      <c r="GB241"/>
      <c r="GC241"/>
      <c r="GD241"/>
      <c r="GE241"/>
      <c r="GF241"/>
      <c r="GG241"/>
      <c r="GH241"/>
      <c r="GI241"/>
      <c r="GJ241"/>
      <c r="GK241"/>
      <c r="GL241"/>
      <c r="GM241"/>
      <c r="GN241"/>
      <c r="GO241"/>
      <c r="GP241"/>
      <c r="GQ241"/>
      <c r="GR241"/>
      <c r="GS241"/>
      <c r="GT241"/>
      <c r="GU241"/>
      <c r="GV241"/>
      <c r="GW241"/>
      <c r="GX241"/>
      <c r="GY241"/>
      <c r="GZ241"/>
      <c r="HA241"/>
      <c r="HB241"/>
      <c r="HC241"/>
      <c r="HD241"/>
      <c r="HE241"/>
      <c r="HF241"/>
      <c r="HG241"/>
      <c r="HH241"/>
      <c r="HI241"/>
      <c r="HJ241"/>
      <c r="HK241"/>
      <c r="HL241"/>
      <c r="HM241"/>
      <c r="HN241"/>
      <c r="HO241"/>
      <c r="HP241"/>
      <c r="HQ241"/>
      <c r="HR241"/>
      <c r="HS241"/>
      <c r="HT241"/>
      <c r="HU241"/>
      <c r="HV241"/>
      <c r="HW241"/>
      <c r="HX241"/>
      <c r="HY241"/>
      <c r="HZ241"/>
      <c r="IA241"/>
      <c r="IB241"/>
      <c r="IC241"/>
      <c r="ID241"/>
      <c r="IE241"/>
      <c r="IF241"/>
      <c r="IG241"/>
      <c r="IH241"/>
      <c r="II241"/>
      <c r="IJ241"/>
      <c r="IK241"/>
      <c r="IL241"/>
      <c r="IM241"/>
      <c r="IN241"/>
      <c r="IO241"/>
      <c r="IP241"/>
      <c r="IQ241"/>
      <c r="IR241"/>
      <c r="IS241"/>
      <c r="IT241"/>
      <c r="IU241"/>
      <c r="IV241"/>
      <c r="IW241"/>
      <c r="IX241"/>
      <c r="IY241"/>
      <c r="IZ241"/>
      <c r="JA241"/>
      <c r="JB241"/>
      <c r="JC241"/>
      <c r="JD241"/>
      <c r="JE241"/>
      <c r="JF241"/>
      <c r="JG241"/>
      <c r="JH241"/>
      <c r="JI241"/>
      <c r="JJ241"/>
      <c r="JK241"/>
      <c r="JL241"/>
      <c r="JM241"/>
      <c r="JN241"/>
      <c r="JO241"/>
      <c r="JP241"/>
      <c r="JQ241"/>
      <c r="JR241"/>
      <c r="JS241"/>
      <c r="JT241"/>
      <c r="JU241"/>
      <c r="JV241"/>
      <c r="JW241"/>
      <c r="JX241"/>
      <c r="JY241"/>
      <c r="JZ241"/>
      <c r="KA241"/>
      <c r="KB241"/>
      <c r="KC241"/>
      <c r="KD241"/>
      <c r="KE241"/>
      <c r="KF241"/>
      <c r="KG241"/>
      <c r="KH241"/>
      <c r="KI241"/>
      <c r="KJ241"/>
      <c r="KK241"/>
      <c r="KL241"/>
      <c r="KM241"/>
      <c r="KN241"/>
      <c r="KO241"/>
      <c r="KP241"/>
      <c r="KQ241"/>
      <c r="KR241"/>
      <c r="KS241"/>
      <c r="KT241"/>
      <c r="KU241"/>
      <c r="KV241"/>
      <c r="KW241"/>
      <c r="KX241"/>
      <c r="KY241"/>
      <c r="KZ241"/>
      <c r="LA241"/>
      <c r="LB241"/>
      <c r="LC241"/>
      <c r="LD241"/>
      <c r="LE241"/>
      <c r="LF241"/>
      <c r="LG241"/>
      <c r="LH241"/>
      <c r="LI241"/>
      <c r="LJ241"/>
      <c r="LK241"/>
      <c r="LL241"/>
      <c r="LM241"/>
      <c r="LN241"/>
      <c r="LO241"/>
      <c r="LP241"/>
      <c r="LQ241"/>
      <c r="LR241"/>
      <c r="LS241"/>
      <c r="LT241"/>
      <c r="LU241"/>
      <c r="LV241"/>
      <c r="LW241"/>
      <c r="LX241"/>
      <c r="LY241"/>
      <c r="LZ241"/>
      <c r="MA241"/>
      <c r="MB241"/>
      <c r="MC241"/>
      <c r="MD241"/>
      <c r="ME241"/>
      <c r="MF241"/>
      <c r="MG241"/>
      <c r="MH241"/>
      <c r="MI241"/>
      <c r="MJ241"/>
      <c r="MK241"/>
      <c r="ML241"/>
      <c r="MM241"/>
      <c r="MN241"/>
      <c r="MO241"/>
      <c r="MP241"/>
      <c r="MQ241"/>
      <c r="MR241"/>
      <c r="MS241"/>
      <c r="MT241"/>
      <c r="MU241"/>
      <c r="MV241"/>
      <c r="MW241"/>
      <c r="MX241"/>
      <c r="MY241"/>
      <c r="MZ241"/>
      <c r="NA241"/>
      <c r="NB241"/>
      <c r="NC241"/>
      <c r="ND241"/>
      <c r="NE241"/>
      <c r="NF241"/>
      <c r="NG241"/>
      <c r="NH241"/>
      <c r="NI241"/>
      <c r="NJ241"/>
      <c r="NK241"/>
      <c r="NL241"/>
      <c r="NM241"/>
      <c r="NN241"/>
      <c r="NO241"/>
      <c r="NP241"/>
      <c r="NQ241"/>
      <c r="NR241"/>
      <c r="NS241"/>
      <c r="NT241"/>
      <c r="NU241"/>
      <c r="NV241"/>
      <c r="NW241"/>
      <c r="NX241"/>
      <c r="NY241"/>
      <c r="NZ241"/>
      <c r="OA241"/>
      <c r="OB241"/>
      <c r="OC241"/>
      <c r="OD241"/>
      <c r="OE241"/>
      <c r="OF241"/>
      <c r="OG241"/>
      <c r="OH241"/>
      <c r="OI241"/>
      <c r="OJ241"/>
      <c r="OK241"/>
      <c r="OL241"/>
      <c r="OM241"/>
      <c r="ON241"/>
      <c r="OO241"/>
      <c r="OP241"/>
      <c r="OQ241"/>
      <c r="OR241"/>
      <c r="OS241"/>
      <c r="OT241"/>
      <c r="OU241"/>
      <c r="OV241"/>
      <c r="OW241"/>
      <c r="OX241"/>
      <c r="OY241"/>
      <c r="OZ241"/>
      <c r="PA241"/>
      <c r="PB241"/>
      <c r="PC241"/>
      <c r="PD241"/>
      <c r="PE241"/>
      <c r="PF241"/>
      <c r="PG241"/>
      <c r="PH241"/>
      <c r="PI241"/>
      <c r="PJ241"/>
      <c r="PK241"/>
      <c r="PL241"/>
      <c r="PM241"/>
      <c r="PN241"/>
      <c r="PO241"/>
      <c r="PP241"/>
      <c r="PQ241"/>
      <c r="PR241"/>
      <c r="PS241"/>
      <c r="PT241"/>
      <c r="PU241"/>
      <c r="PV241"/>
      <c r="PW241"/>
      <c r="PX241"/>
      <c r="PY241"/>
      <c r="PZ241"/>
      <c r="QA241"/>
      <c r="QB241"/>
      <c r="QC241"/>
      <c r="QD241"/>
      <c r="QE241"/>
      <c r="QF241"/>
      <c r="QG241"/>
      <c r="QH241"/>
      <c r="QI241"/>
      <c r="QJ241"/>
      <c r="QK241"/>
      <c r="QL241"/>
      <c r="QM241"/>
      <c r="QN241"/>
      <c r="QO241"/>
      <c r="QP241"/>
      <c r="QQ241"/>
      <c r="QR241"/>
      <c r="QS241"/>
      <c r="QT241"/>
      <c r="QU241"/>
      <c r="QV241"/>
      <c r="QW241"/>
      <c r="QX241"/>
      <c r="QY241"/>
      <c r="QZ241"/>
      <c r="RA241"/>
      <c r="RB241"/>
      <c r="RC241"/>
      <c r="RD241"/>
      <c r="RE241"/>
      <c r="RF241"/>
      <c r="RG241"/>
      <c r="RH241"/>
      <c r="RI241"/>
      <c r="RJ241"/>
      <c r="RK241"/>
      <c r="RL241"/>
      <c r="RM241"/>
      <c r="RN241"/>
      <c r="RO241"/>
      <c r="RP241"/>
      <c r="RQ241"/>
      <c r="RR241"/>
      <c r="RS241"/>
      <c r="RT241"/>
      <c r="RU241"/>
      <c r="RV241"/>
      <c r="RW241"/>
      <c r="RX241"/>
      <c r="RY241"/>
      <c r="RZ241"/>
      <c r="SA241"/>
      <c r="SB241"/>
      <c r="SC241"/>
      <c r="SD241"/>
      <c r="SE241"/>
      <c r="SF241"/>
      <c r="SG241"/>
      <c r="SH241"/>
      <c r="SI241"/>
      <c r="SJ241"/>
      <c r="SK241"/>
      <c r="SL241"/>
      <c r="SM241"/>
      <c r="SN241"/>
      <c r="SO241"/>
      <c r="SP241"/>
      <c r="SQ241"/>
      <c r="SR241"/>
      <c r="SS241"/>
      <c r="ST241"/>
      <c r="SU241"/>
      <c r="SV241"/>
      <c r="SW241"/>
      <c r="SX241"/>
      <c r="SY241"/>
      <c r="SZ241"/>
      <c r="TA241"/>
      <c r="TB241"/>
      <c r="TC241"/>
      <c r="TD241"/>
      <c r="TE241"/>
      <c r="TF241"/>
      <c r="TG241"/>
      <c r="TH241"/>
      <c r="TI241"/>
      <c r="TJ241"/>
      <c r="TK241"/>
      <c r="TL241"/>
      <c r="TM241"/>
      <c r="TN241"/>
      <c r="TO241"/>
      <c r="TP241"/>
      <c r="TQ241"/>
      <c r="TR241"/>
      <c r="TS241"/>
      <c r="TT241"/>
      <c r="TU241"/>
      <c r="TV241"/>
      <c r="TW241"/>
      <c r="TX241"/>
      <c r="TY241"/>
      <c r="TZ241"/>
      <c r="UA241"/>
      <c r="UB241"/>
      <c r="UC241"/>
      <c r="UD241"/>
      <c r="UE241"/>
      <c r="UF241"/>
      <c r="UG241"/>
      <c r="UH241"/>
      <c r="UI241"/>
      <c r="UJ241"/>
      <c r="UK241"/>
      <c r="UL241"/>
      <c r="UM241"/>
      <c r="UN241"/>
      <c r="UO241"/>
      <c r="UP241"/>
      <c r="UQ241"/>
      <c r="UR241"/>
      <c r="US241"/>
      <c r="UT241"/>
      <c r="UU241"/>
      <c r="UV241"/>
      <c r="UW241"/>
      <c r="UX241"/>
      <c r="UY241"/>
      <c r="UZ241"/>
      <c r="VA241"/>
      <c r="VB241"/>
      <c r="VC241"/>
      <c r="VD241"/>
      <c r="VE241"/>
      <c r="VF241"/>
      <c r="VG241"/>
      <c r="VH241"/>
      <c r="VI241"/>
      <c r="VJ241"/>
      <c r="VK241"/>
      <c r="VL241"/>
      <c r="VM241"/>
      <c r="VN241"/>
      <c r="VO241"/>
      <c r="VP241"/>
      <c r="VQ241"/>
      <c r="VR241"/>
      <c r="VS241"/>
      <c r="VT241"/>
      <c r="VU241"/>
      <c r="VV241"/>
      <c r="VW241"/>
      <c r="VX241"/>
      <c r="VY241"/>
      <c r="VZ241"/>
      <c r="WA241"/>
      <c r="WB241"/>
      <c r="WC241"/>
      <c r="WD241"/>
      <c r="WE241"/>
      <c r="WF241"/>
      <c r="WG241"/>
      <c r="WH241"/>
      <c r="WI241"/>
      <c r="WJ241"/>
      <c r="WK241"/>
      <c r="WL241"/>
      <c r="WM241"/>
      <c r="WN241"/>
      <c r="WO241"/>
      <c r="WP241"/>
      <c r="WQ241"/>
      <c r="WR241"/>
      <c r="WS241"/>
      <c r="WT241"/>
      <c r="WU241"/>
      <c r="WV241"/>
      <c r="WW241"/>
      <c r="WX241"/>
      <c r="WY241"/>
      <c r="WZ241"/>
      <c r="XA241"/>
      <c r="XB241"/>
      <c r="XC241"/>
      <c r="XD241"/>
      <c r="XE241"/>
      <c r="XF241"/>
      <c r="XG241"/>
      <c r="XH241"/>
      <c r="XI241"/>
      <c r="XJ241"/>
      <c r="XK241"/>
      <c r="XL241"/>
      <c r="XM241"/>
      <c r="XN241"/>
      <c r="XO241"/>
      <c r="XP241"/>
      <c r="XQ241"/>
      <c r="XR241"/>
      <c r="XS241"/>
      <c r="XT241"/>
      <c r="XU241"/>
      <c r="XV241"/>
      <c r="XW241"/>
      <c r="XX241"/>
      <c r="XY241"/>
      <c r="XZ241"/>
      <c r="YA241"/>
      <c r="YB241"/>
      <c r="YC241"/>
      <c r="YD241"/>
      <c r="YE241"/>
      <c r="YF241"/>
      <c r="YG241"/>
      <c r="YH241"/>
      <c r="YI241"/>
      <c r="YJ241"/>
      <c r="YK241"/>
      <c r="YL241"/>
      <c r="YM241"/>
      <c r="YN241"/>
      <c r="YO241"/>
      <c r="YP241"/>
      <c r="YQ241"/>
      <c r="YR241"/>
      <c r="YS241"/>
      <c r="YT241"/>
      <c r="YU241"/>
      <c r="YV241"/>
      <c r="YW241"/>
      <c r="YX241"/>
      <c r="YY241"/>
      <c r="YZ241"/>
      <c r="ZA241"/>
      <c r="ZB241"/>
      <c r="ZC241"/>
      <c r="ZD241"/>
      <c r="ZE241"/>
      <c r="ZF241"/>
      <c r="ZG241"/>
      <c r="ZH241"/>
      <c r="ZI241"/>
      <c r="ZJ241"/>
      <c r="ZK241"/>
      <c r="ZL241"/>
      <c r="ZM241"/>
      <c r="ZN241"/>
      <c r="ZO241"/>
      <c r="ZP241"/>
      <c r="ZQ241"/>
      <c r="ZR241"/>
      <c r="ZS241"/>
      <c r="ZT241"/>
      <c r="ZU241"/>
      <c r="ZV241"/>
      <c r="ZW241"/>
      <c r="ZX241"/>
      <c r="ZY241"/>
      <c r="ZZ241"/>
    </row>
    <row r="242" spans="1:702" s="18" customFormat="1">
      <c r="A242" s="16" t="s">
        <v>180</v>
      </c>
      <c r="B242">
        <v>0</v>
      </c>
      <c r="C242">
        <v>25127.130714581075</v>
      </c>
      <c r="D242">
        <v>50459.17502681051</v>
      </c>
      <c r="E242">
        <v>73592.363748975535</v>
      </c>
      <c r="F242">
        <v>92990.973919286203</v>
      </c>
      <c r="G242">
        <v>116783.95123084099</v>
      </c>
      <c r="H242">
        <v>148423.28225449778</v>
      </c>
      <c r="I242">
        <v>181290.08947161192</v>
      </c>
      <c r="J242">
        <v>210190.17570032488</v>
      </c>
      <c r="K242">
        <v>245172.3389623962</v>
      </c>
      <c r="L242">
        <v>263542.48178322281</v>
      </c>
      <c r="M242">
        <v>283853.41625283007</v>
      </c>
      <c r="N242">
        <v>308647.47128294635</v>
      </c>
      <c r="O242">
        <v>338061.19474654068</v>
      </c>
      <c r="P242">
        <v>368028.95038267714</v>
      </c>
      <c r="Q242">
        <v>397393.28611117671</v>
      </c>
      <c r="R242">
        <v>436615.77860845532</v>
      </c>
      <c r="S242">
        <v>461552.63662895543</v>
      </c>
      <c r="T242">
        <v>486975.32289974351</v>
      </c>
      <c r="U242">
        <v>517540.93652655958</v>
      </c>
      <c r="V242">
        <v>541229.45352913998</v>
      </c>
      <c r="W242">
        <v>565917.73441768344</v>
      </c>
      <c r="X242">
        <v>592305.94302669191</v>
      </c>
      <c r="Y242">
        <v>622662.98795844847</v>
      </c>
      <c r="Z242">
        <v>655395.55447033257</v>
      </c>
      <c r="AA242">
        <v>690380.35009009775</v>
      </c>
      <c r="AB242">
        <v>729192.31484517956</v>
      </c>
      <c r="AC242">
        <v>758517.66855975485</v>
      </c>
      <c r="AD242">
        <v>798143.3554724243</v>
      </c>
      <c r="AE242">
        <v>840678.12818277872</v>
      </c>
      <c r="AF242">
        <v>870582.91121296457</v>
      </c>
      <c r="AG242">
        <v>930105.89294422325</v>
      </c>
      <c r="AH242">
        <v>977968.85747849965</v>
      </c>
      <c r="AI242">
        <v>996313.14108999167</v>
      </c>
      <c r="AJ242">
        <v>1017448.6840628152</v>
      </c>
      <c r="AK242">
        <v>1053008.1804100745</v>
      </c>
      <c r="AL242">
        <v>1096943.6628250077</v>
      </c>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c r="EN242"/>
      <c r="EO242"/>
      <c r="EP242"/>
      <c r="EQ242"/>
      <c r="ER242"/>
      <c r="ES242"/>
      <c r="ET242"/>
      <c r="EU242"/>
      <c r="EV242"/>
      <c r="EW242"/>
      <c r="EX242"/>
      <c r="EY242"/>
      <c r="EZ242"/>
      <c r="FA242"/>
      <c r="FB242"/>
      <c r="FC242"/>
      <c r="FD242"/>
      <c r="FE242"/>
      <c r="FF242"/>
      <c r="FG242"/>
      <c r="FH242"/>
      <c r="FI242"/>
      <c r="FJ242"/>
      <c r="FK242"/>
      <c r="FL242"/>
      <c r="FM242"/>
      <c r="FN242"/>
      <c r="FO242"/>
      <c r="FP242"/>
      <c r="FQ242"/>
      <c r="FR242"/>
      <c r="FS242"/>
      <c r="FT242"/>
      <c r="FU242"/>
      <c r="FV242"/>
      <c r="FW242"/>
      <c r="FX242"/>
      <c r="FY242"/>
      <c r="FZ242"/>
      <c r="GA242"/>
      <c r="GB242"/>
      <c r="GC242"/>
      <c r="GD242"/>
      <c r="GE242"/>
      <c r="GF242"/>
      <c r="GG242"/>
      <c r="GH242"/>
      <c r="GI242"/>
      <c r="GJ242"/>
      <c r="GK242"/>
      <c r="GL242"/>
      <c r="GM242"/>
      <c r="GN242"/>
      <c r="GO242"/>
      <c r="GP242"/>
      <c r="GQ242"/>
      <c r="GR242"/>
      <c r="GS242"/>
      <c r="GT242"/>
      <c r="GU242"/>
      <c r="GV242"/>
      <c r="GW242"/>
      <c r="GX242"/>
      <c r="GY242"/>
      <c r="GZ242"/>
      <c r="HA242"/>
      <c r="HB242"/>
      <c r="HC242"/>
      <c r="HD242"/>
      <c r="HE242"/>
      <c r="HF242"/>
      <c r="HG242"/>
      <c r="HH242"/>
      <c r="HI242"/>
      <c r="HJ242"/>
      <c r="HK242"/>
      <c r="HL242"/>
      <c r="HM242"/>
      <c r="HN242"/>
      <c r="HO242"/>
      <c r="HP242"/>
      <c r="HQ242"/>
      <c r="HR242"/>
      <c r="HS242"/>
      <c r="HT242"/>
      <c r="HU242"/>
      <c r="HV242"/>
      <c r="HW242"/>
      <c r="HX242"/>
      <c r="HY242"/>
      <c r="HZ242"/>
      <c r="IA242"/>
      <c r="IB242"/>
      <c r="IC242"/>
      <c r="ID242"/>
      <c r="IE242"/>
      <c r="IF242"/>
      <c r="IG242"/>
      <c r="IH242"/>
      <c r="II242"/>
      <c r="IJ242"/>
      <c r="IK242"/>
      <c r="IL242"/>
      <c r="IM242"/>
      <c r="IN242"/>
      <c r="IO242"/>
      <c r="IP242"/>
      <c r="IQ242"/>
      <c r="IR242"/>
      <c r="IS242"/>
      <c r="IT242"/>
      <c r="IU242"/>
      <c r="IV242"/>
      <c r="IW242"/>
      <c r="IX242"/>
      <c r="IY242"/>
      <c r="IZ242"/>
      <c r="JA242"/>
      <c r="JB242"/>
      <c r="JC242"/>
      <c r="JD242"/>
      <c r="JE242"/>
      <c r="JF242"/>
      <c r="JG242"/>
      <c r="JH242"/>
      <c r="JI242"/>
      <c r="JJ242"/>
      <c r="JK242"/>
      <c r="JL242"/>
      <c r="JM242"/>
      <c r="JN242"/>
      <c r="JO242"/>
      <c r="JP242"/>
      <c r="JQ242"/>
      <c r="JR242"/>
      <c r="JS242"/>
      <c r="JT242"/>
      <c r="JU242"/>
      <c r="JV242"/>
      <c r="JW242"/>
      <c r="JX242"/>
      <c r="JY242"/>
      <c r="JZ242"/>
      <c r="KA242"/>
      <c r="KB242"/>
      <c r="KC242"/>
      <c r="KD242"/>
      <c r="KE242"/>
      <c r="KF242"/>
      <c r="KG242"/>
      <c r="KH242"/>
      <c r="KI242"/>
      <c r="KJ242"/>
      <c r="KK242"/>
      <c r="KL242"/>
      <c r="KM242"/>
      <c r="KN242"/>
      <c r="KO242"/>
      <c r="KP242"/>
      <c r="KQ242"/>
      <c r="KR242"/>
      <c r="KS242"/>
      <c r="KT242"/>
      <c r="KU242"/>
      <c r="KV242"/>
      <c r="KW242"/>
      <c r="KX242"/>
      <c r="KY242"/>
      <c r="KZ242"/>
      <c r="LA242"/>
      <c r="LB242"/>
      <c r="LC242"/>
      <c r="LD242"/>
      <c r="LE242"/>
      <c r="LF242"/>
      <c r="LG242"/>
      <c r="LH242"/>
      <c r="LI242"/>
      <c r="LJ242"/>
      <c r="LK242"/>
      <c r="LL242"/>
      <c r="LM242"/>
      <c r="LN242"/>
      <c r="LO242"/>
      <c r="LP242"/>
      <c r="LQ242"/>
      <c r="LR242"/>
      <c r="LS242"/>
      <c r="LT242"/>
      <c r="LU242"/>
      <c r="LV242"/>
      <c r="LW242"/>
      <c r="LX242"/>
      <c r="LY242"/>
      <c r="LZ242"/>
      <c r="MA242"/>
      <c r="MB242"/>
      <c r="MC242"/>
      <c r="MD242"/>
      <c r="ME242"/>
      <c r="MF242"/>
      <c r="MG242"/>
      <c r="MH242"/>
      <c r="MI242"/>
      <c r="MJ242"/>
      <c r="MK242"/>
      <c r="ML242"/>
      <c r="MM242"/>
      <c r="MN242"/>
      <c r="MO242"/>
      <c r="MP242"/>
      <c r="MQ242"/>
      <c r="MR242"/>
      <c r="MS242"/>
      <c r="MT242"/>
      <c r="MU242"/>
      <c r="MV242"/>
      <c r="MW242"/>
      <c r="MX242"/>
      <c r="MY242"/>
      <c r="MZ242"/>
      <c r="NA242"/>
      <c r="NB242"/>
      <c r="NC242"/>
      <c r="ND242"/>
      <c r="NE242"/>
      <c r="NF242"/>
      <c r="NG242"/>
      <c r="NH242"/>
      <c r="NI242"/>
      <c r="NJ242"/>
      <c r="NK242"/>
      <c r="NL242"/>
      <c r="NM242"/>
      <c r="NN242"/>
      <c r="NO242"/>
      <c r="NP242"/>
      <c r="NQ242"/>
      <c r="NR242"/>
      <c r="NS242"/>
      <c r="NT242"/>
      <c r="NU242"/>
      <c r="NV242"/>
      <c r="NW242"/>
      <c r="NX242"/>
      <c r="NY242"/>
      <c r="NZ242"/>
      <c r="OA242"/>
      <c r="OB242"/>
      <c r="OC242"/>
      <c r="OD242"/>
      <c r="OE242"/>
      <c r="OF242"/>
      <c r="OG242"/>
      <c r="OH242"/>
      <c r="OI242"/>
      <c r="OJ242"/>
      <c r="OK242"/>
      <c r="OL242"/>
      <c r="OM242"/>
      <c r="ON242"/>
      <c r="OO242"/>
      <c r="OP242"/>
      <c r="OQ242"/>
      <c r="OR242"/>
      <c r="OS242"/>
      <c r="OT242"/>
      <c r="OU242"/>
      <c r="OV242"/>
      <c r="OW242"/>
      <c r="OX242"/>
      <c r="OY242"/>
      <c r="OZ242"/>
      <c r="PA242"/>
      <c r="PB242"/>
      <c r="PC242"/>
      <c r="PD242"/>
      <c r="PE242"/>
      <c r="PF242"/>
      <c r="PG242"/>
      <c r="PH242"/>
      <c r="PI242"/>
      <c r="PJ242"/>
      <c r="PK242"/>
      <c r="PL242"/>
      <c r="PM242"/>
      <c r="PN242"/>
      <c r="PO242"/>
      <c r="PP242"/>
      <c r="PQ242"/>
      <c r="PR242"/>
      <c r="PS242"/>
      <c r="PT242"/>
      <c r="PU242"/>
      <c r="PV242"/>
      <c r="PW242"/>
      <c r="PX242"/>
      <c r="PY242"/>
      <c r="PZ242"/>
      <c r="QA242"/>
      <c r="QB242"/>
      <c r="QC242"/>
      <c r="QD242"/>
      <c r="QE242"/>
      <c r="QF242"/>
      <c r="QG242"/>
      <c r="QH242"/>
      <c r="QI242"/>
      <c r="QJ242"/>
      <c r="QK242"/>
      <c r="QL242"/>
      <c r="QM242"/>
      <c r="QN242"/>
      <c r="QO242"/>
      <c r="QP242"/>
      <c r="QQ242"/>
      <c r="QR242"/>
      <c r="QS242"/>
      <c r="QT242"/>
      <c r="QU242"/>
      <c r="QV242"/>
      <c r="QW242"/>
      <c r="QX242"/>
      <c r="QY242"/>
      <c r="QZ242"/>
      <c r="RA242"/>
      <c r="RB242"/>
      <c r="RC242"/>
      <c r="RD242"/>
      <c r="RE242"/>
      <c r="RF242"/>
      <c r="RG242"/>
      <c r="RH242"/>
      <c r="RI242"/>
      <c r="RJ242"/>
      <c r="RK242"/>
      <c r="RL242"/>
      <c r="RM242"/>
      <c r="RN242"/>
      <c r="RO242"/>
      <c r="RP242"/>
      <c r="RQ242"/>
      <c r="RR242"/>
      <c r="RS242"/>
      <c r="RT242"/>
      <c r="RU242"/>
      <c r="RV242"/>
      <c r="RW242"/>
      <c r="RX242"/>
      <c r="RY242"/>
      <c r="RZ242"/>
      <c r="SA242"/>
      <c r="SB242"/>
      <c r="SC242"/>
      <c r="SD242"/>
      <c r="SE242"/>
      <c r="SF242"/>
      <c r="SG242"/>
      <c r="SH242"/>
      <c r="SI242"/>
      <c r="SJ242"/>
      <c r="SK242"/>
      <c r="SL242"/>
      <c r="SM242"/>
      <c r="SN242"/>
      <c r="SO242"/>
      <c r="SP242"/>
      <c r="SQ242"/>
      <c r="SR242"/>
      <c r="SS242"/>
      <c r="ST242"/>
      <c r="SU242"/>
      <c r="SV242"/>
      <c r="SW242"/>
      <c r="SX242"/>
      <c r="SY242"/>
      <c r="SZ242"/>
      <c r="TA242"/>
      <c r="TB242"/>
      <c r="TC242"/>
      <c r="TD242"/>
      <c r="TE242"/>
      <c r="TF242"/>
      <c r="TG242"/>
      <c r="TH242"/>
      <c r="TI242"/>
      <c r="TJ242"/>
      <c r="TK242"/>
      <c r="TL242"/>
      <c r="TM242"/>
      <c r="TN242"/>
      <c r="TO242"/>
      <c r="TP242"/>
      <c r="TQ242"/>
      <c r="TR242"/>
      <c r="TS242"/>
      <c r="TT242"/>
      <c r="TU242"/>
      <c r="TV242"/>
      <c r="TW242"/>
      <c r="TX242"/>
      <c r="TY242"/>
      <c r="TZ242"/>
      <c r="UA242"/>
      <c r="UB242"/>
      <c r="UC242"/>
      <c r="UD242"/>
      <c r="UE242"/>
      <c r="UF242"/>
      <c r="UG242"/>
      <c r="UH242"/>
      <c r="UI242"/>
      <c r="UJ242"/>
      <c r="UK242"/>
      <c r="UL242"/>
      <c r="UM242"/>
      <c r="UN242"/>
      <c r="UO242"/>
      <c r="UP242"/>
      <c r="UQ242"/>
      <c r="UR242"/>
      <c r="US242"/>
      <c r="UT242"/>
      <c r="UU242"/>
      <c r="UV242"/>
      <c r="UW242"/>
      <c r="UX242"/>
      <c r="UY242"/>
      <c r="UZ242"/>
      <c r="VA242"/>
      <c r="VB242"/>
      <c r="VC242"/>
      <c r="VD242"/>
      <c r="VE242"/>
      <c r="VF242"/>
      <c r="VG242"/>
      <c r="VH242"/>
      <c r="VI242"/>
      <c r="VJ242"/>
      <c r="VK242"/>
      <c r="VL242"/>
      <c r="VM242"/>
      <c r="VN242"/>
      <c r="VO242"/>
      <c r="VP242"/>
      <c r="VQ242"/>
      <c r="VR242"/>
      <c r="VS242"/>
      <c r="VT242"/>
      <c r="VU242"/>
      <c r="VV242"/>
      <c r="VW242"/>
      <c r="VX242"/>
      <c r="VY242"/>
      <c r="VZ242"/>
      <c r="WA242"/>
      <c r="WB242"/>
      <c r="WC242"/>
      <c r="WD242"/>
      <c r="WE242"/>
      <c r="WF242"/>
      <c r="WG242"/>
      <c r="WH242"/>
      <c r="WI242"/>
      <c r="WJ242"/>
      <c r="WK242"/>
      <c r="WL242"/>
      <c r="WM242"/>
      <c r="WN242"/>
      <c r="WO242"/>
      <c r="WP242"/>
      <c r="WQ242"/>
      <c r="WR242"/>
      <c r="WS242"/>
      <c r="WT242"/>
      <c r="WU242"/>
      <c r="WV242"/>
      <c r="WW242"/>
      <c r="WX242"/>
      <c r="WY242"/>
      <c r="WZ242"/>
      <c r="XA242"/>
      <c r="XB242"/>
      <c r="XC242"/>
      <c r="XD242"/>
      <c r="XE242"/>
      <c r="XF242"/>
      <c r="XG242"/>
      <c r="XH242"/>
      <c r="XI242"/>
      <c r="XJ242"/>
      <c r="XK242"/>
      <c r="XL242"/>
      <c r="XM242"/>
      <c r="XN242"/>
      <c r="XO242"/>
      <c r="XP242"/>
      <c r="XQ242"/>
      <c r="XR242"/>
      <c r="XS242"/>
      <c r="XT242"/>
      <c r="XU242"/>
      <c r="XV242"/>
      <c r="XW242"/>
      <c r="XX242"/>
      <c r="XY242"/>
      <c r="XZ242"/>
      <c r="YA242"/>
      <c r="YB242"/>
      <c r="YC242"/>
      <c r="YD242"/>
      <c r="YE242"/>
      <c r="YF242"/>
      <c r="YG242"/>
      <c r="YH242"/>
      <c r="YI242"/>
      <c r="YJ242"/>
      <c r="YK242"/>
      <c r="YL242"/>
      <c r="YM242"/>
      <c r="YN242"/>
      <c r="YO242"/>
      <c r="YP242"/>
      <c r="YQ242"/>
      <c r="YR242"/>
      <c r="YS242"/>
      <c r="YT242"/>
      <c r="YU242"/>
      <c r="YV242"/>
      <c r="YW242"/>
      <c r="YX242"/>
      <c r="YY242"/>
      <c r="YZ242"/>
      <c r="ZA242"/>
      <c r="ZB242"/>
      <c r="ZC242"/>
      <c r="ZD242"/>
      <c r="ZE242"/>
      <c r="ZF242"/>
      <c r="ZG242"/>
      <c r="ZH242"/>
      <c r="ZI242"/>
      <c r="ZJ242"/>
      <c r="ZK242"/>
      <c r="ZL242"/>
      <c r="ZM242"/>
      <c r="ZN242"/>
      <c r="ZO242"/>
      <c r="ZP242"/>
      <c r="ZQ242"/>
      <c r="ZR242"/>
      <c r="ZS242"/>
      <c r="ZT242"/>
      <c r="ZU242"/>
      <c r="ZV242"/>
      <c r="ZW242"/>
      <c r="ZX242"/>
      <c r="ZY242"/>
      <c r="ZZ242"/>
    </row>
    <row r="243" spans="1:702" s="18" customFormat="1">
      <c r="A243" s="16" t="s">
        <v>68</v>
      </c>
      <c r="B243">
        <v>502542.61429162155</v>
      </c>
      <c r="C243">
        <v>508078.3693406214</v>
      </c>
      <c r="D243">
        <v>465822.9799179621</v>
      </c>
      <c r="E243">
        <v>454856.54479842621</v>
      </c>
      <c r="F243">
        <v>458341.7363049722</v>
      </c>
      <c r="G243">
        <v>487553.84449570591</v>
      </c>
      <c r="H243">
        <v>494213.41547769884</v>
      </c>
      <c r="I243">
        <v>475316.4697241839</v>
      </c>
      <c r="J243">
        <v>526493.50722346478</v>
      </c>
      <c r="K243">
        <v>392390.07538257865</v>
      </c>
      <c r="L243">
        <v>398398.90240641573</v>
      </c>
      <c r="M243">
        <v>393194.01627689879</v>
      </c>
      <c r="N243">
        <v>352669.01079328451</v>
      </c>
      <c r="O243">
        <v>350719.47093526507</v>
      </c>
      <c r="P243">
        <v>340781.58067899087</v>
      </c>
      <c r="Q243">
        <v>349991.26865774509</v>
      </c>
      <c r="R243">
        <v>373047.13134315971</v>
      </c>
      <c r="S243">
        <v>355467.77589201456</v>
      </c>
      <c r="T243">
        <v>332173.27348483709</v>
      </c>
      <c r="U243">
        <v>266869.65165152139</v>
      </c>
      <c r="V243">
        <v>266016.60668088682</v>
      </c>
      <c r="W243">
        <v>250089.78375670401</v>
      </c>
      <c r="X243">
        <v>232737.50216014805</v>
      </c>
      <c r="Y243">
        <v>240394.86639217776</v>
      </c>
      <c r="Z243">
        <v>220033.95303103267</v>
      </c>
      <c r="AA243">
        <v>220072.43715253877</v>
      </c>
      <c r="AB243">
        <v>220099.82478967868</v>
      </c>
      <c r="AC243">
        <v>0</v>
      </c>
      <c r="AD243">
        <v>0</v>
      </c>
      <c r="AE243">
        <v>0</v>
      </c>
      <c r="AF243">
        <v>0</v>
      </c>
      <c r="AG243">
        <v>0</v>
      </c>
      <c r="AH243">
        <v>0</v>
      </c>
      <c r="AI243">
        <v>0</v>
      </c>
      <c r="AJ243">
        <v>0</v>
      </c>
      <c r="AK243">
        <v>0</v>
      </c>
      <c r="AL243">
        <v>0</v>
      </c>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c r="EN243"/>
      <c r="EO243"/>
      <c r="EP243"/>
      <c r="EQ243"/>
      <c r="ER243"/>
      <c r="ES243"/>
      <c r="ET243"/>
      <c r="EU243"/>
      <c r="EV243"/>
      <c r="EW243"/>
      <c r="EX243"/>
      <c r="EY243"/>
      <c r="EZ243"/>
      <c r="FA243"/>
      <c r="FB243"/>
      <c r="FC243"/>
      <c r="FD243"/>
      <c r="FE243"/>
      <c r="FF243"/>
      <c r="FG243"/>
      <c r="FH243"/>
      <c r="FI243"/>
      <c r="FJ243"/>
      <c r="FK243"/>
      <c r="FL243"/>
      <c r="FM243"/>
      <c r="FN243"/>
      <c r="FO243"/>
      <c r="FP243"/>
      <c r="FQ243"/>
      <c r="FR243"/>
      <c r="FS243"/>
      <c r="FT243"/>
      <c r="FU243"/>
      <c r="FV243"/>
      <c r="FW243"/>
      <c r="FX243"/>
      <c r="FY243"/>
      <c r="FZ243"/>
      <c r="GA243"/>
      <c r="GB243"/>
      <c r="GC243"/>
      <c r="GD243"/>
      <c r="GE243"/>
      <c r="GF243"/>
      <c r="GG243"/>
      <c r="GH243"/>
      <c r="GI243"/>
      <c r="GJ243"/>
      <c r="GK243"/>
      <c r="GL243"/>
      <c r="GM243"/>
      <c r="GN243"/>
      <c r="GO243"/>
      <c r="GP243"/>
      <c r="GQ243"/>
      <c r="GR243"/>
      <c r="GS243"/>
      <c r="GT243"/>
      <c r="GU243"/>
      <c r="GV243"/>
      <c r="GW243"/>
      <c r="GX243"/>
      <c r="GY243"/>
      <c r="GZ243"/>
      <c r="HA243"/>
      <c r="HB243"/>
      <c r="HC243"/>
      <c r="HD243"/>
      <c r="HE243"/>
      <c r="HF243"/>
      <c r="HG243"/>
      <c r="HH243"/>
      <c r="HI243"/>
      <c r="HJ243"/>
      <c r="HK243"/>
      <c r="HL243"/>
      <c r="HM243"/>
      <c r="HN243"/>
      <c r="HO243"/>
      <c r="HP243"/>
      <c r="HQ243"/>
      <c r="HR243"/>
      <c r="HS243"/>
      <c r="HT243"/>
      <c r="HU243"/>
      <c r="HV243"/>
      <c r="HW243"/>
      <c r="HX243"/>
      <c r="HY243"/>
      <c r="HZ243"/>
      <c r="IA243"/>
      <c r="IB243"/>
      <c r="IC243"/>
      <c r="ID243"/>
      <c r="IE243"/>
      <c r="IF243"/>
      <c r="IG243"/>
      <c r="IH243"/>
      <c r="II243"/>
      <c r="IJ243"/>
      <c r="IK243"/>
      <c r="IL243"/>
      <c r="IM243"/>
      <c r="IN243"/>
      <c r="IO243"/>
      <c r="IP243"/>
      <c r="IQ243"/>
      <c r="IR243"/>
      <c r="IS243"/>
      <c r="IT243"/>
      <c r="IU243"/>
      <c r="IV243"/>
      <c r="IW243"/>
      <c r="IX243"/>
      <c r="IY243"/>
      <c r="IZ243"/>
      <c r="JA243"/>
      <c r="JB243"/>
      <c r="JC243"/>
      <c r="JD243"/>
      <c r="JE243"/>
      <c r="JF243"/>
      <c r="JG243"/>
      <c r="JH243"/>
      <c r="JI243"/>
      <c r="JJ243"/>
      <c r="JK243"/>
      <c r="JL243"/>
      <c r="JM243"/>
      <c r="JN243"/>
      <c r="JO243"/>
      <c r="JP243"/>
      <c r="JQ243"/>
      <c r="JR243"/>
      <c r="JS243"/>
      <c r="JT243"/>
      <c r="JU243"/>
      <c r="JV243"/>
      <c r="JW243"/>
      <c r="JX243"/>
      <c r="JY243"/>
      <c r="JZ243"/>
      <c r="KA243"/>
      <c r="KB243"/>
      <c r="KC243"/>
      <c r="KD243"/>
      <c r="KE243"/>
      <c r="KF243"/>
      <c r="KG243"/>
      <c r="KH243"/>
      <c r="KI243"/>
      <c r="KJ243"/>
      <c r="KK243"/>
      <c r="KL243"/>
      <c r="KM243"/>
      <c r="KN243"/>
      <c r="KO243"/>
      <c r="KP243"/>
      <c r="KQ243"/>
      <c r="KR243"/>
      <c r="KS243"/>
      <c r="KT243"/>
      <c r="KU243"/>
      <c r="KV243"/>
      <c r="KW243"/>
      <c r="KX243"/>
      <c r="KY243"/>
      <c r="KZ243"/>
      <c r="LA243"/>
      <c r="LB243"/>
      <c r="LC243"/>
      <c r="LD243"/>
      <c r="LE243"/>
      <c r="LF243"/>
      <c r="LG243"/>
      <c r="LH243"/>
      <c r="LI243"/>
      <c r="LJ243"/>
      <c r="LK243"/>
      <c r="LL243"/>
      <c r="LM243"/>
      <c r="LN243"/>
      <c r="LO243"/>
      <c r="LP243"/>
      <c r="LQ243"/>
      <c r="LR243"/>
      <c r="LS243"/>
      <c r="LT243"/>
      <c r="LU243"/>
      <c r="LV243"/>
      <c r="LW243"/>
      <c r="LX243"/>
      <c r="LY243"/>
      <c r="LZ243"/>
      <c r="MA243"/>
      <c r="MB243"/>
      <c r="MC243"/>
      <c r="MD243"/>
      <c r="ME243"/>
      <c r="MF243"/>
      <c r="MG243"/>
      <c r="MH243"/>
      <c r="MI243"/>
      <c r="MJ243"/>
      <c r="MK243"/>
      <c r="ML243"/>
      <c r="MM243"/>
      <c r="MN243"/>
      <c r="MO243"/>
      <c r="MP243"/>
      <c r="MQ243"/>
      <c r="MR243"/>
      <c r="MS243"/>
      <c r="MT243"/>
      <c r="MU243"/>
      <c r="MV243"/>
      <c r="MW243"/>
      <c r="MX243"/>
      <c r="MY243"/>
      <c r="MZ243"/>
      <c r="NA243"/>
      <c r="NB243"/>
      <c r="NC243"/>
      <c r="ND243"/>
      <c r="NE243"/>
      <c r="NF243"/>
      <c r="NG243"/>
      <c r="NH243"/>
      <c r="NI243"/>
      <c r="NJ243"/>
      <c r="NK243"/>
      <c r="NL243"/>
      <c r="NM243"/>
      <c r="NN243"/>
      <c r="NO243"/>
      <c r="NP243"/>
      <c r="NQ243"/>
      <c r="NR243"/>
      <c r="NS243"/>
      <c r="NT243"/>
      <c r="NU243"/>
      <c r="NV243"/>
      <c r="NW243"/>
      <c r="NX243"/>
      <c r="NY243"/>
      <c r="NZ243"/>
      <c r="OA243"/>
      <c r="OB243"/>
      <c r="OC243"/>
      <c r="OD243"/>
      <c r="OE243"/>
      <c r="OF243"/>
      <c r="OG243"/>
      <c r="OH243"/>
      <c r="OI243"/>
      <c r="OJ243"/>
      <c r="OK243"/>
      <c r="OL243"/>
      <c r="OM243"/>
      <c r="ON243"/>
      <c r="OO243"/>
      <c r="OP243"/>
      <c r="OQ243"/>
      <c r="OR243"/>
      <c r="OS243"/>
      <c r="OT243"/>
      <c r="OU243"/>
      <c r="OV243"/>
      <c r="OW243"/>
      <c r="OX243"/>
      <c r="OY243"/>
      <c r="OZ243"/>
      <c r="PA243"/>
      <c r="PB243"/>
      <c r="PC243"/>
      <c r="PD243"/>
      <c r="PE243"/>
      <c r="PF243"/>
      <c r="PG243"/>
      <c r="PH243"/>
      <c r="PI243"/>
      <c r="PJ243"/>
      <c r="PK243"/>
      <c r="PL243"/>
      <c r="PM243"/>
      <c r="PN243"/>
      <c r="PO243"/>
      <c r="PP243"/>
      <c r="PQ243"/>
      <c r="PR243"/>
      <c r="PS243"/>
      <c r="PT243"/>
      <c r="PU243"/>
      <c r="PV243"/>
      <c r="PW243"/>
      <c r="PX243"/>
      <c r="PY243"/>
      <c r="PZ243"/>
      <c r="QA243"/>
      <c r="QB243"/>
      <c r="QC243"/>
      <c r="QD243"/>
      <c r="QE243"/>
      <c r="QF243"/>
      <c r="QG243"/>
      <c r="QH243"/>
      <c r="QI243"/>
      <c r="QJ243"/>
      <c r="QK243"/>
      <c r="QL243"/>
      <c r="QM243"/>
      <c r="QN243"/>
      <c r="QO243"/>
      <c r="QP243"/>
      <c r="QQ243"/>
      <c r="QR243"/>
      <c r="QS243"/>
      <c r="QT243"/>
      <c r="QU243"/>
      <c r="QV243"/>
      <c r="QW243"/>
      <c r="QX243"/>
      <c r="QY243"/>
      <c r="QZ243"/>
      <c r="RA243"/>
      <c r="RB243"/>
      <c r="RC243"/>
      <c r="RD243"/>
      <c r="RE243"/>
      <c r="RF243"/>
      <c r="RG243"/>
      <c r="RH243"/>
      <c r="RI243"/>
      <c r="RJ243"/>
      <c r="RK243"/>
      <c r="RL243"/>
      <c r="RM243"/>
      <c r="RN243"/>
      <c r="RO243"/>
      <c r="RP243"/>
      <c r="RQ243"/>
      <c r="RR243"/>
      <c r="RS243"/>
      <c r="RT243"/>
      <c r="RU243"/>
      <c r="RV243"/>
      <c r="RW243"/>
      <c r="RX243"/>
      <c r="RY243"/>
      <c r="RZ243"/>
      <c r="SA243"/>
      <c r="SB243"/>
      <c r="SC243"/>
      <c r="SD243"/>
      <c r="SE243"/>
      <c r="SF243"/>
      <c r="SG243"/>
      <c r="SH243"/>
      <c r="SI243"/>
      <c r="SJ243"/>
      <c r="SK243"/>
      <c r="SL243"/>
      <c r="SM243"/>
      <c r="SN243"/>
      <c r="SO243"/>
      <c r="SP243"/>
      <c r="SQ243"/>
      <c r="SR243"/>
      <c r="SS243"/>
      <c r="ST243"/>
      <c r="SU243"/>
      <c r="SV243"/>
      <c r="SW243"/>
      <c r="SX243"/>
      <c r="SY243"/>
      <c r="SZ243"/>
      <c r="TA243"/>
      <c r="TB243"/>
      <c r="TC243"/>
      <c r="TD243"/>
      <c r="TE243"/>
      <c r="TF243"/>
      <c r="TG243"/>
      <c r="TH243"/>
      <c r="TI243"/>
      <c r="TJ243"/>
      <c r="TK243"/>
      <c r="TL243"/>
      <c r="TM243"/>
      <c r="TN243"/>
      <c r="TO243"/>
      <c r="TP243"/>
      <c r="TQ243"/>
      <c r="TR243"/>
      <c r="TS243"/>
      <c r="TT243"/>
      <c r="TU243"/>
      <c r="TV243"/>
      <c r="TW243"/>
      <c r="TX243"/>
      <c r="TY243"/>
      <c r="TZ243"/>
      <c r="UA243"/>
      <c r="UB243"/>
      <c r="UC243"/>
      <c r="UD243"/>
      <c r="UE243"/>
      <c r="UF243"/>
      <c r="UG243"/>
      <c r="UH243"/>
      <c r="UI243"/>
      <c r="UJ243"/>
      <c r="UK243"/>
      <c r="UL243"/>
      <c r="UM243"/>
      <c r="UN243"/>
      <c r="UO243"/>
      <c r="UP243"/>
      <c r="UQ243"/>
      <c r="UR243"/>
      <c r="US243"/>
      <c r="UT243"/>
      <c r="UU243"/>
      <c r="UV243"/>
      <c r="UW243"/>
      <c r="UX243"/>
      <c r="UY243"/>
      <c r="UZ243"/>
      <c r="VA243"/>
      <c r="VB243"/>
      <c r="VC243"/>
      <c r="VD243"/>
      <c r="VE243"/>
      <c r="VF243"/>
      <c r="VG243"/>
      <c r="VH243"/>
      <c r="VI243"/>
      <c r="VJ243"/>
      <c r="VK243"/>
      <c r="VL243"/>
      <c r="VM243"/>
      <c r="VN243"/>
      <c r="VO243"/>
      <c r="VP243"/>
      <c r="VQ243"/>
      <c r="VR243"/>
      <c r="VS243"/>
      <c r="VT243"/>
      <c r="VU243"/>
      <c r="VV243"/>
      <c r="VW243"/>
      <c r="VX243"/>
      <c r="VY243"/>
      <c r="VZ243"/>
      <c r="WA243"/>
      <c r="WB243"/>
      <c r="WC243"/>
      <c r="WD243"/>
      <c r="WE243"/>
      <c r="WF243"/>
      <c r="WG243"/>
      <c r="WH243"/>
      <c r="WI243"/>
      <c r="WJ243"/>
      <c r="WK243"/>
      <c r="WL243"/>
      <c r="WM243"/>
      <c r="WN243"/>
      <c r="WO243"/>
      <c r="WP243"/>
      <c r="WQ243"/>
      <c r="WR243"/>
      <c r="WS243"/>
      <c r="WT243"/>
      <c r="WU243"/>
      <c r="WV243"/>
      <c r="WW243"/>
      <c r="WX243"/>
      <c r="WY243"/>
      <c r="WZ243"/>
      <c r="XA243"/>
      <c r="XB243"/>
      <c r="XC243"/>
      <c r="XD243"/>
      <c r="XE243"/>
      <c r="XF243"/>
      <c r="XG243"/>
      <c r="XH243"/>
      <c r="XI243"/>
      <c r="XJ243"/>
      <c r="XK243"/>
      <c r="XL243"/>
      <c r="XM243"/>
      <c r="XN243"/>
      <c r="XO243"/>
      <c r="XP243"/>
      <c r="XQ243"/>
      <c r="XR243"/>
      <c r="XS243"/>
      <c r="XT243"/>
      <c r="XU243"/>
      <c r="XV243"/>
      <c r="XW243"/>
      <c r="XX243"/>
      <c r="XY243"/>
      <c r="XZ243"/>
      <c r="YA243"/>
      <c r="YB243"/>
      <c r="YC243"/>
      <c r="YD243"/>
      <c r="YE243"/>
      <c r="YF243"/>
      <c r="YG243"/>
      <c r="YH243"/>
      <c r="YI243"/>
      <c r="YJ243"/>
      <c r="YK243"/>
      <c r="YL243"/>
      <c r="YM243"/>
      <c r="YN243"/>
      <c r="YO243"/>
      <c r="YP243"/>
      <c r="YQ243"/>
      <c r="YR243"/>
      <c r="YS243"/>
      <c r="YT243"/>
      <c r="YU243"/>
      <c r="YV243"/>
      <c r="YW243"/>
      <c r="YX243"/>
      <c r="YY243"/>
      <c r="YZ243"/>
      <c r="ZA243"/>
      <c r="ZB243"/>
      <c r="ZC243"/>
      <c r="ZD243"/>
      <c r="ZE243"/>
      <c r="ZF243"/>
      <c r="ZG243"/>
      <c r="ZH243"/>
      <c r="ZI243"/>
      <c r="ZJ243"/>
      <c r="ZK243"/>
      <c r="ZL243"/>
      <c r="ZM243"/>
      <c r="ZN243"/>
      <c r="ZO243"/>
      <c r="ZP243"/>
      <c r="ZQ243"/>
      <c r="ZR243"/>
      <c r="ZS243"/>
      <c r="ZT243"/>
      <c r="ZU243"/>
      <c r="ZV243"/>
      <c r="ZW243"/>
      <c r="ZX243"/>
      <c r="ZY243"/>
      <c r="ZZ243"/>
    </row>
    <row r="244" spans="1:702" s="18" customFormat="1">
      <c r="A244" s="16" t="s">
        <v>69</v>
      </c>
      <c r="B244">
        <v>125635.65357290539</v>
      </c>
      <c r="C244">
        <v>127019.59233515535</v>
      </c>
      <c r="D244">
        <v>116455.74497949053</v>
      </c>
      <c r="E244">
        <v>113714.13619960655</v>
      </c>
      <c r="F244">
        <v>114585.43407624305</v>
      </c>
      <c r="G244">
        <v>121888.46112392648</v>
      </c>
      <c r="H244">
        <v>123553.35386942471</v>
      </c>
      <c r="I244">
        <v>118829.11743104598</v>
      </c>
      <c r="J244">
        <v>131623.37680586622</v>
      </c>
      <c r="K244">
        <v>98097.518845644678</v>
      </c>
      <c r="L244">
        <v>99599.725601603946</v>
      </c>
      <c r="M244">
        <v>98298.504069224713</v>
      </c>
      <c r="N244">
        <v>88167.252698321143</v>
      </c>
      <c r="O244">
        <v>87679.867733816282</v>
      </c>
      <c r="P244">
        <v>85195.395169747731</v>
      </c>
      <c r="Q244">
        <v>87497.817164436288</v>
      </c>
      <c r="R244">
        <v>93261.782835789942</v>
      </c>
      <c r="S244">
        <v>88866.943973003654</v>
      </c>
      <c r="T244">
        <v>83043.318371209287</v>
      </c>
      <c r="U244">
        <v>66717.412912880362</v>
      </c>
      <c r="V244">
        <v>66504.151670221705</v>
      </c>
      <c r="W244">
        <v>62522.445939176003</v>
      </c>
      <c r="X244">
        <v>58184.375540037014</v>
      </c>
      <c r="Y244">
        <v>60098.716598044441</v>
      </c>
      <c r="Z244">
        <v>55008.488257758167</v>
      </c>
      <c r="AA244">
        <v>55018.109288134692</v>
      </c>
      <c r="AB244">
        <v>55024.956197419669</v>
      </c>
      <c r="AC244">
        <v>248317.4678113226</v>
      </c>
      <c r="AD244">
        <v>226563.02804099588</v>
      </c>
      <c r="AE244">
        <v>233319.28420760384</v>
      </c>
      <c r="AF244">
        <v>228716.86884370254</v>
      </c>
      <c r="AG244">
        <v>211342.26153338226</v>
      </c>
      <c r="AH244">
        <v>160070.82547267538</v>
      </c>
      <c r="AI244">
        <v>171344.94653194997</v>
      </c>
      <c r="AJ244">
        <v>175010.98905627924</v>
      </c>
      <c r="AK244">
        <v>144138.32487002938</v>
      </c>
      <c r="AL244">
        <v>113626.01714598399</v>
      </c>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c r="EN244"/>
      <c r="EO244"/>
      <c r="EP244"/>
      <c r="EQ244"/>
      <c r="ER244"/>
      <c r="ES244"/>
      <c r="ET244"/>
      <c r="EU244"/>
      <c r="EV244"/>
      <c r="EW244"/>
      <c r="EX244"/>
      <c r="EY244"/>
      <c r="EZ244"/>
      <c r="FA244"/>
      <c r="FB244"/>
      <c r="FC244"/>
      <c r="FD244"/>
      <c r="FE244"/>
      <c r="FF244"/>
      <c r="FG244"/>
      <c r="FH244"/>
      <c r="FI244"/>
      <c r="FJ244"/>
      <c r="FK244"/>
      <c r="FL244"/>
      <c r="FM244"/>
      <c r="FN244"/>
      <c r="FO244"/>
      <c r="FP244"/>
      <c r="FQ244"/>
      <c r="FR244"/>
      <c r="FS244"/>
      <c r="FT244"/>
      <c r="FU244"/>
      <c r="FV244"/>
      <c r="FW244"/>
      <c r="FX244"/>
      <c r="FY244"/>
      <c r="FZ244"/>
      <c r="GA244"/>
      <c r="GB244"/>
      <c r="GC244"/>
      <c r="GD244"/>
      <c r="GE244"/>
      <c r="GF244"/>
      <c r="GG244"/>
      <c r="GH244"/>
      <c r="GI244"/>
      <c r="GJ244"/>
      <c r="GK244"/>
      <c r="GL244"/>
      <c r="GM244"/>
      <c r="GN244"/>
      <c r="GO244"/>
      <c r="GP244"/>
      <c r="GQ244"/>
      <c r="GR244"/>
      <c r="GS244"/>
      <c r="GT244"/>
      <c r="GU244"/>
      <c r="GV244"/>
      <c r="GW244"/>
      <c r="GX244"/>
      <c r="GY244"/>
      <c r="GZ244"/>
      <c r="HA244"/>
      <c r="HB244"/>
      <c r="HC244"/>
      <c r="HD244"/>
      <c r="HE244"/>
      <c r="HF244"/>
      <c r="HG244"/>
      <c r="HH244"/>
      <c r="HI244"/>
      <c r="HJ244"/>
      <c r="HK244"/>
      <c r="HL244"/>
      <c r="HM244"/>
      <c r="HN244"/>
      <c r="HO244"/>
      <c r="HP244"/>
      <c r="HQ244"/>
      <c r="HR244"/>
      <c r="HS244"/>
      <c r="HT244"/>
      <c r="HU244"/>
      <c r="HV244"/>
      <c r="HW244"/>
      <c r="HX244"/>
      <c r="HY244"/>
      <c r="HZ244"/>
      <c r="IA244"/>
      <c r="IB244"/>
      <c r="IC244"/>
      <c r="ID244"/>
      <c r="IE244"/>
      <c r="IF244"/>
      <c r="IG244"/>
      <c r="IH244"/>
      <c r="II244"/>
      <c r="IJ244"/>
      <c r="IK244"/>
      <c r="IL244"/>
      <c r="IM244"/>
      <c r="IN244"/>
      <c r="IO244"/>
      <c r="IP244"/>
      <c r="IQ244"/>
      <c r="IR244"/>
      <c r="IS244"/>
      <c r="IT244"/>
      <c r="IU244"/>
      <c r="IV244"/>
      <c r="IW244"/>
      <c r="IX244"/>
      <c r="IY244"/>
      <c r="IZ244"/>
      <c r="JA244"/>
      <c r="JB244"/>
      <c r="JC244"/>
      <c r="JD244"/>
      <c r="JE244"/>
      <c r="JF244"/>
      <c r="JG244"/>
      <c r="JH244"/>
      <c r="JI244"/>
      <c r="JJ244"/>
      <c r="JK244"/>
      <c r="JL244"/>
      <c r="JM244"/>
      <c r="JN244"/>
      <c r="JO244"/>
      <c r="JP244"/>
      <c r="JQ244"/>
      <c r="JR244"/>
      <c r="JS244"/>
      <c r="JT244"/>
      <c r="JU244"/>
      <c r="JV244"/>
      <c r="JW244"/>
      <c r="JX244"/>
      <c r="JY244"/>
      <c r="JZ244"/>
      <c r="KA244"/>
      <c r="KB244"/>
      <c r="KC244"/>
      <c r="KD244"/>
      <c r="KE244"/>
      <c r="KF244"/>
      <c r="KG244"/>
      <c r="KH244"/>
      <c r="KI244"/>
      <c r="KJ244"/>
      <c r="KK244"/>
      <c r="KL244"/>
      <c r="KM244"/>
      <c r="KN244"/>
      <c r="KO244"/>
      <c r="KP244"/>
      <c r="KQ244"/>
      <c r="KR244"/>
      <c r="KS244"/>
      <c r="KT244"/>
      <c r="KU244"/>
      <c r="KV244"/>
      <c r="KW244"/>
      <c r="KX244"/>
      <c r="KY244"/>
      <c r="KZ244"/>
      <c r="LA244"/>
      <c r="LB244"/>
      <c r="LC244"/>
      <c r="LD244"/>
      <c r="LE244"/>
      <c r="LF244"/>
      <c r="LG244"/>
      <c r="LH244"/>
      <c r="LI244"/>
      <c r="LJ244"/>
      <c r="LK244"/>
      <c r="LL244"/>
      <c r="LM244"/>
      <c r="LN244"/>
      <c r="LO244"/>
      <c r="LP244"/>
      <c r="LQ244"/>
      <c r="LR244"/>
      <c r="LS244"/>
      <c r="LT244"/>
      <c r="LU244"/>
      <c r="LV244"/>
      <c r="LW244"/>
      <c r="LX244"/>
      <c r="LY244"/>
      <c r="LZ244"/>
      <c r="MA244"/>
      <c r="MB244"/>
      <c r="MC244"/>
      <c r="MD244"/>
      <c r="ME244"/>
      <c r="MF244"/>
      <c r="MG244"/>
      <c r="MH244"/>
      <c r="MI244"/>
      <c r="MJ244"/>
      <c r="MK244"/>
      <c r="ML244"/>
      <c r="MM244"/>
      <c r="MN244"/>
      <c r="MO244"/>
      <c r="MP244"/>
      <c r="MQ244"/>
      <c r="MR244"/>
      <c r="MS244"/>
      <c r="MT244"/>
      <c r="MU244"/>
      <c r="MV244"/>
      <c r="MW244"/>
      <c r="MX244"/>
      <c r="MY244"/>
      <c r="MZ244"/>
      <c r="NA244"/>
      <c r="NB244"/>
      <c r="NC244"/>
      <c r="ND244"/>
      <c r="NE244"/>
      <c r="NF244"/>
      <c r="NG244"/>
      <c r="NH244"/>
      <c r="NI244"/>
      <c r="NJ244"/>
      <c r="NK244"/>
      <c r="NL244"/>
      <c r="NM244"/>
      <c r="NN244"/>
      <c r="NO244"/>
      <c r="NP244"/>
      <c r="NQ244"/>
      <c r="NR244"/>
      <c r="NS244"/>
      <c r="NT244"/>
      <c r="NU244"/>
      <c r="NV244"/>
      <c r="NW244"/>
      <c r="NX244"/>
      <c r="NY244"/>
      <c r="NZ244"/>
      <c r="OA244"/>
      <c r="OB244"/>
      <c r="OC244"/>
      <c r="OD244"/>
      <c r="OE244"/>
      <c r="OF244"/>
      <c r="OG244"/>
      <c r="OH244"/>
      <c r="OI244"/>
      <c r="OJ244"/>
      <c r="OK244"/>
      <c r="OL244"/>
      <c r="OM244"/>
      <c r="ON244"/>
      <c r="OO244"/>
      <c r="OP244"/>
      <c r="OQ244"/>
      <c r="OR244"/>
      <c r="OS244"/>
      <c r="OT244"/>
      <c r="OU244"/>
      <c r="OV244"/>
      <c r="OW244"/>
      <c r="OX244"/>
      <c r="OY244"/>
      <c r="OZ244"/>
      <c r="PA244"/>
      <c r="PB244"/>
      <c r="PC244"/>
      <c r="PD244"/>
      <c r="PE244"/>
      <c r="PF244"/>
      <c r="PG244"/>
      <c r="PH244"/>
      <c r="PI244"/>
      <c r="PJ244"/>
      <c r="PK244"/>
      <c r="PL244"/>
      <c r="PM244"/>
      <c r="PN244"/>
      <c r="PO244"/>
      <c r="PP244"/>
      <c r="PQ244"/>
      <c r="PR244"/>
      <c r="PS244"/>
      <c r="PT244"/>
      <c r="PU244"/>
      <c r="PV244"/>
      <c r="PW244"/>
      <c r="PX244"/>
      <c r="PY244"/>
      <c r="PZ244"/>
      <c r="QA244"/>
      <c r="QB244"/>
      <c r="QC244"/>
      <c r="QD244"/>
      <c r="QE244"/>
      <c r="QF244"/>
      <c r="QG244"/>
      <c r="QH244"/>
      <c r="QI244"/>
      <c r="QJ244"/>
      <c r="QK244"/>
      <c r="QL244"/>
      <c r="QM244"/>
      <c r="QN244"/>
      <c r="QO244"/>
      <c r="QP244"/>
      <c r="QQ244"/>
      <c r="QR244"/>
      <c r="QS244"/>
      <c r="QT244"/>
      <c r="QU244"/>
      <c r="QV244"/>
      <c r="QW244"/>
      <c r="QX244"/>
      <c r="QY244"/>
      <c r="QZ244"/>
      <c r="RA244"/>
      <c r="RB244"/>
      <c r="RC244"/>
      <c r="RD244"/>
      <c r="RE244"/>
      <c r="RF244"/>
      <c r="RG244"/>
      <c r="RH244"/>
      <c r="RI244"/>
      <c r="RJ244"/>
      <c r="RK244"/>
      <c r="RL244"/>
      <c r="RM244"/>
      <c r="RN244"/>
      <c r="RO244"/>
      <c r="RP244"/>
      <c r="RQ244"/>
      <c r="RR244"/>
      <c r="RS244"/>
      <c r="RT244"/>
      <c r="RU244"/>
      <c r="RV244"/>
      <c r="RW244"/>
      <c r="RX244"/>
      <c r="RY244"/>
      <c r="RZ244"/>
      <c r="SA244"/>
      <c r="SB244"/>
      <c r="SC244"/>
      <c r="SD244"/>
      <c r="SE244"/>
      <c r="SF244"/>
      <c r="SG244"/>
      <c r="SH244"/>
      <c r="SI244"/>
      <c r="SJ244"/>
      <c r="SK244"/>
      <c r="SL244"/>
      <c r="SM244"/>
      <c r="SN244"/>
      <c r="SO244"/>
      <c r="SP244"/>
      <c r="SQ244"/>
      <c r="SR244"/>
      <c r="SS244"/>
      <c r="ST244"/>
      <c r="SU244"/>
      <c r="SV244"/>
      <c r="SW244"/>
      <c r="SX244"/>
      <c r="SY244"/>
      <c r="SZ244"/>
      <c r="TA244"/>
      <c r="TB244"/>
      <c r="TC244"/>
      <c r="TD244"/>
      <c r="TE244"/>
      <c r="TF244"/>
      <c r="TG244"/>
      <c r="TH244"/>
      <c r="TI244"/>
      <c r="TJ244"/>
      <c r="TK244"/>
      <c r="TL244"/>
      <c r="TM244"/>
      <c r="TN244"/>
      <c r="TO244"/>
      <c r="TP244"/>
      <c r="TQ244"/>
      <c r="TR244"/>
      <c r="TS244"/>
      <c r="TT244"/>
      <c r="TU244"/>
      <c r="TV244"/>
      <c r="TW244"/>
      <c r="TX244"/>
      <c r="TY244"/>
      <c r="TZ244"/>
      <c r="UA244"/>
      <c r="UB244"/>
      <c r="UC244"/>
      <c r="UD244"/>
      <c r="UE244"/>
      <c r="UF244"/>
      <c r="UG244"/>
      <c r="UH244"/>
      <c r="UI244"/>
      <c r="UJ244"/>
      <c r="UK244"/>
      <c r="UL244"/>
      <c r="UM244"/>
      <c r="UN244"/>
      <c r="UO244"/>
      <c r="UP244"/>
      <c r="UQ244"/>
      <c r="UR244"/>
      <c r="US244"/>
      <c r="UT244"/>
      <c r="UU244"/>
      <c r="UV244"/>
      <c r="UW244"/>
      <c r="UX244"/>
      <c r="UY244"/>
      <c r="UZ244"/>
      <c r="VA244"/>
      <c r="VB244"/>
      <c r="VC244"/>
      <c r="VD244"/>
      <c r="VE244"/>
      <c r="VF244"/>
      <c r="VG244"/>
      <c r="VH244"/>
      <c r="VI244"/>
      <c r="VJ244"/>
      <c r="VK244"/>
      <c r="VL244"/>
      <c r="VM244"/>
      <c r="VN244"/>
      <c r="VO244"/>
      <c r="VP244"/>
      <c r="VQ244"/>
      <c r="VR244"/>
      <c r="VS244"/>
      <c r="VT244"/>
      <c r="VU244"/>
      <c r="VV244"/>
      <c r="VW244"/>
      <c r="VX244"/>
      <c r="VY244"/>
      <c r="VZ244"/>
      <c r="WA244"/>
      <c r="WB244"/>
      <c r="WC244"/>
      <c r="WD244"/>
      <c r="WE244"/>
      <c r="WF244"/>
      <c r="WG244"/>
      <c r="WH244"/>
      <c r="WI244"/>
      <c r="WJ244"/>
      <c r="WK244"/>
      <c r="WL244"/>
      <c r="WM244"/>
      <c r="WN244"/>
      <c r="WO244"/>
      <c r="WP244"/>
      <c r="WQ244"/>
      <c r="WR244"/>
      <c r="WS244"/>
      <c r="WT244"/>
      <c r="WU244"/>
      <c r="WV244"/>
      <c r="WW244"/>
      <c r="WX244"/>
      <c r="WY244"/>
      <c r="WZ244"/>
      <c r="XA244"/>
      <c r="XB244"/>
      <c r="XC244"/>
      <c r="XD244"/>
      <c r="XE244"/>
      <c r="XF244"/>
      <c r="XG244"/>
      <c r="XH244"/>
      <c r="XI244"/>
      <c r="XJ244"/>
      <c r="XK244"/>
      <c r="XL244"/>
      <c r="XM244"/>
      <c r="XN244"/>
      <c r="XO244"/>
      <c r="XP244"/>
      <c r="XQ244"/>
      <c r="XR244"/>
      <c r="XS244"/>
      <c r="XT244"/>
      <c r="XU244"/>
      <c r="XV244"/>
      <c r="XW244"/>
      <c r="XX244"/>
      <c r="XY244"/>
      <c r="XZ244"/>
      <c r="YA244"/>
      <c r="YB244"/>
      <c r="YC244"/>
      <c r="YD244"/>
      <c r="YE244"/>
      <c r="YF244"/>
      <c r="YG244"/>
      <c r="YH244"/>
      <c r="YI244"/>
      <c r="YJ244"/>
      <c r="YK244"/>
      <c r="YL244"/>
      <c r="YM244"/>
      <c r="YN244"/>
      <c r="YO244"/>
      <c r="YP244"/>
      <c r="YQ244"/>
      <c r="YR244"/>
      <c r="YS244"/>
      <c r="YT244"/>
      <c r="YU244"/>
      <c r="YV244"/>
      <c r="YW244"/>
      <c r="YX244"/>
      <c r="YY244"/>
      <c r="YZ244"/>
      <c r="ZA244"/>
      <c r="ZB244"/>
      <c r="ZC244"/>
      <c r="ZD244"/>
      <c r="ZE244"/>
      <c r="ZF244"/>
      <c r="ZG244"/>
      <c r="ZH244"/>
      <c r="ZI244"/>
      <c r="ZJ244"/>
      <c r="ZK244"/>
      <c r="ZL244"/>
      <c r="ZM244"/>
      <c r="ZN244"/>
      <c r="ZO244"/>
      <c r="ZP244"/>
      <c r="ZQ244"/>
      <c r="ZR244"/>
      <c r="ZS244"/>
      <c r="ZT244"/>
      <c r="ZU244"/>
      <c r="ZV244"/>
      <c r="ZW244"/>
      <c r="ZX244"/>
      <c r="ZY244"/>
      <c r="ZZ244"/>
    </row>
    <row r="245" spans="1:702" s="18" customFormat="1">
      <c r="A245" s="16" t="s">
        <v>195</v>
      </c>
      <c r="B245">
        <v>628178.26786452695</v>
      </c>
      <c r="C245">
        <v>635097.96167577675</v>
      </c>
      <c r="D245">
        <v>582278.72489745263</v>
      </c>
      <c r="E245">
        <v>568570.6809980328</v>
      </c>
      <c r="F245">
        <v>572927.17038121528</v>
      </c>
      <c r="G245">
        <v>609442.30561963236</v>
      </c>
      <c r="H245">
        <v>617766.76934712357</v>
      </c>
      <c r="I245">
        <v>594145.58715522988</v>
      </c>
      <c r="J245">
        <v>658116.88402933103</v>
      </c>
      <c r="K245">
        <v>490487.59422822332</v>
      </c>
      <c r="L245">
        <v>497998.62800801964</v>
      </c>
      <c r="M245">
        <v>491492.52034612349</v>
      </c>
      <c r="N245">
        <v>440836.26349160564</v>
      </c>
      <c r="O245">
        <v>438399.33866908133</v>
      </c>
      <c r="P245">
        <v>425976.97584873857</v>
      </c>
      <c r="Q245">
        <v>437489.08582218137</v>
      </c>
      <c r="R245">
        <v>466308.91417894966</v>
      </c>
      <c r="S245">
        <v>444334.71986501821</v>
      </c>
      <c r="T245">
        <v>415216.59185604641</v>
      </c>
      <c r="U245">
        <v>333587.06456440175</v>
      </c>
      <c r="V245">
        <v>332520.75835110852</v>
      </c>
      <c r="W245">
        <v>312612.22969588003</v>
      </c>
      <c r="X245">
        <v>290921.87770018505</v>
      </c>
      <c r="Y245">
        <v>300493.5829902222</v>
      </c>
      <c r="Z245">
        <v>275042.44128879084</v>
      </c>
      <c r="AA245">
        <v>275090.54644067347</v>
      </c>
      <c r="AB245">
        <v>275124.78098709835</v>
      </c>
      <c r="AC245">
        <v>248317.4678113226</v>
      </c>
      <c r="AD245">
        <v>226563.02804099588</v>
      </c>
      <c r="AE245">
        <v>233319.28420760384</v>
      </c>
      <c r="AF245">
        <v>228716.86884370254</v>
      </c>
      <c r="AG245">
        <v>211342.26153338226</v>
      </c>
      <c r="AH245">
        <v>160070.82547267541</v>
      </c>
      <c r="AI245">
        <v>171344.94653194997</v>
      </c>
      <c r="AJ245">
        <v>175010.98905627924</v>
      </c>
      <c r="AK245">
        <v>144138.32487002938</v>
      </c>
      <c r="AL245">
        <v>113626.01714598398</v>
      </c>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c r="EN245"/>
      <c r="EO245"/>
      <c r="EP245"/>
      <c r="EQ245"/>
      <c r="ER245"/>
      <c r="ES245"/>
      <c r="ET245"/>
      <c r="EU245"/>
      <c r="EV245"/>
      <c r="EW245"/>
      <c r="EX245"/>
      <c r="EY245"/>
      <c r="EZ245"/>
      <c r="FA245"/>
      <c r="FB245"/>
      <c r="FC245"/>
      <c r="FD245"/>
      <c r="FE245"/>
      <c r="FF245"/>
      <c r="FG245"/>
      <c r="FH245"/>
      <c r="FI245"/>
      <c r="FJ245"/>
      <c r="FK245"/>
      <c r="FL245"/>
      <c r="FM245"/>
      <c r="FN245"/>
      <c r="FO245"/>
      <c r="FP245"/>
      <c r="FQ245"/>
      <c r="FR245"/>
      <c r="FS245"/>
      <c r="FT245"/>
      <c r="FU245"/>
      <c r="FV245"/>
      <c r="FW245"/>
      <c r="FX245"/>
      <c r="FY245"/>
      <c r="FZ245"/>
      <c r="GA245"/>
      <c r="GB245"/>
      <c r="GC245"/>
      <c r="GD245"/>
      <c r="GE245"/>
      <c r="GF245"/>
      <c r="GG245"/>
      <c r="GH245"/>
      <c r="GI245"/>
      <c r="GJ245"/>
      <c r="GK245"/>
      <c r="GL245"/>
      <c r="GM245"/>
      <c r="GN245"/>
      <c r="GO245"/>
      <c r="GP245"/>
      <c r="GQ245"/>
      <c r="GR245"/>
      <c r="GS245"/>
      <c r="GT245"/>
      <c r="GU245"/>
      <c r="GV245"/>
      <c r="GW245"/>
      <c r="GX245"/>
      <c r="GY245"/>
      <c r="GZ245"/>
      <c r="HA245"/>
      <c r="HB245"/>
      <c r="HC245"/>
      <c r="HD245"/>
      <c r="HE245"/>
      <c r="HF245"/>
      <c r="HG245"/>
      <c r="HH245"/>
      <c r="HI245"/>
      <c r="HJ245"/>
      <c r="HK245"/>
      <c r="HL245"/>
      <c r="HM245"/>
      <c r="HN245"/>
      <c r="HO245"/>
      <c r="HP245"/>
      <c r="HQ245"/>
      <c r="HR245"/>
      <c r="HS245"/>
      <c r="HT245"/>
      <c r="HU245"/>
      <c r="HV245"/>
      <c r="HW245"/>
      <c r="HX245"/>
      <c r="HY245"/>
      <c r="HZ245"/>
      <c r="IA245"/>
      <c r="IB245"/>
      <c r="IC245"/>
      <c r="ID245"/>
      <c r="IE245"/>
      <c r="IF245"/>
      <c r="IG245"/>
      <c r="IH245"/>
      <c r="II245"/>
      <c r="IJ245"/>
      <c r="IK245"/>
      <c r="IL245"/>
      <c r="IM245"/>
      <c r="IN245"/>
      <c r="IO245"/>
      <c r="IP245"/>
      <c r="IQ245"/>
      <c r="IR245"/>
      <c r="IS245"/>
      <c r="IT245"/>
      <c r="IU245"/>
      <c r="IV245"/>
      <c r="IW245"/>
      <c r="IX245"/>
      <c r="IY245"/>
      <c r="IZ245"/>
      <c r="JA245"/>
      <c r="JB245"/>
      <c r="JC245"/>
      <c r="JD245"/>
      <c r="JE245"/>
      <c r="JF245"/>
      <c r="JG245"/>
      <c r="JH245"/>
      <c r="JI245"/>
      <c r="JJ245"/>
      <c r="JK245"/>
      <c r="JL245"/>
      <c r="JM245"/>
      <c r="JN245"/>
      <c r="JO245"/>
      <c r="JP245"/>
      <c r="JQ245"/>
      <c r="JR245"/>
      <c r="JS245"/>
      <c r="JT245"/>
      <c r="JU245"/>
      <c r="JV245"/>
      <c r="JW245"/>
      <c r="JX245"/>
      <c r="JY245"/>
      <c r="JZ245"/>
      <c r="KA245"/>
      <c r="KB245"/>
      <c r="KC245"/>
      <c r="KD245"/>
      <c r="KE245"/>
      <c r="KF245"/>
      <c r="KG245"/>
      <c r="KH245"/>
      <c r="KI245"/>
      <c r="KJ245"/>
      <c r="KK245"/>
      <c r="KL245"/>
      <c r="KM245"/>
      <c r="KN245"/>
      <c r="KO245"/>
      <c r="KP245"/>
      <c r="KQ245"/>
      <c r="KR245"/>
      <c r="KS245"/>
      <c r="KT245"/>
      <c r="KU245"/>
      <c r="KV245"/>
      <c r="KW245"/>
      <c r="KX245"/>
      <c r="KY245"/>
      <c r="KZ245"/>
      <c r="LA245"/>
      <c r="LB245"/>
      <c r="LC245"/>
      <c r="LD245"/>
      <c r="LE245"/>
      <c r="LF245"/>
      <c r="LG245"/>
      <c r="LH245"/>
      <c r="LI245"/>
      <c r="LJ245"/>
      <c r="LK245"/>
      <c r="LL245"/>
      <c r="LM245"/>
      <c r="LN245"/>
      <c r="LO245"/>
      <c r="LP245"/>
      <c r="LQ245"/>
      <c r="LR245"/>
      <c r="LS245"/>
      <c r="LT245"/>
      <c r="LU245"/>
      <c r="LV245"/>
      <c r="LW245"/>
      <c r="LX245"/>
      <c r="LY245"/>
      <c r="LZ245"/>
      <c r="MA245"/>
      <c r="MB245"/>
      <c r="MC245"/>
      <c r="MD245"/>
      <c r="ME245"/>
      <c r="MF245"/>
      <c r="MG245"/>
      <c r="MH245"/>
      <c r="MI245"/>
      <c r="MJ245"/>
      <c r="MK245"/>
      <c r="ML245"/>
      <c r="MM245"/>
      <c r="MN245"/>
      <c r="MO245"/>
      <c r="MP245"/>
      <c r="MQ245"/>
      <c r="MR245"/>
      <c r="MS245"/>
      <c r="MT245"/>
      <c r="MU245"/>
      <c r="MV245"/>
      <c r="MW245"/>
      <c r="MX245"/>
      <c r="MY245"/>
      <c r="MZ245"/>
      <c r="NA245"/>
      <c r="NB245"/>
      <c r="NC245"/>
      <c r="ND245"/>
      <c r="NE245"/>
      <c r="NF245"/>
      <c r="NG245"/>
      <c r="NH245"/>
      <c r="NI245"/>
      <c r="NJ245"/>
      <c r="NK245"/>
      <c r="NL245"/>
      <c r="NM245"/>
      <c r="NN245"/>
      <c r="NO245"/>
      <c r="NP245"/>
      <c r="NQ245"/>
      <c r="NR245"/>
      <c r="NS245"/>
      <c r="NT245"/>
      <c r="NU245"/>
      <c r="NV245"/>
      <c r="NW245"/>
      <c r="NX245"/>
      <c r="NY245"/>
      <c r="NZ245"/>
      <c r="OA245"/>
      <c r="OB245"/>
      <c r="OC245"/>
      <c r="OD245"/>
      <c r="OE245"/>
      <c r="OF245"/>
      <c r="OG245"/>
      <c r="OH245"/>
      <c r="OI245"/>
      <c r="OJ245"/>
      <c r="OK245"/>
      <c r="OL245"/>
      <c r="OM245"/>
      <c r="ON245"/>
      <c r="OO245"/>
      <c r="OP245"/>
      <c r="OQ245"/>
      <c r="OR245"/>
      <c r="OS245"/>
      <c r="OT245"/>
      <c r="OU245"/>
      <c r="OV245"/>
      <c r="OW245"/>
      <c r="OX245"/>
      <c r="OY245"/>
      <c r="OZ245"/>
      <c r="PA245"/>
      <c r="PB245"/>
      <c r="PC245"/>
      <c r="PD245"/>
      <c r="PE245"/>
      <c r="PF245"/>
      <c r="PG245"/>
      <c r="PH245"/>
      <c r="PI245"/>
      <c r="PJ245"/>
      <c r="PK245"/>
      <c r="PL245"/>
      <c r="PM245"/>
      <c r="PN245"/>
      <c r="PO245"/>
      <c r="PP245"/>
      <c r="PQ245"/>
      <c r="PR245"/>
      <c r="PS245"/>
      <c r="PT245"/>
      <c r="PU245"/>
      <c r="PV245"/>
      <c r="PW245"/>
      <c r="PX245"/>
      <c r="PY245"/>
      <c r="PZ245"/>
      <c r="QA245"/>
      <c r="QB245"/>
      <c r="QC245"/>
      <c r="QD245"/>
      <c r="QE245"/>
      <c r="QF245"/>
      <c r="QG245"/>
      <c r="QH245"/>
      <c r="QI245"/>
      <c r="QJ245"/>
      <c r="QK245"/>
      <c r="QL245"/>
      <c r="QM245"/>
      <c r="QN245"/>
      <c r="QO245"/>
      <c r="QP245"/>
      <c r="QQ245"/>
      <c r="QR245"/>
      <c r="QS245"/>
      <c r="QT245"/>
      <c r="QU245"/>
      <c r="QV245"/>
      <c r="QW245"/>
      <c r="QX245"/>
      <c r="QY245"/>
      <c r="QZ245"/>
      <c r="RA245"/>
      <c r="RB245"/>
      <c r="RC245"/>
      <c r="RD245"/>
      <c r="RE245"/>
      <c r="RF245"/>
      <c r="RG245"/>
      <c r="RH245"/>
      <c r="RI245"/>
      <c r="RJ245"/>
      <c r="RK245"/>
      <c r="RL245"/>
      <c r="RM245"/>
      <c r="RN245"/>
      <c r="RO245"/>
      <c r="RP245"/>
      <c r="RQ245"/>
      <c r="RR245"/>
      <c r="RS245"/>
      <c r="RT245"/>
      <c r="RU245"/>
      <c r="RV245"/>
      <c r="RW245"/>
      <c r="RX245"/>
      <c r="RY245"/>
      <c r="RZ245"/>
      <c r="SA245"/>
      <c r="SB245"/>
      <c r="SC245"/>
      <c r="SD245"/>
      <c r="SE245"/>
      <c r="SF245"/>
      <c r="SG245"/>
      <c r="SH245"/>
      <c r="SI245"/>
      <c r="SJ245"/>
      <c r="SK245"/>
      <c r="SL245"/>
      <c r="SM245"/>
      <c r="SN245"/>
      <c r="SO245"/>
      <c r="SP245"/>
      <c r="SQ245"/>
      <c r="SR245"/>
      <c r="SS245"/>
      <c r="ST245"/>
      <c r="SU245"/>
      <c r="SV245"/>
      <c r="SW245"/>
      <c r="SX245"/>
      <c r="SY245"/>
      <c r="SZ245"/>
      <c r="TA245"/>
      <c r="TB245"/>
      <c r="TC245"/>
      <c r="TD245"/>
      <c r="TE245"/>
      <c r="TF245"/>
      <c r="TG245"/>
      <c r="TH245"/>
      <c r="TI245"/>
      <c r="TJ245"/>
      <c r="TK245"/>
      <c r="TL245"/>
      <c r="TM245"/>
      <c r="TN245"/>
      <c r="TO245"/>
      <c r="TP245"/>
      <c r="TQ245"/>
      <c r="TR245"/>
      <c r="TS245"/>
      <c r="TT245"/>
      <c r="TU245"/>
      <c r="TV245"/>
      <c r="TW245"/>
      <c r="TX245"/>
      <c r="TY245"/>
      <c r="TZ245"/>
      <c r="UA245"/>
      <c r="UB245"/>
      <c r="UC245"/>
      <c r="UD245"/>
      <c r="UE245"/>
      <c r="UF245"/>
      <c r="UG245"/>
      <c r="UH245"/>
      <c r="UI245"/>
      <c r="UJ245"/>
      <c r="UK245"/>
      <c r="UL245"/>
      <c r="UM245"/>
      <c r="UN245"/>
      <c r="UO245"/>
      <c r="UP245"/>
      <c r="UQ245"/>
      <c r="UR245"/>
      <c r="US245"/>
      <c r="UT245"/>
      <c r="UU245"/>
      <c r="UV245"/>
      <c r="UW245"/>
      <c r="UX245"/>
      <c r="UY245"/>
      <c r="UZ245"/>
      <c r="VA245"/>
      <c r="VB245"/>
      <c r="VC245"/>
      <c r="VD245"/>
      <c r="VE245"/>
      <c r="VF245"/>
      <c r="VG245"/>
      <c r="VH245"/>
      <c r="VI245"/>
      <c r="VJ245"/>
      <c r="VK245"/>
      <c r="VL245"/>
      <c r="VM245"/>
      <c r="VN245"/>
      <c r="VO245"/>
      <c r="VP245"/>
      <c r="VQ245"/>
      <c r="VR245"/>
      <c r="VS245"/>
      <c r="VT245"/>
      <c r="VU245"/>
      <c r="VV245"/>
      <c r="VW245"/>
      <c r="VX245"/>
      <c r="VY245"/>
      <c r="VZ245"/>
      <c r="WA245"/>
      <c r="WB245"/>
      <c r="WC245"/>
      <c r="WD245"/>
      <c r="WE245"/>
      <c r="WF245"/>
      <c r="WG245"/>
      <c r="WH245"/>
      <c r="WI245"/>
      <c r="WJ245"/>
      <c r="WK245"/>
      <c r="WL245"/>
      <c r="WM245"/>
      <c r="WN245"/>
      <c r="WO245"/>
      <c r="WP245"/>
      <c r="WQ245"/>
      <c r="WR245"/>
      <c r="WS245"/>
      <c r="WT245"/>
      <c r="WU245"/>
      <c r="WV245"/>
      <c r="WW245"/>
      <c r="WX245"/>
      <c r="WY245"/>
      <c r="WZ245"/>
      <c r="XA245"/>
      <c r="XB245"/>
      <c r="XC245"/>
      <c r="XD245"/>
      <c r="XE245"/>
      <c r="XF245"/>
      <c r="XG245"/>
      <c r="XH245"/>
      <c r="XI245"/>
      <c r="XJ245"/>
      <c r="XK245"/>
      <c r="XL245"/>
      <c r="XM245"/>
      <c r="XN245"/>
      <c r="XO245"/>
      <c r="XP245"/>
      <c r="XQ245"/>
      <c r="XR245"/>
      <c r="XS245"/>
      <c r="XT245"/>
      <c r="XU245"/>
      <c r="XV245"/>
      <c r="XW245"/>
      <c r="XX245"/>
      <c r="XY245"/>
      <c r="XZ245"/>
      <c r="YA245"/>
      <c r="YB245"/>
      <c r="YC245"/>
      <c r="YD245"/>
      <c r="YE245"/>
      <c r="YF245"/>
      <c r="YG245"/>
      <c r="YH245"/>
      <c r="YI245"/>
      <c r="YJ245"/>
      <c r="YK245"/>
      <c r="YL245"/>
      <c r="YM245"/>
      <c r="YN245"/>
      <c r="YO245"/>
      <c r="YP245"/>
      <c r="YQ245"/>
      <c r="YR245"/>
      <c r="YS245"/>
      <c r="YT245"/>
      <c r="YU245"/>
      <c r="YV245"/>
      <c r="YW245"/>
      <c r="YX245"/>
      <c r="YY245"/>
      <c r="YZ245"/>
      <c r="ZA245"/>
      <c r="ZB245"/>
      <c r="ZC245"/>
      <c r="ZD245"/>
      <c r="ZE245"/>
      <c r="ZF245"/>
      <c r="ZG245"/>
      <c r="ZH245"/>
      <c r="ZI245"/>
      <c r="ZJ245"/>
      <c r="ZK245"/>
      <c r="ZL245"/>
      <c r="ZM245"/>
      <c r="ZN245"/>
      <c r="ZO245"/>
      <c r="ZP245"/>
      <c r="ZQ245"/>
      <c r="ZR245"/>
      <c r="ZS245"/>
      <c r="ZT245"/>
      <c r="ZU245"/>
      <c r="ZV245"/>
      <c r="ZW245"/>
      <c r="ZX245"/>
      <c r="ZY245"/>
      <c r="ZZ245"/>
    </row>
    <row r="246" spans="1:702" s="18" customFormat="1">
      <c r="A246" s="69" t="s">
        <v>361</v>
      </c>
      <c r="B246">
        <v>0</v>
      </c>
      <c r="C246">
        <v>0</v>
      </c>
      <c r="D246">
        <v>0</v>
      </c>
      <c r="E246">
        <v>0</v>
      </c>
      <c r="F246">
        <v>0</v>
      </c>
      <c r="G246">
        <v>0</v>
      </c>
      <c r="H246">
        <v>0</v>
      </c>
      <c r="I246">
        <v>0</v>
      </c>
      <c r="J246">
        <v>0</v>
      </c>
      <c r="K246">
        <v>0</v>
      </c>
      <c r="L246">
        <v>0</v>
      </c>
      <c r="M246">
        <v>0</v>
      </c>
      <c r="N246">
        <v>0</v>
      </c>
      <c r="O246">
        <v>0</v>
      </c>
      <c r="P246">
        <v>0</v>
      </c>
      <c r="Q246">
        <v>0</v>
      </c>
      <c r="R246">
        <v>0</v>
      </c>
      <c r="S246">
        <v>0</v>
      </c>
      <c r="T246">
        <v>0</v>
      </c>
      <c r="U246">
        <v>0</v>
      </c>
      <c r="V246">
        <v>0</v>
      </c>
      <c r="W246">
        <v>0</v>
      </c>
      <c r="X246">
        <v>0</v>
      </c>
      <c r="Y246">
        <v>0</v>
      </c>
      <c r="Z246">
        <v>0</v>
      </c>
      <c r="AA246">
        <v>0</v>
      </c>
      <c r="AB246">
        <v>0</v>
      </c>
      <c r="AC246">
        <v>0</v>
      </c>
      <c r="AD246">
        <v>0</v>
      </c>
      <c r="AE246">
        <v>0</v>
      </c>
      <c r="AF246">
        <v>0</v>
      </c>
      <c r="AG246">
        <v>0</v>
      </c>
      <c r="AH246">
        <v>0</v>
      </c>
      <c r="AI246">
        <v>0</v>
      </c>
      <c r="AJ246">
        <v>0</v>
      </c>
      <c r="AK246">
        <v>0</v>
      </c>
      <c r="AL246">
        <v>0</v>
      </c>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c r="EN246"/>
      <c r="EO246"/>
      <c r="EP246"/>
      <c r="EQ246"/>
      <c r="ER246"/>
      <c r="ES246"/>
      <c r="ET246"/>
      <c r="EU246"/>
      <c r="EV246"/>
      <c r="EW246"/>
      <c r="EX246"/>
      <c r="EY246"/>
      <c r="EZ246"/>
      <c r="FA246"/>
      <c r="FB246"/>
      <c r="FC246"/>
      <c r="FD246"/>
      <c r="FE246"/>
      <c r="FF246"/>
      <c r="FG246"/>
      <c r="FH246"/>
      <c r="FI246"/>
      <c r="FJ246"/>
      <c r="FK246"/>
      <c r="FL246"/>
      <c r="FM246"/>
      <c r="FN246"/>
      <c r="FO246"/>
      <c r="FP246"/>
      <c r="FQ246"/>
      <c r="FR246"/>
      <c r="FS246"/>
      <c r="FT246"/>
      <c r="FU246"/>
      <c r="FV246"/>
      <c r="FW246"/>
      <c r="FX246"/>
      <c r="FY246"/>
      <c r="FZ246"/>
      <c r="GA246"/>
      <c r="GB246"/>
      <c r="GC246"/>
      <c r="GD246"/>
      <c r="GE246"/>
      <c r="GF246"/>
      <c r="GG246"/>
      <c r="GH246"/>
      <c r="GI246"/>
      <c r="GJ246"/>
      <c r="GK246"/>
      <c r="GL246"/>
      <c r="GM246"/>
      <c r="GN246"/>
      <c r="GO246"/>
      <c r="GP246"/>
      <c r="GQ246"/>
      <c r="GR246"/>
      <c r="GS246"/>
      <c r="GT246"/>
      <c r="GU246"/>
      <c r="GV246"/>
      <c r="GW246"/>
      <c r="GX246"/>
      <c r="GY246"/>
      <c r="GZ246"/>
      <c r="HA246"/>
      <c r="HB246"/>
      <c r="HC246"/>
      <c r="HD246"/>
      <c r="HE246"/>
      <c r="HF246"/>
      <c r="HG246"/>
      <c r="HH246"/>
      <c r="HI246"/>
      <c r="HJ246"/>
      <c r="HK246"/>
      <c r="HL246"/>
      <c r="HM246"/>
      <c r="HN246"/>
      <c r="HO246"/>
      <c r="HP246"/>
      <c r="HQ246"/>
      <c r="HR246"/>
      <c r="HS246"/>
      <c r="HT246"/>
      <c r="HU246"/>
      <c r="HV246"/>
      <c r="HW246"/>
      <c r="HX246"/>
      <c r="HY246"/>
      <c r="HZ246"/>
      <c r="IA246"/>
      <c r="IB246"/>
      <c r="IC246"/>
      <c r="ID246"/>
      <c r="IE246"/>
      <c r="IF246"/>
      <c r="IG246"/>
      <c r="IH246"/>
      <c r="II246"/>
      <c r="IJ246"/>
      <c r="IK246"/>
      <c r="IL246"/>
      <c r="IM246"/>
      <c r="IN246"/>
      <c r="IO246"/>
      <c r="IP246"/>
      <c r="IQ246"/>
      <c r="IR246"/>
      <c r="IS246"/>
      <c r="IT246"/>
      <c r="IU246"/>
      <c r="IV246"/>
      <c r="IW246"/>
      <c r="IX246"/>
      <c r="IY246"/>
      <c r="IZ246"/>
      <c r="JA246"/>
      <c r="JB246"/>
      <c r="JC246"/>
      <c r="JD246"/>
      <c r="JE246"/>
      <c r="JF246"/>
      <c r="JG246"/>
      <c r="JH246"/>
      <c r="JI246"/>
      <c r="JJ246"/>
      <c r="JK246"/>
      <c r="JL246"/>
      <c r="JM246"/>
      <c r="JN246"/>
      <c r="JO246"/>
      <c r="JP246"/>
      <c r="JQ246"/>
      <c r="JR246"/>
      <c r="JS246"/>
      <c r="JT246"/>
      <c r="JU246"/>
      <c r="JV246"/>
      <c r="JW246"/>
      <c r="JX246"/>
      <c r="JY246"/>
      <c r="JZ246"/>
      <c r="KA246"/>
      <c r="KB246"/>
      <c r="KC246"/>
      <c r="KD246"/>
      <c r="KE246"/>
      <c r="KF246"/>
      <c r="KG246"/>
      <c r="KH246"/>
      <c r="KI246"/>
      <c r="KJ246"/>
      <c r="KK246"/>
      <c r="KL246"/>
      <c r="KM246"/>
      <c r="KN246"/>
      <c r="KO246"/>
      <c r="KP246"/>
      <c r="KQ246"/>
      <c r="KR246"/>
      <c r="KS246"/>
      <c r="KT246"/>
      <c r="KU246"/>
      <c r="KV246"/>
      <c r="KW246"/>
      <c r="KX246"/>
      <c r="KY246"/>
      <c r="KZ246"/>
      <c r="LA246"/>
      <c r="LB246"/>
      <c r="LC246"/>
      <c r="LD246"/>
      <c r="LE246"/>
      <c r="LF246"/>
      <c r="LG246"/>
      <c r="LH246"/>
      <c r="LI246"/>
      <c r="LJ246"/>
      <c r="LK246"/>
      <c r="LL246"/>
      <c r="LM246"/>
      <c r="LN246"/>
      <c r="LO246"/>
      <c r="LP246"/>
      <c r="LQ246"/>
      <c r="LR246"/>
      <c r="LS246"/>
      <c r="LT246"/>
      <c r="LU246"/>
      <c r="LV246"/>
      <c r="LW246"/>
      <c r="LX246"/>
      <c r="LY246"/>
      <c r="LZ246"/>
      <c r="MA246"/>
      <c r="MB246"/>
      <c r="MC246"/>
      <c r="MD246"/>
      <c r="ME246"/>
      <c r="MF246"/>
      <c r="MG246"/>
      <c r="MH246"/>
      <c r="MI246"/>
      <c r="MJ246"/>
      <c r="MK246"/>
      <c r="ML246"/>
      <c r="MM246"/>
      <c r="MN246"/>
      <c r="MO246"/>
      <c r="MP246"/>
      <c r="MQ246"/>
      <c r="MR246"/>
      <c r="MS246"/>
      <c r="MT246"/>
      <c r="MU246"/>
      <c r="MV246"/>
      <c r="MW246"/>
      <c r="MX246"/>
      <c r="MY246"/>
      <c r="MZ246"/>
      <c r="NA246"/>
      <c r="NB246"/>
      <c r="NC246"/>
      <c r="ND246"/>
      <c r="NE246"/>
      <c r="NF246"/>
      <c r="NG246"/>
      <c r="NH246"/>
      <c r="NI246"/>
      <c r="NJ246"/>
      <c r="NK246"/>
      <c r="NL246"/>
      <c r="NM246"/>
      <c r="NN246"/>
      <c r="NO246"/>
      <c r="NP246"/>
      <c r="NQ246"/>
      <c r="NR246"/>
      <c r="NS246"/>
      <c r="NT246"/>
      <c r="NU246"/>
      <c r="NV246"/>
      <c r="NW246"/>
      <c r="NX246"/>
      <c r="NY246"/>
      <c r="NZ246"/>
      <c r="OA246"/>
      <c r="OB246"/>
      <c r="OC246"/>
      <c r="OD246"/>
      <c r="OE246"/>
      <c r="OF246"/>
      <c r="OG246"/>
      <c r="OH246"/>
      <c r="OI246"/>
      <c r="OJ246"/>
      <c r="OK246"/>
      <c r="OL246"/>
      <c r="OM246"/>
      <c r="ON246"/>
      <c r="OO246"/>
      <c r="OP246"/>
      <c r="OQ246"/>
      <c r="OR246"/>
      <c r="OS246"/>
      <c r="OT246"/>
      <c r="OU246"/>
      <c r="OV246"/>
      <c r="OW246"/>
      <c r="OX246"/>
      <c r="OY246"/>
      <c r="OZ246"/>
      <c r="PA246"/>
      <c r="PB246"/>
      <c r="PC246"/>
      <c r="PD246"/>
      <c r="PE246"/>
      <c r="PF246"/>
      <c r="PG246"/>
      <c r="PH246"/>
      <c r="PI246"/>
      <c r="PJ246"/>
      <c r="PK246"/>
      <c r="PL246"/>
      <c r="PM246"/>
      <c r="PN246"/>
      <c r="PO246"/>
      <c r="PP246"/>
      <c r="PQ246"/>
      <c r="PR246"/>
      <c r="PS246"/>
      <c r="PT246"/>
      <c r="PU246"/>
      <c r="PV246"/>
      <c r="PW246"/>
      <c r="PX246"/>
      <c r="PY246"/>
      <c r="PZ246"/>
      <c r="QA246"/>
      <c r="QB246"/>
      <c r="QC246"/>
      <c r="QD246"/>
      <c r="QE246"/>
      <c r="QF246"/>
      <c r="QG246"/>
      <c r="QH246"/>
      <c r="QI246"/>
      <c r="QJ246"/>
      <c r="QK246"/>
      <c r="QL246"/>
      <c r="QM246"/>
      <c r="QN246"/>
      <c r="QO246"/>
      <c r="QP246"/>
      <c r="QQ246"/>
      <c r="QR246"/>
      <c r="QS246"/>
      <c r="QT246"/>
      <c r="QU246"/>
      <c r="QV246"/>
      <c r="QW246"/>
      <c r="QX246"/>
      <c r="QY246"/>
      <c r="QZ246"/>
      <c r="RA246"/>
      <c r="RB246"/>
      <c r="RC246"/>
      <c r="RD246"/>
      <c r="RE246"/>
      <c r="RF246"/>
      <c r="RG246"/>
      <c r="RH246"/>
      <c r="RI246"/>
      <c r="RJ246"/>
      <c r="RK246"/>
      <c r="RL246"/>
      <c r="RM246"/>
      <c r="RN246"/>
      <c r="RO246"/>
      <c r="RP246"/>
      <c r="RQ246"/>
      <c r="RR246"/>
      <c r="RS246"/>
      <c r="RT246"/>
      <c r="RU246"/>
      <c r="RV246"/>
      <c r="RW246"/>
      <c r="RX246"/>
      <c r="RY246"/>
      <c r="RZ246"/>
      <c r="SA246"/>
      <c r="SB246"/>
      <c r="SC246"/>
      <c r="SD246"/>
      <c r="SE246"/>
      <c r="SF246"/>
      <c r="SG246"/>
      <c r="SH246"/>
      <c r="SI246"/>
      <c r="SJ246"/>
      <c r="SK246"/>
      <c r="SL246"/>
      <c r="SM246"/>
      <c r="SN246"/>
      <c r="SO246"/>
      <c r="SP246"/>
      <c r="SQ246"/>
      <c r="SR246"/>
      <c r="SS246"/>
      <c r="ST246"/>
      <c r="SU246"/>
      <c r="SV246"/>
      <c r="SW246"/>
      <c r="SX246"/>
      <c r="SY246"/>
      <c r="SZ246"/>
      <c r="TA246"/>
      <c r="TB246"/>
      <c r="TC246"/>
      <c r="TD246"/>
      <c r="TE246"/>
      <c r="TF246"/>
      <c r="TG246"/>
      <c r="TH246"/>
      <c r="TI246"/>
      <c r="TJ246"/>
      <c r="TK246"/>
      <c r="TL246"/>
      <c r="TM246"/>
      <c r="TN246"/>
      <c r="TO246"/>
      <c r="TP246"/>
      <c r="TQ246"/>
      <c r="TR246"/>
      <c r="TS246"/>
      <c r="TT246"/>
      <c r="TU246"/>
      <c r="TV246"/>
      <c r="TW246"/>
      <c r="TX246"/>
      <c r="TY246"/>
      <c r="TZ246"/>
      <c r="UA246"/>
      <c r="UB246"/>
      <c r="UC246"/>
      <c r="UD246"/>
      <c r="UE246"/>
      <c r="UF246"/>
      <c r="UG246"/>
      <c r="UH246"/>
      <c r="UI246"/>
      <c r="UJ246"/>
      <c r="UK246"/>
      <c r="UL246"/>
      <c r="UM246"/>
      <c r="UN246"/>
      <c r="UO246"/>
      <c r="UP246"/>
      <c r="UQ246"/>
      <c r="UR246"/>
      <c r="US246"/>
      <c r="UT246"/>
      <c r="UU246"/>
      <c r="UV246"/>
      <c r="UW246"/>
      <c r="UX246"/>
      <c r="UY246"/>
      <c r="UZ246"/>
      <c r="VA246"/>
      <c r="VB246"/>
      <c r="VC246"/>
      <c r="VD246"/>
      <c r="VE246"/>
      <c r="VF246"/>
      <c r="VG246"/>
      <c r="VH246"/>
      <c r="VI246"/>
      <c r="VJ246"/>
      <c r="VK246"/>
      <c r="VL246"/>
      <c r="VM246"/>
      <c r="VN246"/>
      <c r="VO246"/>
      <c r="VP246"/>
      <c r="VQ246"/>
      <c r="VR246"/>
      <c r="VS246"/>
      <c r="VT246"/>
      <c r="VU246"/>
      <c r="VV246"/>
      <c r="VW246"/>
      <c r="VX246"/>
      <c r="VY246"/>
      <c r="VZ246"/>
      <c r="WA246"/>
      <c r="WB246"/>
      <c r="WC246"/>
      <c r="WD246"/>
      <c r="WE246"/>
      <c r="WF246"/>
      <c r="WG246"/>
      <c r="WH246"/>
      <c r="WI246"/>
      <c r="WJ246"/>
      <c r="WK246"/>
      <c r="WL246"/>
      <c r="WM246"/>
      <c r="WN246"/>
      <c r="WO246"/>
      <c r="WP246"/>
      <c r="WQ246"/>
      <c r="WR246"/>
      <c r="WS246"/>
      <c r="WT246"/>
      <c r="WU246"/>
      <c r="WV246"/>
      <c r="WW246"/>
      <c r="WX246"/>
      <c r="WY246"/>
      <c r="WZ246"/>
      <c r="XA246"/>
      <c r="XB246"/>
      <c r="XC246"/>
      <c r="XD246"/>
      <c r="XE246"/>
      <c r="XF246"/>
      <c r="XG246"/>
      <c r="XH246"/>
      <c r="XI246"/>
      <c r="XJ246"/>
      <c r="XK246"/>
      <c r="XL246"/>
      <c r="XM246"/>
      <c r="XN246"/>
      <c r="XO246"/>
      <c r="XP246"/>
      <c r="XQ246"/>
      <c r="XR246"/>
      <c r="XS246"/>
      <c r="XT246"/>
      <c r="XU246"/>
      <c r="XV246"/>
      <c r="XW246"/>
      <c r="XX246"/>
      <c r="XY246"/>
      <c r="XZ246"/>
      <c r="YA246"/>
      <c r="YB246"/>
      <c r="YC246"/>
      <c r="YD246"/>
      <c r="YE246"/>
      <c r="YF246"/>
      <c r="YG246"/>
      <c r="YH246"/>
      <c r="YI246"/>
      <c r="YJ246"/>
      <c r="YK246"/>
      <c r="YL246"/>
      <c r="YM246"/>
      <c r="YN246"/>
      <c r="YO246"/>
      <c r="YP246"/>
      <c r="YQ246"/>
      <c r="YR246"/>
      <c r="YS246"/>
      <c r="YT246"/>
      <c r="YU246"/>
      <c r="YV246"/>
      <c r="YW246"/>
      <c r="YX246"/>
      <c r="YY246"/>
      <c r="YZ246"/>
      <c r="ZA246"/>
      <c r="ZB246"/>
      <c r="ZC246"/>
      <c r="ZD246"/>
      <c r="ZE246"/>
      <c r="ZF246"/>
      <c r="ZG246"/>
      <c r="ZH246"/>
      <c r="ZI246"/>
      <c r="ZJ246"/>
      <c r="ZK246"/>
      <c r="ZL246"/>
      <c r="ZM246"/>
      <c r="ZN246"/>
      <c r="ZO246"/>
      <c r="ZP246"/>
      <c r="ZQ246"/>
      <c r="ZR246"/>
      <c r="ZS246"/>
      <c r="ZT246"/>
      <c r="ZU246"/>
      <c r="ZV246"/>
      <c r="ZW246"/>
      <c r="ZX246"/>
      <c r="ZY246"/>
      <c r="ZZ246"/>
    </row>
    <row r="247" spans="1:702" s="18" customFormat="1">
      <c r="A247" s="158" t="s">
        <v>362</v>
      </c>
      <c r="B247">
        <v>0</v>
      </c>
      <c r="C247">
        <v>0</v>
      </c>
      <c r="D247">
        <v>0</v>
      </c>
      <c r="E247">
        <v>0</v>
      </c>
      <c r="F247">
        <v>0</v>
      </c>
      <c r="G247">
        <v>0</v>
      </c>
      <c r="H247">
        <v>0</v>
      </c>
      <c r="I247">
        <v>0</v>
      </c>
      <c r="J247">
        <v>0</v>
      </c>
      <c r="K247">
        <v>0</v>
      </c>
      <c r="L247">
        <v>0</v>
      </c>
      <c r="M247">
        <v>0</v>
      </c>
      <c r="N247">
        <v>0</v>
      </c>
      <c r="O247">
        <v>0</v>
      </c>
      <c r="P247">
        <v>0</v>
      </c>
      <c r="Q247">
        <v>0</v>
      </c>
      <c r="R247">
        <v>0</v>
      </c>
      <c r="S247">
        <v>0</v>
      </c>
      <c r="T247">
        <v>0</v>
      </c>
      <c r="U247">
        <v>0</v>
      </c>
      <c r="V247">
        <v>0</v>
      </c>
      <c r="W247">
        <v>0</v>
      </c>
      <c r="X247">
        <v>0</v>
      </c>
      <c r="Y247">
        <v>0</v>
      </c>
      <c r="Z247">
        <v>0</v>
      </c>
      <c r="AA247">
        <v>0</v>
      </c>
      <c r="AB247">
        <v>0</v>
      </c>
      <c r="AC247">
        <v>0</v>
      </c>
      <c r="AD247">
        <v>0</v>
      </c>
      <c r="AE247">
        <v>0</v>
      </c>
      <c r="AF247">
        <v>0</v>
      </c>
      <c r="AG247">
        <v>0</v>
      </c>
      <c r="AH247">
        <v>0</v>
      </c>
      <c r="AI247">
        <v>0</v>
      </c>
      <c r="AJ247">
        <v>0</v>
      </c>
      <c r="AK247">
        <v>0</v>
      </c>
      <c r="AL247">
        <v>0</v>
      </c>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c r="EN247"/>
      <c r="EO247"/>
      <c r="EP247"/>
      <c r="EQ247"/>
      <c r="ER247"/>
      <c r="ES247"/>
      <c r="ET247"/>
      <c r="EU247"/>
      <c r="EV247"/>
      <c r="EW247"/>
      <c r="EX247"/>
      <c r="EY247"/>
      <c r="EZ247"/>
      <c r="FA247"/>
      <c r="FB247"/>
      <c r="FC247"/>
      <c r="FD247"/>
      <c r="FE247"/>
      <c r="FF247"/>
      <c r="FG247"/>
      <c r="FH247"/>
      <c r="FI247"/>
      <c r="FJ247"/>
      <c r="FK247"/>
      <c r="FL247"/>
      <c r="FM247"/>
      <c r="FN247"/>
      <c r="FO247"/>
      <c r="FP247"/>
      <c r="FQ247"/>
      <c r="FR247"/>
      <c r="FS247"/>
      <c r="FT247"/>
      <c r="FU247"/>
      <c r="FV247"/>
      <c r="FW247"/>
      <c r="FX247"/>
      <c r="FY247"/>
      <c r="FZ247"/>
      <c r="GA247"/>
      <c r="GB247"/>
      <c r="GC247"/>
      <c r="GD247"/>
      <c r="GE247"/>
      <c r="GF247"/>
      <c r="GG247"/>
      <c r="GH247"/>
      <c r="GI247"/>
      <c r="GJ247"/>
      <c r="GK247"/>
      <c r="GL247"/>
      <c r="GM247"/>
      <c r="GN247"/>
      <c r="GO247"/>
      <c r="GP247"/>
      <c r="GQ247"/>
      <c r="GR247"/>
      <c r="GS247"/>
      <c r="GT247"/>
      <c r="GU247"/>
      <c r="GV247"/>
      <c r="GW247"/>
      <c r="GX247"/>
      <c r="GY247"/>
      <c r="GZ247"/>
      <c r="HA247"/>
      <c r="HB247"/>
      <c r="HC247"/>
      <c r="HD247"/>
      <c r="HE247"/>
      <c r="HF247"/>
      <c r="HG247"/>
      <c r="HH247"/>
      <c r="HI247"/>
      <c r="HJ247"/>
      <c r="HK247"/>
      <c r="HL247"/>
      <c r="HM247"/>
      <c r="HN247"/>
      <c r="HO247"/>
      <c r="HP247"/>
      <c r="HQ247"/>
      <c r="HR247"/>
      <c r="HS247"/>
      <c r="HT247"/>
      <c r="HU247"/>
      <c r="HV247"/>
      <c r="HW247"/>
      <c r="HX247"/>
      <c r="HY247"/>
      <c r="HZ247"/>
      <c r="IA247"/>
      <c r="IB247"/>
      <c r="IC247"/>
      <c r="ID247"/>
      <c r="IE247"/>
      <c r="IF247"/>
      <c r="IG247"/>
      <c r="IH247"/>
      <c r="II247"/>
      <c r="IJ247"/>
      <c r="IK247"/>
      <c r="IL247"/>
      <c r="IM247"/>
      <c r="IN247"/>
      <c r="IO247"/>
      <c r="IP247"/>
      <c r="IQ247"/>
      <c r="IR247"/>
      <c r="IS247"/>
      <c r="IT247"/>
      <c r="IU247"/>
      <c r="IV247"/>
      <c r="IW247"/>
      <c r="IX247"/>
      <c r="IY247"/>
      <c r="IZ247"/>
      <c r="JA247"/>
      <c r="JB247"/>
      <c r="JC247"/>
      <c r="JD247"/>
      <c r="JE247"/>
      <c r="JF247"/>
      <c r="JG247"/>
      <c r="JH247"/>
      <c r="JI247"/>
      <c r="JJ247"/>
      <c r="JK247"/>
      <c r="JL247"/>
      <c r="JM247"/>
      <c r="JN247"/>
      <c r="JO247"/>
      <c r="JP247"/>
      <c r="JQ247"/>
      <c r="JR247"/>
      <c r="JS247"/>
      <c r="JT247"/>
      <c r="JU247"/>
      <c r="JV247"/>
      <c r="JW247"/>
      <c r="JX247"/>
      <c r="JY247"/>
      <c r="JZ247"/>
      <c r="KA247"/>
      <c r="KB247"/>
      <c r="KC247"/>
      <c r="KD247"/>
      <c r="KE247"/>
      <c r="KF247"/>
      <c r="KG247"/>
      <c r="KH247"/>
      <c r="KI247"/>
      <c r="KJ247"/>
      <c r="KK247"/>
      <c r="KL247"/>
      <c r="KM247"/>
      <c r="KN247"/>
      <c r="KO247"/>
      <c r="KP247"/>
      <c r="KQ247"/>
      <c r="KR247"/>
      <c r="KS247"/>
      <c r="KT247"/>
      <c r="KU247"/>
      <c r="KV247"/>
      <c r="KW247"/>
      <c r="KX247"/>
      <c r="KY247"/>
      <c r="KZ247"/>
      <c r="LA247"/>
      <c r="LB247"/>
      <c r="LC247"/>
      <c r="LD247"/>
      <c r="LE247"/>
      <c r="LF247"/>
      <c r="LG247"/>
      <c r="LH247"/>
      <c r="LI247"/>
      <c r="LJ247"/>
      <c r="LK247"/>
      <c r="LL247"/>
      <c r="LM247"/>
      <c r="LN247"/>
      <c r="LO247"/>
      <c r="LP247"/>
      <c r="LQ247"/>
      <c r="LR247"/>
      <c r="LS247"/>
      <c r="LT247"/>
      <c r="LU247"/>
      <c r="LV247"/>
      <c r="LW247"/>
      <c r="LX247"/>
      <c r="LY247"/>
      <c r="LZ247"/>
      <c r="MA247"/>
      <c r="MB247"/>
      <c r="MC247"/>
      <c r="MD247"/>
      <c r="ME247"/>
      <c r="MF247"/>
      <c r="MG247"/>
      <c r="MH247"/>
      <c r="MI247"/>
      <c r="MJ247"/>
      <c r="MK247"/>
      <c r="ML247"/>
      <c r="MM247"/>
      <c r="MN247"/>
      <c r="MO247"/>
      <c r="MP247"/>
      <c r="MQ247"/>
      <c r="MR247"/>
      <c r="MS247"/>
      <c r="MT247"/>
      <c r="MU247"/>
      <c r="MV247"/>
      <c r="MW247"/>
      <c r="MX247"/>
      <c r="MY247"/>
      <c r="MZ247"/>
      <c r="NA247"/>
      <c r="NB247"/>
      <c r="NC247"/>
      <c r="ND247"/>
      <c r="NE247"/>
      <c r="NF247"/>
      <c r="NG247"/>
      <c r="NH247"/>
      <c r="NI247"/>
      <c r="NJ247"/>
      <c r="NK247"/>
      <c r="NL247"/>
      <c r="NM247"/>
      <c r="NN247"/>
      <c r="NO247"/>
      <c r="NP247"/>
      <c r="NQ247"/>
      <c r="NR247"/>
      <c r="NS247"/>
      <c r="NT247"/>
      <c r="NU247"/>
      <c r="NV247"/>
      <c r="NW247"/>
      <c r="NX247"/>
      <c r="NY247"/>
      <c r="NZ247"/>
      <c r="OA247"/>
      <c r="OB247"/>
      <c r="OC247"/>
      <c r="OD247"/>
      <c r="OE247"/>
      <c r="OF247"/>
      <c r="OG247"/>
      <c r="OH247"/>
      <c r="OI247"/>
      <c r="OJ247"/>
      <c r="OK247"/>
      <c r="OL247"/>
      <c r="OM247"/>
      <c r="ON247"/>
      <c r="OO247"/>
      <c r="OP247"/>
      <c r="OQ247"/>
      <c r="OR247"/>
      <c r="OS247"/>
      <c r="OT247"/>
      <c r="OU247"/>
      <c r="OV247"/>
      <c r="OW247"/>
      <c r="OX247"/>
      <c r="OY247"/>
      <c r="OZ247"/>
      <c r="PA247"/>
      <c r="PB247"/>
      <c r="PC247"/>
      <c r="PD247"/>
      <c r="PE247"/>
      <c r="PF247"/>
      <c r="PG247"/>
      <c r="PH247"/>
      <c r="PI247"/>
      <c r="PJ247"/>
      <c r="PK247"/>
      <c r="PL247"/>
      <c r="PM247"/>
      <c r="PN247"/>
      <c r="PO247"/>
      <c r="PP247"/>
      <c r="PQ247"/>
      <c r="PR247"/>
      <c r="PS247"/>
      <c r="PT247"/>
      <c r="PU247"/>
      <c r="PV247"/>
      <c r="PW247"/>
      <c r="PX247"/>
      <c r="PY247"/>
      <c r="PZ247"/>
      <c r="QA247"/>
      <c r="QB247"/>
      <c r="QC247"/>
      <c r="QD247"/>
      <c r="QE247"/>
      <c r="QF247"/>
      <c r="QG247"/>
      <c r="QH247"/>
      <c r="QI247"/>
      <c r="QJ247"/>
      <c r="QK247"/>
      <c r="QL247"/>
      <c r="QM247"/>
      <c r="QN247"/>
      <c r="QO247"/>
      <c r="QP247"/>
      <c r="QQ247"/>
      <c r="QR247"/>
      <c r="QS247"/>
      <c r="QT247"/>
      <c r="QU247"/>
      <c r="QV247"/>
      <c r="QW247"/>
      <c r="QX247"/>
      <c r="QY247"/>
      <c r="QZ247"/>
      <c r="RA247"/>
      <c r="RB247"/>
      <c r="RC247"/>
      <c r="RD247"/>
      <c r="RE247"/>
      <c r="RF247"/>
      <c r="RG247"/>
      <c r="RH247"/>
      <c r="RI247"/>
      <c r="RJ247"/>
      <c r="RK247"/>
      <c r="RL247"/>
      <c r="RM247"/>
      <c r="RN247"/>
      <c r="RO247"/>
      <c r="RP247"/>
      <c r="RQ247"/>
      <c r="RR247"/>
      <c r="RS247"/>
      <c r="RT247"/>
      <c r="RU247"/>
      <c r="RV247"/>
      <c r="RW247"/>
      <c r="RX247"/>
      <c r="RY247"/>
      <c r="RZ247"/>
      <c r="SA247"/>
      <c r="SB247"/>
      <c r="SC247"/>
      <c r="SD247"/>
      <c r="SE247"/>
      <c r="SF247"/>
      <c r="SG247"/>
      <c r="SH247"/>
      <c r="SI247"/>
      <c r="SJ247"/>
      <c r="SK247"/>
      <c r="SL247"/>
      <c r="SM247"/>
      <c r="SN247"/>
      <c r="SO247"/>
      <c r="SP247"/>
      <c r="SQ247"/>
      <c r="SR247"/>
      <c r="SS247"/>
      <c r="ST247"/>
      <c r="SU247"/>
      <c r="SV247"/>
      <c r="SW247"/>
      <c r="SX247"/>
      <c r="SY247"/>
      <c r="SZ247"/>
      <c r="TA247"/>
      <c r="TB247"/>
      <c r="TC247"/>
      <c r="TD247"/>
      <c r="TE247"/>
      <c r="TF247"/>
      <c r="TG247"/>
      <c r="TH247"/>
      <c r="TI247"/>
      <c r="TJ247"/>
      <c r="TK247"/>
      <c r="TL247"/>
      <c r="TM247"/>
      <c r="TN247"/>
      <c r="TO247"/>
      <c r="TP247"/>
      <c r="TQ247"/>
      <c r="TR247"/>
      <c r="TS247"/>
      <c r="TT247"/>
      <c r="TU247"/>
      <c r="TV247"/>
      <c r="TW247"/>
      <c r="TX247"/>
      <c r="TY247"/>
      <c r="TZ247"/>
      <c r="UA247"/>
      <c r="UB247"/>
      <c r="UC247"/>
      <c r="UD247"/>
      <c r="UE247"/>
      <c r="UF247"/>
      <c r="UG247"/>
      <c r="UH247"/>
      <c r="UI247"/>
      <c r="UJ247"/>
      <c r="UK247"/>
      <c r="UL247"/>
      <c r="UM247"/>
      <c r="UN247"/>
      <c r="UO247"/>
      <c r="UP247"/>
      <c r="UQ247"/>
      <c r="UR247"/>
      <c r="US247"/>
      <c r="UT247"/>
      <c r="UU247"/>
      <c r="UV247"/>
      <c r="UW247"/>
      <c r="UX247"/>
      <c r="UY247"/>
      <c r="UZ247"/>
      <c r="VA247"/>
      <c r="VB247"/>
      <c r="VC247"/>
      <c r="VD247"/>
      <c r="VE247"/>
      <c r="VF247"/>
      <c r="VG247"/>
      <c r="VH247"/>
      <c r="VI247"/>
      <c r="VJ247"/>
      <c r="VK247"/>
      <c r="VL247"/>
      <c r="VM247"/>
      <c r="VN247"/>
      <c r="VO247"/>
      <c r="VP247"/>
      <c r="VQ247"/>
      <c r="VR247"/>
      <c r="VS247"/>
      <c r="VT247"/>
      <c r="VU247"/>
      <c r="VV247"/>
      <c r="VW247"/>
      <c r="VX247"/>
      <c r="VY247"/>
      <c r="VZ247"/>
      <c r="WA247"/>
      <c r="WB247"/>
      <c r="WC247"/>
      <c r="WD247"/>
      <c r="WE247"/>
      <c r="WF247"/>
      <c r="WG247"/>
      <c r="WH247"/>
      <c r="WI247"/>
      <c r="WJ247"/>
      <c r="WK247"/>
      <c r="WL247"/>
      <c r="WM247"/>
      <c r="WN247"/>
      <c r="WO247"/>
      <c r="WP247"/>
      <c r="WQ247"/>
      <c r="WR247"/>
      <c r="WS247"/>
      <c r="WT247"/>
      <c r="WU247"/>
      <c r="WV247"/>
      <c r="WW247"/>
      <c r="WX247"/>
      <c r="WY247"/>
      <c r="WZ247"/>
      <c r="XA247"/>
      <c r="XB247"/>
      <c r="XC247"/>
      <c r="XD247"/>
      <c r="XE247"/>
      <c r="XF247"/>
      <c r="XG247"/>
      <c r="XH247"/>
      <c r="XI247"/>
      <c r="XJ247"/>
      <c r="XK247"/>
      <c r="XL247"/>
      <c r="XM247"/>
      <c r="XN247"/>
      <c r="XO247"/>
      <c r="XP247"/>
      <c r="XQ247"/>
      <c r="XR247"/>
      <c r="XS247"/>
      <c r="XT247"/>
      <c r="XU247"/>
      <c r="XV247"/>
      <c r="XW247"/>
      <c r="XX247"/>
      <c r="XY247"/>
      <c r="XZ247"/>
      <c r="YA247"/>
      <c r="YB247"/>
      <c r="YC247"/>
      <c r="YD247"/>
      <c r="YE247"/>
      <c r="YF247"/>
      <c r="YG247"/>
      <c r="YH247"/>
      <c r="YI247"/>
      <c r="YJ247"/>
      <c r="YK247"/>
      <c r="YL247"/>
      <c r="YM247"/>
      <c r="YN247"/>
      <c r="YO247"/>
      <c r="YP247"/>
      <c r="YQ247"/>
      <c r="YR247"/>
      <c r="YS247"/>
      <c r="YT247"/>
      <c r="YU247"/>
      <c r="YV247"/>
      <c r="YW247"/>
      <c r="YX247"/>
      <c r="YY247"/>
      <c r="YZ247"/>
      <c r="ZA247"/>
      <c r="ZB247"/>
      <c r="ZC247"/>
      <c r="ZD247"/>
      <c r="ZE247"/>
      <c r="ZF247"/>
      <c r="ZG247"/>
      <c r="ZH247"/>
      <c r="ZI247"/>
      <c r="ZJ247"/>
      <c r="ZK247"/>
      <c r="ZL247"/>
      <c r="ZM247"/>
      <c r="ZN247"/>
      <c r="ZO247"/>
      <c r="ZP247"/>
      <c r="ZQ247"/>
      <c r="ZR247"/>
      <c r="ZS247"/>
      <c r="ZT247"/>
      <c r="ZU247"/>
      <c r="ZV247"/>
      <c r="ZW247"/>
      <c r="ZX247"/>
      <c r="ZY247"/>
      <c r="ZZ247"/>
    </row>
    <row r="248" spans="1:702" s="18" customFormat="1">
      <c r="A248" s="16" t="s">
        <v>180</v>
      </c>
      <c r="B248">
        <v>0</v>
      </c>
      <c r="C248">
        <v>25127.130714581075</v>
      </c>
      <c r="D248">
        <v>49014.839935371565</v>
      </c>
      <c r="E248">
        <v>73697.929161372056</v>
      </c>
      <c r="F248">
        <v>94585.289151192483</v>
      </c>
      <c r="G248">
        <v>121132.21831744873</v>
      </c>
      <c r="H248">
        <v>156168.15196963906</v>
      </c>
      <c r="I248">
        <v>187455.52708681097</v>
      </c>
      <c r="J248">
        <v>213292.46983740389</v>
      </c>
      <c r="K248">
        <v>235501.59598495148</v>
      </c>
      <c r="L248">
        <v>255777.72347478359</v>
      </c>
      <c r="M248">
        <v>271657.84739428991</v>
      </c>
      <c r="N248">
        <v>281024.90091823152</v>
      </c>
      <c r="O248">
        <v>298844.04578652733</v>
      </c>
      <c r="P248">
        <v>316746.66919786006</v>
      </c>
      <c r="Q248">
        <v>345471.535606127</v>
      </c>
      <c r="R248">
        <v>366004.55423751572</v>
      </c>
      <c r="S248">
        <v>391827.59043296811</v>
      </c>
      <c r="T248">
        <v>420584.12706725369</v>
      </c>
      <c r="U248">
        <v>451613.88695719332</v>
      </c>
      <c r="V248">
        <v>480631.35041678144</v>
      </c>
      <c r="W248">
        <v>509596.94639951637</v>
      </c>
      <c r="X248">
        <v>533311.33925879921</v>
      </c>
      <c r="Y248">
        <v>559317.44346970541</v>
      </c>
      <c r="Z248">
        <v>603031.11347893404</v>
      </c>
      <c r="AA248">
        <v>641220.33670555241</v>
      </c>
      <c r="AB248">
        <v>671828.76848023268</v>
      </c>
      <c r="AC248">
        <v>703903.29061344953</v>
      </c>
      <c r="AD248">
        <v>745255.76739666215</v>
      </c>
      <c r="AE248">
        <v>775410.72105108469</v>
      </c>
      <c r="AF248">
        <v>820502.36810380861</v>
      </c>
      <c r="AG248">
        <v>872955.27538512228</v>
      </c>
      <c r="AH248">
        <v>913731.64719496563</v>
      </c>
      <c r="AI248">
        <v>961519.30170972471</v>
      </c>
      <c r="AJ248">
        <v>1004125.3540679162</v>
      </c>
      <c r="AK248">
        <v>1021050.9856885113</v>
      </c>
      <c r="AL248">
        <v>1091549.4508998762</v>
      </c>
      <c r="AM248">
        <v>1140528.4828242902</v>
      </c>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c r="DF248"/>
      <c r="DG248"/>
      <c r="DH248"/>
      <c r="DI248"/>
      <c r="DJ248"/>
      <c r="DK248"/>
      <c r="DL248"/>
      <c r="DM248"/>
      <c r="DN248"/>
      <c r="DO248"/>
      <c r="DP248"/>
      <c r="DQ248"/>
      <c r="DR248"/>
      <c r="DS248"/>
      <c r="DT248"/>
      <c r="DU248"/>
      <c r="DV248"/>
      <c r="DW248"/>
      <c r="DX248"/>
      <c r="DY248"/>
      <c r="DZ248"/>
      <c r="EA248"/>
      <c r="EB248"/>
      <c r="EC248"/>
      <c r="ED248"/>
      <c r="EE248"/>
      <c r="EF248"/>
      <c r="EG248"/>
      <c r="EH248"/>
      <c r="EI248"/>
      <c r="EJ248"/>
      <c r="EK248"/>
      <c r="EL248"/>
      <c r="EM248"/>
      <c r="EN248"/>
      <c r="EO248"/>
      <c r="EP248"/>
      <c r="EQ248"/>
      <c r="ER248"/>
      <c r="ES248"/>
      <c r="ET248"/>
      <c r="EU248"/>
      <c r="EV248"/>
      <c r="EW248"/>
      <c r="EX248"/>
      <c r="EY248"/>
      <c r="EZ248"/>
      <c r="FA248"/>
      <c r="FB248"/>
      <c r="FC248"/>
      <c r="FD248"/>
      <c r="FE248"/>
      <c r="FF248"/>
      <c r="FG248"/>
      <c r="FH248"/>
      <c r="FI248"/>
      <c r="FJ248"/>
      <c r="FK248"/>
      <c r="FL248"/>
      <c r="FM248"/>
      <c r="FN248"/>
      <c r="FO248"/>
      <c r="FP248"/>
      <c r="FQ248"/>
      <c r="FR248"/>
      <c r="FS248"/>
      <c r="FT248"/>
      <c r="FU248"/>
      <c r="FV248"/>
      <c r="FW248"/>
      <c r="FX248"/>
      <c r="FY248"/>
      <c r="FZ248"/>
      <c r="GA248"/>
      <c r="GB248"/>
      <c r="GC248"/>
      <c r="GD248"/>
      <c r="GE248"/>
      <c r="GF248"/>
      <c r="GG248"/>
      <c r="GH248"/>
      <c r="GI248"/>
      <c r="GJ248"/>
      <c r="GK248"/>
      <c r="GL248"/>
      <c r="GM248"/>
      <c r="GN248"/>
      <c r="GO248"/>
      <c r="GP248"/>
      <c r="GQ248"/>
      <c r="GR248"/>
      <c r="GS248"/>
      <c r="GT248"/>
      <c r="GU248"/>
      <c r="GV248"/>
      <c r="GW248"/>
      <c r="GX248"/>
      <c r="GY248"/>
      <c r="GZ248"/>
      <c r="HA248"/>
      <c r="HB248"/>
      <c r="HC248"/>
      <c r="HD248"/>
      <c r="HE248"/>
      <c r="HF248"/>
      <c r="HG248"/>
      <c r="HH248"/>
      <c r="HI248"/>
      <c r="HJ248"/>
      <c r="HK248"/>
      <c r="HL248"/>
      <c r="HM248"/>
      <c r="HN248"/>
      <c r="HO248"/>
      <c r="HP248"/>
      <c r="HQ248"/>
      <c r="HR248"/>
      <c r="HS248"/>
      <c r="HT248"/>
      <c r="HU248"/>
      <c r="HV248"/>
      <c r="HW248"/>
      <c r="HX248"/>
      <c r="HY248"/>
      <c r="HZ248"/>
      <c r="IA248"/>
      <c r="IB248"/>
      <c r="IC248"/>
      <c r="ID248"/>
      <c r="IE248"/>
      <c r="IF248"/>
      <c r="IG248"/>
      <c r="IH248"/>
      <c r="II248"/>
      <c r="IJ248"/>
      <c r="IK248"/>
      <c r="IL248"/>
      <c r="IM248"/>
      <c r="IN248"/>
      <c r="IO248"/>
      <c r="IP248"/>
      <c r="IQ248"/>
      <c r="IR248"/>
      <c r="IS248"/>
      <c r="IT248"/>
      <c r="IU248"/>
      <c r="IV248"/>
      <c r="IW248"/>
      <c r="IX248"/>
      <c r="IY248"/>
      <c r="IZ248"/>
      <c r="JA248"/>
      <c r="JB248"/>
      <c r="JC248"/>
      <c r="JD248"/>
      <c r="JE248"/>
      <c r="JF248"/>
      <c r="JG248"/>
      <c r="JH248"/>
      <c r="JI248"/>
      <c r="JJ248"/>
      <c r="JK248"/>
      <c r="JL248"/>
      <c r="JM248"/>
      <c r="JN248"/>
      <c r="JO248"/>
      <c r="JP248"/>
      <c r="JQ248"/>
      <c r="JR248"/>
      <c r="JS248"/>
      <c r="JT248"/>
      <c r="JU248"/>
      <c r="JV248"/>
      <c r="JW248"/>
      <c r="JX248"/>
      <c r="JY248"/>
      <c r="JZ248"/>
      <c r="KA248"/>
      <c r="KB248"/>
      <c r="KC248"/>
      <c r="KD248"/>
      <c r="KE248"/>
      <c r="KF248"/>
      <c r="KG248"/>
      <c r="KH248"/>
      <c r="KI248"/>
      <c r="KJ248"/>
      <c r="KK248"/>
      <c r="KL248"/>
      <c r="KM248"/>
      <c r="KN248"/>
      <c r="KO248"/>
      <c r="KP248"/>
      <c r="KQ248"/>
      <c r="KR248"/>
      <c r="KS248"/>
      <c r="KT248"/>
      <c r="KU248"/>
      <c r="KV248"/>
      <c r="KW248"/>
      <c r="KX248"/>
      <c r="KY248"/>
      <c r="KZ248"/>
      <c r="LA248"/>
      <c r="LB248"/>
      <c r="LC248"/>
      <c r="LD248"/>
      <c r="LE248"/>
      <c r="LF248"/>
      <c r="LG248"/>
      <c r="LH248"/>
      <c r="LI248"/>
      <c r="LJ248"/>
      <c r="LK248"/>
      <c r="LL248"/>
      <c r="LM248"/>
      <c r="LN248"/>
      <c r="LO248"/>
      <c r="LP248"/>
      <c r="LQ248"/>
      <c r="LR248"/>
      <c r="LS248"/>
      <c r="LT248"/>
      <c r="LU248"/>
      <c r="LV248"/>
      <c r="LW248"/>
      <c r="LX248"/>
      <c r="LY248"/>
      <c r="LZ248"/>
      <c r="MA248"/>
      <c r="MB248"/>
      <c r="MC248"/>
      <c r="MD248"/>
      <c r="ME248"/>
      <c r="MF248"/>
      <c r="MG248"/>
      <c r="MH248"/>
      <c r="MI248"/>
      <c r="MJ248"/>
      <c r="MK248"/>
      <c r="ML248"/>
      <c r="MM248"/>
      <c r="MN248"/>
      <c r="MO248"/>
      <c r="MP248"/>
      <c r="MQ248"/>
      <c r="MR248"/>
      <c r="MS248"/>
      <c r="MT248"/>
      <c r="MU248"/>
      <c r="MV248"/>
      <c r="MW248"/>
      <c r="MX248"/>
      <c r="MY248"/>
      <c r="MZ248"/>
      <c r="NA248"/>
      <c r="NB248"/>
      <c r="NC248"/>
      <c r="ND248"/>
      <c r="NE248"/>
      <c r="NF248"/>
      <c r="NG248"/>
      <c r="NH248"/>
      <c r="NI248"/>
      <c r="NJ248"/>
      <c r="NK248"/>
      <c r="NL248"/>
      <c r="NM248"/>
      <c r="NN248"/>
      <c r="NO248"/>
      <c r="NP248"/>
      <c r="NQ248"/>
      <c r="NR248"/>
      <c r="NS248"/>
      <c r="NT248"/>
      <c r="NU248"/>
      <c r="NV248"/>
      <c r="NW248"/>
      <c r="NX248"/>
      <c r="NY248"/>
      <c r="NZ248"/>
      <c r="OA248"/>
      <c r="OB248"/>
      <c r="OC248"/>
      <c r="OD248"/>
      <c r="OE248"/>
      <c r="OF248"/>
      <c r="OG248"/>
      <c r="OH248"/>
      <c r="OI248"/>
      <c r="OJ248"/>
      <c r="OK248"/>
      <c r="OL248"/>
      <c r="OM248"/>
      <c r="ON248"/>
      <c r="OO248"/>
      <c r="OP248"/>
      <c r="OQ248"/>
      <c r="OR248"/>
      <c r="OS248"/>
      <c r="OT248"/>
      <c r="OU248"/>
      <c r="OV248"/>
      <c r="OW248"/>
      <c r="OX248"/>
      <c r="OY248"/>
      <c r="OZ248"/>
      <c r="PA248"/>
      <c r="PB248"/>
      <c r="PC248"/>
      <c r="PD248"/>
      <c r="PE248"/>
      <c r="PF248"/>
      <c r="PG248"/>
      <c r="PH248"/>
      <c r="PI248"/>
      <c r="PJ248"/>
      <c r="PK248"/>
      <c r="PL248"/>
      <c r="PM248"/>
      <c r="PN248"/>
      <c r="PO248"/>
      <c r="PP248"/>
      <c r="PQ248"/>
      <c r="PR248"/>
      <c r="PS248"/>
      <c r="PT248"/>
      <c r="PU248"/>
      <c r="PV248"/>
      <c r="PW248"/>
      <c r="PX248"/>
      <c r="PY248"/>
      <c r="PZ248"/>
      <c r="QA248"/>
      <c r="QB248"/>
      <c r="QC248"/>
      <c r="QD248"/>
      <c r="QE248"/>
      <c r="QF248"/>
      <c r="QG248"/>
      <c r="QH248"/>
      <c r="QI248"/>
      <c r="QJ248"/>
      <c r="QK248"/>
      <c r="QL248"/>
      <c r="QM248"/>
      <c r="QN248"/>
      <c r="QO248"/>
      <c r="QP248"/>
      <c r="QQ248"/>
      <c r="QR248"/>
      <c r="QS248"/>
      <c r="QT248"/>
      <c r="QU248"/>
      <c r="QV248"/>
      <c r="QW248"/>
      <c r="QX248"/>
      <c r="QY248"/>
      <c r="QZ248"/>
      <c r="RA248"/>
      <c r="RB248"/>
      <c r="RC248"/>
      <c r="RD248"/>
      <c r="RE248"/>
      <c r="RF248"/>
      <c r="RG248"/>
      <c r="RH248"/>
      <c r="RI248"/>
      <c r="RJ248"/>
      <c r="RK248"/>
      <c r="RL248"/>
      <c r="RM248"/>
      <c r="RN248"/>
      <c r="RO248"/>
      <c r="RP248"/>
      <c r="RQ248"/>
      <c r="RR248"/>
      <c r="RS248"/>
      <c r="RT248"/>
      <c r="RU248"/>
      <c r="RV248"/>
      <c r="RW248"/>
      <c r="RX248"/>
      <c r="RY248"/>
      <c r="RZ248"/>
      <c r="SA248"/>
      <c r="SB248"/>
      <c r="SC248"/>
      <c r="SD248"/>
      <c r="SE248"/>
      <c r="SF248"/>
      <c r="SG248"/>
      <c r="SH248"/>
      <c r="SI248"/>
      <c r="SJ248"/>
      <c r="SK248"/>
      <c r="SL248"/>
      <c r="SM248"/>
      <c r="SN248"/>
      <c r="SO248"/>
      <c r="SP248"/>
      <c r="SQ248"/>
      <c r="SR248"/>
      <c r="SS248"/>
      <c r="ST248"/>
      <c r="SU248"/>
      <c r="SV248"/>
      <c r="SW248"/>
      <c r="SX248"/>
      <c r="SY248"/>
      <c r="SZ248"/>
      <c r="TA248"/>
      <c r="TB248"/>
      <c r="TC248"/>
      <c r="TD248"/>
      <c r="TE248"/>
      <c r="TF248"/>
      <c r="TG248"/>
      <c r="TH248"/>
      <c r="TI248"/>
      <c r="TJ248"/>
      <c r="TK248"/>
      <c r="TL248"/>
      <c r="TM248"/>
      <c r="TN248"/>
      <c r="TO248"/>
      <c r="TP248"/>
      <c r="TQ248"/>
      <c r="TR248"/>
      <c r="TS248"/>
      <c r="TT248"/>
      <c r="TU248"/>
      <c r="TV248"/>
      <c r="TW248"/>
      <c r="TX248"/>
      <c r="TY248"/>
      <c r="TZ248"/>
      <c r="UA248"/>
      <c r="UB248"/>
      <c r="UC248"/>
      <c r="UD248"/>
      <c r="UE248"/>
      <c r="UF248"/>
      <c r="UG248"/>
      <c r="UH248"/>
      <c r="UI248"/>
      <c r="UJ248"/>
      <c r="UK248"/>
      <c r="UL248"/>
      <c r="UM248"/>
      <c r="UN248"/>
      <c r="UO248"/>
      <c r="UP248"/>
      <c r="UQ248"/>
      <c r="UR248"/>
      <c r="US248"/>
      <c r="UT248"/>
      <c r="UU248"/>
      <c r="UV248"/>
      <c r="UW248"/>
      <c r="UX248"/>
      <c r="UY248"/>
      <c r="UZ248"/>
      <c r="VA248"/>
      <c r="VB248"/>
      <c r="VC248"/>
      <c r="VD248"/>
      <c r="VE248"/>
      <c r="VF248"/>
      <c r="VG248"/>
      <c r="VH248"/>
      <c r="VI248"/>
      <c r="VJ248"/>
      <c r="VK248"/>
      <c r="VL248"/>
      <c r="VM248"/>
      <c r="VN248"/>
      <c r="VO248"/>
      <c r="VP248"/>
      <c r="VQ248"/>
      <c r="VR248"/>
      <c r="VS248"/>
      <c r="VT248"/>
      <c r="VU248"/>
      <c r="VV248"/>
      <c r="VW248"/>
      <c r="VX248"/>
      <c r="VY248"/>
      <c r="VZ248"/>
      <c r="WA248"/>
      <c r="WB248"/>
      <c r="WC248"/>
      <c r="WD248"/>
      <c r="WE248"/>
      <c r="WF248"/>
      <c r="WG248"/>
      <c r="WH248"/>
      <c r="WI248"/>
      <c r="WJ248"/>
      <c r="WK248"/>
      <c r="WL248"/>
      <c r="WM248"/>
      <c r="WN248"/>
      <c r="WO248"/>
      <c r="WP248"/>
      <c r="WQ248"/>
      <c r="WR248"/>
      <c r="WS248"/>
      <c r="WT248"/>
      <c r="WU248"/>
      <c r="WV248"/>
      <c r="WW248"/>
      <c r="WX248"/>
      <c r="WY248"/>
      <c r="WZ248"/>
      <c r="XA248"/>
      <c r="XB248"/>
      <c r="XC248"/>
      <c r="XD248"/>
      <c r="XE248"/>
      <c r="XF248"/>
      <c r="XG248"/>
      <c r="XH248"/>
      <c r="XI248"/>
      <c r="XJ248"/>
      <c r="XK248"/>
      <c r="XL248"/>
      <c r="XM248"/>
      <c r="XN248"/>
      <c r="XO248"/>
      <c r="XP248"/>
      <c r="XQ248"/>
      <c r="XR248"/>
      <c r="XS248"/>
      <c r="XT248"/>
      <c r="XU248"/>
      <c r="XV248"/>
      <c r="XW248"/>
      <c r="XX248"/>
      <c r="XY248"/>
      <c r="XZ248"/>
      <c r="YA248"/>
      <c r="YB248"/>
      <c r="YC248"/>
      <c r="YD248"/>
      <c r="YE248"/>
      <c r="YF248"/>
      <c r="YG248"/>
      <c r="YH248"/>
      <c r="YI248"/>
      <c r="YJ248"/>
      <c r="YK248"/>
      <c r="YL248"/>
      <c r="YM248"/>
      <c r="YN248"/>
      <c r="YO248"/>
      <c r="YP248"/>
      <c r="YQ248"/>
      <c r="YR248"/>
      <c r="YS248"/>
      <c r="YT248"/>
      <c r="YU248"/>
      <c r="YV248"/>
      <c r="YW248"/>
      <c r="YX248"/>
      <c r="YY248"/>
      <c r="YZ248"/>
      <c r="ZA248"/>
      <c r="ZB248"/>
      <c r="ZC248"/>
      <c r="ZD248"/>
      <c r="ZE248"/>
      <c r="ZF248"/>
      <c r="ZG248"/>
      <c r="ZH248"/>
      <c r="ZI248"/>
      <c r="ZJ248"/>
      <c r="ZK248"/>
      <c r="ZL248"/>
      <c r="ZM248"/>
      <c r="ZN248"/>
      <c r="ZO248"/>
      <c r="ZP248"/>
      <c r="ZQ248"/>
      <c r="ZR248"/>
      <c r="ZS248"/>
      <c r="ZT248"/>
      <c r="ZU248"/>
      <c r="ZV248"/>
      <c r="ZW248"/>
      <c r="ZX248"/>
      <c r="ZY248"/>
      <c r="ZZ248"/>
    </row>
    <row r="249" spans="1:702" s="18" customFormat="1">
      <c r="A249" s="16" t="s">
        <v>68</v>
      </c>
      <c r="B249">
        <v>502542.61429162155</v>
      </c>
      <c r="C249">
        <v>472359.95032354537</v>
      </c>
      <c r="D249">
        <v>464398.69973885908</v>
      </c>
      <c r="E249">
        <v>511415.26072758372</v>
      </c>
      <c r="F249">
        <v>495290.43770367786</v>
      </c>
      <c r="G249">
        <v>510137.38837208337</v>
      </c>
      <c r="H249">
        <v>444213.54487520421</v>
      </c>
      <c r="I249">
        <v>377319.06418968335</v>
      </c>
      <c r="J249">
        <v>397586.51692097017</v>
      </c>
      <c r="K249">
        <v>298499.86087012879</v>
      </c>
      <c r="L249">
        <v>250428.17673885517</v>
      </c>
      <c r="M249">
        <v>237701.4705328494</v>
      </c>
      <c r="N249">
        <v>233212.71349142931</v>
      </c>
      <c r="O249">
        <v>217645.95775861997</v>
      </c>
      <c r="P249">
        <v>205834.89607456824</v>
      </c>
      <c r="Q249">
        <v>226745.43135184591</v>
      </c>
      <c r="R249">
        <v>226030.30513884986</v>
      </c>
      <c r="S249">
        <v>186675.9956838364</v>
      </c>
      <c r="T249">
        <v>227045.60770493656</v>
      </c>
      <c r="U249">
        <v>220183.44283169444</v>
      </c>
      <c r="V249">
        <v>193346.45116884151</v>
      </c>
      <c r="W249">
        <v>200180.28725040448</v>
      </c>
      <c r="X249">
        <v>197087.53338561952</v>
      </c>
      <c r="Y249">
        <v>185693.54638254401</v>
      </c>
      <c r="Z249">
        <v>171142.93449227806</v>
      </c>
      <c r="AA249">
        <v>181395.77854946363</v>
      </c>
      <c r="AB249">
        <v>149995.61932866485</v>
      </c>
      <c r="AC249">
        <v>160860.46076852412</v>
      </c>
      <c r="AD249">
        <v>178353.9664494071</v>
      </c>
      <c r="AE249">
        <v>162702.96559970023</v>
      </c>
      <c r="AF249">
        <v>135633.53458713039</v>
      </c>
      <c r="AG249">
        <v>103126.55012450485</v>
      </c>
      <c r="AH249">
        <v>90673.910033719338</v>
      </c>
      <c r="AI249">
        <v>87864.454620388278</v>
      </c>
      <c r="AJ249">
        <v>80840.652173922746</v>
      </c>
      <c r="AK249">
        <v>76574.74880809967</v>
      </c>
      <c r="AL249">
        <v>78999.854448725353</v>
      </c>
      <c r="AM249">
        <v>91382.026439050736</v>
      </c>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c r="DF249"/>
      <c r="DG249"/>
      <c r="DH249"/>
      <c r="DI249"/>
      <c r="DJ249"/>
      <c r="DK249"/>
      <c r="DL249"/>
      <c r="DM249"/>
      <c r="DN249"/>
      <c r="DO249"/>
      <c r="DP249"/>
      <c r="DQ249"/>
      <c r="DR249"/>
      <c r="DS249"/>
      <c r="DT249"/>
      <c r="DU249"/>
      <c r="DV249"/>
      <c r="DW249"/>
      <c r="DX249"/>
      <c r="DY249"/>
      <c r="DZ249"/>
      <c r="EA249"/>
      <c r="EB249"/>
      <c r="EC249"/>
      <c r="ED249"/>
      <c r="EE249"/>
      <c r="EF249"/>
      <c r="EG249"/>
      <c r="EH249"/>
      <c r="EI249"/>
      <c r="EJ249"/>
      <c r="EK249"/>
      <c r="EL249"/>
      <c r="EM249"/>
      <c r="EN249"/>
      <c r="EO249"/>
      <c r="EP249"/>
      <c r="EQ249"/>
      <c r="ER249"/>
      <c r="ES249"/>
      <c r="ET249"/>
      <c r="EU249"/>
      <c r="EV249"/>
      <c r="EW249"/>
      <c r="EX249"/>
      <c r="EY249"/>
      <c r="EZ249"/>
      <c r="FA249"/>
      <c r="FB249"/>
      <c r="FC249"/>
      <c r="FD249"/>
      <c r="FE249"/>
      <c r="FF249"/>
      <c r="FG249"/>
      <c r="FH249"/>
      <c r="FI249"/>
      <c r="FJ249"/>
      <c r="FK249"/>
      <c r="FL249"/>
      <c r="FM249"/>
      <c r="FN249"/>
      <c r="FO249"/>
      <c r="FP249"/>
      <c r="FQ249"/>
      <c r="FR249"/>
      <c r="FS249"/>
      <c r="FT249"/>
      <c r="FU249"/>
      <c r="FV249"/>
      <c r="FW249"/>
      <c r="FX249"/>
      <c r="FY249"/>
      <c r="FZ249"/>
      <c r="GA249"/>
      <c r="GB249"/>
      <c r="GC249"/>
      <c r="GD249"/>
      <c r="GE249"/>
      <c r="GF249"/>
      <c r="GG249"/>
      <c r="GH249"/>
      <c r="GI249"/>
      <c r="GJ249"/>
      <c r="GK249"/>
      <c r="GL249"/>
      <c r="GM249"/>
      <c r="GN249"/>
      <c r="GO249"/>
      <c r="GP249"/>
      <c r="GQ249"/>
      <c r="GR249"/>
      <c r="GS249"/>
      <c r="GT249"/>
      <c r="GU249"/>
      <c r="GV249"/>
      <c r="GW249"/>
      <c r="GX249"/>
      <c r="GY249"/>
      <c r="GZ249"/>
      <c r="HA249"/>
      <c r="HB249"/>
      <c r="HC249"/>
      <c r="HD249"/>
      <c r="HE249"/>
      <c r="HF249"/>
      <c r="HG249"/>
      <c r="HH249"/>
      <c r="HI249"/>
      <c r="HJ249"/>
      <c r="HK249"/>
      <c r="HL249"/>
      <c r="HM249"/>
      <c r="HN249"/>
      <c r="HO249"/>
      <c r="HP249"/>
      <c r="HQ249"/>
      <c r="HR249"/>
      <c r="HS249"/>
      <c r="HT249"/>
      <c r="HU249"/>
      <c r="HV249"/>
      <c r="HW249"/>
      <c r="HX249"/>
      <c r="HY249"/>
      <c r="HZ249"/>
      <c r="IA249"/>
      <c r="IB249"/>
      <c r="IC249"/>
      <c r="ID249"/>
      <c r="IE249"/>
      <c r="IF249"/>
      <c r="IG249"/>
      <c r="IH249"/>
      <c r="II249"/>
      <c r="IJ249"/>
      <c r="IK249"/>
      <c r="IL249"/>
      <c r="IM249"/>
      <c r="IN249"/>
      <c r="IO249"/>
      <c r="IP249"/>
      <c r="IQ249"/>
      <c r="IR249"/>
      <c r="IS249"/>
      <c r="IT249"/>
      <c r="IU249"/>
      <c r="IV249"/>
      <c r="IW249"/>
      <c r="IX249"/>
      <c r="IY249"/>
      <c r="IZ249"/>
      <c r="JA249"/>
      <c r="JB249"/>
      <c r="JC249"/>
      <c r="JD249"/>
      <c r="JE249"/>
      <c r="JF249"/>
      <c r="JG249"/>
      <c r="JH249"/>
      <c r="JI249"/>
      <c r="JJ249"/>
      <c r="JK249"/>
      <c r="JL249"/>
      <c r="JM249"/>
      <c r="JN249"/>
      <c r="JO249"/>
      <c r="JP249"/>
      <c r="JQ249"/>
      <c r="JR249"/>
      <c r="JS249"/>
      <c r="JT249"/>
      <c r="JU249"/>
      <c r="JV249"/>
      <c r="JW249"/>
      <c r="JX249"/>
      <c r="JY249"/>
      <c r="JZ249"/>
      <c r="KA249"/>
      <c r="KB249"/>
      <c r="KC249"/>
      <c r="KD249"/>
      <c r="KE249"/>
      <c r="KF249"/>
      <c r="KG249"/>
      <c r="KH249"/>
      <c r="KI249"/>
      <c r="KJ249"/>
      <c r="KK249"/>
      <c r="KL249"/>
      <c r="KM249"/>
      <c r="KN249"/>
      <c r="KO249"/>
      <c r="KP249"/>
      <c r="KQ249"/>
      <c r="KR249"/>
      <c r="KS249"/>
      <c r="KT249"/>
      <c r="KU249"/>
      <c r="KV249"/>
      <c r="KW249"/>
      <c r="KX249"/>
      <c r="KY249"/>
      <c r="KZ249"/>
      <c r="LA249"/>
      <c r="LB249"/>
      <c r="LC249"/>
      <c r="LD249"/>
      <c r="LE249"/>
      <c r="LF249"/>
      <c r="LG249"/>
      <c r="LH249"/>
      <c r="LI249"/>
      <c r="LJ249"/>
      <c r="LK249"/>
      <c r="LL249"/>
      <c r="LM249"/>
      <c r="LN249"/>
      <c r="LO249"/>
      <c r="LP249"/>
      <c r="LQ249"/>
      <c r="LR249"/>
      <c r="LS249"/>
      <c r="LT249"/>
      <c r="LU249"/>
      <c r="LV249"/>
      <c r="LW249"/>
      <c r="LX249"/>
      <c r="LY249"/>
      <c r="LZ249"/>
      <c r="MA249"/>
      <c r="MB249"/>
      <c r="MC249"/>
      <c r="MD249"/>
      <c r="ME249"/>
      <c r="MF249"/>
      <c r="MG249"/>
      <c r="MH249"/>
      <c r="MI249"/>
      <c r="MJ249"/>
      <c r="MK249"/>
      <c r="ML249"/>
      <c r="MM249"/>
      <c r="MN249"/>
      <c r="MO249"/>
      <c r="MP249"/>
      <c r="MQ249"/>
      <c r="MR249"/>
      <c r="MS249"/>
      <c r="MT249"/>
      <c r="MU249"/>
      <c r="MV249"/>
      <c r="MW249"/>
      <c r="MX249"/>
      <c r="MY249"/>
      <c r="MZ249"/>
      <c r="NA249"/>
      <c r="NB249"/>
      <c r="NC249"/>
      <c r="ND249"/>
      <c r="NE249"/>
      <c r="NF249"/>
      <c r="NG249"/>
      <c r="NH249"/>
      <c r="NI249"/>
      <c r="NJ249"/>
      <c r="NK249"/>
      <c r="NL249"/>
      <c r="NM249"/>
      <c r="NN249"/>
      <c r="NO249"/>
      <c r="NP249"/>
      <c r="NQ249"/>
      <c r="NR249"/>
      <c r="NS249"/>
      <c r="NT249"/>
      <c r="NU249"/>
      <c r="NV249"/>
      <c r="NW249"/>
      <c r="NX249"/>
      <c r="NY249"/>
      <c r="NZ249"/>
      <c r="OA249"/>
      <c r="OB249"/>
      <c r="OC249"/>
      <c r="OD249"/>
      <c r="OE249"/>
      <c r="OF249"/>
      <c r="OG249"/>
      <c r="OH249"/>
      <c r="OI249"/>
      <c r="OJ249"/>
      <c r="OK249"/>
      <c r="OL249"/>
      <c r="OM249"/>
      <c r="ON249"/>
      <c r="OO249"/>
      <c r="OP249"/>
      <c r="OQ249"/>
      <c r="OR249"/>
      <c r="OS249"/>
      <c r="OT249"/>
      <c r="OU249"/>
      <c r="OV249"/>
      <c r="OW249"/>
      <c r="OX249"/>
      <c r="OY249"/>
      <c r="OZ249"/>
      <c r="PA249"/>
      <c r="PB249"/>
      <c r="PC249"/>
      <c r="PD249"/>
      <c r="PE249"/>
      <c r="PF249"/>
      <c r="PG249"/>
      <c r="PH249"/>
      <c r="PI249"/>
      <c r="PJ249"/>
      <c r="PK249"/>
      <c r="PL249"/>
      <c r="PM249"/>
      <c r="PN249"/>
      <c r="PO249"/>
      <c r="PP249"/>
      <c r="PQ249"/>
      <c r="PR249"/>
      <c r="PS249"/>
      <c r="PT249"/>
      <c r="PU249"/>
      <c r="PV249"/>
      <c r="PW249"/>
      <c r="PX249"/>
      <c r="PY249"/>
      <c r="PZ249"/>
      <c r="QA249"/>
      <c r="QB249"/>
      <c r="QC249"/>
      <c r="QD249"/>
      <c r="QE249"/>
      <c r="QF249"/>
      <c r="QG249"/>
      <c r="QH249"/>
      <c r="QI249"/>
      <c r="QJ249"/>
      <c r="QK249"/>
      <c r="QL249"/>
      <c r="QM249"/>
      <c r="QN249"/>
      <c r="QO249"/>
      <c r="QP249"/>
      <c r="QQ249"/>
      <c r="QR249"/>
      <c r="QS249"/>
      <c r="QT249"/>
      <c r="QU249"/>
      <c r="QV249"/>
      <c r="QW249"/>
      <c r="QX249"/>
      <c r="QY249"/>
      <c r="QZ249"/>
      <c r="RA249"/>
      <c r="RB249"/>
      <c r="RC249"/>
      <c r="RD249"/>
      <c r="RE249"/>
      <c r="RF249"/>
      <c r="RG249"/>
      <c r="RH249"/>
      <c r="RI249"/>
      <c r="RJ249"/>
      <c r="RK249"/>
      <c r="RL249"/>
      <c r="RM249"/>
      <c r="RN249"/>
      <c r="RO249"/>
      <c r="RP249"/>
      <c r="RQ249"/>
      <c r="RR249"/>
      <c r="RS249"/>
      <c r="RT249"/>
      <c r="RU249"/>
      <c r="RV249"/>
      <c r="RW249"/>
      <c r="RX249"/>
      <c r="RY249"/>
      <c r="RZ249"/>
      <c r="SA249"/>
      <c r="SB249"/>
      <c r="SC249"/>
      <c r="SD249"/>
      <c r="SE249"/>
      <c r="SF249"/>
      <c r="SG249"/>
      <c r="SH249"/>
      <c r="SI249"/>
      <c r="SJ249"/>
      <c r="SK249"/>
      <c r="SL249"/>
      <c r="SM249"/>
      <c r="SN249"/>
      <c r="SO249"/>
      <c r="SP249"/>
      <c r="SQ249"/>
      <c r="SR249"/>
      <c r="SS249"/>
      <c r="ST249"/>
      <c r="SU249"/>
      <c r="SV249"/>
      <c r="SW249"/>
      <c r="SX249"/>
      <c r="SY249"/>
      <c r="SZ249"/>
      <c r="TA249"/>
      <c r="TB249"/>
      <c r="TC249"/>
      <c r="TD249"/>
      <c r="TE249"/>
      <c r="TF249"/>
      <c r="TG249"/>
      <c r="TH249"/>
      <c r="TI249"/>
      <c r="TJ249"/>
      <c r="TK249"/>
      <c r="TL249"/>
      <c r="TM249"/>
      <c r="TN249"/>
      <c r="TO249"/>
      <c r="TP249"/>
      <c r="TQ249"/>
      <c r="TR249"/>
      <c r="TS249"/>
      <c r="TT249"/>
      <c r="TU249"/>
      <c r="TV249"/>
      <c r="TW249"/>
      <c r="TX249"/>
      <c r="TY249"/>
      <c r="TZ249"/>
      <c r="UA249"/>
      <c r="UB249"/>
      <c r="UC249"/>
      <c r="UD249"/>
      <c r="UE249"/>
      <c r="UF249"/>
      <c r="UG249"/>
      <c r="UH249"/>
      <c r="UI249"/>
      <c r="UJ249"/>
      <c r="UK249"/>
      <c r="UL249"/>
      <c r="UM249"/>
      <c r="UN249"/>
      <c r="UO249"/>
      <c r="UP249"/>
      <c r="UQ249"/>
      <c r="UR249"/>
      <c r="US249"/>
      <c r="UT249"/>
      <c r="UU249"/>
      <c r="UV249"/>
      <c r="UW249"/>
      <c r="UX249"/>
      <c r="UY249"/>
      <c r="UZ249"/>
      <c r="VA249"/>
      <c r="VB249"/>
      <c r="VC249"/>
      <c r="VD249"/>
      <c r="VE249"/>
      <c r="VF249"/>
      <c r="VG249"/>
      <c r="VH249"/>
      <c r="VI249"/>
      <c r="VJ249"/>
      <c r="VK249"/>
      <c r="VL249"/>
      <c r="VM249"/>
      <c r="VN249"/>
      <c r="VO249"/>
      <c r="VP249"/>
      <c r="VQ249"/>
      <c r="VR249"/>
      <c r="VS249"/>
      <c r="VT249"/>
      <c r="VU249"/>
      <c r="VV249"/>
      <c r="VW249"/>
      <c r="VX249"/>
      <c r="VY249"/>
      <c r="VZ249"/>
      <c r="WA249"/>
      <c r="WB249"/>
      <c r="WC249"/>
      <c r="WD249"/>
      <c r="WE249"/>
      <c r="WF249"/>
      <c r="WG249"/>
      <c r="WH249"/>
      <c r="WI249"/>
      <c r="WJ249"/>
      <c r="WK249"/>
      <c r="WL249"/>
      <c r="WM249"/>
      <c r="WN249"/>
      <c r="WO249"/>
      <c r="WP249"/>
      <c r="WQ249"/>
      <c r="WR249"/>
      <c r="WS249"/>
      <c r="WT249"/>
      <c r="WU249"/>
      <c r="WV249"/>
      <c r="WW249"/>
      <c r="WX249"/>
      <c r="WY249"/>
      <c r="WZ249"/>
      <c r="XA249"/>
      <c r="XB249"/>
      <c r="XC249"/>
      <c r="XD249"/>
      <c r="XE249"/>
      <c r="XF249"/>
      <c r="XG249"/>
      <c r="XH249"/>
      <c r="XI249"/>
      <c r="XJ249"/>
      <c r="XK249"/>
      <c r="XL249"/>
      <c r="XM249"/>
      <c r="XN249"/>
      <c r="XO249"/>
      <c r="XP249"/>
      <c r="XQ249"/>
      <c r="XR249"/>
      <c r="XS249"/>
      <c r="XT249"/>
      <c r="XU249"/>
      <c r="XV249"/>
      <c r="XW249"/>
      <c r="XX249"/>
      <c r="XY249"/>
      <c r="XZ249"/>
      <c r="YA249"/>
      <c r="YB249"/>
      <c r="YC249"/>
      <c r="YD249"/>
      <c r="YE249"/>
      <c r="YF249"/>
      <c r="YG249"/>
      <c r="YH249"/>
      <c r="YI249"/>
      <c r="YJ249"/>
      <c r="YK249"/>
      <c r="YL249"/>
      <c r="YM249"/>
      <c r="YN249"/>
      <c r="YO249"/>
      <c r="YP249"/>
      <c r="YQ249"/>
      <c r="YR249"/>
      <c r="YS249"/>
      <c r="YT249"/>
      <c r="YU249"/>
      <c r="YV249"/>
      <c r="YW249"/>
      <c r="YX249"/>
      <c r="YY249"/>
      <c r="YZ249"/>
      <c r="ZA249"/>
      <c r="ZB249"/>
      <c r="ZC249"/>
      <c r="ZD249"/>
      <c r="ZE249"/>
      <c r="ZF249"/>
      <c r="ZG249"/>
      <c r="ZH249"/>
      <c r="ZI249"/>
      <c r="ZJ249"/>
      <c r="ZK249"/>
      <c r="ZL249"/>
      <c r="ZM249"/>
      <c r="ZN249"/>
      <c r="ZO249"/>
      <c r="ZP249"/>
      <c r="ZQ249"/>
      <c r="ZR249"/>
      <c r="ZS249"/>
      <c r="ZT249"/>
      <c r="ZU249"/>
      <c r="ZV249"/>
      <c r="ZW249"/>
      <c r="ZX249"/>
      <c r="ZY249"/>
      <c r="ZZ249"/>
    </row>
    <row r="250" spans="1:702" s="18" customFormat="1">
      <c r="A250" s="16" t="s">
        <v>69</v>
      </c>
      <c r="B250">
        <v>125635.65357290539</v>
      </c>
      <c r="C250">
        <v>118089.98758088634</v>
      </c>
      <c r="D250">
        <v>116099.67493471477</v>
      </c>
      <c r="E250">
        <v>127853.81518189592</v>
      </c>
      <c r="F250">
        <v>123822.60942591945</v>
      </c>
      <c r="G250">
        <v>127534.34709302083</v>
      </c>
      <c r="H250">
        <v>111053.38621880104</v>
      </c>
      <c r="I250">
        <v>94329.766047420839</v>
      </c>
      <c r="J250">
        <v>99396.629230242543</v>
      </c>
      <c r="K250">
        <v>74624.965217532183</v>
      </c>
      <c r="L250">
        <v>62607.044184713777</v>
      </c>
      <c r="M250">
        <v>59425.367633212336</v>
      </c>
      <c r="N250">
        <v>58303.178372857314</v>
      </c>
      <c r="O250">
        <v>54411.489439654979</v>
      </c>
      <c r="P250">
        <v>51458.724018642046</v>
      </c>
      <c r="Q250">
        <v>56686.357837961463</v>
      </c>
      <c r="R250">
        <v>56507.576284712442</v>
      </c>
      <c r="S250">
        <v>46668.998920959079</v>
      </c>
      <c r="T250">
        <v>56761.40192623411</v>
      </c>
      <c r="U250">
        <v>55045.860707923581</v>
      </c>
      <c r="V250">
        <v>48336.612792210348</v>
      </c>
      <c r="W250">
        <v>50045.071812601091</v>
      </c>
      <c r="X250">
        <v>49271.883346404851</v>
      </c>
      <c r="Y250">
        <v>46423.38659563598</v>
      </c>
      <c r="Z250">
        <v>42785.733623069493</v>
      </c>
      <c r="AA250">
        <v>45348.944637365894</v>
      </c>
      <c r="AB250">
        <v>37498.904832166198</v>
      </c>
      <c r="AC250">
        <v>40215.115192131016</v>
      </c>
      <c r="AD250">
        <v>44588.491612351761</v>
      </c>
      <c r="AE250">
        <v>40675.741399925042</v>
      </c>
      <c r="AF250">
        <v>33908.383646782582</v>
      </c>
      <c r="AG250">
        <v>25781.637531126198</v>
      </c>
      <c r="AH250">
        <v>22668.47750842982</v>
      </c>
      <c r="AI250">
        <v>21966.113655097055</v>
      </c>
      <c r="AJ250">
        <v>20210.163043480672</v>
      </c>
      <c r="AK250">
        <v>19143.687202024907</v>
      </c>
      <c r="AL250">
        <v>19749.963612181331</v>
      </c>
      <c r="AM250">
        <v>0</v>
      </c>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c r="EN250"/>
      <c r="EO250"/>
      <c r="EP250"/>
      <c r="EQ250"/>
      <c r="ER250"/>
      <c r="ES250"/>
      <c r="ET250"/>
      <c r="EU250"/>
      <c r="EV250"/>
      <c r="EW250"/>
      <c r="EX250"/>
      <c r="EY250"/>
      <c r="EZ250"/>
      <c r="FA250"/>
      <c r="FB250"/>
      <c r="FC250"/>
      <c r="FD250"/>
      <c r="FE250"/>
      <c r="FF250"/>
      <c r="FG250"/>
      <c r="FH250"/>
      <c r="FI250"/>
      <c r="FJ250"/>
      <c r="FK250"/>
      <c r="FL250"/>
      <c r="FM250"/>
      <c r="FN250"/>
      <c r="FO250"/>
      <c r="FP250"/>
      <c r="FQ250"/>
      <c r="FR250"/>
      <c r="FS250"/>
      <c r="FT250"/>
      <c r="FU250"/>
      <c r="FV250"/>
      <c r="FW250"/>
      <c r="FX250"/>
      <c r="FY250"/>
      <c r="FZ250"/>
      <c r="GA250"/>
      <c r="GB250"/>
      <c r="GC250"/>
      <c r="GD250"/>
      <c r="GE250"/>
      <c r="GF250"/>
      <c r="GG250"/>
      <c r="GH250"/>
      <c r="GI250"/>
      <c r="GJ250"/>
      <c r="GK250"/>
      <c r="GL250"/>
      <c r="GM250"/>
      <c r="GN250"/>
      <c r="GO250"/>
      <c r="GP250"/>
      <c r="GQ250"/>
      <c r="GR250"/>
      <c r="GS250"/>
      <c r="GT250"/>
      <c r="GU250"/>
      <c r="GV250"/>
      <c r="GW250"/>
      <c r="GX250"/>
      <c r="GY250"/>
      <c r="GZ250"/>
      <c r="HA250"/>
      <c r="HB250"/>
      <c r="HC250"/>
      <c r="HD250"/>
      <c r="HE250"/>
      <c r="HF250"/>
      <c r="HG250"/>
      <c r="HH250"/>
      <c r="HI250"/>
      <c r="HJ250"/>
      <c r="HK250"/>
      <c r="HL250"/>
      <c r="HM250"/>
      <c r="HN250"/>
      <c r="HO250"/>
      <c r="HP250"/>
      <c r="HQ250"/>
      <c r="HR250"/>
      <c r="HS250"/>
      <c r="HT250"/>
      <c r="HU250"/>
      <c r="HV250"/>
      <c r="HW250"/>
      <c r="HX250"/>
      <c r="HY250"/>
      <c r="HZ250"/>
      <c r="IA250"/>
      <c r="IB250"/>
      <c r="IC250"/>
      <c r="ID250"/>
      <c r="IE250"/>
      <c r="IF250"/>
      <c r="IG250"/>
      <c r="IH250"/>
      <c r="II250"/>
      <c r="IJ250"/>
      <c r="IK250"/>
      <c r="IL250"/>
      <c r="IM250"/>
      <c r="IN250"/>
      <c r="IO250"/>
      <c r="IP250"/>
      <c r="IQ250"/>
      <c r="IR250"/>
      <c r="IS250"/>
      <c r="IT250"/>
      <c r="IU250"/>
      <c r="IV250"/>
      <c r="IW250"/>
      <c r="IX250"/>
      <c r="IY250"/>
      <c r="IZ250"/>
      <c r="JA250"/>
      <c r="JB250"/>
      <c r="JC250"/>
      <c r="JD250"/>
      <c r="JE250"/>
      <c r="JF250"/>
      <c r="JG250"/>
      <c r="JH250"/>
      <c r="JI250"/>
      <c r="JJ250"/>
      <c r="JK250"/>
      <c r="JL250"/>
      <c r="JM250"/>
      <c r="JN250"/>
      <c r="JO250"/>
      <c r="JP250"/>
      <c r="JQ250"/>
      <c r="JR250"/>
      <c r="JS250"/>
      <c r="JT250"/>
      <c r="JU250"/>
      <c r="JV250"/>
      <c r="JW250"/>
      <c r="JX250"/>
      <c r="JY250"/>
      <c r="JZ250"/>
      <c r="KA250"/>
      <c r="KB250"/>
      <c r="KC250"/>
      <c r="KD250"/>
      <c r="KE250"/>
      <c r="KF250"/>
      <c r="KG250"/>
      <c r="KH250"/>
      <c r="KI250"/>
      <c r="KJ250"/>
      <c r="KK250"/>
      <c r="KL250"/>
      <c r="KM250"/>
      <c r="KN250"/>
      <c r="KO250"/>
      <c r="KP250"/>
      <c r="KQ250"/>
      <c r="KR250"/>
      <c r="KS250"/>
      <c r="KT250"/>
      <c r="KU250"/>
      <c r="KV250"/>
      <c r="KW250"/>
      <c r="KX250"/>
      <c r="KY250"/>
      <c r="KZ250"/>
      <c r="LA250"/>
      <c r="LB250"/>
      <c r="LC250"/>
      <c r="LD250"/>
      <c r="LE250"/>
      <c r="LF250"/>
      <c r="LG250"/>
      <c r="LH250"/>
      <c r="LI250"/>
      <c r="LJ250"/>
      <c r="LK250"/>
      <c r="LL250"/>
      <c r="LM250"/>
      <c r="LN250"/>
      <c r="LO250"/>
      <c r="LP250"/>
      <c r="LQ250"/>
      <c r="LR250"/>
      <c r="LS250"/>
      <c r="LT250"/>
      <c r="LU250"/>
      <c r="LV250"/>
      <c r="LW250"/>
      <c r="LX250"/>
      <c r="LY250"/>
      <c r="LZ250"/>
      <c r="MA250"/>
      <c r="MB250"/>
      <c r="MC250"/>
      <c r="MD250"/>
      <c r="ME250"/>
      <c r="MF250"/>
      <c r="MG250"/>
      <c r="MH250"/>
      <c r="MI250"/>
      <c r="MJ250"/>
      <c r="MK250"/>
      <c r="ML250"/>
      <c r="MM250"/>
      <c r="MN250"/>
      <c r="MO250"/>
      <c r="MP250"/>
      <c r="MQ250"/>
      <c r="MR250"/>
      <c r="MS250"/>
      <c r="MT250"/>
      <c r="MU250"/>
      <c r="MV250"/>
      <c r="MW250"/>
      <c r="MX250"/>
      <c r="MY250"/>
      <c r="MZ250"/>
      <c r="NA250"/>
      <c r="NB250"/>
      <c r="NC250"/>
      <c r="ND250"/>
      <c r="NE250"/>
      <c r="NF250"/>
      <c r="NG250"/>
      <c r="NH250"/>
      <c r="NI250"/>
      <c r="NJ250"/>
      <c r="NK250"/>
      <c r="NL250"/>
      <c r="NM250"/>
      <c r="NN250"/>
      <c r="NO250"/>
      <c r="NP250"/>
      <c r="NQ250"/>
      <c r="NR250"/>
      <c r="NS250"/>
      <c r="NT250"/>
      <c r="NU250"/>
      <c r="NV250"/>
      <c r="NW250"/>
      <c r="NX250"/>
      <c r="NY250"/>
      <c r="NZ250"/>
      <c r="OA250"/>
      <c r="OB250"/>
      <c r="OC250"/>
      <c r="OD250"/>
      <c r="OE250"/>
      <c r="OF250"/>
      <c r="OG250"/>
      <c r="OH250"/>
      <c r="OI250"/>
      <c r="OJ250"/>
      <c r="OK250"/>
      <c r="OL250"/>
      <c r="OM250"/>
      <c r="ON250"/>
      <c r="OO250"/>
      <c r="OP250"/>
      <c r="OQ250"/>
      <c r="OR250"/>
      <c r="OS250"/>
      <c r="OT250"/>
      <c r="OU250"/>
      <c r="OV250"/>
      <c r="OW250"/>
      <c r="OX250"/>
      <c r="OY250"/>
      <c r="OZ250"/>
      <c r="PA250"/>
      <c r="PB250"/>
      <c r="PC250"/>
      <c r="PD250"/>
      <c r="PE250"/>
      <c r="PF250"/>
      <c r="PG250"/>
      <c r="PH250"/>
      <c r="PI250"/>
      <c r="PJ250"/>
      <c r="PK250"/>
      <c r="PL250"/>
      <c r="PM250"/>
      <c r="PN250"/>
      <c r="PO250"/>
      <c r="PP250"/>
      <c r="PQ250"/>
      <c r="PR250"/>
      <c r="PS250"/>
      <c r="PT250"/>
      <c r="PU250"/>
      <c r="PV250"/>
      <c r="PW250"/>
      <c r="PX250"/>
      <c r="PY250"/>
      <c r="PZ250"/>
      <c r="QA250"/>
      <c r="QB250"/>
      <c r="QC250"/>
      <c r="QD250"/>
      <c r="QE250"/>
      <c r="QF250"/>
      <c r="QG250"/>
      <c r="QH250"/>
      <c r="QI250"/>
      <c r="QJ250"/>
      <c r="QK250"/>
      <c r="QL250"/>
      <c r="QM250"/>
      <c r="QN250"/>
      <c r="QO250"/>
      <c r="QP250"/>
      <c r="QQ250"/>
      <c r="QR250"/>
      <c r="QS250"/>
      <c r="QT250"/>
      <c r="QU250"/>
      <c r="QV250"/>
      <c r="QW250"/>
      <c r="QX250"/>
      <c r="QY250"/>
      <c r="QZ250"/>
      <c r="RA250"/>
      <c r="RB250"/>
      <c r="RC250"/>
      <c r="RD250"/>
      <c r="RE250"/>
      <c r="RF250"/>
      <c r="RG250"/>
      <c r="RH250"/>
      <c r="RI250"/>
      <c r="RJ250"/>
      <c r="RK250"/>
      <c r="RL250"/>
      <c r="RM250"/>
      <c r="RN250"/>
      <c r="RO250"/>
      <c r="RP250"/>
      <c r="RQ250"/>
      <c r="RR250"/>
      <c r="RS250"/>
      <c r="RT250"/>
      <c r="RU250"/>
      <c r="RV250"/>
      <c r="RW250"/>
      <c r="RX250"/>
      <c r="RY250"/>
      <c r="RZ250"/>
      <c r="SA250"/>
      <c r="SB250"/>
      <c r="SC250"/>
      <c r="SD250"/>
      <c r="SE250"/>
      <c r="SF250"/>
      <c r="SG250"/>
      <c r="SH250"/>
      <c r="SI250"/>
      <c r="SJ250"/>
      <c r="SK250"/>
      <c r="SL250"/>
      <c r="SM250"/>
      <c r="SN250"/>
      <c r="SO250"/>
      <c r="SP250"/>
      <c r="SQ250"/>
      <c r="SR250"/>
      <c r="SS250"/>
      <c r="ST250"/>
      <c r="SU250"/>
      <c r="SV250"/>
      <c r="SW250"/>
      <c r="SX250"/>
      <c r="SY250"/>
      <c r="SZ250"/>
      <c r="TA250"/>
      <c r="TB250"/>
      <c r="TC250"/>
      <c r="TD250"/>
      <c r="TE250"/>
      <c r="TF250"/>
      <c r="TG250"/>
      <c r="TH250"/>
      <c r="TI250"/>
      <c r="TJ250"/>
      <c r="TK250"/>
      <c r="TL250"/>
      <c r="TM250"/>
      <c r="TN250"/>
      <c r="TO250"/>
      <c r="TP250"/>
      <c r="TQ250"/>
      <c r="TR250"/>
      <c r="TS250"/>
      <c r="TT250"/>
      <c r="TU250"/>
      <c r="TV250"/>
      <c r="TW250"/>
      <c r="TX250"/>
      <c r="TY250"/>
      <c r="TZ250"/>
      <c r="UA250"/>
      <c r="UB250"/>
      <c r="UC250"/>
      <c r="UD250"/>
      <c r="UE250"/>
      <c r="UF250"/>
      <c r="UG250"/>
      <c r="UH250"/>
      <c r="UI250"/>
      <c r="UJ250"/>
      <c r="UK250"/>
      <c r="UL250"/>
      <c r="UM250"/>
      <c r="UN250"/>
      <c r="UO250"/>
      <c r="UP250"/>
      <c r="UQ250"/>
      <c r="UR250"/>
      <c r="US250"/>
      <c r="UT250"/>
      <c r="UU250"/>
      <c r="UV250"/>
      <c r="UW250"/>
      <c r="UX250"/>
      <c r="UY250"/>
      <c r="UZ250"/>
      <c r="VA250"/>
      <c r="VB250"/>
      <c r="VC250"/>
      <c r="VD250"/>
      <c r="VE250"/>
      <c r="VF250"/>
      <c r="VG250"/>
      <c r="VH250"/>
      <c r="VI250"/>
      <c r="VJ250"/>
      <c r="VK250"/>
      <c r="VL250"/>
      <c r="VM250"/>
      <c r="VN250"/>
      <c r="VO250"/>
      <c r="VP250"/>
      <c r="VQ250"/>
      <c r="VR250"/>
      <c r="VS250"/>
      <c r="VT250"/>
      <c r="VU250"/>
      <c r="VV250"/>
      <c r="VW250"/>
      <c r="VX250"/>
      <c r="VY250"/>
      <c r="VZ250"/>
      <c r="WA250"/>
      <c r="WB250"/>
      <c r="WC250"/>
      <c r="WD250"/>
      <c r="WE250"/>
      <c r="WF250"/>
      <c r="WG250"/>
      <c r="WH250"/>
      <c r="WI250"/>
      <c r="WJ250"/>
      <c r="WK250"/>
      <c r="WL250"/>
      <c r="WM250"/>
      <c r="WN250"/>
      <c r="WO250"/>
      <c r="WP250"/>
      <c r="WQ250"/>
      <c r="WR250"/>
      <c r="WS250"/>
      <c r="WT250"/>
      <c r="WU250"/>
      <c r="WV250"/>
      <c r="WW250"/>
      <c r="WX250"/>
      <c r="WY250"/>
      <c r="WZ250"/>
      <c r="XA250"/>
      <c r="XB250"/>
      <c r="XC250"/>
      <c r="XD250"/>
      <c r="XE250"/>
      <c r="XF250"/>
      <c r="XG250"/>
      <c r="XH250"/>
      <c r="XI250"/>
      <c r="XJ250"/>
      <c r="XK250"/>
      <c r="XL250"/>
      <c r="XM250"/>
      <c r="XN250"/>
      <c r="XO250"/>
      <c r="XP250"/>
      <c r="XQ250"/>
      <c r="XR250"/>
      <c r="XS250"/>
      <c r="XT250"/>
      <c r="XU250"/>
      <c r="XV250"/>
      <c r="XW250"/>
      <c r="XX250"/>
      <c r="XY250"/>
      <c r="XZ250"/>
      <c r="YA250"/>
      <c r="YB250"/>
      <c r="YC250"/>
      <c r="YD250"/>
      <c r="YE250"/>
      <c r="YF250"/>
      <c r="YG250"/>
      <c r="YH250"/>
      <c r="YI250"/>
      <c r="YJ250"/>
      <c r="YK250"/>
      <c r="YL250"/>
      <c r="YM250"/>
      <c r="YN250"/>
      <c r="YO250"/>
      <c r="YP250"/>
      <c r="YQ250"/>
      <c r="YR250"/>
      <c r="YS250"/>
      <c r="YT250"/>
      <c r="YU250"/>
      <c r="YV250"/>
      <c r="YW250"/>
      <c r="YX250"/>
      <c r="YY250"/>
      <c r="YZ250"/>
      <c r="ZA250"/>
      <c r="ZB250"/>
      <c r="ZC250"/>
      <c r="ZD250"/>
      <c r="ZE250"/>
      <c r="ZF250"/>
      <c r="ZG250"/>
      <c r="ZH250"/>
      <c r="ZI250"/>
      <c r="ZJ250"/>
      <c r="ZK250"/>
      <c r="ZL250"/>
      <c r="ZM250"/>
      <c r="ZN250"/>
      <c r="ZO250"/>
      <c r="ZP250"/>
      <c r="ZQ250"/>
      <c r="ZR250"/>
      <c r="ZS250"/>
      <c r="ZT250"/>
      <c r="ZU250"/>
      <c r="ZV250"/>
      <c r="ZW250"/>
      <c r="ZX250"/>
      <c r="ZY250"/>
      <c r="ZZ250"/>
    </row>
    <row r="251" spans="1:702" s="18" customFormat="1">
      <c r="A251" s="16" t="s">
        <v>195</v>
      </c>
      <c r="B251">
        <v>628178.26786452695</v>
      </c>
      <c r="C251">
        <v>590449.93790443172</v>
      </c>
      <c r="D251">
        <v>580498.37467357388</v>
      </c>
      <c r="E251">
        <v>639269.07590947964</v>
      </c>
      <c r="F251">
        <v>619113.04712959728</v>
      </c>
      <c r="G251">
        <v>637671.73546510423</v>
      </c>
      <c r="H251">
        <v>555266.93109400524</v>
      </c>
      <c r="I251">
        <v>471648.83023710421</v>
      </c>
      <c r="J251">
        <v>496983.14615121268</v>
      </c>
      <c r="K251">
        <v>373124.82608766097</v>
      </c>
      <c r="L251">
        <v>313035.22092356894</v>
      </c>
      <c r="M251">
        <v>297126.83816606173</v>
      </c>
      <c r="N251">
        <v>291515.89186428662</v>
      </c>
      <c r="O251">
        <v>272057.44719827495</v>
      </c>
      <c r="P251">
        <v>257293.62009321028</v>
      </c>
      <c r="Q251">
        <v>283431.78918980737</v>
      </c>
      <c r="R251">
        <v>282537.8814235623</v>
      </c>
      <c r="S251">
        <v>233344.99460479547</v>
      </c>
      <c r="T251">
        <v>283807.00963117066</v>
      </c>
      <c r="U251">
        <v>275229.30353961803</v>
      </c>
      <c r="V251">
        <v>241683.06396105187</v>
      </c>
      <c r="W251">
        <v>250225.35906300557</v>
      </c>
      <c r="X251">
        <v>246359.41673202437</v>
      </c>
      <c r="Y251">
        <v>232116.93297817998</v>
      </c>
      <c r="Z251">
        <v>213928.66811534757</v>
      </c>
      <c r="AA251">
        <v>226744.72318682953</v>
      </c>
      <c r="AB251">
        <v>187494.52416083103</v>
      </c>
      <c r="AC251">
        <v>201075.57596065514</v>
      </c>
      <c r="AD251">
        <v>222942.45806175887</v>
      </c>
      <c r="AE251">
        <v>203378.70699962525</v>
      </c>
      <c r="AF251">
        <v>169541.91823391296</v>
      </c>
      <c r="AG251">
        <v>128908.18765563105</v>
      </c>
      <c r="AH251">
        <v>113342.38754214915</v>
      </c>
      <c r="AI251">
        <v>109830.56827548533</v>
      </c>
      <c r="AJ251">
        <v>101050.81521740342</v>
      </c>
      <c r="AK251">
        <v>95718.436010124584</v>
      </c>
      <c r="AL251">
        <v>98749.818060906691</v>
      </c>
      <c r="AM251">
        <v>91382.026439050736</v>
      </c>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c r="DF251"/>
      <c r="DG251"/>
      <c r="DH251"/>
      <c r="DI251"/>
      <c r="DJ251"/>
      <c r="DK251"/>
      <c r="DL251"/>
      <c r="DM251"/>
      <c r="DN251"/>
      <c r="DO251"/>
      <c r="DP251"/>
      <c r="DQ251"/>
      <c r="DR251"/>
      <c r="DS251"/>
      <c r="DT251"/>
      <c r="DU251"/>
      <c r="DV251"/>
      <c r="DW251"/>
      <c r="DX251"/>
      <c r="DY251"/>
      <c r="DZ251"/>
      <c r="EA251"/>
      <c r="EB251"/>
      <c r="EC251"/>
      <c r="ED251"/>
      <c r="EE251"/>
      <c r="EF251"/>
      <c r="EG251"/>
      <c r="EH251"/>
      <c r="EI251"/>
      <c r="EJ251"/>
      <c r="EK251"/>
      <c r="EL251"/>
      <c r="EM251"/>
      <c r="EN251"/>
      <c r="EO251"/>
      <c r="EP251"/>
      <c r="EQ251"/>
      <c r="ER251"/>
      <c r="ES251"/>
      <c r="ET251"/>
      <c r="EU251"/>
      <c r="EV251"/>
      <c r="EW251"/>
      <c r="EX251"/>
      <c r="EY251"/>
      <c r="EZ251"/>
      <c r="FA251"/>
      <c r="FB251"/>
      <c r="FC251"/>
      <c r="FD251"/>
      <c r="FE251"/>
      <c r="FF251"/>
      <c r="FG251"/>
      <c r="FH251"/>
      <c r="FI251"/>
      <c r="FJ251"/>
      <c r="FK251"/>
      <c r="FL251"/>
      <c r="FM251"/>
      <c r="FN251"/>
      <c r="FO251"/>
      <c r="FP251"/>
      <c r="FQ251"/>
      <c r="FR251"/>
      <c r="FS251"/>
      <c r="FT251"/>
      <c r="FU251"/>
      <c r="FV251"/>
      <c r="FW251"/>
      <c r="FX251"/>
      <c r="FY251"/>
      <c r="FZ251"/>
      <c r="GA251"/>
      <c r="GB251"/>
      <c r="GC251"/>
      <c r="GD251"/>
      <c r="GE251"/>
      <c r="GF251"/>
      <c r="GG251"/>
      <c r="GH251"/>
      <c r="GI251"/>
      <c r="GJ251"/>
      <c r="GK251"/>
      <c r="GL251"/>
      <c r="GM251"/>
      <c r="GN251"/>
      <c r="GO251"/>
      <c r="GP251"/>
      <c r="GQ251"/>
      <c r="GR251"/>
      <c r="GS251"/>
      <c r="GT251"/>
      <c r="GU251"/>
      <c r="GV251"/>
      <c r="GW251"/>
      <c r="GX251"/>
      <c r="GY251"/>
      <c r="GZ251"/>
      <c r="HA251"/>
      <c r="HB251"/>
      <c r="HC251"/>
      <c r="HD251"/>
      <c r="HE251"/>
      <c r="HF251"/>
      <c r="HG251"/>
      <c r="HH251"/>
      <c r="HI251"/>
      <c r="HJ251"/>
      <c r="HK251"/>
      <c r="HL251"/>
      <c r="HM251"/>
      <c r="HN251"/>
      <c r="HO251"/>
      <c r="HP251"/>
      <c r="HQ251"/>
      <c r="HR251"/>
      <c r="HS251"/>
      <c r="HT251"/>
      <c r="HU251"/>
      <c r="HV251"/>
      <c r="HW251"/>
      <c r="HX251"/>
      <c r="HY251"/>
      <c r="HZ251"/>
      <c r="IA251"/>
      <c r="IB251"/>
      <c r="IC251"/>
      <c r="ID251"/>
      <c r="IE251"/>
      <c r="IF251"/>
      <c r="IG251"/>
      <c r="IH251"/>
      <c r="II251"/>
      <c r="IJ251"/>
      <c r="IK251"/>
      <c r="IL251"/>
      <c r="IM251"/>
      <c r="IN251"/>
      <c r="IO251"/>
      <c r="IP251"/>
      <c r="IQ251"/>
      <c r="IR251"/>
      <c r="IS251"/>
      <c r="IT251"/>
      <c r="IU251"/>
      <c r="IV251"/>
      <c r="IW251"/>
      <c r="IX251"/>
      <c r="IY251"/>
      <c r="IZ251"/>
      <c r="JA251"/>
      <c r="JB251"/>
      <c r="JC251"/>
      <c r="JD251"/>
      <c r="JE251"/>
      <c r="JF251"/>
      <c r="JG251"/>
      <c r="JH251"/>
      <c r="JI251"/>
      <c r="JJ251"/>
      <c r="JK251"/>
      <c r="JL251"/>
      <c r="JM251"/>
      <c r="JN251"/>
      <c r="JO251"/>
      <c r="JP251"/>
      <c r="JQ251"/>
      <c r="JR251"/>
      <c r="JS251"/>
      <c r="JT251"/>
      <c r="JU251"/>
      <c r="JV251"/>
      <c r="JW251"/>
      <c r="JX251"/>
      <c r="JY251"/>
      <c r="JZ251"/>
      <c r="KA251"/>
      <c r="KB251"/>
      <c r="KC251"/>
      <c r="KD251"/>
      <c r="KE251"/>
      <c r="KF251"/>
      <c r="KG251"/>
      <c r="KH251"/>
      <c r="KI251"/>
      <c r="KJ251"/>
      <c r="KK251"/>
      <c r="KL251"/>
      <c r="KM251"/>
      <c r="KN251"/>
      <c r="KO251"/>
      <c r="KP251"/>
      <c r="KQ251"/>
      <c r="KR251"/>
      <c r="KS251"/>
      <c r="KT251"/>
      <c r="KU251"/>
      <c r="KV251"/>
      <c r="KW251"/>
      <c r="KX251"/>
      <c r="KY251"/>
      <c r="KZ251"/>
      <c r="LA251"/>
      <c r="LB251"/>
      <c r="LC251"/>
      <c r="LD251"/>
      <c r="LE251"/>
      <c r="LF251"/>
      <c r="LG251"/>
      <c r="LH251"/>
      <c r="LI251"/>
      <c r="LJ251"/>
      <c r="LK251"/>
      <c r="LL251"/>
      <c r="LM251"/>
      <c r="LN251"/>
      <c r="LO251"/>
      <c r="LP251"/>
      <c r="LQ251"/>
      <c r="LR251"/>
      <c r="LS251"/>
      <c r="LT251"/>
      <c r="LU251"/>
      <c r="LV251"/>
      <c r="LW251"/>
      <c r="LX251"/>
      <c r="LY251"/>
      <c r="LZ251"/>
      <c r="MA251"/>
      <c r="MB251"/>
      <c r="MC251"/>
      <c r="MD251"/>
      <c r="ME251"/>
      <c r="MF251"/>
      <c r="MG251"/>
      <c r="MH251"/>
      <c r="MI251"/>
      <c r="MJ251"/>
      <c r="MK251"/>
      <c r="ML251"/>
      <c r="MM251"/>
      <c r="MN251"/>
      <c r="MO251"/>
      <c r="MP251"/>
      <c r="MQ251"/>
      <c r="MR251"/>
      <c r="MS251"/>
      <c r="MT251"/>
      <c r="MU251"/>
      <c r="MV251"/>
      <c r="MW251"/>
      <c r="MX251"/>
      <c r="MY251"/>
      <c r="MZ251"/>
      <c r="NA251"/>
      <c r="NB251"/>
      <c r="NC251"/>
      <c r="ND251"/>
      <c r="NE251"/>
      <c r="NF251"/>
      <c r="NG251"/>
      <c r="NH251"/>
      <c r="NI251"/>
      <c r="NJ251"/>
      <c r="NK251"/>
      <c r="NL251"/>
      <c r="NM251"/>
      <c r="NN251"/>
      <c r="NO251"/>
      <c r="NP251"/>
      <c r="NQ251"/>
      <c r="NR251"/>
      <c r="NS251"/>
      <c r="NT251"/>
      <c r="NU251"/>
      <c r="NV251"/>
      <c r="NW251"/>
      <c r="NX251"/>
      <c r="NY251"/>
      <c r="NZ251"/>
      <c r="OA251"/>
      <c r="OB251"/>
      <c r="OC251"/>
      <c r="OD251"/>
      <c r="OE251"/>
      <c r="OF251"/>
      <c r="OG251"/>
      <c r="OH251"/>
      <c r="OI251"/>
      <c r="OJ251"/>
      <c r="OK251"/>
      <c r="OL251"/>
      <c r="OM251"/>
      <c r="ON251"/>
      <c r="OO251"/>
      <c r="OP251"/>
      <c r="OQ251"/>
      <c r="OR251"/>
      <c r="OS251"/>
      <c r="OT251"/>
      <c r="OU251"/>
      <c r="OV251"/>
      <c r="OW251"/>
      <c r="OX251"/>
      <c r="OY251"/>
      <c r="OZ251"/>
      <c r="PA251"/>
      <c r="PB251"/>
      <c r="PC251"/>
      <c r="PD251"/>
      <c r="PE251"/>
      <c r="PF251"/>
      <c r="PG251"/>
      <c r="PH251"/>
      <c r="PI251"/>
      <c r="PJ251"/>
      <c r="PK251"/>
      <c r="PL251"/>
      <c r="PM251"/>
      <c r="PN251"/>
      <c r="PO251"/>
      <c r="PP251"/>
      <c r="PQ251"/>
      <c r="PR251"/>
      <c r="PS251"/>
      <c r="PT251"/>
      <c r="PU251"/>
      <c r="PV251"/>
      <c r="PW251"/>
      <c r="PX251"/>
      <c r="PY251"/>
      <c r="PZ251"/>
      <c r="QA251"/>
      <c r="QB251"/>
      <c r="QC251"/>
      <c r="QD251"/>
      <c r="QE251"/>
      <c r="QF251"/>
      <c r="QG251"/>
      <c r="QH251"/>
      <c r="QI251"/>
      <c r="QJ251"/>
      <c r="QK251"/>
      <c r="QL251"/>
      <c r="QM251"/>
      <c r="QN251"/>
      <c r="QO251"/>
      <c r="QP251"/>
      <c r="QQ251"/>
      <c r="QR251"/>
      <c r="QS251"/>
      <c r="QT251"/>
      <c r="QU251"/>
      <c r="QV251"/>
      <c r="QW251"/>
      <c r="QX251"/>
      <c r="QY251"/>
      <c r="QZ251"/>
      <c r="RA251"/>
      <c r="RB251"/>
      <c r="RC251"/>
      <c r="RD251"/>
      <c r="RE251"/>
      <c r="RF251"/>
      <c r="RG251"/>
      <c r="RH251"/>
      <c r="RI251"/>
      <c r="RJ251"/>
      <c r="RK251"/>
      <c r="RL251"/>
      <c r="RM251"/>
      <c r="RN251"/>
      <c r="RO251"/>
      <c r="RP251"/>
      <c r="RQ251"/>
      <c r="RR251"/>
      <c r="RS251"/>
      <c r="RT251"/>
      <c r="RU251"/>
      <c r="RV251"/>
      <c r="RW251"/>
      <c r="RX251"/>
      <c r="RY251"/>
      <c r="RZ251"/>
      <c r="SA251"/>
      <c r="SB251"/>
      <c r="SC251"/>
      <c r="SD251"/>
      <c r="SE251"/>
      <c r="SF251"/>
      <c r="SG251"/>
      <c r="SH251"/>
      <c r="SI251"/>
      <c r="SJ251"/>
      <c r="SK251"/>
      <c r="SL251"/>
      <c r="SM251"/>
      <c r="SN251"/>
      <c r="SO251"/>
      <c r="SP251"/>
      <c r="SQ251"/>
      <c r="SR251"/>
      <c r="SS251"/>
      <c r="ST251"/>
      <c r="SU251"/>
      <c r="SV251"/>
      <c r="SW251"/>
      <c r="SX251"/>
      <c r="SY251"/>
      <c r="SZ251"/>
      <c r="TA251"/>
      <c r="TB251"/>
      <c r="TC251"/>
      <c r="TD251"/>
      <c r="TE251"/>
      <c r="TF251"/>
      <c r="TG251"/>
      <c r="TH251"/>
      <c r="TI251"/>
      <c r="TJ251"/>
      <c r="TK251"/>
      <c r="TL251"/>
      <c r="TM251"/>
      <c r="TN251"/>
      <c r="TO251"/>
      <c r="TP251"/>
      <c r="TQ251"/>
      <c r="TR251"/>
      <c r="TS251"/>
      <c r="TT251"/>
      <c r="TU251"/>
      <c r="TV251"/>
      <c r="TW251"/>
      <c r="TX251"/>
      <c r="TY251"/>
      <c r="TZ251"/>
      <c r="UA251"/>
      <c r="UB251"/>
      <c r="UC251"/>
      <c r="UD251"/>
      <c r="UE251"/>
      <c r="UF251"/>
      <c r="UG251"/>
      <c r="UH251"/>
      <c r="UI251"/>
      <c r="UJ251"/>
      <c r="UK251"/>
      <c r="UL251"/>
      <c r="UM251"/>
      <c r="UN251"/>
      <c r="UO251"/>
      <c r="UP251"/>
      <c r="UQ251"/>
      <c r="UR251"/>
      <c r="US251"/>
      <c r="UT251"/>
      <c r="UU251"/>
      <c r="UV251"/>
      <c r="UW251"/>
      <c r="UX251"/>
      <c r="UY251"/>
      <c r="UZ251"/>
      <c r="VA251"/>
      <c r="VB251"/>
      <c r="VC251"/>
      <c r="VD251"/>
      <c r="VE251"/>
      <c r="VF251"/>
      <c r="VG251"/>
      <c r="VH251"/>
      <c r="VI251"/>
      <c r="VJ251"/>
      <c r="VK251"/>
      <c r="VL251"/>
      <c r="VM251"/>
      <c r="VN251"/>
      <c r="VO251"/>
      <c r="VP251"/>
      <c r="VQ251"/>
      <c r="VR251"/>
      <c r="VS251"/>
      <c r="VT251"/>
      <c r="VU251"/>
      <c r="VV251"/>
      <c r="VW251"/>
      <c r="VX251"/>
      <c r="VY251"/>
      <c r="VZ251"/>
      <c r="WA251"/>
      <c r="WB251"/>
      <c r="WC251"/>
      <c r="WD251"/>
      <c r="WE251"/>
      <c r="WF251"/>
      <c r="WG251"/>
      <c r="WH251"/>
      <c r="WI251"/>
      <c r="WJ251"/>
      <c r="WK251"/>
      <c r="WL251"/>
      <c r="WM251"/>
      <c r="WN251"/>
      <c r="WO251"/>
      <c r="WP251"/>
      <c r="WQ251"/>
      <c r="WR251"/>
      <c r="WS251"/>
      <c r="WT251"/>
      <c r="WU251"/>
      <c r="WV251"/>
      <c r="WW251"/>
      <c r="WX251"/>
      <c r="WY251"/>
      <c r="WZ251"/>
      <c r="XA251"/>
      <c r="XB251"/>
      <c r="XC251"/>
      <c r="XD251"/>
      <c r="XE251"/>
      <c r="XF251"/>
      <c r="XG251"/>
      <c r="XH251"/>
      <c r="XI251"/>
      <c r="XJ251"/>
      <c r="XK251"/>
      <c r="XL251"/>
      <c r="XM251"/>
      <c r="XN251"/>
      <c r="XO251"/>
      <c r="XP251"/>
      <c r="XQ251"/>
      <c r="XR251"/>
      <c r="XS251"/>
      <c r="XT251"/>
      <c r="XU251"/>
      <c r="XV251"/>
      <c r="XW251"/>
      <c r="XX251"/>
      <c r="XY251"/>
      <c r="XZ251"/>
      <c r="YA251"/>
      <c r="YB251"/>
      <c r="YC251"/>
      <c r="YD251"/>
      <c r="YE251"/>
      <c r="YF251"/>
      <c r="YG251"/>
      <c r="YH251"/>
      <c r="YI251"/>
      <c r="YJ251"/>
      <c r="YK251"/>
      <c r="YL251"/>
      <c r="YM251"/>
      <c r="YN251"/>
      <c r="YO251"/>
      <c r="YP251"/>
      <c r="YQ251"/>
      <c r="YR251"/>
      <c r="YS251"/>
      <c r="YT251"/>
      <c r="YU251"/>
      <c r="YV251"/>
      <c r="YW251"/>
      <c r="YX251"/>
      <c r="YY251"/>
      <c r="YZ251"/>
      <c r="ZA251"/>
      <c r="ZB251"/>
      <c r="ZC251"/>
      <c r="ZD251"/>
      <c r="ZE251"/>
      <c r="ZF251"/>
      <c r="ZG251"/>
      <c r="ZH251"/>
      <c r="ZI251"/>
      <c r="ZJ251"/>
      <c r="ZK251"/>
      <c r="ZL251"/>
      <c r="ZM251"/>
      <c r="ZN251"/>
      <c r="ZO251"/>
      <c r="ZP251"/>
      <c r="ZQ251"/>
      <c r="ZR251"/>
      <c r="ZS251"/>
      <c r="ZT251"/>
      <c r="ZU251"/>
      <c r="ZV251"/>
      <c r="ZW251"/>
      <c r="ZX251"/>
      <c r="ZY251"/>
      <c r="ZZ251"/>
    </row>
    <row r="252" spans="1:702" s="18" customFormat="1">
      <c r="A252" s="69" t="s">
        <v>361</v>
      </c>
      <c r="B252">
        <v>0</v>
      </c>
      <c r="C252">
        <v>0</v>
      </c>
      <c r="D252">
        <v>0</v>
      </c>
      <c r="E252">
        <v>0</v>
      </c>
      <c r="F252">
        <v>0</v>
      </c>
      <c r="G252">
        <v>0</v>
      </c>
      <c r="H252">
        <v>0</v>
      </c>
      <c r="I252">
        <v>0</v>
      </c>
      <c r="J252">
        <v>0</v>
      </c>
      <c r="K252">
        <v>0</v>
      </c>
      <c r="L252">
        <v>0</v>
      </c>
      <c r="M252">
        <v>0</v>
      </c>
      <c r="N252">
        <v>0</v>
      </c>
      <c r="O252">
        <v>0</v>
      </c>
      <c r="P252">
        <v>0</v>
      </c>
      <c r="Q252">
        <v>0</v>
      </c>
      <c r="R252">
        <v>0</v>
      </c>
      <c r="S252">
        <v>0</v>
      </c>
      <c r="T252">
        <v>0</v>
      </c>
      <c r="U252">
        <v>0</v>
      </c>
      <c r="V252">
        <v>0</v>
      </c>
      <c r="W252">
        <v>0</v>
      </c>
      <c r="X252">
        <v>0</v>
      </c>
      <c r="Y252">
        <v>0</v>
      </c>
      <c r="Z252">
        <v>0</v>
      </c>
      <c r="AA252">
        <v>0</v>
      </c>
      <c r="AB252">
        <v>0</v>
      </c>
      <c r="AC252">
        <v>0</v>
      </c>
      <c r="AD252">
        <v>0</v>
      </c>
      <c r="AE252">
        <v>0</v>
      </c>
      <c r="AF252">
        <v>0</v>
      </c>
      <c r="AG252">
        <v>0</v>
      </c>
      <c r="AH252">
        <v>0</v>
      </c>
      <c r="AI252">
        <v>0</v>
      </c>
      <c r="AJ252">
        <v>0</v>
      </c>
      <c r="AK252">
        <v>0</v>
      </c>
      <c r="AL252">
        <v>0</v>
      </c>
      <c r="AM252">
        <v>0</v>
      </c>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c r="DF252"/>
      <c r="DG252"/>
      <c r="DH252"/>
      <c r="DI252"/>
      <c r="DJ252"/>
      <c r="DK252"/>
      <c r="DL252"/>
      <c r="DM252"/>
      <c r="DN252"/>
      <c r="DO252"/>
      <c r="DP252"/>
      <c r="DQ252"/>
      <c r="DR252"/>
      <c r="DS252"/>
      <c r="DT252"/>
      <c r="DU252"/>
      <c r="DV252"/>
      <c r="DW252"/>
      <c r="DX252"/>
      <c r="DY252"/>
      <c r="DZ252"/>
      <c r="EA252"/>
      <c r="EB252"/>
      <c r="EC252"/>
      <c r="ED252"/>
      <c r="EE252"/>
      <c r="EF252"/>
      <c r="EG252"/>
      <c r="EH252"/>
      <c r="EI252"/>
      <c r="EJ252"/>
      <c r="EK252"/>
      <c r="EL252"/>
      <c r="EM252"/>
      <c r="EN252"/>
      <c r="EO252"/>
      <c r="EP252"/>
      <c r="EQ252"/>
      <c r="ER252"/>
      <c r="ES252"/>
      <c r="ET252"/>
      <c r="EU252"/>
      <c r="EV252"/>
      <c r="EW252"/>
      <c r="EX252"/>
      <c r="EY252"/>
      <c r="EZ252"/>
      <c r="FA252"/>
      <c r="FB252"/>
      <c r="FC252"/>
      <c r="FD252"/>
      <c r="FE252"/>
      <c r="FF252"/>
      <c r="FG252"/>
      <c r="FH252"/>
      <c r="FI252"/>
      <c r="FJ252"/>
      <c r="FK252"/>
      <c r="FL252"/>
      <c r="FM252"/>
      <c r="FN252"/>
      <c r="FO252"/>
      <c r="FP252"/>
      <c r="FQ252"/>
      <c r="FR252"/>
      <c r="FS252"/>
      <c r="FT252"/>
      <c r="FU252"/>
      <c r="FV252"/>
      <c r="FW252"/>
      <c r="FX252"/>
      <c r="FY252"/>
      <c r="FZ252"/>
      <c r="GA252"/>
      <c r="GB252"/>
      <c r="GC252"/>
      <c r="GD252"/>
      <c r="GE252"/>
      <c r="GF252"/>
      <c r="GG252"/>
      <c r="GH252"/>
      <c r="GI252"/>
      <c r="GJ252"/>
      <c r="GK252"/>
      <c r="GL252"/>
      <c r="GM252"/>
      <c r="GN252"/>
      <c r="GO252"/>
      <c r="GP252"/>
      <c r="GQ252"/>
      <c r="GR252"/>
      <c r="GS252"/>
      <c r="GT252"/>
      <c r="GU252"/>
      <c r="GV252"/>
      <c r="GW252"/>
      <c r="GX252"/>
      <c r="GY252"/>
      <c r="GZ252"/>
      <c r="HA252"/>
      <c r="HB252"/>
      <c r="HC252"/>
      <c r="HD252"/>
      <c r="HE252"/>
      <c r="HF252"/>
      <c r="HG252"/>
      <c r="HH252"/>
      <c r="HI252"/>
      <c r="HJ252"/>
      <c r="HK252"/>
      <c r="HL252"/>
      <c r="HM252"/>
      <c r="HN252"/>
      <c r="HO252"/>
      <c r="HP252"/>
      <c r="HQ252"/>
      <c r="HR252"/>
      <c r="HS252"/>
      <c r="HT252"/>
      <c r="HU252"/>
      <c r="HV252"/>
      <c r="HW252"/>
      <c r="HX252"/>
      <c r="HY252"/>
      <c r="HZ252"/>
      <c r="IA252"/>
      <c r="IB252"/>
      <c r="IC252"/>
      <c r="ID252"/>
      <c r="IE252"/>
      <c r="IF252"/>
      <c r="IG252"/>
      <c r="IH252"/>
      <c r="II252"/>
      <c r="IJ252"/>
      <c r="IK252"/>
      <c r="IL252"/>
      <c r="IM252"/>
      <c r="IN252"/>
      <c r="IO252"/>
      <c r="IP252"/>
      <c r="IQ252"/>
      <c r="IR252"/>
      <c r="IS252"/>
      <c r="IT252"/>
      <c r="IU252"/>
      <c r="IV252"/>
      <c r="IW252"/>
      <c r="IX252"/>
      <c r="IY252"/>
      <c r="IZ252"/>
      <c r="JA252"/>
      <c r="JB252"/>
      <c r="JC252"/>
      <c r="JD252"/>
      <c r="JE252"/>
      <c r="JF252"/>
      <c r="JG252"/>
      <c r="JH252"/>
      <c r="JI252"/>
      <c r="JJ252"/>
      <c r="JK252"/>
      <c r="JL252"/>
      <c r="JM252"/>
      <c r="JN252"/>
      <c r="JO252"/>
      <c r="JP252"/>
      <c r="JQ252"/>
      <c r="JR252"/>
      <c r="JS252"/>
      <c r="JT252"/>
      <c r="JU252"/>
      <c r="JV252"/>
      <c r="JW252"/>
      <c r="JX252"/>
      <c r="JY252"/>
      <c r="JZ252"/>
      <c r="KA252"/>
      <c r="KB252"/>
      <c r="KC252"/>
      <c r="KD252"/>
      <c r="KE252"/>
      <c r="KF252"/>
      <c r="KG252"/>
      <c r="KH252"/>
      <c r="KI252"/>
      <c r="KJ252"/>
      <c r="KK252"/>
      <c r="KL252"/>
      <c r="KM252"/>
      <c r="KN252"/>
      <c r="KO252"/>
      <c r="KP252"/>
      <c r="KQ252"/>
      <c r="KR252"/>
      <c r="KS252"/>
      <c r="KT252"/>
      <c r="KU252"/>
      <c r="KV252"/>
      <c r="KW252"/>
      <c r="KX252"/>
      <c r="KY252"/>
      <c r="KZ252"/>
      <c r="LA252"/>
      <c r="LB252"/>
      <c r="LC252"/>
      <c r="LD252"/>
      <c r="LE252"/>
      <c r="LF252"/>
      <c r="LG252"/>
      <c r="LH252"/>
      <c r="LI252"/>
      <c r="LJ252"/>
      <c r="LK252"/>
      <c r="LL252"/>
      <c r="LM252"/>
      <c r="LN252"/>
      <c r="LO252"/>
      <c r="LP252"/>
      <c r="LQ252"/>
      <c r="LR252"/>
      <c r="LS252"/>
      <c r="LT252"/>
      <c r="LU252"/>
      <c r="LV252"/>
      <c r="LW252"/>
      <c r="LX252"/>
      <c r="LY252"/>
      <c r="LZ252"/>
      <c r="MA252"/>
      <c r="MB252"/>
      <c r="MC252"/>
      <c r="MD252"/>
      <c r="ME252"/>
      <c r="MF252"/>
      <c r="MG252"/>
      <c r="MH252"/>
      <c r="MI252"/>
      <c r="MJ252"/>
      <c r="MK252"/>
      <c r="ML252"/>
      <c r="MM252"/>
      <c r="MN252"/>
      <c r="MO252"/>
      <c r="MP252"/>
      <c r="MQ252"/>
      <c r="MR252"/>
      <c r="MS252"/>
      <c r="MT252"/>
      <c r="MU252"/>
      <c r="MV252"/>
      <c r="MW252"/>
      <c r="MX252"/>
      <c r="MY252"/>
      <c r="MZ252"/>
      <c r="NA252"/>
      <c r="NB252"/>
      <c r="NC252"/>
      <c r="ND252"/>
      <c r="NE252"/>
      <c r="NF252"/>
      <c r="NG252"/>
      <c r="NH252"/>
      <c r="NI252"/>
      <c r="NJ252"/>
      <c r="NK252"/>
      <c r="NL252"/>
      <c r="NM252"/>
      <c r="NN252"/>
      <c r="NO252"/>
      <c r="NP252"/>
      <c r="NQ252"/>
      <c r="NR252"/>
      <c r="NS252"/>
      <c r="NT252"/>
      <c r="NU252"/>
      <c r="NV252"/>
      <c r="NW252"/>
      <c r="NX252"/>
      <c r="NY252"/>
      <c r="NZ252"/>
      <c r="OA252"/>
      <c r="OB252"/>
      <c r="OC252"/>
      <c r="OD252"/>
      <c r="OE252"/>
      <c r="OF252"/>
      <c r="OG252"/>
      <c r="OH252"/>
      <c r="OI252"/>
      <c r="OJ252"/>
      <c r="OK252"/>
      <c r="OL252"/>
      <c r="OM252"/>
      <c r="ON252"/>
      <c r="OO252"/>
      <c r="OP252"/>
      <c r="OQ252"/>
      <c r="OR252"/>
      <c r="OS252"/>
      <c r="OT252"/>
      <c r="OU252"/>
      <c r="OV252"/>
      <c r="OW252"/>
      <c r="OX252"/>
      <c r="OY252"/>
      <c r="OZ252"/>
      <c r="PA252"/>
      <c r="PB252"/>
      <c r="PC252"/>
      <c r="PD252"/>
      <c r="PE252"/>
      <c r="PF252"/>
      <c r="PG252"/>
      <c r="PH252"/>
      <c r="PI252"/>
      <c r="PJ252"/>
      <c r="PK252"/>
      <c r="PL252"/>
      <c r="PM252"/>
      <c r="PN252"/>
      <c r="PO252"/>
      <c r="PP252"/>
      <c r="PQ252"/>
      <c r="PR252"/>
      <c r="PS252"/>
      <c r="PT252"/>
      <c r="PU252"/>
      <c r="PV252"/>
      <c r="PW252"/>
      <c r="PX252"/>
      <c r="PY252"/>
      <c r="PZ252"/>
      <c r="QA252"/>
      <c r="QB252"/>
      <c r="QC252"/>
      <c r="QD252"/>
      <c r="QE252"/>
      <c r="QF252"/>
      <c r="QG252"/>
      <c r="QH252"/>
      <c r="QI252"/>
      <c r="QJ252"/>
      <c r="QK252"/>
      <c r="QL252"/>
      <c r="QM252"/>
      <c r="QN252"/>
      <c r="QO252"/>
      <c r="QP252"/>
      <c r="QQ252"/>
      <c r="QR252"/>
      <c r="QS252"/>
      <c r="QT252"/>
      <c r="QU252"/>
      <c r="QV252"/>
      <c r="QW252"/>
      <c r="QX252"/>
      <c r="QY252"/>
      <c r="QZ252"/>
      <c r="RA252"/>
      <c r="RB252"/>
      <c r="RC252"/>
      <c r="RD252"/>
      <c r="RE252"/>
      <c r="RF252"/>
      <c r="RG252"/>
      <c r="RH252"/>
      <c r="RI252"/>
      <c r="RJ252"/>
      <c r="RK252"/>
      <c r="RL252"/>
      <c r="RM252"/>
      <c r="RN252"/>
      <c r="RO252"/>
      <c r="RP252"/>
      <c r="RQ252"/>
      <c r="RR252"/>
      <c r="RS252"/>
      <c r="RT252"/>
      <c r="RU252"/>
      <c r="RV252"/>
      <c r="RW252"/>
      <c r="RX252"/>
      <c r="RY252"/>
      <c r="RZ252"/>
      <c r="SA252"/>
      <c r="SB252"/>
      <c r="SC252"/>
      <c r="SD252"/>
      <c r="SE252"/>
      <c r="SF252"/>
      <c r="SG252"/>
      <c r="SH252"/>
      <c r="SI252"/>
      <c r="SJ252"/>
      <c r="SK252"/>
      <c r="SL252"/>
      <c r="SM252"/>
      <c r="SN252"/>
      <c r="SO252"/>
      <c r="SP252"/>
      <c r="SQ252"/>
      <c r="SR252"/>
      <c r="SS252"/>
      <c r="ST252"/>
      <c r="SU252"/>
      <c r="SV252"/>
      <c r="SW252"/>
      <c r="SX252"/>
      <c r="SY252"/>
      <c r="SZ252"/>
      <c r="TA252"/>
      <c r="TB252"/>
      <c r="TC252"/>
      <c r="TD252"/>
      <c r="TE252"/>
      <c r="TF252"/>
      <c r="TG252"/>
      <c r="TH252"/>
      <c r="TI252"/>
      <c r="TJ252"/>
      <c r="TK252"/>
      <c r="TL252"/>
      <c r="TM252"/>
      <c r="TN252"/>
      <c r="TO252"/>
      <c r="TP252"/>
      <c r="TQ252"/>
      <c r="TR252"/>
      <c r="TS252"/>
      <c r="TT252"/>
      <c r="TU252"/>
      <c r="TV252"/>
      <c r="TW252"/>
      <c r="TX252"/>
      <c r="TY252"/>
      <c r="TZ252"/>
      <c r="UA252"/>
      <c r="UB252"/>
      <c r="UC252"/>
      <c r="UD252"/>
      <c r="UE252"/>
      <c r="UF252"/>
      <c r="UG252"/>
      <c r="UH252"/>
      <c r="UI252"/>
      <c r="UJ252"/>
      <c r="UK252"/>
      <c r="UL252"/>
      <c r="UM252"/>
      <c r="UN252"/>
      <c r="UO252"/>
      <c r="UP252"/>
      <c r="UQ252"/>
      <c r="UR252"/>
      <c r="US252"/>
      <c r="UT252"/>
      <c r="UU252"/>
      <c r="UV252"/>
      <c r="UW252"/>
      <c r="UX252"/>
      <c r="UY252"/>
      <c r="UZ252"/>
      <c r="VA252"/>
      <c r="VB252"/>
      <c r="VC252"/>
      <c r="VD252"/>
      <c r="VE252"/>
      <c r="VF252"/>
      <c r="VG252"/>
      <c r="VH252"/>
      <c r="VI252"/>
      <c r="VJ252"/>
      <c r="VK252"/>
      <c r="VL252"/>
      <c r="VM252"/>
      <c r="VN252"/>
      <c r="VO252"/>
      <c r="VP252"/>
      <c r="VQ252"/>
      <c r="VR252"/>
      <c r="VS252"/>
      <c r="VT252"/>
      <c r="VU252"/>
      <c r="VV252"/>
      <c r="VW252"/>
      <c r="VX252"/>
      <c r="VY252"/>
      <c r="VZ252"/>
      <c r="WA252"/>
      <c r="WB252"/>
      <c r="WC252"/>
      <c r="WD252"/>
      <c r="WE252"/>
      <c r="WF252"/>
      <c r="WG252"/>
      <c r="WH252"/>
      <c r="WI252"/>
      <c r="WJ252"/>
      <c r="WK252"/>
      <c r="WL252"/>
      <c r="WM252"/>
      <c r="WN252"/>
      <c r="WO252"/>
      <c r="WP252"/>
      <c r="WQ252"/>
      <c r="WR252"/>
      <c r="WS252"/>
      <c r="WT252"/>
      <c r="WU252"/>
      <c r="WV252"/>
      <c r="WW252"/>
      <c r="WX252"/>
      <c r="WY252"/>
      <c r="WZ252"/>
      <c r="XA252"/>
      <c r="XB252"/>
      <c r="XC252"/>
      <c r="XD252"/>
      <c r="XE252"/>
      <c r="XF252"/>
      <c r="XG252"/>
      <c r="XH252"/>
      <c r="XI252"/>
      <c r="XJ252"/>
      <c r="XK252"/>
      <c r="XL252"/>
      <c r="XM252"/>
      <c r="XN252"/>
      <c r="XO252"/>
      <c r="XP252"/>
      <c r="XQ252"/>
      <c r="XR252"/>
      <c r="XS252"/>
      <c r="XT252"/>
      <c r="XU252"/>
      <c r="XV252"/>
      <c r="XW252"/>
      <c r="XX252"/>
      <c r="XY252"/>
      <c r="XZ252"/>
      <c r="YA252"/>
      <c r="YB252"/>
      <c r="YC252"/>
      <c r="YD252"/>
      <c r="YE252"/>
      <c r="YF252"/>
      <c r="YG252"/>
      <c r="YH252"/>
      <c r="YI252"/>
      <c r="YJ252"/>
      <c r="YK252"/>
      <c r="YL252"/>
      <c r="YM252"/>
      <c r="YN252"/>
      <c r="YO252"/>
      <c r="YP252"/>
      <c r="YQ252"/>
      <c r="YR252"/>
      <c r="YS252"/>
      <c r="YT252"/>
      <c r="YU252"/>
      <c r="YV252"/>
      <c r="YW252"/>
      <c r="YX252"/>
      <c r="YY252"/>
      <c r="YZ252"/>
      <c r="ZA252"/>
      <c r="ZB252"/>
      <c r="ZC252"/>
      <c r="ZD252"/>
      <c r="ZE252"/>
      <c r="ZF252"/>
      <c r="ZG252"/>
      <c r="ZH252"/>
      <c r="ZI252"/>
      <c r="ZJ252"/>
      <c r="ZK252"/>
      <c r="ZL252"/>
      <c r="ZM252"/>
      <c r="ZN252"/>
      <c r="ZO252"/>
      <c r="ZP252"/>
      <c r="ZQ252"/>
      <c r="ZR252"/>
      <c r="ZS252"/>
      <c r="ZT252"/>
      <c r="ZU252"/>
      <c r="ZV252"/>
      <c r="ZW252"/>
      <c r="ZX252"/>
      <c r="ZY252"/>
      <c r="ZZ252"/>
    </row>
    <row r="253" spans="1:702" s="18" customFormat="1">
      <c r="A253" s="158" t="s">
        <v>362</v>
      </c>
      <c r="B253">
        <v>0</v>
      </c>
      <c r="C253">
        <v>0</v>
      </c>
      <c r="D253">
        <v>0</v>
      </c>
      <c r="E253">
        <v>0</v>
      </c>
      <c r="F253">
        <v>0</v>
      </c>
      <c r="G253">
        <v>0</v>
      </c>
      <c r="H253">
        <v>0</v>
      </c>
      <c r="I253">
        <v>0</v>
      </c>
      <c r="J253">
        <v>0</v>
      </c>
      <c r="K253">
        <v>0</v>
      </c>
      <c r="L253">
        <v>0</v>
      </c>
      <c r="M253">
        <v>0</v>
      </c>
      <c r="N253">
        <v>0</v>
      </c>
      <c r="O253">
        <v>0</v>
      </c>
      <c r="P253">
        <v>0</v>
      </c>
      <c r="Q253">
        <v>0</v>
      </c>
      <c r="R253">
        <v>0</v>
      </c>
      <c r="S253">
        <v>0</v>
      </c>
      <c r="T253">
        <v>0</v>
      </c>
      <c r="U253">
        <v>0</v>
      </c>
      <c r="V253">
        <v>0</v>
      </c>
      <c r="W253">
        <v>0</v>
      </c>
      <c r="X253">
        <v>0</v>
      </c>
      <c r="Y253">
        <v>0</v>
      </c>
      <c r="Z253">
        <v>0</v>
      </c>
      <c r="AA253">
        <v>0</v>
      </c>
      <c r="AB253">
        <v>0</v>
      </c>
      <c r="AC253">
        <v>0</v>
      </c>
      <c r="AD253">
        <v>0</v>
      </c>
      <c r="AE253">
        <v>0</v>
      </c>
      <c r="AF253">
        <v>0</v>
      </c>
      <c r="AG253">
        <v>0</v>
      </c>
      <c r="AH253">
        <v>0</v>
      </c>
      <c r="AI253">
        <v>0</v>
      </c>
      <c r="AJ253">
        <v>0</v>
      </c>
      <c r="AK253">
        <v>0</v>
      </c>
      <c r="AL253">
        <v>0</v>
      </c>
      <c r="AM253">
        <v>0</v>
      </c>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c r="EN253"/>
      <c r="EO253"/>
      <c r="EP253"/>
      <c r="EQ253"/>
      <c r="ER253"/>
      <c r="ES253"/>
      <c r="ET253"/>
      <c r="EU253"/>
      <c r="EV253"/>
      <c r="EW253"/>
      <c r="EX253"/>
      <c r="EY253"/>
      <c r="EZ253"/>
      <c r="FA253"/>
      <c r="FB253"/>
      <c r="FC253"/>
      <c r="FD253"/>
      <c r="FE253"/>
      <c r="FF253"/>
      <c r="FG253"/>
      <c r="FH253"/>
      <c r="FI253"/>
      <c r="FJ253"/>
      <c r="FK253"/>
      <c r="FL253"/>
      <c r="FM253"/>
      <c r="FN253"/>
      <c r="FO253"/>
      <c r="FP253"/>
      <c r="FQ253"/>
      <c r="FR253"/>
      <c r="FS253"/>
      <c r="FT253"/>
      <c r="FU253"/>
      <c r="FV253"/>
      <c r="FW253"/>
      <c r="FX253"/>
      <c r="FY253"/>
      <c r="FZ253"/>
      <c r="GA253"/>
      <c r="GB253"/>
      <c r="GC253"/>
      <c r="GD253"/>
      <c r="GE253"/>
      <c r="GF253"/>
      <c r="GG253"/>
      <c r="GH253"/>
      <c r="GI253"/>
      <c r="GJ253"/>
      <c r="GK253"/>
      <c r="GL253"/>
      <c r="GM253"/>
      <c r="GN253"/>
      <c r="GO253"/>
      <c r="GP253"/>
      <c r="GQ253"/>
      <c r="GR253"/>
      <c r="GS253"/>
      <c r="GT253"/>
      <c r="GU253"/>
      <c r="GV253"/>
      <c r="GW253"/>
      <c r="GX253"/>
      <c r="GY253"/>
      <c r="GZ253"/>
      <c r="HA253"/>
      <c r="HB253"/>
      <c r="HC253"/>
      <c r="HD253"/>
      <c r="HE253"/>
      <c r="HF253"/>
      <c r="HG253"/>
      <c r="HH253"/>
      <c r="HI253"/>
      <c r="HJ253"/>
      <c r="HK253"/>
      <c r="HL253"/>
      <c r="HM253"/>
      <c r="HN253"/>
      <c r="HO253"/>
      <c r="HP253"/>
      <c r="HQ253"/>
      <c r="HR253"/>
      <c r="HS253"/>
      <c r="HT253"/>
      <c r="HU253"/>
      <c r="HV253"/>
      <c r="HW253"/>
      <c r="HX253"/>
      <c r="HY253"/>
      <c r="HZ253"/>
      <c r="IA253"/>
      <c r="IB253"/>
      <c r="IC253"/>
      <c r="ID253"/>
      <c r="IE253"/>
      <c r="IF253"/>
      <c r="IG253"/>
      <c r="IH253"/>
      <c r="II253"/>
      <c r="IJ253"/>
      <c r="IK253"/>
      <c r="IL253"/>
      <c r="IM253"/>
      <c r="IN253"/>
      <c r="IO253"/>
      <c r="IP253"/>
      <c r="IQ253"/>
      <c r="IR253"/>
      <c r="IS253"/>
      <c r="IT253"/>
      <c r="IU253"/>
      <c r="IV253"/>
      <c r="IW253"/>
      <c r="IX253"/>
      <c r="IY253"/>
      <c r="IZ253"/>
      <c r="JA253"/>
      <c r="JB253"/>
      <c r="JC253"/>
      <c r="JD253"/>
      <c r="JE253"/>
      <c r="JF253"/>
      <c r="JG253"/>
      <c r="JH253"/>
      <c r="JI253"/>
      <c r="JJ253"/>
      <c r="JK253"/>
      <c r="JL253"/>
      <c r="JM253"/>
      <c r="JN253"/>
      <c r="JO253"/>
      <c r="JP253"/>
      <c r="JQ253"/>
      <c r="JR253"/>
      <c r="JS253"/>
      <c r="JT253"/>
      <c r="JU253"/>
      <c r="JV253"/>
      <c r="JW253"/>
      <c r="JX253"/>
      <c r="JY253"/>
      <c r="JZ253"/>
      <c r="KA253"/>
      <c r="KB253"/>
      <c r="KC253"/>
      <c r="KD253"/>
      <c r="KE253"/>
      <c r="KF253"/>
      <c r="KG253"/>
      <c r="KH253"/>
      <c r="KI253"/>
      <c r="KJ253"/>
      <c r="KK253"/>
      <c r="KL253"/>
      <c r="KM253"/>
      <c r="KN253"/>
      <c r="KO253"/>
      <c r="KP253"/>
      <c r="KQ253"/>
      <c r="KR253"/>
      <c r="KS253"/>
      <c r="KT253"/>
      <c r="KU253"/>
      <c r="KV253"/>
      <c r="KW253"/>
      <c r="KX253"/>
      <c r="KY253"/>
      <c r="KZ253"/>
      <c r="LA253"/>
      <c r="LB253"/>
      <c r="LC253"/>
      <c r="LD253"/>
      <c r="LE253"/>
      <c r="LF253"/>
      <c r="LG253"/>
      <c r="LH253"/>
      <c r="LI253"/>
      <c r="LJ253"/>
      <c r="LK253"/>
      <c r="LL253"/>
      <c r="LM253"/>
      <c r="LN253"/>
      <c r="LO253"/>
      <c r="LP253"/>
      <c r="LQ253"/>
      <c r="LR253"/>
      <c r="LS253"/>
      <c r="LT253"/>
      <c r="LU253"/>
      <c r="LV253"/>
      <c r="LW253"/>
      <c r="LX253"/>
      <c r="LY253"/>
      <c r="LZ253"/>
      <c r="MA253"/>
      <c r="MB253"/>
      <c r="MC253"/>
      <c r="MD253"/>
      <c r="ME253"/>
      <c r="MF253"/>
      <c r="MG253"/>
      <c r="MH253"/>
      <c r="MI253"/>
      <c r="MJ253"/>
      <c r="MK253"/>
      <c r="ML253"/>
      <c r="MM253"/>
      <c r="MN253"/>
      <c r="MO253"/>
      <c r="MP253"/>
      <c r="MQ253"/>
      <c r="MR253"/>
      <c r="MS253"/>
      <c r="MT253"/>
      <c r="MU253"/>
      <c r="MV253"/>
      <c r="MW253"/>
      <c r="MX253"/>
      <c r="MY253"/>
      <c r="MZ253"/>
      <c r="NA253"/>
      <c r="NB253"/>
      <c r="NC253"/>
      <c r="ND253"/>
      <c r="NE253"/>
      <c r="NF253"/>
      <c r="NG253"/>
      <c r="NH253"/>
      <c r="NI253"/>
      <c r="NJ253"/>
      <c r="NK253"/>
      <c r="NL253"/>
      <c r="NM253"/>
      <c r="NN253"/>
      <c r="NO253"/>
      <c r="NP253"/>
      <c r="NQ253"/>
      <c r="NR253"/>
      <c r="NS253"/>
      <c r="NT253"/>
      <c r="NU253"/>
      <c r="NV253"/>
      <c r="NW253"/>
      <c r="NX253"/>
      <c r="NY253"/>
      <c r="NZ253"/>
      <c r="OA253"/>
      <c r="OB253"/>
      <c r="OC253"/>
      <c r="OD253"/>
      <c r="OE253"/>
      <c r="OF253"/>
      <c r="OG253"/>
      <c r="OH253"/>
      <c r="OI253"/>
      <c r="OJ253"/>
      <c r="OK253"/>
      <c r="OL253"/>
      <c r="OM253"/>
      <c r="ON253"/>
      <c r="OO253"/>
      <c r="OP253"/>
      <c r="OQ253"/>
      <c r="OR253"/>
      <c r="OS253"/>
      <c r="OT253"/>
      <c r="OU253"/>
      <c r="OV253"/>
      <c r="OW253"/>
      <c r="OX253"/>
      <c r="OY253"/>
      <c r="OZ253"/>
      <c r="PA253"/>
      <c r="PB253"/>
      <c r="PC253"/>
      <c r="PD253"/>
      <c r="PE253"/>
      <c r="PF253"/>
      <c r="PG253"/>
      <c r="PH253"/>
      <c r="PI253"/>
      <c r="PJ253"/>
      <c r="PK253"/>
      <c r="PL253"/>
      <c r="PM253"/>
      <c r="PN253"/>
      <c r="PO253"/>
      <c r="PP253"/>
      <c r="PQ253"/>
      <c r="PR253"/>
      <c r="PS253"/>
      <c r="PT253"/>
      <c r="PU253"/>
      <c r="PV253"/>
      <c r="PW253"/>
      <c r="PX253"/>
      <c r="PY253"/>
      <c r="PZ253"/>
      <c r="QA253"/>
      <c r="QB253"/>
      <c r="QC253"/>
      <c r="QD253"/>
      <c r="QE253"/>
      <c r="QF253"/>
      <c r="QG253"/>
      <c r="QH253"/>
      <c r="QI253"/>
      <c r="QJ253"/>
      <c r="QK253"/>
      <c r="QL253"/>
      <c r="QM253"/>
      <c r="QN253"/>
      <c r="QO253"/>
      <c r="QP253"/>
      <c r="QQ253"/>
      <c r="QR253"/>
      <c r="QS253"/>
      <c r="QT253"/>
      <c r="QU253"/>
      <c r="QV253"/>
      <c r="QW253"/>
      <c r="QX253"/>
      <c r="QY253"/>
      <c r="QZ253"/>
      <c r="RA253"/>
      <c r="RB253"/>
      <c r="RC253"/>
      <c r="RD253"/>
      <c r="RE253"/>
      <c r="RF253"/>
      <c r="RG253"/>
      <c r="RH253"/>
      <c r="RI253"/>
      <c r="RJ253"/>
      <c r="RK253"/>
      <c r="RL253"/>
      <c r="RM253"/>
      <c r="RN253"/>
      <c r="RO253"/>
      <c r="RP253"/>
      <c r="RQ253"/>
      <c r="RR253"/>
      <c r="RS253"/>
      <c r="RT253"/>
      <c r="RU253"/>
      <c r="RV253"/>
      <c r="RW253"/>
      <c r="RX253"/>
      <c r="RY253"/>
      <c r="RZ253"/>
      <c r="SA253"/>
      <c r="SB253"/>
      <c r="SC253"/>
      <c r="SD253"/>
      <c r="SE253"/>
      <c r="SF253"/>
      <c r="SG253"/>
      <c r="SH253"/>
      <c r="SI253"/>
      <c r="SJ253"/>
      <c r="SK253"/>
      <c r="SL253"/>
      <c r="SM253"/>
      <c r="SN253"/>
      <c r="SO253"/>
      <c r="SP253"/>
      <c r="SQ253"/>
      <c r="SR253"/>
      <c r="SS253"/>
      <c r="ST253"/>
      <c r="SU253"/>
      <c r="SV253"/>
      <c r="SW253"/>
      <c r="SX253"/>
      <c r="SY253"/>
      <c r="SZ253"/>
      <c r="TA253"/>
      <c r="TB253"/>
      <c r="TC253"/>
      <c r="TD253"/>
      <c r="TE253"/>
      <c r="TF253"/>
      <c r="TG253"/>
      <c r="TH253"/>
      <c r="TI253"/>
      <c r="TJ253"/>
      <c r="TK253"/>
      <c r="TL253"/>
      <c r="TM253"/>
      <c r="TN253"/>
      <c r="TO253"/>
      <c r="TP253"/>
      <c r="TQ253"/>
      <c r="TR253"/>
      <c r="TS253"/>
      <c r="TT253"/>
      <c r="TU253"/>
      <c r="TV253"/>
      <c r="TW253"/>
      <c r="TX253"/>
      <c r="TY253"/>
      <c r="TZ253"/>
      <c r="UA253"/>
      <c r="UB253"/>
      <c r="UC253"/>
      <c r="UD253"/>
      <c r="UE253"/>
      <c r="UF253"/>
      <c r="UG253"/>
      <c r="UH253"/>
      <c r="UI253"/>
      <c r="UJ253"/>
      <c r="UK253"/>
      <c r="UL253"/>
      <c r="UM253"/>
      <c r="UN253"/>
      <c r="UO253"/>
      <c r="UP253"/>
      <c r="UQ253"/>
      <c r="UR253"/>
      <c r="US253"/>
      <c r="UT253"/>
      <c r="UU253"/>
      <c r="UV253"/>
      <c r="UW253"/>
      <c r="UX253"/>
      <c r="UY253"/>
      <c r="UZ253"/>
      <c r="VA253"/>
      <c r="VB253"/>
      <c r="VC253"/>
      <c r="VD253"/>
      <c r="VE253"/>
      <c r="VF253"/>
      <c r="VG253"/>
      <c r="VH253"/>
      <c r="VI253"/>
      <c r="VJ253"/>
      <c r="VK253"/>
      <c r="VL253"/>
      <c r="VM253"/>
      <c r="VN253"/>
      <c r="VO253"/>
      <c r="VP253"/>
      <c r="VQ253"/>
      <c r="VR253"/>
      <c r="VS253"/>
      <c r="VT253"/>
      <c r="VU253"/>
      <c r="VV253"/>
      <c r="VW253"/>
      <c r="VX253"/>
      <c r="VY253"/>
      <c r="VZ253"/>
      <c r="WA253"/>
      <c r="WB253"/>
      <c r="WC253"/>
      <c r="WD253"/>
      <c r="WE253"/>
      <c r="WF253"/>
      <c r="WG253"/>
      <c r="WH253"/>
      <c r="WI253"/>
      <c r="WJ253"/>
      <c r="WK253"/>
      <c r="WL253"/>
      <c r="WM253"/>
      <c r="WN253"/>
      <c r="WO253"/>
      <c r="WP253"/>
      <c r="WQ253"/>
      <c r="WR253"/>
      <c r="WS253"/>
      <c r="WT253"/>
      <c r="WU253"/>
      <c r="WV253"/>
      <c r="WW253"/>
      <c r="WX253"/>
      <c r="WY253"/>
      <c r="WZ253"/>
      <c r="XA253"/>
      <c r="XB253"/>
      <c r="XC253"/>
      <c r="XD253"/>
      <c r="XE253"/>
      <c r="XF253"/>
      <c r="XG253"/>
      <c r="XH253"/>
      <c r="XI253"/>
      <c r="XJ253"/>
      <c r="XK253"/>
      <c r="XL253"/>
      <c r="XM253"/>
      <c r="XN253"/>
      <c r="XO253"/>
      <c r="XP253"/>
      <c r="XQ253"/>
      <c r="XR253"/>
      <c r="XS253"/>
      <c r="XT253"/>
      <c r="XU253"/>
      <c r="XV253"/>
      <c r="XW253"/>
      <c r="XX253"/>
      <c r="XY253"/>
      <c r="XZ253"/>
      <c r="YA253"/>
      <c r="YB253"/>
      <c r="YC253"/>
      <c r="YD253"/>
      <c r="YE253"/>
      <c r="YF253"/>
      <c r="YG253"/>
      <c r="YH253"/>
      <c r="YI253"/>
      <c r="YJ253"/>
      <c r="YK253"/>
      <c r="YL253"/>
      <c r="YM253"/>
      <c r="YN253"/>
      <c r="YO253"/>
      <c r="YP253"/>
      <c r="YQ253"/>
      <c r="YR253"/>
      <c r="YS253"/>
      <c r="YT253"/>
      <c r="YU253"/>
      <c r="YV253"/>
      <c r="YW253"/>
      <c r="YX253"/>
      <c r="YY253"/>
      <c r="YZ253"/>
      <c r="ZA253"/>
      <c r="ZB253"/>
      <c r="ZC253"/>
      <c r="ZD253"/>
      <c r="ZE253"/>
      <c r="ZF253"/>
      <c r="ZG253"/>
      <c r="ZH253"/>
      <c r="ZI253"/>
      <c r="ZJ253"/>
      <c r="ZK253"/>
      <c r="ZL253"/>
      <c r="ZM253"/>
      <c r="ZN253"/>
      <c r="ZO253"/>
      <c r="ZP253"/>
      <c r="ZQ253"/>
      <c r="ZR253"/>
      <c r="ZS253"/>
      <c r="ZT253"/>
      <c r="ZU253"/>
      <c r="ZV253"/>
      <c r="ZW253"/>
      <c r="ZX253"/>
      <c r="ZY253"/>
      <c r="ZZ253"/>
    </row>
    <row r="254" spans="1:702" s="18" customFormat="1">
      <c r="A254" s="16" t="s">
        <v>180</v>
      </c>
      <c r="B254">
        <v>0</v>
      </c>
      <c r="C254">
        <v>25127.130714581075</v>
      </c>
      <c r="D254">
        <v>50439.151783994173</v>
      </c>
      <c r="E254">
        <v>72936.52085045437</v>
      </c>
      <c r="F254">
        <v>91102.022331695043</v>
      </c>
      <c r="G254">
        <v>110682.57281908509</v>
      </c>
      <c r="H254">
        <v>134029.21429830341</v>
      </c>
      <c r="I254">
        <v>156451.56289029037</v>
      </c>
      <c r="J254">
        <v>175302.23346928117</v>
      </c>
      <c r="K254">
        <v>193801.87208605857</v>
      </c>
      <c r="L254">
        <v>213088.5198881882</v>
      </c>
      <c r="M254">
        <v>235565.5147416541</v>
      </c>
      <c r="N254">
        <v>254707.6714946522</v>
      </c>
      <c r="O254">
        <v>277596.39397797722</v>
      </c>
      <c r="P254">
        <v>292886.2546530512</v>
      </c>
      <c r="Q254">
        <v>320097.14887724101</v>
      </c>
      <c r="R254">
        <v>344449.87037120666</v>
      </c>
      <c r="S254">
        <v>364214.34938652918</v>
      </c>
      <c r="T254">
        <v>389743.34114810603</v>
      </c>
      <c r="U254">
        <v>414127.51759868005</v>
      </c>
      <c r="V254">
        <v>442739.35256482463</v>
      </c>
      <c r="W254">
        <v>469627.24283858424</v>
      </c>
      <c r="X254">
        <v>505579.68645192566</v>
      </c>
      <c r="Y254">
        <v>527358.76612816134</v>
      </c>
      <c r="Z254">
        <v>557179.03520990792</v>
      </c>
      <c r="AA254">
        <v>596731.86609773966</v>
      </c>
      <c r="AB254">
        <v>639707.04169927456</v>
      </c>
      <c r="AC254">
        <v>676583.24364339374</v>
      </c>
      <c r="AD254">
        <v>694368.44503776997</v>
      </c>
      <c r="AE254">
        <v>741733.81335761724</v>
      </c>
      <c r="AF254">
        <v>797447.20121840178</v>
      </c>
      <c r="AG254">
        <v>824117.66547695897</v>
      </c>
      <c r="AH254">
        <v>874632.73354623769</v>
      </c>
      <c r="AI254">
        <v>892871.09356657579</v>
      </c>
      <c r="AJ254">
        <v>921650.04774670058</v>
      </c>
      <c r="AK254">
        <v>921319.46878030163</v>
      </c>
      <c r="AL254">
        <v>944598.76114152092</v>
      </c>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c r="DF254"/>
      <c r="DG254"/>
      <c r="DH254"/>
      <c r="DI254"/>
      <c r="DJ254"/>
      <c r="DK254"/>
      <c r="DL254"/>
      <c r="DM254"/>
      <c r="DN254"/>
      <c r="DO254"/>
      <c r="DP254"/>
      <c r="DQ254"/>
      <c r="DR254"/>
      <c r="DS254"/>
      <c r="DT254"/>
      <c r="DU254"/>
      <c r="DV254"/>
      <c r="DW254"/>
      <c r="DX254"/>
      <c r="DY254"/>
      <c r="DZ254"/>
      <c r="EA254"/>
      <c r="EB254"/>
      <c r="EC254"/>
      <c r="ED254"/>
      <c r="EE254"/>
      <c r="EF254"/>
      <c r="EG254"/>
      <c r="EH254"/>
      <c r="EI254"/>
      <c r="EJ254"/>
      <c r="EK254"/>
      <c r="EL254"/>
      <c r="EM254"/>
      <c r="EN254"/>
      <c r="EO254"/>
      <c r="EP254"/>
      <c r="EQ254"/>
      <c r="ER254"/>
      <c r="ES254"/>
      <c r="ET254"/>
      <c r="EU254"/>
      <c r="EV254"/>
      <c r="EW254"/>
      <c r="EX254"/>
      <c r="EY254"/>
      <c r="EZ254"/>
      <c r="FA254"/>
      <c r="FB254"/>
      <c r="FC254"/>
      <c r="FD254"/>
      <c r="FE254"/>
      <c r="FF254"/>
      <c r="FG254"/>
      <c r="FH254"/>
      <c r="FI254"/>
      <c r="FJ254"/>
      <c r="FK254"/>
      <c r="FL254"/>
      <c r="FM254"/>
      <c r="FN254"/>
      <c r="FO254"/>
      <c r="FP254"/>
      <c r="FQ254"/>
      <c r="FR254"/>
      <c r="FS254"/>
      <c r="FT254"/>
      <c r="FU254"/>
      <c r="FV254"/>
      <c r="FW254"/>
      <c r="FX254"/>
      <c r="FY254"/>
      <c r="FZ254"/>
      <c r="GA254"/>
      <c r="GB254"/>
      <c r="GC254"/>
      <c r="GD254"/>
      <c r="GE254"/>
      <c r="GF254"/>
      <c r="GG254"/>
      <c r="GH254"/>
      <c r="GI254"/>
      <c r="GJ254"/>
      <c r="GK254"/>
      <c r="GL254"/>
      <c r="GM254"/>
      <c r="GN254"/>
      <c r="GO254"/>
      <c r="GP254"/>
      <c r="GQ254"/>
      <c r="GR254"/>
      <c r="GS254"/>
      <c r="GT254"/>
      <c r="GU254"/>
      <c r="GV254"/>
      <c r="GW254"/>
      <c r="GX254"/>
      <c r="GY254"/>
      <c r="GZ254"/>
      <c r="HA254"/>
      <c r="HB254"/>
      <c r="HC254"/>
      <c r="HD254"/>
      <c r="HE254"/>
      <c r="HF254"/>
      <c r="HG254"/>
      <c r="HH254"/>
      <c r="HI254"/>
      <c r="HJ254"/>
      <c r="HK254"/>
      <c r="HL254"/>
      <c r="HM254"/>
      <c r="HN254"/>
      <c r="HO254"/>
      <c r="HP254"/>
      <c r="HQ254"/>
      <c r="HR254"/>
      <c r="HS254"/>
      <c r="HT254"/>
      <c r="HU254"/>
      <c r="HV254"/>
      <c r="HW254"/>
      <c r="HX254"/>
      <c r="HY254"/>
      <c r="HZ254"/>
      <c r="IA254"/>
      <c r="IB254"/>
      <c r="IC254"/>
      <c r="ID254"/>
      <c r="IE254"/>
      <c r="IF254"/>
      <c r="IG254"/>
      <c r="IH254"/>
      <c r="II254"/>
      <c r="IJ254"/>
      <c r="IK254"/>
      <c r="IL254"/>
      <c r="IM254"/>
      <c r="IN254"/>
      <c r="IO254"/>
      <c r="IP254"/>
      <c r="IQ254"/>
      <c r="IR254"/>
      <c r="IS254"/>
      <c r="IT254"/>
      <c r="IU254"/>
      <c r="IV254"/>
      <c r="IW254"/>
      <c r="IX254"/>
      <c r="IY254"/>
      <c r="IZ254"/>
      <c r="JA254"/>
      <c r="JB254"/>
      <c r="JC254"/>
      <c r="JD254"/>
      <c r="JE254"/>
      <c r="JF254"/>
      <c r="JG254"/>
      <c r="JH254"/>
      <c r="JI254"/>
      <c r="JJ254"/>
      <c r="JK254"/>
      <c r="JL254"/>
      <c r="JM254"/>
      <c r="JN254"/>
      <c r="JO254"/>
      <c r="JP254"/>
      <c r="JQ254"/>
      <c r="JR254"/>
      <c r="JS254"/>
      <c r="JT254"/>
      <c r="JU254"/>
      <c r="JV254"/>
      <c r="JW254"/>
      <c r="JX254"/>
      <c r="JY254"/>
      <c r="JZ254"/>
      <c r="KA254"/>
      <c r="KB254"/>
      <c r="KC254"/>
      <c r="KD254"/>
      <c r="KE254"/>
      <c r="KF254"/>
      <c r="KG254"/>
      <c r="KH254"/>
      <c r="KI254"/>
      <c r="KJ254"/>
      <c r="KK254"/>
      <c r="KL254"/>
      <c r="KM254"/>
      <c r="KN254"/>
      <c r="KO254"/>
      <c r="KP254"/>
      <c r="KQ254"/>
      <c r="KR254"/>
      <c r="KS254"/>
      <c r="KT254"/>
      <c r="KU254"/>
      <c r="KV254"/>
      <c r="KW254"/>
      <c r="KX254"/>
      <c r="KY254"/>
      <c r="KZ254"/>
      <c r="LA254"/>
      <c r="LB254"/>
      <c r="LC254"/>
      <c r="LD254"/>
      <c r="LE254"/>
      <c r="LF254"/>
      <c r="LG254"/>
      <c r="LH254"/>
      <c r="LI254"/>
      <c r="LJ254"/>
      <c r="LK254"/>
      <c r="LL254"/>
      <c r="LM254"/>
      <c r="LN254"/>
      <c r="LO254"/>
      <c r="LP254"/>
      <c r="LQ254"/>
      <c r="LR254"/>
      <c r="LS254"/>
      <c r="LT254"/>
      <c r="LU254"/>
      <c r="LV254"/>
      <c r="LW254"/>
      <c r="LX254"/>
      <c r="LY254"/>
      <c r="LZ254"/>
      <c r="MA254"/>
      <c r="MB254"/>
      <c r="MC254"/>
      <c r="MD254"/>
      <c r="ME254"/>
      <c r="MF254"/>
      <c r="MG254"/>
      <c r="MH254"/>
      <c r="MI254"/>
      <c r="MJ254"/>
      <c r="MK254"/>
      <c r="ML254"/>
      <c r="MM254"/>
      <c r="MN254"/>
      <c r="MO254"/>
      <c r="MP254"/>
      <c r="MQ254"/>
      <c r="MR254"/>
      <c r="MS254"/>
      <c r="MT254"/>
      <c r="MU254"/>
      <c r="MV254"/>
      <c r="MW254"/>
      <c r="MX254"/>
      <c r="MY254"/>
      <c r="MZ254"/>
      <c r="NA254"/>
      <c r="NB254"/>
      <c r="NC254"/>
      <c r="ND254"/>
      <c r="NE254"/>
      <c r="NF254"/>
      <c r="NG254"/>
      <c r="NH254"/>
      <c r="NI254"/>
      <c r="NJ254"/>
      <c r="NK254"/>
      <c r="NL254"/>
      <c r="NM254"/>
      <c r="NN254"/>
      <c r="NO254"/>
      <c r="NP254"/>
      <c r="NQ254"/>
      <c r="NR254"/>
      <c r="NS254"/>
      <c r="NT254"/>
      <c r="NU254"/>
      <c r="NV254"/>
      <c r="NW254"/>
      <c r="NX254"/>
      <c r="NY254"/>
      <c r="NZ254"/>
      <c r="OA254"/>
      <c r="OB254"/>
      <c r="OC254"/>
      <c r="OD254"/>
      <c r="OE254"/>
      <c r="OF254"/>
      <c r="OG254"/>
      <c r="OH254"/>
      <c r="OI254"/>
      <c r="OJ254"/>
      <c r="OK254"/>
      <c r="OL254"/>
      <c r="OM254"/>
      <c r="ON254"/>
      <c r="OO254"/>
      <c r="OP254"/>
      <c r="OQ254"/>
      <c r="OR254"/>
      <c r="OS254"/>
      <c r="OT254"/>
      <c r="OU254"/>
      <c r="OV254"/>
      <c r="OW254"/>
      <c r="OX254"/>
      <c r="OY254"/>
      <c r="OZ254"/>
      <c r="PA254"/>
      <c r="PB254"/>
      <c r="PC254"/>
      <c r="PD254"/>
      <c r="PE254"/>
      <c r="PF254"/>
      <c r="PG254"/>
      <c r="PH254"/>
      <c r="PI254"/>
      <c r="PJ254"/>
      <c r="PK254"/>
      <c r="PL254"/>
      <c r="PM254"/>
      <c r="PN254"/>
      <c r="PO254"/>
      <c r="PP254"/>
      <c r="PQ254"/>
      <c r="PR254"/>
      <c r="PS254"/>
      <c r="PT254"/>
      <c r="PU254"/>
      <c r="PV254"/>
      <c r="PW254"/>
      <c r="PX254"/>
      <c r="PY254"/>
      <c r="PZ254"/>
      <c r="QA254"/>
      <c r="QB254"/>
      <c r="QC254"/>
      <c r="QD254"/>
      <c r="QE254"/>
      <c r="QF254"/>
      <c r="QG254"/>
      <c r="QH254"/>
      <c r="QI254"/>
      <c r="QJ254"/>
      <c r="QK254"/>
      <c r="QL254"/>
      <c r="QM254"/>
      <c r="QN254"/>
      <c r="QO254"/>
      <c r="QP254"/>
      <c r="QQ254"/>
      <c r="QR254"/>
      <c r="QS254"/>
      <c r="QT254"/>
      <c r="QU254"/>
      <c r="QV254"/>
      <c r="QW254"/>
      <c r="QX254"/>
      <c r="QY254"/>
      <c r="QZ254"/>
      <c r="RA254"/>
      <c r="RB254"/>
      <c r="RC254"/>
      <c r="RD254"/>
      <c r="RE254"/>
      <c r="RF254"/>
      <c r="RG254"/>
      <c r="RH254"/>
      <c r="RI254"/>
      <c r="RJ254"/>
      <c r="RK254"/>
      <c r="RL254"/>
      <c r="RM254"/>
      <c r="RN254"/>
      <c r="RO254"/>
      <c r="RP254"/>
      <c r="RQ254"/>
      <c r="RR254"/>
      <c r="RS254"/>
      <c r="RT254"/>
      <c r="RU254"/>
      <c r="RV254"/>
      <c r="RW254"/>
      <c r="RX254"/>
      <c r="RY254"/>
      <c r="RZ254"/>
      <c r="SA254"/>
      <c r="SB254"/>
      <c r="SC254"/>
      <c r="SD254"/>
      <c r="SE254"/>
      <c r="SF254"/>
      <c r="SG254"/>
      <c r="SH254"/>
      <c r="SI254"/>
      <c r="SJ254"/>
      <c r="SK254"/>
      <c r="SL254"/>
      <c r="SM254"/>
      <c r="SN254"/>
      <c r="SO254"/>
      <c r="SP254"/>
      <c r="SQ254"/>
      <c r="SR254"/>
      <c r="SS254"/>
      <c r="ST254"/>
      <c r="SU254"/>
      <c r="SV254"/>
      <c r="SW254"/>
      <c r="SX254"/>
      <c r="SY254"/>
      <c r="SZ254"/>
      <c r="TA254"/>
      <c r="TB254"/>
      <c r="TC254"/>
      <c r="TD254"/>
      <c r="TE254"/>
      <c r="TF254"/>
      <c r="TG254"/>
      <c r="TH254"/>
      <c r="TI254"/>
      <c r="TJ254"/>
      <c r="TK254"/>
      <c r="TL254"/>
      <c r="TM254"/>
      <c r="TN254"/>
      <c r="TO254"/>
      <c r="TP254"/>
      <c r="TQ254"/>
      <c r="TR254"/>
      <c r="TS254"/>
      <c r="TT254"/>
      <c r="TU254"/>
      <c r="TV254"/>
      <c r="TW254"/>
      <c r="TX254"/>
      <c r="TY254"/>
      <c r="TZ254"/>
      <c r="UA254"/>
      <c r="UB254"/>
      <c r="UC254"/>
      <c r="UD254"/>
      <c r="UE254"/>
      <c r="UF254"/>
      <c r="UG254"/>
      <c r="UH254"/>
      <c r="UI254"/>
      <c r="UJ254"/>
      <c r="UK254"/>
      <c r="UL254"/>
      <c r="UM254"/>
      <c r="UN254"/>
      <c r="UO254"/>
      <c r="UP254"/>
      <c r="UQ254"/>
      <c r="UR254"/>
      <c r="US254"/>
      <c r="UT254"/>
      <c r="UU254"/>
      <c r="UV254"/>
      <c r="UW254"/>
      <c r="UX254"/>
      <c r="UY254"/>
      <c r="UZ254"/>
      <c r="VA254"/>
      <c r="VB254"/>
      <c r="VC254"/>
      <c r="VD254"/>
      <c r="VE254"/>
      <c r="VF254"/>
      <c r="VG254"/>
      <c r="VH254"/>
      <c r="VI254"/>
      <c r="VJ254"/>
      <c r="VK254"/>
      <c r="VL254"/>
      <c r="VM254"/>
      <c r="VN254"/>
      <c r="VO254"/>
      <c r="VP254"/>
      <c r="VQ254"/>
      <c r="VR254"/>
      <c r="VS254"/>
      <c r="VT254"/>
      <c r="VU254"/>
      <c r="VV254"/>
      <c r="VW254"/>
      <c r="VX254"/>
      <c r="VY254"/>
      <c r="VZ254"/>
      <c r="WA254"/>
      <c r="WB254"/>
      <c r="WC254"/>
      <c r="WD254"/>
      <c r="WE254"/>
      <c r="WF254"/>
      <c r="WG254"/>
      <c r="WH254"/>
      <c r="WI254"/>
      <c r="WJ254"/>
      <c r="WK254"/>
      <c r="WL254"/>
      <c r="WM254"/>
      <c r="WN254"/>
      <c r="WO254"/>
      <c r="WP254"/>
      <c r="WQ254"/>
      <c r="WR254"/>
      <c r="WS254"/>
      <c r="WT254"/>
      <c r="WU254"/>
      <c r="WV254"/>
      <c r="WW254"/>
      <c r="WX254"/>
      <c r="WY254"/>
      <c r="WZ254"/>
      <c r="XA254"/>
      <c r="XB254"/>
      <c r="XC254"/>
      <c r="XD254"/>
      <c r="XE254"/>
      <c r="XF254"/>
      <c r="XG254"/>
      <c r="XH254"/>
      <c r="XI254"/>
      <c r="XJ254"/>
      <c r="XK254"/>
      <c r="XL254"/>
      <c r="XM254"/>
      <c r="XN254"/>
      <c r="XO254"/>
      <c r="XP254"/>
      <c r="XQ254"/>
      <c r="XR254"/>
      <c r="XS254"/>
      <c r="XT254"/>
      <c r="XU254"/>
      <c r="XV254"/>
      <c r="XW254"/>
      <c r="XX254"/>
      <c r="XY254"/>
      <c r="XZ254"/>
      <c r="YA254"/>
      <c r="YB254"/>
      <c r="YC254"/>
      <c r="YD254"/>
      <c r="YE254"/>
      <c r="YF254"/>
      <c r="YG254"/>
      <c r="YH254"/>
      <c r="YI254"/>
      <c r="YJ254"/>
      <c r="YK254"/>
      <c r="YL254"/>
      <c r="YM254"/>
      <c r="YN254"/>
      <c r="YO254"/>
      <c r="YP254"/>
      <c r="YQ254"/>
      <c r="YR254"/>
      <c r="YS254"/>
      <c r="YT254"/>
      <c r="YU254"/>
      <c r="YV254"/>
      <c r="YW254"/>
      <c r="YX254"/>
      <c r="YY254"/>
      <c r="YZ254"/>
      <c r="ZA254"/>
      <c r="ZB254"/>
      <c r="ZC254"/>
      <c r="ZD254"/>
      <c r="ZE254"/>
      <c r="ZF254"/>
      <c r="ZG254"/>
      <c r="ZH254"/>
      <c r="ZI254"/>
      <c r="ZJ254"/>
      <c r="ZK254"/>
      <c r="ZL254"/>
      <c r="ZM254"/>
      <c r="ZN254"/>
      <c r="ZO254"/>
      <c r="ZP254"/>
      <c r="ZQ254"/>
      <c r="ZR254"/>
      <c r="ZS254"/>
      <c r="ZT254"/>
      <c r="ZU254"/>
      <c r="ZV254"/>
      <c r="ZW254"/>
      <c r="ZX254"/>
      <c r="ZY254"/>
      <c r="ZZ254"/>
    </row>
    <row r="255" spans="1:702" s="18" customFormat="1">
      <c r="A255" s="16" t="s">
        <v>68</v>
      </c>
      <c r="B255">
        <v>502542.61429162155</v>
      </c>
      <c r="C255">
        <v>519521.23960718809</v>
      </c>
      <c r="D255">
        <v>484417.0243662229</v>
      </c>
      <c r="E255">
        <v>472634.09333727817</v>
      </c>
      <c r="F255">
        <v>416307.17424490821</v>
      </c>
      <c r="G255">
        <v>439538.21715482511</v>
      </c>
      <c r="H255">
        <v>402604.62891530717</v>
      </c>
      <c r="I255">
        <v>383244.52236849186</v>
      </c>
      <c r="J255">
        <v>355304.77240592084</v>
      </c>
      <c r="K255">
        <v>313748.31467810518</v>
      </c>
      <c r="L255">
        <v>283619.69254210364</v>
      </c>
      <c r="M255">
        <v>292278.39857329411</v>
      </c>
      <c r="N255">
        <v>292220.87291812262</v>
      </c>
      <c r="O255">
        <v>313949.85176427744</v>
      </c>
      <c r="P255">
        <v>281296.63435269194</v>
      </c>
      <c r="Q255">
        <v>298042.34962191759</v>
      </c>
      <c r="R255">
        <v>285334.87310222868</v>
      </c>
      <c r="S255">
        <v>282214.29725552181</v>
      </c>
      <c r="T255">
        <v>278743.24252093741</v>
      </c>
      <c r="U255">
        <v>292366.16521889734</v>
      </c>
      <c r="V255">
        <v>241841.15932628588</v>
      </c>
      <c r="W255">
        <v>241433.05418355865</v>
      </c>
      <c r="X255">
        <v>223284.74417620656</v>
      </c>
      <c r="Y255">
        <v>226678.91796396143</v>
      </c>
      <c r="Z255">
        <v>218971.04676687121</v>
      </c>
      <c r="AA255">
        <v>0</v>
      </c>
      <c r="AB255">
        <v>0</v>
      </c>
      <c r="AC255">
        <v>0</v>
      </c>
      <c r="AD255">
        <v>0</v>
      </c>
      <c r="AE255">
        <v>0</v>
      </c>
      <c r="AF255">
        <v>0</v>
      </c>
      <c r="AG255">
        <v>0</v>
      </c>
      <c r="AH255">
        <v>0</v>
      </c>
      <c r="AI255">
        <v>0</v>
      </c>
      <c r="AJ255">
        <v>0</v>
      </c>
      <c r="AK255">
        <v>0</v>
      </c>
      <c r="AL255">
        <v>0</v>
      </c>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c r="DF255"/>
      <c r="DG255"/>
      <c r="DH255"/>
      <c r="DI255"/>
      <c r="DJ255"/>
      <c r="DK255"/>
      <c r="DL255"/>
      <c r="DM255"/>
      <c r="DN255"/>
      <c r="DO255"/>
      <c r="DP255"/>
      <c r="DQ255"/>
      <c r="DR255"/>
      <c r="DS255"/>
      <c r="DT255"/>
      <c r="DU255"/>
      <c r="DV255"/>
      <c r="DW255"/>
      <c r="DX255"/>
      <c r="DY255"/>
      <c r="DZ255"/>
      <c r="EA255"/>
      <c r="EB255"/>
      <c r="EC255"/>
      <c r="ED255"/>
      <c r="EE255"/>
      <c r="EF255"/>
      <c r="EG255"/>
      <c r="EH255"/>
      <c r="EI255"/>
      <c r="EJ255"/>
      <c r="EK255"/>
      <c r="EL255"/>
      <c r="EM255"/>
      <c r="EN255"/>
      <c r="EO255"/>
      <c r="EP255"/>
      <c r="EQ255"/>
      <c r="ER255"/>
      <c r="ES255"/>
      <c r="ET255"/>
      <c r="EU255"/>
      <c r="EV255"/>
      <c r="EW255"/>
      <c r="EX255"/>
      <c r="EY255"/>
      <c r="EZ255"/>
      <c r="FA255"/>
      <c r="FB255"/>
      <c r="FC255"/>
      <c r="FD255"/>
      <c r="FE255"/>
      <c r="FF255"/>
      <c r="FG255"/>
      <c r="FH255"/>
      <c r="FI255"/>
      <c r="FJ255"/>
      <c r="FK255"/>
      <c r="FL255"/>
      <c r="FM255"/>
      <c r="FN255"/>
      <c r="FO255"/>
      <c r="FP255"/>
      <c r="FQ255"/>
      <c r="FR255"/>
      <c r="FS255"/>
      <c r="FT255"/>
      <c r="FU255"/>
      <c r="FV255"/>
      <c r="FW255"/>
      <c r="FX255"/>
      <c r="FY255"/>
      <c r="FZ255"/>
      <c r="GA255"/>
      <c r="GB255"/>
      <c r="GC255"/>
      <c r="GD255"/>
      <c r="GE255"/>
      <c r="GF255"/>
      <c r="GG255"/>
      <c r="GH255"/>
      <c r="GI255"/>
      <c r="GJ255"/>
      <c r="GK255"/>
      <c r="GL255"/>
      <c r="GM255"/>
      <c r="GN255"/>
      <c r="GO255"/>
      <c r="GP255"/>
      <c r="GQ255"/>
      <c r="GR255"/>
      <c r="GS255"/>
      <c r="GT255"/>
      <c r="GU255"/>
      <c r="GV255"/>
      <c r="GW255"/>
      <c r="GX255"/>
      <c r="GY255"/>
      <c r="GZ255"/>
      <c r="HA255"/>
      <c r="HB255"/>
      <c r="HC255"/>
      <c r="HD255"/>
      <c r="HE255"/>
      <c r="HF255"/>
      <c r="HG255"/>
      <c r="HH255"/>
      <c r="HI255"/>
      <c r="HJ255"/>
      <c r="HK255"/>
      <c r="HL255"/>
      <c r="HM255"/>
      <c r="HN255"/>
      <c r="HO255"/>
      <c r="HP255"/>
      <c r="HQ255"/>
      <c r="HR255"/>
      <c r="HS255"/>
      <c r="HT255"/>
      <c r="HU255"/>
      <c r="HV255"/>
      <c r="HW255"/>
      <c r="HX255"/>
      <c r="HY255"/>
      <c r="HZ255"/>
      <c r="IA255"/>
      <c r="IB255"/>
      <c r="IC255"/>
      <c r="ID255"/>
      <c r="IE255"/>
      <c r="IF255"/>
      <c r="IG255"/>
      <c r="IH255"/>
      <c r="II255"/>
      <c r="IJ255"/>
      <c r="IK255"/>
      <c r="IL255"/>
      <c r="IM255"/>
      <c r="IN255"/>
      <c r="IO255"/>
      <c r="IP255"/>
      <c r="IQ255"/>
      <c r="IR255"/>
      <c r="IS255"/>
      <c r="IT255"/>
      <c r="IU255"/>
      <c r="IV255"/>
      <c r="IW255"/>
      <c r="IX255"/>
      <c r="IY255"/>
      <c r="IZ255"/>
      <c r="JA255"/>
      <c r="JB255"/>
      <c r="JC255"/>
      <c r="JD255"/>
      <c r="JE255"/>
      <c r="JF255"/>
      <c r="JG255"/>
      <c r="JH255"/>
      <c r="JI255"/>
      <c r="JJ255"/>
      <c r="JK255"/>
      <c r="JL255"/>
      <c r="JM255"/>
      <c r="JN255"/>
      <c r="JO255"/>
      <c r="JP255"/>
      <c r="JQ255"/>
      <c r="JR255"/>
      <c r="JS255"/>
      <c r="JT255"/>
      <c r="JU255"/>
      <c r="JV255"/>
      <c r="JW255"/>
      <c r="JX255"/>
      <c r="JY255"/>
      <c r="JZ255"/>
      <c r="KA255"/>
      <c r="KB255"/>
      <c r="KC255"/>
      <c r="KD255"/>
      <c r="KE255"/>
      <c r="KF255"/>
      <c r="KG255"/>
      <c r="KH255"/>
      <c r="KI255"/>
      <c r="KJ255"/>
      <c r="KK255"/>
      <c r="KL255"/>
      <c r="KM255"/>
      <c r="KN255"/>
      <c r="KO255"/>
      <c r="KP255"/>
      <c r="KQ255"/>
      <c r="KR255"/>
      <c r="KS255"/>
      <c r="KT255"/>
      <c r="KU255"/>
      <c r="KV255"/>
      <c r="KW255"/>
      <c r="KX255"/>
      <c r="KY255"/>
      <c r="KZ255"/>
      <c r="LA255"/>
      <c r="LB255"/>
      <c r="LC255"/>
      <c r="LD255"/>
      <c r="LE255"/>
      <c r="LF255"/>
      <c r="LG255"/>
      <c r="LH255"/>
      <c r="LI255"/>
      <c r="LJ255"/>
      <c r="LK255"/>
      <c r="LL255"/>
      <c r="LM255"/>
      <c r="LN255"/>
      <c r="LO255"/>
      <c r="LP255"/>
      <c r="LQ255"/>
      <c r="LR255"/>
      <c r="LS255"/>
      <c r="LT255"/>
      <c r="LU255"/>
      <c r="LV255"/>
      <c r="LW255"/>
      <c r="LX255"/>
      <c r="LY255"/>
      <c r="LZ255"/>
      <c r="MA255"/>
      <c r="MB255"/>
      <c r="MC255"/>
      <c r="MD255"/>
      <c r="ME255"/>
      <c r="MF255"/>
      <c r="MG255"/>
      <c r="MH255"/>
      <c r="MI255"/>
      <c r="MJ255"/>
      <c r="MK255"/>
      <c r="ML255"/>
      <c r="MM255"/>
      <c r="MN255"/>
      <c r="MO255"/>
      <c r="MP255"/>
      <c r="MQ255"/>
      <c r="MR255"/>
      <c r="MS255"/>
      <c r="MT255"/>
      <c r="MU255"/>
      <c r="MV255"/>
      <c r="MW255"/>
      <c r="MX255"/>
      <c r="MY255"/>
      <c r="MZ255"/>
      <c r="NA255"/>
      <c r="NB255"/>
      <c r="NC255"/>
      <c r="ND255"/>
      <c r="NE255"/>
      <c r="NF255"/>
      <c r="NG255"/>
      <c r="NH255"/>
      <c r="NI255"/>
      <c r="NJ255"/>
      <c r="NK255"/>
      <c r="NL255"/>
      <c r="NM255"/>
      <c r="NN255"/>
      <c r="NO255"/>
      <c r="NP255"/>
      <c r="NQ255"/>
      <c r="NR255"/>
      <c r="NS255"/>
      <c r="NT255"/>
      <c r="NU255"/>
      <c r="NV255"/>
      <c r="NW255"/>
      <c r="NX255"/>
      <c r="NY255"/>
      <c r="NZ255"/>
      <c r="OA255"/>
      <c r="OB255"/>
      <c r="OC255"/>
      <c r="OD255"/>
      <c r="OE255"/>
      <c r="OF255"/>
      <c r="OG255"/>
      <c r="OH255"/>
      <c r="OI255"/>
      <c r="OJ255"/>
      <c r="OK255"/>
      <c r="OL255"/>
      <c r="OM255"/>
      <c r="ON255"/>
      <c r="OO255"/>
      <c r="OP255"/>
      <c r="OQ255"/>
      <c r="OR255"/>
      <c r="OS255"/>
      <c r="OT255"/>
      <c r="OU255"/>
      <c r="OV255"/>
      <c r="OW255"/>
      <c r="OX255"/>
      <c r="OY255"/>
      <c r="OZ255"/>
      <c r="PA255"/>
      <c r="PB255"/>
      <c r="PC255"/>
      <c r="PD255"/>
      <c r="PE255"/>
      <c r="PF255"/>
      <c r="PG255"/>
      <c r="PH255"/>
      <c r="PI255"/>
      <c r="PJ255"/>
      <c r="PK255"/>
      <c r="PL255"/>
      <c r="PM255"/>
      <c r="PN255"/>
      <c r="PO255"/>
      <c r="PP255"/>
      <c r="PQ255"/>
      <c r="PR255"/>
      <c r="PS255"/>
      <c r="PT255"/>
      <c r="PU255"/>
      <c r="PV255"/>
      <c r="PW255"/>
      <c r="PX255"/>
      <c r="PY255"/>
      <c r="PZ255"/>
      <c r="QA255"/>
      <c r="QB255"/>
      <c r="QC255"/>
      <c r="QD255"/>
      <c r="QE255"/>
      <c r="QF255"/>
      <c r="QG255"/>
      <c r="QH255"/>
      <c r="QI255"/>
      <c r="QJ255"/>
      <c r="QK255"/>
      <c r="QL255"/>
      <c r="QM255"/>
      <c r="QN255"/>
      <c r="QO255"/>
      <c r="QP255"/>
      <c r="QQ255"/>
      <c r="QR255"/>
      <c r="QS255"/>
      <c r="QT255"/>
      <c r="QU255"/>
      <c r="QV255"/>
      <c r="QW255"/>
      <c r="QX255"/>
      <c r="QY255"/>
      <c r="QZ255"/>
      <c r="RA255"/>
      <c r="RB255"/>
      <c r="RC255"/>
      <c r="RD255"/>
      <c r="RE255"/>
      <c r="RF255"/>
      <c r="RG255"/>
      <c r="RH255"/>
      <c r="RI255"/>
      <c r="RJ255"/>
      <c r="RK255"/>
      <c r="RL255"/>
      <c r="RM255"/>
      <c r="RN255"/>
      <c r="RO255"/>
      <c r="RP255"/>
      <c r="RQ255"/>
      <c r="RR255"/>
      <c r="RS255"/>
      <c r="RT255"/>
      <c r="RU255"/>
      <c r="RV255"/>
      <c r="RW255"/>
      <c r="RX255"/>
      <c r="RY255"/>
      <c r="RZ255"/>
      <c r="SA255"/>
      <c r="SB255"/>
      <c r="SC255"/>
      <c r="SD255"/>
      <c r="SE255"/>
      <c r="SF255"/>
      <c r="SG255"/>
      <c r="SH255"/>
      <c r="SI255"/>
      <c r="SJ255"/>
      <c r="SK255"/>
      <c r="SL255"/>
      <c r="SM255"/>
      <c r="SN255"/>
      <c r="SO255"/>
      <c r="SP255"/>
      <c r="SQ255"/>
      <c r="SR255"/>
      <c r="SS255"/>
      <c r="ST255"/>
      <c r="SU255"/>
      <c r="SV255"/>
      <c r="SW255"/>
      <c r="SX255"/>
      <c r="SY255"/>
      <c r="SZ255"/>
      <c r="TA255"/>
      <c r="TB255"/>
      <c r="TC255"/>
      <c r="TD255"/>
      <c r="TE255"/>
      <c r="TF255"/>
      <c r="TG255"/>
      <c r="TH255"/>
      <c r="TI255"/>
      <c r="TJ255"/>
      <c r="TK255"/>
      <c r="TL255"/>
      <c r="TM255"/>
      <c r="TN255"/>
      <c r="TO255"/>
      <c r="TP255"/>
      <c r="TQ255"/>
      <c r="TR255"/>
      <c r="TS255"/>
      <c r="TT255"/>
      <c r="TU255"/>
      <c r="TV255"/>
      <c r="TW255"/>
      <c r="TX255"/>
      <c r="TY255"/>
      <c r="TZ255"/>
      <c r="UA255"/>
      <c r="UB255"/>
      <c r="UC255"/>
      <c r="UD255"/>
      <c r="UE255"/>
      <c r="UF255"/>
      <c r="UG255"/>
      <c r="UH255"/>
      <c r="UI255"/>
      <c r="UJ255"/>
      <c r="UK255"/>
      <c r="UL255"/>
      <c r="UM255"/>
      <c r="UN255"/>
      <c r="UO255"/>
      <c r="UP255"/>
      <c r="UQ255"/>
      <c r="UR255"/>
      <c r="US255"/>
      <c r="UT255"/>
      <c r="UU255"/>
      <c r="UV255"/>
      <c r="UW255"/>
      <c r="UX255"/>
      <c r="UY255"/>
      <c r="UZ255"/>
      <c r="VA255"/>
      <c r="VB255"/>
      <c r="VC255"/>
      <c r="VD255"/>
      <c r="VE255"/>
      <c r="VF255"/>
      <c r="VG255"/>
      <c r="VH255"/>
      <c r="VI255"/>
      <c r="VJ255"/>
      <c r="VK255"/>
      <c r="VL255"/>
      <c r="VM255"/>
      <c r="VN255"/>
      <c r="VO255"/>
      <c r="VP255"/>
      <c r="VQ255"/>
      <c r="VR255"/>
      <c r="VS255"/>
      <c r="VT255"/>
      <c r="VU255"/>
      <c r="VV255"/>
      <c r="VW255"/>
      <c r="VX255"/>
      <c r="VY255"/>
      <c r="VZ255"/>
      <c r="WA255"/>
      <c r="WB255"/>
      <c r="WC255"/>
      <c r="WD255"/>
      <c r="WE255"/>
      <c r="WF255"/>
      <c r="WG255"/>
      <c r="WH255"/>
      <c r="WI255"/>
      <c r="WJ255"/>
      <c r="WK255"/>
      <c r="WL255"/>
      <c r="WM255"/>
      <c r="WN255"/>
      <c r="WO255"/>
      <c r="WP255"/>
      <c r="WQ255"/>
      <c r="WR255"/>
      <c r="WS255"/>
      <c r="WT255"/>
      <c r="WU255"/>
      <c r="WV255"/>
      <c r="WW255"/>
      <c r="WX255"/>
      <c r="WY255"/>
      <c r="WZ255"/>
      <c r="XA255"/>
      <c r="XB255"/>
      <c r="XC255"/>
      <c r="XD255"/>
      <c r="XE255"/>
      <c r="XF255"/>
      <c r="XG255"/>
      <c r="XH255"/>
      <c r="XI255"/>
      <c r="XJ255"/>
      <c r="XK255"/>
      <c r="XL255"/>
      <c r="XM255"/>
      <c r="XN255"/>
      <c r="XO255"/>
      <c r="XP255"/>
      <c r="XQ255"/>
      <c r="XR255"/>
      <c r="XS255"/>
      <c r="XT255"/>
      <c r="XU255"/>
      <c r="XV255"/>
      <c r="XW255"/>
      <c r="XX255"/>
      <c r="XY255"/>
      <c r="XZ255"/>
      <c r="YA255"/>
      <c r="YB255"/>
      <c r="YC255"/>
      <c r="YD255"/>
      <c r="YE255"/>
      <c r="YF255"/>
      <c r="YG255"/>
      <c r="YH255"/>
      <c r="YI255"/>
      <c r="YJ255"/>
      <c r="YK255"/>
      <c r="YL255"/>
      <c r="YM255"/>
      <c r="YN255"/>
      <c r="YO255"/>
      <c r="YP255"/>
      <c r="YQ255"/>
      <c r="YR255"/>
      <c r="YS255"/>
      <c r="YT255"/>
      <c r="YU255"/>
      <c r="YV255"/>
      <c r="YW255"/>
      <c r="YX255"/>
      <c r="YY255"/>
      <c r="YZ255"/>
      <c r="ZA255"/>
      <c r="ZB255"/>
      <c r="ZC255"/>
      <c r="ZD255"/>
      <c r="ZE255"/>
      <c r="ZF255"/>
      <c r="ZG255"/>
      <c r="ZH255"/>
      <c r="ZI255"/>
      <c r="ZJ255"/>
      <c r="ZK255"/>
      <c r="ZL255"/>
      <c r="ZM255"/>
      <c r="ZN255"/>
      <c r="ZO255"/>
      <c r="ZP255"/>
      <c r="ZQ255"/>
      <c r="ZR255"/>
      <c r="ZS255"/>
      <c r="ZT255"/>
      <c r="ZU255"/>
      <c r="ZV255"/>
      <c r="ZW255"/>
      <c r="ZX255"/>
      <c r="ZY255"/>
      <c r="ZZ255"/>
    </row>
    <row r="256" spans="1:702" s="18" customFormat="1">
      <c r="A256" s="16" t="s">
        <v>69</v>
      </c>
      <c r="B256">
        <v>125635.65357290539</v>
      </c>
      <c r="C256">
        <v>129880.30990179702</v>
      </c>
      <c r="D256">
        <v>121104.25609155573</v>
      </c>
      <c r="E256">
        <v>118158.52333431954</v>
      </c>
      <c r="F256">
        <v>104076.79356122705</v>
      </c>
      <c r="G256">
        <v>109884.55428870628</v>
      </c>
      <c r="H256">
        <v>100651.15722882679</v>
      </c>
      <c r="I256">
        <v>95811.130592122965</v>
      </c>
      <c r="J256">
        <v>88826.19310148021</v>
      </c>
      <c r="K256">
        <v>78437.078669526294</v>
      </c>
      <c r="L256">
        <v>70904.923135525911</v>
      </c>
      <c r="M256">
        <v>73069.599643323527</v>
      </c>
      <c r="N256">
        <v>73055.218229530656</v>
      </c>
      <c r="O256">
        <v>78487.46294106936</v>
      </c>
      <c r="P256">
        <v>70324.158588172984</v>
      </c>
      <c r="Q256">
        <v>74510.587405479397</v>
      </c>
      <c r="R256">
        <v>71333.71827555717</v>
      </c>
      <c r="S256">
        <v>70553.574313880454</v>
      </c>
      <c r="T256">
        <v>69685.810630234351</v>
      </c>
      <c r="U256">
        <v>73091.541304724335</v>
      </c>
      <c r="V256">
        <v>60460.28983157147</v>
      </c>
      <c r="W256">
        <v>60358.263545889662</v>
      </c>
      <c r="X256">
        <v>55821.186044051639</v>
      </c>
      <c r="Y256">
        <v>56669.729490990358</v>
      </c>
      <c r="Z256">
        <v>54742.761691717802</v>
      </c>
      <c r="AA256">
        <v>243453.12343895578</v>
      </c>
      <c r="AB256">
        <v>194541.37264010293</v>
      </c>
      <c r="AC256">
        <v>198098.25007205358</v>
      </c>
      <c r="AD256">
        <v>217662.99899825882</v>
      </c>
      <c r="AE256">
        <v>196985.89888802104</v>
      </c>
      <c r="AF256">
        <v>183889.97836822609</v>
      </c>
      <c r="AG256">
        <v>158023.07310069705</v>
      </c>
      <c r="AH256">
        <v>162245.14923692908</v>
      </c>
      <c r="AI256">
        <v>159788.92998794105</v>
      </c>
      <c r="AJ256">
        <v>149919.57075313595</v>
      </c>
      <c r="AK256">
        <v>130954.7128093479</v>
      </c>
      <c r="AL256">
        <v>131296.41245722608</v>
      </c>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c r="DF256"/>
      <c r="DG256"/>
      <c r="DH256"/>
      <c r="DI256"/>
      <c r="DJ256"/>
      <c r="DK256"/>
      <c r="DL256"/>
      <c r="DM256"/>
      <c r="DN256"/>
      <c r="DO256"/>
      <c r="DP256"/>
      <c r="DQ256"/>
      <c r="DR256"/>
      <c r="DS256"/>
      <c r="DT256"/>
      <c r="DU256"/>
      <c r="DV256"/>
      <c r="DW256"/>
      <c r="DX256"/>
      <c r="DY256"/>
      <c r="DZ256"/>
      <c r="EA256"/>
      <c r="EB256"/>
      <c r="EC256"/>
      <c r="ED256"/>
      <c r="EE256"/>
      <c r="EF256"/>
      <c r="EG256"/>
      <c r="EH256"/>
      <c r="EI256"/>
      <c r="EJ256"/>
      <c r="EK256"/>
      <c r="EL256"/>
      <c r="EM256"/>
      <c r="EN256"/>
      <c r="EO256"/>
      <c r="EP256"/>
      <c r="EQ256"/>
      <c r="ER256"/>
      <c r="ES256"/>
      <c r="ET256"/>
      <c r="EU256"/>
      <c r="EV256"/>
      <c r="EW256"/>
      <c r="EX256"/>
      <c r="EY256"/>
      <c r="EZ256"/>
      <c r="FA256"/>
      <c r="FB256"/>
      <c r="FC256"/>
      <c r="FD256"/>
      <c r="FE256"/>
      <c r="FF256"/>
      <c r="FG256"/>
      <c r="FH256"/>
      <c r="FI256"/>
      <c r="FJ256"/>
      <c r="FK256"/>
      <c r="FL256"/>
      <c r="FM256"/>
      <c r="FN256"/>
      <c r="FO256"/>
      <c r="FP256"/>
      <c r="FQ256"/>
      <c r="FR256"/>
      <c r="FS256"/>
      <c r="FT256"/>
      <c r="FU256"/>
      <c r="FV256"/>
      <c r="FW256"/>
      <c r="FX256"/>
      <c r="FY256"/>
      <c r="FZ256"/>
      <c r="GA256"/>
      <c r="GB256"/>
      <c r="GC256"/>
      <c r="GD256"/>
      <c r="GE256"/>
      <c r="GF256"/>
      <c r="GG256"/>
      <c r="GH256"/>
      <c r="GI256"/>
      <c r="GJ256"/>
      <c r="GK256"/>
      <c r="GL256"/>
      <c r="GM256"/>
      <c r="GN256"/>
      <c r="GO256"/>
      <c r="GP256"/>
      <c r="GQ256"/>
      <c r="GR256"/>
      <c r="GS256"/>
      <c r="GT256"/>
      <c r="GU256"/>
      <c r="GV256"/>
      <c r="GW256"/>
      <c r="GX256"/>
      <c r="GY256"/>
      <c r="GZ256"/>
      <c r="HA256"/>
      <c r="HB256"/>
      <c r="HC256"/>
      <c r="HD256"/>
      <c r="HE256"/>
      <c r="HF256"/>
      <c r="HG256"/>
      <c r="HH256"/>
      <c r="HI256"/>
      <c r="HJ256"/>
      <c r="HK256"/>
      <c r="HL256"/>
      <c r="HM256"/>
      <c r="HN256"/>
      <c r="HO256"/>
      <c r="HP256"/>
      <c r="HQ256"/>
      <c r="HR256"/>
      <c r="HS256"/>
      <c r="HT256"/>
      <c r="HU256"/>
      <c r="HV256"/>
      <c r="HW256"/>
      <c r="HX256"/>
      <c r="HY256"/>
      <c r="HZ256"/>
      <c r="IA256"/>
      <c r="IB256"/>
      <c r="IC256"/>
      <c r="ID256"/>
      <c r="IE256"/>
      <c r="IF256"/>
      <c r="IG256"/>
      <c r="IH256"/>
      <c r="II256"/>
      <c r="IJ256"/>
      <c r="IK256"/>
      <c r="IL256"/>
      <c r="IM256"/>
      <c r="IN256"/>
      <c r="IO256"/>
      <c r="IP256"/>
      <c r="IQ256"/>
      <c r="IR256"/>
      <c r="IS256"/>
      <c r="IT256"/>
      <c r="IU256"/>
      <c r="IV256"/>
      <c r="IW256"/>
      <c r="IX256"/>
      <c r="IY256"/>
      <c r="IZ256"/>
      <c r="JA256"/>
      <c r="JB256"/>
      <c r="JC256"/>
      <c r="JD256"/>
      <c r="JE256"/>
      <c r="JF256"/>
      <c r="JG256"/>
      <c r="JH256"/>
      <c r="JI256"/>
      <c r="JJ256"/>
      <c r="JK256"/>
      <c r="JL256"/>
      <c r="JM256"/>
      <c r="JN256"/>
      <c r="JO256"/>
      <c r="JP256"/>
      <c r="JQ256"/>
      <c r="JR256"/>
      <c r="JS256"/>
      <c r="JT256"/>
      <c r="JU256"/>
      <c r="JV256"/>
      <c r="JW256"/>
      <c r="JX256"/>
      <c r="JY256"/>
      <c r="JZ256"/>
      <c r="KA256"/>
      <c r="KB256"/>
      <c r="KC256"/>
      <c r="KD256"/>
      <c r="KE256"/>
      <c r="KF256"/>
      <c r="KG256"/>
      <c r="KH256"/>
      <c r="KI256"/>
      <c r="KJ256"/>
      <c r="KK256"/>
      <c r="KL256"/>
      <c r="KM256"/>
      <c r="KN256"/>
      <c r="KO256"/>
      <c r="KP256"/>
      <c r="KQ256"/>
      <c r="KR256"/>
      <c r="KS256"/>
      <c r="KT256"/>
      <c r="KU256"/>
      <c r="KV256"/>
      <c r="KW256"/>
      <c r="KX256"/>
      <c r="KY256"/>
      <c r="KZ256"/>
      <c r="LA256"/>
      <c r="LB256"/>
      <c r="LC256"/>
      <c r="LD256"/>
      <c r="LE256"/>
      <c r="LF256"/>
      <c r="LG256"/>
      <c r="LH256"/>
      <c r="LI256"/>
      <c r="LJ256"/>
      <c r="LK256"/>
      <c r="LL256"/>
      <c r="LM256"/>
      <c r="LN256"/>
      <c r="LO256"/>
      <c r="LP256"/>
      <c r="LQ256"/>
      <c r="LR256"/>
      <c r="LS256"/>
      <c r="LT256"/>
      <c r="LU256"/>
      <c r="LV256"/>
      <c r="LW256"/>
      <c r="LX256"/>
      <c r="LY256"/>
      <c r="LZ256"/>
      <c r="MA256"/>
      <c r="MB256"/>
      <c r="MC256"/>
      <c r="MD256"/>
      <c r="ME256"/>
      <c r="MF256"/>
      <c r="MG256"/>
      <c r="MH256"/>
      <c r="MI256"/>
      <c r="MJ256"/>
      <c r="MK256"/>
      <c r="ML256"/>
      <c r="MM256"/>
      <c r="MN256"/>
      <c r="MO256"/>
      <c r="MP256"/>
      <c r="MQ256"/>
      <c r="MR256"/>
      <c r="MS256"/>
      <c r="MT256"/>
      <c r="MU256"/>
      <c r="MV256"/>
      <c r="MW256"/>
      <c r="MX256"/>
      <c r="MY256"/>
      <c r="MZ256"/>
      <c r="NA256"/>
      <c r="NB256"/>
      <c r="NC256"/>
      <c r="ND256"/>
      <c r="NE256"/>
      <c r="NF256"/>
      <c r="NG256"/>
      <c r="NH256"/>
      <c r="NI256"/>
      <c r="NJ256"/>
      <c r="NK256"/>
      <c r="NL256"/>
      <c r="NM256"/>
      <c r="NN256"/>
      <c r="NO256"/>
      <c r="NP256"/>
      <c r="NQ256"/>
      <c r="NR256"/>
      <c r="NS256"/>
      <c r="NT256"/>
      <c r="NU256"/>
      <c r="NV256"/>
      <c r="NW256"/>
      <c r="NX256"/>
      <c r="NY256"/>
      <c r="NZ256"/>
      <c r="OA256"/>
      <c r="OB256"/>
      <c r="OC256"/>
      <c r="OD256"/>
      <c r="OE256"/>
      <c r="OF256"/>
      <c r="OG256"/>
      <c r="OH256"/>
      <c r="OI256"/>
      <c r="OJ256"/>
      <c r="OK256"/>
      <c r="OL256"/>
      <c r="OM256"/>
      <c r="ON256"/>
      <c r="OO256"/>
      <c r="OP256"/>
      <c r="OQ256"/>
      <c r="OR256"/>
      <c r="OS256"/>
      <c r="OT256"/>
      <c r="OU256"/>
      <c r="OV256"/>
      <c r="OW256"/>
      <c r="OX256"/>
      <c r="OY256"/>
      <c r="OZ256"/>
      <c r="PA256"/>
      <c r="PB256"/>
      <c r="PC256"/>
      <c r="PD256"/>
      <c r="PE256"/>
      <c r="PF256"/>
      <c r="PG256"/>
      <c r="PH256"/>
      <c r="PI256"/>
      <c r="PJ256"/>
      <c r="PK256"/>
      <c r="PL256"/>
      <c r="PM256"/>
      <c r="PN256"/>
      <c r="PO256"/>
      <c r="PP256"/>
      <c r="PQ256"/>
      <c r="PR256"/>
      <c r="PS256"/>
      <c r="PT256"/>
      <c r="PU256"/>
      <c r="PV256"/>
      <c r="PW256"/>
      <c r="PX256"/>
      <c r="PY256"/>
      <c r="PZ256"/>
      <c r="QA256"/>
      <c r="QB256"/>
      <c r="QC256"/>
      <c r="QD256"/>
      <c r="QE256"/>
      <c r="QF256"/>
      <c r="QG256"/>
      <c r="QH256"/>
      <c r="QI256"/>
      <c r="QJ256"/>
      <c r="QK256"/>
      <c r="QL256"/>
      <c r="QM256"/>
      <c r="QN256"/>
      <c r="QO256"/>
      <c r="QP256"/>
      <c r="QQ256"/>
      <c r="QR256"/>
      <c r="QS256"/>
      <c r="QT256"/>
      <c r="QU256"/>
      <c r="QV256"/>
      <c r="QW256"/>
      <c r="QX256"/>
      <c r="QY256"/>
      <c r="QZ256"/>
      <c r="RA256"/>
      <c r="RB256"/>
      <c r="RC256"/>
      <c r="RD256"/>
      <c r="RE256"/>
      <c r="RF256"/>
      <c r="RG256"/>
      <c r="RH256"/>
      <c r="RI256"/>
      <c r="RJ256"/>
      <c r="RK256"/>
      <c r="RL256"/>
      <c r="RM256"/>
      <c r="RN256"/>
      <c r="RO256"/>
      <c r="RP256"/>
      <c r="RQ256"/>
      <c r="RR256"/>
      <c r="RS256"/>
      <c r="RT256"/>
      <c r="RU256"/>
      <c r="RV256"/>
      <c r="RW256"/>
      <c r="RX256"/>
      <c r="RY256"/>
      <c r="RZ256"/>
      <c r="SA256"/>
      <c r="SB256"/>
      <c r="SC256"/>
      <c r="SD256"/>
      <c r="SE256"/>
      <c r="SF256"/>
      <c r="SG256"/>
      <c r="SH256"/>
      <c r="SI256"/>
      <c r="SJ256"/>
      <c r="SK256"/>
      <c r="SL256"/>
      <c r="SM256"/>
      <c r="SN256"/>
      <c r="SO256"/>
      <c r="SP256"/>
      <c r="SQ256"/>
      <c r="SR256"/>
      <c r="SS256"/>
      <c r="ST256"/>
      <c r="SU256"/>
      <c r="SV256"/>
      <c r="SW256"/>
      <c r="SX256"/>
      <c r="SY256"/>
      <c r="SZ256"/>
      <c r="TA256"/>
      <c r="TB256"/>
      <c r="TC256"/>
      <c r="TD256"/>
      <c r="TE256"/>
      <c r="TF256"/>
      <c r="TG256"/>
      <c r="TH256"/>
      <c r="TI256"/>
      <c r="TJ256"/>
      <c r="TK256"/>
      <c r="TL256"/>
      <c r="TM256"/>
      <c r="TN256"/>
      <c r="TO256"/>
      <c r="TP256"/>
      <c r="TQ256"/>
      <c r="TR256"/>
      <c r="TS256"/>
      <c r="TT256"/>
      <c r="TU256"/>
      <c r="TV256"/>
      <c r="TW256"/>
      <c r="TX256"/>
      <c r="TY256"/>
      <c r="TZ256"/>
      <c r="UA256"/>
      <c r="UB256"/>
      <c r="UC256"/>
      <c r="UD256"/>
      <c r="UE256"/>
      <c r="UF256"/>
      <c r="UG256"/>
      <c r="UH256"/>
      <c r="UI256"/>
      <c r="UJ256"/>
      <c r="UK256"/>
      <c r="UL256"/>
      <c r="UM256"/>
      <c r="UN256"/>
      <c r="UO256"/>
      <c r="UP256"/>
      <c r="UQ256"/>
      <c r="UR256"/>
      <c r="US256"/>
      <c r="UT256"/>
      <c r="UU256"/>
      <c r="UV256"/>
      <c r="UW256"/>
      <c r="UX256"/>
      <c r="UY256"/>
      <c r="UZ256"/>
      <c r="VA256"/>
      <c r="VB256"/>
      <c r="VC256"/>
      <c r="VD256"/>
      <c r="VE256"/>
      <c r="VF256"/>
      <c r="VG256"/>
      <c r="VH256"/>
      <c r="VI256"/>
      <c r="VJ256"/>
      <c r="VK256"/>
      <c r="VL256"/>
      <c r="VM256"/>
      <c r="VN256"/>
      <c r="VO256"/>
      <c r="VP256"/>
      <c r="VQ256"/>
      <c r="VR256"/>
      <c r="VS256"/>
      <c r="VT256"/>
      <c r="VU256"/>
      <c r="VV256"/>
      <c r="VW256"/>
      <c r="VX256"/>
      <c r="VY256"/>
      <c r="VZ256"/>
      <c r="WA256"/>
      <c r="WB256"/>
      <c r="WC256"/>
      <c r="WD256"/>
      <c r="WE256"/>
      <c r="WF256"/>
      <c r="WG256"/>
      <c r="WH256"/>
      <c r="WI256"/>
      <c r="WJ256"/>
      <c r="WK256"/>
      <c r="WL256"/>
      <c r="WM256"/>
      <c r="WN256"/>
      <c r="WO256"/>
      <c r="WP256"/>
      <c r="WQ256"/>
      <c r="WR256"/>
      <c r="WS256"/>
      <c r="WT256"/>
      <c r="WU256"/>
      <c r="WV256"/>
      <c r="WW256"/>
      <c r="WX256"/>
      <c r="WY256"/>
      <c r="WZ256"/>
      <c r="XA256"/>
      <c r="XB256"/>
      <c r="XC256"/>
      <c r="XD256"/>
      <c r="XE256"/>
      <c r="XF256"/>
      <c r="XG256"/>
      <c r="XH256"/>
      <c r="XI256"/>
      <c r="XJ256"/>
      <c r="XK256"/>
      <c r="XL256"/>
      <c r="XM256"/>
      <c r="XN256"/>
      <c r="XO256"/>
      <c r="XP256"/>
      <c r="XQ256"/>
      <c r="XR256"/>
      <c r="XS256"/>
      <c r="XT256"/>
      <c r="XU256"/>
      <c r="XV256"/>
      <c r="XW256"/>
      <c r="XX256"/>
      <c r="XY256"/>
      <c r="XZ256"/>
      <c r="YA256"/>
      <c r="YB256"/>
      <c r="YC256"/>
      <c r="YD256"/>
      <c r="YE256"/>
      <c r="YF256"/>
      <c r="YG256"/>
      <c r="YH256"/>
      <c r="YI256"/>
      <c r="YJ256"/>
      <c r="YK256"/>
      <c r="YL256"/>
      <c r="YM256"/>
      <c r="YN256"/>
      <c r="YO256"/>
      <c r="YP256"/>
      <c r="YQ256"/>
      <c r="YR256"/>
      <c r="YS256"/>
      <c r="YT256"/>
      <c r="YU256"/>
      <c r="YV256"/>
      <c r="YW256"/>
      <c r="YX256"/>
      <c r="YY256"/>
      <c r="YZ256"/>
      <c r="ZA256"/>
      <c r="ZB256"/>
      <c r="ZC256"/>
      <c r="ZD256"/>
      <c r="ZE256"/>
      <c r="ZF256"/>
      <c r="ZG256"/>
      <c r="ZH256"/>
      <c r="ZI256"/>
      <c r="ZJ256"/>
      <c r="ZK256"/>
      <c r="ZL256"/>
      <c r="ZM256"/>
      <c r="ZN256"/>
      <c r="ZO256"/>
      <c r="ZP256"/>
      <c r="ZQ256"/>
      <c r="ZR256"/>
      <c r="ZS256"/>
      <c r="ZT256"/>
      <c r="ZU256"/>
      <c r="ZV256"/>
      <c r="ZW256"/>
      <c r="ZX256"/>
      <c r="ZY256"/>
      <c r="ZZ256"/>
    </row>
    <row r="257" spans="1:702" s="18" customFormat="1">
      <c r="A257" s="16" t="s">
        <v>195</v>
      </c>
      <c r="B257">
        <v>628178.26786452695</v>
      </c>
      <c r="C257">
        <v>649401.54950898513</v>
      </c>
      <c r="D257">
        <v>605521.2804577786</v>
      </c>
      <c r="E257">
        <v>590792.6166715977</v>
      </c>
      <c r="F257">
        <v>520383.96780613525</v>
      </c>
      <c r="G257">
        <v>549422.77144353138</v>
      </c>
      <c r="H257">
        <v>503255.78614413395</v>
      </c>
      <c r="I257">
        <v>479055.65296061483</v>
      </c>
      <c r="J257">
        <v>444130.96550740104</v>
      </c>
      <c r="K257">
        <v>392185.3933476315</v>
      </c>
      <c r="L257">
        <v>354524.61567762954</v>
      </c>
      <c r="M257">
        <v>365347.99821661762</v>
      </c>
      <c r="N257">
        <v>365276.09114765329</v>
      </c>
      <c r="O257">
        <v>392437.31470534677</v>
      </c>
      <c r="P257">
        <v>351620.79294086492</v>
      </c>
      <c r="Q257">
        <v>372552.93702739698</v>
      </c>
      <c r="R257">
        <v>356668.59137778584</v>
      </c>
      <c r="S257">
        <v>352767.87156940228</v>
      </c>
      <c r="T257">
        <v>348429.05315117177</v>
      </c>
      <c r="U257">
        <v>365457.70652362169</v>
      </c>
      <c r="V257">
        <v>302301.44915785734</v>
      </c>
      <c r="W257">
        <v>301791.31772944832</v>
      </c>
      <c r="X257">
        <v>279105.93022025819</v>
      </c>
      <c r="Y257">
        <v>283348.64745495177</v>
      </c>
      <c r="Z257">
        <v>273713.80845858902</v>
      </c>
      <c r="AA257">
        <v>243453.12343895578</v>
      </c>
      <c r="AB257">
        <v>194541.37264010293</v>
      </c>
      <c r="AC257">
        <v>198098.25007205358</v>
      </c>
      <c r="AD257">
        <v>217662.99899825882</v>
      </c>
      <c r="AE257">
        <v>196985.89888802104</v>
      </c>
      <c r="AF257">
        <v>183889.97836822609</v>
      </c>
      <c r="AG257">
        <v>158023.07310069705</v>
      </c>
      <c r="AH257">
        <v>162245.14923692908</v>
      </c>
      <c r="AI257">
        <v>159788.92998794105</v>
      </c>
      <c r="AJ257">
        <v>149919.57075313595</v>
      </c>
      <c r="AK257">
        <v>130954.7128093479</v>
      </c>
      <c r="AL257">
        <v>131296.41245722605</v>
      </c>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c r="DF257"/>
      <c r="DG257"/>
      <c r="DH257"/>
      <c r="DI257"/>
      <c r="DJ257"/>
      <c r="DK257"/>
      <c r="DL257"/>
      <c r="DM257"/>
      <c r="DN257"/>
      <c r="DO257"/>
      <c r="DP257"/>
      <c r="DQ257"/>
      <c r="DR257"/>
      <c r="DS257"/>
      <c r="DT257"/>
      <c r="DU257"/>
      <c r="DV257"/>
      <c r="DW257"/>
      <c r="DX257"/>
      <c r="DY257"/>
      <c r="DZ257"/>
      <c r="EA257"/>
      <c r="EB257"/>
      <c r="EC257"/>
      <c r="ED257"/>
      <c r="EE257"/>
      <c r="EF257"/>
      <c r="EG257"/>
      <c r="EH257"/>
      <c r="EI257"/>
      <c r="EJ257"/>
      <c r="EK257"/>
      <c r="EL257"/>
      <c r="EM257"/>
      <c r="EN257"/>
      <c r="EO257"/>
      <c r="EP257"/>
      <c r="EQ257"/>
      <c r="ER257"/>
      <c r="ES257"/>
      <c r="ET257"/>
      <c r="EU257"/>
      <c r="EV257"/>
      <c r="EW257"/>
      <c r="EX257"/>
      <c r="EY257"/>
      <c r="EZ257"/>
      <c r="FA257"/>
      <c r="FB257"/>
      <c r="FC257"/>
      <c r="FD257"/>
      <c r="FE257"/>
      <c r="FF257"/>
      <c r="FG257"/>
      <c r="FH257"/>
      <c r="FI257"/>
      <c r="FJ257"/>
      <c r="FK257"/>
      <c r="FL257"/>
      <c r="FM257"/>
      <c r="FN257"/>
      <c r="FO257"/>
      <c r="FP257"/>
      <c r="FQ257"/>
      <c r="FR257"/>
      <c r="FS257"/>
      <c r="FT257"/>
      <c r="FU257"/>
      <c r="FV257"/>
      <c r="FW257"/>
      <c r="FX257"/>
      <c r="FY257"/>
      <c r="FZ257"/>
      <c r="GA257"/>
      <c r="GB257"/>
      <c r="GC257"/>
      <c r="GD257"/>
      <c r="GE257"/>
      <c r="GF257"/>
      <c r="GG257"/>
      <c r="GH257"/>
      <c r="GI257"/>
      <c r="GJ257"/>
      <c r="GK257"/>
      <c r="GL257"/>
      <c r="GM257"/>
      <c r="GN257"/>
      <c r="GO257"/>
      <c r="GP257"/>
      <c r="GQ257"/>
      <c r="GR257"/>
      <c r="GS257"/>
      <c r="GT257"/>
      <c r="GU257"/>
      <c r="GV257"/>
      <c r="GW257"/>
      <c r="GX257"/>
      <c r="GY257"/>
      <c r="GZ257"/>
      <c r="HA257"/>
      <c r="HB257"/>
      <c r="HC257"/>
      <c r="HD257"/>
      <c r="HE257"/>
      <c r="HF257"/>
      <c r="HG257"/>
      <c r="HH257"/>
      <c r="HI257"/>
      <c r="HJ257"/>
      <c r="HK257"/>
      <c r="HL257"/>
      <c r="HM257"/>
      <c r="HN257"/>
      <c r="HO257"/>
      <c r="HP257"/>
      <c r="HQ257"/>
      <c r="HR257"/>
      <c r="HS257"/>
      <c r="HT257"/>
      <c r="HU257"/>
      <c r="HV257"/>
      <c r="HW257"/>
      <c r="HX257"/>
      <c r="HY257"/>
      <c r="HZ257"/>
      <c r="IA257"/>
      <c r="IB257"/>
      <c r="IC257"/>
      <c r="ID257"/>
      <c r="IE257"/>
      <c r="IF257"/>
      <c r="IG257"/>
      <c r="IH257"/>
      <c r="II257"/>
      <c r="IJ257"/>
      <c r="IK257"/>
      <c r="IL257"/>
      <c r="IM257"/>
      <c r="IN257"/>
      <c r="IO257"/>
      <c r="IP257"/>
      <c r="IQ257"/>
      <c r="IR257"/>
      <c r="IS257"/>
      <c r="IT257"/>
      <c r="IU257"/>
      <c r="IV257"/>
      <c r="IW257"/>
      <c r="IX257"/>
      <c r="IY257"/>
      <c r="IZ257"/>
      <c r="JA257"/>
      <c r="JB257"/>
      <c r="JC257"/>
      <c r="JD257"/>
      <c r="JE257"/>
      <c r="JF257"/>
      <c r="JG257"/>
      <c r="JH257"/>
      <c r="JI257"/>
      <c r="JJ257"/>
      <c r="JK257"/>
      <c r="JL257"/>
      <c r="JM257"/>
      <c r="JN257"/>
      <c r="JO257"/>
      <c r="JP257"/>
      <c r="JQ257"/>
      <c r="JR257"/>
      <c r="JS257"/>
      <c r="JT257"/>
      <c r="JU257"/>
      <c r="JV257"/>
      <c r="JW257"/>
      <c r="JX257"/>
      <c r="JY257"/>
      <c r="JZ257"/>
      <c r="KA257"/>
      <c r="KB257"/>
      <c r="KC257"/>
      <c r="KD257"/>
      <c r="KE257"/>
      <c r="KF257"/>
      <c r="KG257"/>
      <c r="KH257"/>
      <c r="KI257"/>
      <c r="KJ257"/>
      <c r="KK257"/>
      <c r="KL257"/>
      <c r="KM257"/>
      <c r="KN257"/>
      <c r="KO257"/>
      <c r="KP257"/>
      <c r="KQ257"/>
      <c r="KR257"/>
      <c r="KS257"/>
      <c r="KT257"/>
      <c r="KU257"/>
      <c r="KV257"/>
      <c r="KW257"/>
      <c r="KX257"/>
      <c r="KY257"/>
      <c r="KZ257"/>
      <c r="LA257"/>
      <c r="LB257"/>
      <c r="LC257"/>
      <c r="LD257"/>
      <c r="LE257"/>
      <c r="LF257"/>
      <c r="LG257"/>
      <c r="LH257"/>
      <c r="LI257"/>
      <c r="LJ257"/>
      <c r="LK257"/>
      <c r="LL257"/>
      <c r="LM257"/>
      <c r="LN257"/>
      <c r="LO257"/>
      <c r="LP257"/>
      <c r="LQ257"/>
      <c r="LR257"/>
      <c r="LS257"/>
      <c r="LT257"/>
      <c r="LU257"/>
      <c r="LV257"/>
      <c r="LW257"/>
      <c r="LX257"/>
      <c r="LY257"/>
      <c r="LZ257"/>
      <c r="MA257"/>
      <c r="MB257"/>
      <c r="MC257"/>
      <c r="MD257"/>
      <c r="ME257"/>
      <c r="MF257"/>
      <c r="MG257"/>
      <c r="MH257"/>
      <c r="MI257"/>
      <c r="MJ257"/>
      <c r="MK257"/>
      <c r="ML257"/>
      <c r="MM257"/>
      <c r="MN257"/>
      <c r="MO257"/>
      <c r="MP257"/>
      <c r="MQ257"/>
      <c r="MR257"/>
      <c r="MS257"/>
      <c r="MT257"/>
      <c r="MU257"/>
      <c r="MV257"/>
      <c r="MW257"/>
      <c r="MX257"/>
      <c r="MY257"/>
      <c r="MZ257"/>
      <c r="NA257"/>
      <c r="NB257"/>
      <c r="NC257"/>
      <c r="ND257"/>
      <c r="NE257"/>
      <c r="NF257"/>
      <c r="NG257"/>
      <c r="NH257"/>
      <c r="NI257"/>
      <c r="NJ257"/>
      <c r="NK257"/>
      <c r="NL257"/>
      <c r="NM257"/>
      <c r="NN257"/>
      <c r="NO257"/>
      <c r="NP257"/>
      <c r="NQ257"/>
      <c r="NR257"/>
      <c r="NS257"/>
      <c r="NT257"/>
      <c r="NU257"/>
      <c r="NV257"/>
      <c r="NW257"/>
      <c r="NX257"/>
      <c r="NY257"/>
      <c r="NZ257"/>
      <c r="OA257"/>
      <c r="OB257"/>
      <c r="OC257"/>
      <c r="OD257"/>
      <c r="OE257"/>
      <c r="OF257"/>
      <c r="OG257"/>
      <c r="OH257"/>
      <c r="OI257"/>
      <c r="OJ257"/>
      <c r="OK257"/>
      <c r="OL257"/>
      <c r="OM257"/>
      <c r="ON257"/>
      <c r="OO257"/>
      <c r="OP257"/>
      <c r="OQ257"/>
      <c r="OR257"/>
      <c r="OS257"/>
      <c r="OT257"/>
      <c r="OU257"/>
      <c r="OV257"/>
      <c r="OW257"/>
      <c r="OX257"/>
      <c r="OY257"/>
      <c r="OZ257"/>
      <c r="PA257"/>
      <c r="PB257"/>
      <c r="PC257"/>
      <c r="PD257"/>
      <c r="PE257"/>
      <c r="PF257"/>
      <c r="PG257"/>
      <c r="PH257"/>
      <c r="PI257"/>
      <c r="PJ257"/>
      <c r="PK257"/>
      <c r="PL257"/>
      <c r="PM257"/>
      <c r="PN257"/>
      <c r="PO257"/>
      <c r="PP257"/>
      <c r="PQ257"/>
      <c r="PR257"/>
      <c r="PS257"/>
      <c r="PT257"/>
      <c r="PU257"/>
      <c r="PV257"/>
      <c r="PW257"/>
      <c r="PX257"/>
      <c r="PY257"/>
      <c r="PZ257"/>
      <c r="QA257"/>
      <c r="QB257"/>
      <c r="QC257"/>
      <c r="QD257"/>
      <c r="QE257"/>
      <c r="QF257"/>
      <c r="QG257"/>
      <c r="QH257"/>
      <c r="QI257"/>
      <c r="QJ257"/>
      <c r="QK257"/>
      <c r="QL257"/>
      <c r="QM257"/>
      <c r="QN257"/>
      <c r="QO257"/>
      <c r="QP257"/>
      <c r="QQ257"/>
      <c r="QR257"/>
      <c r="QS257"/>
      <c r="QT257"/>
      <c r="QU257"/>
      <c r="QV257"/>
      <c r="QW257"/>
      <c r="QX257"/>
      <c r="QY257"/>
      <c r="QZ257"/>
      <c r="RA257"/>
      <c r="RB257"/>
      <c r="RC257"/>
      <c r="RD257"/>
      <c r="RE257"/>
      <c r="RF257"/>
      <c r="RG257"/>
      <c r="RH257"/>
      <c r="RI257"/>
      <c r="RJ257"/>
      <c r="RK257"/>
      <c r="RL257"/>
      <c r="RM257"/>
      <c r="RN257"/>
      <c r="RO257"/>
      <c r="RP257"/>
      <c r="RQ257"/>
      <c r="RR257"/>
      <c r="RS257"/>
      <c r="RT257"/>
      <c r="RU257"/>
      <c r="RV257"/>
      <c r="RW257"/>
      <c r="RX257"/>
      <c r="RY257"/>
      <c r="RZ257"/>
      <c r="SA257"/>
      <c r="SB257"/>
      <c r="SC257"/>
      <c r="SD257"/>
      <c r="SE257"/>
      <c r="SF257"/>
      <c r="SG257"/>
      <c r="SH257"/>
      <c r="SI257"/>
      <c r="SJ257"/>
      <c r="SK257"/>
      <c r="SL257"/>
      <c r="SM257"/>
      <c r="SN257"/>
      <c r="SO257"/>
      <c r="SP257"/>
      <c r="SQ257"/>
      <c r="SR257"/>
      <c r="SS257"/>
      <c r="ST257"/>
      <c r="SU257"/>
      <c r="SV257"/>
      <c r="SW257"/>
      <c r="SX257"/>
      <c r="SY257"/>
      <c r="SZ257"/>
      <c r="TA257"/>
      <c r="TB257"/>
      <c r="TC257"/>
      <c r="TD257"/>
      <c r="TE257"/>
      <c r="TF257"/>
      <c r="TG257"/>
      <c r="TH257"/>
      <c r="TI257"/>
      <c r="TJ257"/>
      <c r="TK257"/>
      <c r="TL257"/>
      <c r="TM257"/>
      <c r="TN257"/>
      <c r="TO257"/>
      <c r="TP257"/>
      <c r="TQ257"/>
      <c r="TR257"/>
      <c r="TS257"/>
      <c r="TT257"/>
      <c r="TU257"/>
      <c r="TV257"/>
      <c r="TW257"/>
      <c r="TX257"/>
      <c r="TY257"/>
      <c r="TZ257"/>
      <c r="UA257"/>
      <c r="UB257"/>
      <c r="UC257"/>
      <c r="UD257"/>
      <c r="UE257"/>
      <c r="UF257"/>
      <c r="UG257"/>
      <c r="UH257"/>
      <c r="UI257"/>
      <c r="UJ257"/>
      <c r="UK257"/>
      <c r="UL257"/>
      <c r="UM257"/>
      <c r="UN257"/>
      <c r="UO257"/>
      <c r="UP257"/>
      <c r="UQ257"/>
      <c r="UR257"/>
      <c r="US257"/>
      <c r="UT257"/>
      <c r="UU257"/>
      <c r="UV257"/>
      <c r="UW257"/>
      <c r="UX257"/>
      <c r="UY257"/>
      <c r="UZ257"/>
      <c r="VA257"/>
      <c r="VB257"/>
      <c r="VC257"/>
      <c r="VD257"/>
      <c r="VE257"/>
      <c r="VF257"/>
      <c r="VG257"/>
      <c r="VH257"/>
      <c r="VI257"/>
      <c r="VJ257"/>
      <c r="VK257"/>
      <c r="VL257"/>
      <c r="VM257"/>
      <c r="VN257"/>
      <c r="VO257"/>
      <c r="VP257"/>
      <c r="VQ257"/>
      <c r="VR257"/>
      <c r="VS257"/>
      <c r="VT257"/>
      <c r="VU257"/>
      <c r="VV257"/>
      <c r="VW257"/>
      <c r="VX257"/>
      <c r="VY257"/>
      <c r="VZ257"/>
      <c r="WA257"/>
      <c r="WB257"/>
      <c r="WC257"/>
      <c r="WD257"/>
      <c r="WE257"/>
      <c r="WF257"/>
      <c r="WG257"/>
      <c r="WH257"/>
      <c r="WI257"/>
      <c r="WJ257"/>
      <c r="WK257"/>
      <c r="WL257"/>
      <c r="WM257"/>
      <c r="WN257"/>
      <c r="WO257"/>
      <c r="WP257"/>
      <c r="WQ257"/>
      <c r="WR257"/>
      <c r="WS257"/>
      <c r="WT257"/>
      <c r="WU257"/>
      <c r="WV257"/>
      <c r="WW257"/>
      <c r="WX257"/>
      <c r="WY257"/>
      <c r="WZ257"/>
      <c r="XA257"/>
      <c r="XB257"/>
      <c r="XC257"/>
      <c r="XD257"/>
      <c r="XE257"/>
      <c r="XF257"/>
      <c r="XG257"/>
      <c r="XH257"/>
      <c r="XI257"/>
      <c r="XJ257"/>
      <c r="XK257"/>
      <c r="XL257"/>
      <c r="XM257"/>
      <c r="XN257"/>
      <c r="XO257"/>
      <c r="XP257"/>
      <c r="XQ257"/>
      <c r="XR257"/>
      <c r="XS257"/>
      <c r="XT257"/>
      <c r="XU257"/>
      <c r="XV257"/>
      <c r="XW257"/>
      <c r="XX257"/>
      <c r="XY257"/>
      <c r="XZ257"/>
      <c r="YA257"/>
      <c r="YB257"/>
      <c r="YC257"/>
      <c r="YD257"/>
      <c r="YE257"/>
      <c r="YF257"/>
      <c r="YG257"/>
      <c r="YH257"/>
      <c r="YI257"/>
      <c r="YJ257"/>
      <c r="YK257"/>
      <c r="YL257"/>
      <c r="YM257"/>
      <c r="YN257"/>
      <c r="YO257"/>
      <c r="YP257"/>
      <c r="YQ257"/>
      <c r="YR257"/>
      <c r="YS257"/>
      <c r="YT257"/>
      <c r="YU257"/>
      <c r="YV257"/>
      <c r="YW257"/>
      <c r="YX257"/>
      <c r="YY257"/>
      <c r="YZ257"/>
      <c r="ZA257"/>
      <c r="ZB257"/>
      <c r="ZC257"/>
      <c r="ZD257"/>
      <c r="ZE257"/>
      <c r="ZF257"/>
      <c r="ZG257"/>
      <c r="ZH257"/>
      <c r="ZI257"/>
      <c r="ZJ257"/>
      <c r="ZK257"/>
      <c r="ZL257"/>
      <c r="ZM257"/>
      <c r="ZN257"/>
      <c r="ZO257"/>
      <c r="ZP257"/>
      <c r="ZQ257"/>
      <c r="ZR257"/>
      <c r="ZS257"/>
      <c r="ZT257"/>
      <c r="ZU257"/>
      <c r="ZV257"/>
      <c r="ZW257"/>
      <c r="ZX257"/>
      <c r="ZY257"/>
      <c r="ZZ257"/>
    </row>
    <row r="258" spans="1:702" s="18" customFormat="1">
      <c r="A258" s="69" t="s">
        <v>361</v>
      </c>
      <c r="B258">
        <v>0</v>
      </c>
      <c r="C258">
        <v>0</v>
      </c>
      <c r="D258">
        <v>0</v>
      </c>
      <c r="E258">
        <v>0</v>
      </c>
      <c r="F258">
        <v>0</v>
      </c>
      <c r="G258">
        <v>0</v>
      </c>
      <c r="H258">
        <v>0</v>
      </c>
      <c r="I258">
        <v>0</v>
      </c>
      <c r="J258">
        <v>0</v>
      </c>
      <c r="K258">
        <v>0</v>
      </c>
      <c r="L258">
        <v>0</v>
      </c>
      <c r="M258">
        <v>0</v>
      </c>
      <c r="N258">
        <v>0</v>
      </c>
      <c r="O258">
        <v>0</v>
      </c>
      <c r="P258">
        <v>0</v>
      </c>
      <c r="Q258">
        <v>0</v>
      </c>
      <c r="R258">
        <v>0</v>
      </c>
      <c r="S258">
        <v>0</v>
      </c>
      <c r="T258">
        <v>0</v>
      </c>
      <c r="U258">
        <v>0</v>
      </c>
      <c r="V258">
        <v>0</v>
      </c>
      <c r="W258">
        <v>0</v>
      </c>
      <c r="X258">
        <v>0</v>
      </c>
      <c r="Y258">
        <v>0</v>
      </c>
      <c r="Z258">
        <v>0</v>
      </c>
      <c r="AA258">
        <v>0</v>
      </c>
      <c r="AB258">
        <v>0</v>
      </c>
      <c r="AC258">
        <v>0</v>
      </c>
      <c r="AD258">
        <v>0</v>
      </c>
      <c r="AE258">
        <v>0</v>
      </c>
      <c r="AF258">
        <v>0</v>
      </c>
      <c r="AG258">
        <v>0</v>
      </c>
      <c r="AH258">
        <v>0</v>
      </c>
      <c r="AI258">
        <v>0</v>
      </c>
      <c r="AJ258">
        <v>0</v>
      </c>
      <c r="AK258">
        <v>0</v>
      </c>
      <c r="AL258">
        <v>0</v>
      </c>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c r="DF258"/>
      <c r="DG258"/>
      <c r="DH258"/>
      <c r="DI258"/>
      <c r="DJ258"/>
      <c r="DK258"/>
      <c r="DL258"/>
      <c r="DM258"/>
      <c r="DN258"/>
      <c r="DO258"/>
      <c r="DP258"/>
      <c r="DQ258"/>
      <c r="DR258"/>
      <c r="DS258"/>
      <c r="DT258"/>
      <c r="DU258"/>
      <c r="DV258"/>
      <c r="DW258"/>
      <c r="DX258"/>
      <c r="DY258"/>
      <c r="DZ258"/>
      <c r="EA258"/>
      <c r="EB258"/>
      <c r="EC258"/>
      <c r="ED258"/>
      <c r="EE258"/>
      <c r="EF258"/>
      <c r="EG258"/>
      <c r="EH258"/>
      <c r="EI258"/>
      <c r="EJ258"/>
      <c r="EK258"/>
      <c r="EL258"/>
      <c r="EM258"/>
      <c r="EN258"/>
      <c r="EO258"/>
      <c r="EP258"/>
      <c r="EQ258"/>
      <c r="ER258"/>
      <c r="ES258"/>
      <c r="ET258"/>
      <c r="EU258"/>
      <c r="EV258"/>
      <c r="EW258"/>
      <c r="EX258"/>
      <c r="EY258"/>
      <c r="EZ258"/>
      <c r="FA258"/>
      <c r="FB258"/>
      <c r="FC258"/>
      <c r="FD258"/>
      <c r="FE258"/>
      <c r="FF258"/>
      <c r="FG258"/>
      <c r="FH258"/>
      <c r="FI258"/>
      <c r="FJ258"/>
      <c r="FK258"/>
      <c r="FL258"/>
      <c r="FM258"/>
      <c r="FN258"/>
      <c r="FO258"/>
      <c r="FP258"/>
      <c r="FQ258"/>
      <c r="FR258"/>
      <c r="FS258"/>
      <c r="FT258"/>
      <c r="FU258"/>
      <c r="FV258"/>
      <c r="FW258"/>
      <c r="FX258"/>
      <c r="FY258"/>
      <c r="FZ258"/>
      <c r="GA258"/>
      <c r="GB258"/>
      <c r="GC258"/>
      <c r="GD258"/>
      <c r="GE258"/>
      <c r="GF258"/>
      <c r="GG258"/>
      <c r="GH258"/>
      <c r="GI258"/>
      <c r="GJ258"/>
      <c r="GK258"/>
      <c r="GL258"/>
      <c r="GM258"/>
      <c r="GN258"/>
      <c r="GO258"/>
      <c r="GP258"/>
      <c r="GQ258"/>
      <c r="GR258"/>
      <c r="GS258"/>
      <c r="GT258"/>
      <c r="GU258"/>
      <c r="GV258"/>
      <c r="GW258"/>
      <c r="GX258"/>
      <c r="GY258"/>
      <c r="GZ258"/>
      <c r="HA258"/>
      <c r="HB258"/>
      <c r="HC258"/>
      <c r="HD258"/>
      <c r="HE258"/>
      <c r="HF258"/>
      <c r="HG258"/>
      <c r="HH258"/>
      <c r="HI258"/>
      <c r="HJ258"/>
      <c r="HK258"/>
      <c r="HL258"/>
      <c r="HM258"/>
      <c r="HN258"/>
      <c r="HO258"/>
      <c r="HP258"/>
      <c r="HQ258"/>
      <c r="HR258"/>
      <c r="HS258"/>
      <c r="HT258"/>
      <c r="HU258"/>
      <c r="HV258"/>
      <c r="HW258"/>
      <c r="HX258"/>
      <c r="HY258"/>
      <c r="HZ258"/>
      <c r="IA258"/>
      <c r="IB258"/>
      <c r="IC258"/>
      <c r="ID258"/>
      <c r="IE258"/>
      <c r="IF258"/>
      <c r="IG258"/>
      <c r="IH258"/>
      <c r="II258"/>
      <c r="IJ258"/>
      <c r="IK258"/>
      <c r="IL258"/>
      <c r="IM258"/>
      <c r="IN258"/>
      <c r="IO258"/>
      <c r="IP258"/>
      <c r="IQ258"/>
      <c r="IR258"/>
      <c r="IS258"/>
      <c r="IT258"/>
      <c r="IU258"/>
      <c r="IV258"/>
      <c r="IW258"/>
      <c r="IX258"/>
      <c r="IY258"/>
      <c r="IZ258"/>
      <c r="JA258"/>
      <c r="JB258"/>
      <c r="JC258"/>
      <c r="JD258"/>
      <c r="JE258"/>
      <c r="JF258"/>
      <c r="JG258"/>
      <c r="JH258"/>
      <c r="JI258"/>
      <c r="JJ258"/>
      <c r="JK258"/>
      <c r="JL258"/>
      <c r="JM258"/>
      <c r="JN258"/>
      <c r="JO258"/>
      <c r="JP258"/>
      <c r="JQ258"/>
      <c r="JR258"/>
      <c r="JS258"/>
      <c r="JT258"/>
      <c r="JU258"/>
      <c r="JV258"/>
      <c r="JW258"/>
      <c r="JX258"/>
      <c r="JY258"/>
      <c r="JZ258"/>
      <c r="KA258"/>
      <c r="KB258"/>
      <c r="KC258"/>
      <c r="KD258"/>
      <c r="KE258"/>
      <c r="KF258"/>
      <c r="KG258"/>
      <c r="KH258"/>
      <c r="KI258"/>
      <c r="KJ258"/>
      <c r="KK258"/>
      <c r="KL258"/>
      <c r="KM258"/>
      <c r="KN258"/>
      <c r="KO258"/>
      <c r="KP258"/>
      <c r="KQ258"/>
      <c r="KR258"/>
      <c r="KS258"/>
      <c r="KT258"/>
      <c r="KU258"/>
      <c r="KV258"/>
      <c r="KW258"/>
      <c r="KX258"/>
      <c r="KY258"/>
      <c r="KZ258"/>
      <c r="LA258"/>
      <c r="LB258"/>
      <c r="LC258"/>
      <c r="LD258"/>
      <c r="LE258"/>
      <c r="LF258"/>
      <c r="LG258"/>
      <c r="LH258"/>
      <c r="LI258"/>
      <c r="LJ258"/>
      <c r="LK258"/>
      <c r="LL258"/>
      <c r="LM258"/>
      <c r="LN258"/>
      <c r="LO258"/>
      <c r="LP258"/>
      <c r="LQ258"/>
      <c r="LR258"/>
      <c r="LS258"/>
      <c r="LT258"/>
      <c r="LU258"/>
      <c r="LV258"/>
      <c r="LW258"/>
      <c r="LX258"/>
      <c r="LY258"/>
      <c r="LZ258"/>
      <c r="MA258"/>
      <c r="MB258"/>
      <c r="MC258"/>
      <c r="MD258"/>
      <c r="ME258"/>
      <c r="MF258"/>
      <c r="MG258"/>
      <c r="MH258"/>
      <c r="MI258"/>
      <c r="MJ258"/>
      <c r="MK258"/>
      <c r="ML258"/>
      <c r="MM258"/>
      <c r="MN258"/>
      <c r="MO258"/>
      <c r="MP258"/>
      <c r="MQ258"/>
      <c r="MR258"/>
      <c r="MS258"/>
      <c r="MT258"/>
      <c r="MU258"/>
      <c r="MV258"/>
      <c r="MW258"/>
      <c r="MX258"/>
      <c r="MY258"/>
      <c r="MZ258"/>
      <c r="NA258"/>
      <c r="NB258"/>
      <c r="NC258"/>
      <c r="ND258"/>
      <c r="NE258"/>
      <c r="NF258"/>
      <c r="NG258"/>
      <c r="NH258"/>
      <c r="NI258"/>
      <c r="NJ258"/>
      <c r="NK258"/>
      <c r="NL258"/>
      <c r="NM258"/>
      <c r="NN258"/>
      <c r="NO258"/>
      <c r="NP258"/>
      <c r="NQ258"/>
      <c r="NR258"/>
      <c r="NS258"/>
      <c r="NT258"/>
      <c r="NU258"/>
      <c r="NV258"/>
      <c r="NW258"/>
      <c r="NX258"/>
      <c r="NY258"/>
      <c r="NZ258"/>
      <c r="OA258"/>
      <c r="OB258"/>
      <c r="OC258"/>
      <c r="OD258"/>
      <c r="OE258"/>
      <c r="OF258"/>
      <c r="OG258"/>
      <c r="OH258"/>
      <c r="OI258"/>
      <c r="OJ258"/>
      <c r="OK258"/>
      <c r="OL258"/>
      <c r="OM258"/>
      <c r="ON258"/>
      <c r="OO258"/>
      <c r="OP258"/>
      <c r="OQ258"/>
      <c r="OR258"/>
      <c r="OS258"/>
      <c r="OT258"/>
      <c r="OU258"/>
      <c r="OV258"/>
      <c r="OW258"/>
      <c r="OX258"/>
      <c r="OY258"/>
      <c r="OZ258"/>
      <c r="PA258"/>
      <c r="PB258"/>
      <c r="PC258"/>
      <c r="PD258"/>
      <c r="PE258"/>
      <c r="PF258"/>
      <c r="PG258"/>
      <c r="PH258"/>
      <c r="PI258"/>
      <c r="PJ258"/>
      <c r="PK258"/>
      <c r="PL258"/>
      <c r="PM258"/>
      <c r="PN258"/>
      <c r="PO258"/>
      <c r="PP258"/>
      <c r="PQ258"/>
      <c r="PR258"/>
      <c r="PS258"/>
      <c r="PT258"/>
      <c r="PU258"/>
      <c r="PV258"/>
      <c r="PW258"/>
      <c r="PX258"/>
      <c r="PY258"/>
      <c r="PZ258"/>
      <c r="QA258"/>
      <c r="QB258"/>
      <c r="QC258"/>
      <c r="QD258"/>
      <c r="QE258"/>
      <c r="QF258"/>
      <c r="QG258"/>
      <c r="QH258"/>
      <c r="QI258"/>
      <c r="QJ258"/>
      <c r="QK258"/>
      <c r="QL258"/>
      <c r="QM258"/>
      <c r="QN258"/>
      <c r="QO258"/>
      <c r="QP258"/>
      <c r="QQ258"/>
      <c r="QR258"/>
      <c r="QS258"/>
      <c r="QT258"/>
      <c r="QU258"/>
      <c r="QV258"/>
      <c r="QW258"/>
      <c r="QX258"/>
      <c r="QY258"/>
      <c r="QZ258"/>
      <c r="RA258"/>
      <c r="RB258"/>
      <c r="RC258"/>
      <c r="RD258"/>
      <c r="RE258"/>
      <c r="RF258"/>
      <c r="RG258"/>
      <c r="RH258"/>
      <c r="RI258"/>
      <c r="RJ258"/>
      <c r="RK258"/>
      <c r="RL258"/>
      <c r="RM258"/>
      <c r="RN258"/>
      <c r="RO258"/>
      <c r="RP258"/>
      <c r="RQ258"/>
      <c r="RR258"/>
      <c r="RS258"/>
      <c r="RT258"/>
      <c r="RU258"/>
      <c r="RV258"/>
      <c r="RW258"/>
      <c r="RX258"/>
      <c r="RY258"/>
      <c r="RZ258"/>
      <c r="SA258"/>
      <c r="SB258"/>
      <c r="SC258"/>
      <c r="SD258"/>
      <c r="SE258"/>
      <c r="SF258"/>
      <c r="SG258"/>
      <c r="SH258"/>
      <c r="SI258"/>
      <c r="SJ258"/>
      <c r="SK258"/>
      <c r="SL258"/>
      <c r="SM258"/>
      <c r="SN258"/>
      <c r="SO258"/>
      <c r="SP258"/>
      <c r="SQ258"/>
      <c r="SR258"/>
      <c r="SS258"/>
      <c r="ST258"/>
      <c r="SU258"/>
      <c r="SV258"/>
      <c r="SW258"/>
      <c r="SX258"/>
      <c r="SY258"/>
      <c r="SZ258"/>
      <c r="TA258"/>
      <c r="TB258"/>
      <c r="TC258"/>
      <c r="TD258"/>
      <c r="TE258"/>
      <c r="TF258"/>
      <c r="TG258"/>
      <c r="TH258"/>
      <c r="TI258"/>
      <c r="TJ258"/>
      <c r="TK258"/>
      <c r="TL258"/>
      <c r="TM258"/>
      <c r="TN258"/>
      <c r="TO258"/>
      <c r="TP258"/>
      <c r="TQ258"/>
      <c r="TR258"/>
      <c r="TS258"/>
      <c r="TT258"/>
      <c r="TU258"/>
      <c r="TV258"/>
      <c r="TW258"/>
      <c r="TX258"/>
      <c r="TY258"/>
      <c r="TZ258"/>
      <c r="UA258"/>
      <c r="UB258"/>
      <c r="UC258"/>
      <c r="UD258"/>
      <c r="UE258"/>
      <c r="UF258"/>
      <c r="UG258"/>
      <c r="UH258"/>
      <c r="UI258"/>
      <c r="UJ258"/>
      <c r="UK258"/>
      <c r="UL258"/>
      <c r="UM258"/>
      <c r="UN258"/>
      <c r="UO258"/>
      <c r="UP258"/>
      <c r="UQ258"/>
      <c r="UR258"/>
      <c r="US258"/>
      <c r="UT258"/>
      <c r="UU258"/>
      <c r="UV258"/>
      <c r="UW258"/>
      <c r="UX258"/>
      <c r="UY258"/>
      <c r="UZ258"/>
      <c r="VA258"/>
      <c r="VB258"/>
      <c r="VC258"/>
      <c r="VD258"/>
      <c r="VE258"/>
      <c r="VF258"/>
      <c r="VG258"/>
      <c r="VH258"/>
      <c r="VI258"/>
      <c r="VJ258"/>
      <c r="VK258"/>
      <c r="VL258"/>
      <c r="VM258"/>
      <c r="VN258"/>
      <c r="VO258"/>
      <c r="VP258"/>
      <c r="VQ258"/>
      <c r="VR258"/>
      <c r="VS258"/>
      <c r="VT258"/>
      <c r="VU258"/>
      <c r="VV258"/>
      <c r="VW258"/>
      <c r="VX258"/>
      <c r="VY258"/>
      <c r="VZ258"/>
      <c r="WA258"/>
      <c r="WB258"/>
      <c r="WC258"/>
      <c r="WD258"/>
      <c r="WE258"/>
      <c r="WF258"/>
      <c r="WG258"/>
      <c r="WH258"/>
      <c r="WI258"/>
      <c r="WJ258"/>
      <c r="WK258"/>
      <c r="WL258"/>
      <c r="WM258"/>
      <c r="WN258"/>
      <c r="WO258"/>
      <c r="WP258"/>
      <c r="WQ258"/>
      <c r="WR258"/>
      <c r="WS258"/>
      <c r="WT258"/>
      <c r="WU258"/>
      <c r="WV258"/>
      <c r="WW258"/>
      <c r="WX258"/>
      <c r="WY258"/>
      <c r="WZ258"/>
      <c r="XA258"/>
      <c r="XB258"/>
      <c r="XC258"/>
      <c r="XD258"/>
      <c r="XE258"/>
      <c r="XF258"/>
      <c r="XG258"/>
      <c r="XH258"/>
      <c r="XI258"/>
      <c r="XJ258"/>
      <c r="XK258"/>
      <c r="XL258"/>
      <c r="XM258"/>
      <c r="XN258"/>
      <c r="XO258"/>
      <c r="XP258"/>
      <c r="XQ258"/>
      <c r="XR258"/>
      <c r="XS258"/>
      <c r="XT258"/>
      <c r="XU258"/>
      <c r="XV258"/>
      <c r="XW258"/>
      <c r="XX258"/>
      <c r="XY258"/>
      <c r="XZ258"/>
      <c r="YA258"/>
      <c r="YB258"/>
      <c r="YC258"/>
      <c r="YD258"/>
      <c r="YE258"/>
      <c r="YF258"/>
      <c r="YG258"/>
      <c r="YH258"/>
      <c r="YI258"/>
      <c r="YJ258"/>
      <c r="YK258"/>
      <c r="YL258"/>
      <c r="YM258"/>
      <c r="YN258"/>
      <c r="YO258"/>
      <c r="YP258"/>
      <c r="YQ258"/>
      <c r="YR258"/>
      <c r="YS258"/>
      <c r="YT258"/>
      <c r="YU258"/>
      <c r="YV258"/>
      <c r="YW258"/>
      <c r="YX258"/>
      <c r="YY258"/>
      <c r="YZ258"/>
      <c r="ZA258"/>
      <c r="ZB258"/>
      <c r="ZC258"/>
      <c r="ZD258"/>
      <c r="ZE258"/>
      <c r="ZF258"/>
      <c r="ZG258"/>
      <c r="ZH258"/>
      <c r="ZI258"/>
      <c r="ZJ258"/>
      <c r="ZK258"/>
      <c r="ZL258"/>
      <c r="ZM258"/>
      <c r="ZN258"/>
      <c r="ZO258"/>
      <c r="ZP258"/>
      <c r="ZQ258"/>
      <c r="ZR258"/>
      <c r="ZS258"/>
      <c r="ZT258"/>
      <c r="ZU258"/>
      <c r="ZV258"/>
      <c r="ZW258"/>
      <c r="ZX258"/>
      <c r="ZY258"/>
      <c r="ZZ258"/>
    </row>
    <row r="259" spans="1:702" s="18" customFormat="1">
      <c r="A259" s="158" t="s">
        <v>362</v>
      </c>
      <c r="B259">
        <v>0</v>
      </c>
      <c r="C259">
        <v>0</v>
      </c>
      <c r="D259">
        <v>0</v>
      </c>
      <c r="E259">
        <v>0</v>
      </c>
      <c r="F259">
        <v>0</v>
      </c>
      <c r="G259">
        <v>0</v>
      </c>
      <c r="H259">
        <v>0</v>
      </c>
      <c r="I259">
        <v>0</v>
      </c>
      <c r="J259">
        <v>0</v>
      </c>
      <c r="K259">
        <v>0</v>
      </c>
      <c r="L259">
        <v>0</v>
      </c>
      <c r="M259">
        <v>0</v>
      </c>
      <c r="N259">
        <v>0</v>
      </c>
      <c r="O259">
        <v>0</v>
      </c>
      <c r="P259">
        <v>0</v>
      </c>
      <c r="Q259">
        <v>0</v>
      </c>
      <c r="R259">
        <v>0</v>
      </c>
      <c r="S259">
        <v>0</v>
      </c>
      <c r="T259">
        <v>0</v>
      </c>
      <c r="U259">
        <v>0</v>
      </c>
      <c r="V259">
        <v>0</v>
      </c>
      <c r="W259">
        <v>0</v>
      </c>
      <c r="X259">
        <v>0</v>
      </c>
      <c r="Y259">
        <v>0</v>
      </c>
      <c r="Z259">
        <v>0</v>
      </c>
      <c r="AA259">
        <v>0</v>
      </c>
      <c r="AB259">
        <v>0</v>
      </c>
      <c r="AC259">
        <v>0</v>
      </c>
      <c r="AD259">
        <v>0</v>
      </c>
      <c r="AE259">
        <v>0</v>
      </c>
      <c r="AF259">
        <v>0</v>
      </c>
      <c r="AG259">
        <v>0</v>
      </c>
      <c r="AH259">
        <v>0</v>
      </c>
      <c r="AI259">
        <v>0</v>
      </c>
      <c r="AJ259">
        <v>0</v>
      </c>
      <c r="AK259">
        <v>0</v>
      </c>
      <c r="AL259">
        <v>0</v>
      </c>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c r="DF259"/>
      <c r="DG259"/>
      <c r="DH259"/>
      <c r="DI259"/>
      <c r="DJ259"/>
      <c r="DK259"/>
      <c r="DL259"/>
      <c r="DM259"/>
      <c r="DN259"/>
      <c r="DO259"/>
      <c r="DP259"/>
      <c r="DQ259"/>
      <c r="DR259"/>
      <c r="DS259"/>
      <c r="DT259"/>
      <c r="DU259"/>
      <c r="DV259"/>
      <c r="DW259"/>
      <c r="DX259"/>
      <c r="DY259"/>
      <c r="DZ259"/>
      <c r="EA259"/>
      <c r="EB259"/>
      <c r="EC259"/>
      <c r="ED259"/>
      <c r="EE259"/>
      <c r="EF259"/>
      <c r="EG259"/>
      <c r="EH259"/>
      <c r="EI259"/>
      <c r="EJ259"/>
      <c r="EK259"/>
      <c r="EL259"/>
      <c r="EM259"/>
      <c r="EN259"/>
      <c r="EO259"/>
      <c r="EP259"/>
      <c r="EQ259"/>
      <c r="ER259"/>
      <c r="ES259"/>
      <c r="ET259"/>
      <c r="EU259"/>
      <c r="EV259"/>
      <c r="EW259"/>
      <c r="EX259"/>
      <c r="EY259"/>
      <c r="EZ259"/>
      <c r="FA259"/>
      <c r="FB259"/>
      <c r="FC259"/>
      <c r="FD259"/>
      <c r="FE259"/>
      <c r="FF259"/>
      <c r="FG259"/>
      <c r="FH259"/>
      <c r="FI259"/>
      <c r="FJ259"/>
      <c r="FK259"/>
      <c r="FL259"/>
      <c r="FM259"/>
      <c r="FN259"/>
      <c r="FO259"/>
      <c r="FP259"/>
      <c r="FQ259"/>
      <c r="FR259"/>
      <c r="FS259"/>
      <c r="FT259"/>
      <c r="FU259"/>
      <c r="FV259"/>
      <c r="FW259"/>
      <c r="FX259"/>
      <c r="FY259"/>
      <c r="FZ259"/>
      <c r="GA259"/>
      <c r="GB259"/>
      <c r="GC259"/>
      <c r="GD259"/>
      <c r="GE259"/>
      <c r="GF259"/>
      <c r="GG259"/>
      <c r="GH259"/>
      <c r="GI259"/>
      <c r="GJ259"/>
      <c r="GK259"/>
      <c r="GL259"/>
      <c r="GM259"/>
      <c r="GN259"/>
      <c r="GO259"/>
      <c r="GP259"/>
      <c r="GQ259"/>
      <c r="GR259"/>
      <c r="GS259"/>
      <c r="GT259"/>
      <c r="GU259"/>
      <c r="GV259"/>
      <c r="GW259"/>
      <c r="GX259"/>
      <c r="GY259"/>
      <c r="GZ259"/>
      <c r="HA259"/>
      <c r="HB259"/>
      <c r="HC259"/>
      <c r="HD259"/>
      <c r="HE259"/>
      <c r="HF259"/>
      <c r="HG259"/>
      <c r="HH259"/>
      <c r="HI259"/>
      <c r="HJ259"/>
      <c r="HK259"/>
      <c r="HL259"/>
      <c r="HM259"/>
      <c r="HN259"/>
      <c r="HO259"/>
      <c r="HP259"/>
      <c r="HQ259"/>
      <c r="HR259"/>
      <c r="HS259"/>
      <c r="HT259"/>
      <c r="HU259"/>
      <c r="HV259"/>
      <c r="HW259"/>
      <c r="HX259"/>
      <c r="HY259"/>
      <c r="HZ259"/>
      <c r="IA259"/>
      <c r="IB259"/>
      <c r="IC259"/>
      <c r="ID259"/>
      <c r="IE259"/>
      <c r="IF259"/>
      <c r="IG259"/>
      <c r="IH259"/>
      <c r="II259"/>
      <c r="IJ259"/>
      <c r="IK259"/>
      <c r="IL259"/>
      <c r="IM259"/>
      <c r="IN259"/>
      <c r="IO259"/>
      <c r="IP259"/>
      <c r="IQ259"/>
      <c r="IR259"/>
      <c r="IS259"/>
      <c r="IT259"/>
      <c r="IU259"/>
      <c r="IV259"/>
      <c r="IW259"/>
      <c r="IX259"/>
      <c r="IY259"/>
      <c r="IZ259"/>
      <c r="JA259"/>
      <c r="JB259"/>
      <c r="JC259"/>
      <c r="JD259"/>
      <c r="JE259"/>
      <c r="JF259"/>
      <c r="JG259"/>
      <c r="JH259"/>
      <c r="JI259"/>
      <c r="JJ259"/>
      <c r="JK259"/>
      <c r="JL259"/>
      <c r="JM259"/>
      <c r="JN259"/>
      <c r="JO259"/>
      <c r="JP259"/>
      <c r="JQ259"/>
      <c r="JR259"/>
      <c r="JS259"/>
      <c r="JT259"/>
      <c r="JU259"/>
      <c r="JV259"/>
      <c r="JW259"/>
      <c r="JX259"/>
      <c r="JY259"/>
      <c r="JZ259"/>
      <c r="KA259"/>
      <c r="KB259"/>
      <c r="KC259"/>
      <c r="KD259"/>
      <c r="KE259"/>
      <c r="KF259"/>
      <c r="KG259"/>
      <c r="KH259"/>
      <c r="KI259"/>
      <c r="KJ259"/>
      <c r="KK259"/>
      <c r="KL259"/>
      <c r="KM259"/>
      <c r="KN259"/>
      <c r="KO259"/>
      <c r="KP259"/>
      <c r="KQ259"/>
      <c r="KR259"/>
      <c r="KS259"/>
      <c r="KT259"/>
      <c r="KU259"/>
      <c r="KV259"/>
      <c r="KW259"/>
      <c r="KX259"/>
      <c r="KY259"/>
      <c r="KZ259"/>
      <c r="LA259"/>
      <c r="LB259"/>
      <c r="LC259"/>
      <c r="LD259"/>
      <c r="LE259"/>
      <c r="LF259"/>
      <c r="LG259"/>
      <c r="LH259"/>
      <c r="LI259"/>
      <c r="LJ259"/>
      <c r="LK259"/>
      <c r="LL259"/>
      <c r="LM259"/>
      <c r="LN259"/>
      <c r="LO259"/>
      <c r="LP259"/>
      <c r="LQ259"/>
      <c r="LR259"/>
      <c r="LS259"/>
      <c r="LT259"/>
      <c r="LU259"/>
      <c r="LV259"/>
      <c r="LW259"/>
      <c r="LX259"/>
      <c r="LY259"/>
      <c r="LZ259"/>
      <c r="MA259"/>
      <c r="MB259"/>
      <c r="MC259"/>
      <c r="MD259"/>
      <c r="ME259"/>
      <c r="MF259"/>
      <c r="MG259"/>
      <c r="MH259"/>
      <c r="MI259"/>
      <c r="MJ259"/>
      <c r="MK259"/>
      <c r="ML259"/>
      <c r="MM259"/>
      <c r="MN259"/>
      <c r="MO259"/>
      <c r="MP259"/>
      <c r="MQ259"/>
      <c r="MR259"/>
      <c r="MS259"/>
      <c r="MT259"/>
      <c r="MU259"/>
      <c r="MV259"/>
      <c r="MW259"/>
      <c r="MX259"/>
      <c r="MY259"/>
      <c r="MZ259"/>
      <c r="NA259"/>
      <c r="NB259"/>
      <c r="NC259"/>
      <c r="ND259"/>
      <c r="NE259"/>
      <c r="NF259"/>
      <c r="NG259"/>
      <c r="NH259"/>
      <c r="NI259"/>
      <c r="NJ259"/>
      <c r="NK259"/>
      <c r="NL259"/>
      <c r="NM259"/>
      <c r="NN259"/>
      <c r="NO259"/>
      <c r="NP259"/>
      <c r="NQ259"/>
      <c r="NR259"/>
      <c r="NS259"/>
      <c r="NT259"/>
      <c r="NU259"/>
      <c r="NV259"/>
      <c r="NW259"/>
      <c r="NX259"/>
      <c r="NY259"/>
      <c r="NZ259"/>
      <c r="OA259"/>
      <c r="OB259"/>
      <c r="OC259"/>
      <c r="OD259"/>
      <c r="OE259"/>
      <c r="OF259"/>
      <c r="OG259"/>
      <c r="OH259"/>
      <c r="OI259"/>
      <c r="OJ259"/>
      <c r="OK259"/>
      <c r="OL259"/>
      <c r="OM259"/>
      <c r="ON259"/>
      <c r="OO259"/>
      <c r="OP259"/>
      <c r="OQ259"/>
      <c r="OR259"/>
      <c r="OS259"/>
      <c r="OT259"/>
      <c r="OU259"/>
      <c r="OV259"/>
      <c r="OW259"/>
      <c r="OX259"/>
      <c r="OY259"/>
      <c r="OZ259"/>
      <c r="PA259"/>
      <c r="PB259"/>
      <c r="PC259"/>
      <c r="PD259"/>
      <c r="PE259"/>
      <c r="PF259"/>
      <c r="PG259"/>
      <c r="PH259"/>
      <c r="PI259"/>
      <c r="PJ259"/>
      <c r="PK259"/>
      <c r="PL259"/>
      <c r="PM259"/>
      <c r="PN259"/>
      <c r="PO259"/>
      <c r="PP259"/>
      <c r="PQ259"/>
      <c r="PR259"/>
      <c r="PS259"/>
      <c r="PT259"/>
      <c r="PU259"/>
      <c r="PV259"/>
      <c r="PW259"/>
      <c r="PX259"/>
      <c r="PY259"/>
      <c r="PZ259"/>
      <c r="QA259"/>
      <c r="QB259"/>
      <c r="QC259"/>
      <c r="QD259"/>
      <c r="QE259"/>
      <c r="QF259"/>
      <c r="QG259"/>
      <c r="QH259"/>
      <c r="QI259"/>
      <c r="QJ259"/>
      <c r="QK259"/>
      <c r="QL259"/>
      <c r="QM259"/>
      <c r="QN259"/>
      <c r="QO259"/>
      <c r="QP259"/>
      <c r="QQ259"/>
      <c r="QR259"/>
      <c r="QS259"/>
      <c r="QT259"/>
      <c r="QU259"/>
      <c r="QV259"/>
      <c r="QW259"/>
      <c r="QX259"/>
      <c r="QY259"/>
      <c r="QZ259"/>
      <c r="RA259"/>
      <c r="RB259"/>
      <c r="RC259"/>
      <c r="RD259"/>
      <c r="RE259"/>
      <c r="RF259"/>
      <c r="RG259"/>
      <c r="RH259"/>
      <c r="RI259"/>
      <c r="RJ259"/>
      <c r="RK259"/>
      <c r="RL259"/>
      <c r="RM259"/>
      <c r="RN259"/>
      <c r="RO259"/>
      <c r="RP259"/>
      <c r="RQ259"/>
      <c r="RR259"/>
      <c r="RS259"/>
      <c r="RT259"/>
      <c r="RU259"/>
      <c r="RV259"/>
      <c r="RW259"/>
      <c r="RX259"/>
      <c r="RY259"/>
      <c r="RZ259"/>
      <c r="SA259"/>
      <c r="SB259"/>
      <c r="SC259"/>
      <c r="SD259"/>
      <c r="SE259"/>
      <c r="SF259"/>
      <c r="SG259"/>
      <c r="SH259"/>
      <c r="SI259"/>
      <c r="SJ259"/>
      <c r="SK259"/>
      <c r="SL259"/>
      <c r="SM259"/>
      <c r="SN259"/>
      <c r="SO259"/>
      <c r="SP259"/>
      <c r="SQ259"/>
      <c r="SR259"/>
      <c r="SS259"/>
      <c r="ST259"/>
      <c r="SU259"/>
      <c r="SV259"/>
      <c r="SW259"/>
      <c r="SX259"/>
      <c r="SY259"/>
      <c r="SZ259"/>
      <c r="TA259"/>
      <c r="TB259"/>
      <c r="TC259"/>
      <c r="TD259"/>
      <c r="TE259"/>
      <c r="TF259"/>
      <c r="TG259"/>
      <c r="TH259"/>
      <c r="TI259"/>
      <c r="TJ259"/>
      <c r="TK259"/>
      <c r="TL259"/>
      <c r="TM259"/>
      <c r="TN259"/>
      <c r="TO259"/>
      <c r="TP259"/>
      <c r="TQ259"/>
      <c r="TR259"/>
      <c r="TS259"/>
      <c r="TT259"/>
      <c r="TU259"/>
      <c r="TV259"/>
      <c r="TW259"/>
      <c r="TX259"/>
      <c r="TY259"/>
      <c r="TZ259"/>
      <c r="UA259"/>
      <c r="UB259"/>
      <c r="UC259"/>
      <c r="UD259"/>
      <c r="UE259"/>
      <c r="UF259"/>
      <c r="UG259"/>
      <c r="UH259"/>
      <c r="UI259"/>
      <c r="UJ259"/>
      <c r="UK259"/>
      <c r="UL259"/>
      <c r="UM259"/>
      <c r="UN259"/>
      <c r="UO259"/>
      <c r="UP259"/>
      <c r="UQ259"/>
      <c r="UR259"/>
      <c r="US259"/>
      <c r="UT259"/>
      <c r="UU259"/>
      <c r="UV259"/>
      <c r="UW259"/>
      <c r="UX259"/>
      <c r="UY259"/>
      <c r="UZ259"/>
      <c r="VA259"/>
      <c r="VB259"/>
      <c r="VC259"/>
      <c r="VD259"/>
      <c r="VE259"/>
      <c r="VF259"/>
      <c r="VG259"/>
      <c r="VH259"/>
      <c r="VI259"/>
      <c r="VJ259"/>
      <c r="VK259"/>
      <c r="VL259"/>
      <c r="VM259"/>
      <c r="VN259"/>
      <c r="VO259"/>
      <c r="VP259"/>
      <c r="VQ259"/>
      <c r="VR259"/>
      <c r="VS259"/>
      <c r="VT259"/>
      <c r="VU259"/>
      <c r="VV259"/>
      <c r="VW259"/>
      <c r="VX259"/>
      <c r="VY259"/>
      <c r="VZ259"/>
      <c r="WA259"/>
      <c r="WB259"/>
      <c r="WC259"/>
      <c r="WD259"/>
      <c r="WE259"/>
      <c r="WF259"/>
      <c r="WG259"/>
      <c r="WH259"/>
      <c r="WI259"/>
      <c r="WJ259"/>
      <c r="WK259"/>
      <c r="WL259"/>
      <c r="WM259"/>
      <c r="WN259"/>
      <c r="WO259"/>
      <c r="WP259"/>
      <c r="WQ259"/>
      <c r="WR259"/>
      <c r="WS259"/>
      <c r="WT259"/>
      <c r="WU259"/>
      <c r="WV259"/>
      <c r="WW259"/>
      <c r="WX259"/>
      <c r="WY259"/>
      <c r="WZ259"/>
      <c r="XA259"/>
      <c r="XB259"/>
      <c r="XC259"/>
      <c r="XD259"/>
      <c r="XE259"/>
      <c r="XF259"/>
      <c r="XG259"/>
      <c r="XH259"/>
      <c r="XI259"/>
      <c r="XJ259"/>
      <c r="XK259"/>
      <c r="XL259"/>
      <c r="XM259"/>
      <c r="XN259"/>
      <c r="XO259"/>
      <c r="XP259"/>
      <c r="XQ259"/>
      <c r="XR259"/>
      <c r="XS259"/>
      <c r="XT259"/>
      <c r="XU259"/>
      <c r="XV259"/>
      <c r="XW259"/>
      <c r="XX259"/>
      <c r="XY259"/>
      <c r="XZ259"/>
      <c r="YA259"/>
      <c r="YB259"/>
      <c r="YC259"/>
      <c r="YD259"/>
      <c r="YE259"/>
      <c r="YF259"/>
      <c r="YG259"/>
      <c r="YH259"/>
      <c r="YI259"/>
      <c r="YJ259"/>
      <c r="YK259"/>
      <c r="YL259"/>
      <c r="YM259"/>
      <c r="YN259"/>
      <c r="YO259"/>
      <c r="YP259"/>
      <c r="YQ259"/>
      <c r="YR259"/>
      <c r="YS259"/>
      <c r="YT259"/>
      <c r="YU259"/>
      <c r="YV259"/>
      <c r="YW259"/>
      <c r="YX259"/>
      <c r="YY259"/>
      <c r="YZ259"/>
      <c r="ZA259"/>
      <c r="ZB259"/>
      <c r="ZC259"/>
      <c r="ZD259"/>
      <c r="ZE259"/>
      <c r="ZF259"/>
      <c r="ZG259"/>
      <c r="ZH259"/>
      <c r="ZI259"/>
      <c r="ZJ259"/>
      <c r="ZK259"/>
      <c r="ZL259"/>
      <c r="ZM259"/>
      <c r="ZN259"/>
      <c r="ZO259"/>
      <c r="ZP259"/>
      <c r="ZQ259"/>
      <c r="ZR259"/>
      <c r="ZS259"/>
      <c r="ZT259"/>
      <c r="ZU259"/>
      <c r="ZV259"/>
      <c r="ZW259"/>
      <c r="ZX259"/>
      <c r="ZY259"/>
      <c r="ZZ259"/>
    </row>
    <row r="260" spans="1:702" s="18" customFormat="1">
      <c r="A260" s="16" t="s">
        <v>180</v>
      </c>
      <c r="B260">
        <v>0</v>
      </c>
      <c r="C260">
        <v>25127.130714581075</v>
      </c>
      <c r="D260">
        <v>49502.054511816532</v>
      </c>
      <c r="E260">
        <v>71340.916750502744</v>
      </c>
      <c r="F260">
        <v>89490.663755957983</v>
      </c>
      <c r="G260">
        <v>110332.85051457817</v>
      </c>
      <c r="H260">
        <v>138492.98823946976</v>
      </c>
      <c r="I260">
        <v>163127.12992211839</v>
      </c>
      <c r="J260">
        <v>185183.67385622405</v>
      </c>
      <c r="K260">
        <v>202113.3245002843</v>
      </c>
      <c r="L260">
        <v>223546.39469837904</v>
      </c>
      <c r="M260">
        <v>252978.62369356208</v>
      </c>
      <c r="N260">
        <v>277691.01363997575</v>
      </c>
      <c r="O260">
        <v>309104.2510978654</v>
      </c>
      <c r="P260">
        <v>329510.76066913846</v>
      </c>
      <c r="Q260">
        <v>352318.93685397389</v>
      </c>
      <c r="R260">
        <v>375938.37947573984</v>
      </c>
      <c r="S260">
        <v>416973.54360412376</v>
      </c>
      <c r="T260">
        <v>453225.61265532987</v>
      </c>
      <c r="U260">
        <v>484341.33876620111</v>
      </c>
      <c r="V260">
        <v>508249.99140093086</v>
      </c>
      <c r="W260">
        <v>543629.97356640361</v>
      </c>
      <c r="X260">
        <v>575681.56810531055</v>
      </c>
      <c r="Y260">
        <v>615453.35450096987</v>
      </c>
      <c r="Z260">
        <v>662138.86455919628</v>
      </c>
      <c r="AA260">
        <v>707685.43434510555</v>
      </c>
      <c r="AB260">
        <v>746268.46286170697</v>
      </c>
      <c r="AC260">
        <v>789217.8139002613</v>
      </c>
      <c r="AD260">
        <v>835239.46906591498</v>
      </c>
      <c r="AE260">
        <v>866823.15024998388</v>
      </c>
      <c r="AF260">
        <v>898435.94948284084</v>
      </c>
      <c r="AG260">
        <v>921322.75928140618</v>
      </c>
      <c r="AH260">
        <v>920243.48076255375</v>
      </c>
      <c r="AI260">
        <v>927340.22397147387</v>
      </c>
      <c r="AJ260">
        <v>942449.69959265832</v>
      </c>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c r="DF260"/>
      <c r="DG260"/>
      <c r="DH260"/>
      <c r="DI260"/>
      <c r="DJ260"/>
      <c r="DK260"/>
      <c r="DL260"/>
      <c r="DM260"/>
      <c r="DN260"/>
      <c r="DO260"/>
      <c r="DP260"/>
      <c r="DQ260"/>
      <c r="DR260"/>
      <c r="DS260"/>
      <c r="DT260"/>
      <c r="DU260"/>
      <c r="DV260"/>
      <c r="DW260"/>
      <c r="DX260"/>
      <c r="DY260"/>
      <c r="DZ260"/>
      <c r="EA260"/>
      <c r="EB260"/>
      <c r="EC260"/>
      <c r="ED260"/>
      <c r="EE260"/>
      <c r="EF260"/>
      <c r="EG260"/>
      <c r="EH260"/>
      <c r="EI260"/>
      <c r="EJ260"/>
      <c r="EK260"/>
      <c r="EL260"/>
      <c r="EM260"/>
      <c r="EN260"/>
      <c r="EO260"/>
      <c r="EP260"/>
      <c r="EQ260"/>
      <c r="ER260"/>
      <c r="ES260"/>
      <c r="ET260"/>
      <c r="EU260"/>
      <c r="EV260"/>
      <c r="EW260"/>
      <c r="EX260"/>
      <c r="EY260"/>
      <c r="EZ260"/>
      <c r="FA260"/>
      <c r="FB260"/>
      <c r="FC260"/>
      <c r="FD260"/>
      <c r="FE260"/>
      <c r="FF260"/>
      <c r="FG260"/>
      <c r="FH260"/>
      <c r="FI260"/>
      <c r="FJ260"/>
      <c r="FK260"/>
      <c r="FL260"/>
      <c r="FM260"/>
      <c r="FN260"/>
      <c r="FO260"/>
      <c r="FP260"/>
      <c r="FQ260"/>
      <c r="FR260"/>
      <c r="FS260"/>
      <c r="FT260"/>
      <c r="FU260"/>
      <c r="FV260"/>
      <c r="FW260"/>
      <c r="FX260"/>
      <c r="FY260"/>
      <c r="FZ260"/>
      <c r="GA260"/>
      <c r="GB260"/>
      <c r="GC260"/>
      <c r="GD260"/>
      <c r="GE260"/>
      <c r="GF260"/>
      <c r="GG260"/>
      <c r="GH260"/>
      <c r="GI260"/>
      <c r="GJ260"/>
      <c r="GK260"/>
      <c r="GL260"/>
      <c r="GM260"/>
      <c r="GN260"/>
      <c r="GO260"/>
      <c r="GP260"/>
      <c r="GQ260"/>
      <c r="GR260"/>
      <c r="GS260"/>
      <c r="GT260"/>
      <c r="GU260"/>
      <c r="GV260"/>
      <c r="GW260"/>
      <c r="GX260"/>
      <c r="GY260"/>
      <c r="GZ260"/>
      <c r="HA260"/>
      <c r="HB260"/>
      <c r="HC260"/>
      <c r="HD260"/>
      <c r="HE260"/>
      <c r="HF260"/>
      <c r="HG260"/>
      <c r="HH260"/>
      <c r="HI260"/>
      <c r="HJ260"/>
      <c r="HK260"/>
      <c r="HL260"/>
      <c r="HM260"/>
      <c r="HN260"/>
      <c r="HO260"/>
      <c r="HP260"/>
      <c r="HQ260"/>
      <c r="HR260"/>
      <c r="HS260"/>
      <c r="HT260"/>
      <c r="HU260"/>
      <c r="HV260"/>
      <c r="HW260"/>
      <c r="HX260"/>
      <c r="HY260"/>
      <c r="HZ260"/>
      <c r="IA260"/>
      <c r="IB260"/>
      <c r="IC260"/>
      <c r="ID260"/>
      <c r="IE260"/>
      <c r="IF260"/>
      <c r="IG260"/>
      <c r="IH260"/>
      <c r="II260"/>
      <c r="IJ260"/>
      <c r="IK260"/>
      <c r="IL260"/>
      <c r="IM260"/>
      <c r="IN260"/>
      <c r="IO260"/>
      <c r="IP260"/>
      <c r="IQ260"/>
      <c r="IR260"/>
      <c r="IS260"/>
      <c r="IT260"/>
      <c r="IU260"/>
      <c r="IV260"/>
      <c r="IW260"/>
      <c r="IX260"/>
      <c r="IY260"/>
      <c r="IZ260"/>
      <c r="JA260"/>
      <c r="JB260"/>
      <c r="JC260"/>
      <c r="JD260"/>
      <c r="JE260"/>
      <c r="JF260"/>
      <c r="JG260"/>
      <c r="JH260"/>
      <c r="JI260"/>
      <c r="JJ260"/>
      <c r="JK260"/>
      <c r="JL260"/>
      <c r="JM260"/>
      <c r="JN260"/>
      <c r="JO260"/>
      <c r="JP260"/>
      <c r="JQ260"/>
      <c r="JR260"/>
      <c r="JS260"/>
      <c r="JT260"/>
      <c r="JU260"/>
      <c r="JV260"/>
      <c r="JW260"/>
      <c r="JX260"/>
      <c r="JY260"/>
      <c r="JZ260"/>
      <c r="KA260"/>
      <c r="KB260"/>
      <c r="KC260"/>
      <c r="KD260"/>
      <c r="KE260"/>
      <c r="KF260"/>
      <c r="KG260"/>
      <c r="KH260"/>
      <c r="KI260"/>
      <c r="KJ260"/>
      <c r="KK260"/>
      <c r="KL260"/>
      <c r="KM260"/>
      <c r="KN260"/>
      <c r="KO260"/>
      <c r="KP260"/>
      <c r="KQ260"/>
      <c r="KR260"/>
      <c r="KS260"/>
      <c r="KT260"/>
      <c r="KU260"/>
      <c r="KV260"/>
      <c r="KW260"/>
      <c r="KX260"/>
      <c r="KY260"/>
      <c r="KZ260"/>
      <c r="LA260"/>
      <c r="LB260"/>
      <c r="LC260"/>
      <c r="LD260"/>
      <c r="LE260"/>
      <c r="LF260"/>
      <c r="LG260"/>
      <c r="LH260"/>
      <c r="LI260"/>
      <c r="LJ260"/>
      <c r="LK260"/>
      <c r="LL260"/>
      <c r="LM260"/>
      <c r="LN260"/>
      <c r="LO260"/>
      <c r="LP260"/>
      <c r="LQ260"/>
      <c r="LR260"/>
      <c r="LS260"/>
      <c r="LT260"/>
      <c r="LU260"/>
      <c r="LV260"/>
      <c r="LW260"/>
      <c r="LX260"/>
      <c r="LY260"/>
      <c r="LZ260"/>
      <c r="MA260"/>
      <c r="MB260"/>
      <c r="MC260"/>
      <c r="MD260"/>
      <c r="ME260"/>
      <c r="MF260"/>
      <c r="MG260"/>
      <c r="MH260"/>
      <c r="MI260"/>
      <c r="MJ260"/>
      <c r="MK260"/>
      <c r="ML260"/>
      <c r="MM260"/>
      <c r="MN260"/>
      <c r="MO260"/>
      <c r="MP260"/>
      <c r="MQ260"/>
      <c r="MR260"/>
      <c r="MS260"/>
      <c r="MT260"/>
      <c r="MU260"/>
      <c r="MV260"/>
      <c r="MW260"/>
      <c r="MX260"/>
      <c r="MY260"/>
      <c r="MZ260"/>
      <c r="NA260"/>
      <c r="NB260"/>
      <c r="NC260"/>
      <c r="ND260"/>
      <c r="NE260"/>
      <c r="NF260"/>
      <c r="NG260"/>
      <c r="NH260"/>
      <c r="NI260"/>
      <c r="NJ260"/>
      <c r="NK260"/>
      <c r="NL260"/>
      <c r="NM260"/>
      <c r="NN260"/>
      <c r="NO260"/>
      <c r="NP260"/>
      <c r="NQ260"/>
      <c r="NR260"/>
      <c r="NS260"/>
      <c r="NT260"/>
      <c r="NU260"/>
      <c r="NV260"/>
      <c r="NW260"/>
      <c r="NX260"/>
      <c r="NY260"/>
      <c r="NZ260"/>
      <c r="OA260"/>
      <c r="OB260"/>
      <c r="OC260"/>
      <c r="OD260"/>
      <c r="OE260"/>
      <c r="OF260"/>
      <c r="OG260"/>
      <c r="OH260"/>
      <c r="OI260"/>
      <c r="OJ260"/>
      <c r="OK260"/>
      <c r="OL260"/>
      <c r="OM260"/>
      <c r="ON260"/>
      <c r="OO260"/>
      <c r="OP260"/>
      <c r="OQ260"/>
      <c r="OR260"/>
      <c r="OS260"/>
      <c r="OT260"/>
      <c r="OU260"/>
      <c r="OV260"/>
      <c r="OW260"/>
      <c r="OX260"/>
      <c r="OY260"/>
      <c r="OZ260"/>
      <c r="PA260"/>
      <c r="PB260"/>
      <c r="PC260"/>
      <c r="PD260"/>
      <c r="PE260"/>
      <c r="PF260"/>
      <c r="PG260"/>
      <c r="PH260"/>
      <c r="PI260"/>
      <c r="PJ260"/>
      <c r="PK260"/>
      <c r="PL260"/>
      <c r="PM260"/>
      <c r="PN260"/>
      <c r="PO260"/>
      <c r="PP260"/>
      <c r="PQ260"/>
      <c r="PR260"/>
      <c r="PS260"/>
      <c r="PT260"/>
      <c r="PU260"/>
      <c r="PV260"/>
      <c r="PW260"/>
      <c r="PX260"/>
      <c r="PY260"/>
      <c r="PZ260"/>
      <c r="QA260"/>
      <c r="QB260"/>
      <c r="QC260"/>
      <c r="QD260"/>
      <c r="QE260"/>
      <c r="QF260"/>
      <c r="QG260"/>
      <c r="QH260"/>
      <c r="QI260"/>
      <c r="QJ260"/>
      <c r="QK260"/>
      <c r="QL260"/>
      <c r="QM260"/>
      <c r="QN260"/>
      <c r="QO260"/>
      <c r="QP260"/>
      <c r="QQ260"/>
      <c r="QR260"/>
      <c r="QS260"/>
      <c r="QT260"/>
      <c r="QU260"/>
      <c r="QV260"/>
      <c r="QW260"/>
      <c r="QX260"/>
      <c r="QY260"/>
      <c r="QZ260"/>
      <c r="RA260"/>
      <c r="RB260"/>
      <c r="RC260"/>
      <c r="RD260"/>
      <c r="RE260"/>
      <c r="RF260"/>
      <c r="RG260"/>
      <c r="RH260"/>
      <c r="RI260"/>
      <c r="RJ260"/>
      <c r="RK260"/>
      <c r="RL260"/>
      <c r="RM260"/>
      <c r="RN260"/>
      <c r="RO260"/>
      <c r="RP260"/>
      <c r="RQ260"/>
      <c r="RR260"/>
      <c r="RS260"/>
      <c r="RT260"/>
      <c r="RU260"/>
      <c r="RV260"/>
      <c r="RW260"/>
      <c r="RX260"/>
      <c r="RY260"/>
      <c r="RZ260"/>
      <c r="SA260"/>
      <c r="SB260"/>
      <c r="SC260"/>
      <c r="SD260"/>
      <c r="SE260"/>
      <c r="SF260"/>
      <c r="SG260"/>
      <c r="SH260"/>
      <c r="SI260"/>
      <c r="SJ260"/>
      <c r="SK260"/>
      <c r="SL260"/>
      <c r="SM260"/>
      <c r="SN260"/>
      <c r="SO260"/>
      <c r="SP260"/>
      <c r="SQ260"/>
      <c r="SR260"/>
      <c r="SS260"/>
      <c r="ST260"/>
      <c r="SU260"/>
      <c r="SV260"/>
      <c r="SW260"/>
      <c r="SX260"/>
      <c r="SY260"/>
      <c r="SZ260"/>
      <c r="TA260"/>
      <c r="TB260"/>
      <c r="TC260"/>
      <c r="TD260"/>
      <c r="TE260"/>
      <c r="TF260"/>
      <c r="TG260"/>
      <c r="TH260"/>
      <c r="TI260"/>
      <c r="TJ260"/>
      <c r="TK260"/>
      <c r="TL260"/>
      <c r="TM260"/>
      <c r="TN260"/>
      <c r="TO260"/>
      <c r="TP260"/>
      <c r="TQ260"/>
      <c r="TR260"/>
      <c r="TS260"/>
      <c r="TT260"/>
      <c r="TU260"/>
      <c r="TV260"/>
      <c r="TW260"/>
      <c r="TX260"/>
      <c r="TY260"/>
      <c r="TZ260"/>
      <c r="UA260"/>
      <c r="UB260"/>
      <c r="UC260"/>
      <c r="UD260"/>
      <c r="UE260"/>
      <c r="UF260"/>
      <c r="UG260"/>
      <c r="UH260"/>
      <c r="UI260"/>
      <c r="UJ260"/>
      <c r="UK260"/>
      <c r="UL260"/>
      <c r="UM260"/>
      <c r="UN260"/>
      <c r="UO260"/>
      <c r="UP260"/>
      <c r="UQ260"/>
      <c r="UR260"/>
      <c r="US260"/>
      <c r="UT260"/>
      <c r="UU260"/>
      <c r="UV260"/>
      <c r="UW260"/>
      <c r="UX260"/>
      <c r="UY260"/>
      <c r="UZ260"/>
      <c r="VA260"/>
      <c r="VB260"/>
      <c r="VC260"/>
      <c r="VD260"/>
      <c r="VE260"/>
      <c r="VF260"/>
      <c r="VG260"/>
      <c r="VH260"/>
      <c r="VI260"/>
      <c r="VJ260"/>
      <c r="VK260"/>
      <c r="VL260"/>
      <c r="VM260"/>
      <c r="VN260"/>
      <c r="VO260"/>
      <c r="VP260"/>
      <c r="VQ260"/>
      <c r="VR260"/>
      <c r="VS260"/>
      <c r="VT260"/>
      <c r="VU260"/>
      <c r="VV260"/>
      <c r="VW260"/>
      <c r="VX260"/>
      <c r="VY260"/>
      <c r="VZ260"/>
      <c r="WA260"/>
      <c r="WB260"/>
      <c r="WC260"/>
      <c r="WD260"/>
      <c r="WE260"/>
      <c r="WF260"/>
      <c r="WG260"/>
      <c r="WH260"/>
      <c r="WI260"/>
      <c r="WJ260"/>
      <c r="WK260"/>
      <c r="WL260"/>
      <c r="WM260"/>
      <c r="WN260"/>
      <c r="WO260"/>
      <c r="WP260"/>
      <c r="WQ260"/>
      <c r="WR260"/>
      <c r="WS260"/>
      <c r="WT260"/>
      <c r="WU260"/>
      <c r="WV260"/>
      <c r="WW260"/>
      <c r="WX260"/>
      <c r="WY260"/>
      <c r="WZ260"/>
      <c r="XA260"/>
      <c r="XB260"/>
      <c r="XC260"/>
      <c r="XD260"/>
      <c r="XE260"/>
      <c r="XF260"/>
      <c r="XG260"/>
      <c r="XH260"/>
      <c r="XI260"/>
      <c r="XJ260"/>
      <c r="XK260"/>
      <c r="XL260"/>
      <c r="XM260"/>
      <c r="XN260"/>
      <c r="XO260"/>
      <c r="XP260"/>
      <c r="XQ260"/>
      <c r="XR260"/>
      <c r="XS260"/>
      <c r="XT260"/>
      <c r="XU260"/>
      <c r="XV260"/>
      <c r="XW260"/>
      <c r="XX260"/>
      <c r="XY260"/>
      <c r="XZ260"/>
      <c r="YA260"/>
      <c r="YB260"/>
      <c r="YC260"/>
      <c r="YD260"/>
      <c r="YE260"/>
      <c r="YF260"/>
      <c r="YG260"/>
      <c r="YH260"/>
      <c r="YI260"/>
      <c r="YJ260"/>
      <c r="YK260"/>
      <c r="YL260"/>
      <c r="YM260"/>
      <c r="YN260"/>
      <c r="YO260"/>
      <c r="YP260"/>
      <c r="YQ260"/>
      <c r="YR260"/>
      <c r="YS260"/>
      <c r="YT260"/>
      <c r="YU260"/>
      <c r="YV260"/>
      <c r="YW260"/>
      <c r="YX260"/>
      <c r="YY260"/>
      <c r="YZ260"/>
      <c r="ZA260"/>
      <c r="ZB260"/>
      <c r="ZC260"/>
      <c r="ZD260"/>
      <c r="ZE260"/>
      <c r="ZF260"/>
      <c r="ZG260"/>
      <c r="ZH260"/>
      <c r="ZI260"/>
      <c r="ZJ260"/>
      <c r="ZK260"/>
      <c r="ZL260"/>
      <c r="ZM260"/>
      <c r="ZN260"/>
      <c r="ZO260"/>
      <c r="ZP260"/>
      <c r="ZQ260"/>
      <c r="ZR260"/>
      <c r="ZS260"/>
      <c r="ZT260"/>
      <c r="ZU260"/>
      <c r="ZV260"/>
      <c r="ZW260"/>
      <c r="ZX260"/>
      <c r="ZY260"/>
      <c r="ZZ260"/>
    </row>
    <row r="261" spans="1:702" s="18" customFormat="1">
      <c r="A261" s="16" t="s">
        <v>68</v>
      </c>
      <c r="B261">
        <v>502542.61429162155</v>
      </c>
      <c r="C261">
        <v>487207.85689530557</v>
      </c>
      <c r="D261">
        <v>477632.33782970533</v>
      </c>
      <c r="E261">
        <v>486515.43675000238</v>
      </c>
      <c r="F261">
        <v>409440.83015903243</v>
      </c>
      <c r="G261">
        <v>437758.12942179048</v>
      </c>
      <c r="H261">
        <v>414157.58626449254</v>
      </c>
      <c r="I261">
        <v>382686.52989678312</v>
      </c>
      <c r="J261">
        <v>318475.94437831151</v>
      </c>
      <c r="K261">
        <v>287605.42980867455</v>
      </c>
      <c r="L261">
        <v>324454.84801704937</v>
      </c>
      <c r="M261">
        <v>263149.4285699731</v>
      </c>
      <c r="N261">
        <v>269782.50247887318</v>
      </c>
      <c r="O261">
        <v>258429.04688299264</v>
      </c>
      <c r="P261">
        <v>263112.69282439642</v>
      </c>
      <c r="Q261">
        <v>275015.10910735064</v>
      </c>
      <c r="R261">
        <v>307037.69843709463</v>
      </c>
      <c r="S261">
        <v>251289.94626916404</v>
      </c>
      <c r="T261">
        <v>245919.27003829149</v>
      </c>
      <c r="U261">
        <v>238286.16953979229</v>
      </c>
      <c r="V261">
        <v>225475.37496497581</v>
      </c>
      <c r="W261">
        <v>240502.57774594604</v>
      </c>
      <c r="X261">
        <v>254248.74914131238</v>
      </c>
      <c r="Y261">
        <v>254577.19274878525</v>
      </c>
      <c r="Z261">
        <v>277818.45400502696</v>
      </c>
      <c r="AA261">
        <v>240516.03238404079</v>
      </c>
      <c r="AB261">
        <v>212888.18705258667</v>
      </c>
      <c r="AC261">
        <v>263906.38416461361</v>
      </c>
      <c r="AD261">
        <v>249965.40226019488</v>
      </c>
      <c r="AE261">
        <v>225304.93148304275</v>
      </c>
      <c r="AF261">
        <v>230400.01833164465</v>
      </c>
      <c r="AG261">
        <v>216533.69235768786</v>
      </c>
      <c r="AH261">
        <v>178165.96471233075</v>
      </c>
      <c r="AI261">
        <v>161432.16715206639</v>
      </c>
      <c r="AJ261">
        <v>130582.52600634022</v>
      </c>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c r="DF261"/>
      <c r="DG261"/>
      <c r="DH261"/>
      <c r="DI261"/>
      <c r="DJ261"/>
      <c r="DK261"/>
      <c r="DL261"/>
      <c r="DM261"/>
      <c r="DN261"/>
      <c r="DO261"/>
      <c r="DP261"/>
      <c r="DQ261"/>
      <c r="DR261"/>
      <c r="DS261"/>
      <c r="DT261"/>
      <c r="DU261"/>
      <c r="DV261"/>
      <c r="DW261"/>
      <c r="DX261"/>
      <c r="DY261"/>
      <c r="DZ261"/>
      <c r="EA261"/>
      <c r="EB261"/>
      <c r="EC261"/>
      <c r="ED261"/>
      <c r="EE261"/>
      <c r="EF261"/>
      <c r="EG261"/>
      <c r="EH261"/>
      <c r="EI261"/>
      <c r="EJ261"/>
      <c r="EK261"/>
      <c r="EL261"/>
      <c r="EM261"/>
      <c r="EN261"/>
      <c r="EO261"/>
      <c r="EP261"/>
      <c r="EQ261"/>
      <c r="ER261"/>
      <c r="ES261"/>
      <c r="ET261"/>
      <c r="EU261"/>
      <c r="EV261"/>
      <c r="EW261"/>
      <c r="EX261"/>
      <c r="EY261"/>
      <c r="EZ261"/>
      <c r="FA261"/>
      <c r="FB261"/>
      <c r="FC261"/>
      <c r="FD261"/>
      <c r="FE261"/>
      <c r="FF261"/>
      <c r="FG261"/>
      <c r="FH261"/>
      <c r="FI261"/>
      <c r="FJ261"/>
      <c r="FK261"/>
      <c r="FL261"/>
      <c r="FM261"/>
      <c r="FN261"/>
      <c r="FO261"/>
      <c r="FP261"/>
      <c r="FQ261"/>
      <c r="FR261"/>
      <c r="FS261"/>
      <c r="FT261"/>
      <c r="FU261"/>
      <c r="FV261"/>
      <c r="FW261"/>
      <c r="FX261"/>
      <c r="FY261"/>
      <c r="FZ261"/>
      <c r="GA261"/>
      <c r="GB261"/>
      <c r="GC261"/>
      <c r="GD261"/>
      <c r="GE261"/>
      <c r="GF261"/>
      <c r="GG261"/>
      <c r="GH261"/>
      <c r="GI261"/>
      <c r="GJ261"/>
      <c r="GK261"/>
      <c r="GL261"/>
      <c r="GM261"/>
      <c r="GN261"/>
      <c r="GO261"/>
      <c r="GP261"/>
      <c r="GQ261"/>
      <c r="GR261"/>
      <c r="GS261"/>
      <c r="GT261"/>
      <c r="GU261"/>
      <c r="GV261"/>
      <c r="GW261"/>
      <c r="GX261"/>
      <c r="GY261"/>
      <c r="GZ261"/>
      <c r="HA261"/>
      <c r="HB261"/>
      <c r="HC261"/>
      <c r="HD261"/>
      <c r="HE261"/>
      <c r="HF261"/>
      <c r="HG261"/>
      <c r="HH261"/>
      <c r="HI261"/>
      <c r="HJ261"/>
      <c r="HK261"/>
      <c r="HL261"/>
      <c r="HM261"/>
      <c r="HN261"/>
      <c r="HO261"/>
      <c r="HP261"/>
      <c r="HQ261"/>
      <c r="HR261"/>
      <c r="HS261"/>
      <c r="HT261"/>
      <c r="HU261"/>
      <c r="HV261"/>
      <c r="HW261"/>
      <c r="HX261"/>
      <c r="HY261"/>
      <c r="HZ261"/>
      <c r="IA261"/>
      <c r="IB261"/>
      <c r="IC261"/>
      <c r="ID261"/>
      <c r="IE261"/>
      <c r="IF261"/>
      <c r="IG261"/>
      <c r="IH261"/>
      <c r="II261"/>
      <c r="IJ261"/>
      <c r="IK261"/>
      <c r="IL261"/>
      <c r="IM261"/>
      <c r="IN261"/>
      <c r="IO261"/>
      <c r="IP261"/>
      <c r="IQ261"/>
      <c r="IR261"/>
      <c r="IS261"/>
      <c r="IT261"/>
      <c r="IU261"/>
      <c r="IV261"/>
      <c r="IW261"/>
      <c r="IX261"/>
      <c r="IY261"/>
      <c r="IZ261"/>
      <c r="JA261"/>
      <c r="JB261"/>
      <c r="JC261"/>
      <c r="JD261"/>
      <c r="JE261"/>
      <c r="JF261"/>
      <c r="JG261"/>
      <c r="JH261"/>
      <c r="JI261"/>
      <c r="JJ261"/>
      <c r="JK261"/>
      <c r="JL261"/>
      <c r="JM261"/>
      <c r="JN261"/>
      <c r="JO261"/>
      <c r="JP261"/>
      <c r="JQ261"/>
      <c r="JR261"/>
      <c r="JS261"/>
      <c r="JT261"/>
      <c r="JU261"/>
      <c r="JV261"/>
      <c r="JW261"/>
      <c r="JX261"/>
      <c r="JY261"/>
      <c r="JZ261"/>
      <c r="KA261"/>
      <c r="KB261"/>
      <c r="KC261"/>
      <c r="KD261"/>
      <c r="KE261"/>
      <c r="KF261"/>
      <c r="KG261"/>
      <c r="KH261"/>
      <c r="KI261"/>
      <c r="KJ261"/>
      <c r="KK261"/>
      <c r="KL261"/>
      <c r="KM261"/>
      <c r="KN261"/>
      <c r="KO261"/>
      <c r="KP261"/>
      <c r="KQ261"/>
      <c r="KR261"/>
      <c r="KS261"/>
      <c r="KT261"/>
      <c r="KU261"/>
      <c r="KV261"/>
      <c r="KW261"/>
      <c r="KX261"/>
      <c r="KY261"/>
      <c r="KZ261"/>
      <c r="LA261"/>
      <c r="LB261"/>
      <c r="LC261"/>
      <c r="LD261"/>
      <c r="LE261"/>
      <c r="LF261"/>
      <c r="LG261"/>
      <c r="LH261"/>
      <c r="LI261"/>
      <c r="LJ261"/>
      <c r="LK261"/>
      <c r="LL261"/>
      <c r="LM261"/>
      <c r="LN261"/>
      <c r="LO261"/>
      <c r="LP261"/>
      <c r="LQ261"/>
      <c r="LR261"/>
      <c r="LS261"/>
      <c r="LT261"/>
      <c r="LU261"/>
      <c r="LV261"/>
      <c r="LW261"/>
      <c r="LX261"/>
      <c r="LY261"/>
      <c r="LZ261"/>
      <c r="MA261"/>
      <c r="MB261"/>
      <c r="MC261"/>
      <c r="MD261"/>
      <c r="ME261"/>
      <c r="MF261"/>
      <c r="MG261"/>
      <c r="MH261"/>
      <c r="MI261"/>
      <c r="MJ261"/>
      <c r="MK261"/>
      <c r="ML261"/>
      <c r="MM261"/>
      <c r="MN261"/>
      <c r="MO261"/>
      <c r="MP261"/>
      <c r="MQ261"/>
      <c r="MR261"/>
      <c r="MS261"/>
      <c r="MT261"/>
      <c r="MU261"/>
      <c r="MV261"/>
      <c r="MW261"/>
      <c r="MX261"/>
      <c r="MY261"/>
      <c r="MZ261"/>
      <c r="NA261"/>
      <c r="NB261"/>
      <c r="NC261"/>
      <c r="ND261"/>
      <c r="NE261"/>
      <c r="NF261"/>
      <c r="NG261"/>
      <c r="NH261"/>
      <c r="NI261"/>
      <c r="NJ261"/>
      <c r="NK261"/>
      <c r="NL261"/>
      <c r="NM261"/>
      <c r="NN261"/>
      <c r="NO261"/>
      <c r="NP261"/>
      <c r="NQ261"/>
      <c r="NR261"/>
      <c r="NS261"/>
      <c r="NT261"/>
      <c r="NU261"/>
      <c r="NV261"/>
      <c r="NW261"/>
      <c r="NX261"/>
      <c r="NY261"/>
      <c r="NZ261"/>
      <c r="OA261"/>
      <c r="OB261"/>
      <c r="OC261"/>
      <c r="OD261"/>
      <c r="OE261"/>
      <c r="OF261"/>
      <c r="OG261"/>
      <c r="OH261"/>
      <c r="OI261"/>
      <c r="OJ261"/>
      <c r="OK261"/>
      <c r="OL261"/>
      <c r="OM261"/>
      <c r="ON261"/>
      <c r="OO261"/>
      <c r="OP261"/>
      <c r="OQ261"/>
      <c r="OR261"/>
      <c r="OS261"/>
      <c r="OT261"/>
      <c r="OU261"/>
      <c r="OV261"/>
      <c r="OW261"/>
      <c r="OX261"/>
      <c r="OY261"/>
      <c r="OZ261"/>
      <c r="PA261"/>
      <c r="PB261"/>
      <c r="PC261"/>
      <c r="PD261"/>
      <c r="PE261"/>
      <c r="PF261"/>
      <c r="PG261"/>
      <c r="PH261"/>
      <c r="PI261"/>
      <c r="PJ261"/>
      <c r="PK261"/>
      <c r="PL261"/>
      <c r="PM261"/>
      <c r="PN261"/>
      <c r="PO261"/>
      <c r="PP261"/>
      <c r="PQ261"/>
      <c r="PR261"/>
      <c r="PS261"/>
      <c r="PT261"/>
      <c r="PU261"/>
      <c r="PV261"/>
      <c r="PW261"/>
      <c r="PX261"/>
      <c r="PY261"/>
      <c r="PZ261"/>
      <c r="QA261"/>
      <c r="QB261"/>
      <c r="QC261"/>
      <c r="QD261"/>
      <c r="QE261"/>
      <c r="QF261"/>
      <c r="QG261"/>
      <c r="QH261"/>
      <c r="QI261"/>
      <c r="QJ261"/>
      <c r="QK261"/>
      <c r="QL261"/>
      <c r="QM261"/>
      <c r="QN261"/>
      <c r="QO261"/>
      <c r="QP261"/>
      <c r="QQ261"/>
      <c r="QR261"/>
      <c r="QS261"/>
      <c r="QT261"/>
      <c r="QU261"/>
      <c r="QV261"/>
      <c r="QW261"/>
      <c r="QX261"/>
      <c r="QY261"/>
      <c r="QZ261"/>
      <c r="RA261"/>
      <c r="RB261"/>
      <c r="RC261"/>
      <c r="RD261"/>
      <c r="RE261"/>
      <c r="RF261"/>
      <c r="RG261"/>
      <c r="RH261"/>
      <c r="RI261"/>
      <c r="RJ261"/>
      <c r="RK261"/>
      <c r="RL261"/>
      <c r="RM261"/>
      <c r="RN261"/>
      <c r="RO261"/>
      <c r="RP261"/>
      <c r="RQ261"/>
      <c r="RR261"/>
      <c r="RS261"/>
      <c r="RT261"/>
      <c r="RU261"/>
      <c r="RV261"/>
      <c r="RW261"/>
      <c r="RX261"/>
      <c r="RY261"/>
      <c r="RZ261"/>
      <c r="SA261"/>
      <c r="SB261"/>
      <c r="SC261"/>
      <c r="SD261"/>
      <c r="SE261"/>
      <c r="SF261"/>
      <c r="SG261"/>
      <c r="SH261"/>
      <c r="SI261"/>
      <c r="SJ261"/>
      <c r="SK261"/>
      <c r="SL261"/>
      <c r="SM261"/>
      <c r="SN261"/>
      <c r="SO261"/>
      <c r="SP261"/>
      <c r="SQ261"/>
      <c r="SR261"/>
      <c r="SS261"/>
      <c r="ST261"/>
      <c r="SU261"/>
      <c r="SV261"/>
      <c r="SW261"/>
      <c r="SX261"/>
      <c r="SY261"/>
      <c r="SZ261"/>
      <c r="TA261"/>
      <c r="TB261"/>
      <c r="TC261"/>
      <c r="TD261"/>
      <c r="TE261"/>
      <c r="TF261"/>
      <c r="TG261"/>
      <c r="TH261"/>
      <c r="TI261"/>
      <c r="TJ261"/>
      <c r="TK261"/>
      <c r="TL261"/>
      <c r="TM261"/>
      <c r="TN261"/>
      <c r="TO261"/>
      <c r="TP261"/>
      <c r="TQ261"/>
      <c r="TR261"/>
      <c r="TS261"/>
      <c r="TT261"/>
      <c r="TU261"/>
      <c r="TV261"/>
      <c r="TW261"/>
      <c r="TX261"/>
      <c r="TY261"/>
      <c r="TZ261"/>
      <c r="UA261"/>
      <c r="UB261"/>
      <c r="UC261"/>
      <c r="UD261"/>
      <c r="UE261"/>
      <c r="UF261"/>
      <c r="UG261"/>
      <c r="UH261"/>
      <c r="UI261"/>
      <c r="UJ261"/>
      <c r="UK261"/>
      <c r="UL261"/>
      <c r="UM261"/>
      <c r="UN261"/>
      <c r="UO261"/>
      <c r="UP261"/>
      <c r="UQ261"/>
      <c r="UR261"/>
      <c r="US261"/>
      <c r="UT261"/>
      <c r="UU261"/>
      <c r="UV261"/>
      <c r="UW261"/>
      <c r="UX261"/>
      <c r="UY261"/>
      <c r="UZ261"/>
      <c r="VA261"/>
      <c r="VB261"/>
      <c r="VC261"/>
      <c r="VD261"/>
      <c r="VE261"/>
      <c r="VF261"/>
      <c r="VG261"/>
      <c r="VH261"/>
      <c r="VI261"/>
      <c r="VJ261"/>
      <c r="VK261"/>
      <c r="VL261"/>
      <c r="VM261"/>
      <c r="VN261"/>
      <c r="VO261"/>
      <c r="VP261"/>
      <c r="VQ261"/>
      <c r="VR261"/>
      <c r="VS261"/>
      <c r="VT261"/>
      <c r="VU261"/>
      <c r="VV261"/>
      <c r="VW261"/>
      <c r="VX261"/>
      <c r="VY261"/>
      <c r="VZ261"/>
      <c r="WA261"/>
      <c r="WB261"/>
      <c r="WC261"/>
      <c r="WD261"/>
      <c r="WE261"/>
      <c r="WF261"/>
      <c r="WG261"/>
      <c r="WH261"/>
      <c r="WI261"/>
      <c r="WJ261"/>
      <c r="WK261"/>
      <c r="WL261"/>
      <c r="WM261"/>
      <c r="WN261"/>
      <c r="WO261"/>
      <c r="WP261"/>
      <c r="WQ261"/>
      <c r="WR261"/>
      <c r="WS261"/>
      <c r="WT261"/>
      <c r="WU261"/>
      <c r="WV261"/>
      <c r="WW261"/>
      <c r="WX261"/>
      <c r="WY261"/>
      <c r="WZ261"/>
      <c r="XA261"/>
      <c r="XB261"/>
      <c r="XC261"/>
      <c r="XD261"/>
      <c r="XE261"/>
      <c r="XF261"/>
      <c r="XG261"/>
      <c r="XH261"/>
      <c r="XI261"/>
      <c r="XJ261"/>
      <c r="XK261"/>
      <c r="XL261"/>
      <c r="XM261"/>
      <c r="XN261"/>
      <c r="XO261"/>
      <c r="XP261"/>
      <c r="XQ261"/>
      <c r="XR261"/>
      <c r="XS261"/>
      <c r="XT261"/>
      <c r="XU261"/>
      <c r="XV261"/>
      <c r="XW261"/>
      <c r="XX261"/>
      <c r="XY261"/>
      <c r="XZ261"/>
      <c r="YA261"/>
      <c r="YB261"/>
      <c r="YC261"/>
      <c r="YD261"/>
      <c r="YE261"/>
      <c r="YF261"/>
      <c r="YG261"/>
      <c r="YH261"/>
      <c r="YI261"/>
      <c r="YJ261"/>
      <c r="YK261"/>
      <c r="YL261"/>
      <c r="YM261"/>
      <c r="YN261"/>
      <c r="YO261"/>
      <c r="YP261"/>
      <c r="YQ261"/>
      <c r="YR261"/>
      <c r="YS261"/>
      <c r="YT261"/>
      <c r="YU261"/>
      <c r="YV261"/>
      <c r="YW261"/>
      <c r="YX261"/>
      <c r="YY261"/>
      <c r="YZ261"/>
      <c r="ZA261"/>
      <c r="ZB261"/>
      <c r="ZC261"/>
      <c r="ZD261"/>
      <c r="ZE261"/>
      <c r="ZF261"/>
      <c r="ZG261"/>
      <c r="ZH261"/>
      <c r="ZI261"/>
      <c r="ZJ261"/>
      <c r="ZK261"/>
      <c r="ZL261"/>
      <c r="ZM261"/>
      <c r="ZN261"/>
      <c r="ZO261"/>
      <c r="ZP261"/>
      <c r="ZQ261"/>
      <c r="ZR261"/>
      <c r="ZS261"/>
      <c r="ZT261"/>
      <c r="ZU261"/>
      <c r="ZV261"/>
      <c r="ZW261"/>
      <c r="ZX261"/>
      <c r="ZY261"/>
      <c r="ZZ261"/>
    </row>
    <row r="262" spans="1:702" s="18" customFormat="1">
      <c r="A262" s="16" t="s">
        <v>69</v>
      </c>
      <c r="B262">
        <v>125635.65357290539</v>
      </c>
      <c r="C262">
        <v>121801.96422382639</v>
      </c>
      <c r="D262">
        <v>119408.08445742633</v>
      </c>
      <c r="E262">
        <v>121628.85918750059</v>
      </c>
      <c r="F262">
        <v>102360.20753975811</v>
      </c>
      <c r="G262">
        <v>109439.53235544762</v>
      </c>
      <c r="H262">
        <v>103539.39656612313</v>
      </c>
      <c r="I262">
        <v>95671.63247419578</v>
      </c>
      <c r="J262">
        <v>79618.986094577878</v>
      </c>
      <c r="K262">
        <v>71901.357452168639</v>
      </c>
      <c r="L262">
        <v>81113.712004262357</v>
      </c>
      <c r="M262">
        <v>65787.357142493289</v>
      </c>
      <c r="N262">
        <v>67445.62561971831</v>
      </c>
      <c r="O262">
        <v>64607.261720748174</v>
      </c>
      <c r="P262">
        <v>65778.17320609912</v>
      </c>
      <c r="Q262">
        <v>68753.777276837674</v>
      </c>
      <c r="R262">
        <v>76759.424609273658</v>
      </c>
      <c r="S262">
        <v>62822.486567291009</v>
      </c>
      <c r="T262">
        <v>61479.817509572873</v>
      </c>
      <c r="U262">
        <v>59571.542384948072</v>
      </c>
      <c r="V262">
        <v>56368.843741243953</v>
      </c>
      <c r="W262">
        <v>60125.644436486509</v>
      </c>
      <c r="X262">
        <v>63562.187285328102</v>
      </c>
      <c r="Y262">
        <v>63644.29818719632</v>
      </c>
      <c r="Z262">
        <v>69454.613501256754</v>
      </c>
      <c r="AA262">
        <v>60129.008096010213</v>
      </c>
      <c r="AB262">
        <v>53222.046763146682</v>
      </c>
      <c r="AC262">
        <v>0</v>
      </c>
      <c r="AD262">
        <v>0</v>
      </c>
      <c r="AE262">
        <v>0</v>
      </c>
      <c r="AF262">
        <v>0</v>
      </c>
      <c r="AG262">
        <v>0</v>
      </c>
      <c r="AH262">
        <v>0</v>
      </c>
      <c r="AI262">
        <v>0</v>
      </c>
      <c r="AJ262">
        <v>0</v>
      </c>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c r="DF262"/>
      <c r="DG262"/>
      <c r="DH262"/>
      <c r="DI262"/>
      <c r="DJ262"/>
      <c r="DK262"/>
      <c r="DL262"/>
      <c r="DM262"/>
      <c r="DN262"/>
      <c r="DO262"/>
      <c r="DP262"/>
      <c r="DQ262"/>
      <c r="DR262"/>
      <c r="DS262"/>
      <c r="DT262"/>
      <c r="DU262"/>
      <c r="DV262"/>
      <c r="DW262"/>
      <c r="DX262"/>
      <c r="DY262"/>
      <c r="DZ262"/>
      <c r="EA262"/>
      <c r="EB262"/>
      <c r="EC262"/>
      <c r="ED262"/>
      <c r="EE262"/>
      <c r="EF262"/>
      <c r="EG262"/>
      <c r="EH262"/>
      <c r="EI262"/>
      <c r="EJ262"/>
      <c r="EK262"/>
      <c r="EL262"/>
      <c r="EM262"/>
      <c r="EN262"/>
      <c r="EO262"/>
      <c r="EP262"/>
      <c r="EQ262"/>
      <c r="ER262"/>
      <c r="ES262"/>
      <c r="ET262"/>
      <c r="EU262"/>
      <c r="EV262"/>
      <c r="EW262"/>
      <c r="EX262"/>
      <c r="EY262"/>
      <c r="EZ262"/>
      <c r="FA262"/>
      <c r="FB262"/>
      <c r="FC262"/>
      <c r="FD262"/>
      <c r="FE262"/>
      <c r="FF262"/>
      <c r="FG262"/>
      <c r="FH262"/>
      <c r="FI262"/>
      <c r="FJ262"/>
      <c r="FK262"/>
      <c r="FL262"/>
      <c r="FM262"/>
      <c r="FN262"/>
      <c r="FO262"/>
      <c r="FP262"/>
      <c r="FQ262"/>
      <c r="FR262"/>
      <c r="FS262"/>
      <c r="FT262"/>
      <c r="FU262"/>
      <c r="FV262"/>
      <c r="FW262"/>
      <c r="FX262"/>
      <c r="FY262"/>
      <c r="FZ262"/>
      <c r="GA262"/>
      <c r="GB262"/>
      <c r="GC262"/>
      <c r="GD262"/>
      <c r="GE262"/>
      <c r="GF262"/>
      <c r="GG262"/>
      <c r="GH262"/>
      <c r="GI262"/>
      <c r="GJ262"/>
      <c r="GK262"/>
      <c r="GL262"/>
      <c r="GM262"/>
      <c r="GN262"/>
      <c r="GO262"/>
      <c r="GP262"/>
      <c r="GQ262"/>
      <c r="GR262"/>
      <c r="GS262"/>
      <c r="GT262"/>
      <c r="GU262"/>
      <c r="GV262"/>
      <c r="GW262"/>
      <c r="GX262"/>
      <c r="GY262"/>
      <c r="GZ262"/>
      <c r="HA262"/>
      <c r="HB262"/>
      <c r="HC262"/>
      <c r="HD262"/>
      <c r="HE262"/>
      <c r="HF262"/>
      <c r="HG262"/>
      <c r="HH262"/>
      <c r="HI262"/>
      <c r="HJ262"/>
      <c r="HK262"/>
      <c r="HL262"/>
      <c r="HM262"/>
      <c r="HN262"/>
      <c r="HO262"/>
      <c r="HP262"/>
      <c r="HQ262"/>
      <c r="HR262"/>
      <c r="HS262"/>
      <c r="HT262"/>
      <c r="HU262"/>
      <c r="HV262"/>
      <c r="HW262"/>
      <c r="HX262"/>
      <c r="HY262"/>
      <c r="HZ262"/>
      <c r="IA262"/>
      <c r="IB262"/>
      <c r="IC262"/>
      <c r="ID262"/>
      <c r="IE262"/>
      <c r="IF262"/>
      <c r="IG262"/>
      <c r="IH262"/>
      <c r="II262"/>
      <c r="IJ262"/>
      <c r="IK262"/>
      <c r="IL262"/>
      <c r="IM262"/>
      <c r="IN262"/>
      <c r="IO262"/>
      <c r="IP262"/>
      <c r="IQ262"/>
      <c r="IR262"/>
      <c r="IS262"/>
      <c r="IT262"/>
      <c r="IU262"/>
      <c r="IV262"/>
      <c r="IW262"/>
      <c r="IX262"/>
      <c r="IY262"/>
      <c r="IZ262"/>
      <c r="JA262"/>
      <c r="JB262"/>
      <c r="JC262"/>
      <c r="JD262"/>
      <c r="JE262"/>
      <c r="JF262"/>
      <c r="JG262"/>
      <c r="JH262"/>
      <c r="JI262"/>
      <c r="JJ262"/>
      <c r="JK262"/>
      <c r="JL262"/>
      <c r="JM262"/>
      <c r="JN262"/>
      <c r="JO262"/>
      <c r="JP262"/>
      <c r="JQ262"/>
      <c r="JR262"/>
      <c r="JS262"/>
      <c r="JT262"/>
      <c r="JU262"/>
      <c r="JV262"/>
      <c r="JW262"/>
      <c r="JX262"/>
      <c r="JY262"/>
      <c r="JZ262"/>
      <c r="KA262"/>
      <c r="KB262"/>
      <c r="KC262"/>
      <c r="KD262"/>
      <c r="KE262"/>
      <c r="KF262"/>
      <c r="KG262"/>
      <c r="KH262"/>
      <c r="KI262"/>
      <c r="KJ262"/>
      <c r="KK262"/>
      <c r="KL262"/>
      <c r="KM262"/>
      <c r="KN262"/>
      <c r="KO262"/>
      <c r="KP262"/>
      <c r="KQ262"/>
      <c r="KR262"/>
      <c r="KS262"/>
      <c r="KT262"/>
      <c r="KU262"/>
      <c r="KV262"/>
      <c r="KW262"/>
      <c r="KX262"/>
      <c r="KY262"/>
      <c r="KZ262"/>
      <c r="LA262"/>
      <c r="LB262"/>
      <c r="LC262"/>
      <c r="LD262"/>
      <c r="LE262"/>
      <c r="LF262"/>
      <c r="LG262"/>
      <c r="LH262"/>
      <c r="LI262"/>
      <c r="LJ262"/>
      <c r="LK262"/>
      <c r="LL262"/>
      <c r="LM262"/>
      <c r="LN262"/>
      <c r="LO262"/>
      <c r="LP262"/>
      <c r="LQ262"/>
      <c r="LR262"/>
      <c r="LS262"/>
      <c r="LT262"/>
      <c r="LU262"/>
      <c r="LV262"/>
      <c r="LW262"/>
      <c r="LX262"/>
      <c r="LY262"/>
      <c r="LZ262"/>
      <c r="MA262"/>
      <c r="MB262"/>
      <c r="MC262"/>
      <c r="MD262"/>
      <c r="ME262"/>
      <c r="MF262"/>
      <c r="MG262"/>
      <c r="MH262"/>
      <c r="MI262"/>
      <c r="MJ262"/>
      <c r="MK262"/>
      <c r="ML262"/>
      <c r="MM262"/>
      <c r="MN262"/>
      <c r="MO262"/>
      <c r="MP262"/>
      <c r="MQ262"/>
      <c r="MR262"/>
      <c r="MS262"/>
      <c r="MT262"/>
      <c r="MU262"/>
      <c r="MV262"/>
      <c r="MW262"/>
      <c r="MX262"/>
      <c r="MY262"/>
      <c r="MZ262"/>
      <c r="NA262"/>
      <c r="NB262"/>
      <c r="NC262"/>
      <c r="ND262"/>
      <c r="NE262"/>
      <c r="NF262"/>
      <c r="NG262"/>
      <c r="NH262"/>
      <c r="NI262"/>
      <c r="NJ262"/>
      <c r="NK262"/>
      <c r="NL262"/>
      <c r="NM262"/>
      <c r="NN262"/>
      <c r="NO262"/>
      <c r="NP262"/>
      <c r="NQ262"/>
      <c r="NR262"/>
      <c r="NS262"/>
      <c r="NT262"/>
      <c r="NU262"/>
      <c r="NV262"/>
      <c r="NW262"/>
      <c r="NX262"/>
      <c r="NY262"/>
      <c r="NZ262"/>
      <c r="OA262"/>
      <c r="OB262"/>
      <c r="OC262"/>
      <c r="OD262"/>
      <c r="OE262"/>
      <c r="OF262"/>
      <c r="OG262"/>
      <c r="OH262"/>
      <c r="OI262"/>
      <c r="OJ262"/>
      <c r="OK262"/>
      <c r="OL262"/>
      <c r="OM262"/>
      <c r="ON262"/>
      <c r="OO262"/>
      <c r="OP262"/>
      <c r="OQ262"/>
      <c r="OR262"/>
      <c r="OS262"/>
      <c r="OT262"/>
      <c r="OU262"/>
      <c r="OV262"/>
      <c r="OW262"/>
      <c r="OX262"/>
      <c r="OY262"/>
      <c r="OZ262"/>
      <c r="PA262"/>
      <c r="PB262"/>
      <c r="PC262"/>
      <c r="PD262"/>
      <c r="PE262"/>
      <c r="PF262"/>
      <c r="PG262"/>
      <c r="PH262"/>
      <c r="PI262"/>
      <c r="PJ262"/>
      <c r="PK262"/>
      <c r="PL262"/>
      <c r="PM262"/>
      <c r="PN262"/>
      <c r="PO262"/>
      <c r="PP262"/>
      <c r="PQ262"/>
      <c r="PR262"/>
      <c r="PS262"/>
      <c r="PT262"/>
      <c r="PU262"/>
      <c r="PV262"/>
      <c r="PW262"/>
      <c r="PX262"/>
      <c r="PY262"/>
      <c r="PZ262"/>
      <c r="QA262"/>
      <c r="QB262"/>
      <c r="QC262"/>
      <c r="QD262"/>
      <c r="QE262"/>
      <c r="QF262"/>
      <c r="QG262"/>
      <c r="QH262"/>
      <c r="QI262"/>
      <c r="QJ262"/>
      <c r="QK262"/>
      <c r="QL262"/>
      <c r="QM262"/>
      <c r="QN262"/>
      <c r="QO262"/>
      <c r="QP262"/>
      <c r="QQ262"/>
      <c r="QR262"/>
      <c r="QS262"/>
      <c r="QT262"/>
      <c r="QU262"/>
      <c r="QV262"/>
      <c r="QW262"/>
      <c r="QX262"/>
      <c r="QY262"/>
      <c r="QZ262"/>
      <c r="RA262"/>
      <c r="RB262"/>
      <c r="RC262"/>
      <c r="RD262"/>
      <c r="RE262"/>
      <c r="RF262"/>
      <c r="RG262"/>
      <c r="RH262"/>
      <c r="RI262"/>
      <c r="RJ262"/>
      <c r="RK262"/>
      <c r="RL262"/>
      <c r="RM262"/>
      <c r="RN262"/>
      <c r="RO262"/>
      <c r="RP262"/>
      <c r="RQ262"/>
      <c r="RR262"/>
      <c r="RS262"/>
      <c r="RT262"/>
      <c r="RU262"/>
      <c r="RV262"/>
      <c r="RW262"/>
      <c r="RX262"/>
      <c r="RY262"/>
      <c r="RZ262"/>
      <c r="SA262"/>
      <c r="SB262"/>
      <c r="SC262"/>
      <c r="SD262"/>
      <c r="SE262"/>
      <c r="SF262"/>
      <c r="SG262"/>
      <c r="SH262"/>
      <c r="SI262"/>
      <c r="SJ262"/>
      <c r="SK262"/>
      <c r="SL262"/>
      <c r="SM262"/>
      <c r="SN262"/>
      <c r="SO262"/>
      <c r="SP262"/>
      <c r="SQ262"/>
      <c r="SR262"/>
      <c r="SS262"/>
      <c r="ST262"/>
      <c r="SU262"/>
      <c r="SV262"/>
      <c r="SW262"/>
      <c r="SX262"/>
      <c r="SY262"/>
      <c r="SZ262"/>
      <c r="TA262"/>
      <c r="TB262"/>
      <c r="TC262"/>
      <c r="TD262"/>
      <c r="TE262"/>
      <c r="TF262"/>
      <c r="TG262"/>
      <c r="TH262"/>
      <c r="TI262"/>
      <c r="TJ262"/>
      <c r="TK262"/>
      <c r="TL262"/>
      <c r="TM262"/>
      <c r="TN262"/>
      <c r="TO262"/>
      <c r="TP262"/>
      <c r="TQ262"/>
      <c r="TR262"/>
      <c r="TS262"/>
      <c r="TT262"/>
      <c r="TU262"/>
      <c r="TV262"/>
      <c r="TW262"/>
      <c r="TX262"/>
      <c r="TY262"/>
      <c r="TZ262"/>
      <c r="UA262"/>
      <c r="UB262"/>
      <c r="UC262"/>
      <c r="UD262"/>
      <c r="UE262"/>
      <c r="UF262"/>
      <c r="UG262"/>
      <c r="UH262"/>
      <c r="UI262"/>
      <c r="UJ262"/>
      <c r="UK262"/>
      <c r="UL262"/>
      <c r="UM262"/>
      <c r="UN262"/>
      <c r="UO262"/>
      <c r="UP262"/>
      <c r="UQ262"/>
      <c r="UR262"/>
      <c r="US262"/>
      <c r="UT262"/>
      <c r="UU262"/>
      <c r="UV262"/>
      <c r="UW262"/>
      <c r="UX262"/>
      <c r="UY262"/>
      <c r="UZ262"/>
      <c r="VA262"/>
      <c r="VB262"/>
      <c r="VC262"/>
      <c r="VD262"/>
      <c r="VE262"/>
      <c r="VF262"/>
      <c r="VG262"/>
      <c r="VH262"/>
      <c r="VI262"/>
      <c r="VJ262"/>
      <c r="VK262"/>
      <c r="VL262"/>
      <c r="VM262"/>
      <c r="VN262"/>
      <c r="VO262"/>
      <c r="VP262"/>
      <c r="VQ262"/>
      <c r="VR262"/>
      <c r="VS262"/>
      <c r="VT262"/>
      <c r="VU262"/>
      <c r="VV262"/>
      <c r="VW262"/>
      <c r="VX262"/>
      <c r="VY262"/>
      <c r="VZ262"/>
      <c r="WA262"/>
      <c r="WB262"/>
      <c r="WC262"/>
      <c r="WD262"/>
      <c r="WE262"/>
      <c r="WF262"/>
      <c r="WG262"/>
      <c r="WH262"/>
      <c r="WI262"/>
      <c r="WJ262"/>
      <c r="WK262"/>
      <c r="WL262"/>
      <c r="WM262"/>
      <c r="WN262"/>
      <c r="WO262"/>
      <c r="WP262"/>
      <c r="WQ262"/>
      <c r="WR262"/>
      <c r="WS262"/>
      <c r="WT262"/>
      <c r="WU262"/>
      <c r="WV262"/>
      <c r="WW262"/>
      <c r="WX262"/>
      <c r="WY262"/>
      <c r="WZ262"/>
      <c r="XA262"/>
      <c r="XB262"/>
      <c r="XC262"/>
      <c r="XD262"/>
      <c r="XE262"/>
      <c r="XF262"/>
      <c r="XG262"/>
      <c r="XH262"/>
      <c r="XI262"/>
      <c r="XJ262"/>
      <c r="XK262"/>
      <c r="XL262"/>
      <c r="XM262"/>
      <c r="XN262"/>
      <c r="XO262"/>
      <c r="XP262"/>
      <c r="XQ262"/>
      <c r="XR262"/>
      <c r="XS262"/>
      <c r="XT262"/>
      <c r="XU262"/>
      <c r="XV262"/>
      <c r="XW262"/>
      <c r="XX262"/>
      <c r="XY262"/>
      <c r="XZ262"/>
      <c r="YA262"/>
      <c r="YB262"/>
      <c r="YC262"/>
      <c r="YD262"/>
      <c r="YE262"/>
      <c r="YF262"/>
      <c r="YG262"/>
      <c r="YH262"/>
      <c r="YI262"/>
      <c r="YJ262"/>
      <c r="YK262"/>
      <c r="YL262"/>
      <c r="YM262"/>
      <c r="YN262"/>
      <c r="YO262"/>
      <c r="YP262"/>
      <c r="YQ262"/>
      <c r="YR262"/>
      <c r="YS262"/>
      <c r="YT262"/>
      <c r="YU262"/>
      <c r="YV262"/>
      <c r="YW262"/>
      <c r="YX262"/>
      <c r="YY262"/>
      <c r="YZ262"/>
      <c r="ZA262"/>
      <c r="ZB262"/>
      <c r="ZC262"/>
      <c r="ZD262"/>
      <c r="ZE262"/>
      <c r="ZF262"/>
      <c r="ZG262"/>
      <c r="ZH262"/>
      <c r="ZI262"/>
      <c r="ZJ262"/>
      <c r="ZK262"/>
      <c r="ZL262"/>
      <c r="ZM262"/>
      <c r="ZN262"/>
      <c r="ZO262"/>
      <c r="ZP262"/>
      <c r="ZQ262"/>
      <c r="ZR262"/>
      <c r="ZS262"/>
      <c r="ZT262"/>
      <c r="ZU262"/>
      <c r="ZV262"/>
      <c r="ZW262"/>
      <c r="ZX262"/>
      <c r="ZY262"/>
      <c r="ZZ262"/>
    </row>
    <row r="263" spans="1:702" s="18" customFormat="1">
      <c r="A263" s="16" t="s">
        <v>195</v>
      </c>
      <c r="B263">
        <v>628178.26786452695</v>
      </c>
      <c r="C263">
        <v>609009.82111913199</v>
      </c>
      <c r="D263">
        <v>597040.42228713166</v>
      </c>
      <c r="E263">
        <v>608144.29593750299</v>
      </c>
      <c r="F263">
        <v>511801.03769879055</v>
      </c>
      <c r="G263">
        <v>547197.66177723813</v>
      </c>
      <c r="H263">
        <v>517696.98283061566</v>
      </c>
      <c r="I263">
        <v>478358.16237097891</v>
      </c>
      <c r="J263">
        <v>398094.93047288939</v>
      </c>
      <c r="K263">
        <v>359506.78726084321</v>
      </c>
      <c r="L263">
        <v>405568.56002131174</v>
      </c>
      <c r="M263">
        <v>328936.7857124664</v>
      </c>
      <c r="N263">
        <v>337228.12809859152</v>
      </c>
      <c r="O263">
        <v>323036.30860374082</v>
      </c>
      <c r="P263">
        <v>328890.86603049556</v>
      </c>
      <c r="Q263">
        <v>343768.88638418831</v>
      </c>
      <c r="R263">
        <v>383797.1230463683</v>
      </c>
      <c r="S263">
        <v>314112.43283645506</v>
      </c>
      <c r="T263">
        <v>307399.08754786436</v>
      </c>
      <c r="U263">
        <v>297857.71192474035</v>
      </c>
      <c r="V263">
        <v>281844.21870621975</v>
      </c>
      <c r="W263">
        <v>300628.22218243254</v>
      </c>
      <c r="X263">
        <v>317810.93642664049</v>
      </c>
      <c r="Y263">
        <v>318221.49093598156</v>
      </c>
      <c r="Z263">
        <v>347273.0675062837</v>
      </c>
      <c r="AA263">
        <v>300645.04048005102</v>
      </c>
      <c r="AB263">
        <v>266110.23381573334</v>
      </c>
      <c r="AC263">
        <v>263906.38416461361</v>
      </c>
      <c r="AD263">
        <v>249965.40226019488</v>
      </c>
      <c r="AE263">
        <v>225304.93148304275</v>
      </c>
      <c r="AF263">
        <v>230400.01833164465</v>
      </c>
      <c r="AG263">
        <v>216533.69235768786</v>
      </c>
      <c r="AH263">
        <v>178165.96471233075</v>
      </c>
      <c r="AI263">
        <v>161432.16715206637</v>
      </c>
      <c r="AJ263">
        <v>130582.52600634022</v>
      </c>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c r="DF263"/>
      <c r="DG263"/>
      <c r="DH263"/>
      <c r="DI263"/>
      <c r="DJ263"/>
      <c r="DK263"/>
      <c r="DL263"/>
      <c r="DM263"/>
      <c r="DN263"/>
      <c r="DO263"/>
      <c r="DP263"/>
      <c r="DQ263"/>
      <c r="DR263"/>
      <c r="DS263"/>
      <c r="DT263"/>
      <c r="DU263"/>
      <c r="DV263"/>
      <c r="DW263"/>
      <c r="DX263"/>
      <c r="DY263"/>
      <c r="DZ263"/>
      <c r="EA263"/>
      <c r="EB263"/>
      <c r="EC263"/>
      <c r="ED263"/>
      <c r="EE263"/>
      <c r="EF263"/>
      <c r="EG263"/>
      <c r="EH263"/>
      <c r="EI263"/>
      <c r="EJ263"/>
      <c r="EK263"/>
      <c r="EL263"/>
      <c r="EM263"/>
      <c r="EN263"/>
      <c r="EO263"/>
      <c r="EP263"/>
      <c r="EQ263"/>
      <c r="ER263"/>
      <c r="ES263"/>
      <c r="ET263"/>
      <c r="EU263"/>
      <c r="EV263"/>
      <c r="EW263"/>
      <c r="EX263"/>
      <c r="EY263"/>
      <c r="EZ263"/>
      <c r="FA263"/>
      <c r="FB263"/>
      <c r="FC263"/>
      <c r="FD263"/>
      <c r="FE263"/>
      <c r="FF263"/>
      <c r="FG263"/>
      <c r="FH263"/>
      <c r="FI263"/>
      <c r="FJ263"/>
      <c r="FK263"/>
      <c r="FL263"/>
      <c r="FM263"/>
      <c r="FN263"/>
      <c r="FO263"/>
      <c r="FP263"/>
      <c r="FQ263"/>
      <c r="FR263"/>
      <c r="FS263"/>
      <c r="FT263"/>
      <c r="FU263"/>
      <c r="FV263"/>
      <c r="FW263"/>
      <c r="FX263"/>
      <c r="FY263"/>
      <c r="FZ263"/>
      <c r="GA263"/>
      <c r="GB263"/>
      <c r="GC263"/>
      <c r="GD263"/>
      <c r="GE263"/>
      <c r="GF263"/>
      <c r="GG263"/>
      <c r="GH263"/>
      <c r="GI263"/>
      <c r="GJ263"/>
      <c r="GK263"/>
      <c r="GL263"/>
      <c r="GM263"/>
      <c r="GN263"/>
      <c r="GO263"/>
      <c r="GP263"/>
      <c r="GQ263"/>
      <c r="GR263"/>
      <c r="GS263"/>
      <c r="GT263"/>
      <c r="GU263"/>
      <c r="GV263"/>
      <c r="GW263"/>
      <c r="GX263"/>
      <c r="GY263"/>
      <c r="GZ263"/>
      <c r="HA263"/>
      <c r="HB263"/>
      <c r="HC263"/>
      <c r="HD263"/>
      <c r="HE263"/>
      <c r="HF263"/>
      <c r="HG263"/>
      <c r="HH263"/>
      <c r="HI263"/>
      <c r="HJ263"/>
      <c r="HK263"/>
      <c r="HL263"/>
      <c r="HM263"/>
      <c r="HN263"/>
      <c r="HO263"/>
      <c r="HP263"/>
      <c r="HQ263"/>
      <c r="HR263"/>
      <c r="HS263"/>
      <c r="HT263"/>
      <c r="HU263"/>
      <c r="HV263"/>
      <c r="HW263"/>
      <c r="HX263"/>
      <c r="HY263"/>
      <c r="HZ263"/>
      <c r="IA263"/>
      <c r="IB263"/>
      <c r="IC263"/>
      <c r="ID263"/>
      <c r="IE263"/>
      <c r="IF263"/>
      <c r="IG263"/>
      <c r="IH263"/>
      <c r="II263"/>
      <c r="IJ263"/>
      <c r="IK263"/>
      <c r="IL263"/>
      <c r="IM263"/>
      <c r="IN263"/>
      <c r="IO263"/>
      <c r="IP263"/>
      <c r="IQ263"/>
      <c r="IR263"/>
      <c r="IS263"/>
      <c r="IT263"/>
      <c r="IU263"/>
      <c r="IV263"/>
      <c r="IW263"/>
      <c r="IX263"/>
      <c r="IY263"/>
      <c r="IZ263"/>
      <c r="JA263"/>
      <c r="JB263"/>
      <c r="JC263"/>
      <c r="JD263"/>
      <c r="JE263"/>
      <c r="JF263"/>
      <c r="JG263"/>
      <c r="JH263"/>
      <c r="JI263"/>
      <c r="JJ263"/>
      <c r="JK263"/>
      <c r="JL263"/>
      <c r="JM263"/>
      <c r="JN263"/>
      <c r="JO263"/>
      <c r="JP263"/>
      <c r="JQ263"/>
      <c r="JR263"/>
      <c r="JS263"/>
      <c r="JT263"/>
      <c r="JU263"/>
      <c r="JV263"/>
      <c r="JW263"/>
      <c r="JX263"/>
      <c r="JY263"/>
      <c r="JZ263"/>
      <c r="KA263"/>
      <c r="KB263"/>
      <c r="KC263"/>
      <c r="KD263"/>
      <c r="KE263"/>
      <c r="KF263"/>
      <c r="KG263"/>
      <c r="KH263"/>
      <c r="KI263"/>
      <c r="KJ263"/>
      <c r="KK263"/>
      <c r="KL263"/>
      <c r="KM263"/>
      <c r="KN263"/>
      <c r="KO263"/>
      <c r="KP263"/>
      <c r="KQ263"/>
      <c r="KR263"/>
      <c r="KS263"/>
      <c r="KT263"/>
      <c r="KU263"/>
      <c r="KV263"/>
      <c r="KW263"/>
      <c r="KX263"/>
      <c r="KY263"/>
      <c r="KZ263"/>
      <c r="LA263"/>
      <c r="LB263"/>
      <c r="LC263"/>
      <c r="LD263"/>
      <c r="LE263"/>
      <c r="LF263"/>
      <c r="LG263"/>
      <c r="LH263"/>
      <c r="LI263"/>
      <c r="LJ263"/>
      <c r="LK263"/>
      <c r="LL263"/>
      <c r="LM263"/>
      <c r="LN263"/>
      <c r="LO263"/>
      <c r="LP263"/>
      <c r="LQ263"/>
      <c r="LR263"/>
      <c r="LS263"/>
      <c r="LT263"/>
      <c r="LU263"/>
      <c r="LV263"/>
      <c r="LW263"/>
      <c r="LX263"/>
      <c r="LY263"/>
      <c r="LZ263"/>
      <c r="MA263"/>
      <c r="MB263"/>
      <c r="MC263"/>
      <c r="MD263"/>
      <c r="ME263"/>
      <c r="MF263"/>
      <c r="MG263"/>
      <c r="MH263"/>
      <c r="MI263"/>
      <c r="MJ263"/>
      <c r="MK263"/>
      <c r="ML263"/>
      <c r="MM263"/>
      <c r="MN263"/>
      <c r="MO263"/>
      <c r="MP263"/>
      <c r="MQ263"/>
      <c r="MR263"/>
      <c r="MS263"/>
      <c r="MT263"/>
      <c r="MU263"/>
      <c r="MV263"/>
      <c r="MW263"/>
      <c r="MX263"/>
      <c r="MY263"/>
      <c r="MZ263"/>
      <c r="NA263"/>
      <c r="NB263"/>
      <c r="NC263"/>
      <c r="ND263"/>
      <c r="NE263"/>
      <c r="NF263"/>
      <c r="NG263"/>
      <c r="NH263"/>
      <c r="NI263"/>
      <c r="NJ263"/>
      <c r="NK263"/>
      <c r="NL263"/>
      <c r="NM263"/>
      <c r="NN263"/>
      <c r="NO263"/>
      <c r="NP263"/>
      <c r="NQ263"/>
      <c r="NR263"/>
      <c r="NS263"/>
      <c r="NT263"/>
      <c r="NU263"/>
      <c r="NV263"/>
      <c r="NW263"/>
      <c r="NX263"/>
      <c r="NY263"/>
      <c r="NZ263"/>
      <c r="OA263"/>
      <c r="OB263"/>
      <c r="OC263"/>
      <c r="OD263"/>
      <c r="OE263"/>
      <c r="OF263"/>
      <c r="OG263"/>
      <c r="OH263"/>
      <c r="OI263"/>
      <c r="OJ263"/>
      <c r="OK263"/>
      <c r="OL263"/>
      <c r="OM263"/>
      <c r="ON263"/>
      <c r="OO263"/>
      <c r="OP263"/>
      <c r="OQ263"/>
      <c r="OR263"/>
      <c r="OS263"/>
      <c r="OT263"/>
      <c r="OU263"/>
      <c r="OV263"/>
      <c r="OW263"/>
      <c r="OX263"/>
      <c r="OY263"/>
      <c r="OZ263"/>
      <c r="PA263"/>
      <c r="PB263"/>
      <c r="PC263"/>
      <c r="PD263"/>
      <c r="PE263"/>
      <c r="PF263"/>
      <c r="PG263"/>
      <c r="PH263"/>
      <c r="PI263"/>
      <c r="PJ263"/>
      <c r="PK263"/>
      <c r="PL263"/>
      <c r="PM263"/>
      <c r="PN263"/>
      <c r="PO263"/>
      <c r="PP263"/>
      <c r="PQ263"/>
      <c r="PR263"/>
      <c r="PS263"/>
      <c r="PT263"/>
      <c r="PU263"/>
      <c r="PV263"/>
      <c r="PW263"/>
      <c r="PX263"/>
      <c r="PY263"/>
      <c r="PZ263"/>
      <c r="QA263"/>
      <c r="QB263"/>
      <c r="QC263"/>
      <c r="QD263"/>
      <c r="QE263"/>
      <c r="QF263"/>
      <c r="QG263"/>
      <c r="QH263"/>
      <c r="QI263"/>
      <c r="QJ263"/>
      <c r="QK263"/>
      <c r="QL263"/>
      <c r="QM263"/>
      <c r="QN263"/>
      <c r="QO263"/>
      <c r="QP263"/>
      <c r="QQ263"/>
      <c r="QR263"/>
      <c r="QS263"/>
      <c r="QT263"/>
      <c r="QU263"/>
      <c r="QV263"/>
      <c r="QW263"/>
      <c r="QX263"/>
      <c r="QY263"/>
      <c r="QZ263"/>
      <c r="RA263"/>
      <c r="RB263"/>
      <c r="RC263"/>
      <c r="RD263"/>
      <c r="RE263"/>
      <c r="RF263"/>
      <c r="RG263"/>
      <c r="RH263"/>
      <c r="RI263"/>
      <c r="RJ263"/>
      <c r="RK263"/>
      <c r="RL263"/>
      <c r="RM263"/>
      <c r="RN263"/>
      <c r="RO263"/>
      <c r="RP263"/>
      <c r="RQ263"/>
      <c r="RR263"/>
      <c r="RS263"/>
      <c r="RT263"/>
      <c r="RU263"/>
      <c r="RV263"/>
      <c r="RW263"/>
      <c r="RX263"/>
      <c r="RY263"/>
      <c r="RZ263"/>
      <c r="SA263"/>
      <c r="SB263"/>
      <c r="SC263"/>
      <c r="SD263"/>
      <c r="SE263"/>
      <c r="SF263"/>
      <c r="SG263"/>
      <c r="SH263"/>
      <c r="SI263"/>
      <c r="SJ263"/>
      <c r="SK263"/>
      <c r="SL263"/>
      <c r="SM263"/>
      <c r="SN263"/>
      <c r="SO263"/>
      <c r="SP263"/>
      <c r="SQ263"/>
      <c r="SR263"/>
      <c r="SS263"/>
      <c r="ST263"/>
      <c r="SU263"/>
      <c r="SV263"/>
      <c r="SW263"/>
      <c r="SX263"/>
      <c r="SY263"/>
      <c r="SZ263"/>
      <c r="TA263"/>
      <c r="TB263"/>
      <c r="TC263"/>
      <c r="TD263"/>
      <c r="TE263"/>
      <c r="TF263"/>
      <c r="TG263"/>
      <c r="TH263"/>
      <c r="TI263"/>
      <c r="TJ263"/>
      <c r="TK263"/>
      <c r="TL263"/>
      <c r="TM263"/>
      <c r="TN263"/>
      <c r="TO263"/>
      <c r="TP263"/>
      <c r="TQ263"/>
      <c r="TR263"/>
      <c r="TS263"/>
      <c r="TT263"/>
      <c r="TU263"/>
      <c r="TV263"/>
      <c r="TW263"/>
      <c r="TX263"/>
      <c r="TY263"/>
      <c r="TZ263"/>
      <c r="UA263"/>
      <c r="UB263"/>
      <c r="UC263"/>
      <c r="UD263"/>
      <c r="UE263"/>
      <c r="UF263"/>
      <c r="UG263"/>
      <c r="UH263"/>
      <c r="UI263"/>
      <c r="UJ263"/>
      <c r="UK263"/>
      <c r="UL263"/>
      <c r="UM263"/>
      <c r="UN263"/>
      <c r="UO263"/>
      <c r="UP263"/>
      <c r="UQ263"/>
      <c r="UR263"/>
      <c r="US263"/>
      <c r="UT263"/>
      <c r="UU263"/>
      <c r="UV263"/>
      <c r="UW263"/>
      <c r="UX263"/>
      <c r="UY263"/>
      <c r="UZ263"/>
      <c r="VA263"/>
      <c r="VB263"/>
      <c r="VC263"/>
      <c r="VD263"/>
      <c r="VE263"/>
      <c r="VF263"/>
      <c r="VG263"/>
      <c r="VH263"/>
      <c r="VI263"/>
      <c r="VJ263"/>
      <c r="VK263"/>
      <c r="VL263"/>
      <c r="VM263"/>
      <c r="VN263"/>
      <c r="VO263"/>
      <c r="VP263"/>
      <c r="VQ263"/>
      <c r="VR263"/>
      <c r="VS263"/>
      <c r="VT263"/>
      <c r="VU263"/>
      <c r="VV263"/>
      <c r="VW263"/>
      <c r="VX263"/>
      <c r="VY263"/>
      <c r="VZ263"/>
      <c r="WA263"/>
      <c r="WB263"/>
      <c r="WC263"/>
      <c r="WD263"/>
      <c r="WE263"/>
      <c r="WF263"/>
      <c r="WG263"/>
      <c r="WH263"/>
      <c r="WI263"/>
      <c r="WJ263"/>
      <c r="WK263"/>
      <c r="WL263"/>
      <c r="WM263"/>
      <c r="WN263"/>
      <c r="WO263"/>
      <c r="WP263"/>
      <c r="WQ263"/>
      <c r="WR263"/>
      <c r="WS263"/>
      <c r="WT263"/>
      <c r="WU263"/>
      <c r="WV263"/>
      <c r="WW263"/>
      <c r="WX263"/>
      <c r="WY263"/>
      <c r="WZ263"/>
      <c r="XA263"/>
      <c r="XB263"/>
      <c r="XC263"/>
      <c r="XD263"/>
      <c r="XE263"/>
      <c r="XF263"/>
      <c r="XG263"/>
      <c r="XH263"/>
      <c r="XI263"/>
      <c r="XJ263"/>
      <c r="XK263"/>
      <c r="XL263"/>
      <c r="XM263"/>
      <c r="XN263"/>
      <c r="XO263"/>
      <c r="XP263"/>
      <c r="XQ263"/>
      <c r="XR263"/>
      <c r="XS263"/>
      <c r="XT263"/>
      <c r="XU263"/>
      <c r="XV263"/>
      <c r="XW263"/>
      <c r="XX263"/>
      <c r="XY263"/>
      <c r="XZ263"/>
      <c r="YA263"/>
      <c r="YB263"/>
      <c r="YC263"/>
      <c r="YD263"/>
      <c r="YE263"/>
      <c r="YF263"/>
      <c r="YG263"/>
      <c r="YH263"/>
      <c r="YI263"/>
      <c r="YJ263"/>
      <c r="YK263"/>
      <c r="YL263"/>
      <c r="YM263"/>
      <c r="YN263"/>
      <c r="YO263"/>
      <c r="YP263"/>
      <c r="YQ263"/>
      <c r="YR263"/>
      <c r="YS263"/>
      <c r="YT263"/>
      <c r="YU263"/>
      <c r="YV263"/>
      <c r="YW263"/>
      <c r="YX263"/>
      <c r="YY263"/>
      <c r="YZ263"/>
      <c r="ZA263"/>
      <c r="ZB263"/>
      <c r="ZC263"/>
      <c r="ZD263"/>
      <c r="ZE263"/>
      <c r="ZF263"/>
      <c r="ZG263"/>
      <c r="ZH263"/>
      <c r="ZI263"/>
      <c r="ZJ263"/>
      <c r="ZK263"/>
      <c r="ZL263"/>
      <c r="ZM263"/>
      <c r="ZN263"/>
      <c r="ZO263"/>
      <c r="ZP263"/>
      <c r="ZQ263"/>
      <c r="ZR263"/>
      <c r="ZS263"/>
      <c r="ZT263"/>
      <c r="ZU263"/>
      <c r="ZV263"/>
      <c r="ZW263"/>
      <c r="ZX263"/>
      <c r="ZY263"/>
      <c r="ZZ263"/>
    </row>
    <row r="264" spans="1:702" s="18" customFormat="1">
      <c r="A264" s="69" t="s">
        <v>361</v>
      </c>
      <c r="B264">
        <v>0</v>
      </c>
      <c r="C264">
        <v>0</v>
      </c>
      <c r="D264">
        <v>0</v>
      </c>
      <c r="E264">
        <v>0</v>
      </c>
      <c r="F264">
        <v>0</v>
      </c>
      <c r="G264">
        <v>0</v>
      </c>
      <c r="H264">
        <v>0</v>
      </c>
      <c r="I264">
        <v>0</v>
      </c>
      <c r="J264">
        <v>0</v>
      </c>
      <c r="K264">
        <v>0</v>
      </c>
      <c r="L264">
        <v>0</v>
      </c>
      <c r="M264">
        <v>0</v>
      </c>
      <c r="N264">
        <v>0</v>
      </c>
      <c r="O264">
        <v>0</v>
      </c>
      <c r="P264">
        <v>0</v>
      </c>
      <c r="Q264">
        <v>0</v>
      </c>
      <c r="R264">
        <v>0</v>
      </c>
      <c r="S264">
        <v>0</v>
      </c>
      <c r="T264">
        <v>0</v>
      </c>
      <c r="U264">
        <v>0</v>
      </c>
      <c r="V264">
        <v>0</v>
      </c>
      <c r="W264">
        <v>0</v>
      </c>
      <c r="X264">
        <v>0</v>
      </c>
      <c r="Y264">
        <v>0</v>
      </c>
      <c r="Z264">
        <v>0</v>
      </c>
      <c r="AA264">
        <v>0</v>
      </c>
      <c r="AB264">
        <v>0</v>
      </c>
      <c r="AC264">
        <v>0</v>
      </c>
      <c r="AD264">
        <v>0</v>
      </c>
      <c r="AE264">
        <v>0</v>
      </c>
      <c r="AF264">
        <v>0</v>
      </c>
      <c r="AG264">
        <v>0</v>
      </c>
      <c r="AH264">
        <v>0</v>
      </c>
      <c r="AI264">
        <v>0</v>
      </c>
      <c r="AJ264">
        <v>0</v>
      </c>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c r="DF264"/>
      <c r="DG264"/>
      <c r="DH264"/>
      <c r="DI264"/>
      <c r="DJ264"/>
      <c r="DK264"/>
      <c r="DL264"/>
      <c r="DM264"/>
      <c r="DN264"/>
      <c r="DO264"/>
      <c r="DP264"/>
      <c r="DQ264"/>
      <c r="DR264"/>
      <c r="DS264"/>
      <c r="DT264"/>
      <c r="DU264"/>
      <c r="DV264"/>
      <c r="DW264"/>
      <c r="DX264"/>
      <c r="DY264"/>
      <c r="DZ264"/>
      <c r="EA264"/>
      <c r="EB264"/>
      <c r="EC264"/>
      <c r="ED264"/>
      <c r="EE264"/>
      <c r="EF264"/>
      <c r="EG264"/>
      <c r="EH264"/>
      <c r="EI264"/>
      <c r="EJ264"/>
      <c r="EK264"/>
      <c r="EL264"/>
      <c r="EM264"/>
      <c r="EN264"/>
      <c r="EO264"/>
      <c r="EP264"/>
      <c r="EQ264"/>
      <c r="ER264"/>
      <c r="ES264"/>
      <c r="ET264"/>
      <c r="EU264"/>
      <c r="EV264"/>
      <c r="EW264"/>
      <c r="EX264"/>
      <c r="EY264"/>
      <c r="EZ264"/>
      <c r="FA264"/>
      <c r="FB264"/>
      <c r="FC264"/>
      <c r="FD264"/>
      <c r="FE264"/>
      <c r="FF264"/>
      <c r="FG264"/>
      <c r="FH264"/>
      <c r="FI264"/>
      <c r="FJ264"/>
      <c r="FK264"/>
      <c r="FL264"/>
      <c r="FM264"/>
      <c r="FN264"/>
      <c r="FO264"/>
      <c r="FP264"/>
      <c r="FQ264"/>
      <c r="FR264"/>
      <c r="FS264"/>
      <c r="FT264"/>
      <c r="FU264"/>
      <c r="FV264"/>
      <c r="FW264"/>
      <c r="FX264"/>
      <c r="FY264"/>
      <c r="FZ264"/>
      <c r="GA264"/>
      <c r="GB264"/>
      <c r="GC264"/>
      <c r="GD264"/>
      <c r="GE264"/>
      <c r="GF264"/>
      <c r="GG264"/>
      <c r="GH264"/>
      <c r="GI264"/>
      <c r="GJ264"/>
      <c r="GK264"/>
      <c r="GL264"/>
      <c r="GM264"/>
      <c r="GN264"/>
      <c r="GO264"/>
      <c r="GP264"/>
      <c r="GQ264"/>
      <c r="GR264"/>
      <c r="GS264"/>
      <c r="GT264"/>
      <c r="GU264"/>
      <c r="GV264"/>
      <c r="GW264"/>
      <c r="GX264"/>
      <c r="GY264"/>
      <c r="GZ264"/>
      <c r="HA264"/>
      <c r="HB264"/>
      <c r="HC264"/>
      <c r="HD264"/>
      <c r="HE264"/>
      <c r="HF264"/>
      <c r="HG264"/>
      <c r="HH264"/>
      <c r="HI264"/>
      <c r="HJ264"/>
      <c r="HK264"/>
      <c r="HL264"/>
      <c r="HM264"/>
      <c r="HN264"/>
      <c r="HO264"/>
      <c r="HP264"/>
      <c r="HQ264"/>
      <c r="HR264"/>
      <c r="HS264"/>
      <c r="HT264"/>
      <c r="HU264"/>
      <c r="HV264"/>
      <c r="HW264"/>
      <c r="HX264"/>
      <c r="HY264"/>
      <c r="HZ264"/>
      <c r="IA264"/>
      <c r="IB264"/>
      <c r="IC264"/>
      <c r="ID264"/>
      <c r="IE264"/>
      <c r="IF264"/>
      <c r="IG264"/>
      <c r="IH264"/>
      <c r="II264"/>
      <c r="IJ264"/>
      <c r="IK264"/>
      <c r="IL264"/>
      <c r="IM264"/>
      <c r="IN264"/>
      <c r="IO264"/>
      <c r="IP264"/>
      <c r="IQ264"/>
      <c r="IR264"/>
      <c r="IS264"/>
      <c r="IT264"/>
      <c r="IU264"/>
      <c r="IV264"/>
      <c r="IW264"/>
      <c r="IX264"/>
      <c r="IY264"/>
      <c r="IZ264"/>
      <c r="JA264"/>
      <c r="JB264"/>
      <c r="JC264"/>
      <c r="JD264"/>
      <c r="JE264"/>
      <c r="JF264"/>
      <c r="JG264"/>
      <c r="JH264"/>
      <c r="JI264"/>
      <c r="JJ264"/>
      <c r="JK264"/>
      <c r="JL264"/>
      <c r="JM264"/>
      <c r="JN264"/>
      <c r="JO264"/>
      <c r="JP264"/>
      <c r="JQ264"/>
      <c r="JR264"/>
      <c r="JS264"/>
      <c r="JT264"/>
      <c r="JU264"/>
      <c r="JV264"/>
      <c r="JW264"/>
      <c r="JX264"/>
      <c r="JY264"/>
      <c r="JZ264"/>
      <c r="KA264"/>
      <c r="KB264"/>
      <c r="KC264"/>
      <c r="KD264"/>
      <c r="KE264"/>
      <c r="KF264"/>
      <c r="KG264"/>
      <c r="KH264"/>
      <c r="KI264"/>
      <c r="KJ264"/>
      <c r="KK264"/>
      <c r="KL264"/>
      <c r="KM264"/>
      <c r="KN264"/>
      <c r="KO264"/>
      <c r="KP264"/>
      <c r="KQ264"/>
      <c r="KR264"/>
      <c r="KS264"/>
      <c r="KT264"/>
      <c r="KU264"/>
      <c r="KV264"/>
      <c r="KW264"/>
      <c r="KX264"/>
      <c r="KY264"/>
      <c r="KZ264"/>
      <c r="LA264"/>
      <c r="LB264"/>
      <c r="LC264"/>
      <c r="LD264"/>
      <c r="LE264"/>
      <c r="LF264"/>
      <c r="LG264"/>
      <c r="LH264"/>
      <c r="LI264"/>
      <c r="LJ264"/>
      <c r="LK264"/>
      <c r="LL264"/>
      <c r="LM264"/>
      <c r="LN264"/>
      <c r="LO264"/>
      <c r="LP264"/>
      <c r="LQ264"/>
      <c r="LR264"/>
      <c r="LS264"/>
      <c r="LT264"/>
      <c r="LU264"/>
      <c r="LV264"/>
      <c r="LW264"/>
      <c r="LX264"/>
      <c r="LY264"/>
      <c r="LZ264"/>
      <c r="MA264"/>
      <c r="MB264"/>
      <c r="MC264"/>
      <c r="MD264"/>
      <c r="ME264"/>
      <c r="MF264"/>
      <c r="MG264"/>
      <c r="MH264"/>
      <c r="MI264"/>
      <c r="MJ264"/>
      <c r="MK264"/>
      <c r="ML264"/>
      <c r="MM264"/>
      <c r="MN264"/>
      <c r="MO264"/>
      <c r="MP264"/>
      <c r="MQ264"/>
      <c r="MR264"/>
      <c r="MS264"/>
      <c r="MT264"/>
      <c r="MU264"/>
      <c r="MV264"/>
      <c r="MW264"/>
      <c r="MX264"/>
      <c r="MY264"/>
      <c r="MZ264"/>
      <c r="NA264"/>
      <c r="NB264"/>
      <c r="NC264"/>
      <c r="ND264"/>
      <c r="NE264"/>
      <c r="NF264"/>
      <c r="NG264"/>
      <c r="NH264"/>
      <c r="NI264"/>
      <c r="NJ264"/>
      <c r="NK264"/>
      <c r="NL264"/>
      <c r="NM264"/>
      <c r="NN264"/>
      <c r="NO264"/>
      <c r="NP264"/>
      <c r="NQ264"/>
      <c r="NR264"/>
      <c r="NS264"/>
      <c r="NT264"/>
      <c r="NU264"/>
      <c r="NV264"/>
      <c r="NW264"/>
      <c r="NX264"/>
      <c r="NY264"/>
      <c r="NZ264"/>
      <c r="OA264"/>
      <c r="OB264"/>
      <c r="OC264"/>
      <c r="OD264"/>
      <c r="OE264"/>
      <c r="OF264"/>
      <c r="OG264"/>
      <c r="OH264"/>
      <c r="OI264"/>
      <c r="OJ264"/>
      <c r="OK264"/>
      <c r="OL264"/>
      <c r="OM264"/>
      <c r="ON264"/>
      <c r="OO264"/>
      <c r="OP264"/>
      <c r="OQ264"/>
      <c r="OR264"/>
      <c r="OS264"/>
      <c r="OT264"/>
      <c r="OU264"/>
      <c r="OV264"/>
      <c r="OW264"/>
      <c r="OX264"/>
      <c r="OY264"/>
      <c r="OZ264"/>
      <c r="PA264"/>
      <c r="PB264"/>
      <c r="PC264"/>
      <c r="PD264"/>
      <c r="PE264"/>
      <c r="PF264"/>
      <c r="PG264"/>
      <c r="PH264"/>
      <c r="PI264"/>
      <c r="PJ264"/>
      <c r="PK264"/>
      <c r="PL264"/>
      <c r="PM264"/>
      <c r="PN264"/>
      <c r="PO264"/>
      <c r="PP264"/>
      <c r="PQ264"/>
      <c r="PR264"/>
      <c r="PS264"/>
      <c r="PT264"/>
      <c r="PU264"/>
      <c r="PV264"/>
      <c r="PW264"/>
      <c r="PX264"/>
      <c r="PY264"/>
      <c r="PZ264"/>
      <c r="QA264"/>
      <c r="QB264"/>
      <c r="QC264"/>
      <c r="QD264"/>
      <c r="QE264"/>
      <c r="QF264"/>
      <c r="QG264"/>
      <c r="QH264"/>
      <c r="QI264"/>
      <c r="QJ264"/>
      <c r="QK264"/>
      <c r="QL264"/>
      <c r="QM264"/>
      <c r="QN264"/>
      <c r="QO264"/>
      <c r="QP264"/>
      <c r="QQ264"/>
      <c r="QR264"/>
      <c r="QS264"/>
      <c r="QT264"/>
      <c r="QU264"/>
      <c r="QV264"/>
      <c r="QW264"/>
      <c r="QX264"/>
      <c r="QY264"/>
      <c r="QZ264"/>
      <c r="RA264"/>
      <c r="RB264"/>
      <c r="RC264"/>
      <c r="RD264"/>
      <c r="RE264"/>
      <c r="RF264"/>
      <c r="RG264"/>
      <c r="RH264"/>
      <c r="RI264"/>
      <c r="RJ264"/>
      <c r="RK264"/>
      <c r="RL264"/>
      <c r="RM264"/>
      <c r="RN264"/>
      <c r="RO264"/>
      <c r="RP264"/>
      <c r="RQ264"/>
      <c r="RR264"/>
      <c r="RS264"/>
      <c r="RT264"/>
      <c r="RU264"/>
      <c r="RV264"/>
      <c r="RW264"/>
      <c r="RX264"/>
      <c r="RY264"/>
      <c r="RZ264"/>
      <c r="SA264"/>
      <c r="SB264"/>
      <c r="SC264"/>
      <c r="SD264"/>
      <c r="SE264"/>
      <c r="SF264"/>
      <c r="SG264"/>
      <c r="SH264"/>
      <c r="SI264"/>
      <c r="SJ264"/>
      <c r="SK264"/>
      <c r="SL264"/>
      <c r="SM264"/>
      <c r="SN264"/>
      <c r="SO264"/>
      <c r="SP264"/>
      <c r="SQ264"/>
      <c r="SR264"/>
      <c r="SS264"/>
      <c r="ST264"/>
      <c r="SU264"/>
      <c r="SV264"/>
      <c r="SW264"/>
      <c r="SX264"/>
      <c r="SY264"/>
      <c r="SZ264"/>
      <c r="TA264"/>
      <c r="TB264"/>
      <c r="TC264"/>
      <c r="TD264"/>
      <c r="TE264"/>
      <c r="TF264"/>
      <c r="TG264"/>
      <c r="TH264"/>
      <c r="TI264"/>
      <c r="TJ264"/>
      <c r="TK264"/>
      <c r="TL264"/>
      <c r="TM264"/>
      <c r="TN264"/>
      <c r="TO264"/>
      <c r="TP264"/>
      <c r="TQ264"/>
      <c r="TR264"/>
      <c r="TS264"/>
      <c r="TT264"/>
      <c r="TU264"/>
      <c r="TV264"/>
      <c r="TW264"/>
      <c r="TX264"/>
      <c r="TY264"/>
      <c r="TZ264"/>
      <c r="UA264"/>
      <c r="UB264"/>
      <c r="UC264"/>
      <c r="UD264"/>
      <c r="UE264"/>
      <c r="UF264"/>
      <c r="UG264"/>
      <c r="UH264"/>
      <c r="UI264"/>
      <c r="UJ264"/>
      <c r="UK264"/>
      <c r="UL264"/>
      <c r="UM264"/>
      <c r="UN264"/>
      <c r="UO264"/>
      <c r="UP264"/>
      <c r="UQ264"/>
      <c r="UR264"/>
      <c r="US264"/>
      <c r="UT264"/>
      <c r="UU264"/>
      <c r="UV264"/>
      <c r="UW264"/>
      <c r="UX264"/>
      <c r="UY264"/>
      <c r="UZ264"/>
      <c r="VA264"/>
      <c r="VB264"/>
      <c r="VC264"/>
      <c r="VD264"/>
      <c r="VE264"/>
      <c r="VF264"/>
      <c r="VG264"/>
      <c r="VH264"/>
      <c r="VI264"/>
      <c r="VJ264"/>
      <c r="VK264"/>
      <c r="VL264"/>
      <c r="VM264"/>
      <c r="VN264"/>
      <c r="VO264"/>
      <c r="VP264"/>
      <c r="VQ264"/>
      <c r="VR264"/>
      <c r="VS264"/>
      <c r="VT264"/>
      <c r="VU264"/>
      <c r="VV264"/>
      <c r="VW264"/>
      <c r="VX264"/>
      <c r="VY264"/>
      <c r="VZ264"/>
      <c r="WA264"/>
      <c r="WB264"/>
      <c r="WC264"/>
      <c r="WD264"/>
      <c r="WE264"/>
      <c r="WF264"/>
      <c r="WG264"/>
      <c r="WH264"/>
      <c r="WI264"/>
      <c r="WJ264"/>
      <c r="WK264"/>
      <c r="WL264"/>
      <c r="WM264"/>
      <c r="WN264"/>
      <c r="WO264"/>
      <c r="WP264"/>
      <c r="WQ264"/>
      <c r="WR264"/>
      <c r="WS264"/>
      <c r="WT264"/>
      <c r="WU264"/>
      <c r="WV264"/>
      <c r="WW264"/>
      <c r="WX264"/>
      <c r="WY264"/>
      <c r="WZ264"/>
      <c r="XA264"/>
      <c r="XB264"/>
      <c r="XC264"/>
      <c r="XD264"/>
      <c r="XE264"/>
      <c r="XF264"/>
      <c r="XG264"/>
      <c r="XH264"/>
      <c r="XI264"/>
      <c r="XJ264"/>
      <c r="XK264"/>
      <c r="XL264"/>
      <c r="XM264"/>
      <c r="XN264"/>
      <c r="XO264"/>
      <c r="XP264"/>
      <c r="XQ264"/>
      <c r="XR264"/>
      <c r="XS264"/>
      <c r="XT264"/>
      <c r="XU264"/>
      <c r="XV264"/>
      <c r="XW264"/>
      <c r="XX264"/>
      <c r="XY264"/>
      <c r="XZ264"/>
      <c r="YA264"/>
      <c r="YB264"/>
      <c r="YC264"/>
      <c r="YD264"/>
      <c r="YE264"/>
      <c r="YF264"/>
      <c r="YG264"/>
      <c r="YH264"/>
      <c r="YI264"/>
      <c r="YJ264"/>
      <c r="YK264"/>
      <c r="YL264"/>
      <c r="YM264"/>
      <c r="YN264"/>
      <c r="YO264"/>
      <c r="YP264"/>
      <c r="YQ264"/>
      <c r="YR264"/>
      <c r="YS264"/>
      <c r="YT264"/>
      <c r="YU264"/>
      <c r="YV264"/>
      <c r="YW264"/>
      <c r="YX264"/>
      <c r="YY264"/>
      <c r="YZ264"/>
      <c r="ZA264"/>
      <c r="ZB264"/>
      <c r="ZC264"/>
      <c r="ZD264"/>
      <c r="ZE264"/>
      <c r="ZF264"/>
      <c r="ZG264"/>
      <c r="ZH264"/>
      <c r="ZI264"/>
      <c r="ZJ264"/>
      <c r="ZK264"/>
      <c r="ZL264"/>
      <c r="ZM264"/>
      <c r="ZN264"/>
      <c r="ZO264"/>
      <c r="ZP264"/>
      <c r="ZQ264"/>
      <c r="ZR264"/>
      <c r="ZS264"/>
      <c r="ZT264"/>
      <c r="ZU264"/>
      <c r="ZV264"/>
      <c r="ZW264"/>
      <c r="ZX264"/>
      <c r="ZY264"/>
      <c r="ZZ264"/>
    </row>
    <row r="265" spans="1:702" s="18" customFormat="1">
      <c r="A265" s="158" t="s">
        <v>362</v>
      </c>
      <c r="B265">
        <v>0</v>
      </c>
      <c r="C265">
        <v>0</v>
      </c>
      <c r="D265">
        <v>0</v>
      </c>
      <c r="E265">
        <v>0</v>
      </c>
      <c r="F265">
        <v>0</v>
      </c>
      <c r="G265">
        <v>0</v>
      </c>
      <c r="H265">
        <v>0</v>
      </c>
      <c r="I265">
        <v>0</v>
      </c>
      <c r="J265">
        <v>0</v>
      </c>
      <c r="K265">
        <v>0</v>
      </c>
      <c r="L265">
        <v>0</v>
      </c>
      <c r="M265">
        <v>0</v>
      </c>
      <c r="N265">
        <v>0</v>
      </c>
      <c r="O265">
        <v>0</v>
      </c>
      <c r="P265">
        <v>0</v>
      </c>
      <c r="Q265">
        <v>0</v>
      </c>
      <c r="R265">
        <v>0</v>
      </c>
      <c r="S265">
        <v>0</v>
      </c>
      <c r="T265">
        <v>0</v>
      </c>
      <c r="U265">
        <v>0</v>
      </c>
      <c r="V265">
        <v>0</v>
      </c>
      <c r="W265">
        <v>0</v>
      </c>
      <c r="X265">
        <v>0</v>
      </c>
      <c r="Y265">
        <v>0</v>
      </c>
      <c r="Z265">
        <v>0</v>
      </c>
      <c r="AA265">
        <v>0</v>
      </c>
      <c r="AB265">
        <v>0</v>
      </c>
      <c r="AC265">
        <v>0</v>
      </c>
      <c r="AD265">
        <v>0</v>
      </c>
      <c r="AE265">
        <v>0</v>
      </c>
      <c r="AF265">
        <v>0</v>
      </c>
      <c r="AG265">
        <v>0</v>
      </c>
      <c r="AH265">
        <v>0</v>
      </c>
      <c r="AI265">
        <v>0</v>
      </c>
      <c r="AJ265">
        <v>0</v>
      </c>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c r="DF265"/>
      <c r="DG265"/>
      <c r="DH265"/>
      <c r="DI265"/>
      <c r="DJ265"/>
      <c r="DK265"/>
      <c r="DL265"/>
      <c r="DM265"/>
      <c r="DN265"/>
      <c r="DO265"/>
      <c r="DP265"/>
      <c r="DQ265"/>
      <c r="DR265"/>
      <c r="DS265"/>
      <c r="DT265"/>
      <c r="DU265"/>
      <c r="DV265"/>
      <c r="DW265"/>
      <c r="DX265"/>
      <c r="DY265"/>
      <c r="DZ265"/>
      <c r="EA265"/>
      <c r="EB265"/>
      <c r="EC265"/>
      <c r="ED265"/>
      <c r="EE265"/>
      <c r="EF265"/>
      <c r="EG265"/>
      <c r="EH265"/>
      <c r="EI265"/>
      <c r="EJ265"/>
      <c r="EK265"/>
      <c r="EL265"/>
      <c r="EM265"/>
      <c r="EN265"/>
      <c r="EO265"/>
      <c r="EP265"/>
      <c r="EQ265"/>
      <c r="ER265"/>
      <c r="ES265"/>
      <c r="ET265"/>
      <c r="EU265"/>
      <c r="EV265"/>
      <c r="EW265"/>
      <c r="EX265"/>
      <c r="EY265"/>
      <c r="EZ265"/>
      <c r="FA265"/>
      <c r="FB265"/>
      <c r="FC265"/>
      <c r="FD265"/>
      <c r="FE265"/>
      <c r="FF265"/>
      <c r="FG265"/>
      <c r="FH265"/>
      <c r="FI265"/>
      <c r="FJ265"/>
      <c r="FK265"/>
      <c r="FL265"/>
      <c r="FM265"/>
      <c r="FN265"/>
      <c r="FO265"/>
      <c r="FP265"/>
      <c r="FQ265"/>
      <c r="FR265"/>
      <c r="FS265"/>
      <c r="FT265"/>
      <c r="FU265"/>
      <c r="FV265"/>
      <c r="FW265"/>
      <c r="FX265"/>
      <c r="FY265"/>
      <c r="FZ265"/>
      <c r="GA265"/>
      <c r="GB265"/>
      <c r="GC265"/>
      <c r="GD265"/>
      <c r="GE265"/>
      <c r="GF265"/>
      <c r="GG265"/>
      <c r="GH265"/>
      <c r="GI265"/>
      <c r="GJ265"/>
      <c r="GK265"/>
      <c r="GL265"/>
      <c r="GM265"/>
      <c r="GN265"/>
      <c r="GO265"/>
      <c r="GP265"/>
      <c r="GQ265"/>
      <c r="GR265"/>
      <c r="GS265"/>
      <c r="GT265"/>
      <c r="GU265"/>
      <c r="GV265"/>
      <c r="GW265"/>
      <c r="GX265"/>
      <c r="GY265"/>
      <c r="GZ265"/>
      <c r="HA265"/>
      <c r="HB265"/>
      <c r="HC265"/>
      <c r="HD265"/>
      <c r="HE265"/>
      <c r="HF265"/>
      <c r="HG265"/>
      <c r="HH265"/>
      <c r="HI265"/>
      <c r="HJ265"/>
      <c r="HK265"/>
      <c r="HL265"/>
      <c r="HM265"/>
      <c r="HN265"/>
      <c r="HO265"/>
      <c r="HP265"/>
      <c r="HQ265"/>
      <c r="HR265"/>
      <c r="HS265"/>
      <c r="HT265"/>
      <c r="HU265"/>
      <c r="HV265"/>
      <c r="HW265"/>
      <c r="HX265"/>
      <c r="HY265"/>
      <c r="HZ265"/>
      <c r="IA265"/>
      <c r="IB265"/>
      <c r="IC265"/>
      <c r="ID265"/>
      <c r="IE265"/>
      <c r="IF265"/>
      <c r="IG265"/>
      <c r="IH265"/>
      <c r="II265"/>
      <c r="IJ265"/>
      <c r="IK265"/>
      <c r="IL265"/>
      <c r="IM265"/>
      <c r="IN265"/>
      <c r="IO265"/>
      <c r="IP265"/>
      <c r="IQ265"/>
      <c r="IR265"/>
      <c r="IS265"/>
      <c r="IT265"/>
      <c r="IU265"/>
      <c r="IV265"/>
      <c r="IW265"/>
      <c r="IX265"/>
      <c r="IY265"/>
      <c r="IZ265"/>
      <c r="JA265"/>
      <c r="JB265"/>
      <c r="JC265"/>
      <c r="JD265"/>
      <c r="JE265"/>
      <c r="JF265"/>
      <c r="JG265"/>
      <c r="JH265"/>
      <c r="JI265"/>
      <c r="JJ265"/>
      <c r="JK265"/>
      <c r="JL265"/>
      <c r="JM265"/>
      <c r="JN265"/>
      <c r="JO265"/>
      <c r="JP265"/>
      <c r="JQ265"/>
      <c r="JR265"/>
      <c r="JS265"/>
      <c r="JT265"/>
      <c r="JU265"/>
      <c r="JV265"/>
      <c r="JW265"/>
      <c r="JX265"/>
      <c r="JY265"/>
      <c r="JZ265"/>
      <c r="KA265"/>
      <c r="KB265"/>
      <c r="KC265"/>
      <c r="KD265"/>
      <c r="KE265"/>
      <c r="KF265"/>
      <c r="KG265"/>
      <c r="KH265"/>
      <c r="KI265"/>
      <c r="KJ265"/>
      <c r="KK265"/>
      <c r="KL265"/>
      <c r="KM265"/>
      <c r="KN265"/>
      <c r="KO265"/>
      <c r="KP265"/>
      <c r="KQ265"/>
      <c r="KR265"/>
      <c r="KS265"/>
      <c r="KT265"/>
      <c r="KU265"/>
      <c r="KV265"/>
      <c r="KW265"/>
      <c r="KX265"/>
      <c r="KY265"/>
      <c r="KZ265"/>
      <c r="LA265"/>
      <c r="LB265"/>
      <c r="LC265"/>
      <c r="LD265"/>
      <c r="LE265"/>
      <c r="LF265"/>
      <c r="LG265"/>
      <c r="LH265"/>
      <c r="LI265"/>
      <c r="LJ265"/>
      <c r="LK265"/>
      <c r="LL265"/>
      <c r="LM265"/>
      <c r="LN265"/>
      <c r="LO265"/>
      <c r="LP265"/>
      <c r="LQ265"/>
      <c r="LR265"/>
      <c r="LS265"/>
      <c r="LT265"/>
      <c r="LU265"/>
      <c r="LV265"/>
      <c r="LW265"/>
      <c r="LX265"/>
      <c r="LY265"/>
      <c r="LZ265"/>
      <c r="MA265"/>
      <c r="MB265"/>
      <c r="MC265"/>
      <c r="MD265"/>
      <c r="ME265"/>
      <c r="MF265"/>
      <c r="MG265"/>
      <c r="MH265"/>
      <c r="MI265"/>
      <c r="MJ265"/>
      <c r="MK265"/>
      <c r="ML265"/>
      <c r="MM265"/>
      <c r="MN265"/>
      <c r="MO265"/>
      <c r="MP265"/>
      <c r="MQ265"/>
      <c r="MR265"/>
      <c r="MS265"/>
      <c r="MT265"/>
      <c r="MU265"/>
      <c r="MV265"/>
      <c r="MW265"/>
      <c r="MX265"/>
      <c r="MY265"/>
      <c r="MZ265"/>
      <c r="NA265"/>
      <c r="NB265"/>
      <c r="NC265"/>
      <c r="ND265"/>
      <c r="NE265"/>
      <c r="NF265"/>
      <c r="NG265"/>
      <c r="NH265"/>
      <c r="NI265"/>
      <c r="NJ265"/>
      <c r="NK265"/>
      <c r="NL265"/>
      <c r="NM265"/>
      <c r="NN265"/>
      <c r="NO265"/>
      <c r="NP265"/>
      <c r="NQ265"/>
      <c r="NR265"/>
      <c r="NS265"/>
      <c r="NT265"/>
      <c r="NU265"/>
      <c r="NV265"/>
      <c r="NW265"/>
      <c r="NX265"/>
      <c r="NY265"/>
      <c r="NZ265"/>
      <c r="OA265"/>
      <c r="OB265"/>
      <c r="OC265"/>
      <c r="OD265"/>
      <c r="OE265"/>
      <c r="OF265"/>
      <c r="OG265"/>
      <c r="OH265"/>
      <c r="OI265"/>
      <c r="OJ265"/>
      <c r="OK265"/>
      <c r="OL265"/>
      <c r="OM265"/>
      <c r="ON265"/>
      <c r="OO265"/>
      <c r="OP265"/>
      <c r="OQ265"/>
      <c r="OR265"/>
      <c r="OS265"/>
      <c r="OT265"/>
      <c r="OU265"/>
      <c r="OV265"/>
      <c r="OW265"/>
      <c r="OX265"/>
      <c r="OY265"/>
      <c r="OZ265"/>
      <c r="PA265"/>
      <c r="PB265"/>
      <c r="PC265"/>
      <c r="PD265"/>
      <c r="PE265"/>
      <c r="PF265"/>
      <c r="PG265"/>
      <c r="PH265"/>
      <c r="PI265"/>
      <c r="PJ265"/>
      <c r="PK265"/>
      <c r="PL265"/>
      <c r="PM265"/>
      <c r="PN265"/>
      <c r="PO265"/>
      <c r="PP265"/>
      <c r="PQ265"/>
      <c r="PR265"/>
      <c r="PS265"/>
      <c r="PT265"/>
      <c r="PU265"/>
      <c r="PV265"/>
      <c r="PW265"/>
      <c r="PX265"/>
      <c r="PY265"/>
      <c r="PZ265"/>
      <c r="QA265"/>
      <c r="QB265"/>
      <c r="QC265"/>
      <c r="QD265"/>
      <c r="QE265"/>
      <c r="QF265"/>
      <c r="QG265"/>
      <c r="QH265"/>
      <c r="QI265"/>
      <c r="QJ265"/>
      <c r="QK265"/>
      <c r="QL265"/>
      <c r="QM265"/>
      <c r="QN265"/>
      <c r="QO265"/>
      <c r="QP265"/>
      <c r="QQ265"/>
      <c r="QR265"/>
      <c r="QS265"/>
      <c r="QT265"/>
      <c r="QU265"/>
      <c r="QV265"/>
      <c r="QW265"/>
      <c r="QX265"/>
      <c r="QY265"/>
      <c r="QZ265"/>
      <c r="RA265"/>
      <c r="RB265"/>
      <c r="RC265"/>
      <c r="RD265"/>
      <c r="RE265"/>
      <c r="RF265"/>
      <c r="RG265"/>
      <c r="RH265"/>
      <c r="RI265"/>
      <c r="RJ265"/>
      <c r="RK265"/>
      <c r="RL265"/>
      <c r="RM265"/>
      <c r="RN265"/>
      <c r="RO265"/>
      <c r="RP265"/>
      <c r="RQ265"/>
      <c r="RR265"/>
      <c r="RS265"/>
      <c r="RT265"/>
      <c r="RU265"/>
      <c r="RV265"/>
      <c r="RW265"/>
      <c r="RX265"/>
      <c r="RY265"/>
      <c r="RZ265"/>
      <c r="SA265"/>
      <c r="SB265"/>
      <c r="SC265"/>
      <c r="SD265"/>
      <c r="SE265"/>
      <c r="SF265"/>
      <c r="SG265"/>
      <c r="SH265"/>
      <c r="SI265"/>
      <c r="SJ265"/>
      <c r="SK265"/>
      <c r="SL265"/>
      <c r="SM265"/>
      <c r="SN265"/>
      <c r="SO265"/>
      <c r="SP265"/>
      <c r="SQ265"/>
      <c r="SR265"/>
      <c r="SS265"/>
      <c r="ST265"/>
      <c r="SU265"/>
      <c r="SV265"/>
      <c r="SW265"/>
      <c r="SX265"/>
      <c r="SY265"/>
      <c r="SZ265"/>
      <c r="TA265"/>
      <c r="TB265"/>
      <c r="TC265"/>
      <c r="TD265"/>
      <c r="TE265"/>
      <c r="TF265"/>
      <c r="TG265"/>
      <c r="TH265"/>
      <c r="TI265"/>
      <c r="TJ265"/>
      <c r="TK265"/>
      <c r="TL265"/>
      <c r="TM265"/>
      <c r="TN265"/>
      <c r="TO265"/>
      <c r="TP265"/>
      <c r="TQ265"/>
      <c r="TR265"/>
      <c r="TS265"/>
      <c r="TT265"/>
      <c r="TU265"/>
      <c r="TV265"/>
      <c r="TW265"/>
      <c r="TX265"/>
      <c r="TY265"/>
      <c r="TZ265"/>
      <c r="UA265"/>
      <c r="UB265"/>
      <c r="UC265"/>
      <c r="UD265"/>
      <c r="UE265"/>
      <c r="UF265"/>
      <c r="UG265"/>
      <c r="UH265"/>
      <c r="UI265"/>
      <c r="UJ265"/>
      <c r="UK265"/>
      <c r="UL265"/>
      <c r="UM265"/>
      <c r="UN265"/>
      <c r="UO265"/>
      <c r="UP265"/>
      <c r="UQ265"/>
      <c r="UR265"/>
      <c r="US265"/>
      <c r="UT265"/>
      <c r="UU265"/>
      <c r="UV265"/>
      <c r="UW265"/>
      <c r="UX265"/>
      <c r="UY265"/>
      <c r="UZ265"/>
      <c r="VA265"/>
      <c r="VB265"/>
      <c r="VC265"/>
      <c r="VD265"/>
      <c r="VE265"/>
      <c r="VF265"/>
      <c r="VG265"/>
      <c r="VH265"/>
      <c r="VI265"/>
      <c r="VJ265"/>
      <c r="VK265"/>
      <c r="VL265"/>
      <c r="VM265"/>
      <c r="VN265"/>
      <c r="VO265"/>
      <c r="VP265"/>
      <c r="VQ265"/>
      <c r="VR265"/>
      <c r="VS265"/>
      <c r="VT265"/>
      <c r="VU265"/>
      <c r="VV265"/>
      <c r="VW265"/>
      <c r="VX265"/>
      <c r="VY265"/>
      <c r="VZ265"/>
      <c r="WA265"/>
      <c r="WB265"/>
      <c r="WC265"/>
      <c r="WD265"/>
      <c r="WE265"/>
      <c r="WF265"/>
      <c r="WG265"/>
      <c r="WH265"/>
      <c r="WI265"/>
      <c r="WJ265"/>
      <c r="WK265"/>
      <c r="WL265"/>
      <c r="WM265"/>
      <c r="WN265"/>
      <c r="WO265"/>
      <c r="WP265"/>
      <c r="WQ265"/>
      <c r="WR265"/>
      <c r="WS265"/>
      <c r="WT265"/>
      <c r="WU265"/>
      <c r="WV265"/>
      <c r="WW265"/>
      <c r="WX265"/>
      <c r="WY265"/>
      <c r="WZ265"/>
      <c r="XA265"/>
      <c r="XB265"/>
      <c r="XC265"/>
      <c r="XD265"/>
      <c r="XE265"/>
      <c r="XF265"/>
      <c r="XG265"/>
      <c r="XH265"/>
      <c r="XI265"/>
      <c r="XJ265"/>
      <c r="XK265"/>
      <c r="XL265"/>
      <c r="XM265"/>
      <c r="XN265"/>
      <c r="XO265"/>
      <c r="XP265"/>
      <c r="XQ265"/>
      <c r="XR265"/>
      <c r="XS265"/>
      <c r="XT265"/>
      <c r="XU265"/>
      <c r="XV265"/>
      <c r="XW265"/>
      <c r="XX265"/>
      <c r="XY265"/>
      <c r="XZ265"/>
      <c r="YA265"/>
      <c r="YB265"/>
      <c r="YC265"/>
      <c r="YD265"/>
      <c r="YE265"/>
      <c r="YF265"/>
      <c r="YG265"/>
      <c r="YH265"/>
      <c r="YI265"/>
      <c r="YJ265"/>
      <c r="YK265"/>
      <c r="YL265"/>
      <c r="YM265"/>
      <c r="YN265"/>
      <c r="YO265"/>
      <c r="YP265"/>
      <c r="YQ265"/>
      <c r="YR265"/>
      <c r="YS265"/>
      <c r="YT265"/>
      <c r="YU265"/>
      <c r="YV265"/>
      <c r="YW265"/>
      <c r="YX265"/>
      <c r="YY265"/>
      <c r="YZ265"/>
      <c r="ZA265"/>
      <c r="ZB265"/>
      <c r="ZC265"/>
      <c r="ZD265"/>
      <c r="ZE265"/>
      <c r="ZF265"/>
      <c r="ZG265"/>
      <c r="ZH265"/>
      <c r="ZI265"/>
      <c r="ZJ265"/>
      <c r="ZK265"/>
      <c r="ZL265"/>
      <c r="ZM265"/>
      <c r="ZN265"/>
      <c r="ZO265"/>
      <c r="ZP265"/>
      <c r="ZQ265"/>
      <c r="ZR265"/>
      <c r="ZS265"/>
      <c r="ZT265"/>
      <c r="ZU265"/>
      <c r="ZV265"/>
      <c r="ZW265"/>
      <c r="ZX265"/>
      <c r="ZY265"/>
      <c r="ZZ265"/>
    </row>
    <row r="266" spans="1:702" s="18" customFormat="1">
      <c r="A266" s="16" t="s">
        <v>180</v>
      </c>
      <c r="B266">
        <v>0</v>
      </c>
      <c r="C266">
        <v>25127.130714581075</v>
      </c>
      <c r="D266">
        <v>51327.654972776327</v>
      </c>
      <c r="E266">
        <v>77419.669856742577</v>
      </c>
      <c r="F266">
        <v>100855.17163825134</v>
      </c>
      <c r="G266">
        <v>130221.23198032915</v>
      </c>
      <c r="H266">
        <v>163708.89168830391</v>
      </c>
      <c r="I266">
        <v>197155.79177675385</v>
      </c>
      <c r="J266">
        <v>231363.2854008135</v>
      </c>
      <c r="K266">
        <v>257023.22715684283</v>
      </c>
      <c r="L266">
        <v>286289.62848968845</v>
      </c>
      <c r="M266">
        <v>308510.65058530559</v>
      </c>
      <c r="N266">
        <v>332277.89399120829</v>
      </c>
      <c r="O266">
        <v>361083.59845529351</v>
      </c>
      <c r="P266">
        <v>394342.11130721337</v>
      </c>
      <c r="Q266">
        <v>422892.31835457362</v>
      </c>
      <c r="R266">
        <v>450656.12836467603</v>
      </c>
      <c r="S266">
        <v>476564.88912167848</v>
      </c>
      <c r="T266">
        <v>489987.70341310906</v>
      </c>
      <c r="U266">
        <v>504662.1226444674</v>
      </c>
      <c r="V266">
        <v>532509.03410632606</v>
      </c>
      <c r="W266">
        <v>573995.35575075971</v>
      </c>
      <c r="X266">
        <v>626951.78684937721</v>
      </c>
      <c r="Y266">
        <v>682277.20217789186</v>
      </c>
      <c r="Z266">
        <v>745588.52430384746</v>
      </c>
      <c r="AA266">
        <v>797973.31620308035</v>
      </c>
      <c r="AB266">
        <v>868732.5467920464</v>
      </c>
      <c r="AC266">
        <v>940562.78190820338</v>
      </c>
      <c r="AD266">
        <v>988999.12683534878</v>
      </c>
      <c r="AE266">
        <v>1035299.3017525148</v>
      </c>
      <c r="AF266">
        <v>1066500.0447326435</v>
      </c>
      <c r="AG266">
        <v>1117891.2117019168</v>
      </c>
      <c r="AH266">
        <v>1144672.7486107717</v>
      </c>
      <c r="AI266">
        <v>1205489.7429149719</v>
      </c>
      <c r="AJ266">
        <v>1261309.0615406744</v>
      </c>
      <c r="AK266">
        <v>1286110.9861845935</v>
      </c>
      <c r="AL266">
        <v>1332819.3884003728</v>
      </c>
      <c r="AM266">
        <v>1397219.8465279646</v>
      </c>
      <c r="AN266">
        <v>1460235.4578598498</v>
      </c>
      <c r="AO266">
        <v>1519242.1715344687</v>
      </c>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c r="DF266"/>
      <c r="DG266"/>
      <c r="DH266"/>
      <c r="DI266"/>
      <c r="DJ266"/>
      <c r="DK266"/>
      <c r="DL266"/>
      <c r="DM266"/>
      <c r="DN266"/>
      <c r="DO266"/>
      <c r="DP266"/>
      <c r="DQ266"/>
      <c r="DR266"/>
      <c r="DS266"/>
      <c r="DT266"/>
      <c r="DU266"/>
      <c r="DV266"/>
      <c r="DW266"/>
      <c r="DX266"/>
      <c r="DY266"/>
      <c r="DZ266"/>
      <c r="EA266"/>
      <c r="EB266"/>
      <c r="EC266"/>
      <c r="ED266"/>
      <c r="EE266"/>
      <c r="EF266"/>
      <c r="EG266"/>
      <c r="EH266"/>
      <c r="EI266"/>
      <c r="EJ266"/>
      <c r="EK266"/>
      <c r="EL266"/>
      <c r="EM266"/>
      <c r="EN266"/>
      <c r="EO266"/>
      <c r="EP266"/>
      <c r="EQ266"/>
      <c r="ER266"/>
      <c r="ES266"/>
      <c r="ET266"/>
      <c r="EU266"/>
      <c r="EV266"/>
      <c r="EW266"/>
      <c r="EX266"/>
      <c r="EY266"/>
      <c r="EZ266"/>
      <c r="FA266"/>
      <c r="FB266"/>
      <c r="FC266"/>
      <c r="FD266"/>
      <c r="FE266"/>
      <c r="FF266"/>
      <c r="FG266"/>
      <c r="FH266"/>
      <c r="FI266"/>
      <c r="FJ266"/>
      <c r="FK266"/>
      <c r="FL266"/>
      <c r="FM266"/>
      <c r="FN266"/>
      <c r="FO266"/>
      <c r="FP266"/>
      <c r="FQ266"/>
      <c r="FR266"/>
      <c r="FS266"/>
      <c r="FT266"/>
      <c r="FU266"/>
      <c r="FV266"/>
      <c r="FW266"/>
      <c r="FX266"/>
      <c r="FY266"/>
      <c r="FZ266"/>
      <c r="GA266"/>
      <c r="GB266"/>
      <c r="GC266"/>
      <c r="GD266"/>
      <c r="GE266"/>
      <c r="GF266"/>
      <c r="GG266"/>
      <c r="GH266"/>
      <c r="GI266"/>
      <c r="GJ266"/>
      <c r="GK266"/>
      <c r="GL266"/>
      <c r="GM266"/>
      <c r="GN266"/>
      <c r="GO266"/>
      <c r="GP266"/>
      <c r="GQ266"/>
      <c r="GR266"/>
      <c r="GS266"/>
      <c r="GT266"/>
      <c r="GU266"/>
      <c r="GV266"/>
      <c r="GW266"/>
      <c r="GX266"/>
      <c r="GY266"/>
      <c r="GZ266"/>
      <c r="HA266"/>
      <c r="HB266"/>
      <c r="HC266"/>
      <c r="HD266"/>
      <c r="HE266"/>
      <c r="HF266"/>
      <c r="HG266"/>
      <c r="HH266"/>
      <c r="HI266"/>
      <c r="HJ266"/>
      <c r="HK266"/>
      <c r="HL266"/>
      <c r="HM266"/>
      <c r="HN266"/>
      <c r="HO266"/>
      <c r="HP266"/>
      <c r="HQ266"/>
      <c r="HR266"/>
      <c r="HS266"/>
      <c r="HT266"/>
      <c r="HU266"/>
      <c r="HV266"/>
      <c r="HW266"/>
      <c r="HX266"/>
      <c r="HY266"/>
      <c r="HZ266"/>
      <c r="IA266"/>
      <c r="IB266"/>
      <c r="IC266"/>
      <c r="ID266"/>
      <c r="IE266"/>
      <c r="IF266"/>
      <c r="IG266"/>
      <c r="IH266"/>
      <c r="II266"/>
      <c r="IJ266"/>
      <c r="IK266"/>
      <c r="IL266"/>
      <c r="IM266"/>
      <c r="IN266"/>
      <c r="IO266"/>
      <c r="IP266"/>
      <c r="IQ266"/>
      <c r="IR266"/>
      <c r="IS266"/>
      <c r="IT266"/>
      <c r="IU266"/>
      <c r="IV266"/>
      <c r="IW266"/>
      <c r="IX266"/>
      <c r="IY266"/>
      <c r="IZ266"/>
      <c r="JA266"/>
      <c r="JB266"/>
      <c r="JC266"/>
      <c r="JD266"/>
      <c r="JE266"/>
      <c r="JF266"/>
      <c r="JG266"/>
      <c r="JH266"/>
      <c r="JI266"/>
      <c r="JJ266"/>
      <c r="JK266"/>
      <c r="JL266"/>
      <c r="JM266"/>
      <c r="JN266"/>
      <c r="JO266"/>
      <c r="JP266"/>
      <c r="JQ266"/>
      <c r="JR266"/>
      <c r="JS266"/>
      <c r="JT266"/>
      <c r="JU266"/>
      <c r="JV266"/>
      <c r="JW266"/>
      <c r="JX266"/>
      <c r="JY266"/>
      <c r="JZ266"/>
      <c r="KA266"/>
      <c r="KB266"/>
      <c r="KC266"/>
      <c r="KD266"/>
      <c r="KE266"/>
      <c r="KF266"/>
      <c r="KG266"/>
      <c r="KH266"/>
      <c r="KI266"/>
      <c r="KJ266"/>
      <c r="KK266"/>
      <c r="KL266"/>
      <c r="KM266"/>
      <c r="KN266"/>
      <c r="KO266"/>
      <c r="KP266"/>
      <c r="KQ266"/>
      <c r="KR266"/>
      <c r="KS266"/>
      <c r="KT266"/>
      <c r="KU266"/>
      <c r="KV266"/>
      <c r="KW266"/>
      <c r="KX266"/>
      <c r="KY266"/>
      <c r="KZ266"/>
      <c r="LA266"/>
      <c r="LB266"/>
      <c r="LC266"/>
      <c r="LD266"/>
      <c r="LE266"/>
      <c r="LF266"/>
      <c r="LG266"/>
      <c r="LH266"/>
      <c r="LI266"/>
      <c r="LJ266"/>
      <c r="LK266"/>
      <c r="LL266"/>
      <c r="LM266"/>
      <c r="LN266"/>
      <c r="LO266"/>
      <c r="LP266"/>
      <c r="LQ266"/>
      <c r="LR266"/>
      <c r="LS266"/>
      <c r="LT266"/>
      <c r="LU266"/>
      <c r="LV266"/>
      <c r="LW266"/>
      <c r="LX266"/>
      <c r="LY266"/>
      <c r="LZ266"/>
      <c r="MA266"/>
      <c r="MB266"/>
      <c r="MC266"/>
      <c r="MD266"/>
      <c r="ME266"/>
      <c r="MF266"/>
      <c r="MG266"/>
      <c r="MH266"/>
      <c r="MI266"/>
      <c r="MJ266"/>
      <c r="MK266"/>
      <c r="ML266"/>
      <c r="MM266"/>
      <c r="MN266"/>
      <c r="MO266"/>
      <c r="MP266"/>
      <c r="MQ266"/>
      <c r="MR266"/>
      <c r="MS266"/>
      <c r="MT266"/>
      <c r="MU266"/>
      <c r="MV266"/>
      <c r="MW266"/>
      <c r="MX266"/>
      <c r="MY266"/>
      <c r="MZ266"/>
      <c r="NA266"/>
      <c r="NB266"/>
      <c r="NC266"/>
      <c r="ND266"/>
      <c r="NE266"/>
      <c r="NF266"/>
      <c r="NG266"/>
      <c r="NH266"/>
      <c r="NI266"/>
      <c r="NJ266"/>
      <c r="NK266"/>
      <c r="NL266"/>
      <c r="NM266"/>
      <c r="NN266"/>
      <c r="NO266"/>
      <c r="NP266"/>
      <c r="NQ266"/>
      <c r="NR266"/>
      <c r="NS266"/>
      <c r="NT266"/>
      <c r="NU266"/>
      <c r="NV266"/>
      <c r="NW266"/>
      <c r="NX266"/>
      <c r="NY266"/>
      <c r="NZ266"/>
      <c r="OA266"/>
      <c r="OB266"/>
      <c r="OC266"/>
      <c r="OD266"/>
      <c r="OE266"/>
      <c r="OF266"/>
      <c r="OG266"/>
      <c r="OH266"/>
      <c r="OI266"/>
      <c r="OJ266"/>
      <c r="OK266"/>
      <c r="OL266"/>
      <c r="OM266"/>
      <c r="ON266"/>
      <c r="OO266"/>
      <c r="OP266"/>
      <c r="OQ266"/>
      <c r="OR266"/>
      <c r="OS266"/>
      <c r="OT266"/>
      <c r="OU266"/>
      <c r="OV266"/>
      <c r="OW266"/>
      <c r="OX266"/>
      <c r="OY266"/>
      <c r="OZ266"/>
      <c r="PA266"/>
      <c r="PB266"/>
      <c r="PC266"/>
      <c r="PD266"/>
      <c r="PE266"/>
      <c r="PF266"/>
      <c r="PG266"/>
      <c r="PH266"/>
      <c r="PI266"/>
      <c r="PJ266"/>
      <c r="PK266"/>
      <c r="PL266"/>
      <c r="PM266"/>
      <c r="PN266"/>
      <c r="PO266"/>
      <c r="PP266"/>
      <c r="PQ266"/>
      <c r="PR266"/>
      <c r="PS266"/>
      <c r="PT266"/>
      <c r="PU266"/>
      <c r="PV266"/>
      <c r="PW266"/>
      <c r="PX266"/>
      <c r="PY266"/>
      <c r="PZ266"/>
      <c r="QA266"/>
      <c r="QB266"/>
      <c r="QC266"/>
      <c r="QD266"/>
      <c r="QE266"/>
      <c r="QF266"/>
      <c r="QG266"/>
      <c r="QH266"/>
      <c r="QI266"/>
      <c r="QJ266"/>
      <c r="QK266"/>
      <c r="QL266"/>
      <c r="QM266"/>
      <c r="QN266"/>
      <c r="QO266"/>
      <c r="QP266"/>
      <c r="QQ266"/>
      <c r="QR266"/>
      <c r="QS266"/>
      <c r="QT266"/>
      <c r="QU266"/>
      <c r="QV266"/>
      <c r="QW266"/>
      <c r="QX266"/>
      <c r="QY266"/>
      <c r="QZ266"/>
      <c r="RA266"/>
      <c r="RB266"/>
      <c r="RC266"/>
      <c r="RD266"/>
      <c r="RE266"/>
      <c r="RF266"/>
      <c r="RG266"/>
      <c r="RH266"/>
      <c r="RI266"/>
      <c r="RJ266"/>
      <c r="RK266"/>
      <c r="RL266"/>
      <c r="RM266"/>
      <c r="RN266"/>
      <c r="RO266"/>
      <c r="RP266"/>
      <c r="RQ266"/>
      <c r="RR266"/>
      <c r="RS266"/>
      <c r="RT266"/>
      <c r="RU266"/>
      <c r="RV266"/>
      <c r="RW266"/>
      <c r="RX266"/>
      <c r="RY266"/>
      <c r="RZ266"/>
      <c r="SA266"/>
      <c r="SB266"/>
      <c r="SC266"/>
      <c r="SD266"/>
      <c r="SE266"/>
      <c r="SF266"/>
      <c r="SG266"/>
      <c r="SH266"/>
      <c r="SI266"/>
      <c r="SJ266"/>
      <c r="SK266"/>
      <c r="SL266"/>
      <c r="SM266"/>
      <c r="SN266"/>
      <c r="SO266"/>
      <c r="SP266"/>
      <c r="SQ266"/>
      <c r="SR266"/>
      <c r="SS266"/>
      <c r="ST266"/>
      <c r="SU266"/>
      <c r="SV266"/>
      <c r="SW266"/>
      <c r="SX266"/>
      <c r="SY266"/>
      <c r="SZ266"/>
      <c r="TA266"/>
      <c r="TB266"/>
      <c r="TC266"/>
      <c r="TD266"/>
      <c r="TE266"/>
      <c r="TF266"/>
      <c r="TG266"/>
      <c r="TH266"/>
      <c r="TI266"/>
      <c r="TJ266"/>
      <c r="TK266"/>
      <c r="TL266"/>
      <c r="TM266"/>
      <c r="TN266"/>
      <c r="TO266"/>
      <c r="TP266"/>
      <c r="TQ266"/>
      <c r="TR266"/>
      <c r="TS266"/>
      <c r="TT266"/>
      <c r="TU266"/>
      <c r="TV266"/>
      <c r="TW266"/>
      <c r="TX266"/>
      <c r="TY266"/>
      <c r="TZ266"/>
      <c r="UA266"/>
      <c r="UB266"/>
      <c r="UC266"/>
      <c r="UD266"/>
      <c r="UE266"/>
      <c r="UF266"/>
      <c r="UG266"/>
      <c r="UH266"/>
      <c r="UI266"/>
      <c r="UJ266"/>
      <c r="UK266"/>
      <c r="UL266"/>
      <c r="UM266"/>
      <c r="UN266"/>
      <c r="UO266"/>
      <c r="UP266"/>
      <c r="UQ266"/>
      <c r="UR266"/>
      <c r="US266"/>
      <c r="UT266"/>
      <c r="UU266"/>
      <c r="UV266"/>
      <c r="UW266"/>
      <c r="UX266"/>
      <c r="UY266"/>
      <c r="UZ266"/>
      <c r="VA266"/>
      <c r="VB266"/>
      <c r="VC266"/>
      <c r="VD266"/>
      <c r="VE266"/>
      <c r="VF266"/>
      <c r="VG266"/>
      <c r="VH266"/>
      <c r="VI266"/>
      <c r="VJ266"/>
      <c r="VK266"/>
      <c r="VL266"/>
      <c r="VM266"/>
      <c r="VN266"/>
      <c r="VO266"/>
      <c r="VP266"/>
      <c r="VQ266"/>
      <c r="VR266"/>
      <c r="VS266"/>
      <c r="VT266"/>
      <c r="VU266"/>
      <c r="VV266"/>
      <c r="VW266"/>
      <c r="VX266"/>
      <c r="VY266"/>
      <c r="VZ266"/>
      <c r="WA266"/>
      <c r="WB266"/>
      <c r="WC266"/>
      <c r="WD266"/>
      <c r="WE266"/>
      <c r="WF266"/>
      <c r="WG266"/>
      <c r="WH266"/>
      <c r="WI266"/>
      <c r="WJ266"/>
      <c r="WK266"/>
      <c r="WL266"/>
      <c r="WM266"/>
      <c r="WN266"/>
      <c r="WO266"/>
      <c r="WP266"/>
      <c r="WQ266"/>
      <c r="WR266"/>
      <c r="WS266"/>
      <c r="WT266"/>
      <c r="WU266"/>
      <c r="WV266"/>
      <c r="WW266"/>
      <c r="WX266"/>
      <c r="WY266"/>
      <c r="WZ266"/>
      <c r="XA266"/>
      <c r="XB266"/>
      <c r="XC266"/>
      <c r="XD266"/>
      <c r="XE266"/>
      <c r="XF266"/>
      <c r="XG266"/>
      <c r="XH266"/>
      <c r="XI266"/>
      <c r="XJ266"/>
      <c r="XK266"/>
      <c r="XL266"/>
      <c r="XM266"/>
      <c r="XN266"/>
      <c r="XO266"/>
      <c r="XP266"/>
      <c r="XQ266"/>
      <c r="XR266"/>
      <c r="XS266"/>
      <c r="XT266"/>
      <c r="XU266"/>
      <c r="XV266"/>
      <c r="XW266"/>
      <c r="XX266"/>
      <c r="XY266"/>
      <c r="XZ266"/>
      <c r="YA266"/>
      <c r="YB266"/>
      <c r="YC266"/>
      <c r="YD266"/>
      <c r="YE266"/>
      <c r="YF266"/>
      <c r="YG266"/>
      <c r="YH266"/>
      <c r="YI266"/>
      <c r="YJ266"/>
      <c r="YK266"/>
      <c r="YL266"/>
      <c r="YM266"/>
      <c r="YN266"/>
      <c r="YO266"/>
      <c r="YP266"/>
      <c r="YQ266"/>
      <c r="YR266"/>
      <c r="YS266"/>
      <c r="YT266"/>
      <c r="YU266"/>
      <c r="YV266"/>
      <c r="YW266"/>
      <c r="YX266"/>
      <c r="YY266"/>
      <c r="YZ266"/>
      <c r="ZA266"/>
      <c r="ZB266"/>
      <c r="ZC266"/>
      <c r="ZD266"/>
      <c r="ZE266"/>
      <c r="ZF266"/>
      <c r="ZG266"/>
      <c r="ZH266"/>
      <c r="ZI266"/>
      <c r="ZJ266"/>
      <c r="ZK266"/>
      <c r="ZL266"/>
      <c r="ZM266"/>
      <c r="ZN266"/>
      <c r="ZO266"/>
      <c r="ZP266"/>
      <c r="ZQ266"/>
      <c r="ZR266"/>
      <c r="ZS266"/>
      <c r="ZT266"/>
      <c r="ZU266"/>
      <c r="ZV266"/>
      <c r="ZW266"/>
      <c r="ZX266"/>
      <c r="ZY266"/>
      <c r="ZZ266"/>
    </row>
    <row r="267" spans="1:702" s="18" customFormat="1">
      <c r="A267" s="16" t="s">
        <v>68</v>
      </c>
      <c r="B267">
        <v>502542.61429162155</v>
      </c>
      <c r="C267">
        <v>524750.1240495427</v>
      </c>
      <c r="D267">
        <v>533995.53042869386</v>
      </c>
      <c r="E267">
        <v>532183.62071229168</v>
      </c>
      <c r="F267">
        <v>585705.16586571967</v>
      </c>
      <c r="G267">
        <v>508523.63641983282</v>
      </c>
      <c r="H267">
        <v>527623.41592092882</v>
      </c>
      <c r="I267">
        <v>409118.91825170536</v>
      </c>
      <c r="J267">
        <v>403193.20529394614</v>
      </c>
      <c r="K267">
        <v>388007.09530239395</v>
      </c>
      <c r="L267">
        <v>315150.88082063524</v>
      </c>
      <c r="M267">
        <v>304885.56382597296</v>
      </c>
      <c r="N267">
        <v>247698.46555623243</v>
      </c>
      <c r="O267">
        <v>286677.49184277497</v>
      </c>
      <c r="P267">
        <v>301448.1520454362</v>
      </c>
      <c r="Q267">
        <v>342583.48244713247</v>
      </c>
      <c r="R267">
        <v>353146.77214025386</v>
      </c>
      <c r="S267">
        <v>353435.80429761915</v>
      </c>
      <c r="T267">
        <v>336210.08003616531</v>
      </c>
      <c r="U267">
        <v>366606.2179084316</v>
      </c>
      <c r="V267">
        <v>426566.67633599846</v>
      </c>
      <c r="W267">
        <v>459412.4837570911</v>
      </c>
      <c r="X267">
        <v>470393.31212749332</v>
      </c>
      <c r="Y267">
        <v>448617.05442366126</v>
      </c>
      <c r="Z267">
        <v>475773.74606271117</v>
      </c>
      <c r="AA267">
        <v>402299.86212920613</v>
      </c>
      <c r="AB267">
        <v>383187.05092884495</v>
      </c>
      <c r="AC267">
        <v>324716.14462965925</v>
      </c>
      <c r="AD267">
        <v>312854.30623860954</v>
      </c>
      <c r="AE267">
        <v>0</v>
      </c>
      <c r="AF267">
        <v>0</v>
      </c>
      <c r="AG267">
        <v>0</v>
      </c>
      <c r="AH267">
        <v>0</v>
      </c>
      <c r="AI267">
        <v>0</v>
      </c>
      <c r="AJ267">
        <v>0</v>
      </c>
      <c r="AK267">
        <v>0</v>
      </c>
      <c r="AL267">
        <v>0</v>
      </c>
      <c r="AM267">
        <v>0</v>
      </c>
      <c r="AN267">
        <v>0</v>
      </c>
      <c r="AO267">
        <v>0</v>
      </c>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c r="DF267"/>
      <c r="DG267"/>
      <c r="DH267"/>
      <c r="DI267"/>
      <c r="DJ267"/>
      <c r="DK267"/>
      <c r="DL267"/>
      <c r="DM267"/>
      <c r="DN267"/>
      <c r="DO267"/>
      <c r="DP267"/>
      <c r="DQ267"/>
      <c r="DR267"/>
      <c r="DS267"/>
      <c r="DT267"/>
      <c r="DU267"/>
      <c r="DV267"/>
      <c r="DW267"/>
      <c r="DX267"/>
      <c r="DY267"/>
      <c r="DZ267"/>
      <c r="EA267"/>
      <c r="EB267"/>
      <c r="EC267"/>
      <c r="ED267"/>
      <c r="EE267"/>
      <c r="EF267"/>
      <c r="EG267"/>
      <c r="EH267"/>
      <c r="EI267"/>
      <c r="EJ267"/>
      <c r="EK267"/>
      <c r="EL267"/>
      <c r="EM267"/>
      <c r="EN267"/>
      <c r="EO267"/>
      <c r="EP267"/>
      <c r="EQ267"/>
      <c r="ER267"/>
      <c r="ES267"/>
      <c r="ET267"/>
      <c r="EU267"/>
      <c r="EV267"/>
      <c r="EW267"/>
      <c r="EX267"/>
      <c r="EY267"/>
      <c r="EZ267"/>
      <c r="FA267"/>
      <c r="FB267"/>
      <c r="FC267"/>
      <c r="FD267"/>
      <c r="FE267"/>
      <c r="FF267"/>
      <c r="FG267"/>
      <c r="FH267"/>
      <c r="FI267"/>
      <c r="FJ267"/>
      <c r="FK267"/>
      <c r="FL267"/>
      <c r="FM267"/>
      <c r="FN267"/>
      <c r="FO267"/>
      <c r="FP267"/>
      <c r="FQ267"/>
      <c r="FR267"/>
      <c r="FS267"/>
      <c r="FT267"/>
      <c r="FU267"/>
      <c r="FV267"/>
      <c r="FW267"/>
      <c r="FX267"/>
      <c r="FY267"/>
      <c r="FZ267"/>
      <c r="GA267"/>
      <c r="GB267"/>
      <c r="GC267"/>
      <c r="GD267"/>
      <c r="GE267"/>
      <c r="GF267"/>
      <c r="GG267"/>
      <c r="GH267"/>
      <c r="GI267"/>
      <c r="GJ267"/>
      <c r="GK267"/>
      <c r="GL267"/>
      <c r="GM267"/>
      <c r="GN267"/>
      <c r="GO267"/>
      <c r="GP267"/>
      <c r="GQ267"/>
      <c r="GR267"/>
      <c r="GS267"/>
      <c r="GT267"/>
      <c r="GU267"/>
      <c r="GV267"/>
      <c r="GW267"/>
      <c r="GX267"/>
      <c r="GY267"/>
      <c r="GZ267"/>
      <c r="HA267"/>
      <c r="HB267"/>
      <c r="HC267"/>
      <c r="HD267"/>
      <c r="HE267"/>
      <c r="HF267"/>
      <c r="HG267"/>
      <c r="HH267"/>
      <c r="HI267"/>
      <c r="HJ267"/>
      <c r="HK267"/>
      <c r="HL267"/>
      <c r="HM267"/>
      <c r="HN267"/>
      <c r="HO267"/>
      <c r="HP267"/>
      <c r="HQ267"/>
      <c r="HR267"/>
      <c r="HS267"/>
      <c r="HT267"/>
      <c r="HU267"/>
      <c r="HV267"/>
      <c r="HW267"/>
      <c r="HX267"/>
      <c r="HY267"/>
      <c r="HZ267"/>
      <c r="IA267"/>
      <c r="IB267"/>
      <c r="IC267"/>
      <c r="ID267"/>
      <c r="IE267"/>
      <c r="IF267"/>
      <c r="IG267"/>
      <c r="IH267"/>
      <c r="II267"/>
      <c r="IJ267"/>
      <c r="IK267"/>
      <c r="IL267"/>
      <c r="IM267"/>
      <c r="IN267"/>
      <c r="IO267"/>
      <c r="IP267"/>
      <c r="IQ267"/>
      <c r="IR267"/>
      <c r="IS267"/>
      <c r="IT267"/>
      <c r="IU267"/>
      <c r="IV267"/>
      <c r="IW267"/>
      <c r="IX267"/>
      <c r="IY267"/>
      <c r="IZ267"/>
      <c r="JA267"/>
      <c r="JB267"/>
      <c r="JC267"/>
      <c r="JD267"/>
      <c r="JE267"/>
      <c r="JF267"/>
      <c r="JG267"/>
      <c r="JH267"/>
      <c r="JI267"/>
      <c r="JJ267"/>
      <c r="JK267"/>
      <c r="JL267"/>
      <c r="JM267"/>
      <c r="JN267"/>
      <c r="JO267"/>
      <c r="JP267"/>
      <c r="JQ267"/>
      <c r="JR267"/>
      <c r="JS267"/>
      <c r="JT267"/>
      <c r="JU267"/>
      <c r="JV267"/>
      <c r="JW267"/>
      <c r="JX267"/>
      <c r="JY267"/>
      <c r="JZ267"/>
      <c r="KA267"/>
      <c r="KB267"/>
      <c r="KC267"/>
      <c r="KD267"/>
      <c r="KE267"/>
      <c r="KF267"/>
      <c r="KG267"/>
      <c r="KH267"/>
      <c r="KI267"/>
      <c r="KJ267"/>
      <c r="KK267"/>
      <c r="KL267"/>
      <c r="KM267"/>
      <c r="KN267"/>
      <c r="KO267"/>
      <c r="KP267"/>
      <c r="KQ267"/>
      <c r="KR267"/>
      <c r="KS267"/>
      <c r="KT267"/>
      <c r="KU267"/>
      <c r="KV267"/>
      <c r="KW267"/>
      <c r="KX267"/>
      <c r="KY267"/>
      <c r="KZ267"/>
      <c r="LA267"/>
      <c r="LB267"/>
      <c r="LC267"/>
      <c r="LD267"/>
      <c r="LE267"/>
      <c r="LF267"/>
      <c r="LG267"/>
      <c r="LH267"/>
      <c r="LI267"/>
      <c r="LJ267"/>
      <c r="LK267"/>
      <c r="LL267"/>
      <c r="LM267"/>
      <c r="LN267"/>
      <c r="LO267"/>
      <c r="LP267"/>
      <c r="LQ267"/>
      <c r="LR267"/>
      <c r="LS267"/>
      <c r="LT267"/>
      <c r="LU267"/>
      <c r="LV267"/>
      <c r="LW267"/>
      <c r="LX267"/>
      <c r="LY267"/>
      <c r="LZ267"/>
      <c r="MA267"/>
      <c r="MB267"/>
      <c r="MC267"/>
      <c r="MD267"/>
      <c r="ME267"/>
      <c r="MF267"/>
      <c r="MG267"/>
      <c r="MH267"/>
      <c r="MI267"/>
      <c r="MJ267"/>
      <c r="MK267"/>
      <c r="ML267"/>
      <c r="MM267"/>
      <c r="MN267"/>
      <c r="MO267"/>
      <c r="MP267"/>
      <c r="MQ267"/>
      <c r="MR267"/>
      <c r="MS267"/>
      <c r="MT267"/>
      <c r="MU267"/>
      <c r="MV267"/>
      <c r="MW267"/>
      <c r="MX267"/>
      <c r="MY267"/>
      <c r="MZ267"/>
      <c r="NA267"/>
      <c r="NB267"/>
      <c r="NC267"/>
      <c r="ND267"/>
      <c r="NE267"/>
      <c r="NF267"/>
      <c r="NG267"/>
      <c r="NH267"/>
      <c r="NI267"/>
      <c r="NJ267"/>
      <c r="NK267"/>
      <c r="NL267"/>
      <c r="NM267"/>
      <c r="NN267"/>
      <c r="NO267"/>
      <c r="NP267"/>
      <c r="NQ267"/>
      <c r="NR267"/>
      <c r="NS267"/>
      <c r="NT267"/>
      <c r="NU267"/>
      <c r="NV267"/>
      <c r="NW267"/>
      <c r="NX267"/>
      <c r="NY267"/>
      <c r="NZ267"/>
      <c r="OA267"/>
      <c r="OB267"/>
      <c r="OC267"/>
      <c r="OD267"/>
      <c r="OE267"/>
      <c r="OF267"/>
      <c r="OG267"/>
      <c r="OH267"/>
      <c r="OI267"/>
      <c r="OJ267"/>
      <c r="OK267"/>
      <c r="OL267"/>
      <c r="OM267"/>
      <c r="ON267"/>
      <c r="OO267"/>
      <c r="OP267"/>
      <c r="OQ267"/>
      <c r="OR267"/>
      <c r="OS267"/>
      <c r="OT267"/>
      <c r="OU267"/>
      <c r="OV267"/>
      <c r="OW267"/>
      <c r="OX267"/>
      <c r="OY267"/>
      <c r="OZ267"/>
      <c r="PA267"/>
      <c r="PB267"/>
      <c r="PC267"/>
      <c r="PD267"/>
      <c r="PE267"/>
      <c r="PF267"/>
      <c r="PG267"/>
      <c r="PH267"/>
      <c r="PI267"/>
      <c r="PJ267"/>
      <c r="PK267"/>
      <c r="PL267"/>
      <c r="PM267"/>
      <c r="PN267"/>
      <c r="PO267"/>
      <c r="PP267"/>
      <c r="PQ267"/>
      <c r="PR267"/>
      <c r="PS267"/>
      <c r="PT267"/>
      <c r="PU267"/>
      <c r="PV267"/>
      <c r="PW267"/>
      <c r="PX267"/>
      <c r="PY267"/>
      <c r="PZ267"/>
      <c r="QA267"/>
      <c r="QB267"/>
      <c r="QC267"/>
      <c r="QD267"/>
      <c r="QE267"/>
      <c r="QF267"/>
      <c r="QG267"/>
      <c r="QH267"/>
      <c r="QI267"/>
      <c r="QJ267"/>
      <c r="QK267"/>
      <c r="QL267"/>
      <c r="QM267"/>
      <c r="QN267"/>
      <c r="QO267"/>
      <c r="QP267"/>
      <c r="QQ267"/>
      <c r="QR267"/>
      <c r="QS267"/>
      <c r="QT267"/>
      <c r="QU267"/>
      <c r="QV267"/>
      <c r="QW267"/>
      <c r="QX267"/>
      <c r="QY267"/>
      <c r="QZ267"/>
      <c r="RA267"/>
      <c r="RB267"/>
      <c r="RC267"/>
      <c r="RD267"/>
      <c r="RE267"/>
      <c r="RF267"/>
      <c r="RG267"/>
      <c r="RH267"/>
      <c r="RI267"/>
      <c r="RJ267"/>
      <c r="RK267"/>
      <c r="RL267"/>
      <c r="RM267"/>
      <c r="RN267"/>
      <c r="RO267"/>
      <c r="RP267"/>
      <c r="RQ267"/>
      <c r="RR267"/>
      <c r="RS267"/>
      <c r="RT267"/>
      <c r="RU267"/>
      <c r="RV267"/>
      <c r="RW267"/>
      <c r="RX267"/>
      <c r="RY267"/>
      <c r="RZ267"/>
      <c r="SA267"/>
      <c r="SB267"/>
      <c r="SC267"/>
      <c r="SD267"/>
      <c r="SE267"/>
      <c r="SF267"/>
      <c r="SG267"/>
      <c r="SH267"/>
      <c r="SI267"/>
      <c r="SJ267"/>
      <c r="SK267"/>
      <c r="SL267"/>
      <c r="SM267"/>
      <c r="SN267"/>
      <c r="SO267"/>
      <c r="SP267"/>
      <c r="SQ267"/>
      <c r="SR267"/>
      <c r="SS267"/>
      <c r="ST267"/>
      <c r="SU267"/>
      <c r="SV267"/>
      <c r="SW267"/>
      <c r="SX267"/>
      <c r="SY267"/>
      <c r="SZ267"/>
      <c r="TA267"/>
      <c r="TB267"/>
      <c r="TC267"/>
      <c r="TD267"/>
      <c r="TE267"/>
      <c r="TF267"/>
      <c r="TG267"/>
      <c r="TH267"/>
      <c r="TI267"/>
      <c r="TJ267"/>
      <c r="TK267"/>
      <c r="TL267"/>
      <c r="TM267"/>
      <c r="TN267"/>
      <c r="TO267"/>
      <c r="TP267"/>
      <c r="TQ267"/>
      <c r="TR267"/>
      <c r="TS267"/>
      <c r="TT267"/>
      <c r="TU267"/>
      <c r="TV267"/>
      <c r="TW267"/>
      <c r="TX267"/>
      <c r="TY267"/>
      <c r="TZ267"/>
      <c r="UA267"/>
      <c r="UB267"/>
      <c r="UC267"/>
      <c r="UD267"/>
      <c r="UE267"/>
      <c r="UF267"/>
      <c r="UG267"/>
      <c r="UH267"/>
      <c r="UI267"/>
      <c r="UJ267"/>
      <c r="UK267"/>
      <c r="UL267"/>
      <c r="UM267"/>
      <c r="UN267"/>
      <c r="UO267"/>
      <c r="UP267"/>
      <c r="UQ267"/>
      <c r="UR267"/>
      <c r="US267"/>
      <c r="UT267"/>
      <c r="UU267"/>
      <c r="UV267"/>
      <c r="UW267"/>
      <c r="UX267"/>
      <c r="UY267"/>
      <c r="UZ267"/>
      <c r="VA267"/>
      <c r="VB267"/>
      <c r="VC267"/>
      <c r="VD267"/>
      <c r="VE267"/>
      <c r="VF267"/>
      <c r="VG267"/>
      <c r="VH267"/>
      <c r="VI267"/>
      <c r="VJ267"/>
      <c r="VK267"/>
      <c r="VL267"/>
      <c r="VM267"/>
      <c r="VN267"/>
      <c r="VO267"/>
      <c r="VP267"/>
      <c r="VQ267"/>
      <c r="VR267"/>
      <c r="VS267"/>
      <c r="VT267"/>
      <c r="VU267"/>
      <c r="VV267"/>
      <c r="VW267"/>
      <c r="VX267"/>
      <c r="VY267"/>
      <c r="VZ267"/>
      <c r="WA267"/>
      <c r="WB267"/>
      <c r="WC267"/>
      <c r="WD267"/>
      <c r="WE267"/>
      <c r="WF267"/>
      <c r="WG267"/>
      <c r="WH267"/>
      <c r="WI267"/>
      <c r="WJ267"/>
      <c r="WK267"/>
      <c r="WL267"/>
      <c r="WM267"/>
      <c r="WN267"/>
      <c r="WO267"/>
      <c r="WP267"/>
      <c r="WQ267"/>
      <c r="WR267"/>
      <c r="WS267"/>
      <c r="WT267"/>
      <c r="WU267"/>
      <c r="WV267"/>
      <c r="WW267"/>
      <c r="WX267"/>
      <c r="WY267"/>
      <c r="WZ267"/>
      <c r="XA267"/>
      <c r="XB267"/>
      <c r="XC267"/>
      <c r="XD267"/>
      <c r="XE267"/>
      <c r="XF267"/>
      <c r="XG267"/>
      <c r="XH267"/>
      <c r="XI267"/>
      <c r="XJ267"/>
      <c r="XK267"/>
      <c r="XL267"/>
      <c r="XM267"/>
      <c r="XN267"/>
      <c r="XO267"/>
      <c r="XP267"/>
      <c r="XQ267"/>
      <c r="XR267"/>
      <c r="XS267"/>
      <c r="XT267"/>
      <c r="XU267"/>
      <c r="XV267"/>
      <c r="XW267"/>
      <c r="XX267"/>
      <c r="XY267"/>
      <c r="XZ267"/>
      <c r="YA267"/>
      <c r="YB267"/>
      <c r="YC267"/>
      <c r="YD267"/>
      <c r="YE267"/>
      <c r="YF267"/>
      <c r="YG267"/>
      <c r="YH267"/>
      <c r="YI267"/>
      <c r="YJ267"/>
      <c r="YK267"/>
      <c r="YL267"/>
      <c r="YM267"/>
      <c r="YN267"/>
      <c r="YO267"/>
      <c r="YP267"/>
      <c r="YQ267"/>
      <c r="YR267"/>
      <c r="YS267"/>
      <c r="YT267"/>
      <c r="YU267"/>
      <c r="YV267"/>
      <c r="YW267"/>
      <c r="YX267"/>
      <c r="YY267"/>
      <c r="YZ267"/>
      <c r="ZA267"/>
      <c r="ZB267"/>
      <c r="ZC267"/>
      <c r="ZD267"/>
      <c r="ZE267"/>
      <c r="ZF267"/>
      <c r="ZG267"/>
      <c r="ZH267"/>
      <c r="ZI267"/>
      <c r="ZJ267"/>
      <c r="ZK267"/>
      <c r="ZL267"/>
      <c r="ZM267"/>
      <c r="ZN267"/>
      <c r="ZO267"/>
      <c r="ZP267"/>
      <c r="ZQ267"/>
      <c r="ZR267"/>
      <c r="ZS267"/>
      <c r="ZT267"/>
      <c r="ZU267"/>
      <c r="ZV267"/>
      <c r="ZW267"/>
      <c r="ZX267"/>
      <c r="ZY267"/>
      <c r="ZZ267"/>
    </row>
    <row r="268" spans="1:702" s="18" customFormat="1">
      <c r="A268" s="16" t="s">
        <v>69</v>
      </c>
      <c r="B268">
        <v>125635.65357290539</v>
      </c>
      <c r="C268">
        <v>131187.53101238568</v>
      </c>
      <c r="D268">
        <v>133498.88260717347</v>
      </c>
      <c r="E268">
        <v>133045.90517807292</v>
      </c>
      <c r="F268">
        <v>146426.29146642992</v>
      </c>
      <c r="G268">
        <v>127130.90910495821</v>
      </c>
      <c r="H268">
        <v>131905.8539802322</v>
      </c>
      <c r="I268">
        <v>102279.72956292634</v>
      </c>
      <c r="J268">
        <v>100798.30132348654</v>
      </c>
      <c r="K268">
        <v>97001.773825598488</v>
      </c>
      <c r="L268">
        <v>78787.72020515881</v>
      </c>
      <c r="M268">
        <v>76221.39095649324</v>
      </c>
      <c r="N268">
        <v>61924.616389058108</v>
      </c>
      <c r="O268">
        <v>71669.372960693741</v>
      </c>
      <c r="P268">
        <v>75362.038011359051</v>
      </c>
      <c r="Q268">
        <v>85645.870611783117</v>
      </c>
      <c r="R268">
        <v>88286.693035063465</v>
      </c>
      <c r="S268">
        <v>88358.951074404788</v>
      </c>
      <c r="T268">
        <v>84052.520009041327</v>
      </c>
      <c r="U268">
        <v>91651.5544771079</v>
      </c>
      <c r="V268">
        <v>106641.66908399962</v>
      </c>
      <c r="W268">
        <v>114853.12093927278</v>
      </c>
      <c r="X268">
        <v>117598.32803187333</v>
      </c>
      <c r="Y268">
        <v>112154.26360591532</v>
      </c>
      <c r="Z268">
        <v>118943.43651567779</v>
      </c>
      <c r="AA268">
        <v>100574.96553230153</v>
      </c>
      <c r="AB268">
        <v>95796.762732211238</v>
      </c>
      <c r="AC268">
        <v>81179.036157414797</v>
      </c>
      <c r="AD268">
        <v>78213.576559652371</v>
      </c>
      <c r="AE268">
        <v>395166.99910571624</v>
      </c>
      <c r="AF268">
        <v>380625.21937930165</v>
      </c>
      <c r="AG268">
        <v>399313.40140933788</v>
      </c>
      <c r="AH268">
        <v>317284.59711103659</v>
      </c>
      <c r="AI268">
        <v>250073.48747643468</v>
      </c>
      <c r="AJ268">
        <v>265013.68100562075</v>
      </c>
      <c r="AK268">
        <v>241764.17064659877</v>
      </c>
      <c r="AL268">
        <v>241280.50457646843</v>
      </c>
      <c r="AM268">
        <v>204199.30128046294</v>
      </c>
      <c r="AN268">
        <v>183419.93034923539</v>
      </c>
      <c r="AO268">
        <v>172048.28069689291</v>
      </c>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c r="DF268"/>
      <c r="DG268"/>
      <c r="DH268"/>
      <c r="DI268"/>
      <c r="DJ268"/>
      <c r="DK268"/>
      <c r="DL268"/>
      <c r="DM268"/>
      <c r="DN268"/>
      <c r="DO268"/>
      <c r="DP268"/>
      <c r="DQ268"/>
      <c r="DR268"/>
      <c r="DS268"/>
      <c r="DT268"/>
      <c r="DU268"/>
      <c r="DV268"/>
      <c r="DW268"/>
      <c r="DX268"/>
      <c r="DY268"/>
      <c r="DZ268"/>
      <c r="EA268"/>
      <c r="EB268"/>
      <c r="EC268"/>
      <c r="ED268"/>
      <c r="EE268"/>
      <c r="EF268"/>
      <c r="EG268"/>
      <c r="EH268"/>
      <c r="EI268"/>
      <c r="EJ268"/>
      <c r="EK268"/>
      <c r="EL268"/>
      <c r="EM268"/>
      <c r="EN268"/>
      <c r="EO268"/>
      <c r="EP268"/>
      <c r="EQ268"/>
      <c r="ER268"/>
      <c r="ES268"/>
      <c r="ET268"/>
      <c r="EU268"/>
      <c r="EV268"/>
      <c r="EW268"/>
      <c r="EX268"/>
      <c r="EY268"/>
      <c r="EZ268"/>
      <c r="FA268"/>
      <c r="FB268"/>
      <c r="FC268"/>
      <c r="FD268"/>
      <c r="FE268"/>
      <c r="FF268"/>
      <c r="FG268"/>
      <c r="FH268"/>
      <c r="FI268"/>
      <c r="FJ268"/>
      <c r="FK268"/>
      <c r="FL268"/>
      <c r="FM268"/>
      <c r="FN268"/>
      <c r="FO268"/>
      <c r="FP268"/>
      <c r="FQ268"/>
      <c r="FR268"/>
      <c r="FS268"/>
      <c r="FT268"/>
      <c r="FU268"/>
      <c r="FV268"/>
      <c r="FW268"/>
      <c r="FX268"/>
      <c r="FY268"/>
      <c r="FZ268"/>
      <c r="GA268"/>
      <c r="GB268"/>
      <c r="GC268"/>
      <c r="GD268"/>
      <c r="GE268"/>
      <c r="GF268"/>
      <c r="GG268"/>
      <c r="GH268"/>
      <c r="GI268"/>
      <c r="GJ268"/>
      <c r="GK268"/>
      <c r="GL268"/>
      <c r="GM268"/>
      <c r="GN268"/>
      <c r="GO268"/>
      <c r="GP268"/>
      <c r="GQ268"/>
      <c r="GR268"/>
      <c r="GS268"/>
      <c r="GT268"/>
      <c r="GU268"/>
      <c r="GV268"/>
      <c r="GW268"/>
      <c r="GX268"/>
      <c r="GY268"/>
      <c r="GZ268"/>
      <c r="HA268"/>
      <c r="HB268"/>
      <c r="HC268"/>
      <c r="HD268"/>
      <c r="HE268"/>
      <c r="HF268"/>
      <c r="HG268"/>
      <c r="HH268"/>
      <c r="HI268"/>
      <c r="HJ268"/>
      <c r="HK268"/>
      <c r="HL268"/>
      <c r="HM268"/>
      <c r="HN268"/>
      <c r="HO268"/>
      <c r="HP268"/>
      <c r="HQ268"/>
      <c r="HR268"/>
      <c r="HS268"/>
      <c r="HT268"/>
      <c r="HU268"/>
      <c r="HV268"/>
      <c r="HW268"/>
      <c r="HX268"/>
      <c r="HY268"/>
      <c r="HZ268"/>
      <c r="IA268"/>
      <c r="IB268"/>
      <c r="IC268"/>
      <c r="ID268"/>
      <c r="IE268"/>
      <c r="IF268"/>
      <c r="IG268"/>
      <c r="IH268"/>
      <c r="II268"/>
      <c r="IJ268"/>
      <c r="IK268"/>
      <c r="IL268"/>
      <c r="IM268"/>
      <c r="IN268"/>
      <c r="IO268"/>
      <c r="IP268"/>
      <c r="IQ268"/>
      <c r="IR268"/>
      <c r="IS268"/>
      <c r="IT268"/>
      <c r="IU268"/>
      <c r="IV268"/>
      <c r="IW268"/>
      <c r="IX268"/>
      <c r="IY268"/>
      <c r="IZ268"/>
      <c r="JA268"/>
      <c r="JB268"/>
      <c r="JC268"/>
      <c r="JD268"/>
      <c r="JE268"/>
      <c r="JF268"/>
      <c r="JG268"/>
      <c r="JH268"/>
      <c r="JI268"/>
      <c r="JJ268"/>
      <c r="JK268"/>
      <c r="JL268"/>
      <c r="JM268"/>
      <c r="JN268"/>
      <c r="JO268"/>
      <c r="JP268"/>
      <c r="JQ268"/>
      <c r="JR268"/>
      <c r="JS268"/>
      <c r="JT268"/>
      <c r="JU268"/>
      <c r="JV268"/>
      <c r="JW268"/>
      <c r="JX268"/>
      <c r="JY268"/>
      <c r="JZ268"/>
      <c r="KA268"/>
      <c r="KB268"/>
      <c r="KC268"/>
      <c r="KD268"/>
      <c r="KE268"/>
      <c r="KF268"/>
      <c r="KG268"/>
      <c r="KH268"/>
      <c r="KI268"/>
      <c r="KJ268"/>
      <c r="KK268"/>
      <c r="KL268"/>
      <c r="KM268"/>
      <c r="KN268"/>
      <c r="KO268"/>
      <c r="KP268"/>
      <c r="KQ268"/>
      <c r="KR268"/>
      <c r="KS268"/>
      <c r="KT268"/>
      <c r="KU268"/>
      <c r="KV268"/>
      <c r="KW268"/>
      <c r="KX268"/>
      <c r="KY268"/>
      <c r="KZ268"/>
      <c r="LA268"/>
      <c r="LB268"/>
      <c r="LC268"/>
      <c r="LD268"/>
      <c r="LE268"/>
      <c r="LF268"/>
      <c r="LG268"/>
      <c r="LH268"/>
      <c r="LI268"/>
      <c r="LJ268"/>
      <c r="LK268"/>
      <c r="LL268"/>
      <c r="LM268"/>
      <c r="LN268"/>
      <c r="LO268"/>
      <c r="LP268"/>
      <c r="LQ268"/>
      <c r="LR268"/>
      <c r="LS268"/>
      <c r="LT268"/>
      <c r="LU268"/>
      <c r="LV268"/>
      <c r="LW268"/>
      <c r="LX268"/>
      <c r="LY268"/>
      <c r="LZ268"/>
      <c r="MA268"/>
      <c r="MB268"/>
      <c r="MC268"/>
      <c r="MD268"/>
      <c r="ME268"/>
      <c r="MF268"/>
      <c r="MG268"/>
      <c r="MH268"/>
      <c r="MI268"/>
      <c r="MJ268"/>
      <c r="MK268"/>
      <c r="ML268"/>
      <c r="MM268"/>
      <c r="MN268"/>
      <c r="MO268"/>
      <c r="MP268"/>
      <c r="MQ268"/>
      <c r="MR268"/>
      <c r="MS268"/>
      <c r="MT268"/>
      <c r="MU268"/>
      <c r="MV268"/>
      <c r="MW268"/>
      <c r="MX268"/>
      <c r="MY268"/>
      <c r="MZ268"/>
      <c r="NA268"/>
      <c r="NB268"/>
      <c r="NC268"/>
      <c r="ND268"/>
      <c r="NE268"/>
      <c r="NF268"/>
      <c r="NG268"/>
      <c r="NH268"/>
      <c r="NI268"/>
      <c r="NJ268"/>
      <c r="NK268"/>
      <c r="NL268"/>
      <c r="NM268"/>
      <c r="NN268"/>
      <c r="NO268"/>
      <c r="NP268"/>
      <c r="NQ268"/>
      <c r="NR268"/>
      <c r="NS268"/>
      <c r="NT268"/>
      <c r="NU268"/>
      <c r="NV268"/>
      <c r="NW268"/>
      <c r="NX268"/>
      <c r="NY268"/>
      <c r="NZ268"/>
      <c r="OA268"/>
      <c r="OB268"/>
      <c r="OC268"/>
      <c r="OD268"/>
      <c r="OE268"/>
      <c r="OF268"/>
      <c r="OG268"/>
      <c r="OH268"/>
      <c r="OI268"/>
      <c r="OJ268"/>
      <c r="OK268"/>
      <c r="OL268"/>
      <c r="OM268"/>
      <c r="ON268"/>
      <c r="OO268"/>
      <c r="OP268"/>
      <c r="OQ268"/>
      <c r="OR268"/>
      <c r="OS268"/>
      <c r="OT268"/>
      <c r="OU268"/>
      <c r="OV268"/>
      <c r="OW268"/>
      <c r="OX268"/>
      <c r="OY268"/>
      <c r="OZ268"/>
      <c r="PA268"/>
      <c r="PB268"/>
      <c r="PC268"/>
      <c r="PD268"/>
      <c r="PE268"/>
      <c r="PF268"/>
      <c r="PG268"/>
      <c r="PH268"/>
      <c r="PI268"/>
      <c r="PJ268"/>
      <c r="PK268"/>
      <c r="PL268"/>
      <c r="PM268"/>
      <c r="PN268"/>
      <c r="PO268"/>
      <c r="PP268"/>
      <c r="PQ268"/>
      <c r="PR268"/>
      <c r="PS268"/>
      <c r="PT268"/>
      <c r="PU268"/>
      <c r="PV268"/>
      <c r="PW268"/>
      <c r="PX268"/>
      <c r="PY268"/>
      <c r="PZ268"/>
      <c r="QA268"/>
      <c r="QB268"/>
      <c r="QC268"/>
      <c r="QD268"/>
      <c r="QE268"/>
      <c r="QF268"/>
      <c r="QG268"/>
      <c r="QH268"/>
      <c r="QI268"/>
      <c r="QJ268"/>
      <c r="QK268"/>
      <c r="QL268"/>
      <c r="QM268"/>
      <c r="QN268"/>
      <c r="QO268"/>
      <c r="QP268"/>
      <c r="QQ268"/>
      <c r="QR268"/>
      <c r="QS268"/>
      <c r="QT268"/>
      <c r="QU268"/>
      <c r="QV268"/>
      <c r="QW268"/>
      <c r="QX268"/>
      <c r="QY268"/>
      <c r="QZ268"/>
      <c r="RA268"/>
      <c r="RB268"/>
      <c r="RC268"/>
      <c r="RD268"/>
      <c r="RE268"/>
      <c r="RF268"/>
      <c r="RG268"/>
      <c r="RH268"/>
      <c r="RI268"/>
      <c r="RJ268"/>
      <c r="RK268"/>
      <c r="RL268"/>
      <c r="RM268"/>
      <c r="RN268"/>
      <c r="RO268"/>
      <c r="RP268"/>
      <c r="RQ268"/>
      <c r="RR268"/>
      <c r="RS268"/>
      <c r="RT268"/>
      <c r="RU268"/>
      <c r="RV268"/>
      <c r="RW268"/>
      <c r="RX268"/>
      <c r="RY268"/>
      <c r="RZ268"/>
      <c r="SA268"/>
      <c r="SB268"/>
      <c r="SC268"/>
      <c r="SD268"/>
      <c r="SE268"/>
      <c r="SF268"/>
      <c r="SG268"/>
      <c r="SH268"/>
      <c r="SI268"/>
      <c r="SJ268"/>
      <c r="SK268"/>
      <c r="SL268"/>
      <c r="SM268"/>
      <c r="SN268"/>
      <c r="SO268"/>
      <c r="SP268"/>
      <c r="SQ268"/>
      <c r="SR268"/>
      <c r="SS268"/>
      <c r="ST268"/>
      <c r="SU268"/>
      <c r="SV268"/>
      <c r="SW268"/>
      <c r="SX268"/>
      <c r="SY268"/>
      <c r="SZ268"/>
      <c r="TA268"/>
      <c r="TB268"/>
      <c r="TC268"/>
      <c r="TD268"/>
      <c r="TE268"/>
      <c r="TF268"/>
      <c r="TG268"/>
      <c r="TH268"/>
      <c r="TI268"/>
      <c r="TJ268"/>
      <c r="TK268"/>
      <c r="TL268"/>
      <c r="TM268"/>
      <c r="TN268"/>
      <c r="TO268"/>
      <c r="TP268"/>
      <c r="TQ268"/>
      <c r="TR268"/>
      <c r="TS268"/>
      <c r="TT268"/>
      <c r="TU268"/>
      <c r="TV268"/>
      <c r="TW268"/>
      <c r="TX268"/>
      <c r="TY268"/>
      <c r="TZ268"/>
      <c r="UA268"/>
      <c r="UB268"/>
      <c r="UC268"/>
      <c r="UD268"/>
      <c r="UE268"/>
      <c r="UF268"/>
      <c r="UG268"/>
      <c r="UH268"/>
      <c r="UI268"/>
      <c r="UJ268"/>
      <c r="UK268"/>
      <c r="UL268"/>
      <c r="UM268"/>
      <c r="UN268"/>
      <c r="UO268"/>
      <c r="UP268"/>
      <c r="UQ268"/>
      <c r="UR268"/>
      <c r="US268"/>
      <c r="UT268"/>
      <c r="UU268"/>
      <c r="UV268"/>
      <c r="UW268"/>
      <c r="UX268"/>
      <c r="UY268"/>
      <c r="UZ268"/>
      <c r="VA268"/>
      <c r="VB268"/>
      <c r="VC268"/>
      <c r="VD268"/>
      <c r="VE268"/>
      <c r="VF268"/>
      <c r="VG268"/>
      <c r="VH268"/>
      <c r="VI268"/>
      <c r="VJ268"/>
      <c r="VK268"/>
      <c r="VL268"/>
      <c r="VM268"/>
      <c r="VN268"/>
      <c r="VO268"/>
      <c r="VP268"/>
      <c r="VQ268"/>
      <c r="VR268"/>
      <c r="VS268"/>
      <c r="VT268"/>
      <c r="VU268"/>
      <c r="VV268"/>
      <c r="VW268"/>
      <c r="VX268"/>
      <c r="VY268"/>
      <c r="VZ268"/>
      <c r="WA268"/>
      <c r="WB268"/>
      <c r="WC268"/>
      <c r="WD268"/>
      <c r="WE268"/>
      <c r="WF268"/>
      <c r="WG268"/>
      <c r="WH268"/>
      <c r="WI268"/>
      <c r="WJ268"/>
      <c r="WK268"/>
      <c r="WL268"/>
      <c r="WM268"/>
      <c r="WN268"/>
      <c r="WO268"/>
      <c r="WP268"/>
      <c r="WQ268"/>
      <c r="WR268"/>
      <c r="WS268"/>
      <c r="WT268"/>
      <c r="WU268"/>
      <c r="WV268"/>
      <c r="WW268"/>
      <c r="WX268"/>
      <c r="WY268"/>
      <c r="WZ268"/>
      <c r="XA268"/>
      <c r="XB268"/>
      <c r="XC268"/>
      <c r="XD268"/>
      <c r="XE268"/>
      <c r="XF268"/>
      <c r="XG268"/>
      <c r="XH268"/>
      <c r="XI268"/>
      <c r="XJ268"/>
      <c r="XK268"/>
      <c r="XL268"/>
      <c r="XM268"/>
      <c r="XN268"/>
      <c r="XO268"/>
      <c r="XP268"/>
      <c r="XQ268"/>
      <c r="XR268"/>
      <c r="XS268"/>
      <c r="XT268"/>
      <c r="XU268"/>
      <c r="XV268"/>
      <c r="XW268"/>
      <c r="XX268"/>
      <c r="XY268"/>
      <c r="XZ268"/>
      <c r="YA268"/>
      <c r="YB268"/>
      <c r="YC268"/>
      <c r="YD268"/>
      <c r="YE268"/>
      <c r="YF268"/>
      <c r="YG268"/>
      <c r="YH268"/>
      <c r="YI268"/>
      <c r="YJ268"/>
      <c r="YK268"/>
      <c r="YL268"/>
      <c r="YM268"/>
      <c r="YN268"/>
      <c r="YO268"/>
      <c r="YP268"/>
      <c r="YQ268"/>
      <c r="YR268"/>
      <c r="YS268"/>
      <c r="YT268"/>
      <c r="YU268"/>
      <c r="YV268"/>
      <c r="YW268"/>
      <c r="YX268"/>
      <c r="YY268"/>
      <c r="YZ268"/>
      <c r="ZA268"/>
      <c r="ZB268"/>
      <c r="ZC268"/>
      <c r="ZD268"/>
      <c r="ZE268"/>
      <c r="ZF268"/>
      <c r="ZG268"/>
      <c r="ZH268"/>
      <c r="ZI268"/>
      <c r="ZJ268"/>
      <c r="ZK268"/>
      <c r="ZL268"/>
      <c r="ZM268"/>
      <c r="ZN268"/>
      <c r="ZO268"/>
      <c r="ZP268"/>
      <c r="ZQ268"/>
      <c r="ZR268"/>
      <c r="ZS268"/>
      <c r="ZT268"/>
      <c r="ZU268"/>
      <c r="ZV268"/>
      <c r="ZW268"/>
      <c r="ZX268"/>
      <c r="ZY268"/>
      <c r="ZZ268"/>
    </row>
    <row r="269" spans="1:702" s="18" customFormat="1">
      <c r="A269" s="16" t="s">
        <v>195</v>
      </c>
      <c r="B269">
        <v>628178.26786452695</v>
      </c>
      <c r="C269">
        <v>655937.65506192844</v>
      </c>
      <c r="D269">
        <v>667494.41303586727</v>
      </c>
      <c r="E269">
        <v>665229.52589036454</v>
      </c>
      <c r="F269">
        <v>732131.45733214961</v>
      </c>
      <c r="G269">
        <v>635654.545524791</v>
      </c>
      <c r="H269">
        <v>659529.26990116097</v>
      </c>
      <c r="I269">
        <v>511398.64781463169</v>
      </c>
      <c r="J269">
        <v>503991.50661743269</v>
      </c>
      <c r="K269">
        <v>485008.86912799242</v>
      </c>
      <c r="L269">
        <v>393938.60102579405</v>
      </c>
      <c r="M269">
        <v>381106.95478246617</v>
      </c>
      <c r="N269">
        <v>309623.08194529056</v>
      </c>
      <c r="O269">
        <v>358346.86480346869</v>
      </c>
      <c r="P269">
        <v>376810.19005679525</v>
      </c>
      <c r="Q269">
        <v>428229.35305891559</v>
      </c>
      <c r="R269">
        <v>441433.46517531731</v>
      </c>
      <c r="S269">
        <v>441794.75537202397</v>
      </c>
      <c r="T269">
        <v>420262.60004520661</v>
      </c>
      <c r="U269">
        <v>458257.77238553949</v>
      </c>
      <c r="V269">
        <v>533208.34541999805</v>
      </c>
      <c r="W269">
        <v>574265.60469636391</v>
      </c>
      <c r="X269">
        <v>587991.64015936665</v>
      </c>
      <c r="Y269">
        <v>560771.31802957656</v>
      </c>
      <c r="Z269">
        <v>594717.18257838895</v>
      </c>
      <c r="AA269">
        <v>502874.82766150765</v>
      </c>
      <c r="AB269">
        <v>478983.81366105616</v>
      </c>
      <c r="AC269">
        <v>405895.18078707403</v>
      </c>
      <c r="AD269">
        <v>391067.88279826188</v>
      </c>
      <c r="AE269">
        <v>395166.99910571624</v>
      </c>
      <c r="AF269">
        <v>380625.21937930165</v>
      </c>
      <c r="AG269">
        <v>399313.40140933794</v>
      </c>
      <c r="AH269">
        <v>317284.59711103659</v>
      </c>
      <c r="AI269">
        <v>250073.48747643468</v>
      </c>
      <c r="AJ269">
        <v>265013.68100562075</v>
      </c>
      <c r="AK269">
        <v>241764.17064659877</v>
      </c>
      <c r="AL269">
        <v>241280.50457646843</v>
      </c>
      <c r="AM269">
        <v>204199.30128046291</v>
      </c>
      <c r="AN269">
        <v>183419.93034923539</v>
      </c>
      <c r="AO269">
        <v>172048.28069689291</v>
      </c>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c r="DF269"/>
      <c r="DG269"/>
      <c r="DH269"/>
      <c r="DI269"/>
      <c r="DJ269"/>
      <c r="DK269"/>
      <c r="DL269"/>
      <c r="DM269"/>
      <c r="DN269"/>
      <c r="DO269"/>
      <c r="DP269"/>
      <c r="DQ269"/>
      <c r="DR269"/>
      <c r="DS269"/>
      <c r="DT269"/>
      <c r="DU269"/>
      <c r="DV269"/>
      <c r="DW269"/>
      <c r="DX269"/>
      <c r="DY269"/>
      <c r="DZ269"/>
      <c r="EA269"/>
      <c r="EB269"/>
      <c r="EC269"/>
      <c r="ED269"/>
      <c r="EE269"/>
      <c r="EF269"/>
      <c r="EG269"/>
      <c r="EH269"/>
      <c r="EI269"/>
      <c r="EJ269"/>
      <c r="EK269"/>
      <c r="EL269"/>
      <c r="EM269"/>
      <c r="EN269"/>
      <c r="EO269"/>
      <c r="EP269"/>
      <c r="EQ269"/>
      <c r="ER269"/>
      <c r="ES269"/>
      <c r="ET269"/>
      <c r="EU269"/>
      <c r="EV269"/>
      <c r="EW269"/>
      <c r="EX269"/>
      <c r="EY269"/>
      <c r="EZ269"/>
      <c r="FA269"/>
      <c r="FB269"/>
      <c r="FC269"/>
      <c r="FD269"/>
      <c r="FE269"/>
      <c r="FF269"/>
      <c r="FG269"/>
      <c r="FH269"/>
      <c r="FI269"/>
      <c r="FJ269"/>
      <c r="FK269"/>
      <c r="FL269"/>
      <c r="FM269"/>
      <c r="FN269"/>
      <c r="FO269"/>
      <c r="FP269"/>
      <c r="FQ269"/>
      <c r="FR269"/>
      <c r="FS269"/>
      <c r="FT269"/>
      <c r="FU269"/>
      <c r="FV269"/>
      <c r="FW269"/>
      <c r="FX269"/>
      <c r="FY269"/>
      <c r="FZ269"/>
      <c r="GA269"/>
      <c r="GB269"/>
      <c r="GC269"/>
      <c r="GD269"/>
      <c r="GE269"/>
      <c r="GF269"/>
      <c r="GG269"/>
      <c r="GH269"/>
      <c r="GI269"/>
      <c r="GJ269"/>
      <c r="GK269"/>
      <c r="GL269"/>
      <c r="GM269"/>
      <c r="GN269"/>
      <c r="GO269"/>
      <c r="GP269"/>
      <c r="GQ269"/>
      <c r="GR269"/>
      <c r="GS269"/>
      <c r="GT269"/>
      <c r="GU269"/>
      <c r="GV269"/>
      <c r="GW269"/>
      <c r="GX269"/>
      <c r="GY269"/>
      <c r="GZ269"/>
      <c r="HA269"/>
      <c r="HB269"/>
      <c r="HC269"/>
      <c r="HD269"/>
      <c r="HE269"/>
      <c r="HF269"/>
      <c r="HG269"/>
      <c r="HH269"/>
      <c r="HI269"/>
      <c r="HJ269"/>
      <c r="HK269"/>
      <c r="HL269"/>
      <c r="HM269"/>
      <c r="HN269"/>
      <c r="HO269"/>
      <c r="HP269"/>
      <c r="HQ269"/>
      <c r="HR269"/>
      <c r="HS269"/>
      <c r="HT269"/>
      <c r="HU269"/>
      <c r="HV269"/>
      <c r="HW269"/>
      <c r="HX269"/>
      <c r="HY269"/>
      <c r="HZ269"/>
      <c r="IA269"/>
      <c r="IB269"/>
      <c r="IC269"/>
      <c r="ID269"/>
      <c r="IE269"/>
      <c r="IF269"/>
      <c r="IG269"/>
      <c r="IH269"/>
      <c r="II269"/>
      <c r="IJ269"/>
      <c r="IK269"/>
      <c r="IL269"/>
      <c r="IM269"/>
      <c r="IN269"/>
      <c r="IO269"/>
      <c r="IP269"/>
      <c r="IQ269"/>
      <c r="IR269"/>
      <c r="IS269"/>
      <c r="IT269"/>
      <c r="IU269"/>
      <c r="IV269"/>
      <c r="IW269"/>
      <c r="IX269"/>
      <c r="IY269"/>
      <c r="IZ269"/>
      <c r="JA269"/>
      <c r="JB269"/>
      <c r="JC269"/>
      <c r="JD269"/>
      <c r="JE269"/>
      <c r="JF269"/>
      <c r="JG269"/>
      <c r="JH269"/>
      <c r="JI269"/>
      <c r="JJ269"/>
      <c r="JK269"/>
      <c r="JL269"/>
      <c r="JM269"/>
      <c r="JN269"/>
      <c r="JO269"/>
      <c r="JP269"/>
      <c r="JQ269"/>
      <c r="JR269"/>
      <c r="JS269"/>
      <c r="JT269"/>
      <c r="JU269"/>
      <c r="JV269"/>
      <c r="JW269"/>
      <c r="JX269"/>
      <c r="JY269"/>
      <c r="JZ269"/>
      <c r="KA269"/>
      <c r="KB269"/>
      <c r="KC269"/>
      <c r="KD269"/>
      <c r="KE269"/>
      <c r="KF269"/>
      <c r="KG269"/>
      <c r="KH269"/>
      <c r="KI269"/>
      <c r="KJ269"/>
      <c r="KK269"/>
      <c r="KL269"/>
      <c r="KM269"/>
      <c r="KN269"/>
      <c r="KO269"/>
      <c r="KP269"/>
      <c r="KQ269"/>
      <c r="KR269"/>
      <c r="KS269"/>
      <c r="KT269"/>
      <c r="KU269"/>
      <c r="KV269"/>
      <c r="KW269"/>
      <c r="KX269"/>
      <c r="KY269"/>
      <c r="KZ269"/>
      <c r="LA269"/>
      <c r="LB269"/>
      <c r="LC269"/>
      <c r="LD269"/>
      <c r="LE269"/>
      <c r="LF269"/>
      <c r="LG269"/>
      <c r="LH269"/>
      <c r="LI269"/>
      <c r="LJ269"/>
      <c r="LK269"/>
      <c r="LL269"/>
      <c r="LM269"/>
      <c r="LN269"/>
      <c r="LO269"/>
      <c r="LP269"/>
      <c r="LQ269"/>
      <c r="LR269"/>
      <c r="LS269"/>
      <c r="LT269"/>
      <c r="LU269"/>
      <c r="LV269"/>
      <c r="LW269"/>
      <c r="LX269"/>
      <c r="LY269"/>
      <c r="LZ269"/>
      <c r="MA269"/>
      <c r="MB269"/>
      <c r="MC269"/>
      <c r="MD269"/>
      <c r="ME269"/>
      <c r="MF269"/>
      <c r="MG269"/>
      <c r="MH269"/>
      <c r="MI269"/>
      <c r="MJ269"/>
      <c r="MK269"/>
      <c r="ML269"/>
      <c r="MM269"/>
      <c r="MN269"/>
      <c r="MO269"/>
      <c r="MP269"/>
      <c r="MQ269"/>
      <c r="MR269"/>
      <c r="MS269"/>
      <c r="MT269"/>
      <c r="MU269"/>
      <c r="MV269"/>
      <c r="MW269"/>
      <c r="MX269"/>
      <c r="MY269"/>
      <c r="MZ269"/>
      <c r="NA269"/>
      <c r="NB269"/>
      <c r="NC269"/>
      <c r="ND269"/>
      <c r="NE269"/>
      <c r="NF269"/>
      <c r="NG269"/>
      <c r="NH269"/>
      <c r="NI269"/>
      <c r="NJ269"/>
      <c r="NK269"/>
      <c r="NL269"/>
      <c r="NM269"/>
      <c r="NN269"/>
      <c r="NO269"/>
      <c r="NP269"/>
      <c r="NQ269"/>
      <c r="NR269"/>
      <c r="NS269"/>
      <c r="NT269"/>
      <c r="NU269"/>
      <c r="NV269"/>
      <c r="NW269"/>
      <c r="NX269"/>
      <c r="NY269"/>
      <c r="NZ269"/>
      <c r="OA269"/>
      <c r="OB269"/>
      <c r="OC269"/>
      <c r="OD269"/>
      <c r="OE269"/>
      <c r="OF269"/>
      <c r="OG269"/>
      <c r="OH269"/>
      <c r="OI269"/>
      <c r="OJ269"/>
      <c r="OK269"/>
      <c r="OL269"/>
      <c r="OM269"/>
      <c r="ON269"/>
      <c r="OO269"/>
      <c r="OP269"/>
      <c r="OQ269"/>
      <c r="OR269"/>
      <c r="OS269"/>
      <c r="OT269"/>
      <c r="OU269"/>
      <c r="OV269"/>
      <c r="OW269"/>
      <c r="OX269"/>
      <c r="OY269"/>
      <c r="OZ269"/>
      <c r="PA269"/>
      <c r="PB269"/>
      <c r="PC269"/>
      <c r="PD269"/>
      <c r="PE269"/>
      <c r="PF269"/>
      <c r="PG269"/>
      <c r="PH269"/>
      <c r="PI269"/>
      <c r="PJ269"/>
      <c r="PK269"/>
      <c r="PL269"/>
      <c r="PM269"/>
      <c r="PN269"/>
      <c r="PO269"/>
      <c r="PP269"/>
      <c r="PQ269"/>
      <c r="PR269"/>
      <c r="PS269"/>
      <c r="PT269"/>
      <c r="PU269"/>
      <c r="PV269"/>
      <c r="PW269"/>
      <c r="PX269"/>
      <c r="PY269"/>
      <c r="PZ269"/>
      <c r="QA269"/>
      <c r="QB269"/>
      <c r="QC269"/>
      <c r="QD269"/>
      <c r="QE269"/>
      <c r="QF269"/>
      <c r="QG269"/>
      <c r="QH269"/>
      <c r="QI269"/>
      <c r="QJ269"/>
      <c r="QK269"/>
      <c r="QL269"/>
      <c r="QM269"/>
      <c r="QN269"/>
      <c r="QO269"/>
      <c r="QP269"/>
      <c r="QQ269"/>
      <c r="QR269"/>
      <c r="QS269"/>
      <c r="QT269"/>
      <c r="QU269"/>
      <c r="QV269"/>
      <c r="QW269"/>
      <c r="QX269"/>
      <c r="QY269"/>
      <c r="QZ269"/>
      <c r="RA269"/>
      <c r="RB269"/>
      <c r="RC269"/>
      <c r="RD269"/>
      <c r="RE269"/>
      <c r="RF269"/>
      <c r="RG269"/>
      <c r="RH269"/>
      <c r="RI269"/>
      <c r="RJ269"/>
      <c r="RK269"/>
      <c r="RL269"/>
      <c r="RM269"/>
      <c r="RN269"/>
      <c r="RO269"/>
      <c r="RP269"/>
      <c r="RQ269"/>
      <c r="RR269"/>
      <c r="RS269"/>
      <c r="RT269"/>
      <c r="RU269"/>
      <c r="RV269"/>
      <c r="RW269"/>
      <c r="RX269"/>
      <c r="RY269"/>
      <c r="RZ269"/>
      <c r="SA269"/>
      <c r="SB269"/>
      <c r="SC269"/>
      <c r="SD269"/>
      <c r="SE269"/>
      <c r="SF269"/>
      <c r="SG269"/>
      <c r="SH269"/>
      <c r="SI269"/>
      <c r="SJ269"/>
      <c r="SK269"/>
      <c r="SL269"/>
      <c r="SM269"/>
      <c r="SN269"/>
      <c r="SO269"/>
      <c r="SP269"/>
      <c r="SQ269"/>
      <c r="SR269"/>
      <c r="SS269"/>
      <c r="ST269"/>
      <c r="SU269"/>
      <c r="SV269"/>
      <c r="SW269"/>
      <c r="SX269"/>
      <c r="SY269"/>
      <c r="SZ269"/>
      <c r="TA269"/>
      <c r="TB269"/>
      <c r="TC269"/>
      <c r="TD269"/>
      <c r="TE269"/>
      <c r="TF269"/>
      <c r="TG269"/>
      <c r="TH269"/>
      <c r="TI269"/>
      <c r="TJ269"/>
      <c r="TK269"/>
      <c r="TL269"/>
      <c r="TM269"/>
      <c r="TN269"/>
      <c r="TO269"/>
      <c r="TP269"/>
      <c r="TQ269"/>
      <c r="TR269"/>
      <c r="TS269"/>
      <c r="TT269"/>
      <c r="TU269"/>
      <c r="TV269"/>
      <c r="TW269"/>
      <c r="TX269"/>
      <c r="TY269"/>
      <c r="TZ269"/>
      <c r="UA269"/>
      <c r="UB269"/>
      <c r="UC269"/>
      <c r="UD269"/>
      <c r="UE269"/>
      <c r="UF269"/>
      <c r="UG269"/>
      <c r="UH269"/>
      <c r="UI269"/>
      <c r="UJ269"/>
      <c r="UK269"/>
      <c r="UL269"/>
      <c r="UM269"/>
      <c r="UN269"/>
      <c r="UO269"/>
      <c r="UP269"/>
      <c r="UQ269"/>
      <c r="UR269"/>
      <c r="US269"/>
      <c r="UT269"/>
      <c r="UU269"/>
      <c r="UV269"/>
      <c r="UW269"/>
      <c r="UX269"/>
      <c r="UY269"/>
      <c r="UZ269"/>
      <c r="VA269"/>
      <c r="VB269"/>
      <c r="VC269"/>
      <c r="VD269"/>
      <c r="VE269"/>
      <c r="VF269"/>
      <c r="VG269"/>
      <c r="VH269"/>
      <c r="VI269"/>
      <c r="VJ269"/>
      <c r="VK269"/>
      <c r="VL269"/>
      <c r="VM269"/>
      <c r="VN269"/>
      <c r="VO269"/>
      <c r="VP269"/>
      <c r="VQ269"/>
      <c r="VR269"/>
      <c r="VS269"/>
      <c r="VT269"/>
      <c r="VU269"/>
      <c r="VV269"/>
      <c r="VW269"/>
      <c r="VX269"/>
      <c r="VY269"/>
      <c r="VZ269"/>
      <c r="WA269"/>
      <c r="WB269"/>
      <c r="WC269"/>
      <c r="WD269"/>
      <c r="WE269"/>
      <c r="WF269"/>
      <c r="WG269"/>
      <c r="WH269"/>
      <c r="WI269"/>
      <c r="WJ269"/>
      <c r="WK269"/>
      <c r="WL269"/>
      <c r="WM269"/>
      <c r="WN269"/>
      <c r="WO269"/>
      <c r="WP269"/>
      <c r="WQ269"/>
      <c r="WR269"/>
      <c r="WS269"/>
      <c r="WT269"/>
      <c r="WU269"/>
      <c r="WV269"/>
      <c r="WW269"/>
      <c r="WX269"/>
      <c r="WY269"/>
      <c r="WZ269"/>
      <c r="XA269"/>
      <c r="XB269"/>
      <c r="XC269"/>
      <c r="XD269"/>
      <c r="XE269"/>
      <c r="XF269"/>
      <c r="XG269"/>
      <c r="XH269"/>
      <c r="XI269"/>
      <c r="XJ269"/>
      <c r="XK269"/>
      <c r="XL269"/>
      <c r="XM269"/>
      <c r="XN269"/>
      <c r="XO269"/>
      <c r="XP269"/>
      <c r="XQ269"/>
      <c r="XR269"/>
      <c r="XS269"/>
      <c r="XT269"/>
      <c r="XU269"/>
      <c r="XV269"/>
      <c r="XW269"/>
      <c r="XX269"/>
      <c r="XY269"/>
      <c r="XZ269"/>
      <c r="YA269"/>
      <c r="YB269"/>
      <c r="YC269"/>
      <c r="YD269"/>
      <c r="YE269"/>
      <c r="YF269"/>
      <c r="YG269"/>
      <c r="YH269"/>
      <c r="YI269"/>
      <c r="YJ269"/>
      <c r="YK269"/>
      <c r="YL269"/>
      <c r="YM269"/>
      <c r="YN269"/>
      <c r="YO269"/>
      <c r="YP269"/>
      <c r="YQ269"/>
      <c r="YR269"/>
      <c r="YS269"/>
      <c r="YT269"/>
      <c r="YU269"/>
      <c r="YV269"/>
      <c r="YW269"/>
      <c r="YX269"/>
      <c r="YY269"/>
      <c r="YZ269"/>
      <c r="ZA269"/>
      <c r="ZB269"/>
      <c r="ZC269"/>
      <c r="ZD269"/>
      <c r="ZE269"/>
      <c r="ZF269"/>
      <c r="ZG269"/>
      <c r="ZH269"/>
      <c r="ZI269"/>
      <c r="ZJ269"/>
      <c r="ZK269"/>
      <c r="ZL269"/>
      <c r="ZM269"/>
      <c r="ZN269"/>
      <c r="ZO269"/>
      <c r="ZP269"/>
      <c r="ZQ269"/>
      <c r="ZR269"/>
      <c r="ZS269"/>
      <c r="ZT269"/>
      <c r="ZU269"/>
      <c r="ZV269"/>
      <c r="ZW269"/>
      <c r="ZX269"/>
      <c r="ZY269"/>
      <c r="ZZ269"/>
    </row>
    <row r="270" spans="1:702" s="18" customFormat="1">
      <c r="A270" s="69" t="s">
        <v>361</v>
      </c>
      <c r="B270">
        <v>0</v>
      </c>
      <c r="C270">
        <v>0</v>
      </c>
      <c r="D270">
        <v>0</v>
      </c>
      <c r="E270">
        <v>0</v>
      </c>
      <c r="F270">
        <v>0</v>
      </c>
      <c r="G270">
        <v>0</v>
      </c>
      <c r="H270">
        <v>0</v>
      </c>
      <c r="I270">
        <v>0</v>
      </c>
      <c r="J270">
        <v>0</v>
      </c>
      <c r="K270">
        <v>0</v>
      </c>
      <c r="L270">
        <v>0</v>
      </c>
      <c r="M270">
        <v>0</v>
      </c>
      <c r="N270">
        <v>0</v>
      </c>
      <c r="O270">
        <v>0</v>
      </c>
      <c r="P270">
        <v>0</v>
      </c>
      <c r="Q270">
        <v>0</v>
      </c>
      <c r="R270">
        <v>0</v>
      </c>
      <c r="S270">
        <v>0</v>
      </c>
      <c r="T270">
        <v>0</v>
      </c>
      <c r="U270">
        <v>0</v>
      </c>
      <c r="V270">
        <v>0</v>
      </c>
      <c r="W270">
        <v>0</v>
      </c>
      <c r="X270">
        <v>0</v>
      </c>
      <c r="Y270">
        <v>0</v>
      </c>
      <c r="Z270">
        <v>0</v>
      </c>
      <c r="AA270">
        <v>0</v>
      </c>
      <c r="AB270">
        <v>0</v>
      </c>
      <c r="AC270">
        <v>0</v>
      </c>
      <c r="AD270">
        <v>0</v>
      </c>
      <c r="AE270">
        <v>0</v>
      </c>
      <c r="AF270">
        <v>0</v>
      </c>
      <c r="AG270">
        <v>0</v>
      </c>
      <c r="AH270">
        <v>0</v>
      </c>
      <c r="AI270">
        <v>0</v>
      </c>
      <c r="AJ270">
        <v>0</v>
      </c>
      <c r="AK270">
        <v>0</v>
      </c>
      <c r="AL270">
        <v>0</v>
      </c>
      <c r="AM270">
        <v>0</v>
      </c>
      <c r="AN270">
        <v>0</v>
      </c>
      <c r="AO270">
        <v>0</v>
      </c>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c r="DF270"/>
      <c r="DG270"/>
      <c r="DH270"/>
      <c r="DI270"/>
      <c r="DJ270"/>
      <c r="DK270"/>
      <c r="DL270"/>
      <c r="DM270"/>
      <c r="DN270"/>
      <c r="DO270"/>
      <c r="DP270"/>
      <c r="DQ270"/>
      <c r="DR270"/>
      <c r="DS270"/>
      <c r="DT270"/>
      <c r="DU270"/>
      <c r="DV270"/>
      <c r="DW270"/>
      <c r="DX270"/>
      <c r="DY270"/>
      <c r="DZ270"/>
      <c r="EA270"/>
      <c r="EB270"/>
      <c r="EC270"/>
      <c r="ED270"/>
      <c r="EE270"/>
      <c r="EF270"/>
      <c r="EG270"/>
      <c r="EH270"/>
      <c r="EI270"/>
      <c r="EJ270"/>
      <c r="EK270"/>
      <c r="EL270"/>
      <c r="EM270"/>
      <c r="EN270"/>
      <c r="EO270"/>
      <c r="EP270"/>
      <c r="EQ270"/>
      <c r="ER270"/>
      <c r="ES270"/>
      <c r="ET270"/>
      <c r="EU270"/>
      <c r="EV270"/>
      <c r="EW270"/>
      <c r="EX270"/>
      <c r="EY270"/>
      <c r="EZ270"/>
      <c r="FA270"/>
      <c r="FB270"/>
      <c r="FC270"/>
      <c r="FD270"/>
      <c r="FE270"/>
      <c r="FF270"/>
      <c r="FG270"/>
      <c r="FH270"/>
      <c r="FI270"/>
      <c r="FJ270"/>
      <c r="FK270"/>
      <c r="FL270"/>
      <c r="FM270"/>
      <c r="FN270"/>
      <c r="FO270"/>
      <c r="FP270"/>
      <c r="FQ270"/>
      <c r="FR270"/>
      <c r="FS270"/>
      <c r="FT270"/>
      <c r="FU270"/>
      <c r="FV270"/>
      <c r="FW270"/>
      <c r="FX270"/>
      <c r="FY270"/>
      <c r="FZ270"/>
      <c r="GA270"/>
      <c r="GB270"/>
      <c r="GC270"/>
      <c r="GD270"/>
      <c r="GE270"/>
      <c r="GF270"/>
      <c r="GG270"/>
      <c r="GH270"/>
      <c r="GI270"/>
      <c r="GJ270"/>
      <c r="GK270"/>
      <c r="GL270"/>
      <c r="GM270"/>
      <c r="GN270"/>
      <c r="GO270"/>
      <c r="GP270"/>
      <c r="GQ270"/>
      <c r="GR270"/>
      <c r="GS270"/>
      <c r="GT270"/>
      <c r="GU270"/>
      <c r="GV270"/>
      <c r="GW270"/>
      <c r="GX270"/>
      <c r="GY270"/>
      <c r="GZ270"/>
      <c r="HA270"/>
      <c r="HB270"/>
      <c r="HC270"/>
      <c r="HD270"/>
      <c r="HE270"/>
      <c r="HF270"/>
      <c r="HG270"/>
      <c r="HH270"/>
      <c r="HI270"/>
      <c r="HJ270"/>
      <c r="HK270"/>
      <c r="HL270"/>
      <c r="HM270"/>
      <c r="HN270"/>
      <c r="HO270"/>
      <c r="HP270"/>
      <c r="HQ270"/>
      <c r="HR270"/>
      <c r="HS270"/>
      <c r="HT270"/>
      <c r="HU270"/>
      <c r="HV270"/>
      <c r="HW270"/>
      <c r="HX270"/>
      <c r="HY270"/>
      <c r="HZ270"/>
      <c r="IA270"/>
      <c r="IB270"/>
      <c r="IC270"/>
      <c r="ID270"/>
      <c r="IE270"/>
      <c r="IF270"/>
      <c r="IG270"/>
      <c r="IH270"/>
      <c r="II270"/>
      <c r="IJ270"/>
      <c r="IK270"/>
      <c r="IL270"/>
      <c r="IM270"/>
      <c r="IN270"/>
      <c r="IO270"/>
      <c r="IP270"/>
      <c r="IQ270"/>
      <c r="IR270"/>
      <c r="IS270"/>
      <c r="IT270"/>
      <c r="IU270"/>
      <c r="IV270"/>
      <c r="IW270"/>
      <c r="IX270"/>
      <c r="IY270"/>
      <c r="IZ270"/>
      <c r="JA270"/>
      <c r="JB270"/>
      <c r="JC270"/>
      <c r="JD270"/>
      <c r="JE270"/>
      <c r="JF270"/>
      <c r="JG270"/>
      <c r="JH270"/>
      <c r="JI270"/>
      <c r="JJ270"/>
      <c r="JK270"/>
      <c r="JL270"/>
      <c r="JM270"/>
      <c r="JN270"/>
      <c r="JO270"/>
      <c r="JP270"/>
      <c r="JQ270"/>
      <c r="JR270"/>
      <c r="JS270"/>
      <c r="JT270"/>
      <c r="JU270"/>
      <c r="JV270"/>
      <c r="JW270"/>
      <c r="JX270"/>
      <c r="JY270"/>
      <c r="JZ270"/>
      <c r="KA270"/>
      <c r="KB270"/>
      <c r="KC270"/>
      <c r="KD270"/>
      <c r="KE270"/>
      <c r="KF270"/>
      <c r="KG270"/>
      <c r="KH270"/>
      <c r="KI270"/>
      <c r="KJ270"/>
      <c r="KK270"/>
      <c r="KL270"/>
      <c r="KM270"/>
      <c r="KN270"/>
      <c r="KO270"/>
      <c r="KP270"/>
      <c r="KQ270"/>
      <c r="KR270"/>
      <c r="KS270"/>
      <c r="KT270"/>
      <c r="KU270"/>
      <c r="KV270"/>
      <c r="KW270"/>
      <c r="KX270"/>
      <c r="KY270"/>
      <c r="KZ270"/>
      <c r="LA270"/>
      <c r="LB270"/>
      <c r="LC270"/>
      <c r="LD270"/>
      <c r="LE270"/>
      <c r="LF270"/>
      <c r="LG270"/>
      <c r="LH270"/>
      <c r="LI270"/>
      <c r="LJ270"/>
      <c r="LK270"/>
      <c r="LL270"/>
      <c r="LM270"/>
      <c r="LN270"/>
      <c r="LO270"/>
      <c r="LP270"/>
      <c r="LQ270"/>
      <c r="LR270"/>
      <c r="LS270"/>
      <c r="LT270"/>
      <c r="LU270"/>
      <c r="LV270"/>
      <c r="LW270"/>
      <c r="LX270"/>
      <c r="LY270"/>
      <c r="LZ270"/>
      <c r="MA270"/>
      <c r="MB270"/>
      <c r="MC270"/>
      <c r="MD270"/>
      <c r="ME270"/>
      <c r="MF270"/>
      <c r="MG270"/>
      <c r="MH270"/>
      <c r="MI270"/>
      <c r="MJ270"/>
      <c r="MK270"/>
      <c r="ML270"/>
      <c r="MM270"/>
      <c r="MN270"/>
      <c r="MO270"/>
      <c r="MP270"/>
      <c r="MQ270"/>
      <c r="MR270"/>
      <c r="MS270"/>
      <c r="MT270"/>
      <c r="MU270"/>
      <c r="MV270"/>
      <c r="MW270"/>
      <c r="MX270"/>
      <c r="MY270"/>
      <c r="MZ270"/>
      <c r="NA270"/>
      <c r="NB270"/>
      <c r="NC270"/>
      <c r="ND270"/>
      <c r="NE270"/>
      <c r="NF270"/>
      <c r="NG270"/>
      <c r="NH270"/>
      <c r="NI270"/>
      <c r="NJ270"/>
      <c r="NK270"/>
      <c r="NL270"/>
      <c r="NM270"/>
      <c r="NN270"/>
      <c r="NO270"/>
      <c r="NP270"/>
      <c r="NQ270"/>
      <c r="NR270"/>
      <c r="NS270"/>
      <c r="NT270"/>
      <c r="NU270"/>
      <c r="NV270"/>
      <c r="NW270"/>
      <c r="NX270"/>
      <c r="NY270"/>
      <c r="NZ270"/>
      <c r="OA270"/>
      <c r="OB270"/>
      <c r="OC270"/>
      <c r="OD270"/>
      <c r="OE270"/>
      <c r="OF270"/>
      <c r="OG270"/>
      <c r="OH270"/>
      <c r="OI270"/>
      <c r="OJ270"/>
      <c r="OK270"/>
      <c r="OL270"/>
      <c r="OM270"/>
      <c r="ON270"/>
      <c r="OO270"/>
      <c r="OP270"/>
      <c r="OQ270"/>
      <c r="OR270"/>
      <c r="OS270"/>
      <c r="OT270"/>
      <c r="OU270"/>
      <c r="OV270"/>
      <c r="OW270"/>
      <c r="OX270"/>
      <c r="OY270"/>
      <c r="OZ270"/>
      <c r="PA270"/>
      <c r="PB270"/>
      <c r="PC270"/>
      <c r="PD270"/>
      <c r="PE270"/>
      <c r="PF270"/>
      <c r="PG270"/>
      <c r="PH270"/>
      <c r="PI270"/>
      <c r="PJ270"/>
      <c r="PK270"/>
      <c r="PL270"/>
      <c r="PM270"/>
      <c r="PN270"/>
      <c r="PO270"/>
      <c r="PP270"/>
      <c r="PQ270"/>
      <c r="PR270"/>
      <c r="PS270"/>
      <c r="PT270"/>
      <c r="PU270"/>
      <c r="PV270"/>
      <c r="PW270"/>
      <c r="PX270"/>
      <c r="PY270"/>
      <c r="PZ270"/>
      <c r="QA270"/>
      <c r="QB270"/>
      <c r="QC270"/>
      <c r="QD270"/>
      <c r="QE270"/>
      <c r="QF270"/>
      <c r="QG270"/>
      <c r="QH270"/>
      <c r="QI270"/>
      <c r="QJ270"/>
      <c r="QK270"/>
      <c r="QL270"/>
      <c r="QM270"/>
      <c r="QN270"/>
      <c r="QO270"/>
      <c r="QP270"/>
      <c r="QQ270"/>
      <c r="QR270"/>
      <c r="QS270"/>
      <c r="QT270"/>
      <c r="QU270"/>
      <c r="QV270"/>
      <c r="QW270"/>
      <c r="QX270"/>
      <c r="QY270"/>
      <c r="QZ270"/>
      <c r="RA270"/>
      <c r="RB270"/>
      <c r="RC270"/>
      <c r="RD270"/>
      <c r="RE270"/>
      <c r="RF270"/>
      <c r="RG270"/>
      <c r="RH270"/>
      <c r="RI270"/>
      <c r="RJ270"/>
      <c r="RK270"/>
      <c r="RL270"/>
      <c r="RM270"/>
      <c r="RN270"/>
      <c r="RO270"/>
      <c r="RP270"/>
      <c r="RQ270"/>
      <c r="RR270"/>
      <c r="RS270"/>
      <c r="RT270"/>
      <c r="RU270"/>
      <c r="RV270"/>
      <c r="RW270"/>
      <c r="RX270"/>
      <c r="RY270"/>
      <c r="RZ270"/>
      <c r="SA270"/>
      <c r="SB270"/>
      <c r="SC270"/>
      <c r="SD270"/>
      <c r="SE270"/>
      <c r="SF270"/>
      <c r="SG270"/>
      <c r="SH270"/>
      <c r="SI270"/>
      <c r="SJ270"/>
      <c r="SK270"/>
      <c r="SL270"/>
      <c r="SM270"/>
      <c r="SN270"/>
      <c r="SO270"/>
      <c r="SP270"/>
      <c r="SQ270"/>
      <c r="SR270"/>
      <c r="SS270"/>
      <c r="ST270"/>
      <c r="SU270"/>
      <c r="SV270"/>
      <c r="SW270"/>
      <c r="SX270"/>
      <c r="SY270"/>
      <c r="SZ270"/>
      <c r="TA270"/>
      <c r="TB270"/>
      <c r="TC270"/>
      <c r="TD270"/>
      <c r="TE270"/>
      <c r="TF270"/>
      <c r="TG270"/>
      <c r="TH270"/>
      <c r="TI270"/>
      <c r="TJ270"/>
      <c r="TK270"/>
      <c r="TL270"/>
      <c r="TM270"/>
      <c r="TN270"/>
      <c r="TO270"/>
      <c r="TP270"/>
      <c r="TQ270"/>
      <c r="TR270"/>
      <c r="TS270"/>
      <c r="TT270"/>
      <c r="TU270"/>
      <c r="TV270"/>
      <c r="TW270"/>
      <c r="TX270"/>
      <c r="TY270"/>
      <c r="TZ270"/>
      <c r="UA270"/>
      <c r="UB270"/>
      <c r="UC270"/>
      <c r="UD270"/>
      <c r="UE270"/>
      <c r="UF270"/>
      <c r="UG270"/>
      <c r="UH270"/>
      <c r="UI270"/>
      <c r="UJ270"/>
      <c r="UK270"/>
      <c r="UL270"/>
      <c r="UM270"/>
      <c r="UN270"/>
      <c r="UO270"/>
      <c r="UP270"/>
      <c r="UQ270"/>
      <c r="UR270"/>
      <c r="US270"/>
      <c r="UT270"/>
      <c r="UU270"/>
      <c r="UV270"/>
      <c r="UW270"/>
      <c r="UX270"/>
      <c r="UY270"/>
      <c r="UZ270"/>
      <c r="VA270"/>
      <c r="VB270"/>
      <c r="VC270"/>
      <c r="VD270"/>
      <c r="VE270"/>
      <c r="VF270"/>
      <c r="VG270"/>
      <c r="VH270"/>
      <c r="VI270"/>
      <c r="VJ270"/>
      <c r="VK270"/>
      <c r="VL270"/>
      <c r="VM270"/>
      <c r="VN270"/>
      <c r="VO270"/>
      <c r="VP270"/>
      <c r="VQ270"/>
      <c r="VR270"/>
      <c r="VS270"/>
      <c r="VT270"/>
      <c r="VU270"/>
      <c r="VV270"/>
      <c r="VW270"/>
      <c r="VX270"/>
      <c r="VY270"/>
      <c r="VZ270"/>
      <c r="WA270"/>
      <c r="WB270"/>
      <c r="WC270"/>
      <c r="WD270"/>
      <c r="WE270"/>
      <c r="WF270"/>
      <c r="WG270"/>
      <c r="WH270"/>
      <c r="WI270"/>
      <c r="WJ270"/>
      <c r="WK270"/>
      <c r="WL270"/>
      <c r="WM270"/>
      <c r="WN270"/>
      <c r="WO270"/>
      <c r="WP270"/>
      <c r="WQ270"/>
      <c r="WR270"/>
      <c r="WS270"/>
      <c r="WT270"/>
      <c r="WU270"/>
      <c r="WV270"/>
      <c r="WW270"/>
      <c r="WX270"/>
      <c r="WY270"/>
      <c r="WZ270"/>
      <c r="XA270"/>
      <c r="XB270"/>
      <c r="XC270"/>
      <c r="XD270"/>
      <c r="XE270"/>
      <c r="XF270"/>
      <c r="XG270"/>
      <c r="XH270"/>
      <c r="XI270"/>
      <c r="XJ270"/>
      <c r="XK270"/>
      <c r="XL270"/>
      <c r="XM270"/>
      <c r="XN270"/>
      <c r="XO270"/>
      <c r="XP270"/>
      <c r="XQ270"/>
      <c r="XR270"/>
      <c r="XS270"/>
      <c r="XT270"/>
      <c r="XU270"/>
      <c r="XV270"/>
      <c r="XW270"/>
      <c r="XX270"/>
      <c r="XY270"/>
      <c r="XZ270"/>
      <c r="YA270"/>
      <c r="YB270"/>
      <c r="YC270"/>
      <c r="YD270"/>
      <c r="YE270"/>
      <c r="YF270"/>
      <c r="YG270"/>
      <c r="YH270"/>
      <c r="YI270"/>
      <c r="YJ270"/>
      <c r="YK270"/>
      <c r="YL270"/>
      <c r="YM270"/>
      <c r="YN270"/>
      <c r="YO270"/>
      <c r="YP270"/>
      <c r="YQ270"/>
      <c r="YR270"/>
      <c r="YS270"/>
      <c r="YT270"/>
      <c r="YU270"/>
      <c r="YV270"/>
      <c r="YW270"/>
      <c r="YX270"/>
      <c r="YY270"/>
      <c r="YZ270"/>
      <c r="ZA270"/>
      <c r="ZB270"/>
      <c r="ZC270"/>
      <c r="ZD270"/>
      <c r="ZE270"/>
      <c r="ZF270"/>
      <c r="ZG270"/>
      <c r="ZH270"/>
      <c r="ZI270"/>
      <c r="ZJ270"/>
      <c r="ZK270"/>
      <c r="ZL270"/>
      <c r="ZM270"/>
      <c r="ZN270"/>
      <c r="ZO270"/>
      <c r="ZP270"/>
      <c r="ZQ270"/>
      <c r="ZR270"/>
      <c r="ZS270"/>
      <c r="ZT270"/>
      <c r="ZU270"/>
      <c r="ZV270"/>
      <c r="ZW270"/>
      <c r="ZX270"/>
      <c r="ZY270"/>
      <c r="ZZ270"/>
    </row>
    <row r="271" spans="1:702" s="18" customFormat="1">
      <c r="A271" s="158" t="s">
        <v>362</v>
      </c>
      <c r="B271">
        <v>0</v>
      </c>
      <c r="C271">
        <v>0</v>
      </c>
      <c r="D271">
        <v>0</v>
      </c>
      <c r="E271">
        <v>0</v>
      </c>
      <c r="F271">
        <v>0</v>
      </c>
      <c r="G271">
        <v>0</v>
      </c>
      <c r="H271">
        <v>0</v>
      </c>
      <c r="I271">
        <v>0</v>
      </c>
      <c r="J271">
        <v>0</v>
      </c>
      <c r="K271">
        <v>0</v>
      </c>
      <c r="L271">
        <v>0</v>
      </c>
      <c r="M271">
        <v>0</v>
      </c>
      <c r="N271">
        <v>0</v>
      </c>
      <c r="O271">
        <v>0</v>
      </c>
      <c r="P271">
        <v>0</v>
      </c>
      <c r="Q271">
        <v>0</v>
      </c>
      <c r="R271">
        <v>0</v>
      </c>
      <c r="S271">
        <v>0</v>
      </c>
      <c r="T271">
        <v>0</v>
      </c>
      <c r="U271">
        <v>0</v>
      </c>
      <c r="V271">
        <v>0</v>
      </c>
      <c r="W271">
        <v>0</v>
      </c>
      <c r="X271">
        <v>0</v>
      </c>
      <c r="Y271">
        <v>0</v>
      </c>
      <c r="Z271">
        <v>0</v>
      </c>
      <c r="AA271">
        <v>0</v>
      </c>
      <c r="AB271">
        <v>0</v>
      </c>
      <c r="AC271">
        <v>0</v>
      </c>
      <c r="AD271">
        <v>0</v>
      </c>
      <c r="AE271">
        <v>0</v>
      </c>
      <c r="AF271">
        <v>0</v>
      </c>
      <c r="AG271">
        <v>0</v>
      </c>
      <c r="AH271">
        <v>0</v>
      </c>
      <c r="AI271">
        <v>0</v>
      </c>
      <c r="AJ271">
        <v>0</v>
      </c>
      <c r="AK271">
        <v>0</v>
      </c>
      <c r="AL271">
        <v>0</v>
      </c>
      <c r="AM271">
        <v>0</v>
      </c>
      <c r="AN271">
        <v>0</v>
      </c>
      <c r="AO271">
        <v>0</v>
      </c>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c r="DF271"/>
      <c r="DG271"/>
      <c r="DH271"/>
      <c r="DI271"/>
      <c r="DJ271"/>
      <c r="DK271"/>
      <c r="DL271"/>
      <c r="DM271"/>
      <c r="DN271"/>
      <c r="DO271"/>
      <c r="DP271"/>
      <c r="DQ271"/>
      <c r="DR271"/>
      <c r="DS271"/>
      <c r="DT271"/>
      <c r="DU271"/>
      <c r="DV271"/>
      <c r="DW271"/>
      <c r="DX271"/>
      <c r="DY271"/>
      <c r="DZ271"/>
      <c r="EA271"/>
      <c r="EB271"/>
      <c r="EC271"/>
      <c r="ED271"/>
      <c r="EE271"/>
      <c r="EF271"/>
      <c r="EG271"/>
      <c r="EH271"/>
      <c r="EI271"/>
      <c r="EJ271"/>
      <c r="EK271"/>
      <c r="EL271"/>
      <c r="EM271"/>
      <c r="EN271"/>
      <c r="EO271"/>
      <c r="EP271"/>
      <c r="EQ271"/>
      <c r="ER271"/>
      <c r="ES271"/>
      <c r="ET271"/>
      <c r="EU271"/>
      <c r="EV271"/>
      <c r="EW271"/>
      <c r="EX271"/>
      <c r="EY271"/>
      <c r="EZ271"/>
      <c r="FA271"/>
      <c r="FB271"/>
      <c r="FC271"/>
      <c r="FD271"/>
      <c r="FE271"/>
      <c r="FF271"/>
      <c r="FG271"/>
      <c r="FH271"/>
      <c r="FI271"/>
      <c r="FJ271"/>
      <c r="FK271"/>
      <c r="FL271"/>
      <c r="FM271"/>
      <c r="FN271"/>
      <c r="FO271"/>
      <c r="FP271"/>
      <c r="FQ271"/>
      <c r="FR271"/>
      <c r="FS271"/>
      <c r="FT271"/>
      <c r="FU271"/>
      <c r="FV271"/>
      <c r="FW271"/>
      <c r="FX271"/>
      <c r="FY271"/>
      <c r="FZ271"/>
      <c r="GA271"/>
      <c r="GB271"/>
      <c r="GC271"/>
      <c r="GD271"/>
      <c r="GE271"/>
      <c r="GF271"/>
      <c r="GG271"/>
      <c r="GH271"/>
      <c r="GI271"/>
      <c r="GJ271"/>
      <c r="GK271"/>
      <c r="GL271"/>
      <c r="GM271"/>
      <c r="GN271"/>
      <c r="GO271"/>
      <c r="GP271"/>
      <c r="GQ271"/>
      <c r="GR271"/>
      <c r="GS271"/>
      <c r="GT271"/>
      <c r="GU271"/>
      <c r="GV271"/>
      <c r="GW271"/>
      <c r="GX271"/>
      <c r="GY271"/>
      <c r="GZ271"/>
      <c r="HA271"/>
      <c r="HB271"/>
      <c r="HC271"/>
      <c r="HD271"/>
      <c r="HE271"/>
      <c r="HF271"/>
      <c r="HG271"/>
      <c r="HH271"/>
      <c r="HI271"/>
      <c r="HJ271"/>
      <c r="HK271"/>
      <c r="HL271"/>
      <c r="HM271"/>
      <c r="HN271"/>
      <c r="HO271"/>
      <c r="HP271"/>
      <c r="HQ271"/>
      <c r="HR271"/>
      <c r="HS271"/>
      <c r="HT271"/>
      <c r="HU271"/>
      <c r="HV271"/>
      <c r="HW271"/>
      <c r="HX271"/>
      <c r="HY271"/>
      <c r="HZ271"/>
      <c r="IA271"/>
      <c r="IB271"/>
      <c r="IC271"/>
      <c r="ID271"/>
      <c r="IE271"/>
      <c r="IF271"/>
      <c r="IG271"/>
      <c r="IH271"/>
      <c r="II271"/>
      <c r="IJ271"/>
      <c r="IK271"/>
      <c r="IL271"/>
      <c r="IM271"/>
      <c r="IN271"/>
      <c r="IO271"/>
      <c r="IP271"/>
      <c r="IQ271"/>
      <c r="IR271"/>
      <c r="IS271"/>
      <c r="IT271"/>
      <c r="IU271"/>
      <c r="IV271"/>
      <c r="IW271"/>
      <c r="IX271"/>
      <c r="IY271"/>
      <c r="IZ271"/>
      <c r="JA271"/>
      <c r="JB271"/>
      <c r="JC271"/>
      <c r="JD271"/>
      <c r="JE271"/>
      <c r="JF271"/>
      <c r="JG271"/>
      <c r="JH271"/>
      <c r="JI271"/>
      <c r="JJ271"/>
      <c r="JK271"/>
      <c r="JL271"/>
      <c r="JM271"/>
      <c r="JN271"/>
      <c r="JO271"/>
      <c r="JP271"/>
      <c r="JQ271"/>
      <c r="JR271"/>
      <c r="JS271"/>
      <c r="JT271"/>
      <c r="JU271"/>
      <c r="JV271"/>
      <c r="JW271"/>
      <c r="JX271"/>
      <c r="JY271"/>
      <c r="JZ271"/>
      <c r="KA271"/>
      <c r="KB271"/>
      <c r="KC271"/>
      <c r="KD271"/>
      <c r="KE271"/>
      <c r="KF271"/>
      <c r="KG271"/>
      <c r="KH271"/>
      <c r="KI271"/>
      <c r="KJ271"/>
      <c r="KK271"/>
      <c r="KL271"/>
      <c r="KM271"/>
      <c r="KN271"/>
      <c r="KO271"/>
      <c r="KP271"/>
      <c r="KQ271"/>
      <c r="KR271"/>
      <c r="KS271"/>
      <c r="KT271"/>
      <c r="KU271"/>
      <c r="KV271"/>
      <c r="KW271"/>
      <c r="KX271"/>
      <c r="KY271"/>
      <c r="KZ271"/>
      <c r="LA271"/>
      <c r="LB271"/>
      <c r="LC271"/>
      <c r="LD271"/>
      <c r="LE271"/>
      <c r="LF271"/>
      <c r="LG271"/>
      <c r="LH271"/>
      <c r="LI271"/>
      <c r="LJ271"/>
      <c r="LK271"/>
      <c r="LL271"/>
      <c r="LM271"/>
      <c r="LN271"/>
      <c r="LO271"/>
      <c r="LP271"/>
      <c r="LQ271"/>
      <c r="LR271"/>
      <c r="LS271"/>
      <c r="LT271"/>
      <c r="LU271"/>
      <c r="LV271"/>
      <c r="LW271"/>
      <c r="LX271"/>
      <c r="LY271"/>
      <c r="LZ271"/>
      <c r="MA271"/>
      <c r="MB271"/>
      <c r="MC271"/>
      <c r="MD271"/>
      <c r="ME271"/>
      <c r="MF271"/>
      <c r="MG271"/>
      <c r="MH271"/>
      <c r="MI271"/>
      <c r="MJ271"/>
      <c r="MK271"/>
      <c r="ML271"/>
      <c r="MM271"/>
      <c r="MN271"/>
      <c r="MO271"/>
      <c r="MP271"/>
      <c r="MQ271"/>
      <c r="MR271"/>
      <c r="MS271"/>
      <c r="MT271"/>
      <c r="MU271"/>
      <c r="MV271"/>
      <c r="MW271"/>
      <c r="MX271"/>
      <c r="MY271"/>
      <c r="MZ271"/>
      <c r="NA271"/>
      <c r="NB271"/>
      <c r="NC271"/>
      <c r="ND271"/>
      <c r="NE271"/>
      <c r="NF271"/>
      <c r="NG271"/>
      <c r="NH271"/>
      <c r="NI271"/>
      <c r="NJ271"/>
      <c r="NK271"/>
      <c r="NL271"/>
      <c r="NM271"/>
      <c r="NN271"/>
      <c r="NO271"/>
      <c r="NP271"/>
      <c r="NQ271"/>
      <c r="NR271"/>
      <c r="NS271"/>
      <c r="NT271"/>
      <c r="NU271"/>
      <c r="NV271"/>
      <c r="NW271"/>
      <c r="NX271"/>
      <c r="NY271"/>
      <c r="NZ271"/>
      <c r="OA271"/>
      <c r="OB271"/>
      <c r="OC271"/>
      <c r="OD271"/>
      <c r="OE271"/>
      <c r="OF271"/>
      <c r="OG271"/>
      <c r="OH271"/>
      <c r="OI271"/>
      <c r="OJ271"/>
      <c r="OK271"/>
      <c r="OL271"/>
      <c r="OM271"/>
      <c r="ON271"/>
      <c r="OO271"/>
      <c r="OP271"/>
      <c r="OQ271"/>
      <c r="OR271"/>
      <c r="OS271"/>
      <c r="OT271"/>
      <c r="OU271"/>
      <c r="OV271"/>
      <c r="OW271"/>
      <c r="OX271"/>
      <c r="OY271"/>
      <c r="OZ271"/>
      <c r="PA271"/>
      <c r="PB271"/>
      <c r="PC271"/>
      <c r="PD271"/>
      <c r="PE271"/>
      <c r="PF271"/>
      <c r="PG271"/>
      <c r="PH271"/>
      <c r="PI271"/>
      <c r="PJ271"/>
      <c r="PK271"/>
      <c r="PL271"/>
      <c r="PM271"/>
      <c r="PN271"/>
      <c r="PO271"/>
      <c r="PP271"/>
      <c r="PQ271"/>
      <c r="PR271"/>
      <c r="PS271"/>
      <c r="PT271"/>
      <c r="PU271"/>
      <c r="PV271"/>
      <c r="PW271"/>
      <c r="PX271"/>
      <c r="PY271"/>
      <c r="PZ271"/>
      <c r="QA271"/>
      <c r="QB271"/>
      <c r="QC271"/>
      <c r="QD271"/>
      <c r="QE271"/>
      <c r="QF271"/>
      <c r="QG271"/>
      <c r="QH271"/>
      <c r="QI271"/>
      <c r="QJ271"/>
      <c r="QK271"/>
      <c r="QL271"/>
      <c r="QM271"/>
      <c r="QN271"/>
      <c r="QO271"/>
      <c r="QP271"/>
      <c r="QQ271"/>
      <c r="QR271"/>
      <c r="QS271"/>
      <c r="QT271"/>
      <c r="QU271"/>
      <c r="QV271"/>
      <c r="QW271"/>
      <c r="QX271"/>
      <c r="QY271"/>
      <c r="QZ271"/>
      <c r="RA271"/>
      <c r="RB271"/>
      <c r="RC271"/>
      <c r="RD271"/>
      <c r="RE271"/>
      <c r="RF271"/>
      <c r="RG271"/>
      <c r="RH271"/>
      <c r="RI271"/>
      <c r="RJ271"/>
      <c r="RK271"/>
      <c r="RL271"/>
      <c r="RM271"/>
      <c r="RN271"/>
      <c r="RO271"/>
      <c r="RP271"/>
      <c r="RQ271"/>
      <c r="RR271"/>
      <c r="RS271"/>
      <c r="RT271"/>
      <c r="RU271"/>
      <c r="RV271"/>
      <c r="RW271"/>
      <c r="RX271"/>
      <c r="RY271"/>
      <c r="RZ271"/>
      <c r="SA271"/>
      <c r="SB271"/>
      <c r="SC271"/>
      <c r="SD271"/>
      <c r="SE271"/>
      <c r="SF271"/>
      <c r="SG271"/>
      <c r="SH271"/>
      <c r="SI271"/>
      <c r="SJ271"/>
      <c r="SK271"/>
      <c r="SL271"/>
      <c r="SM271"/>
      <c r="SN271"/>
      <c r="SO271"/>
      <c r="SP271"/>
      <c r="SQ271"/>
      <c r="SR271"/>
      <c r="SS271"/>
      <c r="ST271"/>
      <c r="SU271"/>
      <c r="SV271"/>
      <c r="SW271"/>
      <c r="SX271"/>
      <c r="SY271"/>
      <c r="SZ271"/>
      <c r="TA271"/>
      <c r="TB271"/>
      <c r="TC271"/>
      <c r="TD271"/>
      <c r="TE271"/>
      <c r="TF271"/>
      <c r="TG271"/>
      <c r="TH271"/>
      <c r="TI271"/>
      <c r="TJ271"/>
      <c r="TK271"/>
      <c r="TL271"/>
      <c r="TM271"/>
      <c r="TN271"/>
      <c r="TO271"/>
      <c r="TP271"/>
      <c r="TQ271"/>
      <c r="TR271"/>
      <c r="TS271"/>
      <c r="TT271"/>
      <c r="TU271"/>
      <c r="TV271"/>
      <c r="TW271"/>
      <c r="TX271"/>
      <c r="TY271"/>
      <c r="TZ271"/>
      <c r="UA271"/>
      <c r="UB271"/>
      <c r="UC271"/>
      <c r="UD271"/>
      <c r="UE271"/>
      <c r="UF271"/>
      <c r="UG271"/>
      <c r="UH271"/>
      <c r="UI271"/>
      <c r="UJ271"/>
      <c r="UK271"/>
      <c r="UL271"/>
      <c r="UM271"/>
      <c r="UN271"/>
      <c r="UO271"/>
      <c r="UP271"/>
      <c r="UQ271"/>
      <c r="UR271"/>
      <c r="US271"/>
      <c r="UT271"/>
      <c r="UU271"/>
      <c r="UV271"/>
      <c r="UW271"/>
      <c r="UX271"/>
      <c r="UY271"/>
      <c r="UZ271"/>
      <c r="VA271"/>
      <c r="VB271"/>
      <c r="VC271"/>
      <c r="VD271"/>
      <c r="VE271"/>
      <c r="VF271"/>
      <c r="VG271"/>
      <c r="VH271"/>
      <c r="VI271"/>
      <c r="VJ271"/>
      <c r="VK271"/>
      <c r="VL271"/>
      <c r="VM271"/>
      <c r="VN271"/>
      <c r="VO271"/>
      <c r="VP271"/>
      <c r="VQ271"/>
      <c r="VR271"/>
      <c r="VS271"/>
      <c r="VT271"/>
      <c r="VU271"/>
      <c r="VV271"/>
      <c r="VW271"/>
      <c r="VX271"/>
      <c r="VY271"/>
      <c r="VZ271"/>
      <c r="WA271"/>
      <c r="WB271"/>
      <c r="WC271"/>
      <c r="WD271"/>
      <c r="WE271"/>
      <c r="WF271"/>
      <c r="WG271"/>
      <c r="WH271"/>
      <c r="WI271"/>
      <c r="WJ271"/>
      <c r="WK271"/>
      <c r="WL271"/>
      <c r="WM271"/>
      <c r="WN271"/>
      <c r="WO271"/>
      <c r="WP271"/>
      <c r="WQ271"/>
      <c r="WR271"/>
      <c r="WS271"/>
      <c r="WT271"/>
      <c r="WU271"/>
      <c r="WV271"/>
      <c r="WW271"/>
      <c r="WX271"/>
      <c r="WY271"/>
      <c r="WZ271"/>
      <c r="XA271"/>
      <c r="XB271"/>
      <c r="XC271"/>
      <c r="XD271"/>
      <c r="XE271"/>
      <c r="XF271"/>
      <c r="XG271"/>
      <c r="XH271"/>
      <c r="XI271"/>
      <c r="XJ271"/>
      <c r="XK271"/>
      <c r="XL271"/>
      <c r="XM271"/>
      <c r="XN271"/>
      <c r="XO271"/>
      <c r="XP271"/>
      <c r="XQ271"/>
      <c r="XR271"/>
      <c r="XS271"/>
      <c r="XT271"/>
      <c r="XU271"/>
      <c r="XV271"/>
      <c r="XW271"/>
      <c r="XX271"/>
      <c r="XY271"/>
      <c r="XZ271"/>
      <c r="YA271"/>
      <c r="YB271"/>
      <c r="YC271"/>
      <c r="YD271"/>
      <c r="YE271"/>
      <c r="YF271"/>
      <c r="YG271"/>
      <c r="YH271"/>
      <c r="YI271"/>
      <c r="YJ271"/>
      <c r="YK271"/>
      <c r="YL271"/>
      <c r="YM271"/>
      <c r="YN271"/>
      <c r="YO271"/>
      <c r="YP271"/>
      <c r="YQ271"/>
      <c r="YR271"/>
      <c r="YS271"/>
      <c r="YT271"/>
      <c r="YU271"/>
      <c r="YV271"/>
      <c r="YW271"/>
      <c r="YX271"/>
      <c r="YY271"/>
      <c r="YZ271"/>
      <c r="ZA271"/>
      <c r="ZB271"/>
      <c r="ZC271"/>
      <c r="ZD271"/>
      <c r="ZE271"/>
      <c r="ZF271"/>
      <c r="ZG271"/>
      <c r="ZH271"/>
      <c r="ZI271"/>
      <c r="ZJ271"/>
      <c r="ZK271"/>
      <c r="ZL271"/>
      <c r="ZM271"/>
      <c r="ZN271"/>
      <c r="ZO271"/>
      <c r="ZP271"/>
      <c r="ZQ271"/>
      <c r="ZR271"/>
      <c r="ZS271"/>
      <c r="ZT271"/>
      <c r="ZU271"/>
      <c r="ZV271"/>
      <c r="ZW271"/>
      <c r="ZX271"/>
      <c r="ZY271"/>
      <c r="ZZ271"/>
    </row>
    <row r="272" spans="1:702" s="18" customFormat="1">
      <c r="A272" s="16" t="s">
        <v>180</v>
      </c>
      <c r="B272">
        <v>0</v>
      </c>
      <c r="C272">
        <v>25127.130714581075</v>
      </c>
      <c r="D272">
        <v>48644.323408995086</v>
      </c>
      <c r="E272">
        <v>72403.716382607745</v>
      </c>
      <c r="F272">
        <v>93342.124128623575</v>
      </c>
      <c r="G272">
        <v>117681.67305885992</v>
      </c>
      <c r="H272">
        <v>151300.25901424274</v>
      </c>
      <c r="I272">
        <v>182798.25463898393</v>
      </c>
      <c r="J272">
        <v>216350.06387791451</v>
      </c>
      <c r="K272">
        <v>245706.70394015723</v>
      </c>
      <c r="L272">
        <v>270103.40970648144</v>
      </c>
      <c r="M272">
        <v>303490.85678440123</v>
      </c>
      <c r="N272">
        <v>341023.59749176109</v>
      </c>
      <c r="O272">
        <v>386616.3067090626</v>
      </c>
      <c r="P272">
        <v>418533.34230752161</v>
      </c>
      <c r="Q272">
        <v>457329.23407194403</v>
      </c>
      <c r="R272">
        <v>500566.43787317886</v>
      </c>
      <c r="S272">
        <v>533160.39160855545</v>
      </c>
      <c r="T272">
        <v>593342.79209590983</v>
      </c>
      <c r="U272">
        <v>637425.75565873459</v>
      </c>
      <c r="V272">
        <v>689021.74788266979</v>
      </c>
      <c r="W272">
        <v>734215.61574182287</v>
      </c>
      <c r="X272">
        <v>777454.56422797067</v>
      </c>
      <c r="Y272">
        <v>818504.79087923665</v>
      </c>
      <c r="Z272">
        <v>864867.07132816873</v>
      </c>
      <c r="AA272">
        <v>920609.43801160215</v>
      </c>
      <c r="AB272">
        <v>977543.21644907899</v>
      </c>
      <c r="AC272">
        <v>1023653.2217368894</v>
      </c>
      <c r="AD272">
        <v>1068553.7700085235</v>
      </c>
      <c r="AE272">
        <v>1097503.6012954176</v>
      </c>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c r="DF272"/>
      <c r="DG272"/>
      <c r="DH272"/>
      <c r="DI272"/>
      <c r="DJ272"/>
      <c r="DK272"/>
      <c r="DL272"/>
      <c r="DM272"/>
      <c r="DN272"/>
      <c r="DO272"/>
      <c r="DP272"/>
      <c r="DQ272"/>
      <c r="DR272"/>
      <c r="DS272"/>
      <c r="DT272"/>
      <c r="DU272"/>
      <c r="DV272"/>
      <c r="DW272"/>
      <c r="DX272"/>
      <c r="DY272"/>
      <c r="DZ272"/>
      <c r="EA272"/>
      <c r="EB272"/>
      <c r="EC272"/>
      <c r="ED272"/>
      <c r="EE272"/>
      <c r="EF272"/>
      <c r="EG272"/>
      <c r="EH272"/>
      <c r="EI272"/>
      <c r="EJ272"/>
      <c r="EK272"/>
      <c r="EL272"/>
      <c r="EM272"/>
      <c r="EN272"/>
      <c r="EO272"/>
      <c r="EP272"/>
      <c r="EQ272"/>
      <c r="ER272"/>
      <c r="ES272"/>
      <c r="ET272"/>
      <c r="EU272"/>
      <c r="EV272"/>
      <c r="EW272"/>
      <c r="EX272"/>
      <c r="EY272"/>
      <c r="EZ272"/>
      <c r="FA272"/>
      <c r="FB272"/>
      <c r="FC272"/>
      <c r="FD272"/>
      <c r="FE272"/>
      <c r="FF272"/>
      <c r="FG272"/>
      <c r="FH272"/>
      <c r="FI272"/>
      <c r="FJ272"/>
      <c r="FK272"/>
      <c r="FL272"/>
      <c r="FM272"/>
      <c r="FN272"/>
      <c r="FO272"/>
      <c r="FP272"/>
      <c r="FQ272"/>
      <c r="FR272"/>
      <c r="FS272"/>
      <c r="FT272"/>
      <c r="FU272"/>
      <c r="FV272"/>
      <c r="FW272"/>
      <c r="FX272"/>
      <c r="FY272"/>
      <c r="FZ272"/>
      <c r="GA272"/>
      <c r="GB272"/>
      <c r="GC272"/>
      <c r="GD272"/>
      <c r="GE272"/>
      <c r="GF272"/>
      <c r="GG272"/>
      <c r="GH272"/>
      <c r="GI272"/>
      <c r="GJ272"/>
      <c r="GK272"/>
      <c r="GL272"/>
      <c r="GM272"/>
      <c r="GN272"/>
      <c r="GO272"/>
      <c r="GP272"/>
      <c r="GQ272"/>
      <c r="GR272"/>
      <c r="GS272"/>
      <c r="GT272"/>
      <c r="GU272"/>
      <c r="GV272"/>
      <c r="GW272"/>
      <c r="GX272"/>
      <c r="GY272"/>
      <c r="GZ272"/>
      <c r="HA272"/>
      <c r="HB272"/>
      <c r="HC272"/>
      <c r="HD272"/>
      <c r="HE272"/>
      <c r="HF272"/>
      <c r="HG272"/>
      <c r="HH272"/>
      <c r="HI272"/>
      <c r="HJ272"/>
      <c r="HK272"/>
      <c r="HL272"/>
      <c r="HM272"/>
      <c r="HN272"/>
      <c r="HO272"/>
      <c r="HP272"/>
      <c r="HQ272"/>
      <c r="HR272"/>
      <c r="HS272"/>
      <c r="HT272"/>
      <c r="HU272"/>
      <c r="HV272"/>
      <c r="HW272"/>
      <c r="HX272"/>
      <c r="HY272"/>
      <c r="HZ272"/>
      <c r="IA272"/>
      <c r="IB272"/>
      <c r="IC272"/>
      <c r="ID272"/>
      <c r="IE272"/>
      <c r="IF272"/>
      <c r="IG272"/>
      <c r="IH272"/>
      <c r="II272"/>
      <c r="IJ272"/>
      <c r="IK272"/>
      <c r="IL272"/>
      <c r="IM272"/>
      <c r="IN272"/>
      <c r="IO272"/>
      <c r="IP272"/>
      <c r="IQ272"/>
      <c r="IR272"/>
      <c r="IS272"/>
      <c r="IT272"/>
      <c r="IU272"/>
      <c r="IV272"/>
      <c r="IW272"/>
      <c r="IX272"/>
      <c r="IY272"/>
      <c r="IZ272"/>
      <c r="JA272"/>
      <c r="JB272"/>
      <c r="JC272"/>
      <c r="JD272"/>
      <c r="JE272"/>
      <c r="JF272"/>
      <c r="JG272"/>
      <c r="JH272"/>
      <c r="JI272"/>
      <c r="JJ272"/>
      <c r="JK272"/>
      <c r="JL272"/>
      <c r="JM272"/>
      <c r="JN272"/>
      <c r="JO272"/>
      <c r="JP272"/>
      <c r="JQ272"/>
      <c r="JR272"/>
      <c r="JS272"/>
      <c r="JT272"/>
      <c r="JU272"/>
      <c r="JV272"/>
      <c r="JW272"/>
      <c r="JX272"/>
      <c r="JY272"/>
      <c r="JZ272"/>
      <c r="KA272"/>
      <c r="KB272"/>
      <c r="KC272"/>
      <c r="KD272"/>
      <c r="KE272"/>
      <c r="KF272"/>
      <c r="KG272"/>
      <c r="KH272"/>
      <c r="KI272"/>
      <c r="KJ272"/>
      <c r="KK272"/>
      <c r="KL272"/>
      <c r="KM272"/>
      <c r="KN272"/>
      <c r="KO272"/>
      <c r="KP272"/>
      <c r="KQ272"/>
      <c r="KR272"/>
      <c r="KS272"/>
      <c r="KT272"/>
      <c r="KU272"/>
      <c r="KV272"/>
      <c r="KW272"/>
      <c r="KX272"/>
      <c r="KY272"/>
      <c r="KZ272"/>
      <c r="LA272"/>
      <c r="LB272"/>
      <c r="LC272"/>
      <c r="LD272"/>
      <c r="LE272"/>
      <c r="LF272"/>
      <c r="LG272"/>
      <c r="LH272"/>
      <c r="LI272"/>
      <c r="LJ272"/>
      <c r="LK272"/>
      <c r="LL272"/>
      <c r="LM272"/>
      <c r="LN272"/>
      <c r="LO272"/>
      <c r="LP272"/>
      <c r="LQ272"/>
      <c r="LR272"/>
      <c r="LS272"/>
      <c r="LT272"/>
      <c r="LU272"/>
      <c r="LV272"/>
      <c r="LW272"/>
      <c r="LX272"/>
      <c r="LY272"/>
      <c r="LZ272"/>
      <c r="MA272"/>
      <c r="MB272"/>
      <c r="MC272"/>
      <c r="MD272"/>
      <c r="ME272"/>
      <c r="MF272"/>
      <c r="MG272"/>
      <c r="MH272"/>
      <c r="MI272"/>
      <c r="MJ272"/>
      <c r="MK272"/>
      <c r="ML272"/>
      <c r="MM272"/>
      <c r="MN272"/>
      <c r="MO272"/>
      <c r="MP272"/>
      <c r="MQ272"/>
      <c r="MR272"/>
      <c r="MS272"/>
      <c r="MT272"/>
      <c r="MU272"/>
      <c r="MV272"/>
      <c r="MW272"/>
      <c r="MX272"/>
      <c r="MY272"/>
      <c r="MZ272"/>
      <c r="NA272"/>
      <c r="NB272"/>
      <c r="NC272"/>
      <c r="ND272"/>
      <c r="NE272"/>
      <c r="NF272"/>
      <c r="NG272"/>
      <c r="NH272"/>
      <c r="NI272"/>
      <c r="NJ272"/>
      <c r="NK272"/>
      <c r="NL272"/>
      <c r="NM272"/>
      <c r="NN272"/>
      <c r="NO272"/>
      <c r="NP272"/>
      <c r="NQ272"/>
      <c r="NR272"/>
      <c r="NS272"/>
      <c r="NT272"/>
      <c r="NU272"/>
      <c r="NV272"/>
      <c r="NW272"/>
      <c r="NX272"/>
      <c r="NY272"/>
      <c r="NZ272"/>
      <c r="OA272"/>
      <c r="OB272"/>
      <c r="OC272"/>
      <c r="OD272"/>
      <c r="OE272"/>
      <c r="OF272"/>
      <c r="OG272"/>
      <c r="OH272"/>
      <c r="OI272"/>
      <c r="OJ272"/>
      <c r="OK272"/>
      <c r="OL272"/>
      <c r="OM272"/>
      <c r="ON272"/>
      <c r="OO272"/>
      <c r="OP272"/>
      <c r="OQ272"/>
      <c r="OR272"/>
      <c r="OS272"/>
      <c r="OT272"/>
      <c r="OU272"/>
      <c r="OV272"/>
      <c r="OW272"/>
      <c r="OX272"/>
      <c r="OY272"/>
      <c r="OZ272"/>
      <c r="PA272"/>
      <c r="PB272"/>
      <c r="PC272"/>
      <c r="PD272"/>
      <c r="PE272"/>
      <c r="PF272"/>
      <c r="PG272"/>
      <c r="PH272"/>
      <c r="PI272"/>
      <c r="PJ272"/>
      <c r="PK272"/>
      <c r="PL272"/>
      <c r="PM272"/>
      <c r="PN272"/>
      <c r="PO272"/>
      <c r="PP272"/>
      <c r="PQ272"/>
      <c r="PR272"/>
      <c r="PS272"/>
      <c r="PT272"/>
      <c r="PU272"/>
      <c r="PV272"/>
      <c r="PW272"/>
      <c r="PX272"/>
      <c r="PY272"/>
      <c r="PZ272"/>
      <c r="QA272"/>
      <c r="QB272"/>
      <c r="QC272"/>
      <c r="QD272"/>
      <c r="QE272"/>
      <c r="QF272"/>
      <c r="QG272"/>
      <c r="QH272"/>
      <c r="QI272"/>
      <c r="QJ272"/>
      <c r="QK272"/>
      <c r="QL272"/>
      <c r="QM272"/>
      <c r="QN272"/>
      <c r="QO272"/>
      <c r="QP272"/>
      <c r="QQ272"/>
      <c r="QR272"/>
      <c r="QS272"/>
      <c r="QT272"/>
      <c r="QU272"/>
      <c r="QV272"/>
      <c r="QW272"/>
      <c r="QX272"/>
      <c r="QY272"/>
      <c r="QZ272"/>
      <c r="RA272"/>
      <c r="RB272"/>
      <c r="RC272"/>
      <c r="RD272"/>
      <c r="RE272"/>
      <c r="RF272"/>
      <c r="RG272"/>
      <c r="RH272"/>
      <c r="RI272"/>
      <c r="RJ272"/>
      <c r="RK272"/>
      <c r="RL272"/>
      <c r="RM272"/>
      <c r="RN272"/>
      <c r="RO272"/>
      <c r="RP272"/>
      <c r="RQ272"/>
      <c r="RR272"/>
      <c r="RS272"/>
      <c r="RT272"/>
      <c r="RU272"/>
      <c r="RV272"/>
      <c r="RW272"/>
      <c r="RX272"/>
      <c r="RY272"/>
      <c r="RZ272"/>
      <c r="SA272"/>
      <c r="SB272"/>
      <c r="SC272"/>
      <c r="SD272"/>
      <c r="SE272"/>
      <c r="SF272"/>
      <c r="SG272"/>
      <c r="SH272"/>
      <c r="SI272"/>
      <c r="SJ272"/>
      <c r="SK272"/>
      <c r="SL272"/>
      <c r="SM272"/>
      <c r="SN272"/>
      <c r="SO272"/>
      <c r="SP272"/>
      <c r="SQ272"/>
      <c r="SR272"/>
      <c r="SS272"/>
      <c r="ST272"/>
      <c r="SU272"/>
      <c r="SV272"/>
      <c r="SW272"/>
      <c r="SX272"/>
      <c r="SY272"/>
      <c r="SZ272"/>
      <c r="TA272"/>
      <c r="TB272"/>
      <c r="TC272"/>
      <c r="TD272"/>
      <c r="TE272"/>
      <c r="TF272"/>
      <c r="TG272"/>
      <c r="TH272"/>
      <c r="TI272"/>
      <c r="TJ272"/>
      <c r="TK272"/>
      <c r="TL272"/>
      <c r="TM272"/>
      <c r="TN272"/>
      <c r="TO272"/>
      <c r="TP272"/>
      <c r="TQ272"/>
      <c r="TR272"/>
      <c r="TS272"/>
      <c r="TT272"/>
      <c r="TU272"/>
      <c r="TV272"/>
      <c r="TW272"/>
      <c r="TX272"/>
      <c r="TY272"/>
      <c r="TZ272"/>
      <c r="UA272"/>
      <c r="UB272"/>
      <c r="UC272"/>
      <c r="UD272"/>
      <c r="UE272"/>
      <c r="UF272"/>
      <c r="UG272"/>
      <c r="UH272"/>
      <c r="UI272"/>
      <c r="UJ272"/>
      <c r="UK272"/>
      <c r="UL272"/>
      <c r="UM272"/>
      <c r="UN272"/>
      <c r="UO272"/>
      <c r="UP272"/>
      <c r="UQ272"/>
      <c r="UR272"/>
      <c r="US272"/>
      <c r="UT272"/>
      <c r="UU272"/>
      <c r="UV272"/>
      <c r="UW272"/>
      <c r="UX272"/>
      <c r="UY272"/>
      <c r="UZ272"/>
      <c r="VA272"/>
      <c r="VB272"/>
      <c r="VC272"/>
      <c r="VD272"/>
      <c r="VE272"/>
      <c r="VF272"/>
      <c r="VG272"/>
      <c r="VH272"/>
      <c r="VI272"/>
      <c r="VJ272"/>
      <c r="VK272"/>
      <c r="VL272"/>
      <c r="VM272"/>
      <c r="VN272"/>
      <c r="VO272"/>
      <c r="VP272"/>
      <c r="VQ272"/>
      <c r="VR272"/>
      <c r="VS272"/>
      <c r="VT272"/>
      <c r="VU272"/>
      <c r="VV272"/>
      <c r="VW272"/>
      <c r="VX272"/>
      <c r="VY272"/>
      <c r="VZ272"/>
      <c r="WA272"/>
      <c r="WB272"/>
      <c r="WC272"/>
      <c r="WD272"/>
      <c r="WE272"/>
      <c r="WF272"/>
      <c r="WG272"/>
      <c r="WH272"/>
      <c r="WI272"/>
      <c r="WJ272"/>
      <c r="WK272"/>
      <c r="WL272"/>
      <c r="WM272"/>
      <c r="WN272"/>
      <c r="WO272"/>
      <c r="WP272"/>
      <c r="WQ272"/>
      <c r="WR272"/>
      <c r="WS272"/>
      <c r="WT272"/>
      <c r="WU272"/>
      <c r="WV272"/>
      <c r="WW272"/>
      <c r="WX272"/>
      <c r="WY272"/>
      <c r="WZ272"/>
      <c r="XA272"/>
      <c r="XB272"/>
      <c r="XC272"/>
      <c r="XD272"/>
      <c r="XE272"/>
      <c r="XF272"/>
      <c r="XG272"/>
      <c r="XH272"/>
      <c r="XI272"/>
      <c r="XJ272"/>
      <c r="XK272"/>
      <c r="XL272"/>
      <c r="XM272"/>
      <c r="XN272"/>
      <c r="XO272"/>
      <c r="XP272"/>
      <c r="XQ272"/>
      <c r="XR272"/>
      <c r="XS272"/>
      <c r="XT272"/>
      <c r="XU272"/>
      <c r="XV272"/>
      <c r="XW272"/>
      <c r="XX272"/>
      <c r="XY272"/>
      <c r="XZ272"/>
      <c r="YA272"/>
      <c r="YB272"/>
      <c r="YC272"/>
      <c r="YD272"/>
      <c r="YE272"/>
      <c r="YF272"/>
      <c r="YG272"/>
      <c r="YH272"/>
      <c r="YI272"/>
      <c r="YJ272"/>
      <c r="YK272"/>
      <c r="YL272"/>
      <c r="YM272"/>
      <c r="YN272"/>
      <c r="YO272"/>
      <c r="YP272"/>
      <c r="YQ272"/>
      <c r="YR272"/>
      <c r="YS272"/>
      <c r="YT272"/>
      <c r="YU272"/>
      <c r="YV272"/>
      <c r="YW272"/>
      <c r="YX272"/>
      <c r="YY272"/>
      <c r="YZ272"/>
      <c r="ZA272"/>
      <c r="ZB272"/>
      <c r="ZC272"/>
      <c r="ZD272"/>
      <c r="ZE272"/>
      <c r="ZF272"/>
      <c r="ZG272"/>
      <c r="ZH272"/>
      <c r="ZI272"/>
      <c r="ZJ272"/>
      <c r="ZK272"/>
      <c r="ZL272"/>
      <c r="ZM272"/>
      <c r="ZN272"/>
      <c r="ZO272"/>
      <c r="ZP272"/>
      <c r="ZQ272"/>
      <c r="ZR272"/>
      <c r="ZS272"/>
      <c r="ZT272"/>
      <c r="ZU272"/>
      <c r="ZV272"/>
      <c r="ZW272"/>
      <c r="ZX272"/>
      <c r="ZY272"/>
      <c r="ZZ272"/>
    </row>
    <row r="273" spans="1:702" s="18" customFormat="1">
      <c r="A273" s="16" t="s">
        <v>68</v>
      </c>
      <c r="B273">
        <v>502542.61429162155</v>
      </c>
      <c r="C273">
        <v>475702.81375263364</v>
      </c>
      <c r="D273">
        <v>476986.79816068395</v>
      </c>
      <c r="E273">
        <v>532216.61215886322</v>
      </c>
      <c r="F273">
        <v>498770.4989950303</v>
      </c>
      <c r="G273">
        <v>540087.40289595793</v>
      </c>
      <c r="H273">
        <v>474476.8478786489</v>
      </c>
      <c r="I273">
        <v>561217.12164011598</v>
      </c>
      <c r="J273">
        <v>490066.23305126175</v>
      </c>
      <c r="K273">
        <v>509976.29099419666</v>
      </c>
      <c r="L273">
        <v>527301.25502419192</v>
      </c>
      <c r="M273">
        <v>531655.85995175433</v>
      </c>
      <c r="N273">
        <v>517366.48333017027</v>
      </c>
      <c r="O273">
        <v>540753.65790305031</v>
      </c>
      <c r="P273">
        <v>461113.87252607913</v>
      </c>
      <c r="Q273">
        <v>492479.01868810307</v>
      </c>
      <c r="R273">
        <v>501957.3625758196</v>
      </c>
      <c r="S273">
        <v>0</v>
      </c>
      <c r="T273">
        <v>0</v>
      </c>
      <c r="U273">
        <v>0</v>
      </c>
      <c r="V273">
        <v>0</v>
      </c>
      <c r="W273">
        <v>0</v>
      </c>
      <c r="X273">
        <v>0</v>
      </c>
      <c r="Y273">
        <v>0</v>
      </c>
      <c r="Z273">
        <v>0</v>
      </c>
      <c r="AA273">
        <v>0</v>
      </c>
      <c r="AB273">
        <v>0</v>
      </c>
      <c r="AC273">
        <v>0</v>
      </c>
      <c r="AD273">
        <v>0</v>
      </c>
      <c r="AE273">
        <v>0</v>
      </c>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c r="DF273"/>
      <c r="DG273"/>
      <c r="DH273"/>
      <c r="DI273"/>
      <c r="DJ273"/>
      <c r="DK273"/>
      <c r="DL273"/>
      <c r="DM273"/>
      <c r="DN273"/>
      <c r="DO273"/>
      <c r="DP273"/>
      <c r="DQ273"/>
      <c r="DR273"/>
      <c r="DS273"/>
      <c r="DT273"/>
      <c r="DU273"/>
      <c r="DV273"/>
      <c r="DW273"/>
      <c r="DX273"/>
      <c r="DY273"/>
      <c r="DZ273"/>
      <c r="EA273"/>
      <c r="EB273"/>
      <c r="EC273"/>
      <c r="ED273"/>
      <c r="EE273"/>
      <c r="EF273"/>
      <c r="EG273"/>
      <c r="EH273"/>
      <c r="EI273"/>
      <c r="EJ273"/>
      <c r="EK273"/>
      <c r="EL273"/>
      <c r="EM273"/>
      <c r="EN273"/>
      <c r="EO273"/>
      <c r="EP273"/>
      <c r="EQ273"/>
      <c r="ER273"/>
      <c r="ES273"/>
      <c r="ET273"/>
      <c r="EU273"/>
      <c r="EV273"/>
      <c r="EW273"/>
      <c r="EX273"/>
      <c r="EY273"/>
      <c r="EZ273"/>
      <c r="FA273"/>
      <c r="FB273"/>
      <c r="FC273"/>
      <c r="FD273"/>
      <c r="FE273"/>
      <c r="FF273"/>
      <c r="FG273"/>
      <c r="FH273"/>
      <c r="FI273"/>
      <c r="FJ273"/>
      <c r="FK273"/>
      <c r="FL273"/>
      <c r="FM273"/>
      <c r="FN273"/>
      <c r="FO273"/>
      <c r="FP273"/>
      <c r="FQ273"/>
      <c r="FR273"/>
      <c r="FS273"/>
      <c r="FT273"/>
      <c r="FU273"/>
      <c r="FV273"/>
      <c r="FW273"/>
      <c r="FX273"/>
      <c r="FY273"/>
      <c r="FZ273"/>
      <c r="GA273"/>
      <c r="GB273"/>
      <c r="GC273"/>
      <c r="GD273"/>
      <c r="GE273"/>
      <c r="GF273"/>
      <c r="GG273"/>
      <c r="GH273"/>
      <c r="GI273"/>
      <c r="GJ273"/>
      <c r="GK273"/>
      <c r="GL273"/>
      <c r="GM273"/>
      <c r="GN273"/>
      <c r="GO273"/>
      <c r="GP273"/>
      <c r="GQ273"/>
      <c r="GR273"/>
      <c r="GS273"/>
      <c r="GT273"/>
      <c r="GU273"/>
      <c r="GV273"/>
      <c r="GW273"/>
      <c r="GX273"/>
      <c r="GY273"/>
      <c r="GZ273"/>
      <c r="HA273"/>
      <c r="HB273"/>
      <c r="HC273"/>
      <c r="HD273"/>
      <c r="HE273"/>
      <c r="HF273"/>
      <c r="HG273"/>
      <c r="HH273"/>
      <c r="HI273"/>
      <c r="HJ273"/>
      <c r="HK273"/>
      <c r="HL273"/>
      <c r="HM273"/>
      <c r="HN273"/>
      <c r="HO273"/>
      <c r="HP273"/>
      <c r="HQ273"/>
      <c r="HR273"/>
      <c r="HS273"/>
      <c r="HT273"/>
      <c r="HU273"/>
      <c r="HV273"/>
      <c r="HW273"/>
      <c r="HX273"/>
      <c r="HY273"/>
      <c r="HZ273"/>
      <c r="IA273"/>
      <c r="IB273"/>
      <c r="IC273"/>
      <c r="ID273"/>
      <c r="IE273"/>
      <c r="IF273"/>
      <c r="IG273"/>
      <c r="IH273"/>
      <c r="II273"/>
      <c r="IJ273"/>
      <c r="IK273"/>
      <c r="IL273"/>
      <c r="IM273"/>
      <c r="IN273"/>
      <c r="IO273"/>
      <c r="IP273"/>
      <c r="IQ273"/>
      <c r="IR273"/>
      <c r="IS273"/>
      <c r="IT273"/>
      <c r="IU273"/>
      <c r="IV273"/>
      <c r="IW273"/>
      <c r="IX273"/>
      <c r="IY273"/>
      <c r="IZ273"/>
      <c r="JA273"/>
      <c r="JB273"/>
      <c r="JC273"/>
      <c r="JD273"/>
      <c r="JE273"/>
      <c r="JF273"/>
      <c r="JG273"/>
      <c r="JH273"/>
      <c r="JI273"/>
      <c r="JJ273"/>
      <c r="JK273"/>
      <c r="JL273"/>
      <c r="JM273"/>
      <c r="JN273"/>
      <c r="JO273"/>
      <c r="JP273"/>
      <c r="JQ273"/>
      <c r="JR273"/>
      <c r="JS273"/>
      <c r="JT273"/>
      <c r="JU273"/>
      <c r="JV273"/>
      <c r="JW273"/>
      <c r="JX273"/>
      <c r="JY273"/>
      <c r="JZ273"/>
      <c r="KA273"/>
      <c r="KB273"/>
      <c r="KC273"/>
      <c r="KD273"/>
      <c r="KE273"/>
      <c r="KF273"/>
      <c r="KG273"/>
      <c r="KH273"/>
      <c r="KI273"/>
      <c r="KJ273"/>
      <c r="KK273"/>
      <c r="KL273"/>
      <c r="KM273"/>
      <c r="KN273"/>
      <c r="KO273"/>
      <c r="KP273"/>
      <c r="KQ273"/>
      <c r="KR273"/>
      <c r="KS273"/>
      <c r="KT273"/>
      <c r="KU273"/>
      <c r="KV273"/>
      <c r="KW273"/>
      <c r="KX273"/>
      <c r="KY273"/>
      <c r="KZ273"/>
      <c r="LA273"/>
      <c r="LB273"/>
      <c r="LC273"/>
      <c r="LD273"/>
      <c r="LE273"/>
      <c r="LF273"/>
      <c r="LG273"/>
      <c r="LH273"/>
      <c r="LI273"/>
      <c r="LJ273"/>
      <c r="LK273"/>
      <c r="LL273"/>
      <c r="LM273"/>
      <c r="LN273"/>
      <c r="LO273"/>
      <c r="LP273"/>
      <c r="LQ273"/>
      <c r="LR273"/>
      <c r="LS273"/>
      <c r="LT273"/>
      <c r="LU273"/>
      <c r="LV273"/>
      <c r="LW273"/>
      <c r="LX273"/>
      <c r="LY273"/>
      <c r="LZ273"/>
      <c r="MA273"/>
      <c r="MB273"/>
      <c r="MC273"/>
      <c r="MD273"/>
      <c r="ME273"/>
      <c r="MF273"/>
      <c r="MG273"/>
      <c r="MH273"/>
      <c r="MI273"/>
      <c r="MJ273"/>
      <c r="MK273"/>
      <c r="ML273"/>
      <c r="MM273"/>
      <c r="MN273"/>
      <c r="MO273"/>
      <c r="MP273"/>
      <c r="MQ273"/>
      <c r="MR273"/>
      <c r="MS273"/>
      <c r="MT273"/>
      <c r="MU273"/>
      <c r="MV273"/>
      <c r="MW273"/>
      <c r="MX273"/>
      <c r="MY273"/>
      <c r="MZ273"/>
      <c r="NA273"/>
      <c r="NB273"/>
      <c r="NC273"/>
      <c r="ND273"/>
      <c r="NE273"/>
      <c r="NF273"/>
      <c r="NG273"/>
      <c r="NH273"/>
      <c r="NI273"/>
      <c r="NJ273"/>
      <c r="NK273"/>
      <c r="NL273"/>
      <c r="NM273"/>
      <c r="NN273"/>
      <c r="NO273"/>
      <c r="NP273"/>
      <c r="NQ273"/>
      <c r="NR273"/>
      <c r="NS273"/>
      <c r="NT273"/>
      <c r="NU273"/>
      <c r="NV273"/>
      <c r="NW273"/>
      <c r="NX273"/>
      <c r="NY273"/>
      <c r="NZ273"/>
      <c r="OA273"/>
      <c r="OB273"/>
      <c r="OC273"/>
      <c r="OD273"/>
      <c r="OE273"/>
      <c r="OF273"/>
      <c r="OG273"/>
      <c r="OH273"/>
      <c r="OI273"/>
      <c r="OJ273"/>
      <c r="OK273"/>
      <c r="OL273"/>
      <c r="OM273"/>
      <c r="ON273"/>
      <c r="OO273"/>
      <c r="OP273"/>
      <c r="OQ273"/>
      <c r="OR273"/>
      <c r="OS273"/>
      <c r="OT273"/>
      <c r="OU273"/>
      <c r="OV273"/>
      <c r="OW273"/>
      <c r="OX273"/>
      <c r="OY273"/>
      <c r="OZ273"/>
      <c r="PA273"/>
      <c r="PB273"/>
      <c r="PC273"/>
      <c r="PD273"/>
      <c r="PE273"/>
      <c r="PF273"/>
      <c r="PG273"/>
      <c r="PH273"/>
      <c r="PI273"/>
      <c r="PJ273"/>
      <c r="PK273"/>
      <c r="PL273"/>
      <c r="PM273"/>
      <c r="PN273"/>
      <c r="PO273"/>
      <c r="PP273"/>
      <c r="PQ273"/>
      <c r="PR273"/>
      <c r="PS273"/>
      <c r="PT273"/>
      <c r="PU273"/>
      <c r="PV273"/>
      <c r="PW273"/>
      <c r="PX273"/>
      <c r="PY273"/>
      <c r="PZ273"/>
      <c r="QA273"/>
      <c r="QB273"/>
      <c r="QC273"/>
      <c r="QD273"/>
      <c r="QE273"/>
      <c r="QF273"/>
      <c r="QG273"/>
      <c r="QH273"/>
      <c r="QI273"/>
      <c r="QJ273"/>
      <c r="QK273"/>
      <c r="QL273"/>
      <c r="QM273"/>
      <c r="QN273"/>
      <c r="QO273"/>
      <c r="QP273"/>
      <c r="QQ273"/>
      <c r="QR273"/>
      <c r="QS273"/>
      <c r="QT273"/>
      <c r="QU273"/>
      <c r="QV273"/>
      <c r="QW273"/>
      <c r="QX273"/>
      <c r="QY273"/>
      <c r="QZ273"/>
      <c r="RA273"/>
      <c r="RB273"/>
      <c r="RC273"/>
      <c r="RD273"/>
      <c r="RE273"/>
      <c r="RF273"/>
      <c r="RG273"/>
      <c r="RH273"/>
      <c r="RI273"/>
      <c r="RJ273"/>
      <c r="RK273"/>
      <c r="RL273"/>
      <c r="RM273"/>
      <c r="RN273"/>
      <c r="RO273"/>
      <c r="RP273"/>
      <c r="RQ273"/>
      <c r="RR273"/>
      <c r="RS273"/>
      <c r="RT273"/>
      <c r="RU273"/>
      <c r="RV273"/>
      <c r="RW273"/>
      <c r="RX273"/>
      <c r="RY273"/>
      <c r="RZ273"/>
      <c r="SA273"/>
      <c r="SB273"/>
      <c r="SC273"/>
      <c r="SD273"/>
      <c r="SE273"/>
      <c r="SF273"/>
      <c r="SG273"/>
      <c r="SH273"/>
      <c r="SI273"/>
      <c r="SJ273"/>
      <c r="SK273"/>
      <c r="SL273"/>
      <c r="SM273"/>
      <c r="SN273"/>
      <c r="SO273"/>
      <c r="SP273"/>
      <c r="SQ273"/>
      <c r="SR273"/>
      <c r="SS273"/>
      <c r="ST273"/>
      <c r="SU273"/>
      <c r="SV273"/>
      <c r="SW273"/>
      <c r="SX273"/>
      <c r="SY273"/>
      <c r="SZ273"/>
      <c r="TA273"/>
      <c r="TB273"/>
      <c r="TC273"/>
      <c r="TD273"/>
      <c r="TE273"/>
      <c r="TF273"/>
      <c r="TG273"/>
      <c r="TH273"/>
      <c r="TI273"/>
      <c r="TJ273"/>
      <c r="TK273"/>
      <c r="TL273"/>
      <c r="TM273"/>
      <c r="TN273"/>
      <c r="TO273"/>
      <c r="TP273"/>
      <c r="TQ273"/>
      <c r="TR273"/>
      <c r="TS273"/>
      <c r="TT273"/>
      <c r="TU273"/>
      <c r="TV273"/>
      <c r="TW273"/>
      <c r="TX273"/>
      <c r="TY273"/>
      <c r="TZ273"/>
      <c r="UA273"/>
      <c r="UB273"/>
      <c r="UC273"/>
      <c r="UD273"/>
      <c r="UE273"/>
      <c r="UF273"/>
      <c r="UG273"/>
      <c r="UH273"/>
      <c r="UI273"/>
      <c r="UJ273"/>
      <c r="UK273"/>
      <c r="UL273"/>
      <c r="UM273"/>
      <c r="UN273"/>
      <c r="UO273"/>
      <c r="UP273"/>
      <c r="UQ273"/>
      <c r="UR273"/>
      <c r="US273"/>
      <c r="UT273"/>
      <c r="UU273"/>
      <c r="UV273"/>
      <c r="UW273"/>
      <c r="UX273"/>
      <c r="UY273"/>
      <c r="UZ273"/>
      <c r="VA273"/>
      <c r="VB273"/>
      <c r="VC273"/>
      <c r="VD273"/>
      <c r="VE273"/>
      <c r="VF273"/>
      <c r="VG273"/>
      <c r="VH273"/>
      <c r="VI273"/>
      <c r="VJ273"/>
      <c r="VK273"/>
      <c r="VL273"/>
      <c r="VM273"/>
      <c r="VN273"/>
      <c r="VO273"/>
      <c r="VP273"/>
      <c r="VQ273"/>
      <c r="VR273"/>
      <c r="VS273"/>
      <c r="VT273"/>
      <c r="VU273"/>
      <c r="VV273"/>
      <c r="VW273"/>
      <c r="VX273"/>
      <c r="VY273"/>
      <c r="VZ273"/>
      <c r="WA273"/>
      <c r="WB273"/>
      <c r="WC273"/>
      <c r="WD273"/>
      <c r="WE273"/>
      <c r="WF273"/>
      <c r="WG273"/>
      <c r="WH273"/>
      <c r="WI273"/>
      <c r="WJ273"/>
      <c r="WK273"/>
      <c r="WL273"/>
      <c r="WM273"/>
      <c r="WN273"/>
      <c r="WO273"/>
      <c r="WP273"/>
      <c r="WQ273"/>
      <c r="WR273"/>
      <c r="WS273"/>
      <c r="WT273"/>
      <c r="WU273"/>
      <c r="WV273"/>
      <c r="WW273"/>
      <c r="WX273"/>
      <c r="WY273"/>
      <c r="WZ273"/>
      <c r="XA273"/>
      <c r="XB273"/>
      <c r="XC273"/>
      <c r="XD273"/>
      <c r="XE273"/>
      <c r="XF273"/>
      <c r="XG273"/>
      <c r="XH273"/>
      <c r="XI273"/>
      <c r="XJ273"/>
      <c r="XK273"/>
      <c r="XL273"/>
      <c r="XM273"/>
      <c r="XN273"/>
      <c r="XO273"/>
      <c r="XP273"/>
      <c r="XQ273"/>
      <c r="XR273"/>
      <c r="XS273"/>
      <c r="XT273"/>
      <c r="XU273"/>
      <c r="XV273"/>
      <c r="XW273"/>
      <c r="XX273"/>
      <c r="XY273"/>
      <c r="XZ273"/>
      <c r="YA273"/>
      <c r="YB273"/>
      <c r="YC273"/>
      <c r="YD273"/>
      <c r="YE273"/>
      <c r="YF273"/>
      <c r="YG273"/>
      <c r="YH273"/>
      <c r="YI273"/>
      <c r="YJ273"/>
      <c r="YK273"/>
      <c r="YL273"/>
      <c r="YM273"/>
      <c r="YN273"/>
      <c r="YO273"/>
      <c r="YP273"/>
      <c r="YQ273"/>
      <c r="YR273"/>
      <c r="YS273"/>
      <c r="YT273"/>
      <c r="YU273"/>
      <c r="YV273"/>
      <c r="YW273"/>
      <c r="YX273"/>
      <c r="YY273"/>
      <c r="YZ273"/>
      <c r="ZA273"/>
      <c r="ZB273"/>
      <c r="ZC273"/>
      <c r="ZD273"/>
      <c r="ZE273"/>
      <c r="ZF273"/>
      <c r="ZG273"/>
      <c r="ZH273"/>
      <c r="ZI273"/>
      <c r="ZJ273"/>
      <c r="ZK273"/>
      <c r="ZL273"/>
      <c r="ZM273"/>
      <c r="ZN273"/>
      <c r="ZO273"/>
      <c r="ZP273"/>
      <c r="ZQ273"/>
      <c r="ZR273"/>
      <c r="ZS273"/>
      <c r="ZT273"/>
      <c r="ZU273"/>
      <c r="ZV273"/>
      <c r="ZW273"/>
      <c r="ZX273"/>
      <c r="ZY273"/>
      <c r="ZZ273"/>
    </row>
    <row r="274" spans="1:702" s="18" customFormat="1">
      <c r="A274" s="16" t="s">
        <v>69</v>
      </c>
      <c r="B274">
        <v>125635.65357290539</v>
      </c>
      <c r="C274">
        <v>118925.70343815841</v>
      </c>
      <c r="D274">
        <v>119246.69954017099</v>
      </c>
      <c r="E274">
        <v>133054.15303971581</v>
      </c>
      <c r="F274">
        <v>124692.62474875757</v>
      </c>
      <c r="G274">
        <v>135021.85072398948</v>
      </c>
      <c r="H274">
        <v>118619.21196966222</v>
      </c>
      <c r="I274">
        <v>140304.28041002899</v>
      </c>
      <c r="J274">
        <v>122516.55826281545</v>
      </c>
      <c r="K274">
        <v>127494.07274854918</v>
      </c>
      <c r="L274">
        <v>131825.31375604798</v>
      </c>
      <c r="M274">
        <v>132913.96498793858</v>
      </c>
      <c r="N274">
        <v>129341.62083254257</v>
      </c>
      <c r="O274">
        <v>135188.41447576258</v>
      </c>
      <c r="P274">
        <v>115278.46813151978</v>
      </c>
      <c r="Q274">
        <v>123119.75467202578</v>
      </c>
      <c r="R274">
        <v>125489.34064395491</v>
      </c>
      <c r="S274">
        <v>831361.67975830357</v>
      </c>
      <c r="T274">
        <v>755259.89423176378</v>
      </c>
      <c r="U274">
        <v>636329.64377809537</v>
      </c>
      <c r="V274">
        <v>615860.10697866871</v>
      </c>
      <c r="W274">
        <v>443137.98072355194</v>
      </c>
      <c r="X274">
        <v>437149.04245151288</v>
      </c>
      <c r="Y274">
        <v>411913.13866122212</v>
      </c>
      <c r="Z274">
        <v>390046.6155171867</v>
      </c>
      <c r="AA274">
        <v>373445.20537012129</v>
      </c>
      <c r="AB274">
        <v>330755.55335183127</v>
      </c>
      <c r="AC274">
        <v>365215.42806396913</v>
      </c>
      <c r="AD274">
        <v>324743.91360071249</v>
      </c>
      <c r="AE274">
        <v>279957.12774646201</v>
      </c>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c r="DF274"/>
      <c r="DG274"/>
      <c r="DH274"/>
      <c r="DI274"/>
      <c r="DJ274"/>
      <c r="DK274"/>
      <c r="DL274"/>
      <c r="DM274"/>
      <c r="DN274"/>
      <c r="DO274"/>
      <c r="DP274"/>
      <c r="DQ274"/>
      <c r="DR274"/>
      <c r="DS274"/>
      <c r="DT274"/>
      <c r="DU274"/>
      <c r="DV274"/>
      <c r="DW274"/>
      <c r="DX274"/>
      <c r="DY274"/>
      <c r="DZ274"/>
      <c r="EA274"/>
      <c r="EB274"/>
      <c r="EC274"/>
      <c r="ED274"/>
      <c r="EE274"/>
      <c r="EF274"/>
      <c r="EG274"/>
      <c r="EH274"/>
      <c r="EI274"/>
      <c r="EJ274"/>
      <c r="EK274"/>
      <c r="EL274"/>
      <c r="EM274"/>
      <c r="EN274"/>
      <c r="EO274"/>
      <c r="EP274"/>
      <c r="EQ274"/>
      <c r="ER274"/>
      <c r="ES274"/>
      <c r="ET274"/>
      <c r="EU274"/>
      <c r="EV274"/>
      <c r="EW274"/>
      <c r="EX274"/>
      <c r="EY274"/>
      <c r="EZ274"/>
      <c r="FA274"/>
      <c r="FB274"/>
      <c r="FC274"/>
      <c r="FD274"/>
      <c r="FE274"/>
      <c r="FF274"/>
      <c r="FG274"/>
      <c r="FH274"/>
      <c r="FI274"/>
      <c r="FJ274"/>
      <c r="FK274"/>
      <c r="FL274"/>
      <c r="FM274"/>
      <c r="FN274"/>
      <c r="FO274"/>
      <c r="FP274"/>
      <c r="FQ274"/>
      <c r="FR274"/>
      <c r="FS274"/>
      <c r="FT274"/>
      <c r="FU274"/>
      <c r="FV274"/>
      <c r="FW274"/>
      <c r="FX274"/>
      <c r="FY274"/>
      <c r="FZ274"/>
      <c r="GA274"/>
      <c r="GB274"/>
      <c r="GC274"/>
      <c r="GD274"/>
      <c r="GE274"/>
      <c r="GF274"/>
      <c r="GG274"/>
      <c r="GH274"/>
      <c r="GI274"/>
      <c r="GJ274"/>
      <c r="GK274"/>
      <c r="GL274"/>
      <c r="GM274"/>
      <c r="GN274"/>
      <c r="GO274"/>
      <c r="GP274"/>
      <c r="GQ274"/>
      <c r="GR274"/>
      <c r="GS274"/>
      <c r="GT274"/>
      <c r="GU274"/>
      <c r="GV274"/>
      <c r="GW274"/>
      <c r="GX274"/>
      <c r="GY274"/>
      <c r="GZ274"/>
      <c r="HA274"/>
      <c r="HB274"/>
      <c r="HC274"/>
      <c r="HD274"/>
      <c r="HE274"/>
      <c r="HF274"/>
      <c r="HG274"/>
      <c r="HH274"/>
      <c r="HI274"/>
      <c r="HJ274"/>
      <c r="HK274"/>
      <c r="HL274"/>
      <c r="HM274"/>
      <c r="HN274"/>
      <c r="HO274"/>
      <c r="HP274"/>
      <c r="HQ274"/>
      <c r="HR274"/>
      <c r="HS274"/>
      <c r="HT274"/>
      <c r="HU274"/>
      <c r="HV274"/>
      <c r="HW274"/>
      <c r="HX274"/>
      <c r="HY274"/>
      <c r="HZ274"/>
      <c r="IA274"/>
      <c r="IB274"/>
      <c r="IC274"/>
      <c r="ID274"/>
      <c r="IE274"/>
      <c r="IF274"/>
      <c r="IG274"/>
      <c r="IH274"/>
      <c r="II274"/>
      <c r="IJ274"/>
      <c r="IK274"/>
      <c r="IL274"/>
      <c r="IM274"/>
      <c r="IN274"/>
      <c r="IO274"/>
      <c r="IP274"/>
      <c r="IQ274"/>
      <c r="IR274"/>
      <c r="IS274"/>
      <c r="IT274"/>
      <c r="IU274"/>
      <c r="IV274"/>
      <c r="IW274"/>
      <c r="IX274"/>
      <c r="IY274"/>
      <c r="IZ274"/>
      <c r="JA274"/>
      <c r="JB274"/>
      <c r="JC274"/>
      <c r="JD274"/>
      <c r="JE274"/>
      <c r="JF274"/>
      <c r="JG274"/>
      <c r="JH274"/>
      <c r="JI274"/>
      <c r="JJ274"/>
      <c r="JK274"/>
      <c r="JL274"/>
      <c r="JM274"/>
      <c r="JN274"/>
      <c r="JO274"/>
      <c r="JP274"/>
      <c r="JQ274"/>
      <c r="JR274"/>
      <c r="JS274"/>
      <c r="JT274"/>
      <c r="JU274"/>
      <c r="JV274"/>
      <c r="JW274"/>
      <c r="JX274"/>
      <c r="JY274"/>
      <c r="JZ274"/>
      <c r="KA274"/>
      <c r="KB274"/>
      <c r="KC274"/>
      <c r="KD274"/>
      <c r="KE274"/>
      <c r="KF274"/>
      <c r="KG274"/>
      <c r="KH274"/>
      <c r="KI274"/>
      <c r="KJ274"/>
      <c r="KK274"/>
      <c r="KL274"/>
      <c r="KM274"/>
      <c r="KN274"/>
      <c r="KO274"/>
      <c r="KP274"/>
      <c r="KQ274"/>
      <c r="KR274"/>
      <c r="KS274"/>
      <c r="KT274"/>
      <c r="KU274"/>
      <c r="KV274"/>
      <c r="KW274"/>
      <c r="KX274"/>
      <c r="KY274"/>
      <c r="KZ274"/>
      <c r="LA274"/>
      <c r="LB274"/>
      <c r="LC274"/>
      <c r="LD274"/>
      <c r="LE274"/>
      <c r="LF274"/>
      <c r="LG274"/>
      <c r="LH274"/>
      <c r="LI274"/>
      <c r="LJ274"/>
      <c r="LK274"/>
      <c r="LL274"/>
      <c r="LM274"/>
      <c r="LN274"/>
      <c r="LO274"/>
      <c r="LP274"/>
      <c r="LQ274"/>
      <c r="LR274"/>
      <c r="LS274"/>
      <c r="LT274"/>
      <c r="LU274"/>
      <c r="LV274"/>
      <c r="LW274"/>
      <c r="LX274"/>
      <c r="LY274"/>
      <c r="LZ274"/>
      <c r="MA274"/>
      <c r="MB274"/>
      <c r="MC274"/>
      <c r="MD274"/>
      <c r="ME274"/>
      <c r="MF274"/>
      <c r="MG274"/>
      <c r="MH274"/>
      <c r="MI274"/>
      <c r="MJ274"/>
      <c r="MK274"/>
      <c r="ML274"/>
      <c r="MM274"/>
      <c r="MN274"/>
      <c r="MO274"/>
      <c r="MP274"/>
      <c r="MQ274"/>
      <c r="MR274"/>
      <c r="MS274"/>
      <c r="MT274"/>
      <c r="MU274"/>
      <c r="MV274"/>
      <c r="MW274"/>
      <c r="MX274"/>
      <c r="MY274"/>
      <c r="MZ274"/>
      <c r="NA274"/>
      <c r="NB274"/>
      <c r="NC274"/>
      <c r="ND274"/>
      <c r="NE274"/>
      <c r="NF274"/>
      <c r="NG274"/>
      <c r="NH274"/>
      <c r="NI274"/>
      <c r="NJ274"/>
      <c r="NK274"/>
      <c r="NL274"/>
      <c r="NM274"/>
      <c r="NN274"/>
      <c r="NO274"/>
      <c r="NP274"/>
      <c r="NQ274"/>
      <c r="NR274"/>
      <c r="NS274"/>
      <c r="NT274"/>
      <c r="NU274"/>
      <c r="NV274"/>
      <c r="NW274"/>
      <c r="NX274"/>
      <c r="NY274"/>
      <c r="NZ274"/>
      <c r="OA274"/>
      <c r="OB274"/>
      <c r="OC274"/>
      <c r="OD274"/>
      <c r="OE274"/>
      <c r="OF274"/>
      <c r="OG274"/>
      <c r="OH274"/>
      <c r="OI274"/>
      <c r="OJ274"/>
      <c r="OK274"/>
      <c r="OL274"/>
      <c r="OM274"/>
      <c r="ON274"/>
      <c r="OO274"/>
      <c r="OP274"/>
      <c r="OQ274"/>
      <c r="OR274"/>
      <c r="OS274"/>
      <c r="OT274"/>
      <c r="OU274"/>
      <c r="OV274"/>
      <c r="OW274"/>
      <c r="OX274"/>
      <c r="OY274"/>
      <c r="OZ274"/>
      <c r="PA274"/>
      <c r="PB274"/>
      <c r="PC274"/>
      <c r="PD274"/>
      <c r="PE274"/>
      <c r="PF274"/>
      <c r="PG274"/>
      <c r="PH274"/>
      <c r="PI274"/>
      <c r="PJ274"/>
      <c r="PK274"/>
      <c r="PL274"/>
      <c r="PM274"/>
      <c r="PN274"/>
      <c r="PO274"/>
      <c r="PP274"/>
      <c r="PQ274"/>
      <c r="PR274"/>
      <c r="PS274"/>
      <c r="PT274"/>
      <c r="PU274"/>
      <c r="PV274"/>
      <c r="PW274"/>
      <c r="PX274"/>
      <c r="PY274"/>
      <c r="PZ274"/>
      <c r="QA274"/>
      <c r="QB274"/>
      <c r="QC274"/>
      <c r="QD274"/>
      <c r="QE274"/>
      <c r="QF274"/>
      <c r="QG274"/>
      <c r="QH274"/>
      <c r="QI274"/>
      <c r="QJ274"/>
      <c r="QK274"/>
      <c r="QL274"/>
      <c r="QM274"/>
      <c r="QN274"/>
      <c r="QO274"/>
      <c r="QP274"/>
      <c r="QQ274"/>
      <c r="QR274"/>
      <c r="QS274"/>
      <c r="QT274"/>
      <c r="QU274"/>
      <c r="QV274"/>
      <c r="QW274"/>
      <c r="QX274"/>
      <c r="QY274"/>
      <c r="QZ274"/>
      <c r="RA274"/>
      <c r="RB274"/>
      <c r="RC274"/>
      <c r="RD274"/>
      <c r="RE274"/>
      <c r="RF274"/>
      <c r="RG274"/>
      <c r="RH274"/>
      <c r="RI274"/>
      <c r="RJ274"/>
      <c r="RK274"/>
      <c r="RL274"/>
      <c r="RM274"/>
      <c r="RN274"/>
      <c r="RO274"/>
      <c r="RP274"/>
      <c r="RQ274"/>
      <c r="RR274"/>
      <c r="RS274"/>
      <c r="RT274"/>
      <c r="RU274"/>
      <c r="RV274"/>
      <c r="RW274"/>
      <c r="RX274"/>
      <c r="RY274"/>
      <c r="RZ274"/>
      <c r="SA274"/>
      <c r="SB274"/>
      <c r="SC274"/>
      <c r="SD274"/>
      <c r="SE274"/>
      <c r="SF274"/>
      <c r="SG274"/>
      <c r="SH274"/>
      <c r="SI274"/>
      <c r="SJ274"/>
      <c r="SK274"/>
      <c r="SL274"/>
      <c r="SM274"/>
      <c r="SN274"/>
      <c r="SO274"/>
      <c r="SP274"/>
      <c r="SQ274"/>
      <c r="SR274"/>
      <c r="SS274"/>
      <c r="ST274"/>
      <c r="SU274"/>
      <c r="SV274"/>
      <c r="SW274"/>
      <c r="SX274"/>
      <c r="SY274"/>
      <c r="SZ274"/>
      <c r="TA274"/>
      <c r="TB274"/>
      <c r="TC274"/>
      <c r="TD274"/>
      <c r="TE274"/>
      <c r="TF274"/>
      <c r="TG274"/>
      <c r="TH274"/>
      <c r="TI274"/>
      <c r="TJ274"/>
      <c r="TK274"/>
      <c r="TL274"/>
      <c r="TM274"/>
      <c r="TN274"/>
      <c r="TO274"/>
      <c r="TP274"/>
      <c r="TQ274"/>
      <c r="TR274"/>
      <c r="TS274"/>
      <c r="TT274"/>
      <c r="TU274"/>
      <c r="TV274"/>
      <c r="TW274"/>
      <c r="TX274"/>
      <c r="TY274"/>
      <c r="TZ274"/>
      <c r="UA274"/>
      <c r="UB274"/>
      <c r="UC274"/>
      <c r="UD274"/>
      <c r="UE274"/>
      <c r="UF274"/>
      <c r="UG274"/>
      <c r="UH274"/>
      <c r="UI274"/>
      <c r="UJ274"/>
      <c r="UK274"/>
      <c r="UL274"/>
      <c r="UM274"/>
      <c r="UN274"/>
      <c r="UO274"/>
      <c r="UP274"/>
      <c r="UQ274"/>
      <c r="UR274"/>
      <c r="US274"/>
      <c r="UT274"/>
      <c r="UU274"/>
      <c r="UV274"/>
      <c r="UW274"/>
      <c r="UX274"/>
      <c r="UY274"/>
      <c r="UZ274"/>
      <c r="VA274"/>
      <c r="VB274"/>
      <c r="VC274"/>
      <c r="VD274"/>
      <c r="VE274"/>
      <c r="VF274"/>
      <c r="VG274"/>
      <c r="VH274"/>
      <c r="VI274"/>
      <c r="VJ274"/>
      <c r="VK274"/>
      <c r="VL274"/>
      <c r="VM274"/>
      <c r="VN274"/>
      <c r="VO274"/>
      <c r="VP274"/>
      <c r="VQ274"/>
      <c r="VR274"/>
      <c r="VS274"/>
      <c r="VT274"/>
      <c r="VU274"/>
      <c r="VV274"/>
      <c r="VW274"/>
      <c r="VX274"/>
      <c r="VY274"/>
      <c r="VZ274"/>
      <c r="WA274"/>
      <c r="WB274"/>
      <c r="WC274"/>
      <c r="WD274"/>
      <c r="WE274"/>
      <c r="WF274"/>
      <c r="WG274"/>
      <c r="WH274"/>
      <c r="WI274"/>
      <c r="WJ274"/>
      <c r="WK274"/>
      <c r="WL274"/>
      <c r="WM274"/>
      <c r="WN274"/>
      <c r="WO274"/>
      <c r="WP274"/>
      <c r="WQ274"/>
      <c r="WR274"/>
      <c r="WS274"/>
      <c r="WT274"/>
      <c r="WU274"/>
      <c r="WV274"/>
      <c r="WW274"/>
      <c r="WX274"/>
      <c r="WY274"/>
      <c r="WZ274"/>
      <c r="XA274"/>
      <c r="XB274"/>
      <c r="XC274"/>
      <c r="XD274"/>
      <c r="XE274"/>
      <c r="XF274"/>
      <c r="XG274"/>
      <c r="XH274"/>
      <c r="XI274"/>
      <c r="XJ274"/>
      <c r="XK274"/>
      <c r="XL274"/>
      <c r="XM274"/>
      <c r="XN274"/>
      <c r="XO274"/>
      <c r="XP274"/>
      <c r="XQ274"/>
      <c r="XR274"/>
      <c r="XS274"/>
      <c r="XT274"/>
      <c r="XU274"/>
      <c r="XV274"/>
      <c r="XW274"/>
      <c r="XX274"/>
      <c r="XY274"/>
      <c r="XZ274"/>
      <c r="YA274"/>
      <c r="YB274"/>
      <c r="YC274"/>
      <c r="YD274"/>
      <c r="YE274"/>
      <c r="YF274"/>
      <c r="YG274"/>
      <c r="YH274"/>
      <c r="YI274"/>
      <c r="YJ274"/>
      <c r="YK274"/>
      <c r="YL274"/>
      <c r="YM274"/>
      <c r="YN274"/>
      <c r="YO274"/>
      <c r="YP274"/>
      <c r="YQ274"/>
      <c r="YR274"/>
      <c r="YS274"/>
      <c r="YT274"/>
      <c r="YU274"/>
      <c r="YV274"/>
      <c r="YW274"/>
      <c r="YX274"/>
      <c r="YY274"/>
      <c r="YZ274"/>
      <c r="ZA274"/>
      <c r="ZB274"/>
      <c r="ZC274"/>
      <c r="ZD274"/>
      <c r="ZE274"/>
      <c r="ZF274"/>
      <c r="ZG274"/>
      <c r="ZH274"/>
      <c r="ZI274"/>
      <c r="ZJ274"/>
      <c r="ZK274"/>
      <c r="ZL274"/>
      <c r="ZM274"/>
      <c r="ZN274"/>
      <c r="ZO274"/>
      <c r="ZP274"/>
      <c r="ZQ274"/>
      <c r="ZR274"/>
      <c r="ZS274"/>
      <c r="ZT274"/>
      <c r="ZU274"/>
      <c r="ZV274"/>
      <c r="ZW274"/>
      <c r="ZX274"/>
      <c r="ZY274"/>
      <c r="ZZ274"/>
    </row>
    <row r="275" spans="1:702" s="18" customFormat="1">
      <c r="A275" s="16" t="s">
        <v>195</v>
      </c>
      <c r="B275">
        <v>628178.26786452695</v>
      </c>
      <c r="C275">
        <v>594628.51719079202</v>
      </c>
      <c r="D275">
        <v>596233.4977008549</v>
      </c>
      <c r="E275">
        <v>665270.76519857906</v>
      </c>
      <c r="F275">
        <v>623463.12374378787</v>
      </c>
      <c r="G275">
        <v>675109.25361994747</v>
      </c>
      <c r="H275">
        <v>593096.05984831112</v>
      </c>
      <c r="I275">
        <v>701521.40205014497</v>
      </c>
      <c r="J275">
        <v>612582.79131407721</v>
      </c>
      <c r="K275">
        <v>637470.36374274583</v>
      </c>
      <c r="L275">
        <v>659126.5687802399</v>
      </c>
      <c r="M275">
        <v>664569.82493969286</v>
      </c>
      <c r="N275">
        <v>646708.10416271281</v>
      </c>
      <c r="O275">
        <v>675942.07237881282</v>
      </c>
      <c r="P275">
        <v>576392.34065759892</v>
      </c>
      <c r="Q275">
        <v>615598.77336012886</v>
      </c>
      <c r="R275">
        <v>627446.70321977453</v>
      </c>
      <c r="S275">
        <v>831361.67975830357</v>
      </c>
      <c r="T275">
        <v>755259.89423176378</v>
      </c>
      <c r="U275">
        <v>636329.64377809537</v>
      </c>
      <c r="V275">
        <v>615860.10697866871</v>
      </c>
      <c r="W275">
        <v>443137.98072355194</v>
      </c>
      <c r="X275">
        <v>437149.04245151283</v>
      </c>
      <c r="Y275">
        <v>411913.13866122212</v>
      </c>
      <c r="Z275">
        <v>390046.6155171867</v>
      </c>
      <c r="AA275">
        <v>373445.20537012123</v>
      </c>
      <c r="AB275">
        <v>330755.55335183121</v>
      </c>
      <c r="AC275">
        <v>365215.42806396913</v>
      </c>
      <c r="AD275">
        <v>324743.91360071249</v>
      </c>
      <c r="AE275">
        <v>279957.12774646201</v>
      </c>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c r="DF275"/>
      <c r="DG275"/>
      <c r="DH275"/>
      <c r="DI275"/>
      <c r="DJ275"/>
      <c r="DK275"/>
      <c r="DL275"/>
      <c r="DM275"/>
      <c r="DN275"/>
      <c r="DO275"/>
      <c r="DP275"/>
      <c r="DQ275"/>
      <c r="DR275"/>
      <c r="DS275"/>
      <c r="DT275"/>
      <c r="DU275"/>
      <c r="DV275"/>
      <c r="DW275"/>
      <c r="DX275"/>
      <c r="DY275"/>
      <c r="DZ275"/>
      <c r="EA275"/>
      <c r="EB275"/>
      <c r="EC275"/>
      <c r="ED275"/>
      <c r="EE275"/>
      <c r="EF275"/>
      <c r="EG275"/>
      <c r="EH275"/>
      <c r="EI275"/>
      <c r="EJ275"/>
      <c r="EK275"/>
      <c r="EL275"/>
      <c r="EM275"/>
      <c r="EN275"/>
      <c r="EO275"/>
      <c r="EP275"/>
      <c r="EQ275"/>
      <c r="ER275"/>
      <c r="ES275"/>
      <c r="ET275"/>
      <c r="EU275"/>
      <c r="EV275"/>
      <c r="EW275"/>
      <c r="EX275"/>
      <c r="EY275"/>
      <c r="EZ275"/>
      <c r="FA275"/>
      <c r="FB275"/>
      <c r="FC275"/>
      <c r="FD275"/>
      <c r="FE275"/>
      <c r="FF275"/>
      <c r="FG275"/>
      <c r="FH275"/>
      <c r="FI275"/>
      <c r="FJ275"/>
      <c r="FK275"/>
      <c r="FL275"/>
      <c r="FM275"/>
      <c r="FN275"/>
      <c r="FO275"/>
      <c r="FP275"/>
      <c r="FQ275"/>
      <c r="FR275"/>
      <c r="FS275"/>
      <c r="FT275"/>
      <c r="FU275"/>
      <c r="FV275"/>
      <c r="FW275"/>
      <c r="FX275"/>
      <c r="FY275"/>
      <c r="FZ275"/>
      <c r="GA275"/>
      <c r="GB275"/>
      <c r="GC275"/>
      <c r="GD275"/>
      <c r="GE275"/>
      <c r="GF275"/>
      <c r="GG275"/>
      <c r="GH275"/>
      <c r="GI275"/>
      <c r="GJ275"/>
      <c r="GK275"/>
      <c r="GL275"/>
      <c r="GM275"/>
      <c r="GN275"/>
      <c r="GO275"/>
      <c r="GP275"/>
      <c r="GQ275"/>
      <c r="GR275"/>
      <c r="GS275"/>
      <c r="GT275"/>
      <c r="GU275"/>
      <c r="GV275"/>
      <c r="GW275"/>
      <c r="GX275"/>
      <c r="GY275"/>
      <c r="GZ275"/>
      <c r="HA275"/>
      <c r="HB275"/>
      <c r="HC275"/>
      <c r="HD275"/>
      <c r="HE275"/>
      <c r="HF275"/>
      <c r="HG275"/>
      <c r="HH275"/>
      <c r="HI275"/>
      <c r="HJ275"/>
      <c r="HK275"/>
      <c r="HL275"/>
      <c r="HM275"/>
      <c r="HN275"/>
      <c r="HO275"/>
      <c r="HP275"/>
      <c r="HQ275"/>
      <c r="HR275"/>
      <c r="HS275"/>
      <c r="HT275"/>
      <c r="HU275"/>
      <c r="HV275"/>
      <c r="HW275"/>
      <c r="HX275"/>
      <c r="HY275"/>
      <c r="HZ275"/>
      <c r="IA275"/>
      <c r="IB275"/>
      <c r="IC275"/>
      <c r="ID275"/>
      <c r="IE275"/>
      <c r="IF275"/>
      <c r="IG275"/>
      <c r="IH275"/>
      <c r="II275"/>
      <c r="IJ275"/>
      <c r="IK275"/>
      <c r="IL275"/>
      <c r="IM275"/>
      <c r="IN275"/>
      <c r="IO275"/>
      <c r="IP275"/>
      <c r="IQ275"/>
      <c r="IR275"/>
      <c r="IS275"/>
      <c r="IT275"/>
      <c r="IU275"/>
      <c r="IV275"/>
      <c r="IW275"/>
      <c r="IX275"/>
      <c r="IY275"/>
      <c r="IZ275"/>
      <c r="JA275"/>
      <c r="JB275"/>
      <c r="JC275"/>
      <c r="JD275"/>
      <c r="JE275"/>
      <c r="JF275"/>
      <c r="JG275"/>
      <c r="JH275"/>
      <c r="JI275"/>
      <c r="JJ275"/>
      <c r="JK275"/>
      <c r="JL275"/>
      <c r="JM275"/>
      <c r="JN275"/>
      <c r="JO275"/>
      <c r="JP275"/>
      <c r="JQ275"/>
      <c r="JR275"/>
      <c r="JS275"/>
      <c r="JT275"/>
      <c r="JU275"/>
      <c r="JV275"/>
      <c r="JW275"/>
      <c r="JX275"/>
      <c r="JY275"/>
      <c r="JZ275"/>
      <c r="KA275"/>
      <c r="KB275"/>
      <c r="KC275"/>
      <c r="KD275"/>
      <c r="KE275"/>
      <c r="KF275"/>
      <c r="KG275"/>
      <c r="KH275"/>
      <c r="KI275"/>
      <c r="KJ275"/>
      <c r="KK275"/>
      <c r="KL275"/>
      <c r="KM275"/>
      <c r="KN275"/>
      <c r="KO275"/>
      <c r="KP275"/>
      <c r="KQ275"/>
      <c r="KR275"/>
      <c r="KS275"/>
      <c r="KT275"/>
      <c r="KU275"/>
      <c r="KV275"/>
      <c r="KW275"/>
      <c r="KX275"/>
      <c r="KY275"/>
      <c r="KZ275"/>
      <c r="LA275"/>
      <c r="LB275"/>
      <c r="LC275"/>
      <c r="LD275"/>
      <c r="LE275"/>
      <c r="LF275"/>
      <c r="LG275"/>
      <c r="LH275"/>
      <c r="LI275"/>
      <c r="LJ275"/>
      <c r="LK275"/>
      <c r="LL275"/>
      <c r="LM275"/>
      <c r="LN275"/>
      <c r="LO275"/>
      <c r="LP275"/>
      <c r="LQ275"/>
      <c r="LR275"/>
      <c r="LS275"/>
      <c r="LT275"/>
      <c r="LU275"/>
      <c r="LV275"/>
      <c r="LW275"/>
      <c r="LX275"/>
      <c r="LY275"/>
      <c r="LZ275"/>
      <c r="MA275"/>
      <c r="MB275"/>
      <c r="MC275"/>
      <c r="MD275"/>
      <c r="ME275"/>
      <c r="MF275"/>
      <c r="MG275"/>
      <c r="MH275"/>
      <c r="MI275"/>
      <c r="MJ275"/>
      <c r="MK275"/>
      <c r="ML275"/>
      <c r="MM275"/>
      <c r="MN275"/>
      <c r="MO275"/>
      <c r="MP275"/>
      <c r="MQ275"/>
      <c r="MR275"/>
      <c r="MS275"/>
      <c r="MT275"/>
      <c r="MU275"/>
      <c r="MV275"/>
      <c r="MW275"/>
      <c r="MX275"/>
      <c r="MY275"/>
      <c r="MZ275"/>
      <c r="NA275"/>
      <c r="NB275"/>
      <c r="NC275"/>
      <c r="ND275"/>
      <c r="NE275"/>
      <c r="NF275"/>
      <c r="NG275"/>
      <c r="NH275"/>
      <c r="NI275"/>
      <c r="NJ275"/>
      <c r="NK275"/>
      <c r="NL275"/>
      <c r="NM275"/>
      <c r="NN275"/>
      <c r="NO275"/>
      <c r="NP275"/>
      <c r="NQ275"/>
      <c r="NR275"/>
      <c r="NS275"/>
      <c r="NT275"/>
      <c r="NU275"/>
      <c r="NV275"/>
      <c r="NW275"/>
      <c r="NX275"/>
      <c r="NY275"/>
      <c r="NZ275"/>
      <c r="OA275"/>
      <c r="OB275"/>
      <c r="OC275"/>
      <c r="OD275"/>
      <c r="OE275"/>
      <c r="OF275"/>
      <c r="OG275"/>
      <c r="OH275"/>
      <c r="OI275"/>
      <c r="OJ275"/>
      <c r="OK275"/>
      <c r="OL275"/>
      <c r="OM275"/>
      <c r="ON275"/>
      <c r="OO275"/>
      <c r="OP275"/>
      <c r="OQ275"/>
      <c r="OR275"/>
      <c r="OS275"/>
      <c r="OT275"/>
      <c r="OU275"/>
      <c r="OV275"/>
      <c r="OW275"/>
      <c r="OX275"/>
      <c r="OY275"/>
      <c r="OZ275"/>
      <c r="PA275"/>
      <c r="PB275"/>
      <c r="PC275"/>
      <c r="PD275"/>
      <c r="PE275"/>
      <c r="PF275"/>
      <c r="PG275"/>
      <c r="PH275"/>
      <c r="PI275"/>
      <c r="PJ275"/>
      <c r="PK275"/>
      <c r="PL275"/>
      <c r="PM275"/>
      <c r="PN275"/>
      <c r="PO275"/>
      <c r="PP275"/>
      <c r="PQ275"/>
      <c r="PR275"/>
      <c r="PS275"/>
      <c r="PT275"/>
      <c r="PU275"/>
      <c r="PV275"/>
      <c r="PW275"/>
      <c r="PX275"/>
      <c r="PY275"/>
      <c r="PZ275"/>
      <c r="QA275"/>
      <c r="QB275"/>
      <c r="QC275"/>
      <c r="QD275"/>
      <c r="QE275"/>
      <c r="QF275"/>
      <c r="QG275"/>
      <c r="QH275"/>
      <c r="QI275"/>
      <c r="QJ275"/>
      <c r="QK275"/>
      <c r="QL275"/>
      <c r="QM275"/>
      <c r="QN275"/>
      <c r="QO275"/>
      <c r="QP275"/>
      <c r="QQ275"/>
      <c r="QR275"/>
      <c r="QS275"/>
      <c r="QT275"/>
      <c r="QU275"/>
      <c r="QV275"/>
      <c r="QW275"/>
      <c r="QX275"/>
      <c r="QY275"/>
      <c r="QZ275"/>
      <c r="RA275"/>
      <c r="RB275"/>
      <c r="RC275"/>
      <c r="RD275"/>
      <c r="RE275"/>
      <c r="RF275"/>
      <c r="RG275"/>
      <c r="RH275"/>
      <c r="RI275"/>
      <c r="RJ275"/>
      <c r="RK275"/>
      <c r="RL275"/>
      <c r="RM275"/>
      <c r="RN275"/>
      <c r="RO275"/>
      <c r="RP275"/>
      <c r="RQ275"/>
      <c r="RR275"/>
      <c r="RS275"/>
      <c r="RT275"/>
      <c r="RU275"/>
      <c r="RV275"/>
      <c r="RW275"/>
      <c r="RX275"/>
      <c r="RY275"/>
      <c r="RZ275"/>
      <c r="SA275"/>
      <c r="SB275"/>
      <c r="SC275"/>
      <c r="SD275"/>
      <c r="SE275"/>
      <c r="SF275"/>
      <c r="SG275"/>
      <c r="SH275"/>
      <c r="SI275"/>
      <c r="SJ275"/>
      <c r="SK275"/>
      <c r="SL275"/>
      <c r="SM275"/>
      <c r="SN275"/>
      <c r="SO275"/>
      <c r="SP275"/>
      <c r="SQ275"/>
      <c r="SR275"/>
      <c r="SS275"/>
      <c r="ST275"/>
      <c r="SU275"/>
      <c r="SV275"/>
      <c r="SW275"/>
      <c r="SX275"/>
      <c r="SY275"/>
      <c r="SZ275"/>
      <c r="TA275"/>
      <c r="TB275"/>
      <c r="TC275"/>
      <c r="TD275"/>
      <c r="TE275"/>
      <c r="TF275"/>
      <c r="TG275"/>
      <c r="TH275"/>
      <c r="TI275"/>
      <c r="TJ275"/>
      <c r="TK275"/>
      <c r="TL275"/>
      <c r="TM275"/>
      <c r="TN275"/>
      <c r="TO275"/>
      <c r="TP275"/>
      <c r="TQ275"/>
      <c r="TR275"/>
      <c r="TS275"/>
      <c r="TT275"/>
      <c r="TU275"/>
      <c r="TV275"/>
      <c r="TW275"/>
      <c r="TX275"/>
      <c r="TY275"/>
      <c r="TZ275"/>
      <c r="UA275"/>
      <c r="UB275"/>
      <c r="UC275"/>
      <c r="UD275"/>
      <c r="UE275"/>
      <c r="UF275"/>
      <c r="UG275"/>
      <c r="UH275"/>
      <c r="UI275"/>
      <c r="UJ275"/>
      <c r="UK275"/>
      <c r="UL275"/>
      <c r="UM275"/>
      <c r="UN275"/>
      <c r="UO275"/>
      <c r="UP275"/>
      <c r="UQ275"/>
      <c r="UR275"/>
      <c r="US275"/>
      <c r="UT275"/>
      <c r="UU275"/>
      <c r="UV275"/>
      <c r="UW275"/>
      <c r="UX275"/>
      <c r="UY275"/>
      <c r="UZ275"/>
      <c r="VA275"/>
      <c r="VB275"/>
      <c r="VC275"/>
      <c r="VD275"/>
      <c r="VE275"/>
      <c r="VF275"/>
      <c r="VG275"/>
      <c r="VH275"/>
      <c r="VI275"/>
      <c r="VJ275"/>
      <c r="VK275"/>
      <c r="VL275"/>
      <c r="VM275"/>
      <c r="VN275"/>
      <c r="VO275"/>
      <c r="VP275"/>
      <c r="VQ275"/>
      <c r="VR275"/>
      <c r="VS275"/>
      <c r="VT275"/>
      <c r="VU275"/>
      <c r="VV275"/>
      <c r="VW275"/>
      <c r="VX275"/>
      <c r="VY275"/>
      <c r="VZ275"/>
      <c r="WA275"/>
      <c r="WB275"/>
      <c r="WC275"/>
      <c r="WD275"/>
      <c r="WE275"/>
      <c r="WF275"/>
      <c r="WG275"/>
      <c r="WH275"/>
      <c r="WI275"/>
      <c r="WJ275"/>
      <c r="WK275"/>
      <c r="WL275"/>
      <c r="WM275"/>
      <c r="WN275"/>
      <c r="WO275"/>
      <c r="WP275"/>
      <c r="WQ275"/>
      <c r="WR275"/>
      <c r="WS275"/>
      <c r="WT275"/>
      <c r="WU275"/>
      <c r="WV275"/>
      <c r="WW275"/>
      <c r="WX275"/>
      <c r="WY275"/>
      <c r="WZ275"/>
      <c r="XA275"/>
      <c r="XB275"/>
      <c r="XC275"/>
      <c r="XD275"/>
      <c r="XE275"/>
      <c r="XF275"/>
      <c r="XG275"/>
      <c r="XH275"/>
      <c r="XI275"/>
      <c r="XJ275"/>
      <c r="XK275"/>
      <c r="XL275"/>
      <c r="XM275"/>
      <c r="XN275"/>
      <c r="XO275"/>
      <c r="XP275"/>
      <c r="XQ275"/>
      <c r="XR275"/>
      <c r="XS275"/>
      <c r="XT275"/>
      <c r="XU275"/>
      <c r="XV275"/>
      <c r="XW275"/>
      <c r="XX275"/>
      <c r="XY275"/>
      <c r="XZ275"/>
      <c r="YA275"/>
      <c r="YB275"/>
      <c r="YC275"/>
      <c r="YD275"/>
      <c r="YE275"/>
      <c r="YF275"/>
      <c r="YG275"/>
      <c r="YH275"/>
      <c r="YI275"/>
      <c r="YJ275"/>
      <c r="YK275"/>
      <c r="YL275"/>
      <c r="YM275"/>
      <c r="YN275"/>
      <c r="YO275"/>
      <c r="YP275"/>
      <c r="YQ275"/>
      <c r="YR275"/>
      <c r="YS275"/>
      <c r="YT275"/>
      <c r="YU275"/>
      <c r="YV275"/>
      <c r="YW275"/>
      <c r="YX275"/>
      <c r="YY275"/>
      <c r="YZ275"/>
      <c r="ZA275"/>
      <c r="ZB275"/>
      <c r="ZC275"/>
      <c r="ZD275"/>
      <c r="ZE275"/>
      <c r="ZF275"/>
      <c r="ZG275"/>
      <c r="ZH275"/>
      <c r="ZI275"/>
      <c r="ZJ275"/>
      <c r="ZK275"/>
      <c r="ZL275"/>
      <c r="ZM275"/>
      <c r="ZN275"/>
      <c r="ZO275"/>
      <c r="ZP275"/>
      <c r="ZQ275"/>
      <c r="ZR275"/>
      <c r="ZS275"/>
      <c r="ZT275"/>
      <c r="ZU275"/>
      <c r="ZV275"/>
      <c r="ZW275"/>
      <c r="ZX275"/>
      <c r="ZY275"/>
      <c r="ZZ275"/>
    </row>
    <row r="276" spans="1:702" s="18" customFormat="1">
      <c r="A276" s="69" t="s">
        <v>361</v>
      </c>
      <c r="B276">
        <v>0</v>
      </c>
      <c r="C276">
        <v>0</v>
      </c>
      <c r="D276">
        <v>0</v>
      </c>
      <c r="E276">
        <v>0</v>
      </c>
      <c r="F276">
        <v>0</v>
      </c>
      <c r="G276">
        <v>0</v>
      </c>
      <c r="H276">
        <v>0</v>
      </c>
      <c r="I276">
        <v>0</v>
      </c>
      <c r="J276">
        <v>0</v>
      </c>
      <c r="K276">
        <v>0</v>
      </c>
      <c r="L276">
        <v>0</v>
      </c>
      <c r="M276">
        <v>0</v>
      </c>
      <c r="N276">
        <v>0</v>
      </c>
      <c r="O276">
        <v>0</v>
      </c>
      <c r="P276">
        <v>0</v>
      </c>
      <c r="Q276">
        <v>0</v>
      </c>
      <c r="R276">
        <v>0</v>
      </c>
      <c r="S276">
        <v>0</v>
      </c>
      <c r="T276">
        <v>0</v>
      </c>
      <c r="U276">
        <v>0</v>
      </c>
      <c r="V276">
        <v>0</v>
      </c>
      <c r="W276">
        <v>0</v>
      </c>
      <c r="X276">
        <v>0</v>
      </c>
      <c r="Y276">
        <v>0</v>
      </c>
      <c r="Z276">
        <v>0</v>
      </c>
      <c r="AA276">
        <v>0</v>
      </c>
      <c r="AB276">
        <v>0</v>
      </c>
      <c r="AC276">
        <v>0</v>
      </c>
      <c r="AD276">
        <v>0</v>
      </c>
      <c r="AE276">
        <v>0</v>
      </c>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c r="DF276"/>
      <c r="DG276"/>
      <c r="DH276"/>
      <c r="DI276"/>
      <c r="DJ276"/>
      <c r="DK276"/>
      <c r="DL276"/>
      <c r="DM276"/>
      <c r="DN276"/>
      <c r="DO276"/>
      <c r="DP276"/>
      <c r="DQ276"/>
      <c r="DR276"/>
      <c r="DS276"/>
      <c r="DT276"/>
      <c r="DU276"/>
      <c r="DV276"/>
      <c r="DW276"/>
      <c r="DX276"/>
      <c r="DY276"/>
      <c r="DZ276"/>
      <c r="EA276"/>
      <c r="EB276"/>
      <c r="EC276"/>
      <c r="ED276"/>
      <c r="EE276"/>
      <c r="EF276"/>
      <c r="EG276"/>
      <c r="EH276"/>
      <c r="EI276"/>
      <c r="EJ276"/>
      <c r="EK276"/>
      <c r="EL276"/>
      <c r="EM276"/>
      <c r="EN276"/>
      <c r="EO276"/>
      <c r="EP276"/>
      <c r="EQ276"/>
      <c r="ER276"/>
      <c r="ES276"/>
      <c r="ET276"/>
      <c r="EU276"/>
      <c r="EV276"/>
      <c r="EW276"/>
      <c r="EX276"/>
      <c r="EY276"/>
      <c r="EZ276"/>
      <c r="FA276"/>
      <c r="FB276"/>
      <c r="FC276"/>
      <c r="FD276"/>
      <c r="FE276"/>
      <c r="FF276"/>
      <c r="FG276"/>
      <c r="FH276"/>
      <c r="FI276"/>
      <c r="FJ276"/>
      <c r="FK276"/>
      <c r="FL276"/>
      <c r="FM276"/>
      <c r="FN276"/>
      <c r="FO276"/>
      <c r="FP276"/>
      <c r="FQ276"/>
      <c r="FR276"/>
      <c r="FS276"/>
      <c r="FT276"/>
      <c r="FU276"/>
      <c r="FV276"/>
      <c r="FW276"/>
      <c r="FX276"/>
      <c r="FY276"/>
      <c r="FZ276"/>
      <c r="GA276"/>
      <c r="GB276"/>
      <c r="GC276"/>
      <c r="GD276"/>
      <c r="GE276"/>
      <c r="GF276"/>
      <c r="GG276"/>
      <c r="GH276"/>
      <c r="GI276"/>
      <c r="GJ276"/>
      <c r="GK276"/>
      <c r="GL276"/>
      <c r="GM276"/>
      <c r="GN276"/>
      <c r="GO276"/>
      <c r="GP276"/>
      <c r="GQ276"/>
      <c r="GR276"/>
      <c r="GS276"/>
      <c r="GT276"/>
      <c r="GU276"/>
      <c r="GV276"/>
      <c r="GW276"/>
      <c r="GX276"/>
      <c r="GY276"/>
      <c r="GZ276"/>
      <c r="HA276"/>
      <c r="HB276"/>
      <c r="HC276"/>
      <c r="HD276"/>
      <c r="HE276"/>
      <c r="HF276"/>
      <c r="HG276"/>
      <c r="HH276"/>
      <c r="HI276"/>
      <c r="HJ276"/>
      <c r="HK276"/>
      <c r="HL276"/>
      <c r="HM276"/>
      <c r="HN276"/>
      <c r="HO276"/>
      <c r="HP276"/>
      <c r="HQ276"/>
      <c r="HR276"/>
      <c r="HS276"/>
      <c r="HT276"/>
      <c r="HU276"/>
      <c r="HV276"/>
      <c r="HW276"/>
      <c r="HX276"/>
      <c r="HY276"/>
      <c r="HZ276"/>
      <c r="IA276"/>
      <c r="IB276"/>
      <c r="IC276"/>
      <c r="ID276"/>
      <c r="IE276"/>
      <c r="IF276"/>
      <c r="IG276"/>
      <c r="IH276"/>
      <c r="II276"/>
      <c r="IJ276"/>
      <c r="IK276"/>
      <c r="IL276"/>
      <c r="IM276"/>
      <c r="IN276"/>
      <c r="IO276"/>
      <c r="IP276"/>
      <c r="IQ276"/>
      <c r="IR276"/>
      <c r="IS276"/>
      <c r="IT276"/>
      <c r="IU276"/>
      <c r="IV276"/>
      <c r="IW276"/>
      <c r="IX276"/>
      <c r="IY276"/>
      <c r="IZ276"/>
      <c r="JA276"/>
      <c r="JB276"/>
      <c r="JC276"/>
      <c r="JD276"/>
      <c r="JE276"/>
      <c r="JF276"/>
      <c r="JG276"/>
      <c r="JH276"/>
      <c r="JI276"/>
      <c r="JJ276"/>
      <c r="JK276"/>
      <c r="JL276"/>
      <c r="JM276"/>
      <c r="JN276"/>
      <c r="JO276"/>
      <c r="JP276"/>
      <c r="JQ276"/>
      <c r="JR276"/>
      <c r="JS276"/>
      <c r="JT276"/>
      <c r="JU276"/>
      <c r="JV276"/>
      <c r="JW276"/>
      <c r="JX276"/>
      <c r="JY276"/>
      <c r="JZ276"/>
      <c r="KA276"/>
      <c r="KB276"/>
      <c r="KC276"/>
      <c r="KD276"/>
      <c r="KE276"/>
      <c r="KF276"/>
      <c r="KG276"/>
      <c r="KH276"/>
      <c r="KI276"/>
      <c r="KJ276"/>
      <c r="KK276"/>
      <c r="KL276"/>
      <c r="KM276"/>
      <c r="KN276"/>
      <c r="KO276"/>
      <c r="KP276"/>
      <c r="KQ276"/>
      <c r="KR276"/>
      <c r="KS276"/>
      <c r="KT276"/>
      <c r="KU276"/>
      <c r="KV276"/>
      <c r="KW276"/>
      <c r="KX276"/>
      <c r="KY276"/>
      <c r="KZ276"/>
      <c r="LA276"/>
      <c r="LB276"/>
      <c r="LC276"/>
      <c r="LD276"/>
      <c r="LE276"/>
      <c r="LF276"/>
      <c r="LG276"/>
      <c r="LH276"/>
      <c r="LI276"/>
      <c r="LJ276"/>
      <c r="LK276"/>
      <c r="LL276"/>
      <c r="LM276"/>
      <c r="LN276"/>
      <c r="LO276"/>
      <c r="LP276"/>
      <c r="LQ276"/>
      <c r="LR276"/>
      <c r="LS276"/>
      <c r="LT276"/>
      <c r="LU276"/>
      <c r="LV276"/>
      <c r="LW276"/>
      <c r="LX276"/>
      <c r="LY276"/>
      <c r="LZ276"/>
      <c r="MA276"/>
      <c r="MB276"/>
      <c r="MC276"/>
      <c r="MD276"/>
      <c r="ME276"/>
      <c r="MF276"/>
      <c r="MG276"/>
      <c r="MH276"/>
      <c r="MI276"/>
      <c r="MJ276"/>
      <c r="MK276"/>
      <c r="ML276"/>
      <c r="MM276"/>
      <c r="MN276"/>
      <c r="MO276"/>
      <c r="MP276"/>
      <c r="MQ276"/>
      <c r="MR276"/>
      <c r="MS276"/>
      <c r="MT276"/>
      <c r="MU276"/>
      <c r="MV276"/>
      <c r="MW276"/>
      <c r="MX276"/>
      <c r="MY276"/>
      <c r="MZ276"/>
      <c r="NA276"/>
      <c r="NB276"/>
      <c r="NC276"/>
      <c r="ND276"/>
      <c r="NE276"/>
      <c r="NF276"/>
      <c r="NG276"/>
      <c r="NH276"/>
      <c r="NI276"/>
      <c r="NJ276"/>
      <c r="NK276"/>
      <c r="NL276"/>
      <c r="NM276"/>
      <c r="NN276"/>
      <c r="NO276"/>
      <c r="NP276"/>
      <c r="NQ276"/>
      <c r="NR276"/>
      <c r="NS276"/>
      <c r="NT276"/>
      <c r="NU276"/>
      <c r="NV276"/>
      <c r="NW276"/>
      <c r="NX276"/>
      <c r="NY276"/>
      <c r="NZ276"/>
      <c r="OA276"/>
      <c r="OB276"/>
      <c r="OC276"/>
      <c r="OD276"/>
      <c r="OE276"/>
      <c r="OF276"/>
      <c r="OG276"/>
      <c r="OH276"/>
      <c r="OI276"/>
      <c r="OJ276"/>
      <c r="OK276"/>
      <c r="OL276"/>
      <c r="OM276"/>
      <c r="ON276"/>
      <c r="OO276"/>
      <c r="OP276"/>
      <c r="OQ276"/>
      <c r="OR276"/>
      <c r="OS276"/>
      <c r="OT276"/>
      <c r="OU276"/>
      <c r="OV276"/>
      <c r="OW276"/>
      <c r="OX276"/>
      <c r="OY276"/>
      <c r="OZ276"/>
      <c r="PA276"/>
      <c r="PB276"/>
      <c r="PC276"/>
      <c r="PD276"/>
      <c r="PE276"/>
      <c r="PF276"/>
      <c r="PG276"/>
      <c r="PH276"/>
      <c r="PI276"/>
      <c r="PJ276"/>
      <c r="PK276"/>
      <c r="PL276"/>
      <c r="PM276"/>
      <c r="PN276"/>
      <c r="PO276"/>
      <c r="PP276"/>
      <c r="PQ276"/>
      <c r="PR276"/>
      <c r="PS276"/>
      <c r="PT276"/>
      <c r="PU276"/>
      <c r="PV276"/>
      <c r="PW276"/>
      <c r="PX276"/>
      <c r="PY276"/>
      <c r="PZ276"/>
      <c r="QA276"/>
      <c r="QB276"/>
      <c r="QC276"/>
      <c r="QD276"/>
      <c r="QE276"/>
      <c r="QF276"/>
      <c r="QG276"/>
      <c r="QH276"/>
      <c r="QI276"/>
      <c r="QJ276"/>
      <c r="QK276"/>
      <c r="QL276"/>
      <c r="QM276"/>
      <c r="QN276"/>
      <c r="QO276"/>
      <c r="QP276"/>
      <c r="QQ276"/>
      <c r="QR276"/>
      <c r="QS276"/>
      <c r="QT276"/>
      <c r="QU276"/>
      <c r="QV276"/>
      <c r="QW276"/>
      <c r="QX276"/>
      <c r="QY276"/>
      <c r="QZ276"/>
      <c r="RA276"/>
      <c r="RB276"/>
      <c r="RC276"/>
      <c r="RD276"/>
      <c r="RE276"/>
      <c r="RF276"/>
      <c r="RG276"/>
      <c r="RH276"/>
      <c r="RI276"/>
      <c r="RJ276"/>
      <c r="RK276"/>
      <c r="RL276"/>
      <c r="RM276"/>
      <c r="RN276"/>
      <c r="RO276"/>
      <c r="RP276"/>
      <c r="RQ276"/>
      <c r="RR276"/>
      <c r="RS276"/>
      <c r="RT276"/>
      <c r="RU276"/>
      <c r="RV276"/>
      <c r="RW276"/>
      <c r="RX276"/>
      <c r="RY276"/>
      <c r="RZ276"/>
      <c r="SA276"/>
      <c r="SB276"/>
      <c r="SC276"/>
      <c r="SD276"/>
      <c r="SE276"/>
      <c r="SF276"/>
      <c r="SG276"/>
      <c r="SH276"/>
      <c r="SI276"/>
      <c r="SJ276"/>
      <c r="SK276"/>
      <c r="SL276"/>
      <c r="SM276"/>
      <c r="SN276"/>
      <c r="SO276"/>
      <c r="SP276"/>
      <c r="SQ276"/>
      <c r="SR276"/>
      <c r="SS276"/>
      <c r="ST276"/>
      <c r="SU276"/>
      <c r="SV276"/>
      <c r="SW276"/>
      <c r="SX276"/>
      <c r="SY276"/>
      <c r="SZ276"/>
      <c r="TA276"/>
      <c r="TB276"/>
      <c r="TC276"/>
      <c r="TD276"/>
      <c r="TE276"/>
      <c r="TF276"/>
      <c r="TG276"/>
      <c r="TH276"/>
      <c r="TI276"/>
      <c r="TJ276"/>
      <c r="TK276"/>
      <c r="TL276"/>
      <c r="TM276"/>
      <c r="TN276"/>
      <c r="TO276"/>
      <c r="TP276"/>
      <c r="TQ276"/>
      <c r="TR276"/>
      <c r="TS276"/>
      <c r="TT276"/>
      <c r="TU276"/>
      <c r="TV276"/>
      <c r="TW276"/>
      <c r="TX276"/>
      <c r="TY276"/>
      <c r="TZ276"/>
      <c r="UA276"/>
      <c r="UB276"/>
      <c r="UC276"/>
      <c r="UD276"/>
      <c r="UE276"/>
      <c r="UF276"/>
      <c r="UG276"/>
      <c r="UH276"/>
      <c r="UI276"/>
      <c r="UJ276"/>
      <c r="UK276"/>
      <c r="UL276"/>
      <c r="UM276"/>
      <c r="UN276"/>
      <c r="UO276"/>
      <c r="UP276"/>
      <c r="UQ276"/>
      <c r="UR276"/>
      <c r="US276"/>
      <c r="UT276"/>
      <c r="UU276"/>
      <c r="UV276"/>
      <c r="UW276"/>
      <c r="UX276"/>
      <c r="UY276"/>
      <c r="UZ276"/>
      <c r="VA276"/>
      <c r="VB276"/>
      <c r="VC276"/>
      <c r="VD276"/>
      <c r="VE276"/>
      <c r="VF276"/>
      <c r="VG276"/>
      <c r="VH276"/>
      <c r="VI276"/>
      <c r="VJ276"/>
      <c r="VK276"/>
      <c r="VL276"/>
      <c r="VM276"/>
      <c r="VN276"/>
      <c r="VO276"/>
      <c r="VP276"/>
      <c r="VQ276"/>
      <c r="VR276"/>
      <c r="VS276"/>
      <c r="VT276"/>
      <c r="VU276"/>
      <c r="VV276"/>
      <c r="VW276"/>
      <c r="VX276"/>
      <c r="VY276"/>
      <c r="VZ276"/>
      <c r="WA276"/>
      <c r="WB276"/>
      <c r="WC276"/>
      <c r="WD276"/>
      <c r="WE276"/>
      <c r="WF276"/>
      <c r="WG276"/>
      <c r="WH276"/>
      <c r="WI276"/>
      <c r="WJ276"/>
      <c r="WK276"/>
      <c r="WL276"/>
      <c r="WM276"/>
      <c r="WN276"/>
      <c r="WO276"/>
      <c r="WP276"/>
      <c r="WQ276"/>
      <c r="WR276"/>
      <c r="WS276"/>
      <c r="WT276"/>
      <c r="WU276"/>
      <c r="WV276"/>
      <c r="WW276"/>
      <c r="WX276"/>
      <c r="WY276"/>
      <c r="WZ276"/>
      <c r="XA276"/>
      <c r="XB276"/>
      <c r="XC276"/>
      <c r="XD276"/>
      <c r="XE276"/>
      <c r="XF276"/>
      <c r="XG276"/>
      <c r="XH276"/>
      <c r="XI276"/>
      <c r="XJ276"/>
      <c r="XK276"/>
      <c r="XL276"/>
      <c r="XM276"/>
      <c r="XN276"/>
      <c r="XO276"/>
      <c r="XP276"/>
      <c r="XQ276"/>
      <c r="XR276"/>
      <c r="XS276"/>
      <c r="XT276"/>
      <c r="XU276"/>
      <c r="XV276"/>
      <c r="XW276"/>
      <c r="XX276"/>
      <c r="XY276"/>
      <c r="XZ276"/>
      <c r="YA276"/>
      <c r="YB276"/>
      <c r="YC276"/>
      <c r="YD276"/>
      <c r="YE276"/>
      <c r="YF276"/>
      <c r="YG276"/>
      <c r="YH276"/>
      <c r="YI276"/>
      <c r="YJ276"/>
      <c r="YK276"/>
      <c r="YL276"/>
      <c r="YM276"/>
      <c r="YN276"/>
      <c r="YO276"/>
      <c r="YP276"/>
      <c r="YQ276"/>
      <c r="YR276"/>
      <c r="YS276"/>
      <c r="YT276"/>
      <c r="YU276"/>
      <c r="YV276"/>
      <c r="YW276"/>
      <c r="YX276"/>
      <c r="YY276"/>
      <c r="YZ276"/>
      <c r="ZA276"/>
      <c r="ZB276"/>
      <c r="ZC276"/>
      <c r="ZD276"/>
      <c r="ZE276"/>
      <c r="ZF276"/>
      <c r="ZG276"/>
      <c r="ZH276"/>
      <c r="ZI276"/>
      <c r="ZJ276"/>
      <c r="ZK276"/>
      <c r="ZL276"/>
      <c r="ZM276"/>
      <c r="ZN276"/>
      <c r="ZO276"/>
      <c r="ZP276"/>
      <c r="ZQ276"/>
      <c r="ZR276"/>
      <c r="ZS276"/>
      <c r="ZT276"/>
      <c r="ZU276"/>
      <c r="ZV276"/>
      <c r="ZW276"/>
      <c r="ZX276"/>
      <c r="ZY276"/>
      <c r="ZZ276"/>
    </row>
    <row r="277" spans="1:702" s="18" customFormat="1">
      <c r="A277" s="158" t="s">
        <v>362</v>
      </c>
      <c r="B277">
        <v>0</v>
      </c>
      <c r="C277">
        <v>0</v>
      </c>
      <c r="D277">
        <v>0</v>
      </c>
      <c r="E277">
        <v>0</v>
      </c>
      <c r="F277">
        <v>0</v>
      </c>
      <c r="G277">
        <v>0</v>
      </c>
      <c r="H277">
        <v>0</v>
      </c>
      <c r="I277">
        <v>0</v>
      </c>
      <c r="J277">
        <v>0</v>
      </c>
      <c r="K277">
        <v>0</v>
      </c>
      <c r="L277">
        <v>0</v>
      </c>
      <c r="M277">
        <v>0</v>
      </c>
      <c r="N277">
        <v>0</v>
      </c>
      <c r="O277">
        <v>0</v>
      </c>
      <c r="P277">
        <v>0</v>
      </c>
      <c r="Q277">
        <v>0</v>
      </c>
      <c r="R277">
        <v>0</v>
      </c>
      <c r="S277">
        <v>0</v>
      </c>
      <c r="T277">
        <v>0</v>
      </c>
      <c r="U277">
        <v>0</v>
      </c>
      <c r="V277">
        <v>0</v>
      </c>
      <c r="W277">
        <v>0</v>
      </c>
      <c r="X277">
        <v>0</v>
      </c>
      <c r="Y277">
        <v>0</v>
      </c>
      <c r="Z277">
        <v>0</v>
      </c>
      <c r="AA277">
        <v>0</v>
      </c>
      <c r="AB277">
        <v>0</v>
      </c>
      <c r="AC277">
        <v>0</v>
      </c>
      <c r="AD277">
        <v>0</v>
      </c>
      <c r="AE277">
        <v>0</v>
      </c>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c r="DF277"/>
      <c r="DG277"/>
      <c r="DH277"/>
      <c r="DI277"/>
      <c r="DJ277"/>
      <c r="DK277"/>
      <c r="DL277"/>
      <c r="DM277"/>
      <c r="DN277"/>
      <c r="DO277"/>
      <c r="DP277"/>
      <c r="DQ277"/>
      <c r="DR277"/>
      <c r="DS277"/>
      <c r="DT277"/>
      <c r="DU277"/>
      <c r="DV277"/>
      <c r="DW277"/>
      <c r="DX277"/>
      <c r="DY277"/>
      <c r="DZ277"/>
      <c r="EA277"/>
      <c r="EB277"/>
      <c r="EC277"/>
      <c r="ED277"/>
      <c r="EE277"/>
      <c r="EF277"/>
      <c r="EG277"/>
      <c r="EH277"/>
      <c r="EI277"/>
      <c r="EJ277"/>
      <c r="EK277"/>
      <c r="EL277"/>
      <c r="EM277"/>
      <c r="EN277"/>
      <c r="EO277"/>
      <c r="EP277"/>
      <c r="EQ277"/>
      <c r="ER277"/>
      <c r="ES277"/>
      <c r="ET277"/>
      <c r="EU277"/>
      <c r="EV277"/>
      <c r="EW277"/>
      <c r="EX277"/>
      <c r="EY277"/>
      <c r="EZ277"/>
      <c r="FA277"/>
      <c r="FB277"/>
      <c r="FC277"/>
      <c r="FD277"/>
      <c r="FE277"/>
      <c r="FF277"/>
      <c r="FG277"/>
      <c r="FH277"/>
      <c r="FI277"/>
      <c r="FJ277"/>
      <c r="FK277"/>
      <c r="FL277"/>
      <c r="FM277"/>
      <c r="FN277"/>
      <c r="FO277"/>
      <c r="FP277"/>
      <c r="FQ277"/>
      <c r="FR277"/>
      <c r="FS277"/>
      <c r="FT277"/>
      <c r="FU277"/>
      <c r="FV277"/>
      <c r="FW277"/>
      <c r="FX277"/>
      <c r="FY277"/>
      <c r="FZ277"/>
      <c r="GA277"/>
      <c r="GB277"/>
      <c r="GC277"/>
      <c r="GD277"/>
      <c r="GE277"/>
      <c r="GF277"/>
      <c r="GG277"/>
      <c r="GH277"/>
      <c r="GI277"/>
      <c r="GJ277"/>
      <c r="GK277"/>
      <c r="GL277"/>
      <c r="GM277"/>
      <c r="GN277"/>
      <c r="GO277"/>
      <c r="GP277"/>
      <c r="GQ277"/>
      <c r="GR277"/>
      <c r="GS277"/>
      <c r="GT277"/>
      <c r="GU277"/>
      <c r="GV277"/>
      <c r="GW277"/>
      <c r="GX277"/>
      <c r="GY277"/>
      <c r="GZ277"/>
      <c r="HA277"/>
      <c r="HB277"/>
      <c r="HC277"/>
      <c r="HD277"/>
      <c r="HE277"/>
      <c r="HF277"/>
      <c r="HG277"/>
      <c r="HH277"/>
      <c r="HI277"/>
      <c r="HJ277"/>
      <c r="HK277"/>
      <c r="HL277"/>
      <c r="HM277"/>
      <c r="HN277"/>
      <c r="HO277"/>
      <c r="HP277"/>
      <c r="HQ277"/>
      <c r="HR277"/>
      <c r="HS277"/>
      <c r="HT277"/>
      <c r="HU277"/>
      <c r="HV277"/>
      <c r="HW277"/>
      <c r="HX277"/>
      <c r="HY277"/>
      <c r="HZ277"/>
      <c r="IA277"/>
      <c r="IB277"/>
      <c r="IC277"/>
      <c r="ID277"/>
      <c r="IE277"/>
      <c r="IF277"/>
      <c r="IG277"/>
      <c r="IH277"/>
      <c r="II277"/>
      <c r="IJ277"/>
      <c r="IK277"/>
      <c r="IL277"/>
      <c r="IM277"/>
      <c r="IN277"/>
      <c r="IO277"/>
      <c r="IP277"/>
      <c r="IQ277"/>
      <c r="IR277"/>
      <c r="IS277"/>
      <c r="IT277"/>
      <c r="IU277"/>
      <c r="IV277"/>
      <c r="IW277"/>
      <c r="IX277"/>
      <c r="IY277"/>
      <c r="IZ277"/>
      <c r="JA277"/>
      <c r="JB277"/>
      <c r="JC277"/>
      <c r="JD277"/>
      <c r="JE277"/>
      <c r="JF277"/>
      <c r="JG277"/>
      <c r="JH277"/>
      <c r="JI277"/>
      <c r="JJ277"/>
      <c r="JK277"/>
      <c r="JL277"/>
      <c r="JM277"/>
      <c r="JN277"/>
      <c r="JO277"/>
      <c r="JP277"/>
      <c r="JQ277"/>
      <c r="JR277"/>
      <c r="JS277"/>
      <c r="JT277"/>
      <c r="JU277"/>
      <c r="JV277"/>
      <c r="JW277"/>
      <c r="JX277"/>
      <c r="JY277"/>
      <c r="JZ277"/>
      <c r="KA277"/>
      <c r="KB277"/>
      <c r="KC277"/>
      <c r="KD277"/>
      <c r="KE277"/>
      <c r="KF277"/>
      <c r="KG277"/>
      <c r="KH277"/>
      <c r="KI277"/>
      <c r="KJ277"/>
      <c r="KK277"/>
      <c r="KL277"/>
      <c r="KM277"/>
      <c r="KN277"/>
      <c r="KO277"/>
      <c r="KP277"/>
      <c r="KQ277"/>
      <c r="KR277"/>
      <c r="KS277"/>
      <c r="KT277"/>
      <c r="KU277"/>
      <c r="KV277"/>
      <c r="KW277"/>
      <c r="KX277"/>
      <c r="KY277"/>
      <c r="KZ277"/>
      <c r="LA277"/>
      <c r="LB277"/>
      <c r="LC277"/>
      <c r="LD277"/>
      <c r="LE277"/>
      <c r="LF277"/>
      <c r="LG277"/>
      <c r="LH277"/>
      <c r="LI277"/>
      <c r="LJ277"/>
      <c r="LK277"/>
      <c r="LL277"/>
      <c r="LM277"/>
      <c r="LN277"/>
      <c r="LO277"/>
      <c r="LP277"/>
      <c r="LQ277"/>
      <c r="LR277"/>
      <c r="LS277"/>
      <c r="LT277"/>
      <c r="LU277"/>
      <c r="LV277"/>
      <c r="LW277"/>
      <c r="LX277"/>
      <c r="LY277"/>
      <c r="LZ277"/>
      <c r="MA277"/>
      <c r="MB277"/>
      <c r="MC277"/>
      <c r="MD277"/>
      <c r="ME277"/>
      <c r="MF277"/>
      <c r="MG277"/>
      <c r="MH277"/>
      <c r="MI277"/>
      <c r="MJ277"/>
      <c r="MK277"/>
      <c r="ML277"/>
      <c r="MM277"/>
      <c r="MN277"/>
      <c r="MO277"/>
      <c r="MP277"/>
      <c r="MQ277"/>
      <c r="MR277"/>
      <c r="MS277"/>
      <c r="MT277"/>
      <c r="MU277"/>
      <c r="MV277"/>
      <c r="MW277"/>
      <c r="MX277"/>
      <c r="MY277"/>
      <c r="MZ277"/>
      <c r="NA277"/>
      <c r="NB277"/>
      <c r="NC277"/>
      <c r="ND277"/>
      <c r="NE277"/>
      <c r="NF277"/>
      <c r="NG277"/>
      <c r="NH277"/>
      <c r="NI277"/>
      <c r="NJ277"/>
      <c r="NK277"/>
      <c r="NL277"/>
      <c r="NM277"/>
      <c r="NN277"/>
      <c r="NO277"/>
      <c r="NP277"/>
      <c r="NQ277"/>
      <c r="NR277"/>
      <c r="NS277"/>
      <c r="NT277"/>
      <c r="NU277"/>
      <c r="NV277"/>
      <c r="NW277"/>
      <c r="NX277"/>
      <c r="NY277"/>
      <c r="NZ277"/>
      <c r="OA277"/>
      <c r="OB277"/>
      <c r="OC277"/>
      <c r="OD277"/>
      <c r="OE277"/>
      <c r="OF277"/>
      <c r="OG277"/>
      <c r="OH277"/>
      <c r="OI277"/>
      <c r="OJ277"/>
      <c r="OK277"/>
      <c r="OL277"/>
      <c r="OM277"/>
      <c r="ON277"/>
      <c r="OO277"/>
      <c r="OP277"/>
      <c r="OQ277"/>
      <c r="OR277"/>
      <c r="OS277"/>
      <c r="OT277"/>
      <c r="OU277"/>
      <c r="OV277"/>
      <c r="OW277"/>
      <c r="OX277"/>
      <c r="OY277"/>
      <c r="OZ277"/>
      <c r="PA277"/>
      <c r="PB277"/>
      <c r="PC277"/>
      <c r="PD277"/>
      <c r="PE277"/>
      <c r="PF277"/>
      <c r="PG277"/>
      <c r="PH277"/>
      <c r="PI277"/>
      <c r="PJ277"/>
      <c r="PK277"/>
      <c r="PL277"/>
      <c r="PM277"/>
      <c r="PN277"/>
      <c r="PO277"/>
      <c r="PP277"/>
      <c r="PQ277"/>
      <c r="PR277"/>
      <c r="PS277"/>
      <c r="PT277"/>
      <c r="PU277"/>
      <c r="PV277"/>
      <c r="PW277"/>
      <c r="PX277"/>
      <c r="PY277"/>
      <c r="PZ277"/>
      <c r="QA277"/>
      <c r="QB277"/>
      <c r="QC277"/>
      <c r="QD277"/>
      <c r="QE277"/>
      <c r="QF277"/>
      <c r="QG277"/>
      <c r="QH277"/>
      <c r="QI277"/>
      <c r="QJ277"/>
      <c r="QK277"/>
      <c r="QL277"/>
      <c r="QM277"/>
      <c r="QN277"/>
      <c r="QO277"/>
      <c r="QP277"/>
      <c r="QQ277"/>
      <c r="QR277"/>
      <c r="QS277"/>
      <c r="QT277"/>
      <c r="QU277"/>
      <c r="QV277"/>
      <c r="QW277"/>
      <c r="QX277"/>
      <c r="QY277"/>
      <c r="QZ277"/>
      <c r="RA277"/>
      <c r="RB277"/>
      <c r="RC277"/>
      <c r="RD277"/>
      <c r="RE277"/>
      <c r="RF277"/>
      <c r="RG277"/>
      <c r="RH277"/>
      <c r="RI277"/>
      <c r="RJ277"/>
      <c r="RK277"/>
      <c r="RL277"/>
      <c r="RM277"/>
      <c r="RN277"/>
      <c r="RO277"/>
      <c r="RP277"/>
      <c r="RQ277"/>
      <c r="RR277"/>
      <c r="RS277"/>
      <c r="RT277"/>
      <c r="RU277"/>
      <c r="RV277"/>
      <c r="RW277"/>
      <c r="RX277"/>
      <c r="RY277"/>
      <c r="RZ277"/>
      <c r="SA277"/>
      <c r="SB277"/>
      <c r="SC277"/>
      <c r="SD277"/>
      <c r="SE277"/>
      <c r="SF277"/>
      <c r="SG277"/>
      <c r="SH277"/>
      <c r="SI277"/>
      <c r="SJ277"/>
      <c r="SK277"/>
      <c r="SL277"/>
      <c r="SM277"/>
      <c r="SN277"/>
      <c r="SO277"/>
      <c r="SP277"/>
      <c r="SQ277"/>
      <c r="SR277"/>
      <c r="SS277"/>
      <c r="ST277"/>
      <c r="SU277"/>
      <c r="SV277"/>
      <c r="SW277"/>
      <c r="SX277"/>
      <c r="SY277"/>
      <c r="SZ277"/>
      <c r="TA277"/>
      <c r="TB277"/>
      <c r="TC277"/>
      <c r="TD277"/>
      <c r="TE277"/>
      <c r="TF277"/>
      <c r="TG277"/>
      <c r="TH277"/>
      <c r="TI277"/>
      <c r="TJ277"/>
      <c r="TK277"/>
      <c r="TL277"/>
      <c r="TM277"/>
      <c r="TN277"/>
      <c r="TO277"/>
      <c r="TP277"/>
      <c r="TQ277"/>
      <c r="TR277"/>
      <c r="TS277"/>
      <c r="TT277"/>
      <c r="TU277"/>
      <c r="TV277"/>
      <c r="TW277"/>
      <c r="TX277"/>
      <c r="TY277"/>
      <c r="TZ277"/>
      <c r="UA277"/>
      <c r="UB277"/>
      <c r="UC277"/>
      <c r="UD277"/>
      <c r="UE277"/>
      <c r="UF277"/>
      <c r="UG277"/>
      <c r="UH277"/>
      <c r="UI277"/>
      <c r="UJ277"/>
      <c r="UK277"/>
      <c r="UL277"/>
      <c r="UM277"/>
      <c r="UN277"/>
      <c r="UO277"/>
      <c r="UP277"/>
      <c r="UQ277"/>
      <c r="UR277"/>
      <c r="US277"/>
      <c r="UT277"/>
      <c r="UU277"/>
      <c r="UV277"/>
      <c r="UW277"/>
      <c r="UX277"/>
      <c r="UY277"/>
      <c r="UZ277"/>
      <c r="VA277"/>
      <c r="VB277"/>
      <c r="VC277"/>
      <c r="VD277"/>
      <c r="VE277"/>
      <c r="VF277"/>
      <c r="VG277"/>
      <c r="VH277"/>
      <c r="VI277"/>
      <c r="VJ277"/>
      <c r="VK277"/>
      <c r="VL277"/>
      <c r="VM277"/>
      <c r="VN277"/>
      <c r="VO277"/>
      <c r="VP277"/>
      <c r="VQ277"/>
      <c r="VR277"/>
      <c r="VS277"/>
      <c r="VT277"/>
      <c r="VU277"/>
      <c r="VV277"/>
      <c r="VW277"/>
      <c r="VX277"/>
      <c r="VY277"/>
      <c r="VZ277"/>
      <c r="WA277"/>
      <c r="WB277"/>
      <c r="WC277"/>
      <c r="WD277"/>
      <c r="WE277"/>
      <c r="WF277"/>
      <c r="WG277"/>
      <c r="WH277"/>
      <c r="WI277"/>
      <c r="WJ277"/>
      <c r="WK277"/>
      <c r="WL277"/>
      <c r="WM277"/>
      <c r="WN277"/>
      <c r="WO277"/>
      <c r="WP277"/>
      <c r="WQ277"/>
      <c r="WR277"/>
      <c r="WS277"/>
      <c r="WT277"/>
      <c r="WU277"/>
      <c r="WV277"/>
      <c r="WW277"/>
      <c r="WX277"/>
      <c r="WY277"/>
      <c r="WZ277"/>
      <c r="XA277"/>
      <c r="XB277"/>
      <c r="XC277"/>
      <c r="XD277"/>
      <c r="XE277"/>
      <c r="XF277"/>
      <c r="XG277"/>
      <c r="XH277"/>
      <c r="XI277"/>
      <c r="XJ277"/>
      <c r="XK277"/>
      <c r="XL277"/>
      <c r="XM277"/>
      <c r="XN277"/>
      <c r="XO277"/>
      <c r="XP277"/>
      <c r="XQ277"/>
      <c r="XR277"/>
      <c r="XS277"/>
      <c r="XT277"/>
      <c r="XU277"/>
      <c r="XV277"/>
      <c r="XW277"/>
      <c r="XX277"/>
      <c r="XY277"/>
      <c r="XZ277"/>
      <c r="YA277"/>
      <c r="YB277"/>
      <c r="YC277"/>
      <c r="YD277"/>
      <c r="YE277"/>
      <c r="YF277"/>
      <c r="YG277"/>
      <c r="YH277"/>
      <c r="YI277"/>
      <c r="YJ277"/>
      <c r="YK277"/>
      <c r="YL277"/>
      <c r="YM277"/>
      <c r="YN277"/>
      <c r="YO277"/>
      <c r="YP277"/>
      <c r="YQ277"/>
      <c r="YR277"/>
      <c r="YS277"/>
      <c r="YT277"/>
      <c r="YU277"/>
      <c r="YV277"/>
      <c r="YW277"/>
      <c r="YX277"/>
      <c r="YY277"/>
      <c r="YZ277"/>
      <c r="ZA277"/>
      <c r="ZB277"/>
      <c r="ZC277"/>
      <c r="ZD277"/>
      <c r="ZE277"/>
      <c r="ZF277"/>
      <c r="ZG277"/>
      <c r="ZH277"/>
      <c r="ZI277"/>
      <c r="ZJ277"/>
      <c r="ZK277"/>
      <c r="ZL277"/>
      <c r="ZM277"/>
      <c r="ZN277"/>
      <c r="ZO277"/>
      <c r="ZP277"/>
      <c r="ZQ277"/>
      <c r="ZR277"/>
      <c r="ZS277"/>
      <c r="ZT277"/>
      <c r="ZU277"/>
      <c r="ZV277"/>
      <c r="ZW277"/>
      <c r="ZX277"/>
      <c r="ZY277"/>
      <c r="ZZ277"/>
    </row>
    <row r="278" spans="1:702" s="18" customFormat="1">
      <c r="A278" s="16" t="s">
        <v>180</v>
      </c>
      <c r="B278">
        <v>0</v>
      </c>
      <c r="C278">
        <v>25127.130714581075</v>
      </c>
      <c r="D278">
        <v>49810.704842899962</v>
      </c>
      <c r="E278">
        <v>72420.468975404772</v>
      </c>
      <c r="F278">
        <v>93103.670164699201</v>
      </c>
      <c r="G278">
        <v>117761.35196145067</v>
      </c>
      <c r="H278">
        <v>148468.62354307569</v>
      </c>
      <c r="I278">
        <v>180100.51163583531</v>
      </c>
      <c r="J278">
        <v>210416.99024357021</v>
      </c>
      <c r="K278">
        <v>237567.98660366406</v>
      </c>
      <c r="L278">
        <v>268397.03182298754</v>
      </c>
      <c r="M278">
        <v>289065.2608778376</v>
      </c>
      <c r="N278">
        <v>327598.88501612854</v>
      </c>
      <c r="O278">
        <v>352734.41608822288</v>
      </c>
      <c r="P278">
        <v>370132.8242393281</v>
      </c>
      <c r="Q278">
        <v>401433.27753584372</v>
      </c>
      <c r="R278">
        <v>444796.22988914838</v>
      </c>
      <c r="S278">
        <v>475285.23954515427</v>
      </c>
      <c r="T278">
        <v>513243.09142539767</v>
      </c>
      <c r="U278">
        <v>548956.24352873187</v>
      </c>
      <c r="V278">
        <v>584625.45320865477</v>
      </c>
      <c r="W278">
        <v>606605.14112918603</v>
      </c>
      <c r="X278">
        <v>646842.88979323779</v>
      </c>
      <c r="Y278">
        <v>665651.21993705572</v>
      </c>
      <c r="Z278">
        <v>709589.12328144663</v>
      </c>
      <c r="AA278">
        <v>750846.03696436458</v>
      </c>
      <c r="AB278">
        <v>799530.62491411937</v>
      </c>
      <c r="AC278">
        <v>873033.0305428803</v>
      </c>
      <c r="AD278">
        <v>922017.24736510124</v>
      </c>
      <c r="AE278">
        <v>947438.13926678081</v>
      </c>
      <c r="AF278">
        <v>975557.65798228397</v>
      </c>
      <c r="AG278">
        <v>1010950.7695001574</v>
      </c>
      <c r="AH278">
        <v>1061262.3567490592</v>
      </c>
      <c r="AI278">
        <v>1101842.0217653622</v>
      </c>
      <c r="AJ278">
        <v>1136062.4126622453</v>
      </c>
      <c r="AK278">
        <v>1186015.6709969412</v>
      </c>
      <c r="AL278">
        <v>1234260.7232033536</v>
      </c>
      <c r="AM278">
        <v>1278443.436343252</v>
      </c>
      <c r="AN278">
        <v>1319067.3574603538</v>
      </c>
      <c r="AO278">
        <v>1361023.914951633</v>
      </c>
      <c r="AP278">
        <v>1405530.8215896892</v>
      </c>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c r="DF278"/>
      <c r="DG278"/>
      <c r="DH278"/>
      <c r="DI278"/>
      <c r="DJ278"/>
      <c r="DK278"/>
      <c r="DL278"/>
      <c r="DM278"/>
      <c r="DN278"/>
      <c r="DO278"/>
      <c r="DP278"/>
      <c r="DQ278"/>
      <c r="DR278"/>
      <c r="DS278"/>
      <c r="DT278"/>
      <c r="DU278"/>
      <c r="DV278"/>
      <c r="DW278"/>
      <c r="DX278"/>
      <c r="DY278"/>
      <c r="DZ278"/>
      <c r="EA278"/>
      <c r="EB278"/>
      <c r="EC278"/>
      <c r="ED278"/>
      <c r="EE278"/>
      <c r="EF278"/>
      <c r="EG278"/>
      <c r="EH278"/>
      <c r="EI278"/>
      <c r="EJ278"/>
      <c r="EK278"/>
      <c r="EL278"/>
      <c r="EM278"/>
      <c r="EN278"/>
      <c r="EO278"/>
      <c r="EP278"/>
      <c r="EQ278"/>
      <c r="ER278"/>
      <c r="ES278"/>
      <c r="ET278"/>
      <c r="EU278"/>
      <c r="EV278"/>
      <c r="EW278"/>
      <c r="EX278"/>
      <c r="EY278"/>
      <c r="EZ278"/>
      <c r="FA278"/>
      <c r="FB278"/>
      <c r="FC278"/>
      <c r="FD278"/>
      <c r="FE278"/>
      <c r="FF278"/>
      <c r="FG278"/>
      <c r="FH278"/>
      <c r="FI278"/>
      <c r="FJ278"/>
      <c r="FK278"/>
      <c r="FL278"/>
      <c r="FM278"/>
      <c r="FN278"/>
      <c r="FO278"/>
      <c r="FP278"/>
      <c r="FQ278"/>
      <c r="FR278"/>
      <c r="FS278"/>
      <c r="FT278"/>
      <c r="FU278"/>
      <c r="FV278"/>
      <c r="FW278"/>
      <c r="FX278"/>
      <c r="FY278"/>
      <c r="FZ278"/>
      <c r="GA278"/>
      <c r="GB278"/>
      <c r="GC278"/>
      <c r="GD278"/>
      <c r="GE278"/>
      <c r="GF278"/>
      <c r="GG278"/>
      <c r="GH278"/>
      <c r="GI278"/>
      <c r="GJ278"/>
      <c r="GK278"/>
      <c r="GL278"/>
      <c r="GM278"/>
      <c r="GN278"/>
      <c r="GO278"/>
      <c r="GP278"/>
      <c r="GQ278"/>
      <c r="GR278"/>
      <c r="GS278"/>
      <c r="GT278"/>
      <c r="GU278"/>
      <c r="GV278"/>
      <c r="GW278"/>
      <c r="GX278"/>
      <c r="GY278"/>
      <c r="GZ278"/>
      <c r="HA278"/>
      <c r="HB278"/>
      <c r="HC278"/>
      <c r="HD278"/>
      <c r="HE278"/>
      <c r="HF278"/>
      <c r="HG278"/>
      <c r="HH278"/>
      <c r="HI278"/>
      <c r="HJ278"/>
      <c r="HK278"/>
      <c r="HL278"/>
      <c r="HM278"/>
      <c r="HN278"/>
      <c r="HO278"/>
      <c r="HP278"/>
      <c r="HQ278"/>
      <c r="HR278"/>
      <c r="HS278"/>
      <c r="HT278"/>
      <c r="HU278"/>
      <c r="HV278"/>
      <c r="HW278"/>
      <c r="HX278"/>
      <c r="HY278"/>
      <c r="HZ278"/>
      <c r="IA278"/>
      <c r="IB278"/>
      <c r="IC278"/>
      <c r="ID278"/>
      <c r="IE278"/>
      <c r="IF278"/>
      <c r="IG278"/>
      <c r="IH278"/>
      <c r="II278"/>
      <c r="IJ278"/>
      <c r="IK278"/>
      <c r="IL278"/>
      <c r="IM278"/>
      <c r="IN278"/>
      <c r="IO278"/>
      <c r="IP278"/>
      <c r="IQ278"/>
      <c r="IR278"/>
      <c r="IS278"/>
      <c r="IT278"/>
      <c r="IU278"/>
      <c r="IV278"/>
      <c r="IW278"/>
      <c r="IX278"/>
      <c r="IY278"/>
      <c r="IZ278"/>
      <c r="JA278"/>
      <c r="JB278"/>
      <c r="JC278"/>
      <c r="JD278"/>
      <c r="JE278"/>
      <c r="JF278"/>
      <c r="JG278"/>
      <c r="JH278"/>
      <c r="JI278"/>
      <c r="JJ278"/>
      <c r="JK278"/>
      <c r="JL278"/>
      <c r="JM278"/>
      <c r="JN278"/>
      <c r="JO278"/>
      <c r="JP278"/>
      <c r="JQ278"/>
      <c r="JR278"/>
      <c r="JS278"/>
      <c r="JT278"/>
      <c r="JU278"/>
      <c r="JV278"/>
      <c r="JW278"/>
      <c r="JX278"/>
      <c r="JY278"/>
      <c r="JZ278"/>
      <c r="KA278"/>
      <c r="KB278"/>
      <c r="KC278"/>
      <c r="KD278"/>
      <c r="KE278"/>
      <c r="KF278"/>
      <c r="KG278"/>
      <c r="KH278"/>
      <c r="KI278"/>
      <c r="KJ278"/>
      <c r="KK278"/>
      <c r="KL278"/>
      <c r="KM278"/>
      <c r="KN278"/>
      <c r="KO278"/>
      <c r="KP278"/>
      <c r="KQ278"/>
      <c r="KR278"/>
      <c r="KS278"/>
      <c r="KT278"/>
      <c r="KU278"/>
      <c r="KV278"/>
      <c r="KW278"/>
      <c r="KX278"/>
      <c r="KY278"/>
      <c r="KZ278"/>
      <c r="LA278"/>
      <c r="LB278"/>
      <c r="LC278"/>
      <c r="LD278"/>
      <c r="LE278"/>
      <c r="LF278"/>
      <c r="LG278"/>
      <c r="LH278"/>
      <c r="LI278"/>
      <c r="LJ278"/>
      <c r="LK278"/>
      <c r="LL278"/>
      <c r="LM278"/>
      <c r="LN278"/>
      <c r="LO278"/>
      <c r="LP278"/>
      <c r="LQ278"/>
      <c r="LR278"/>
      <c r="LS278"/>
      <c r="LT278"/>
      <c r="LU278"/>
      <c r="LV278"/>
      <c r="LW278"/>
      <c r="LX278"/>
      <c r="LY278"/>
      <c r="LZ278"/>
      <c r="MA278"/>
      <c r="MB278"/>
      <c r="MC278"/>
      <c r="MD278"/>
      <c r="ME278"/>
      <c r="MF278"/>
      <c r="MG278"/>
      <c r="MH278"/>
      <c r="MI278"/>
      <c r="MJ278"/>
      <c r="MK278"/>
      <c r="ML278"/>
      <c r="MM278"/>
      <c r="MN278"/>
      <c r="MO278"/>
      <c r="MP278"/>
      <c r="MQ278"/>
      <c r="MR278"/>
      <c r="MS278"/>
      <c r="MT278"/>
      <c r="MU278"/>
      <c r="MV278"/>
      <c r="MW278"/>
      <c r="MX278"/>
      <c r="MY278"/>
      <c r="MZ278"/>
      <c r="NA278"/>
      <c r="NB278"/>
      <c r="NC278"/>
      <c r="ND278"/>
      <c r="NE278"/>
      <c r="NF278"/>
      <c r="NG278"/>
      <c r="NH278"/>
      <c r="NI278"/>
      <c r="NJ278"/>
      <c r="NK278"/>
      <c r="NL278"/>
      <c r="NM278"/>
      <c r="NN278"/>
      <c r="NO278"/>
      <c r="NP278"/>
      <c r="NQ278"/>
      <c r="NR278"/>
      <c r="NS278"/>
      <c r="NT278"/>
      <c r="NU278"/>
      <c r="NV278"/>
      <c r="NW278"/>
      <c r="NX278"/>
      <c r="NY278"/>
      <c r="NZ278"/>
      <c r="OA278"/>
      <c r="OB278"/>
      <c r="OC278"/>
      <c r="OD278"/>
      <c r="OE278"/>
      <c r="OF278"/>
      <c r="OG278"/>
      <c r="OH278"/>
      <c r="OI278"/>
      <c r="OJ278"/>
      <c r="OK278"/>
      <c r="OL278"/>
      <c r="OM278"/>
      <c r="ON278"/>
      <c r="OO278"/>
      <c r="OP278"/>
      <c r="OQ278"/>
      <c r="OR278"/>
      <c r="OS278"/>
      <c r="OT278"/>
      <c r="OU278"/>
      <c r="OV278"/>
      <c r="OW278"/>
      <c r="OX278"/>
      <c r="OY278"/>
      <c r="OZ278"/>
      <c r="PA278"/>
      <c r="PB278"/>
      <c r="PC278"/>
      <c r="PD278"/>
      <c r="PE278"/>
      <c r="PF278"/>
      <c r="PG278"/>
      <c r="PH278"/>
      <c r="PI278"/>
      <c r="PJ278"/>
      <c r="PK278"/>
      <c r="PL278"/>
      <c r="PM278"/>
      <c r="PN278"/>
      <c r="PO278"/>
      <c r="PP278"/>
      <c r="PQ278"/>
      <c r="PR278"/>
      <c r="PS278"/>
      <c r="PT278"/>
      <c r="PU278"/>
      <c r="PV278"/>
      <c r="PW278"/>
      <c r="PX278"/>
      <c r="PY278"/>
      <c r="PZ278"/>
      <c r="QA278"/>
      <c r="QB278"/>
      <c r="QC278"/>
      <c r="QD278"/>
      <c r="QE278"/>
      <c r="QF278"/>
      <c r="QG278"/>
      <c r="QH278"/>
      <c r="QI278"/>
      <c r="QJ278"/>
      <c r="QK278"/>
      <c r="QL278"/>
      <c r="QM278"/>
      <c r="QN278"/>
      <c r="QO278"/>
      <c r="QP278"/>
      <c r="QQ278"/>
      <c r="QR278"/>
      <c r="QS278"/>
      <c r="QT278"/>
      <c r="QU278"/>
      <c r="QV278"/>
      <c r="QW278"/>
      <c r="QX278"/>
      <c r="QY278"/>
      <c r="QZ278"/>
      <c r="RA278"/>
      <c r="RB278"/>
      <c r="RC278"/>
      <c r="RD278"/>
      <c r="RE278"/>
      <c r="RF278"/>
      <c r="RG278"/>
      <c r="RH278"/>
      <c r="RI278"/>
      <c r="RJ278"/>
      <c r="RK278"/>
      <c r="RL278"/>
      <c r="RM278"/>
      <c r="RN278"/>
      <c r="RO278"/>
      <c r="RP278"/>
      <c r="RQ278"/>
      <c r="RR278"/>
      <c r="RS278"/>
      <c r="RT278"/>
      <c r="RU278"/>
      <c r="RV278"/>
      <c r="RW278"/>
      <c r="RX278"/>
      <c r="RY278"/>
      <c r="RZ278"/>
      <c r="SA278"/>
      <c r="SB278"/>
      <c r="SC278"/>
      <c r="SD278"/>
      <c r="SE278"/>
      <c r="SF278"/>
      <c r="SG278"/>
      <c r="SH278"/>
      <c r="SI278"/>
      <c r="SJ278"/>
      <c r="SK278"/>
      <c r="SL278"/>
      <c r="SM278"/>
      <c r="SN278"/>
      <c r="SO278"/>
      <c r="SP278"/>
      <c r="SQ278"/>
      <c r="SR278"/>
      <c r="SS278"/>
      <c r="ST278"/>
      <c r="SU278"/>
      <c r="SV278"/>
      <c r="SW278"/>
      <c r="SX278"/>
      <c r="SY278"/>
      <c r="SZ278"/>
      <c r="TA278"/>
      <c r="TB278"/>
      <c r="TC278"/>
      <c r="TD278"/>
      <c r="TE278"/>
      <c r="TF278"/>
      <c r="TG278"/>
      <c r="TH278"/>
      <c r="TI278"/>
      <c r="TJ278"/>
      <c r="TK278"/>
      <c r="TL278"/>
      <c r="TM278"/>
      <c r="TN278"/>
      <c r="TO278"/>
      <c r="TP278"/>
      <c r="TQ278"/>
      <c r="TR278"/>
      <c r="TS278"/>
      <c r="TT278"/>
      <c r="TU278"/>
      <c r="TV278"/>
      <c r="TW278"/>
      <c r="TX278"/>
      <c r="TY278"/>
      <c r="TZ278"/>
      <c r="UA278"/>
      <c r="UB278"/>
      <c r="UC278"/>
      <c r="UD278"/>
      <c r="UE278"/>
      <c r="UF278"/>
      <c r="UG278"/>
      <c r="UH278"/>
      <c r="UI278"/>
      <c r="UJ278"/>
      <c r="UK278"/>
      <c r="UL278"/>
      <c r="UM278"/>
      <c r="UN278"/>
      <c r="UO278"/>
      <c r="UP278"/>
      <c r="UQ278"/>
      <c r="UR278"/>
      <c r="US278"/>
      <c r="UT278"/>
      <c r="UU278"/>
      <c r="UV278"/>
      <c r="UW278"/>
      <c r="UX278"/>
      <c r="UY278"/>
      <c r="UZ278"/>
      <c r="VA278"/>
      <c r="VB278"/>
      <c r="VC278"/>
      <c r="VD278"/>
      <c r="VE278"/>
      <c r="VF278"/>
      <c r="VG278"/>
      <c r="VH278"/>
      <c r="VI278"/>
      <c r="VJ278"/>
      <c r="VK278"/>
      <c r="VL278"/>
      <c r="VM278"/>
      <c r="VN278"/>
      <c r="VO278"/>
      <c r="VP278"/>
      <c r="VQ278"/>
      <c r="VR278"/>
      <c r="VS278"/>
      <c r="VT278"/>
      <c r="VU278"/>
      <c r="VV278"/>
      <c r="VW278"/>
      <c r="VX278"/>
      <c r="VY278"/>
      <c r="VZ278"/>
      <c r="WA278"/>
      <c r="WB278"/>
      <c r="WC278"/>
      <c r="WD278"/>
      <c r="WE278"/>
      <c r="WF278"/>
      <c r="WG278"/>
      <c r="WH278"/>
      <c r="WI278"/>
      <c r="WJ278"/>
      <c r="WK278"/>
      <c r="WL278"/>
      <c r="WM278"/>
      <c r="WN278"/>
      <c r="WO278"/>
      <c r="WP278"/>
      <c r="WQ278"/>
      <c r="WR278"/>
      <c r="WS278"/>
      <c r="WT278"/>
      <c r="WU278"/>
      <c r="WV278"/>
      <c r="WW278"/>
      <c r="WX278"/>
      <c r="WY278"/>
      <c r="WZ278"/>
      <c r="XA278"/>
      <c r="XB278"/>
      <c r="XC278"/>
      <c r="XD278"/>
      <c r="XE278"/>
      <c r="XF278"/>
      <c r="XG278"/>
      <c r="XH278"/>
      <c r="XI278"/>
      <c r="XJ278"/>
      <c r="XK278"/>
      <c r="XL278"/>
      <c r="XM278"/>
      <c r="XN278"/>
      <c r="XO278"/>
      <c r="XP278"/>
      <c r="XQ278"/>
      <c r="XR278"/>
      <c r="XS278"/>
      <c r="XT278"/>
      <c r="XU278"/>
      <c r="XV278"/>
      <c r="XW278"/>
      <c r="XX278"/>
      <c r="XY278"/>
      <c r="XZ278"/>
      <c r="YA278"/>
      <c r="YB278"/>
      <c r="YC278"/>
      <c r="YD278"/>
      <c r="YE278"/>
      <c r="YF278"/>
      <c r="YG278"/>
      <c r="YH278"/>
      <c r="YI278"/>
      <c r="YJ278"/>
      <c r="YK278"/>
      <c r="YL278"/>
      <c r="YM278"/>
      <c r="YN278"/>
      <c r="YO278"/>
      <c r="YP278"/>
      <c r="YQ278"/>
      <c r="YR278"/>
      <c r="YS278"/>
      <c r="YT278"/>
      <c r="YU278"/>
      <c r="YV278"/>
      <c r="YW278"/>
      <c r="YX278"/>
      <c r="YY278"/>
      <c r="YZ278"/>
      <c r="ZA278"/>
      <c r="ZB278"/>
      <c r="ZC278"/>
      <c r="ZD278"/>
      <c r="ZE278"/>
      <c r="ZF278"/>
      <c r="ZG278"/>
      <c r="ZH278"/>
      <c r="ZI278"/>
      <c r="ZJ278"/>
      <c r="ZK278"/>
      <c r="ZL278"/>
      <c r="ZM278"/>
      <c r="ZN278"/>
      <c r="ZO278"/>
      <c r="ZP278"/>
      <c r="ZQ278"/>
      <c r="ZR278"/>
      <c r="ZS278"/>
      <c r="ZT278"/>
      <c r="ZU278"/>
      <c r="ZV278"/>
      <c r="ZW278"/>
      <c r="ZX278"/>
      <c r="ZY278"/>
      <c r="ZZ278"/>
    </row>
    <row r="279" spans="1:702" s="18" customFormat="1">
      <c r="A279" s="16" t="s">
        <v>68</v>
      </c>
      <c r="B279">
        <v>502542.61429162155</v>
      </c>
      <c r="C279">
        <v>499693.71868962218</v>
      </c>
      <c r="D279">
        <v>487499.74175169959</v>
      </c>
      <c r="E279">
        <v>534872.02698700153</v>
      </c>
      <c r="F279">
        <v>476670.83408285724</v>
      </c>
      <c r="G279">
        <v>444981.25923788251</v>
      </c>
      <c r="H279">
        <v>476674.22853905766</v>
      </c>
      <c r="I279">
        <v>420171.5211936335</v>
      </c>
      <c r="J279">
        <v>359336.94638715772</v>
      </c>
      <c r="K279">
        <v>338861.45848371187</v>
      </c>
      <c r="L279">
        <v>294312.71646347863</v>
      </c>
      <c r="M279">
        <v>330331.47472502536</v>
      </c>
      <c r="N279">
        <v>298349.16482430894</v>
      </c>
      <c r="O279">
        <v>317230.24430382322</v>
      </c>
      <c r="P279">
        <v>326137.56510463369</v>
      </c>
      <c r="Q279">
        <v>357137.7680607693</v>
      </c>
      <c r="R279">
        <v>286477.47576353856</v>
      </c>
      <c r="S279">
        <v>260487.35941447379</v>
      </c>
      <c r="T279">
        <v>302735.78795677359</v>
      </c>
      <c r="U279">
        <v>277125.81993615272</v>
      </c>
      <c r="V279">
        <v>256581.19726127695</v>
      </c>
      <c r="W279">
        <v>254403.69295891683</v>
      </c>
      <c r="X279">
        <v>237192.51095905766</v>
      </c>
      <c r="Y279">
        <v>235583.01283115777</v>
      </c>
      <c r="Z279">
        <v>194915.25794326293</v>
      </c>
      <c r="AA279">
        <v>186365.0231152928</v>
      </c>
      <c r="AB279">
        <v>206877.07841243283</v>
      </c>
      <c r="AC279">
        <v>196063.96925060218</v>
      </c>
      <c r="AD279">
        <v>186862.52259088377</v>
      </c>
      <c r="AE279">
        <v>167281.6637093428</v>
      </c>
      <c r="AF279">
        <v>185850.76287748304</v>
      </c>
      <c r="AG279">
        <v>145899.94416719652</v>
      </c>
      <c r="AH279">
        <v>115698.20163054741</v>
      </c>
      <c r="AI279">
        <v>90959.770232746901</v>
      </c>
      <c r="AJ279">
        <v>0</v>
      </c>
      <c r="AK279">
        <v>0</v>
      </c>
      <c r="AL279">
        <v>0</v>
      </c>
      <c r="AM279">
        <v>0</v>
      </c>
      <c r="AN279">
        <v>0</v>
      </c>
      <c r="AO279">
        <v>0</v>
      </c>
      <c r="AP279">
        <v>0</v>
      </c>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c r="DF279"/>
      <c r="DG279"/>
      <c r="DH279"/>
      <c r="DI279"/>
      <c r="DJ279"/>
      <c r="DK279"/>
      <c r="DL279"/>
      <c r="DM279"/>
      <c r="DN279"/>
      <c r="DO279"/>
      <c r="DP279"/>
      <c r="DQ279"/>
      <c r="DR279"/>
      <c r="DS279"/>
      <c r="DT279"/>
      <c r="DU279"/>
      <c r="DV279"/>
      <c r="DW279"/>
      <c r="DX279"/>
      <c r="DY279"/>
      <c r="DZ279"/>
      <c r="EA279"/>
      <c r="EB279"/>
      <c r="EC279"/>
      <c r="ED279"/>
      <c r="EE279"/>
      <c r="EF279"/>
      <c r="EG279"/>
      <c r="EH279"/>
      <c r="EI279"/>
      <c r="EJ279"/>
      <c r="EK279"/>
      <c r="EL279"/>
      <c r="EM279"/>
      <c r="EN279"/>
      <c r="EO279"/>
      <c r="EP279"/>
      <c r="EQ279"/>
      <c r="ER279"/>
      <c r="ES279"/>
      <c r="ET279"/>
      <c r="EU279"/>
      <c r="EV279"/>
      <c r="EW279"/>
      <c r="EX279"/>
      <c r="EY279"/>
      <c r="EZ279"/>
      <c r="FA279"/>
      <c r="FB279"/>
      <c r="FC279"/>
      <c r="FD279"/>
      <c r="FE279"/>
      <c r="FF279"/>
      <c r="FG279"/>
      <c r="FH279"/>
      <c r="FI279"/>
      <c r="FJ279"/>
      <c r="FK279"/>
      <c r="FL279"/>
      <c r="FM279"/>
      <c r="FN279"/>
      <c r="FO279"/>
      <c r="FP279"/>
      <c r="FQ279"/>
      <c r="FR279"/>
      <c r="FS279"/>
      <c r="FT279"/>
      <c r="FU279"/>
      <c r="FV279"/>
      <c r="FW279"/>
      <c r="FX279"/>
      <c r="FY279"/>
      <c r="FZ279"/>
      <c r="GA279"/>
      <c r="GB279"/>
      <c r="GC279"/>
      <c r="GD279"/>
      <c r="GE279"/>
      <c r="GF279"/>
      <c r="GG279"/>
      <c r="GH279"/>
      <c r="GI279"/>
      <c r="GJ279"/>
      <c r="GK279"/>
      <c r="GL279"/>
      <c r="GM279"/>
      <c r="GN279"/>
      <c r="GO279"/>
      <c r="GP279"/>
      <c r="GQ279"/>
      <c r="GR279"/>
      <c r="GS279"/>
      <c r="GT279"/>
      <c r="GU279"/>
      <c r="GV279"/>
      <c r="GW279"/>
      <c r="GX279"/>
      <c r="GY279"/>
      <c r="GZ279"/>
      <c r="HA279"/>
      <c r="HB279"/>
      <c r="HC279"/>
      <c r="HD279"/>
      <c r="HE279"/>
      <c r="HF279"/>
      <c r="HG279"/>
      <c r="HH279"/>
      <c r="HI279"/>
      <c r="HJ279"/>
      <c r="HK279"/>
      <c r="HL279"/>
      <c r="HM279"/>
      <c r="HN279"/>
      <c r="HO279"/>
      <c r="HP279"/>
      <c r="HQ279"/>
      <c r="HR279"/>
      <c r="HS279"/>
      <c r="HT279"/>
      <c r="HU279"/>
      <c r="HV279"/>
      <c r="HW279"/>
      <c r="HX279"/>
      <c r="HY279"/>
      <c r="HZ279"/>
      <c r="IA279"/>
      <c r="IB279"/>
      <c r="IC279"/>
      <c r="ID279"/>
      <c r="IE279"/>
      <c r="IF279"/>
      <c r="IG279"/>
      <c r="IH279"/>
      <c r="II279"/>
      <c r="IJ279"/>
      <c r="IK279"/>
      <c r="IL279"/>
      <c r="IM279"/>
      <c r="IN279"/>
      <c r="IO279"/>
      <c r="IP279"/>
      <c r="IQ279"/>
      <c r="IR279"/>
      <c r="IS279"/>
      <c r="IT279"/>
      <c r="IU279"/>
      <c r="IV279"/>
      <c r="IW279"/>
      <c r="IX279"/>
      <c r="IY279"/>
      <c r="IZ279"/>
      <c r="JA279"/>
      <c r="JB279"/>
      <c r="JC279"/>
      <c r="JD279"/>
      <c r="JE279"/>
      <c r="JF279"/>
      <c r="JG279"/>
      <c r="JH279"/>
      <c r="JI279"/>
      <c r="JJ279"/>
      <c r="JK279"/>
      <c r="JL279"/>
      <c r="JM279"/>
      <c r="JN279"/>
      <c r="JO279"/>
      <c r="JP279"/>
      <c r="JQ279"/>
      <c r="JR279"/>
      <c r="JS279"/>
      <c r="JT279"/>
      <c r="JU279"/>
      <c r="JV279"/>
      <c r="JW279"/>
      <c r="JX279"/>
      <c r="JY279"/>
      <c r="JZ279"/>
      <c r="KA279"/>
      <c r="KB279"/>
      <c r="KC279"/>
      <c r="KD279"/>
      <c r="KE279"/>
      <c r="KF279"/>
      <c r="KG279"/>
      <c r="KH279"/>
      <c r="KI279"/>
      <c r="KJ279"/>
      <c r="KK279"/>
      <c r="KL279"/>
      <c r="KM279"/>
      <c r="KN279"/>
      <c r="KO279"/>
      <c r="KP279"/>
      <c r="KQ279"/>
      <c r="KR279"/>
      <c r="KS279"/>
      <c r="KT279"/>
      <c r="KU279"/>
      <c r="KV279"/>
      <c r="KW279"/>
      <c r="KX279"/>
      <c r="KY279"/>
      <c r="KZ279"/>
      <c r="LA279"/>
      <c r="LB279"/>
      <c r="LC279"/>
      <c r="LD279"/>
      <c r="LE279"/>
      <c r="LF279"/>
      <c r="LG279"/>
      <c r="LH279"/>
      <c r="LI279"/>
      <c r="LJ279"/>
      <c r="LK279"/>
      <c r="LL279"/>
      <c r="LM279"/>
      <c r="LN279"/>
      <c r="LO279"/>
      <c r="LP279"/>
      <c r="LQ279"/>
      <c r="LR279"/>
      <c r="LS279"/>
      <c r="LT279"/>
      <c r="LU279"/>
      <c r="LV279"/>
      <c r="LW279"/>
      <c r="LX279"/>
      <c r="LY279"/>
      <c r="LZ279"/>
      <c r="MA279"/>
      <c r="MB279"/>
      <c r="MC279"/>
      <c r="MD279"/>
      <c r="ME279"/>
      <c r="MF279"/>
      <c r="MG279"/>
      <c r="MH279"/>
      <c r="MI279"/>
      <c r="MJ279"/>
      <c r="MK279"/>
      <c r="ML279"/>
      <c r="MM279"/>
      <c r="MN279"/>
      <c r="MO279"/>
      <c r="MP279"/>
      <c r="MQ279"/>
      <c r="MR279"/>
      <c r="MS279"/>
      <c r="MT279"/>
      <c r="MU279"/>
      <c r="MV279"/>
      <c r="MW279"/>
      <c r="MX279"/>
      <c r="MY279"/>
      <c r="MZ279"/>
      <c r="NA279"/>
      <c r="NB279"/>
      <c r="NC279"/>
      <c r="ND279"/>
      <c r="NE279"/>
      <c r="NF279"/>
      <c r="NG279"/>
      <c r="NH279"/>
      <c r="NI279"/>
      <c r="NJ279"/>
      <c r="NK279"/>
      <c r="NL279"/>
      <c r="NM279"/>
      <c r="NN279"/>
      <c r="NO279"/>
      <c r="NP279"/>
      <c r="NQ279"/>
      <c r="NR279"/>
      <c r="NS279"/>
      <c r="NT279"/>
      <c r="NU279"/>
      <c r="NV279"/>
      <c r="NW279"/>
      <c r="NX279"/>
      <c r="NY279"/>
      <c r="NZ279"/>
      <c r="OA279"/>
      <c r="OB279"/>
      <c r="OC279"/>
      <c r="OD279"/>
      <c r="OE279"/>
      <c r="OF279"/>
      <c r="OG279"/>
      <c r="OH279"/>
      <c r="OI279"/>
      <c r="OJ279"/>
      <c r="OK279"/>
      <c r="OL279"/>
      <c r="OM279"/>
      <c r="ON279"/>
      <c r="OO279"/>
      <c r="OP279"/>
      <c r="OQ279"/>
      <c r="OR279"/>
      <c r="OS279"/>
      <c r="OT279"/>
      <c r="OU279"/>
      <c r="OV279"/>
      <c r="OW279"/>
      <c r="OX279"/>
      <c r="OY279"/>
      <c r="OZ279"/>
      <c r="PA279"/>
      <c r="PB279"/>
      <c r="PC279"/>
      <c r="PD279"/>
      <c r="PE279"/>
      <c r="PF279"/>
      <c r="PG279"/>
      <c r="PH279"/>
      <c r="PI279"/>
      <c r="PJ279"/>
      <c r="PK279"/>
      <c r="PL279"/>
      <c r="PM279"/>
      <c r="PN279"/>
      <c r="PO279"/>
      <c r="PP279"/>
      <c r="PQ279"/>
      <c r="PR279"/>
      <c r="PS279"/>
      <c r="PT279"/>
      <c r="PU279"/>
      <c r="PV279"/>
      <c r="PW279"/>
      <c r="PX279"/>
      <c r="PY279"/>
      <c r="PZ279"/>
      <c r="QA279"/>
      <c r="QB279"/>
      <c r="QC279"/>
      <c r="QD279"/>
      <c r="QE279"/>
      <c r="QF279"/>
      <c r="QG279"/>
      <c r="QH279"/>
      <c r="QI279"/>
      <c r="QJ279"/>
      <c r="QK279"/>
      <c r="QL279"/>
      <c r="QM279"/>
      <c r="QN279"/>
      <c r="QO279"/>
      <c r="QP279"/>
      <c r="QQ279"/>
      <c r="QR279"/>
      <c r="QS279"/>
      <c r="QT279"/>
      <c r="QU279"/>
      <c r="QV279"/>
      <c r="QW279"/>
      <c r="QX279"/>
      <c r="QY279"/>
      <c r="QZ279"/>
      <c r="RA279"/>
      <c r="RB279"/>
      <c r="RC279"/>
      <c r="RD279"/>
      <c r="RE279"/>
      <c r="RF279"/>
      <c r="RG279"/>
      <c r="RH279"/>
      <c r="RI279"/>
      <c r="RJ279"/>
      <c r="RK279"/>
      <c r="RL279"/>
      <c r="RM279"/>
      <c r="RN279"/>
      <c r="RO279"/>
      <c r="RP279"/>
      <c r="RQ279"/>
      <c r="RR279"/>
      <c r="RS279"/>
      <c r="RT279"/>
      <c r="RU279"/>
      <c r="RV279"/>
      <c r="RW279"/>
      <c r="RX279"/>
      <c r="RY279"/>
      <c r="RZ279"/>
      <c r="SA279"/>
      <c r="SB279"/>
      <c r="SC279"/>
      <c r="SD279"/>
      <c r="SE279"/>
      <c r="SF279"/>
      <c r="SG279"/>
      <c r="SH279"/>
      <c r="SI279"/>
      <c r="SJ279"/>
      <c r="SK279"/>
      <c r="SL279"/>
      <c r="SM279"/>
      <c r="SN279"/>
      <c r="SO279"/>
      <c r="SP279"/>
      <c r="SQ279"/>
      <c r="SR279"/>
      <c r="SS279"/>
      <c r="ST279"/>
      <c r="SU279"/>
      <c r="SV279"/>
      <c r="SW279"/>
      <c r="SX279"/>
      <c r="SY279"/>
      <c r="SZ279"/>
      <c r="TA279"/>
      <c r="TB279"/>
      <c r="TC279"/>
      <c r="TD279"/>
      <c r="TE279"/>
      <c r="TF279"/>
      <c r="TG279"/>
      <c r="TH279"/>
      <c r="TI279"/>
      <c r="TJ279"/>
      <c r="TK279"/>
      <c r="TL279"/>
      <c r="TM279"/>
      <c r="TN279"/>
      <c r="TO279"/>
      <c r="TP279"/>
      <c r="TQ279"/>
      <c r="TR279"/>
      <c r="TS279"/>
      <c r="TT279"/>
      <c r="TU279"/>
      <c r="TV279"/>
      <c r="TW279"/>
      <c r="TX279"/>
      <c r="TY279"/>
      <c r="TZ279"/>
      <c r="UA279"/>
      <c r="UB279"/>
      <c r="UC279"/>
      <c r="UD279"/>
      <c r="UE279"/>
      <c r="UF279"/>
      <c r="UG279"/>
      <c r="UH279"/>
      <c r="UI279"/>
      <c r="UJ279"/>
      <c r="UK279"/>
      <c r="UL279"/>
      <c r="UM279"/>
      <c r="UN279"/>
      <c r="UO279"/>
      <c r="UP279"/>
      <c r="UQ279"/>
      <c r="UR279"/>
      <c r="US279"/>
      <c r="UT279"/>
      <c r="UU279"/>
      <c r="UV279"/>
      <c r="UW279"/>
      <c r="UX279"/>
      <c r="UY279"/>
      <c r="UZ279"/>
      <c r="VA279"/>
      <c r="VB279"/>
      <c r="VC279"/>
      <c r="VD279"/>
      <c r="VE279"/>
      <c r="VF279"/>
      <c r="VG279"/>
      <c r="VH279"/>
      <c r="VI279"/>
      <c r="VJ279"/>
      <c r="VK279"/>
      <c r="VL279"/>
      <c r="VM279"/>
      <c r="VN279"/>
      <c r="VO279"/>
      <c r="VP279"/>
      <c r="VQ279"/>
      <c r="VR279"/>
      <c r="VS279"/>
      <c r="VT279"/>
      <c r="VU279"/>
      <c r="VV279"/>
      <c r="VW279"/>
      <c r="VX279"/>
      <c r="VY279"/>
      <c r="VZ279"/>
      <c r="WA279"/>
      <c r="WB279"/>
      <c r="WC279"/>
      <c r="WD279"/>
      <c r="WE279"/>
      <c r="WF279"/>
      <c r="WG279"/>
      <c r="WH279"/>
      <c r="WI279"/>
      <c r="WJ279"/>
      <c r="WK279"/>
      <c r="WL279"/>
      <c r="WM279"/>
      <c r="WN279"/>
      <c r="WO279"/>
      <c r="WP279"/>
      <c r="WQ279"/>
      <c r="WR279"/>
      <c r="WS279"/>
      <c r="WT279"/>
      <c r="WU279"/>
      <c r="WV279"/>
      <c r="WW279"/>
      <c r="WX279"/>
      <c r="WY279"/>
      <c r="WZ279"/>
      <c r="XA279"/>
      <c r="XB279"/>
      <c r="XC279"/>
      <c r="XD279"/>
      <c r="XE279"/>
      <c r="XF279"/>
      <c r="XG279"/>
      <c r="XH279"/>
      <c r="XI279"/>
      <c r="XJ279"/>
      <c r="XK279"/>
      <c r="XL279"/>
      <c r="XM279"/>
      <c r="XN279"/>
      <c r="XO279"/>
      <c r="XP279"/>
      <c r="XQ279"/>
      <c r="XR279"/>
      <c r="XS279"/>
      <c r="XT279"/>
      <c r="XU279"/>
      <c r="XV279"/>
      <c r="XW279"/>
      <c r="XX279"/>
      <c r="XY279"/>
      <c r="XZ279"/>
      <c r="YA279"/>
      <c r="YB279"/>
      <c r="YC279"/>
      <c r="YD279"/>
      <c r="YE279"/>
      <c r="YF279"/>
      <c r="YG279"/>
      <c r="YH279"/>
      <c r="YI279"/>
      <c r="YJ279"/>
      <c r="YK279"/>
      <c r="YL279"/>
      <c r="YM279"/>
      <c r="YN279"/>
      <c r="YO279"/>
      <c r="YP279"/>
      <c r="YQ279"/>
      <c r="YR279"/>
      <c r="YS279"/>
      <c r="YT279"/>
      <c r="YU279"/>
      <c r="YV279"/>
      <c r="YW279"/>
      <c r="YX279"/>
      <c r="YY279"/>
      <c r="YZ279"/>
      <c r="ZA279"/>
      <c r="ZB279"/>
      <c r="ZC279"/>
      <c r="ZD279"/>
      <c r="ZE279"/>
      <c r="ZF279"/>
      <c r="ZG279"/>
      <c r="ZH279"/>
      <c r="ZI279"/>
      <c r="ZJ279"/>
      <c r="ZK279"/>
      <c r="ZL279"/>
      <c r="ZM279"/>
      <c r="ZN279"/>
      <c r="ZO279"/>
      <c r="ZP279"/>
      <c r="ZQ279"/>
      <c r="ZR279"/>
      <c r="ZS279"/>
      <c r="ZT279"/>
      <c r="ZU279"/>
      <c r="ZV279"/>
      <c r="ZW279"/>
      <c r="ZX279"/>
      <c r="ZY279"/>
      <c r="ZZ279"/>
    </row>
    <row r="280" spans="1:702" s="18" customFormat="1">
      <c r="A280" s="16" t="s">
        <v>69</v>
      </c>
      <c r="B280">
        <v>125635.65357290539</v>
      </c>
      <c r="C280">
        <v>124923.42967240555</v>
      </c>
      <c r="D280">
        <v>121874.9354379249</v>
      </c>
      <c r="E280">
        <v>133718.00674675038</v>
      </c>
      <c r="F280">
        <v>119167.70852071431</v>
      </c>
      <c r="G280">
        <v>111245.31480947063</v>
      </c>
      <c r="H280">
        <v>119168.55713476441</v>
      </c>
      <c r="I280">
        <v>105042.88029840837</v>
      </c>
      <c r="J280">
        <v>89834.236596789429</v>
      </c>
      <c r="K280">
        <v>84715.364620927969</v>
      </c>
      <c r="L280">
        <v>73578.179115869658</v>
      </c>
      <c r="M280">
        <v>82582.868681256339</v>
      </c>
      <c r="N280">
        <v>74587.291206077236</v>
      </c>
      <c r="O280">
        <v>79307.561075955804</v>
      </c>
      <c r="P280">
        <v>81534.391276158422</v>
      </c>
      <c r="Q280">
        <v>89284.442015192326</v>
      </c>
      <c r="R280">
        <v>71619.36894088464</v>
      </c>
      <c r="S280">
        <v>65121.839853618447</v>
      </c>
      <c r="T280">
        <v>75683.946989193384</v>
      </c>
      <c r="U280">
        <v>69281.454984038166</v>
      </c>
      <c r="V280">
        <v>64145.299315319222</v>
      </c>
      <c r="W280">
        <v>63600.923239729193</v>
      </c>
      <c r="X280">
        <v>59298.127739764401</v>
      </c>
      <c r="Y280">
        <v>58895.753207789428</v>
      </c>
      <c r="Z280">
        <v>48728.814485815717</v>
      </c>
      <c r="AA280">
        <v>46591.255778823186</v>
      </c>
      <c r="AB280">
        <v>51719.269603108194</v>
      </c>
      <c r="AC280">
        <v>49015.992312650531</v>
      </c>
      <c r="AD280">
        <v>46715.630647720929</v>
      </c>
      <c r="AE280">
        <v>41820.415927335685</v>
      </c>
      <c r="AF280">
        <v>46462.690719370737</v>
      </c>
      <c r="AG280">
        <v>36474.986041799115</v>
      </c>
      <c r="AH280">
        <v>28924.550407636845</v>
      </c>
      <c r="AI280">
        <v>22739.942558186718</v>
      </c>
      <c r="AJ280">
        <v>111694.63889059285</v>
      </c>
      <c r="AK280">
        <v>107670.05765557775</v>
      </c>
      <c r="AL280">
        <v>112069.47011125737</v>
      </c>
      <c r="AM280">
        <v>96971.858766747697</v>
      </c>
      <c r="AN280">
        <v>76401.465597101545</v>
      </c>
      <c r="AO280">
        <v>75130.647142376387</v>
      </c>
      <c r="AP280">
        <v>69633.981439861149</v>
      </c>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c r="DF280"/>
      <c r="DG280"/>
      <c r="DH280"/>
      <c r="DI280"/>
      <c r="DJ280"/>
      <c r="DK280"/>
      <c r="DL280"/>
      <c r="DM280"/>
      <c r="DN280"/>
      <c r="DO280"/>
      <c r="DP280"/>
      <c r="DQ280"/>
      <c r="DR280"/>
      <c r="DS280"/>
      <c r="DT280"/>
      <c r="DU280"/>
      <c r="DV280"/>
      <c r="DW280"/>
      <c r="DX280"/>
      <c r="DY280"/>
      <c r="DZ280"/>
      <c r="EA280"/>
      <c r="EB280"/>
      <c r="EC280"/>
      <c r="ED280"/>
      <c r="EE280"/>
      <c r="EF280"/>
      <c r="EG280"/>
      <c r="EH280"/>
      <c r="EI280"/>
      <c r="EJ280"/>
      <c r="EK280"/>
      <c r="EL280"/>
      <c r="EM280"/>
      <c r="EN280"/>
      <c r="EO280"/>
      <c r="EP280"/>
      <c r="EQ280"/>
      <c r="ER280"/>
      <c r="ES280"/>
      <c r="ET280"/>
      <c r="EU280"/>
      <c r="EV280"/>
      <c r="EW280"/>
      <c r="EX280"/>
      <c r="EY280"/>
      <c r="EZ280"/>
      <c r="FA280"/>
      <c r="FB280"/>
      <c r="FC280"/>
      <c r="FD280"/>
      <c r="FE280"/>
      <c r="FF280"/>
      <c r="FG280"/>
      <c r="FH280"/>
      <c r="FI280"/>
      <c r="FJ280"/>
      <c r="FK280"/>
      <c r="FL280"/>
      <c r="FM280"/>
      <c r="FN280"/>
      <c r="FO280"/>
      <c r="FP280"/>
      <c r="FQ280"/>
      <c r="FR280"/>
      <c r="FS280"/>
      <c r="FT280"/>
      <c r="FU280"/>
      <c r="FV280"/>
      <c r="FW280"/>
      <c r="FX280"/>
      <c r="FY280"/>
      <c r="FZ280"/>
      <c r="GA280"/>
      <c r="GB280"/>
      <c r="GC280"/>
      <c r="GD280"/>
      <c r="GE280"/>
      <c r="GF280"/>
      <c r="GG280"/>
      <c r="GH280"/>
      <c r="GI280"/>
      <c r="GJ280"/>
      <c r="GK280"/>
      <c r="GL280"/>
      <c r="GM280"/>
      <c r="GN280"/>
      <c r="GO280"/>
      <c r="GP280"/>
      <c r="GQ280"/>
      <c r="GR280"/>
      <c r="GS280"/>
      <c r="GT280"/>
      <c r="GU280"/>
      <c r="GV280"/>
      <c r="GW280"/>
      <c r="GX280"/>
      <c r="GY280"/>
      <c r="GZ280"/>
      <c r="HA280"/>
      <c r="HB280"/>
      <c r="HC280"/>
      <c r="HD280"/>
      <c r="HE280"/>
      <c r="HF280"/>
      <c r="HG280"/>
      <c r="HH280"/>
      <c r="HI280"/>
      <c r="HJ280"/>
      <c r="HK280"/>
      <c r="HL280"/>
      <c r="HM280"/>
      <c r="HN280"/>
      <c r="HO280"/>
      <c r="HP280"/>
      <c r="HQ280"/>
      <c r="HR280"/>
      <c r="HS280"/>
      <c r="HT280"/>
      <c r="HU280"/>
      <c r="HV280"/>
      <c r="HW280"/>
      <c r="HX280"/>
      <c r="HY280"/>
      <c r="HZ280"/>
      <c r="IA280"/>
      <c r="IB280"/>
      <c r="IC280"/>
      <c r="ID280"/>
      <c r="IE280"/>
      <c r="IF280"/>
      <c r="IG280"/>
      <c r="IH280"/>
      <c r="II280"/>
      <c r="IJ280"/>
      <c r="IK280"/>
      <c r="IL280"/>
      <c r="IM280"/>
      <c r="IN280"/>
      <c r="IO280"/>
      <c r="IP280"/>
      <c r="IQ280"/>
      <c r="IR280"/>
      <c r="IS280"/>
      <c r="IT280"/>
      <c r="IU280"/>
      <c r="IV280"/>
      <c r="IW280"/>
      <c r="IX280"/>
      <c r="IY280"/>
      <c r="IZ280"/>
      <c r="JA280"/>
      <c r="JB280"/>
      <c r="JC280"/>
      <c r="JD280"/>
      <c r="JE280"/>
      <c r="JF280"/>
      <c r="JG280"/>
      <c r="JH280"/>
      <c r="JI280"/>
      <c r="JJ280"/>
      <c r="JK280"/>
      <c r="JL280"/>
      <c r="JM280"/>
      <c r="JN280"/>
      <c r="JO280"/>
      <c r="JP280"/>
      <c r="JQ280"/>
      <c r="JR280"/>
      <c r="JS280"/>
      <c r="JT280"/>
      <c r="JU280"/>
      <c r="JV280"/>
      <c r="JW280"/>
      <c r="JX280"/>
      <c r="JY280"/>
      <c r="JZ280"/>
      <c r="KA280"/>
      <c r="KB280"/>
      <c r="KC280"/>
      <c r="KD280"/>
      <c r="KE280"/>
      <c r="KF280"/>
      <c r="KG280"/>
      <c r="KH280"/>
      <c r="KI280"/>
      <c r="KJ280"/>
      <c r="KK280"/>
      <c r="KL280"/>
      <c r="KM280"/>
      <c r="KN280"/>
      <c r="KO280"/>
      <c r="KP280"/>
      <c r="KQ280"/>
      <c r="KR280"/>
      <c r="KS280"/>
      <c r="KT280"/>
      <c r="KU280"/>
      <c r="KV280"/>
      <c r="KW280"/>
      <c r="KX280"/>
      <c r="KY280"/>
      <c r="KZ280"/>
      <c r="LA280"/>
      <c r="LB280"/>
      <c r="LC280"/>
      <c r="LD280"/>
      <c r="LE280"/>
      <c r="LF280"/>
      <c r="LG280"/>
      <c r="LH280"/>
      <c r="LI280"/>
      <c r="LJ280"/>
      <c r="LK280"/>
      <c r="LL280"/>
      <c r="LM280"/>
      <c r="LN280"/>
      <c r="LO280"/>
      <c r="LP280"/>
      <c r="LQ280"/>
      <c r="LR280"/>
      <c r="LS280"/>
      <c r="LT280"/>
      <c r="LU280"/>
      <c r="LV280"/>
      <c r="LW280"/>
      <c r="LX280"/>
      <c r="LY280"/>
      <c r="LZ280"/>
      <c r="MA280"/>
      <c r="MB280"/>
      <c r="MC280"/>
      <c r="MD280"/>
      <c r="ME280"/>
      <c r="MF280"/>
      <c r="MG280"/>
      <c r="MH280"/>
      <c r="MI280"/>
      <c r="MJ280"/>
      <c r="MK280"/>
      <c r="ML280"/>
      <c r="MM280"/>
      <c r="MN280"/>
      <c r="MO280"/>
      <c r="MP280"/>
      <c r="MQ280"/>
      <c r="MR280"/>
      <c r="MS280"/>
      <c r="MT280"/>
      <c r="MU280"/>
      <c r="MV280"/>
      <c r="MW280"/>
      <c r="MX280"/>
      <c r="MY280"/>
      <c r="MZ280"/>
      <c r="NA280"/>
      <c r="NB280"/>
      <c r="NC280"/>
      <c r="ND280"/>
      <c r="NE280"/>
      <c r="NF280"/>
      <c r="NG280"/>
      <c r="NH280"/>
      <c r="NI280"/>
      <c r="NJ280"/>
      <c r="NK280"/>
      <c r="NL280"/>
      <c r="NM280"/>
      <c r="NN280"/>
      <c r="NO280"/>
      <c r="NP280"/>
      <c r="NQ280"/>
      <c r="NR280"/>
      <c r="NS280"/>
      <c r="NT280"/>
      <c r="NU280"/>
      <c r="NV280"/>
      <c r="NW280"/>
      <c r="NX280"/>
      <c r="NY280"/>
      <c r="NZ280"/>
      <c r="OA280"/>
      <c r="OB280"/>
      <c r="OC280"/>
      <c r="OD280"/>
      <c r="OE280"/>
      <c r="OF280"/>
      <c r="OG280"/>
      <c r="OH280"/>
      <c r="OI280"/>
      <c r="OJ280"/>
      <c r="OK280"/>
      <c r="OL280"/>
      <c r="OM280"/>
      <c r="ON280"/>
      <c r="OO280"/>
      <c r="OP280"/>
      <c r="OQ280"/>
      <c r="OR280"/>
      <c r="OS280"/>
      <c r="OT280"/>
      <c r="OU280"/>
      <c r="OV280"/>
      <c r="OW280"/>
      <c r="OX280"/>
      <c r="OY280"/>
      <c r="OZ280"/>
      <c r="PA280"/>
      <c r="PB280"/>
      <c r="PC280"/>
      <c r="PD280"/>
      <c r="PE280"/>
      <c r="PF280"/>
      <c r="PG280"/>
      <c r="PH280"/>
      <c r="PI280"/>
      <c r="PJ280"/>
      <c r="PK280"/>
      <c r="PL280"/>
      <c r="PM280"/>
      <c r="PN280"/>
      <c r="PO280"/>
      <c r="PP280"/>
      <c r="PQ280"/>
      <c r="PR280"/>
      <c r="PS280"/>
      <c r="PT280"/>
      <c r="PU280"/>
      <c r="PV280"/>
      <c r="PW280"/>
      <c r="PX280"/>
      <c r="PY280"/>
      <c r="PZ280"/>
      <c r="QA280"/>
      <c r="QB280"/>
      <c r="QC280"/>
      <c r="QD280"/>
      <c r="QE280"/>
      <c r="QF280"/>
      <c r="QG280"/>
      <c r="QH280"/>
      <c r="QI280"/>
      <c r="QJ280"/>
      <c r="QK280"/>
      <c r="QL280"/>
      <c r="QM280"/>
      <c r="QN280"/>
      <c r="QO280"/>
      <c r="QP280"/>
      <c r="QQ280"/>
      <c r="QR280"/>
      <c r="QS280"/>
      <c r="QT280"/>
      <c r="QU280"/>
      <c r="QV280"/>
      <c r="QW280"/>
      <c r="QX280"/>
      <c r="QY280"/>
      <c r="QZ280"/>
      <c r="RA280"/>
      <c r="RB280"/>
      <c r="RC280"/>
      <c r="RD280"/>
      <c r="RE280"/>
      <c r="RF280"/>
      <c r="RG280"/>
      <c r="RH280"/>
      <c r="RI280"/>
      <c r="RJ280"/>
      <c r="RK280"/>
      <c r="RL280"/>
      <c r="RM280"/>
      <c r="RN280"/>
      <c r="RO280"/>
      <c r="RP280"/>
      <c r="RQ280"/>
      <c r="RR280"/>
      <c r="RS280"/>
      <c r="RT280"/>
      <c r="RU280"/>
      <c r="RV280"/>
      <c r="RW280"/>
      <c r="RX280"/>
      <c r="RY280"/>
      <c r="RZ280"/>
      <c r="SA280"/>
      <c r="SB280"/>
      <c r="SC280"/>
      <c r="SD280"/>
      <c r="SE280"/>
      <c r="SF280"/>
      <c r="SG280"/>
      <c r="SH280"/>
      <c r="SI280"/>
      <c r="SJ280"/>
      <c r="SK280"/>
      <c r="SL280"/>
      <c r="SM280"/>
      <c r="SN280"/>
      <c r="SO280"/>
      <c r="SP280"/>
      <c r="SQ280"/>
      <c r="SR280"/>
      <c r="SS280"/>
      <c r="ST280"/>
      <c r="SU280"/>
      <c r="SV280"/>
      <c r="SW280"/>
      <c r="SX280"/>
      <c r="SY280"/>
      <c r="SZ280"/>
      <c r="TA280"/>
      <c r="TB280"/>
      <c r="TC280"/>
      <c r="TD280"/>
      <c r="TE280"/>
      <c r="TF280"/>
      <c r="TG280"/>
      <c r="TH280"/>
      <c r="TI280"/>
      <c r="TJ280"/>
      <c r="TK280"/>
      <c r="TL280"/>
      <c r="TM280"/>
      <c r="TN280"/>
      <c r="TO280"/>
      <c r="TP280"/>
      <c r="TQ280"/>
      <c r="TR280"/>
      <c r="TS280"/>
      <c r="TT280"/>
      <c r="TU280"/>
      <c r="TV280"/>
      <c r="TW280"/>
      <c r="TX280"/>
      <c r="TY280"/>
      <c r="TZ280"/>
      <c r="UA280"/>
      <c r="UB280"/>
      <c r="UC280"/>
      <c r="UD280"/>
      <c r="UE280"/>
      <c r="UF280"/>
      <c r="UG280"/>
      <c r="UH280"/>
      <c r="UI280"/>
      <c r="UJ280"/>
      <c r="UK280"/>
      <c r="UL280"/>
      <c r="UM280"/>
      <c r="UN280"/>
      <c r="UO280"/>
      <c r="UP280"/>
      <c r="UQ280"/>
      <c r="UR280"/>
      <c r="US280"/>
      <c r="UT280"/>
      <c r="UU280"/>
      <c r="UV280"/>
      <c r="UW280"/>
      <c r="UX280"/>
      <c r="UY280"/>
      <c r="UZ280"/>
      <c r="VA280"/>
      <c r="VB280"/>
      <c r="VC280"/>
      <c r="VD280"/>
      <c r="VE280"/>
      <c r="VF280"/>
      <c r="VG280"/>
      <c r="VH280"/>
      <c r="VI280"/>
      <c r="VJ280"/>
      <c r="VK280"/>
      <c r="VL280"/>
      <c r="VM280"/>
      <c r="VN280"/>
      <c r="VO280"/>
      <c r="VP280"/>
      <c r="VQ280"/>
      <c r="VR280"/>
      <c r="VS280"/>
      <c r="VT280"/>
      <c r="VU280"/>
      <c r="VV280"/>
      <c r="VW280"/>
      <c r="VX280"/>
      <c r="VY280"/>
      <c r="VZ280"/>
      <c r="WA280"/>
      <c r="WB280"/>
      <c r="WC280"/>
      <c r="WD280"/>
      <c r="WE280"/>
      <c r="WF280"/>
      <c r="WG280"/>
      <c r="WH280"/>
      <c r="WI280"/>
      <c r="WJ280"/>
      <c r="WK280"/>
      <c r="WL280"/>
      <c r="WM280"/>
      <c r="WN280"/>
      <c r="WO280"/>
      <c r="WP280"/>
      <c r="WQ280"/>
      <c r="WR280"/>
      <c r="WS280"/>
      <c r="WT280"/>
      <c r="WU280"/>
      <c r="WV280"/>
      <c r="WW280"/>
      <c r="WX280"/>
      <c r="WY280"/>
      <c r="WZ280"/>
      <c r="XA280"/>
      <c r="XB280"/>
      <c r="XC280"/>
      <c r="XD280"/>
      <c r="XE280"/>
      <c r="XF280"/>
      <c r="XG280"/>
      <c r="XH280"/>
      <c r="XI280"/>
      <c r="XJ280"/>
      <c r="XK280"/>
      <c r="XL280"/>
      <c r="XM280"/>
      <c r="XN280"/>
      <c r="XO280"/>
      <c r="XP280"/>
      <c r="XQ280"/>
      <c r="XR280"/>
      <c r="XS280"/>
      <c r="XT280"/>
      <c r="XU280"/>
      <c r="XV280"/>
      <c r="XW280"/>
      <c r="XX280"/>
      <c r="XY280"/>
      <c r="XZ280"/>
      <c r="YA280"/>
      <c r="YB280"/>
      <c r="YC280"/>
      <c r="YD280"/>
      <c r="YE280"/>
      <c r="YF280"/>
      <c r="YG280"/>
      <c r="YH280"/>
      <c r="YI280"/>
      <c r="YJ280"/>
      <c r="YK280"/>
      <c r="YL280"/>
      <c r="YM280"/>
      <c r="YN280"/>
      <c r="YO280"/>
      <c r="YP280"/>
      <c r="YQ280"/>
      <c r="YR280"/>
      <c r="YS280"/>
      <c r="YT280"/>
      <c r="YU280"/>
      <c r="YV280"/>
      <c r="YW280"/>
      <c r="YX280"/>
      <c r="YY280"/>
      <c r="YZ280"/>
      <c r="ZA280"/>
      <c r="ZB280"/>
      <c r="ZC280"/>
      <c r="ZD280"/>
      <c r="ZE280"/>
      <c r="ZF280"/>
      <c r="ZG280"/>
      <c r="ZH280"/>
      <c r="ZI280"/>
      <c r="ZJ280"/>
      <c r="ZK280"/>
      <c r="ZL280"/>
      <c r="ZM280"/>
      <c r="ZN280"/>
      <c r="ZO280"/>
      <c r="ZP280"/>
      <c r="ZQ280"/>
      <c r="ZR280"/>
      <c r="ZS280"/>
      <c r="ZT280"/>
      <c r="ZU280"/>
      <c r="ZV280"/>
      <c r="ZW280"/>
      <c r="ZX280"/>
      <c r="ZY280"/>
      <c r="ZZ280"/>
    </row>
    <row r="281" spans="1:702" s="18" customFormat="1">
      <c r="A281" s="16" t="s">
        <v>195</v>
      </c>
      <c r="B281">
        <v>628178.26786452695</v>
      </c>
      <c r="C281">
        <v>624617.14836202771</v>
      </c>
      <c r="D281">
        <v>609374.67718962452</v>
      </c>
      <c r="E281">
        <v>668590.03373375186</v>
      </c>
      <c r="F281">
        <v>595838.54260357155</v>
      </c>
      <c r="G281">
        <v>556226.57404735312</v>
      </c>
      <c r="H281">
        <v>595842.78567382204</v>
      </c>
      <c r="I281">
        <v>525214.40149204188</v>
      </c>
      <c r="J281">
        <v>449171.18298394716</v>
      </c>
      <c r="K281">
        <v>423576.82310463983</v>
      </c>
      <c r="L281">
        <v>367890.89557934826</v>
      </c>
      <c r="M281">
        <v>412914.34340628167</v>
      </c>
      <c r="N281">
        <v>372936.45603038621</v>
      </c>
      <c r="O281">
        <v>396537.80537977902</v>
      </c>
      <c r="P281">
        <v>407671.95638079208</v>
      </c>
      <c r="Q281">
        <v>446422.21007596166</v>
      </c>
      <c r="R281">
        <v>358096.84470442322</v>
      </c>
      <c r="S281">
        <v>325609.19926809223</v>
      </c>
      <c r="T281">
        <v>378419.73494596698</v>
      </c>
      <c r="U281">
        <v>346407.27492019086</v>
      </c>
      <c r="V281">
        <v>320726.49657659617</v>
      </c>
      <c r="W281">
        <v>318004.61619864602</v>
      </c>
      <c r="X281">
        <v>296490.63869882206</v>
      </c>
      <c r="Y281">
        <v>294478.76603894721</v>
      </c>
      <c r="Z281">
        <v>243644.07242907863</v>
      </c>
      <c r="AA281">
        <v>232956.278894116</v>
      </c>
      <c r="AB281">
        <v>258596.34801554104</v>
      </c>
      <c r="AC281">
        <v>245079.96156325273</v>
      </c>
      <c r="AD281">
        <v>233578.15323860472</v>
      </c>
      <c r="AE281">
        <v>209102.07963667848</v>
      </c>
      <c r="AF281">
        <v>232313.45359685377</v>
      </c>
      <c r="AG281">
        <v>182374.93020899565</v>
      </c>
      <c r="AH281">
        <v>144622.75203818426</v>
      </c>
      <c r="AI281">
        <v>113699.71279093361</v>
      </c>
      <c r="AJ281">
        <v>111694.63889059285</v>
      </c>
      <c r="AK281">
        <v>107670.05765557775</v>
      </c>
      <c r="AL281">
        <v>112069.47011125738</v>
      </c>
      <c r="AM281">
        <v>96971.858766747697</v>
      </c>
      <c r="AN281">
        <v>76401.465597101545</v>
      </c>
      <c r="AO281">
        <v>75130.647142376387</v>
      </c>
      <c r="AP281">
        <v>69633.981439861149</v>
      </c>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c r="DF281"/>
      <c r="DG281"/>
      <c r="DH281"/>
      <c r="DI281"/>
      <c r="DJ281"/>
      <c r="DK281"/>
      <c r="DL281"/>
      <c r="DM281"/>
      <c r="DN281"/>
      <c r="DO281"/>
      <c r="DP281"/>
      <c r="DQ281"/>
      <c r="DR281"/>
      <c r="DS281"/>
      <c r="DT281"/>
      <c r="DU281"/>
      <c r="DV281"/>
      <c r="DW281"/>
      <c r="DX281"/>
      <c r="DY281"/>
      <c r="DZ281"/>
      <c r="EA281"/>
      <c r="EB281"/>
      <c r="EC281"/>
      <c r="ED281"/>
      <c r="EE281"/>
      <c r="EF281"/>
      <c r="EG281"/>
      <c r="EH281"/>
      <c r="EI281"/>
      <c r="EJ281"/>
      <c r="EK281"/>
      <c r="EL281"/>
      <c r="EM281"/>
      <c r="EN281"/>
      <c r="EO281"/>
      <c r="EP281"/>
      <c r="EQ281"/>
      <c r="ER281"/>
      <c r="ES281"/>
      <c r="ET281"/>
      <c r="EU281"/>
      <c r="EV281"/>
      <c r="EW281"/>
      <c r="EX281"/>
      <c r="EY281"/>
      <c r="EZ281"/>
      <c r="FA281"/>
      <c r="FB281"/>
      <c r="FC281"/>
      <c r="FD281"/>
      <c r="FE281"/>
      <c r="FF281"/>
      <c r="FG281"/>
      <c r="FH281"/>
      <c r="FI281"/>
      <c r="FJ281"/>
      <c r="FK281"/>
      <c r="FL281"/>
      <c r="FM281"/>
      <c r="FN281"/>
      <c r="FO281"/>
      <c r="FP281"/>
      <c r="FQ281"/>
      <c r="FR281"/>
      <c r="FS281"/>
      <c r="FT281"/>
      <c r="FU281"/>
      <c r="FV281"/>
      <c r="FW281"/>
      <c r="FX281"/>
      <c r="FY281"/>
      <c r="FZ281"/>
      <c r="GA281"/>
      <c r="GB281"/>
      <c r="GC281"/>
      <c r="GD281"/>
      <c r="GE281"/>
      <c r="GF281"/>
      <c r="GG281"/>
      <c r="GH281"/>
      <c r="GI281"/>
      <c r="GJ281"/>
      <c r="GK281"/>
      <c r="GL281"/>
      <c r="GM281"/>
      <c r="GN281"/>
      <c r="GO281"/>
      <c r="GP281"/>
      <c r="GQ281"/>
      <c r="GR281"/>
      <c r="GS281"/>
      <c r="GT281"/>
      <c r="GU281"/>
      <c r="GV281"/>
      <c r="GW281"/>
      <c r="GX281"/>
      <c r="GY281"/>
      <c r="GZ281"/>
      <c r="HA281"/>
      <c r="HB281"/>
      <c r="HC281"/>
      <c r="HD281"/>
      <c r="HE281"/>
      <c r="HF281"/>
      <c r="HG281"/>
      <c r="HH281"/>
      <c r="HI281"/>
      <c r="HJ281"/>
      <c r="HK281"/>
      <c r="HL281"/>
      <c r="HM281"/>
      <c r="HN281"/>
      <c r="HO281"/>
      <c r="HP281"/>
      <c r="HQ281"/>
      <c r="HR281"/>
      <c r="HS281"/>
      <c r="HT281"/>
      <c r="HU281"/>
      <c r="HV281"/>
      <c r="HW281"/>
      <c r="HX281"/>
      <c r="HY281"/>
      <c r="HZ281"/>
      <c r="IA281"/>
      <c r="IB281"/>
      <c r="IC281"/>
      <c r="ID281"/>
      <c r="IE281"/>
      <c r="IF281"/>
      <c r="IG281"/>
      <c r="IH281"/>
      <c r="II281"/>
      <c r="IJ281"/>
      <c r="IK281"/>
      <c r="IL281"/>
      <c r="IM281"/>
      <c r="IN281"/>
      <c r="IO281"/>
      <c r="IP281"/>
      <c r="IQ281"/>
      <c r="IR281"/>
      <c r="IS281"/>
      <c r="IT281"/>
      <c r="IU281"/>
      <c r="IV281"/>
      <c r="IW281"/>
      <c r="IX281"/>
      <c r="IY281"/>
      <c r="IZ281"/>
      <c r="JA281"/>
      <c r="JB281"/>
      <c r="JC281"/>
      <c r="JD281"/>
      <c r="JE281"/>
      <c r="JF281"/>
      <c r="JG281"/>
      <c r="JH281"/>
      <c r="JI281"/>
      <c r="JJ281"/>
      <c r="JK281"/>
      <c r="JL281"/>
      <c r="JM281"/>
      <c r="JN281"/>
      <c r="JO281"/>
      <c r="JP281"/>
      <c r="JQ281"/>
      <c r="JR281"/>
      <c r="JS281"/>
      <c r="JT281"/>
      <c r="JU281"/>
      <c r="JV281"/>
      <c r="JW281"/>
      <c r="JX281"/>
      <c r="JY281"/>
      <c r="JZ281"/>
      <c r="KA281"/>
      <c r="KB281"/>
      <c r="KC281"/>
      <c r="KD281"/>
      <c r="KE281"/>
      <c r="KF281"/>
      <c r="KG281"/>
      <c r="KH281"/>
      <c r="KI281"/>
      <c r="KJ281"/>
      <c r="KK281"/>
      <c r="KL281"/>
      <c r="KM281"/>
      <c r="KN281"/>
      <c r="KO281"/>
      <c r="KP281"/>
      <c r="KQ281"/>
      <c r="KR281"/>
      <c r="KS281"/>
      <c r="KT281"/>
      <c r="KU281"/>
      <c r="KV281"/>
      <c r="KW281"/>
      <c r="KX281"/>
      <c r="KY281"/>
      <c r="KZ281"/>
      <c r="LA281"/>
      <c r="LB281"/>
      <c r="LC281"/>
      <c r="LD281"/>
      <c r="LE281"/>
      <c r="LF281"/>
      <c r="LG281"/>
      <c r="LH281"/>
      <c r="LI281"/>
      <c r="LJ281"/>
      <c r="LK281"/>
      <c r="LL281"/>
      <c r="LM281"/>
      <c r="LN281"/>
      <c r="LO281"/>
      <c r="LP281"/>
      <c r="LQ281"/>
      <c r="LR281"/>
      <c r="LS281"/>
      <c r="LT281"/>
      <c r="LU281"/>
      <c r="LV281"/>
      <c r="LW281"/>
      <c r="LX281"/>
      <c r="LY281"/>
      <c r="LZ281"/>
      <c r="MA281"/>
      <c r="MB281"/>
      <c r="MC281"/>
      <c r="MD281"/>
      <c r="ME281"/>
      <c r="MF281"/>
      <c r="MG281"/>
      <c r="MH281"/>
      <c r="MI281"/>
      <c r="MJ281"/>
      <c r="MK281"/>
      <c r="ML281"/>
      <c r="MM281"/>
      <c r="MN281"/>
      <c r="MO281"/>
      <c r="MP281"/>
      <c r="MQ281"/>
      <c r="MR281"/>
      <c r="MS281"/>
      <c r="MT281"/>
      <c r="MU281"/>
      <c r="MV281"/>
      <c r="MW281"/>
      <c r="MX281"/>
      <c r="MY281"/>
      <c r="MZ281"/>
      <c r="NA281"/>
      <c r="NB281"/>
      <c r="NC281"/>
      <c r="ND281"/>
      <c r="NE281"/>
      <c r="NF281"/>
      <c r="NG281"/>
      <c r="NH281"/>
      <c r="NI281"/>
      <c r="NJ281"/>
      <c r="NK281"/>
      <c r="NL281"/>
      <c r="NM281"/>
      <c r="NN281"/>
      <c r="NO281"/>
      <c r="NP281"/>
      <c r="NQ281"/>
      <c r="NR281"/>
      <c r="NS281"/>
      <c r="NT281"/>
      <c r="NU281"/>
      <c r="NV281"/>
      <c r="NW281"/>
      <c r="NX281"/>
      <c r="NY281"/>
      <c r="NZ281"/>
      <c r="OA281"/>
      <c r="OB281"/>
      <c r="OC281"/>
      <c r="OD281"/>
      <c r="OE281"/>
      <c r="OF281"/>
      <c r="OG281"/>
      <c r="OH281"/>
      <c r="OI281"/>
      <c r="OJ281"/>
      <c r="OK281"/>
      <c r="OL281"/>
      <c r="OM281"/>
      <c r="ON281"/>
      <c r="OO281"/>
      <c r="OP281"/>
      <c r="OQ281"/>
      <c r="OR281"/>
      <c r="OS281"/>
      <c r="OT281"/>
      <c r="OU281"/>
      <c r="OV281"/>
      <c r="OW281"/>
      <c r="OX281"/>
      <c r="OY281"/>
      <c r="OZ281"/>
      <c r="PA281"/>
      <c r="PB281"/>
      <c r="PC281"/>
      <c r="PD281"/>
      <c r="PE281"/>
      <c r="PF281"/>
      <c r="PG281"/>
      <c r="PH281"/>
      <c r="PI281"/>
      <c r="PJ281"/>
      <c r="PK281"/>
      <c r="PL281"/>
      <c r="PM281"/>
      <c r="PN281"/>
      <c r="PO281"/>
      <c r="PP281"/>
      <c r="PQ281"/>
      <c r="PR281"/>
      <c r="PS281"/>
      <c r="PT281"/>
      <c r="PU281"/>
      <c r="PV281"/>
      <c r="PW281"/>
      <c r="PX281"/>
      <c r="PY281"/>
      <c r="PZ281"/>
      <c r="QA281"/>
      <c r="QB281"/>
      <c r="QC281"/>
      <c r="QD281"/>
      <c r="QE281"/>
      <c r="QF281"/>
      <c r="QG281"/>
      <c r="QH281"/>
      <c r="QI281"/>
      <c r="QJ281"/>
      <c r="QK281"/>
      <c r="QL281"/>
      <c r="QM281"/>
      <c r="QN281"/>
      <c r="QO281"/>
      <c r="QP281"/>
      <c r="QQ281"/>
      <c r="QR281"/>
      <c r="QS281"/>
      <c r="QT281"/>
      <c r="QU281"/>
      <c r="QV281"/>
      <c r="QW281"/>
      <c r="QX281"/>
      <c r="QY281"/>
      <c r="QZ281"/>
      <c r="RA281"/>
      <c r="RB281"/>
      <c r="RC281"/>
      <c r="RD281"/>
      <c r="RE281"/>
      <c r="RF281"/>
      <c r="RG281"/>
      <c r="RH281"/>
      <c r="RI281"/>
      <c r="RJ281"/>
      <c r="RK281"/>
      <c r="RL281"/>
      <c r="RM281"/>
      <c r="RN281"/>
      <c r="RO281"/>
      <c r="RP281"/>
      <c r="RQ281"/>
      <c r="RR281"/>
      <c r="RS281"/>
      <c r="RT281"/>
      <c r="RU281"/>
      <c r="RV281"/>
      <c r="RW281"/>
      <c r="RX281"/>
      <c r="RY281"/>
      <c r="RZ281"/>
      <c r="SA281"/>
      <c r="SB281"/>
      <c r="SC281"/>
      <c r="SD281"/>
      <c r="SE281"/>
      <c r="SF281"/>
      <c r="SG281"/>
      <c r="SH281"/>
      <c r="SI281"/>
      <c r="SJ281"/>
      <c r="SK281"/>
      <c r="SL281"/>
      <c r="SM281"/>
      <c r="SN281"/>
      <c r="SO281"/>
      <c r="SP281"/>
      <c r="SQ281"/>
      <c r="SR281"/>
      <c r="SS281"/>
      <c r="ST281"/>
      <c r="SU281"/>
      <c r="SV281"/>
      <c r="SW281"/>
      <c r="SX281"/>
      <c r="SY281"/>
      <c r="SZ281"/>
      <c r="TA281"/>
      <c r="TB281"/>
      <c r="TC281"/>
      <c r="TD281"/>
      <c r="TE281"/>
      <c r="TF281"/>
      <c r="TG281"/>
      <c r="TH281"/>
      <c r="TI281"/>
      <c r="TJ281"/>
      <c r="TK281"/>
      <c r="TL281"/>
      <c r="TM281"/>
      <c r="TN281"/>
      <c r="TO281"/>
      <c r="TP281"/>
      <c r="TQ281"/>
      <c r="TR281"/>
      <c r="TS281"/>
      <c r="TT281"/>
      <c r="TU281"/>
      <c r="TV281"/>
      <c r="TW281"/>
      <c r="TX281"/>
      <c r="TY281"/>
      <c r="TZ281"/>
      <c r="UA281"/>
      <c r="UB281"/>
      <c r="UC281"/>
      <c r="UD281"/>
      <c r="UE281"/>
      <c r="UF281"/>
      <c r="UG281"/>
      <c r="UH281"/>
      <c r="UI281"/>
      <c r="UJ281"/>
      <c r="UK281"/>
      <c r="UL281"/>
      <c r="UM281"/>
      <c r="UN281"/>
      <c r="UO281"/>
      <c r="UP281"/>
      <c r="UQ281"/>
      <c r="UR281"/>
      <c r="US281"/>
      <c r="UT281"/>
      <c r="UU281"/>
      <c r="UV281"/>
      <c r="UW281"/>
      <c r="UX281"/>
      <c r="UY281"/>
      <c r="UZ281"/>
      <c r="VA281"/>
      <c r="VB281"/>
      <c r="VC281"/>
      <c r="VD281"/>
      <c r="VE281"/>
      <c r="VF281"/>
      <c r="VG281"/>
      <c r="VH281"/>
      <c r="VI281"/>
      <c r="VJ281"/>
      <c r="VK281"/>
      <c r="VL281"/>
      <c r="VM281"/>
      <c r="VN281"/>
      <c r="VO281"/>
      <c r="VP281"/>
      <c r="VQ281"/>
      <c r="VR281"/>
      <c r="VS281"/>
      <c r="VT281"/>
      <c r="VU281"/>
      <c r="VV281"/>
      <c r="VW281"/>
      <c r="VX281"/>
      <c r="VY281"/>
      <c r="VZ281"/>
      <c r="WA281"/>
      <c r="WB281"/>
      <c r="WC281"/>
      <c r="WD281"/>
      <c r="WE281"/>
      <c r="WF281"/>
      <c r="WG281"/>
      <c r="WH281"/>
      <c r="WI281"/>
      <c r="WJ281"/>
      <c r="WK281"/>
      <c r="WL281"/>
      <c r="WM281"/>
      <c r="WN281"/>
      <c r="WO281"/>
      <c r="WP281"/>
      <c r="WQ281"/>
      <c r="WR281"/>
      <c r="WS281"/>
      <c r="WT281"/>
      <c r="WU281"/>
      <c r="WV281"/>
      <c r="WW281"/>
      <c r="WX281"/>
      <c r="WY281"/>
      <c r="WZ281"/>
      <c r="XA281"/>
      <c r="XB281"/>
      <c r="XC281"/>
      <c r="XD281"/>
      <c r="XE281"/>
      <c r="XF281"/>
      <c r="XG281"/>
      <c r="XH281"/>
      <c r="XI281"/>
      <c r="XJ281"/>
      <c r="XK281"/>
      <c r="XL281"/>
      <c r="XM281"/>
      <c r="XN281"/>
      <c r="XO281"/>
      <c r="XP281"/>
      <c r="XQ281"/>
      <c r="XR281"/>
      <c r="XS281"/>
      <c r="XT281"/>
      <c r="XU281"/>
      <c r="XV281"/>
      <c r="XW281"/>
      <c r="XX281"/>
      <c r="XY281"/>
      <c r="XZ281"/>
      <c r="YA281"/>
      <c r="YB281"/>
      <c r="YC281"/>
      <c r="YD281"/>
      <c r="YE281"/>
      <c r="YF281"/>
      <c r="YG281"/>
      <c r="YH281"/>
      <c r="YI281"/>
      <c r="YJ281"/>
      <c r="YK281"/>
      <c r="YL281"/>
      <c r="YM281"/>
      <c r="YN281"/>
      <c r="YO281"/>
      <c r="YP281"/>
      <c r="YQ281"/>
      <c r="YR281"/>
      <c r="YS281"/>
      <c r="YT281"/>
      <c r="YU281"/>
      <c r="YV281"/>
      <c r="YW281"/>
      <c r="YX281"/>
      <c r="YY281"/>
      <c r="YZ281"/>
      <c r="ZA281"/>
      <c r="ZB281"/>
      <c r="ZC281"/>
      <c r="ZD281"/>
      <c r="ZE281"/>
      <c r="ZF281"/>
      <c r="ZG281"/>
      <c r="ZH281"/>
      <c r="ZI281"/>
      <c r="ZJ281"/>
      <c r="ZK281"/>
      <c r="ZL281"/>
      <c r="ZM281"/>
      <c r="ZN281"/>
      <c r="ZO281"/>
      <c r="ZP281"/>
      <c r="ZQ281"/>
      <c r="ZR281"/>
      <c r="ZS281"/>
      <c r="ZT281"/>
      <c r="ZU281"/>
      <c r="ZV281"/>
      <c r="ZW281"/>
      <c r="ZX281"/>
      <c r="ZY281"/>
      <c r="ZZ281"/>
    </row>
    <row r="282" spans="1:702" s="18" customFormat="1">
      <c r="A282" s="69" t="s">
        <v>361</v>
      </c>
      <c r="B282">
        <v>0</v>
      </c>
      <c r="C282">
        <v>0</v>
      </c>
      <c r="D282">
        <v>0</v>
      </c>
      <c r="E282">
        <v>0</v>
      </c>
      <c r="F282">
        <v>0</v>
      </c>
      <c r="G282">
        <v>0</v>
      </c>
      <c r="H282">
        <v>0</v>
      </c>
      <c r="I282">
        <v>0</v>
      </c>
      <c r="J282">
        <v>0</v>
      </c>
      <c r="K282">
        <v>0</v>
      </c>
      <c r="L282">
        <v>0</v>
      </c>
      <c r="M282">
        <v>0</v>
      </c>
      <c r="N282">
        <v>0</v>
      </c>
      <c r="O282">
        <v>0</v>
      </c>
      <c r="P282">
        <v>0</v>
      </c>
      <c r="Q282">
        <v>0</v>
      </c>
      <c r="R282">
        <v>0</v>
      </c>
      <c r="S282">
        <v>0</v>
      </c>
      <c r="T282">
        <v>0</v>
      </c>
      <c r="U282">
        <v>0</v>
      </c>
      <c r="V282">
        <v>0</v>
      </c>
      <c r="W282">
        <v>0</v>
      </c>
      <c r="X282">
        <v>0</v>
      </c>
      <c r="Y282">
        <v>0</v>
      </c>
      <c r="Z282">
        <v>0</v>
      </c>
      <c r="AA282">
        <v>0</v>
      </c>
      <c r="AB282">
        <v>0</v>
      </c>
      <c r="AC282">
        <v>0</v>
      </c>
      <c r="AD282">
        <v>0</v>
      </c>
      <c r="AE282">
        <v>0</v>
      </c>
      <c r="AF282">
        <v>0</v>
      </c>
      <c r="AG282">
        <v>0</v>
      </c>
      <c r="AH282">
        <v>0</v>
      </c>
      <c r="AI282">
        <v>0</v>
      </c>
      <c r="AJ282">
        <v>0</v>
      </c>
      <c r="AK282">
        <v>0</v>
      </c>
      <c r="AL282">
        <v>0</v>
      </c>
      <c r="AM282">
        <v>0</v>
      </c>
      <c r="AN282">
        <v>0</v>
      </c>
      <c r="AO282">
        <v>0</v>
      </c>
      <c r="AP282">
        <v>0</v>
      </c>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c r="DF282"/>
      <c r="DG282"/>
      <c r="DH282"/>
      <c r="DI282"/>
      <c r="DJ282"/>
      <c r="DK282"/>
      <c r="DL282"/>
      <c r="DM282"/>
      <c r="DN282"/>
      <c r="DO282"/>
      <c r="DP282"/>
      <c r="DQ282"/>
      <c r="DR282"/>
      <c r="DS282"/>
      <c r="DT282"/>
      <c r="DU282"/>
      <c r="DV282"/>
      <c r="DW282"/>
      <c r="DX282"/>
      <c r="DY282"/>
      <c r="DZ282"/>
      <c r="EA282"/>
      <c r="EB282"/>
      <c r="EC282"/>
      <c r="ED282"/>
      <c r="EE282"/>
      <c r="EF282"/>
      <c r="EG282"/>
      <c r="EH282"/>
      <c r="EI282"/>
      <c r="EJ282"/>
      <c r="EK282"/>
      <c r="EL282"/>
      <c r="EM282"/>
      <c r="EN282"/>
      <c r="EO282"/>
      <c r="EP282"/>
      <c r="EQ282"/>
      <c r="ER282"/>
      <c r="ES282"/>
      <c r="ET282"/>
      <c r="EU282"/>
      <c r="EV282"/>
      <c r="EW282"/>
      <c r="EX282"/>
      <c r="EY282"/>
      <c r="EZ282"/>
      <c r="FA282"/>
      <c r="FB282"/>
      <c r="FC282"/>
      <c r="FD282"/>
      <c r="FE282"/>
      <c r="FF282"/>
      <c r="FG282"/>
      <c r="FH282"/>
      <c r="FI282"/>
      <c r="FJ282"/>
      <c r="FK282"/>
      <c r="FL282"/>
      <c r="FM282"/>
      <c r="FN282"/>
      <c r="FO282"/>
      <c r="FP282"/>
      <c r="FQ282"/>
      <c r="FR282"/>
      <c r="FS282"/>
      <c r="FT282"/>
      <c r="FU282"/>
      <c r="FV282"/>
      <c r="FW282"/>
      <c r="FX282"/>
      <c r="FY282"/>
      <c r="FZ282"/>
      <c r="GA282"/>
      <c r="GB282"/>
      <c r="GC282"/>
      <c r="GD282"/>
      <c r="GE282"/>
      <c r="GF282"/>
      <c r="GG282"/>
      <c r="GH282"/>
      <c r="GI282"/>
      <c r="GJ282"/>
      <c r="GK282"/>
      <c r="GL282"/>
      <c r="GM282"/>
      <c r="GN282"/>
      <c r="GO282"/>
      <c r="GP282"/>
      <c r="GQ282"/>
      <c r="GR282"/>
      <c r="GS282"/>
      <c r="GT282"/>
      <c r="GU282"/>
      <c r="GV282"/>
      <c r="GW282"/>
      <c r="GX282"/>
      <c r="GY282"/>
      <c r="GZ282"/>
      <c r="HA282"/>
      <c r="HB282"/>
      <c r="HC282"/>
      <c r="HD282"/>
      <c r="HE282"/>
      <c r="HF282"/>
      <c r="HG282"/>
      <c r="HH282"/>
      <c r="HI282"/>
      <c r="HJ282"/>
      <c r="HK282"/>
      <c r="HL282"/>
      <c r="HM282"/>
      <c r="HN282"/>
      <c r="HO282"/>
      <c r="HP282"/>
      <c r="HQ282"/>
      <c r="HR282"/>
      <c r="HS282"/>
      <c r="HT282"/>
      <c r="HU282"/>
      <c r="HV282"/>
      <c r="HW282"/>
      <c r="HX282"/>
      <c r="HY282"/>
      <c r="HZ282"/>
      <c r="IA282"/>
      <c r="IB282"/>
      <c r="IC282"/>
      <c r="ID282"/>
      <c r="IE282"/>
      <c r="IF282"/>
      <c r="IG282"/>
      <c r="IH282"/>
      <c r="II282"/>
      <c r="IJ282"/>
      <c r="IK282"/>
      <c r="IL282"/>
      <c r="IM282"/>
      <c r="IN282"/>
      <c r="IO282"/>
      <c r="IP282"/>
      <c r="IQ282"/>
      <c r="IR282"/>
      <c r="IS282"/>
      <c r="IT282"/>
      <c r="IU282"/>
      <c r="IV282"/>
      <c r="IW282"/>
      <c r="IX282"/>
      <c r="IY282"/>
      <c r="IZ282"/>
      <c r="JA282"/>
      <c r="JB282"/>
      <c r="JC282"/>
      <c r="JD282"/>
      <c r="JE282"/>
      <c r="JF282"/>
      <c r="JG282"/>
      <c r="JH282"/>
      <c r="JI282"/>
      <c r="JJ282"/>
      <c r="JK282"/>
      <c r="JL282"/>
      <c r="JM282"/>
      <c r="JN282"/>
      <c r="JO282"/>
      <c r="JP282"/>
      <c r="JQ282"/>
      <c r="JR282"/>
      <c r="JS282"/>
      <c r="JT282"/>
      <c r="JU282"/>
      <c r="JV282"/>
      <c r="JW282"/>
      <c r="JX282"/>
      <c r="JY282"/>
      <c r="JZ282"/>
      <c r="KA282"/>
      <c r="KB282"/>
      <c r="KC282"/>
      <c r="KD282"/>
      <c r="KE282"/>
      <c r="KF282"/>
      <c r="KG282"/>
      <c r="KH282"/>
      <c r="KI282"/>
      <c r="KJ282"/>
      <c r="KK282"/>
      <c r="KL282"/>
      <c r="KM282"/>
      <c r="KN282"/>
      <c r="KO282"/>
      <c r="KP282"/>
      <c r="KQ282"/>
      <c r="KR282"/>
      <c r="KS282"/>
      <c r="KT282"/>
      <c r="KU282"/>
      <c r="KV282"/>
      <c r="KW282"/>
      <c r="KX282"/>
      <c r="KY282"/>
      <c r="KZ282"/>
      <c r="LA282"/>
      <c r="LB282"/>
      <c r="LC282"/>
      <c r="LD282"/>
      <c r="LE282"/>
      <c r="LF282"/>
      <c r="LG282"/>
      <c r="LH282"/>
      <c r="LI282"/>
      <c r="LJ282"/>
      <c r="LK282"/>
      <c r="LL282"/>
      <c r="LM282"/>
      <c r="LN282"/>
      <c r="LO282"/>
      <c r="LP282"/>
      <c r="LQ282"/>
      <c r="LR282"/>
      <c r="LS282"/>
      <c r="LT282"/>
      <c r="LU282"/>
      <c r="LV282"/>
      <c r="LW282"/>
      <c r="LX282"/>
      <c r="LY282"/>
      <c r="LZ282"/>
      <c r="MA282"/>
      <c r="MB282"/>
      <c r="MC282"/>
      <c r="MD282"/>
      <c r="ME282"/>
      <c r="MF282"/>
      <c r="MG282"/>
      <c r="MH282"/>
      <c r="MI282"/>
      <c r="MJ282"/>
      <c r="MK282"/>
      <c r="ML282"/>
      <c r="MM282"/>
      <c r="MN282"/>
      <c r="MO282"/>
      <c r="MP282"/>
      <c r="MQ282"/>
      <c r="MR282"/>
      <c r="MS282"/>
      <c r="MT282"/>
      <c r="MU282"/>
      <c r="MV282"/>
      <c r="MW282"/>
      <c r="MX282"/>
      <c r="MY282"/>
      <c r="MZ282"/>
      <c r="NA282"/>
      <c r="NB282"/>
      <c r="NC282"/>
      <c r="ND282"/>
      <c r="NE282"/>
      <c r="NF282"/>
      <c r="NG282"/>
      <c r="NH282"/>
      <c r="NI282"/>
      <c r="NJ282"/>
      <c r="NK282"/>
      <c r="NL282"/>
      <c r="NM282"/>
      <c r="NN282"/>
      <c r="NO282"/>
      <c r="NP282"/>
      <c r="NQ282"/>
      <c r="NR282"/>
      <c r="NS282"/>
      <c r="NT282"/>
      <c r="NU282"/>
      <c r="NV282"/>
      <c r="NW282"/>
      <c r="NX282"/>
      <c r="NY282"/>
      <c r="NZ282"/>
      <c r="OA282"/>
      <c r="OB282"/>
      <c r="OC282"/>
      <c r="OD282"/>
      <c r="OE282"/>
      <c r="OF282"/>
      <c r="OG282"/>
      <c r="OH282"/>
      <c r="OI282"/>
      <c r="OJ282"/>
      <c r="OK282"/>
      <c r="OL282"/>
      <c r="OM282"/>
      <c r="ON282"/>
      <c r="OO282"/>
      <c r="OP282"/>
      <c r="OQ282"/>
      <c r="OR282"/>
      <c r="OS282"/>
      <c r="OT282"/>
      <c r="OU282"/>
      <c r="OV282"/>
      <c r="OW282"/>
      <c r="OX282"/>
      <c r="OY282"/>
      <c r="OZ282"/>
      <c r="PA282"/>
      <c r="PB282"/>
      <c r="PC282"/>
      <c r="PD282"/>
      <c r="PE282"/>
      <c r="PF282"/>
      <c r="PG282"/>
      <c r="PH282"/>
      <c r="PI282"/>
      <c r="PJ282"/>
      <c r="PK282"/>
      <c r="PL282"/>
      <c r="PM282"/>
      <c r="PN282"/>
      <c r="PO282"/>
      <c r="PP282"/>
      <c r="PQ282"/>
      <c r="PR282"/>
      <c r="PS282"/>
      <c r="PT282"/>
      <c r="PU282"/>
      <c r="PV282"/>
      <c r="PW282"/>
      <c r="PX282"/>
      <c r="PY282"/>
      <c r="PZ282"/>
      <c r="QA282"/>
      <c r="QB282"/>
      <c r="QC282"/>
      <c r="QD282"/>
      <c r="QE282"/>
      <c r="QF282"/>
      <c r="QG282"/>
      <c r="QH282"/>
      <c r="QI282"/>
      <c r="QJ282"/>
      <c r="QK282"/>
      <c r="QL282"/>
      <c r="QM282"/>
      <c r="QN282"/>
      <c r="QO282"/>
      <c r="QP282"/>
      <c r="QQ282"/>
      <c r="QR282"/>
      <c r="QS282"/>
      <c r="QT282"/>
      <c r="QU282"/>
      <c r="QV282"/>
      <c r="QW282"/>
      <c r="QX282"/>
      <c r="QY282"/>
      <c r="QZ282"/>
      <c r="RA282"/>
      <c r="RB282"/>
      <c r="RC282"/>
      <c r="RD282"/>
      <c r="RE282"/>
      <c r="RF282"/>
      <c r="RG282"/>
      <c r="RH282"/>
      <c r="RI282"/>
      <c r="RJ282"/>
      <c r="RK282"/>
      <c r="RL282"/>
      <c r="RM282"/>
      <c r="RN282"/>
      <c r="RO282"/>
      <c r="RP282"/>
      <c r="RQ282"/>
      <c r="RR282"/>
      <c r="RS282"/>
      <c r="RT282"/>
      <c r="RU282"/>
      <c r="RV282"/>
      <c r="RW282"/>
      <c r="RX282"/>
      <c r="RY282"/>
      <c r="RZ282"/>
      <c r="SA282"/>
      <c r="SB282"/>
      <c r="SC282"/>
      <c r="SD282"/>
      <c r="SE282"/>
      <c r="SF282"/>
      <c r="SG282"/>
      <c r="SH282"/>
      <c r="SI282"/>
      <c r="SJ282"/>
      <c r="SK282"/>
      <c r="SL282"/>
      <c r="SM282"/>
      <c r="SN282"/>
      <c r="SO282"/>
      <c r="SP282"/>
      <c r="SQ282"/>
      <c r="SR282"/>
      <c r="SS282"/>
      <c r="ST282"/>
      <c r="SU282"/>
      <c r="SV282"/>
      <c r="SW282"/>
      <c r="SX282"/>
      <c r="SY282"/>
      <c r="SZ282"/>
      <c r="TA282"/>
      <c r="TB282"/>
      <c r="TC282"/>
      <c r="TD282"/>
      <c r="TE282"/>
      <c r="TF282"/>
      <c r="TG282"/>
      <c r="TH282"/>
      <c r="TI282"/>
      <c r="TJ282"/>
      <c r="TK282"/>
      <c r="TL282"/>
      <c r="TM282"/>
      <c r="TN282"/>
      <c r="TO282"/>
      <c r="TP282"/>
      <c r="TQ282"/>
      <c r="TR282"/>
      <c r="TS282"/>
      <c r="TT282"/>
      <c r="TU282"/>
      <c r="TV282"/>
      <c r="TW282"/>
      <c r="TX282"/>
      <c r="TY282"/>
      <c r="TZ282"/>
      <c r="UA282"/>
      <c r="UB282"/>
      <c r="UC282"/>
      <c r="UD282"/>
      <c r="UE282"/>
      <c r="UF282"/>
      <c r="UG282"/>
      <c r="UH282"/>
      <c r="UI282"/>
      <c r="UJ282"/>
      <c r="UK282"/>
      <c r="UL282"/>
      <c r="UM282"/>
      <c r="UN282"/>
      <c r="UO282"/>
      <c r="UP282"/>
      <c r="UQ282"/>
      <c r="UR282"/>
      <c r="US282"/>
      <c r="UT282"/>
      <c r="UU282"/>
      <c r="UV282"/>
      <c r="UW282"/>
      <c r="UX282"/>
      <c r="UY282"/>
      <c r="UZ282"/>
      <c r="VA282"/>
      <c r="VB282"/>
      <c r="VC282"/>
      <c r="VD282"/>
      <c r="VE282"/>
      <c r="VF282"/>
      <c r="VG282"/>
      <c r="VH282"/>
      <c r="VI282"/>
      <c r="VJ282"/>
      <c r="VK282"/>
      <c r="VL282"/>
      <c r="VM282"/>
      <c r="VN282"/>
      <c r="VO282"/>
      <c r="VP282"/>
      <c r="VQ282"/>
      <c r="VR282"/>
      <c r="VS282"/>
      <c r="VT282"/>
      <c r="VU282"/>
      <c r="VV282"/>
      <c r="VW282"/>
      <c r="VX282"/>
      <c r="VY282"/>
      <c r="VZ282"/>
      <c r="WA282"/>
      <c r="WB282"/>
      <c r="WC282"/>
      <c r="WD282"/>
      <c r="WE282"/>
      <c r="WF282"/>
      <c r="WG282"/>
      <c r="WH282"/>
      <c r="WI282"/>
      <c r="WJ282"/>
      <c r="WK282"/>
      <c r="WL282"/>
      <c r="WM282"/>
      <c r="WN282"/>
      <c r="WO282"/>
      <c r="WP282"/>
      <c r="WQ282"/>
      <c r="WR282"/>
      <c r="WS282"/>
      <c r="WT282"/>
      <c r="WU282"/>
      <c r="WV282"/>
      <c r="WW282"/>
      <c r="WX282"/>
      <c r="WY282"/>
      <c r="WZ282"/>
      <c r="XA282"/>
      <c r="XB282"/>
      <c r="XC282"/>
      <c r="XD282"/>
      <c r="XE282"/>
      <c r="XF282"/>
      <c r="XG282"/>
      <c r="XH282"/>
      <c r="XI282"/>
      <c r="XJ282"/>
      <c r="XK282"/>
      <c r="XL282"/>
      <c r="XM282"/>
      <c r="XN282"/>
      <c r="XO282"/>
      <c r="XP282"/>
      <c r="XQ282"/>
      <c r="XR282"/>
      <c r="XS282"/>
      <c r="XT282"/>
      <c r="XU282"/>
      <c r="XV282"/>
      <c r="XW282"/>
      <c r="XX282"/>
      <c r="XY282"/>
      <c r="XZ282"/>
      <c r="YA282"/>
      <c r="YB282"/>
      <c r="YC282"/>
      <c r="YD282"/>
      <c r="YE282"/>
      <c r="YF282"/>
      <c r="YG282"/>
      <c r="YH282"/>
      <c r="YI282"/>
      <c r="YJ282"/>
      <c r="YK282"/>
      <c r="YL282"/>
      <c r="YM282"/>
      <c r="YN282"/>
      <c r="YO282"/>
      <c r="YP282"/>
      <c r="YQ282"/>
      <c r="YR282"/>
      <c r="YS282"/>
      <c r="YT282"/>
      <c r="YU282"/>
      <c r="YV282"/>
      <c r="YW282"/>
      <c r="YX282"/>
      <c r="YY282"/>
      <c r="YZ282"/>
      <c r="ZA282"/>
      <c r="ZB282"/>
      <c r="ZC282"/>
      <c r="ZD282"/>
      <c r="ZE282"/>
      <c r="ZF282"/>
      <c r="ZG282"/>
      <c r="ZH282"/>
      <c r="ZI282"/>
      <c r="ZJ282"/>
      <c r="ZK282"/>
      <c r="ZL282"/>
      <c r="ZM282"/>
      <c r="ZN282"/>
      <c r="ZO282"/>
      <c r="ZP282"/>
      <c r="ZQ282"/>
      <c r="ZR282"/>
      <c r="ZS282"/>
      <c r="ZT282"/>
      <c r="ZU282"/>
      <c r="ZV282"/>
      <c r="ZW282"/>
      <c r="ZX282"/>
      <c r="ZY282"/>
      <c r="ZZ282"/>
    </row>
    <row r="283" spans="1:702" s="18" customFormat="1">
      <c r="A283" s="158" t="s">
        <v>362</v>
      </c>
      <c r="B283">
        <v>0</v>
      </c>
      <c r="C283">
        <v>0</v>
      </c>
      <c r="D283">
        <v>0</v>
      </c>
      <c r="E283">
        <v>0</v>
      </c>
      <c r="F283">
        <v>0</v>
      </c>
      <c r="G283">
        <v>0</v>
      </c>
      <c r="H283">
        <v>0</v>
      </c>
      <c r="I283">
        <v>0</v>
      </c>
      <c r="J283">
        <v>0</v>
      </c>
      <c r="K283">
        <v>0</v>
      </c>
      <c r="L283">
        <v>0</v>
      </c>
      <c r="M283">
        <v>0</v>
      </c>
      <c r="N283">
        <v>0</v>
      </c>
      <c r="O283">
        <v>0</v>
      </c>
      <c r="P283">
        <v>0</v>
      </c>
      <c r="Q283">
        <v>0</v>
      </c>
      <c r="R283">
        <v>0</v>
      </c>
      <c r="S283">
        <v>0</v>
      </c>
      <c r="T283">
        <v>0</v>
      </c>
      <c r="U283">
        <v>0</v>
      </c>
      <c r="V283">
        <v>0</v>
      </c>
      <c r="W283">
        <v>0</v>
      </c>
      <c r="X283">
        <v>0</v>
      </c>
      <c r="Y283">
        <v>0</v>
      </c>
      <c r="Z283">
        <v>0</v>
      </c>
      <c r="AA283">
        <v>0</v>
      </c>
      <c r="AB283">
        <v>0</v>
      </c>
      <c r="AC283">
        <v>0</v>
      </c>
      <c r="AD283">
        <v>0</v>
      </c>
      <c r="AE283">
        <v>0</v>
      </c>
      <c r="AF283">
        <v>0</v>
      </c>
      <c r="AG283">
        <v>0</v>
      </c>
      <c r="AH283">
        <v>0</v>
      </c>
      <c r="AI283">
        <v>0</v>
      </c>
      <c r="AJ283">
        <v>0</v>
      </c>
      <c r="AK283">
        <v>0</v>
      </c>
      <c r="AL283">
        <v>0</v>
      </c>
      <c r="AM283">
        <v>0</v>
      </c>
      <c r="AN283">
        <v>0</v>
      </c>
      <c r="AO283">
        <v>0</v>
      </c>
      <c r="AP283">
        <v>0</v>
      </c>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c r="DF283"/>
      <c r="DG283"/>
      <c r="DH283"/>
      <c r="DI283"/>
      <c r="DJ283"/>
      <c r="DK283"/>
      <c r="DL283"/>
      <c r="DM283"/>
      <c r="DN283"/>
      <c r="DO283"/>
      <c r="DP283"/>
      <c r="DQ283"/>
      <c r="DR283"/>
      <c r="DS283"/>
      <c r="DT283"/>
      <c r="DU283"/>
      <c r="DV283"/>
      <c r="DW283"/>
      <c r="DX283"/>
      <c r="DY283"/>
      <c r="DZ283"/>
      <c r="EA283"/>
      <c r="EB283"/>
      <c r="EC283"/>
      <c r="ED283"/>
      <c r="EE283"/>
      <c r="EF283"/>
      <c r="EG283"/>
      <c r="EH283"/>
      <c r="EI283"/>
      <c r="EJ283"/>
      <c r="EK283"/>
      <c r="EL283"/>
      <c r="EM283"/>
      <c r="EN283"/>
      <c r="EO283"/>
      <c r="EP283"/>
      <c r="EQ283"/>
      <c r="ER283"/>
      <c r="ES283"/>
      <c r="ET283"/>
      <c r="EU283"/>
      <c r="EV283"/>
      <c r="EW283"/>
      <c r="EX283"/>
      <c r="EY283"/>
      <c r="EZ283"/>
      <c r="FA283"/>
      <c r="FB283"/>
      <c r="FC283"/>
      <c r="FD283"/>
      <c r="FE283"/>
      <c r="FF283"/>
      <c r="FG283"/>
      <c r="FH283"/>
      <c r="FI283"/>
      <c r="FJ283"/>
      <c r="FK283"/>
      <c r="FL283"/>
      <c r="FM283"/>
      <c r="FN283"/>
      <c r="FO283"/>
      <c r="FP283"/>
      <c r="FQ283"/>
      <c r="FR283"/>
      <c r="FS283"/>
      <c r="FT283"/>
      <c r="FU283"/>
      <c r="FV283"/>
      <c r="FW283"/>
      <c r="FX283"/>
      <c r="FY283"/>
      <c r="FZ283"/>
      <c r="GA283"/>
      <c r="GB283"/>
      <c r="GC283"/>
      <c r="GD283"/>
      <c r="GE283"/>
      <c r="GF283"/>
      <c r="GG283"/>
      <c r="GH283"/>
      <c r="GI283"/>
      <c r="GJ283"/>
      <c r="GK283"/>
      <c r="GL283"/>
      <c r="GM283"/>
      <c r="GN283"/>
      <c r="GO283"/>
      <c r="GP283"/>
      <c r="GQ283"/>
      <c r="GR283"/>
      <c r="GS283"/>
      <c r="GT283"/>
      <c r="GU283"/>
      <c r="GV283"/>
      <c r="GW283"/>
      <c r="GX283"/>
      <c r="GY283"/>
      <c r="GZ283"/>
      <c r="HA283"/>
      <c r="HB283"/>
      <c r="HC283"/>
      <c r="HD283"/>
      <c r="HE283"/>
      <c r="HF283"/>
      <c r="HG283"/>
      <c r="HH283"/>
      <c r="HI283"/>
      <c r="HJ283"/>
      <c r="HK283"/>
      <c r="HL283"/>
      <c r="HM283"/>
      <c r="HN283"/>
      <c r="HO283"/>
      <c r="HP283"/>
      <c r="HQ283"/>
      <c r="HR283"/>
      <c r="HS283"/>
      <c r="HT283"/>
      <c r="HU283"/>
      <c r="HV283"/>
      <c r="HW283"/>
      <c r="HX283"/>
      <c r="HY283"/>
      <c r="HZ283"/>
      <c r="IA283"/>
      <c r="IB283"/>
      <c r="IC283"/>
      <c r="ID283"/>
      <c r="IE283"/>
      <c r="IF283"/>
      <c r="IG283"/>
      <c r="IH283"/>
      <c r="II283"/>
      <c r="IJ283"/>
      <c r="IK283"/>
      <c r="IL283"/>
      <c r="IM283"/>
      <c r="IN283"/>
      <c r="IO283"/>
      <c r="IP283"/>
      <c r="IQ283"/>
      <c r="IR283"/>
      <c r="IS283"/>
      <c r="IT283"/>
      <c r="IU283"/>
      <c r="IV283"/>
      <c r="IW283"/>
      <c r="IX283"/>
      <c r="IY283"/>
      <c r="IZ283"/>
      <c r="JA283"/>
      <c r="JB283"/>
      <c r="JC283"/>
      <c r="JD283"/>
      <c r="JE283"/>
      <c r="JF283"/>
      <c r="JG283"/>
      <c r="JH283"/>
      <c r="JI283"/>
      <c r="JJ283"/>
      <c r="JK283"/>
      <c r="JL283"/>
      <c r="JM283"/>
      <c r="JN283"/>
      <c r="JO283"/>
      <c r="JP283"/>
      <c r="JQ283"/>
      <c r="JR283"/>
      <c r="JS283"/>
      <c r="JT283"/>
      <c r="JU283"/>
      <c r="JV283"/>
      <c r="JW283"/>
      <c r="JX283"/>
      <c r="JY283"/>
      <c r="JZ283"/>
      <c r="KA283"/>
      <c r="KB283"/>
      <c r="KC283"/>
      <c r="KD283"/>
      <c r="KE283"/>
      <c r="KF283"/>
      <c r="KG283"/>
      <c r="KH283"/>
      <c r="KI283"/>
      <c r="KJ283"/>
      <c r="KK283"/>
      <c r="KL283"/>
      <c r="KM283"/>
      <c r="KN283"/>
      <c r="KO283"/>
      <c r="KP283"/>
      <c r="KQ283"/>
      <c r="KR283"/>
      <c r="KS283"/>
      <c r="KT283"/>
      <c r="KU283"/>
      <c r="KV283"/>
      <c r="KW283"/>
      <c r="KX283"/>
      <c r="KY283"/>
      <c r="KZ283"/>
      <c r="LA283"/>
      <c r="LB283"/>
      <c r="LC283"/>
      <c r="LD283"/>
      <c r="LE283"/>
      <c r="LF283"/>
      <c r="LG283"/>
      <c r="LH283"/>
      <c r="LI283"/>
      <c r="LJ283"/>
      <c r="LK283"/>
      <c r="LL283"/>
      <c r="LM283"/>
      <c r="LN283"/>
      <c r="LO283"/>
      <c r="LP283"/>
      <c r="LQ283"/>
      <c r="LR283"/>
      <c r="LS283"/>
      <c r="LT283"/>
      <c r="LU283"/>
      <c r="LV283"/>
      <c r="LW283"/>
      <c r="LX283"/>
      <c r="LY283"/>
      <c r="LZ283"/>
      <c r="MA283"/>
      <c r="MB283"/>
      <c r="MC283"/>
      <c r="MD283"/>
      <c r="ME283"/>
      <c r="MF283"/>
      <c r="MG283"/>
      <c r="MH283"/>
      <c r="MI283"/>
      <c r="MJ283"/>
      <c r="MK283"/>
      <c r="ML283"/>
      <c r="MM283"/>
      <c r="MN283"/>
      <c r="MO283"/>
      <c r="MP283"/>
      <c r="MQ283"/>
      <c r="MR283"/>
      <c r="MS283"/>
      <c r="MT283"/>
      <c r="MU283"/>
      <c r="MV283"/>
      <c r="MW283"/>
      <c r="MX283"/>
      <c r="MY283"/>
      <c r="MZ283"/>
      <c r="NA283"/>
      <c r="NB283"/>
      <c r="NC283"/>
      <c r="ND283"/>
      <c r="NE283"/>
      <c r="NF283"/>
      <c r="NG283"/>
      <c r="NH283"/>
      <c r="NI283"/>
      <c r="NJ283"/>
      <c r="NK283"/>
      <c r="NL283"/>
      <c r="NM283"/>
      <c r="NN283"/>
      <c r="NO283"/>
      <c r="NP283"/>
      <c r="NQ283"/>
      <c r="NR283"/>
      <c r="NS283"/>
      <c r="NT283"/>
      <c r="NU283"/>
      <c r="NV283"/>
      <c r="NW283"/>
      <c r="NX283"/>
      <c r="NY283"/>
      <c r="NZ283"/>
      <c r="OA283"/>
      <c r="OB283"/>
      <c r="OC283"/>
      <c r="OD283"/>
      <c r="OE283"/>
      <c r="OF283"/>
      <c r="OG283"/>
      <c r="OH283"/>
      <c r="OI283"/>
      <c r="OJ283"/>
      <c r="OK283"/>
      <c r="OL283"/>
      <c r="OM283"/>
      <c r="ON283"/>
      <c r="OO283"/>
      <c r="OP283"/>
      <c r="OQ283"/>
      <c r="OR283"/>
      <c r="OS283"/>
      <c r="OT283"/>
      <c r="OU283"/>
      <c r="OV283"/>
      <c r="OW283"/>
      <c r="OX283"/>
      <c r="OY283"/>
      <c r="OZ283"/>
      <c r="PA283"/>
      <c r="PB283"/>
      <c r="PC283"/>
      <c r="PD283"/>
      <c r="PE283"/>
      <c r="PF283"/>
      <c r="PG283"/>
      <c r="PH283"/>
      <c r="PI283"/>
      <c r="PJ283"/>
      <c r="PK283"/>
      <c r="PL283"/>
      <c r="PM283"/>
      <c r="PN283"/>
      <c r="PO283"/>
      <c r="PP283"/>
      <c r="PQ283"/>
      <c r="PR283"/>
      <c r="PS283"/>
      <c r="PT283"/>
      <c r="PU283"/>
      <c r="PV283"/>
      <c r="PW283"/>
      <c r="PX283"/>
      <c r="PY283"/>
      <c r="PZ283"/>
      <c r="QA283"/>
      <c r="QB283"/>
      <c r="QC283"/>
      <c r="QD283"/>
      <c r="QE283"/>
      <c r="QF283"/>
      <c r="QG283"/>
      <c r="QH283"/>
      <c r="QI283"/>
      <c r="QJ283"/>
      <c r="QK283"/>
      <c r="QL283"/>
      <c r="QM283"/>
      <c r="QN283"/>
      <c r="QO283"/>
      <c r="QP283"/>
      <c r="QQ283"/>
      <c r="QR283"/>
      <c r="QS283"/>
      <c r="QT283"/>
      <c r="QU283"/>
      <c r="QV283"/>
      <c r="QW283"/>
      <c r="QX283"/>
      <c r="QY283"/>
      <c r="QZ283"/>
      <c r="RA283"/>
      <c r="RB283"/>
      <c r="RC283"/>
      <c r="RD283"/>
      <c r="RE283"/>
      <c r="RF283"/>
      <c r="RG283"/>
      <c r="RH283"/>
      <c r="RI283"/>
      <c r="RJ283"/>
      <c r="RK283"/>
      <c r="RL283"/>
      <c r="RM283"/>
      <c r="RN283"/>
      <c r="RO283"/>
      <c r="RP283"/>
      <c r="RQ283"/>
      <c r="RR283"/>
      <c r="RS283"/>
      <c r="RT283"/>
      <c r="RU283"/>
      <c r="RV283"/>
      <c r="RW283"/>
      <c r="RX283"/>
      <c r="RY283"/>
      <c r="RZ283"/>
      <c r="SA283"/>
      <c r="SB283"/>
      <c r="SC283"/>
      <c r="SD283"/>
      <c r="SE283"/>
      <c r="SF283"/>
      <c r="SG283"/>
      <c r="SH283"/>
      <c r="SI283"/>
      <c r="SJ283"/>
      <c r="SK283"/>
      <c r="SL283"/>
      <c r="SM283"/>
      <c r="SN283"/>
      <c r="SO283"/>
      <c r="SP283"/>
      <c r="SQ283"/>
      <c r="SR283"/>
      <c r="SS283"/>
      <c r="ST283"/>
      <c r="SU283"/>
      <c r="SV283"/>
      <c r="SW283"/>
      <c r="SX283"/>
      <c r="SY283"/>
      <c r="SZ283"/>
      <c r="TA283"/>
      <c r="TB283"/>
      <c r="TC283"/>
      <c r="TD283"/>
      <c r="TE283"/>
      <c r="TF283"/>
      <c r="TG283"/>
      <c r="TH283"/>
      <c r="TI283"/>
      <c r="TJ283"/>
      <c r="TK283"/>
      <c r="TL283"/>
      <c r="TM283"/>
      <c r="TN283"/>
      <c r="TO283"/>
      <c r="TP283"/>
      <c r="TQ283"/>
      <c r="TR283"/>
      <c r="TS283"/>
      <c r="TT283"/>
      <c r="TU283"/>
      <c r="TV283"/>
      <c r="TW283"/>
      <c r="TX283"/>
      <c r="TY283"/>
      <c r="TZ283"/>
      <c r="UA283"/>
      <c r="UB283"/>
      <c r="UC283"/>
      <c r="UD283"/>
      <c r="UE283"/>
      <c r="UF283"/>
      <c r="UG283"/>
      <c r="UH283"/>
      <c r="UI283"/>
      <c r="UJ283"/>
      <c r="UK283"/>
      <c r="UL283"/>
      <c r="UM283"/>
      <c r="UN283"/>
      <c r="UO283"/>
      <c r="UP283"/>
      <c r="UQ283"/>
      <c r="UR283"/>
      <c r="US283"/>
      <c r="UT283"/>
      <c r="UU283"/>
      <c r="UV283"/>
      <c r="UW283"/>
      <c r="UX283"/>
      <c r="UY283"/>
      <c r="UZ283"/>
      <c r="VA283"/>
      <c r="VB283"/>
      <c r="VC283"/>
      <c r="VD283"/>
      <c r="VE283"/>
      <c r="VF283"/>
      <c r="VG283"/>
      <c r="VH283"/>
      <c r="VI283"/>
      <c r="VJ283"/>
      <c r="VK283"/>
      <c r="VL283"/>
      <c r="VM283"/>
      <c r="VN283"/>
      <c r="VO283"/>
      <c r="VP283"/>
      <c r="VQ283"/>
      <c r="VR283"/>
      <c r="VS283"/>
      <c r="VT283"/>
      <c r="VU283"/>
      <c r="VV283"/>
      <c r="VW283"/>
      <c r="VX283"/>
      <c r="VY283"/>
      <c r="VZ283"/>
      <c r="WA283"/>
      <c r="WB283"/>
      <c r="WC283"/>
      <c r="WD283"/>
      <c r="WE283"/>
      <c r="WF283"/>
      <c r="WG283"/>
      <c r="WH283"/>
      <c r="WI283"/>
      <c r="WJ283"/>
      <c r="WK283"/>
      <c r="WL283"/>
      <c r="WM283"/>
      <c r="WN283"/>
      <c r="WO283"/>
      <c r="WP283"/>
      <c r="WQ283"/>
      <c r="WR283"/>
      <c r="WS283"/>
      <c r="WT283"/>
      <c r="WU283"/>
      <c r="WV283"/>
      <c r="WW283"/>
      <c r="WX283"/>
      <c r="WY283"/>
      <c r="WZ283"/>
      <c r="XA283"/>
      <c r="XB283"/>
      <c r="XC283"/>
      <c r="XD283"/>
      <c r="XE283"/>
      <c r="XF283"/>
      <c r="XG283"/>
      <c r="XH283"/>
      <c r="XI283"/>
      <c r="XJ283"/>
      <c r="XK283"/>
      <c r="XL283"/>
      <c r="XM283"/>
      <c r="XN283"/>
      <c r="XO283"/>
      <c r="XP283"/>
      <c r="XQ283"/>
      <c r="XR283"/>
      <c r="XS283"/>
      <c r="XT283"/>
      <c r="XU283"/>
      <c r="XV283"/>
      <c r="XW283"/>
      <c r="XX283"/>
      <c r="XY283"/>
      <c r="XZ283"/>
      <c r="YA283"/>
      <c r="YB283"/>
      <c r="YC283"/>
      <c r="YD283"/>
      <c r="YE283"/>
      <c r="YF283"/>
      <c r="YG283"/>
      <c r="YH283"/>
      <c r="YI283"/>
      <c r="YJ283"/>
      <c r="YK283"/>
      <c r="YL283"/>
      <c r="YM283"/>
      <c r="YN283"/>
      <c r="YO283"/>
      <c r="YP283"/>
      <c r="YQ283"/>
      <c r="YR283"/>
      <c r="YS283"/>
      <c r="YT283"/>
      <c r="YU283"/>
      <c r="YV283"/>
      <c r="YW283"/>
      <c r="YX283"/>
      <c r="YY283"/>
      <c r="YZ283"/>
      <c r="ZA283"/>
      <c r="ZB283"/>
      <c r="ZC283"/>
      <c r="ZD283"/>
      <c r="ZE283"/>
      <c r="ZF283"/>
      <c r="ZG283"/>
      <c r="ZH283"/>
      <c r="ZI283"/>
      <c r="ZJ283"/>
      <c r="ZK283"/>
      <c r="ZL283"/>
      <c r="ZM283"/>
      <c r="ZN283"/>
      <c r="ZO283"/>
      <c r="ZP283"/>
      <c r="ZQ283"/>
      <c r="ZR283"/>
      <c r="ZS283"/>
      <c r="ZT283"/>
      <c r="ZU283"/>
      <c r="ZV283"/>
      <c r="ZW283"/>
      <c r="ZX283"/>
      <c r="ZY283"/>
      <c r="ZZ283"/>
    </row>
    <row r="284" spans="1:702" s="18" customFormat="1">
      <c r="A284" s="16" t="s">
        <v>180</v>
      </c>
      <c r="B284">
        <v>0</v>
      </c>
      <c r="C284">
        <v>25127.130714581075</v>
      </c>
      <c r="D284">
        <v>50120.873921562299</v>
      </c>
      <c r="E284">
        <v>73101.799330361624</v>
      </c>
      <c r="F284">
        <v>92994.711966964795</v>
      </c>
      <c r="G284">
        <v>117865.26380433801</v>
      </c>
      <c r="H284">
        <v>151647.29317296098</v>
      </c>
      <c r="I284">
        <v>184765.96310453862</v>
      </c>
      <c r="J284">
        <v>229462.37646566442</v>
      </c>
      <c r="K284">
        <v>260502.83843025679</v>
      </c>
      <c r="L284">
        <v>292367.42111178272</v>
      </c>
      <c r="M284">
        <v>318427.42678476957</v>
      </c>
      <c r="N284">
        <v>343909.7707622163</v>
      </c>
      <c r="O284">
        <v>376004.69328155072</v>
      </c>
      <c r="P284">
        <v>411909.92670703243</v>
      </c>
      <c r="Q284">
        <v>444488.64946303994</v>
      </c>
      <c r="R284">
        <v>472673.82940525928</v>
      </c>
      <c r="S284">
        <v>487169.37702449865</v>
      </c>
      <c r="T284">
        <v>508773.06705347879</v>
      </c>
      <c r="U284">
        <v>544763.61692316167</v>
      </c>
      <c r="V284">
        <v>564269.74028325081</v>
      </c>
      <c r="W284">
        <v>581334.79553237604</v>
      </c>
      <c r="X284">
        <v>606787.70881983498</v>
      </c>
      <c r="Y284">
        <v>636029.60142591724</v>
      </c>
      <c r="Z284">
        <v>662082.79417050153</v>
      </c>
      <c r="AA284">
        <v>693912.58997484832</v>
      </c>
      <c r="AB284">
        <v>733692.42239127529</v>
      </c>
      <c r="AC284">
        <v>775980.89689862449</v>
      </c>
      <c r="AD284">
        <v>832838.77064553217</v>
      </c>
      <c r="AE284">
        <v>886277.85305563617</v>
      </c>
      <c r="AF284">
        <v>928271.8178007903</v>
      </c>
      <c r="AG284">
        <v>964388.91040664783</v>
      </c>
      <c r="AH284">
        <v>998364.06146352552</v>
      </c>
      <c r="AI284">
        <v>1041807.4171013664</v>
      </c>
      <c r="AJ284">
        <v>1053845.7360419997</v>
      </c>
      <c r="AK284">
        <v>1078564.9225197898</v>
      </c>
      <c r="AL284">
        <v>1106972.9763251734</v>
      </c>
      <c r="AM284">
        <v>1125820.1670976626</v>
      </c>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c r="DF284"/>
      <c r="DG284"/>
      <c r="DH284"/>
      <c r="DI284"/>
      <c r="DJ284"/>
      <c r="DK284"/>
      <c r="DL284"/>
      <c r="DM284"/>
      <c r="DN284"/>
      <c r="DO284"/>
      <c r="DP284"/>
      <c r="DQ284"/>
      <c r="DR284"/>
      <c r="DS284"/>
      <c r="DT284"/>
      <c r="DU284"/>
      <c r="DV284"/>
      <c r="DW284"/>
      <c r="DX284"/>
      <c r="DY284"/>
      <c r="DZ284"/>
      <c r="EA284"/>
      <c r="EB284"/>
      <c r="EC284"/>
      <c r="ED284"/>
      <c r="EE284"/>
      <c r="EF284"/>
      <c r="EG284"/>
      <c r="EH284"/>
      <c r="EI284"/>
      <c r="EJ284"/>
      <c r="EK284"/>
      <c r="EL284"/>
      <c r="EM284"/>
      <c r="EN284"/>
      <c r="EO284"/>
      <c r="EP284"/>
      <c r="EQ284"/>
      <c r="ER284"/>
      <c r="ES284"/>
      <c r="ET284"/>
      <c r="EU284"/>
      <c r="EV284"/>
      <c r="EW284"/>
      <c r="EX284"/>
      <c r="EY284"/>
      <c r="EZ284"/>
      <c r="FA284"/>
      <c r="FB284"/>
      <c r="FC284"/>
      <c r="FD284"/>
      <c r="FE284"/>
      <c r="FF284"/>
      <c r="FG284"/>
      <c r="FH284"/>
      <c r="FI284"/>
      <c r="FJ284"/>
      <c r="FK284"/>
      <c r="FL284"/>
      <c r="FM284"/>
      <c r="FN284"/>
      <c r="FO284"/>
      <c r="FP284"/>
      <c r="FQ284"/>
      <c r="FR284"/>
      <c r="FS284"/>
      <c r="FT284"/>
      <c r="FU284"/>
      <c r="FV284"/>
      <c r="FW284"/>
      <c r="FX284"/>
      <c r="FY284"/>
      <c r="FZ284"/>
      <c r="GA284"/>
      <c r="GB284"/>
      <c r="GC284"/>
      <c r="GD284"/>
      <c r="GE284"/>
      <c r="GF284"/>
      <c r="GG284"/>
      <c r="GH284"/>
      <c r="GI284"/>
      <c r="GJ284"/>
      <c r="GK284"/>
      <c r="GL284"/>
      <c r="GM284"/>
      <c r="GN284"/>
      <c r="GO284"/>
      <c r="GP284"/>
      <c r="GQ284"/>
      <c r="GR284"/>
      <c r="GS284"/>
      <c r="GT284"/>
      <c r="GU284"/>
      <c r="GV284"/>
      <c r="GW284"/>
      <c r="GX284"/>
      <c r="GY284"/>
      <c r="GZ284"/>
      <c r="HA284"/>
      <c r="HB284"/>
      <c r="HC284"/>
      <c r="HD284"/>
      <c r="HE284"/>
      <c r="HF284"/>
      <c r="HG284"/>
      <c r="HH284"/>
      <c r="HI284"/>
      <c r="HJ284"/>
      <c r="HK284"/>
      <c r="HL284"/>
      <c r="HM284"/>
      <c r="HN284"/>
      <c r="HO284"/>
      <c r="HP284"/>
      <c r="HQ284"/>
      <c r="HR284"/>
      <c r="HS284"/>
      <c r="HT284"/>
      <c r="HU284"/>
      <c r="HV284"/>
      <c r="HW284"/>
      <c r="HX284"/>
      <c r="HY284"/>
      <c r="HZ284"/>
      <c r="IA284"/>
      <c r="IB284"/>
      <c r="IC284"/>
      <c r="ID284"/>
      <c r="IE284"/>
      <c r="IF284"/>
      <c r="IG284"/>
      <c r="IH284"/>
      <c r="II284"/>
      <c r="IJ284"/>
      <c r="IK284"/>
      <c r="IL284"/>
      <c r="IM284"/>
      <c r="IN284"/>
      <c r="IO284"/>
      <c r="IP284"/>
      <c r="IQ284"/>
      <c r="IR284"/>
      <c r="IS284"/>
      <c r="IT284"/>
      <c r="IU284"/>
      <c r="IV284"/>
      <c r="IW284"/>
      <c r="IX284"/>
      <c r="IY284"/>
      <c r="IZ284"/>
      <c r="JA284"/>
      <c r="JB284"/>
      <c r="JC284"/>
      <c r="JD284"/>
      <c r="JE284"/>
      <c r="JF284"/>
      <c r="JG284"/>
      <c r="JH284"/>
      <c r="JI284"/>
      <c r="JJ284"/>
      <c r="JK284"/>
      <c r="JL284"/>
      <c r="JM284"/>
      <c r="JN284"/>
      <c r="JO284"/>
      <c r="JP284"/>
      <c r="JQ284"/>
      <c r="JR284"/>
      <c r="JS284"/>
      <c r="JT284"/>
      <c r="JU284"/>
      <c r="JV284"/>
      <c r="JW284"/>
      <c r="JX284"/>
      <c r="JY284"/>
      <c r="JZ284"/>
      <c r="KA284"/>
      <c r="KB284"/>
      <c r="KC284"/>
      <c r="KD284"/>
      <c r="KE284"/>
      <c r="KF284"/>
      <c r="KG284"/>
      <c r="KH284"/>
      <c r="KI284"/>
      <c r="KJ284"/>
      <c r="KK284"/>
      <c r="KL284"/>
      <c r="KM284"/>
      <c r="KN284"/>
      <c r="KO284"/>
      <c r="KP284"/>
      <c r="KQ284"/>
      <c r="KR284"/>
      <c r="KS284"/>
      <c r="KT284"/>
      <c r="KU284"/>
      <c r="KV284"/>
      <c r="KW284"/>
      <c r="KX284"/>
      <c r="KY284"/>
      <c r="KZ284"/>
      <c r="LA284"/>
      <c r="LB284"/>
      <c r="LC284"/>
      <c r="LD284"/>
      <c r="LE284"/>
      <c r="LF284"/>
      <c r="LG284"/>
      <c r="LH284"/>
      <c r="LI284"/>
      <c r="LJ284"/>
      <c r="LK284"/>
      <c r="LL284"/>
      <c r="LM284"/>
      <c r="LN284"/>
      <c r="LO284"/>
      <c r="LP284"/>
      <c r="LQ284"/>
      <c r="LR284"/>
      <c r="LS284"/>
      <c r="LT284"/>
      <c r="LU284"/>
      <c r="LV284"/>
      <c r="LW284"/>
      <c r="LX284"/>
      <c r="LY284"/>
      <c r="LZ284"/>
      <c r="MA284"/>
      <c r="MB284"/>
      <c r="MC284"/>
      <c r="MD284"/>
      <c r="ME284"/>
      <c r="MF284"/>
      <c r="MG284"/>
      <c r="MH284"/>
      <c r="MI284"/>
      <c r="MJ284"/>
      <c r="MK284"/>
      <c r="ML284"/>
      <c r="MM284"/>
      <c r="MN284"/>
      <c r="MO284"/>
      <c r="MP284"/>
      <c r="MQ284"/>
      <c r="MR284"/>
      <c r="MS284"/>
      <c r="MT284"/>
      <c r="MU284"/>
      <c r="MV284"/>
      <c r="MW284"/>
      <c r="MX284"/>
      <c r="MY284"/>
      <c r="MZ284"/>
      <c r="NA284"/>
      <c r="NB284"/>
      <c r="NC284"/>
      <c r="ND284"/>
      <c r="NE284"/>
      <c r="NF284"/>
      <c r="NG284"/>
      <c r="NH284"/>
      <c r="NI284"/>
      <c r="NJ284"/>
      <c r="NK284"/>
      <c r="NL284"/>
      <c r="NM284"/>
      <c r="NN284"/>
      <c r="NO284"/>
      <c r="NP284"/>
      <c r="NQ284"/>
      <c r="NR284"/>
      <c r="NS284"/>
      <c r="NT284"/>
      <c r="NU284"/>
      <c r="NV284"/>
      <c r="NW284"/>
      <c r="NX284"/>
      <c r="NY284"/>
      <c r="NZ284"/>
      <c r="OA284"/>
      <c r="OB284"/>
      <c r="OC284"/>
      <c r="OD284"/>
      <c r="OE284"/>
      <c r="OF284"/>
      <c r="OG284"/>
      <c r="OH284"/>
      <c r="OI284"/>
      <c r="OJ284"/>
      <c r="OK284"/>
      <c r="OL284"/>
      <c r="OM284"/>
      <c r="ON284"/>
      <c r="OO284"/>
      <c r="OP284"/>
      <c r="OQ284"/>
      <c r="OR284"/>
      <c r="OS284"/>
      <c r="OT284"/>
      <c r="OU284"/>
      <c r="OV284"/>
      <c r="OW284"/>
      <c r="OX284"/>
      <c r="OY284"/>
      <c r="OZ284"/>
      <c r="PA284"/>
      <c r="PB284"/>
      <c r="PC284"/>
      <c r="PD284"/>
      <c r="PE284"/>
      <c r="PF284"/>
      <c r="PG284"/>
      <c r="PH284"/>
      <c r="PI284"/>
      <c r="PJ284"/>
      <c r="PK284"/>
      <c r="PL284"/>
      <c r="PM284"/>
      <c r="PN284"/>
      <c r="PO284"/>
      <c r="PP284"/>
      <c r="PQ284"/>
      <c r="PR284"/>
      <c r="PS284"/>
      <c r="PT284"/>
      <c r="PU284"/>
      <c r="PV284"/>
      <c r="PW284"/>
      <c r="PX284"/>
      <c r="PY284"/>
      <c r="PZ284"/>
      <c r="QA284"/>
      <c r="QB284"/>
      <c r="QC284"/>
      <c r="QD284"/>
      <c r="QE284"/>
      <c r="QF284"/>
      <c r="QG284"/>
      <c r="QH284"/>
      <c r="QI284"/>
      <c r="QJ284"/>
      <c r="QK284"/>
      <c r="QL284"/>
      <c r="QM284"/>
      <c r="QN284"/>
      <c r="QO284"/>
      <c r="QP284"/>
      <c r="QQ284"/>
      <c r="QR284"/>
      <c r="QS284"/>
      <c r="QT284"/>
      <c r="QU284"/>
      <c r="QV284"/>
      <c r="QW284"/>
      <c r="QX284"/>
      <c r="QY284"/>
      <c r="QZ284"/>
      <c r="RA284"/>
      <c r="RB284"/>
      <c r="RC284"/>
      <c r="RD284"/>
      <c r="RE284"/>
      <c r="RF284"/>
      <c r="RG284"/>
      <c r="RH284"/>
      <c r="RI284"/>
      <c r="RJ284"/>
      <c r="RK284"/>
      <c r="RL284"/>
      <c r="RM284"/>
      <c r="RN284"/>
      <c r="RO284"/>
      <c r="RP284"/>
      <c r="RQ284"/>
      <c r="RR284"/>
      <c r="RS284"/>
      <c r="RT284"/>
      <c r="RU284"/>
      <c r="RV284"/>
      <c r="RW284"/>
      <c r="RX284"/>
      <c r="RY284"/>
      <c r="RZ284"/>
      <c r="SA284"/>
      <c r="SB284"/>
      <c r="SC284"/>
      <c r="SD284"/>
      <c r="SE284"/>
      <c r="SF284"/>
      <c r="SG284"/>
      <c r="SH284"/>
      <c r="SI284"/>
      <c r="SJ284"/>
      <c r="SK284"/>
      <c r="SL284"/>
      <c r="SM284"/>
      <c r="SN284"/>
      <c r="SO284"/>
      <c r="SP284"/>
      <c r="SQ284"/>
      <c r="SR284"/>
      <c r="SS284"/>
      <c r="ST284"/>
      <c r="SU284"/>
      <c r="SV284"/>
      <c r="SW284"/>
      <c r="SX284"/>
      <c r="SY284"/>
      <c r="SZ284"/>
      <c r="TA284"/>
      <c r="TB284"/>
      <c r="TC284"/>
      <c r="TD284"/>
      <c r="TE284"/>
      <c r="TF284"/>
      <c r="TG284"/>
      <c r="TH284"/>
      <c r="TI284"/>
      <c r="TJ284"/>
      <c r="TK284"/>
      <c r="TL284"/>
      <c r="TM284"/>
      <c r="TN284"/>
      <c r="TO284"/>
      <c r="TP284"/>
      <c r="TQ284"/>
      <c r="TR284"/>
      <c r="TS284"/>
      <c r="TT284"/>
      <c r="TU284"/>
      <c r="TV284"/>
      <c r="TW284"/>
      <c r="TX284"/>
      <c r="TY284"/>
      <c r="TZ284"/>
      <c r="UA284"/>
      <c r="UB284"/>
      <c r="UC284"/>
      <c r="UD284"/>
      <c r="UE284"/>
      <c r="UF284"/>
      <c r="UG284"/>
      <c r="UH284"/>
      <c r="UI284"/>
      <c r="UJ284"/>
      <c r="UK284"/>
      <c r="UL284"/>
      <c r="UM284"/>
      <c r="UN284"/>
      <c r="UO284"/>
      <c r="UP284"/>
      <c r="UQ284"/>
      <c r="UR284"/>
      <c r="US284"/>
      <c r="UT284"/>
      <c r="UU284"/>
      <c r="UV284"/>
      <c r="UW284"/>
      <c r="UX284"/>
      <c r="UY284"/>
      <c r="UZ284"/>
      <c r="VA284"/>
      <c r="VB284"/>
      <c r="VC284"/>
      <c r="VD284"/>
      <c r="VE284"/>
      <c r="VF284"/>
      <c r="VG284"/>
      <c r="VH284"/>
      <c r="VI284"/>
      <c r="VJ284"/>
      <c r="VK284"/>
      <c r="VL284"/>
      <c r="VM284"/>
      <c r="VN284"/>
      <c r="VO284"/>
      <c r="VP284"/>
      <c r="VQ284"/>
      <c r="VR284"/>
      <c r="VS284"/>
      <c r="VT284"/>
      <c r="VU284"/>
      <c r="VV284"/>
      <c r="VW284"/>
      <c r="VX284"/>
      <c r="VY284"/>
      <c r="VZ284"/>
      <c r="WA284"/>
      <c r="WB284"/>
      <c r="WC284"/>
      <c r="WD284"/>
      <c r="WE284"/>
      <c r="WF284"/>
      <c r="WG284"/>
      <c r="WH284"/>
      <c r="WI284"/>
      <c r="WJ284"/>
      <c r="WK284"/>
      <c r="WL284"/>
      <c r="WM284"/>
      <c r="WN284"/>
      <c r="WO284"/>
      <c r="WP284"/>
      <c r="WQ284"/>
      <c r="WR284"/>
      <c r="WS284"/>
      <c r="WT284"/>
      <c r="WU284"/>
      <c r="WV284"/>
      <c r="WW284"/>
      <c r="WX284"/>
      <c r="WY284"/>
      <c r="WZ284"/>
      <c r="XA284"/>
      <c r="XB284"/>
      <c r="XC284"/>
      <c r="XD284"/>
      <c r="XE284"/>
      <c r="XF284"/>
      <c r="XG284"/>
      <c r="XH284"/>
      <c r="XI284"/>
      <c r="XJ284"/>
      <c r="XK284"/>
      <c r="XL284"/>
      <c r="XM284"/>
      <c r="XN284"/>
      <c r="XO284"/>
      <c r="XP284"/>
      <c r="XQ284"/>
      <c r="XR284"/>
      <c r="XS284"/>
      <c r="XT284"/>
      <c r="XU284"/>
      <c r="XV284"/>
      <c r="XW284"/>
      <c r="XX284"/>
      <c r="XY284"/>
      <c r="XZ284"/>
      <c r="YA284"/>
      <c r="YB284"/>
      <c r="YC284"/>
      <c r="YD284"/>
      <c r="YE284"/>
      <c r="YF284"/>
      <c r="YG284"/>
      <c r="YH284"/>
      <c r="YI284"/>
      <c r="YJ284"/>
      <c r="YK284"/>
      <c r="YL284"/>
      <c r="YM284"/>
      <c r="YN284"/>
      <c r="YO284"/>
      <c r="YP284"/>
      <c r="YQ284"/>
      <c r="YR284"/>
      <c r="YS284"/>
      <c r="YT284"/>
      <c r="YU284"/>
      <c r="YV284"/>
      <c r="YW284"/>
      <c r="YX284"/>
      <c r="YY284"/>
      <c r="YZ284"/>
      <c r="ZA284"/>
      <c r="ZB284"/>
      <c r="ZC284"/>
      <c r="ZD284"/>
      <c r="ZE284"/>
      <c r="ZF284"/>
      <c r="ZG284"/>
      <c r="ZH284"/>
      <c r="ZI284"/>
      <c r="ZJ284"/>
      <c r="ZK284"/>
      <c r="ZL284"/>
      <c r="ZM284"/>
      <c r="ZN284"/>
      <c r="ZO284"/>
      <c r="ZP284"/>
      <c r="ZQ284"/>
      <c r="ZR284"/>
      <c r="ZS284"/>
      <c r="ZT284"/>
      <c r="ZU284"/>
      <c r="ZV284"/>
      <c r="ZW284"/>
      <c r="ZX284"/>
      <c r="ZY284"/>
      <c r="ZZ284"/>
    </row>
    <row r="285" spans="1:702" s="18" customFormat="1">
      <c r="A285" s="16" t="s">
        <v>68</v>
      </c>
      <c r="B285">
        <v>502542.61429162155</v>
      </c>
      <c r="C285">
        <v>505564.52731456922</v>
      </c>
      <c r="D285">
        <v>476755.54116270656</v>
      </c>
      <c r="E285">
        <v>509464.18345683423</v>
      </c>
      <c r="F285">
        <v>462124.12624993891</v>
      </c>
      <c r="G285">
        <v>500195.48339100991</v>
      </c>
      <c r="H285">
        <v>533504.18128830334</v>
      </c>
      <c r="I285">
        <v>616690.33300982579</v>
      </c>
      <c r="J285">
        <v>459462.11048492539</v>
      </c>
      <c r="K285">
        <v>470115.06904508051</v>
      </c>
      <c r="L285">
        <v>395320.63193755865</v>
      </c>
      <c r="M285">
        <v>384725.61443910928</v>
      </c>
      <c r="N285">
        <v>420604.81515275815</v>
      </c>
      <c r="O285">
        <v>394194.90235134435</v>
      </c>
      <c r="P285">
        <v>347676.55494955601</v>
      </c>
      <c r="Q285">
        <v>317963.68752792745</v>
      </c>
      <c r="R285">
        <v>295647.56654013868</v>
      </c>
      <c r="S285">
        <v>301120.53243499825</v>
      </c>
      <c r="T285">
        <v>278122.81758822093</v>
      </c>
      <c r="U285">
        <v>283808.37497719354</v>
      </c>
      <c r="V285">
        <v>247768.56142528693</v>
      </c>
      <c r="W285">
        <v>230371.75012133043</v>
      </c>
      <c r="X285">
        <v>227774.84125537242</v>
      </c>
      <c r="Y285">
        <v>246222.06058552137</v>
      </c>
      <c r="Z285">
        <v>196045.34522985897</v>
      </c>
      <c r="AA285">
        <v>211271.44829983584</v>
      </c>
      <c r="AB285">
        <v>198327.49061376275</v>
      </c>
      <c r="AC285">
        <v>210207.29138528023</v>
      </c>
      <c r="AD285">
        <v>220021.15539151969</v>
      </c>
      <c r="AE285">
        <v>206127.27601345218</v>
      </c>
      <c r="AF285">
        <v>204559.01698700685</v>
      </c>
      <c r="AG285">
        <v>266926.8913807288</v>
      </c>
      <c r="AH285">
        <v>232974.40981577832</v>
      </c>
      <c r="AI285">
        <v>199987.82291916065</v>
      </c>
      <c r="AJ285">
        <v>202691.96498504782</v>
      </c>
      <c r="AK285">
        <v>223136.74478674604</v>
      </c>
      <c r="AL285">
        <v>189770.72664739843</v>
      </c>
      <c r="AM285">
        <v>153455.60793355119</v>
      </c>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c r="DF285"/>
      <c r="DG285"/>
      <c r="DH285"/>
      <c r="DI285"/>
      <c r="DJ285"/>
      <c r="DK285"/>
      <c r="DL285"/>
      <c r="DM285"/>
      <c r="DN285"/>
      <c r="DO285"/>
      <c r="DP285"/>
      <c r="DQ285"/>
      <c r="DR285"/>
      <c r="DS285"/>
      <c r="DT285"/>
      <c r="DU285"/>
      <c r="DV285"/>
      <c r="DW285"/>
      <c r="DX285"/>
      <c r="DY285"/>
      <c r="DZ285"/>
      <c r="EA285"/>
      <c r="EB285"/>
      <c r="EC285"/>
      <c r="ED285"/>
      <c r="EE285"/>
      <c r="EF285"/>
      <c r="EG285"/>
      <c r="EH285"/>
      <c r="EI285"/>
      <c r="EJ285"/>
      <c r="EK285"/>
      <c r="EL285"/>
      <c r="EM285"/>
      <c r="EN285"/>
      <c r="EO285"/>
      <c r="EP285"/>
      <c r="EQ285"/>
      <c r="ER285"/>
      <c r="ES285"/>
      <c r="ET285"/>
      <c r="EU285"/>
      <c r="EV285"/>
      <c r="EW285"/>
      <c r="EX285"/>
      <c r="EY285"/>
      <c r="EZ285"/>
      <c r="FA285"/>
      <c r="FB285"/>
      <c r="FC285"/>
      <c r="FD285"/>
      <c r="FE285"/>
      <c r="FF285"/>
      <c r="FG285"/>
      <c r="FH285"/>
      <c r="FI285"/>
      <c r="FJ285"/>
      <c r="FK285"/>
      <c r="FL285"/>
      <c r="FM285"/>
      <c r="FN285"/>
      <c r="FO285"/>
      <c r="FP285"/>
      <c r="FQ285"/>
      <c r="FR285"/>
      <c r="FS285"/>
      <c r="FT285"/>
      <c r="FU285"/>
      <c r="FV285"/>
      <c r="FW285"/>
      <c r="FX285"/>
      <c r="FY285"/>
      <c r="FZ285"/>
      <c r="GA285"/>
      <c r="GB285"/>
      <c r="GC285"/>
      <c r="GD285"/>
      <c r="GE285"/>
      <c r="GF285"/>
      <c r="GG285"/>
      <c r="GH285"/>
      <c r="GI285"/>
      <c r="GJ285"/>
      <c r="GK285"/>
      <c r="GL285"/>
      <c r="GM285"/>
      <c r="GN285"/>
      <c r="GO285"/>
      <c r="GP285"/>
      <c r="GQ285"/>
      <c r="GR285"/>
      <c r="GS285"/>
      <c r="GT285"/>
      <c r="GU285"/>
      <c r="GV285"/>
      <c r="GW285"/>
      <c r="GX285"/>
      <c r="GY285"/>
      <c r="GZ285"/>
      <c r="HA285"/>
      <c r="HB285"/>
      <c r="HC285"/>
      <c r="HD285"/>
      <c r="HE285"/>
      <c r="HF285"/>
      <c r="HG285"/>
      <c r="HH285"/>
      <c r="HI285"/>
      <c r="HJ285"/>
      <c r="HK285"/>
      <c r="HL285"/>
      <c r="HM285"/>
      <c r="HN285"/>
      <c r="HO285"/>
      <c r="HP285"/>
      <c r="HQ285"/>
      <c r="HR285"/>
      <c r="HS285"/>
      <c r="HT285"/>
      <c r="HU285"/>
      <c r="HV285"/>
      <c r="HW285"/>
      <c r="HX285"/>
      <c r="HY285"/>
      <c r="HZ285"/>
      <c r="IA285"/>
      <c r="IB285"/>
      <c r="IC285"/>
      <c r="ID285"/>
      <c r="IE285"/>
      <c r="IF285"/>
      <c r="IG285"/>
      <c r="IH285"/>
      <c r="II285"/>
      <c r="IJ285"/>
      <c r="IK285"/>
      <c r="IL285"/>
      <c r="IM285"/>
      <c r="IN285"/>
      <c r="IO285"/>
      <c r="IP285"/>
      <c r="IQ285"/>
      <c r="IR285"/>
      <c r="IS285"/>
      <c r="IT285"/>
      <c r="IU285"/>
      <c r="IV285"/>
      <c r="IW285"/>
      <c r="IX285"/>
      <c r="IY285"/>
      <c r="IZ285"/>
      <c r="JA285"/>
      <c r="JB285"/>
      <c r="JC285"/>
      <c r="JD285"/>
      <c r="JE285"/>
      <c r="JF285"/>
      <c r="JG285"/>
      <c r="JH285"/>
      <c r="JI285"/>
      <c r="JJ285"/>
      <c r="JK285"/>
      <c r="JL285"/>
      <c r="JM285"/>
      <c r="JN285"/>
      <c r="JO285"/>
      <c r="JP285"/>
      <c r="JQ285"/>
      <c r="JR285"/>
      <c r="JS285"/>
      <c r="JT285"/>
      <c r="JU285"/>
      <c r="JV285"/>
      <c r="JW285"/>
      <c r="JX285"/>
      <c r="JY285"/>
      <c r="JZ285"/>
      <c r="KA285"/>
      <c r="KB285"/>
      <c r="KC285"/>
      <c r="KD285"/>
      <c r="KE285"/>
      <c r="KF285"/>
      <c r="KG285"/>
      <c r="KH285"/>
      <c r="KI285"/>
      <c r="KJ285"/>
      <c r="KK285"/>
      <c r="KL285"/>
      <c r="KM285"/>
      <c r="KN285"/>
      <c r="KO285"/>
      <c r="KP285"/>
      <c r="KQ285"/>
      <c r="KR285"/>
      <c r="KS285"/>
      <c r="KT285"/>
      <c r="KU285"/>
      <c r="KV285"/>
      <c r="KW285"/>
      <c r="KX285"/>
      <c r="KY285"/>
      <c r="KZ285"/>
      <c r="LA285"/>
      <c r="LB285"/>
      <c r="LC285"/>
      <c r="LD285"/>
      <c r="LE285"/>
      <c r="LF285"/>
      <c r="LG285"/>
      <c r="LH285"/>
      <c r="LI285"/>
      <c r="LJ285"/>
      <c r="LK285"/>
      <c r="LL285"/>
      <c r="LM285"/>
      <c r="LN285"/>
      <c r="LO285"/>
      <c r="LP285"/>
      <c r="LQ285"/>
      <c r="LR285"/>
      <c r="LS285"/>
      <c r="LT285"/>
      <c r="LU285"/>
      <c r="LV285"/>
      <c r="LW285"/>
      <c r="LX285"/>
      <c r="LY285"/>
      <c r="LZ285"/>
      <c r="MA285"/>
      <c r="MB285"/>
      <c r="MC285"/>
      <c r="MD285"/>
      <c r="ME285"/>
      <c r="MF285"/>
      <c r="MG285"/>
      <c r="MH285"/>
      <c r="MI285"/>
      <c r="MJ285"/>
      <c r="MK285"/>
      <c r="ML285"/>
      <c r="MM285"/>
      <c r="MN285"/>
      <c r="MO285"/>
      <c r="MP285"/>
      <c r="MQ285"/>
      <c r="MR285"/>
      <c r="MS285"/>
      <c r="MT285"/>
      <c r="MU285"/>
      <c r="MV285"/>
      <c r="MW285"/>
      <c r="MX285"/>
      <c r="MY285"/>
      <c r="MZ285"/>
      <c r="NA285"/>
      <c r="NB285"/>
      <c r="NC285"/>
      <c r="ND285"/>
      <c r="NE285"/>
      <c r="NF285"/>
      <c r="NG285"/>
      <c r="NH285"/>
      <c r="NI285"/>
      <c r="NJ285"/>
      <c r="NK285"/>
      <c r="NL285"/>
      <c r="NM285"/>
      <c r="NN285"/>
      <c r="NO285"/>
      <c r="NP285"/>
      <c r="NQ285"/>
      <c r="NR285"/>
      <c r="NS285"/>
      <c r="NT285"/>
      <c r="NU285"/>
      <c r="NV285"/>
      <c r="NW285"/>
      <c r="NX285"/>
      <c r="NY285"/>
      <c r="NZ285"/>
      <c r="OA285"/>
      <c r="OB285"/>
      <c r="OC285"/>
      <c r="OD285"/>
      <c r="OE285"/>
      <c r="OF285"/>
      <c r="OG285"/>
      <c r="OH285"/>
      <c r="OI285"/>
      <c r="OJ285"/>
      <c r="OK285"/>
      <c r="OL285"/>
      <c r="OM285"/>
      <c r="ON285"/>
      <c r="OO285"/>
      <c r="OP285"/>
      <c r="OQ285"/>
      <c r="OR285"/>
      <c r="OS285"/>
      <c r="OT285"/>
      <c r="OU285"/>
      <c r="OV285"/>
      <c r="OW285"/>
      <c r="OX285"/>
      <c r="OY285"/>
      <c r="OZ285"/>
      <c r="PA285"/>
      <c r="PB285"/>
      <c r="PC285"/>
      <c r="PD285"/>
      <c r="PE285"/>
      <c r="PF285"/>
      <c r="PG285"/>
      <c r="PH285"/>
      <c r="PI285"/>
      <c r="PJ285"/>
      <c r="PK285"/>
      <c r="PL285"/>
      <c r="PM285"/>
      <c r="PN285"/>
      <c r="PO285"/>
      <c r="PP285"/>
      <c r="PQ285"/>
      <c r="PR285"/>
      <c r="PS285"/>
      <c r="PT285"/>
      <c r="PU285"/>
      <c r="PV285"/>
      <c r="PW285"/>
      <c r="PX285"/>
      <c r="PY285"/>
      <c r="PZ285"/>
      <c r="QA285"/>
      <c r="QB285"/>
      <c r="QC285"/>
      <c r="QD285"/>
      <c r="QE285"/>
      <c r="QF285"/>
      <c r="QG285"/>
      <c r="QH285"/>
      <c r="QI285"/>
      <c r="QJ285"/>
      <c r="QK285"/>
      <c r="QL285"/>
      <c r="QM285"/>
      <c r="QN285"/>
      <c r="QO285"/>
      <c r="QP285"/>
      <c r="QQ285"/>
      <c r="QR285"/>
      <c r="QS285"/>
      <c r="QT285"/>
      <c r="QU285"/>
      <c r="QV285"/>
      <c r="QW285"/>
      <c r="QX285"/>
      <c r="QY285"/>
      <c r="QZ285"/>
      <c r="RA285"/>
      <c r="RB285"/>
      <c r="RC285"/>
      <c r="RD285"/>
      <c r="RE285"/>
      <c r="RF285"/>
      <c r="RG285"/>
      <c r="RH285"/>
      <c r="RI285"/>
      <c r="RJ285"/>
      <c r="RK285"/>
      <c r="RL285"/>
      <c r="RM285"/>
      <c r="RN285"/>
      <c r="RO285"/>
      <c r="RP285"/>
      <c r="RQ285"/>
      <c r="RR285"/>
      <c r="RS285"/>
      <c r="RT285"/>
      <c r="RU285"/>
      <c r="RV285"/>
      <c r="RW285"/>
      <c r="RX285"/>
      <c r="RY285"/>
      <c r="RZ285"/>
      <c r="SA285"/>
      <c r="SB285"/>
      <c r="SC285"/>
      <c r="SD285"/>
      <c r="SE285"/>
      <c r="SF285"/>
      <c r="SG285"/>
      <c r="SH285"/>
      <c r="SI285"/>
      <c r="SJ285"/>
      <c r="SK285"/>
      <c r="SL285"/>
      <c r="SM285"/>
      <c r="SN285"/>
      <c r="SO285"/>
      <c r="SP285"/>
      <c r="SQ285"/>
      <c r="SR285"/>
      <c r="SS285"/>
      <c r="ST285"/>
      <c r="SU285"/>
      <c r="SV285"/>
      <c r="SW285"/>
      <c r="SX285"/>
      <c r="SY285"/>
      <c r="SZ285"/>
      <c r="TA285"/>
      <c r="TB285"/>
      <c r="TC285"/>
      <c r="TD285"/>
      <c r="TE285"/>
      <c r="TF285"/>
      <c r="TG285"/>
      <c r="TH285"/>
      <c r="TI285"/>
      <c r="TJ285"/>
      <c r="TK285"/>
      <c r="TL285"/>
      <c r="TM285"/>
      <c r="TN285"/>
      <c r="TO285"/>
      <c r="TP285"/>
      <c r="TQ285"/>
      <c r="TR285"/>
      <c r="TS285"/>
      <c r="TT285"/>
      <c r="TU285"/>
      <c r="TV285"/>
      <c r="TW285"/>
      <c r="TX285"/>
      <c r="TY285"/>
      <c r="TZ285"/>
      <c r="UA285"/>
      <c r="UB285"/>
      <c r="UC285"/>
      <c r="UD285"/>
      <c r="UE285"/>
      <c r="UF285"/>
      <c r="UG285"/>
      <c r="UH285"/>
      <c r="UI285"/>
      <c r="UJ285"/>
      <c r="UK285"/>
      <c r="UL285"/>
      <c r="UM285"/>
      <c r="UN285"/>
      <c r="UO285"/>
      <c r="UP285"/>
      <c r="UQ285"/>
      <c r="UR285"/>
      <c r="US285"/>
      <c r="UT285"/>
      <c r="UU285"/>
      <c r="UV285"/>
      <c r="UW285"/>
      <c r="UX285"/>
      <c r="UY285"/>
      <c r="UZ285"/>
      <c r="VA285"/>
      <c r="VB285"/>
      <c r="VC285"/>
      <c r="VD285"/>
      <c r="VE285"/>
      <c r="VF285"/>
      <c r="VG285"/>
      <c r="VH285"/>
      <c r="VI285"/>
      <c r="VJ285"/>
      <c r="VK285"/>
      <c r="VL285"/>
      <c r="VM285"/>
      <c r="VN285"/>
      <c r="VO285"/>
      <c r="VP285"/>
      <c r="VQ285"/>
      <c r="VR285"/>
      <c r="VS285"/>
      <c r="VT285"/>
      <c r="VU285"/>
      <c r="VV285"/>
      <c r="VW285"/>
      <c r="VX285"/>
      <c r="VY285"/>
      <c r="VZ285"/>
      <c r="WA285"/>
      <c r="WB285"/>
      <c r="WC285"/>
      <c r="WD285"/>
      <c r="WE285"/>
      <c r="WF285"/>
      <c r="WG285"/>
      <c r="WH285"/>
      <c r="WI285"/>
      <c r="WJ285"/>
      <c r="WK285"/>
      <c r="WL285"/>
      <c r="WM285"/>
      <c r="WN285"/>
      <c r="WO285"/>
      <c r="WP285"/>
      <c r="WQ285"/>
      <c r="WR285"/>
      <c r="WS285"/>
      <c r="WT285"/>
      <c r="WU285"/>
      <c r="WV285"/>
      <c r="WW285"/>
      <c r="WX285"/>
      <c r="WY285"/>
      <c r="WZ285"/>
      <c r="XA285"/>
      <c r="XB285"/>
      <c r="XC285"/>
      <c r="XD285"/>
      <c r="XE285"/>
      <c r="XF285"/>
      <c r="XG285"/>
      <c r="XH285"/>
      <c r="XI285"/>
      <c r="XJ285"/>
      <c r="XK285"/>
      <c r="XL285"/>
      <c r="XM285"/>
      <c r="XN285"/>
      <c r="XO285"/>
      <c r="XP285"/>
      <c r="XQ285"/>
      <c r="XR285"/>
      <c r="XS285"/>
      <c r="XT285"/>
      <c r="XU285"/>
      <c r="XV285"/>
      <c r="XW285"/>
      <c r="XX285"/>
      <c r="XY285"/>
      <c r="XZ285"/>
      <c r="YA285"/>
      <c r="YB285"/>
      <c r="YC285"/>
      <c r="YD285"/>
      <c r="YE285"/>
      <c r="YF285"/>
      <c r="YG285"/>
      <c r="YH285"/>
      <c r="YI285"/>
      <c r="YJ285"/>
      <c r="YK285"/>
      <c r="YL285"/>
      <c r="YM285"/>
      <c r="YN285"/>
      <c r="YO285"/>
      <c r="YP285"/>
      <c r="YQ285"/>
      <c r="YR285"/>
      <c r="YS285"/>
      <c r="YT285"/>
      <c r="YU285"/>
      <c r="YV285"/>
      <c r="YW285"/>
      <c r="YX285"/>
      <c r="YY285"/>
      <c r="YZ285"/>
      <c r="ZA285"/>
      <c r="ZB285"/>
      <c r="ZC285"/>
      <c r="ZD285"/>
      <c r="ZE285"/>
      <c r="ZF285"/>
      <c r="ZG285"/>
      <c r="ZH285"/>
      <c r="ZI285"/>
      <c r="ZJ285"/>
      <c r="ZK285"/>
      <c r="ZL285"/>
      <c r="ZM285"/>
      <c r="ZN285"/>
      <c r="ZO285"/>
      <c r="ZP285"/>
      <c r="ZQ285"/>
      <c r="ZR285"/>
      <c r="ZS285"/>
      <c r="ZT285"/>
      <c r="ZU285"/>
      <c r="ZV285"/>
      <c r="ZW285"/>
      <c r="ZX285"/>
      <c r="ZY285"/>
      <c r="ZZ285"/>
    </row>
    <row r="286" spans="1:702" s="18" customFormat="1">
      <c r="A286" s="16" t="s">
        <v>69</v>
      </c>
      <c r="B286">
        <v>125635.65357290539</v>
      </c>
      <c r="C286">
        <v>126391.1318286423</v>
      </c>
      <c r="D286">
        <v>119188.88529067664</v>
      </c>
      <c r="E286">
        <v>127366.04586420856</v>
      </c>
      <c r="F286">
        <v>115531.03156248473</v>
      </c>
      <c r="G286">
        <v>125048.87084775249</v>
      </c>
      <c r="H286">
        <v>133376.04532207584</v>
      </c>
      <c r="I286">
        <v>154172.58325245645</v>
      </c>
      <c r="J286">
        <v>114865.52762123133</v>
      </c>
      <c r="K286">
        <v>117528.76726127011</v>
      </c>
      <c r="L286">
        <v>98830.157984389676</v>
      </c>
      <c r="M286">
        <v>96181.403609777335</v>
      </c>
      <c r="N286">
        <v>105151.20378818957</v>
      </c>
      <c r="O286">
        <v>98548.725587836117</v>
      </c>
      <c r="P286">
        <v>86919.138737389032</v>
      </c>
      <c r="Q286">
        <v>79490.921881981893</v>
      </c>
      <c r="R286">
        <v>73911.891635034699</v>
      </c>
      <c r="S286">
        <v>75280.133108749593</v>
      </c>
      <c r="T286">
        <v>69530.704397055262</v>
      </c>
      <c r="U286">
        <v>70952.093744298414</v>
      </c>
      <c r="V286">
        <v>61942.140356321761</v>
      </c>
      <c r="W286">
        <v>57592.937530332638</v>
      </c>
      <c r="X286">
        <v>56943.710313843134</v>
      </c>
      <c r="Y286">
        <v>61555.515146380378</v>
      </c>
      <c r="Z286">
        <v>49011.336307464771</v>
      </c>
      <c r="AA286">
        <v>52817.862074958983</v>
      </c>
      <c r="AB286">
        <v>49581.872653440711</v>
      </c>
      <c r="AC286">
        <v>52551.822846320079</v>
      </c>
      <c r="AD286">
        <v>55005.288847879943</v>
      </c>
      <c r="AE286">
        <v>51531.819003363067</v>
      </c>
      <c r="AF286">
        <v>51139.754246751741</v>
      </c>
      <c r="AG286">
        <v>0</v>
      </c>
      <c r="AH286">
        <v>0</v>
      </c>
      <c r="AI286">
        <v>0</v>
      </c>
      <c r="AJ286">
        <v>0</v>
      </c>
      <c r="AK286">
        <v>0</v>
      </c>
      <c r="AL286">
        <v>0</v>
      </c>
      <c r="AM286">
        <v>0</v>
      </c>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c r="DF286"/>
      <c r="DG286"/>
      <c r="DH286"/>
      <c r="DI286"/>
      <c r="DJ286"/>
      <c r="DK286"/>
      <c r="DL286"/>
      <c r="DM286"/>
      <c r="DN286"/>
      <c r="DO286"/>
      <c r="DP286"/>
      <c r="DQ286"/>
      <c r="DR286"/>
      <c r="DS286"/>
      <c r="DT286"/>
      <c r="DU286"/>
      <c r="DV286"/>
      <c r="DW286"/>
      <c r="DX286"/>
      <c r="DY286"/>
      <c r="DZ286"/>
      <c r="EA286"/>
      <c r="EB286"/>
      <c r="EC286"/>
      <c r="ED286"/>
      <c r="EE286"/>
      <c r="EF286"/>
      <c r="EG286"/>
      <c r="EH286"/>
      <c r="EI286"/>
      <c r="EJ286"/>
      <c r="EK286"/>
      <c r="EL286"/>
      <c r="EM286"/>
      <c r="EN286"/>
      <c r="EO286"/>
      <c r="EP286"/>
      <c r="EQ286"/>
      <c r="ER286"/>
      <c r="ES286"/>
      <c r="ET286"/>
      <c r="EU286"/>
      <c r="EV286"/>
      <c r="EW286"/>
      <c r="EX286"/>
      <c r="EY286"/>
      <c r="EZ286"/>
      <c r="FA286"/>
      <c r="FB286"/>
      <c r="FC286"/>
      <c r="FD286"/>
      <c r="FE286"/>
      <c r="FF286"/>
      <c r="FG286"/>
      <c r="FH286"/>
      <c r="FI286"/>
      <c r="FJ286"/>
      <c r="FK286"/>
      <c r="FL286"/>
      <c r="FM286"/>
      <c r="FN286"/>
      <c r="FO286"/>
      <c r="FP286"/>
      <c r="FQ286"/>
      <c r="FR286"/>
      <c r="FS286"/>
      <c r="FT286"/>
      <c r="FU286"/>
      <c r="FV286"/>
      <c r="FW286"/>
      <c r="FX286"/>
      <c r="FY286"/>
      <c r="FZ286"/>
      <c r="GA286"/>
      <c r="GB286"/>
      <c r="GC286"/>
      <c r="GD286"/>
      <c r="GE286"/>
      <c r="GF286"/>
      <c r="GG286"/>
      <c r="GH286"/>
      <c r="GI286"/>
      <c r="GJ286"/>
      <c r="GK286"/>
      <c r="GL286"/>
      <c r="GM286"/>
      <c r="GN286"/>
      <c r="GO286"/>
      <c r="GP286"/>
      <c r="GQ286"/>
      <c r="GR286"/>
      <c r="GS286"/>
      <c r="GT286"/>
      <c r="GU286"/>
      <c r="GV286"/>
      <c r="GW286"/>
      <c r="GX286"/>
      <c r="GY286"/>
      <c r="GZ286"/>
      <c r="HA286"/>
      <c r="HB286"/>
      <c r="HC286"/>
      <c r="HD286"/>
      <c r="HE286"/>
      <c r="HF286"/>
      <c r="HG286"/>
      <c r="HH286"/>
      <c r="HI286"/>
      <c r="HJ286"/>
      <c r="HK286"/>
      <c r="HL286"/>
      <c r="HM286"/>
      <c r="HN286"/>
      <c r="HO286"/>
      <c r="HP286"/>
      <c r="HQ286"/>
      <c r="HR286"/>
      <c r="HS286"/>
      <c r="HT286"/>
      <c r="HU286"/>
      <c r="HV286"/>
      <c r="HW286"/>
      <c r="HX286"/>
      <c r="HY286"/>
      <c r="HZ286"/>
      <c r="IA286"/>
      <c r="IB286"/>
      <c r="IC286"/>
      <c r="ID286"/>
      <c r="IE286"/>
      <c r="IF286"/>
      <c r="IG286"/>
      <c r="IH286"/>
      <c r="II286"/>
      <c r="IJ286"/>
      <c r="IK286"/>
      <c r="IL286"/>
      <c r="IM286"/>
      <c r="IN286"/>
      <c r="IO286"/>
      <c r="IP286"/>
      <c r="IQ286"/>
      <c r="IR286"/>
      <c r="IS286"/>
      <c r="IT286"/>
      <c r="IU286"/>
      <c r="IV286"/>
      <c r="IW286"/>
      <c r="IX286"/>
      <c r="IY286"/>
      <c r="IZ286"/>
      <c r="JA286"/>
      <c r="JB286"/>
      <c r="JC286"/>
      <c r="JD286"/>
      <c r="JE286"/>
      <c r="JF286"/>
      <c r="JG286"/>
      <c r="JH286"/>
      <c r="JI286"/>
      <c r="JJ286"/>
      <c r="JK286"/>
      <c r="JL286"/>
      <c r="JM286"/>
      <c r="JN286"/>
      <c r="JO286"/>
      <c r="JP286"/>
      <c r="JQ286"/>
      <c r="JR286"/>
      <c r="JS286"/>
      <c r="JT286"/>
      <c r="JU286"/>
      <c r="JV286"/>
      <c r="JW286"/>
      <c r="JX286"/>
      <c r="JY286"/>
      <c r="JZ286"/>
      <c r="KA286"/>
      <c r="KB286"/>
      <c r="KC286"/>
      <c r="KD286"/>
      <c r="KE286"/>
      <c r="KF286"/>
      <c r="KG286"/>
      <c r="KH286"/>
      <c r="KI286"/>
      <c r="KJ286"/>
      <c r="KK286"/>
      <c r="KL286"/>
      <c r="KM286"/>
      <c r="KN286"/>
      <c r="KO286"/>
      <c r="KP286"/>
      <c r="KQ286"/>
      <c r="KR286"/>
      <c r="KS286"/>
      <c r="KT286"/>
      <c r="KU286"/>
      <c r="KV286"/>
      <c r="KW286"/>
      <c r="KX286"/>
      <c r="KY286"/>
      <c r="KZ286"/>
      <c r="LA286"/>
      <c r="LB286"/>
      <c r="LC286"/>
      <c r="LD286"/>
      <c r="LE286"/>
      <c r="LF286"/>
      <c r="LG286"/>
      <c r="LH286"/>
      <c r="LI286"/>
      <c r="LJ286"/>
      <c r="LK286"/>
      <c r="LL286"/>
      <c r="LM286"/>
      <c r="LN286"/>
      <c r="LO286"/>
      <c r="LP286"/>
      <c r="LQ286"/>
      <c r="LR286"/>
      <c r="LS286"/>
      <c r="LT286"/>
      <c r="LU286"/>
      <c r="LV286"/>
      <c r="LW286"/>
      <c r="LX286"/>
      <c r="LY286"/>
      <c r="LZ286"/>
      <c r="MA286"/>
      <c r="MB286"/>
      <c r="MC286"/>
      <c r="MD286"/>
      <c r="ME286"/>
      <c r="MF286"/>
      <c r="MG286"/>
      <c r="MH286"/>
      <c r="MI286"/>
      <c r="MJ286"/>
      <c r="MK286"/>
      <c r="ML286"/>
      <c r="MM286"/>
      <c r="MN286"/>
      <c r="MO286"/>
      <c r="MP286"/>
      <c r="MQ286"/>
      <c r="MR286"/>
      <c r="MS286"/>
      <c r="MT286"/>
      <c r="MU286"/>
      <c r="MV286"/>
      <c r="MW286"/>
      <c r="MX286"/>
      <c r="MY286"/>
      <c r="MZ286"/>
      <c r="NA286"/>
      <c r="NB286"/>
      <c r="NC286"/>
      <c r="ND286"/>
      <c r="NE286"/>
      <c r="NF286"/>
      <c r="NG286"/>
      <c r="NH286"/>
      <c r="NI286"/>
      <c r="NJ286"/>
      <c r="NK286"/>
      <c r="NL286"/>
      <c r="NM286"/>
      <c r="NN286"/>
      <c r="NO286"/>
      <c r="NP286"/>
      <c r="NQ286"/>
      <c r="NR286"/>
      <c r="NS286"/>
      <c r="NT286"/>
      <c r="NU286"/>
      <c r="NV286"/>
      <c r="NW286"/>
      <c r="NX286"/>
      <c r="NY286"/>
      <c r="NZ286"/>
      <c r="OA286"/>
      <c r="OB286"/>
      <c r="OC286"/>
      <c r="OD286"/>
      <c r="OE286"/>
      <c r="OF286"/>
      <c r="OG286"/>
      <c r="OH286"/>
      <c r="OI286"/>
      <c r="OJ286"/>
      <c r="OK286"/>
      <c r="OL286"/>
      <c r="OM286"/>
      <c r="ON286"/>
      <c r="OO286"/>
      <c r="OP286"/>
      <c r="OQ286"/>
      <c r="OR286"/>
      <c r="OS286"/>
      <c r="OT286"/>
      <c r="OU286"/>
      <c r="OV286"/>
      <c r="OW286"/>
      <c r="OX286"/>
      <c r="OY286"/>
      <c r="OZ286"/>
      <c r="PA286"/>
      <c r="PB286"/>
      <c r="PC286"/>
      <c r="PD286"/>
      <c r="PE286"/>
      <c r="PF286"/>
      <c r="PG286"/>
      <c r="PH286"/>
      <c r="PI286"/>
      <c r="PJ286"/>
      <c r="PK286"/>
      <c r="PL286"/>
      <c r="PM286"/>
      <c r="PN286"/>
      <c r="PO286"/>
      <c r="PP286"/>
      <c r="PQ286"/>
      <c r="PR286"/>
      <c r="PS286"/>
      <c r="PT286"/>
      <c r="PU286"/>
      <c r="PV286"/>
      <c r="PW286"/>
      <c r="PX286"/>
      <c r="PY286"/>
      <c r="PZ286"/>
      <c r="QA286"/>
      <c r="QB286"/>
      <c r="QC286"/>
      <c r="QD286"/>
      <c r="QE286"/>
      <c r="QF286"/>
      <c r="QG286"/>
      <c r="QH286"/>
      <c r="QI286"/>
      <c r="QJ286"/>
      <c r="QK286"/>
      <c r="QL286"/>
      <c r="QM286"/>
      <c r="QN286"/>
      <c r="QO286"/>
      <c r="QP286"/>
      <c r="QQ286"/>
      <c r="QR286"/>
      <c r="QS286"/>
      <c r="QT286"/>
      <c r="QU286"/>
      <c r="QV286"/>
      <c r="QW286"/>
      <c r="QX286"/>
      <c r="QY286"/>
      <c r="QZ286"/>
      <c r="RA286"/>
      <c r="RB286"/>
      <c r="RC286"/>
      <c r="RD286"/>
      <c r="RE286"/>
      <c r="RF286"/>
      <c r="RG286"/>
      <c r="RH286"/>
      <c r="RI286"/>
      <c r="RJ286"/>
      <c r="RK286"/>
      <c r="RL286"/>
      <c r="RM286"/>
      <c r="RN286"/>
      <c r="RO286"/>
      <c r="RP286"/>
      <c r="RQ286"/>
      <c r="RR286"/>
      <c r="RS286"/>
      <c r="RT286"/>
      <c r="RU286"/>
      <c r="RV286"/>
      <c r="RW286"/>
      <c r="RX286"/>
      <c r="RY286"/>
      <c r="RZ286"/>
      <c r="SA286"/>
      <c r="SB286"/>
      <c r="SC286"/>
      <c r="SD286"/>
      <c r="SE286"/>
      <c r="SF286"/>
      <c r="SG286"/>
      <c r="SH286"/>
      <c r="SI286"/>
      <c r="SJ286"/>
      <c r="SK286"/>
      <c r="SL286"/>
      <c r="SM286"/>
      <c r="SN286"/>
      <c r="SO286"/>
      <c r="SP286"/>
      <c r="SQ286"/>
      <c r="SR286"/>
      <c r="SS286"/>
      <c r="ST286"/>
      <c r="SU286"/>
      <c r="SV286"/>
      <c r="SW286"/>
      <c r="SX286"/>
      <c r="SY286"/>
      <c r="SZ286"/>
      <c r="TA286"/>
      <c r="TB286"/>
      <c r="TC286"/>
      <c r="TD286"/>
      <c r="TE286"/>
      <c r="TF286"/>
      <c r="TG286"/>
      <c r="TH286"/>
      <c r="TI286"/>
      <c r="TJ286"/>
      <c r="TK286"/>
      <c r="TL286"/>
      <c r="TM286"/>
      <c r="TN286"/>
      <c r="TO286"/>
      <c r="TP286"/>
      <c r="TQ286"/>
      <c r="TR286"/>
      <c r="TS286"/>
      <c r="TT286"/>
      <c r="TU286"/>
      <c r="TV286"/>
      <c r="TW286"/>
      <c r="TX286"/>
      <c r="TY286"/>
      <c r="TZ286"/>
      <c r="UA286"/>
      <c r="UB286"/>
      <c r="UC286"/>
      <c r="UD286"/>
      <c r="UE286"/>
      <c r="UF286"/>
      <c r="UG286"/>
      <c r="UH286"/>
      <c r="UI286"/>
      <c r="UJ286"/>
      <c r="UK286"/>
      <c r="UL286"/>
      <c r="UM286"/>
      <c r="UN286"/>
      <c r="UO286"/>
      <c r="UP286"/>
      <c r="UQ286"/>
      <c r="UR286"/>
      <c r="US286"/>
      <c r="UT286"/>
      <c r="UU286"/>
      <c r="UV286"/>
      <c r="UW286"/>
      <c r="UX286"/>
      <c r="UY286"/>
      <c r="UZ286"/>
      <c r="VA286"/>
      <c r="VB286"/>
      <c r="VC286"/>
      <c r="VD286"/>
      <c r="VE286"/>
      <c r="VF286"/>
      <c r="VG286"/>
      <c r="VH286"/>
      <c r="VI286"/>
      <c r="VJ286"/>
      <c r="VK286"/>
      <c r="VL286"/>
      <c r="VM286"/>
      <c r="VN286"/>
      <c r="VO286"/>
      <c r="VP286"/>
      <c r="VQ286"/>
      <c r="VR286"/>
      <c r="VS286"/>
      <c r="VT286"/>
      <c r="VU286"/>
      <c r="VV286"/>
      <c r="VW286"/>
      <c r="VX286"/>
      <c r="VY286"/>
      <c r="VZ286"/>
      <c r="WA286"/>
      <c r="WB286"/>
      <c r="WC286"/>
      <c r="WD286"/>
      <c r="WE286"/>
      <c r="WF286"/>
      <c r="WG286"/>
      <c r="WH286"/>
      <c r="WI286"/>
      <c r="WJ286"/>
      <c r="WK286"/>
      <c r="WL286"/>
      <c r="WM286"/>
      <c r="WN286"/>
      <c r="WO286"/>
      <c r="WP286"/>
      <c r="WQ286"/>
      <c r="WR286"/>
      <c r="WS286"/>
      <c r="WT286"/>
      <c r="WU286"/>
      <c r="WV286"/>
      <c r="WW286"/>
      <c r="WX286"/>
      <c r="WY286"/>
      <c r="WZ286"/>
      <c r="XA286"/>
      <c r="XB286"/>
      <c r="XC286"/>
      <c r="XD286"/>
      <c r="XE286"/>
      <c r="XF286"/>
      <c r="XG286"/>
      <c r="XH286"/>
      <c r="XI286"/>
      <c r="XJ286"/>
      <c r="XK286"/>
      <c r="XL286"/>
      <c r="XM286"/>
      <c r="XN286"/>
      <c r="XO286"/>
      <c r="XP286"/>
      <c r="XQ286"/>
      <c r="XR286"/>
      <c r="XS286"/>
      <c r="XT286"/>
      <c r="XU286"/>
      <c r="XV286"/>
      <c r="XW286"/>
      <c r="XX286"/>
      <c r="XY286"/>
      <c r="XZ286"/>
      <c r="YA286"/>
      <c r="YB286"/>
      <c r="YC286"/>
      <c r="YD286"/>
      <c r="YE286"/>
      <c r="YF286"/>
      <c r="YG286"/>
      <c r="YH286"/>
      <c r="YI286"/>
      <c r="YJ286"/>
      <c r="YK286"/>
      <c r="YL286"/>
      <c r="YM286"/>
      <c r="YN286"/>
      <c r="YO286"/>
      <c r="YP286"/>
      <c r="YQ286"/>
      <c r="YR286"/>
      <c r="YS286"/>
      <c r="YT286"/>
      <c r="YU286"/>
      <c r="YV286"/>
      <c r="YW286"/>
      <c r="YX286"/>
      <c r="YY286"/>
      <c r="YZ286"/>
      <c r="ZA286"/>
      <c r="ZB286"/>
      <c r="ZC286"/>
      <c r="ZD286"/>
      <c r="ZE286"/>
      <c r="ZF286"/>
      <c r="ZG286"/>
      <c r="ZH286"/>
      <c r="ZI286"/>
      <c r="ZJ286"/>
      <c r="ZK286"/>
      <c r="ZL286"/>
      <c r="ZM286"/>
      <c r="ZN286"/>
      <c r="ZO286"/>
      <c r="ZP286"/>
      <c r="ZQ286"/>
      <c r="ZR286"/>
      <c r="ZS286"/>
      <c r="ZT286"/>
      <c r="ZU286"/>
      <c r="ZV286"/>
      <c r="ZW286"/>
      <c r="ZX286"/>
      <c r="ZY286"/>
      <c r="ZZ286"/>
    </row>
    <row r="287" spans="1:702" s="18" customFormat="1">
      <c r="A287" s="16" t="s">
        <v>195</v>
      </c>
      <c r="B287">
        <v>628178.26786452695</v>
      </c>
      <c r="C287">
        <v>631955.65914321155</v>
      </c>
      <c r="D287">
        <v>595944.42645338317</v>
      </c>
      <c r="E287">
        <v>636830.22932104277</v>
      </c>
      <c r="F287">
        <v>577655.15781242365</v>
      </c>
      <c r="G287">
        <v>625244.3542387624</v>
      </c>
      <c r="H287">
        <v>666880.22661037918</v>
      </c>
      <c r="I287">
        <v>770862.91626228229</v>
      </c>
      <c r="J287">
        <v>574327.63810615672</v>
      </c>
      <c r="K287">
        <v>587643.83630635065</v>
      </c>
      <c r="L287">
        <v>494150.78992194834</v>
      </c>
      <c r="M287">
        <v>480907.01804888662</v>
      </c>
      <c r="N287">
        <v>525756.01894094772</v>
      </c>
      <c r="O287">
        <v>492743.62793918047</v>
      </c>
      <c r="P287">
        <v>434595.69368694507</v>
      </c>
      <c r="Q287">
        <v>397454.60940990935</v>
      </c>
      <c r="R287">
        <v>369559.45817517338</v>
      </c>
      <c r="S287">
        <v>376400.66554374783</v>
      </c>
      <c r="T287">
        <v>347653.52198527619</v>
      </c>
      <c r="U287">
        <v>354760.46872149192</v>
      </c>
      <c r="V287">
        <v>309710.70178160869</v>
      </c>
      <c r="W287">
        <v>287964.68765166309</v>
      </c>
      <c r="X287">
        <v>284718.55156921555</v>
      </c>
      <c r="Y287">
        <v>307777.57573190174</v>
      </c>
      <c r="Z287">
        <v>245056.68153732375</v>
      </c>
      <c r="AA287">
        <v>264089.31037479482</v>
      </c>
      <c r="AB287">
        <v>247909.36326720347</v>
      </c>
      <c r="AC287">
        <v>262759.11423160031</v>
      </c>
      <c r="AD287">
        <v>275026.44423939963</v>
      </c>
      <c r="AE287">
        <v>257659.09501681523</v>
      </c>
      <c r="AF287">
        <v>255698.7712337586</v>
      </c>
      <c r="AG287">
        <v>266926.8913807288</v>
      </c>
      <c r="AH287">
        <v>232974.40981577832</v>
      </c>
      <c r="AI287">
        <v>199987.82291916068</v>
      </c>
      <c r="AJ287">
        <v>202691.96498504782</v>
      </c>
      <c r="AK287">
        <v>223136.74478674601</v>
      </c>
      <c r="AL287">
        <v>189770.72664739843</v>
      </c>
      <c r="AM287">
        <v>153455.60793355119</v>
      </c>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c r="DF287"/>
      <c r="DG287"/>
      <c r="DH287"/>
      <c r="DI287"/>
      <c r="DJ287"/>
      <c r="DK287"/>
      <c r="DL287"/>
      <c r="DM287"/>
      <c r="DN287"/>
      <c r="DO287"/>
      <c r="DP287"/>
      <c r="DQ287"/>
      <c r="DR287"/>
      <c r="DS287"/>
      <c r="DT287"/>
      <c r="DU287"/>
      <c r="DV287"/>
      <c r="DW287"/>
      <c r="DX287"/>
      <c r="DY287"/>
      <c r="DZ287"/>
      <c r="EA287"/>
      <c r="EB287"/>
      <c r="EC287"/>
      <c r="ED287"/>
      <c r="EE287"/>
      <c r="EF287"/>
      <c r="EG287"/>
      <c r="EH287"/>
      <c r="EI287"/>
      <c r="EJ287"/>
      <c r="EK287"/>
      <c r="EL287"/>
      <c r="EM287"/>
      <c r="EN287"/>
      <c r="EO287"/>
      <c r="EP287"/>
      <c r="EQ287"/>
      <c r="ER287"/>
      <c r="ES287"/>
      <c r="ET287"/>
      <c r="EU287"/>
      <c r="EV287"/>
      <c r="EW287"/>
      <c r="EX287"/>
      <c r="EY287"/>
      <c r="EZ287"/>
      <c r="FA287"/>
      <c r="FB287"/>
      <c r="FC287"/>
      <c r="FD287"/>
      <c r="FE287"/>
      <c r="FF287"/>
      <c r="FG287"/>
      <c r="FH287"/>
      <c r="FI287"/>
      <c r="FJ287"/>
      <c r="FK287"/>
      <c r="FL287"/>
      <c r="FM287"/>
      <c r="FN287"/>
      <c r="FO287"/>
      <c r="FP287"/>
      <c r="FQ287"/>
      <c r="FR287"/>
      <c r="FS287"/>
      <c r="FT287"/>
      <c r="FU287"/>
      <c r="FV287"/>
      <c r="FW287"/>
      <c r="FX287"/>
      <c r="FY287"/>
      <c r="FZ287"/>
      <c r="GA287"/>
      <c r="GB287"/>
      <c r="GC287"/>
      <c r="GD287"/>
      <c r="GE287"/>
      <c r="GF287"/>
      <c r="GG287"/>
      <c r="GH287"/>
      <c r="GI287"/>
      <c r="GJ287"/>
      <c r="GK287"/>
      <c r="GL287"/>
      <c r="GM287"/>
      <c r="GN287"/>
      <c r="GO287"/>
      <c r="GP287"/>
      <c r="GQ287"/>
      <c r="GR287"/>
      <c r="GS287"/>
      <c r="GT287"/>
      <c r="GU287"/>
      <c r="GV287"/>
      <c r="GW287"/>
      <c r="GX287"/>
      <c r="GY287"/>
      <c r="GZ287"/>
      <c r="HA287"/>
      <c r="HB287"/>
      <c r="HC287"/>
      <c r="HD287"/>
      <c r="HE287"/>
      <c r="HF287"/>
      <c r="HG287"/>
      <c r="HH287"/>
      <c r="HI287"/>
      <c r="HJ287"/>
      <c r="HK287"/>
      <c r="HL287"/>
      <c r="HM287"/>
      <c r="HN287"/>
      <c r="HO287"/>
      <c r="HP287"/>
      <c r="HQ287"/>
      <c r="HR287"/>
      <c r="HS287"/>
      <c r="HT287"/>
      <c r="HU287"/>
      <c r="HV287"/>
      <c r="HW287"/>
      <c r="HX287"/>
      <c r="HY287"/>
      <c r="HZ287"/>
      <c r="IA287"/>
      <c r="IB287"/>
      <c r="IC287"/>
      <c r="ID287"/>
      <c r="IE287"/>
      <c r="IF287"/>
      <c r="IG287"/>
      <c r="IH287"/>
      <c r="II287"/>
      <c r="IJ287"/>
      <c r="IK287"/>
      <c r="IL287"/>
      <c r="IM287"/>
      <c r="IN287"/>
      <c r="IO287"/>
      <c r="IP287"/>
      <c r="IQ287"/>
      <c r="IR287"/>
      <c r="IS287"/>
      <c r="IT287"/>
      <c r="IU287"/>
      <c r="IV287"/>
      <c r="IW287"/>
      <c r="IX287"/>
      <c r="IY287"/>
      <c r="IZ287"/>
      <c r="JA287"/>
      <c r="JB287"/>
      <c r="JC287"/>
      <c r="JD287"/>
      <c r="JE287"/>
      <c r="JF287"/>
      <c r="JG287"/>
      <c r="JH287"/>
      <c r="JI287"/>
      <c r="JJ287"/>
      <c r="JK287"/>
      <c r="JL287"/>
      <c r="JM287"/>
      <c r="JN287"/>
      <c r="JO287"/>
      <c r="JP287"/>
      <c r="JQ287"/>
      <c r="JR287"/>
      <c r="JS287"/>
      <c r="JT287"/>
      <c r="JU287"/>
      <c r="JV287"/>
      <c r="JW287"/>
      <c r="JX287"/>
      <c r="JY287"/>
      <c r="JZ287"/>
      <c r="KA287"/>
      <c r="KB287"/>
      <c r="KC287"/>
      <c r="KD287"/>
      <c r="KE287"/>
      <c r="KF287"/>
      <c r="KG287"/>
      <c r="KH287"/>
      <c r="KI287"/>
      <c r="KJ287"/>
      <c r="KK287"/>
      <c r="KL287"/>
      <c r="KM287"/>
      <c r="KN287"/>
      <c r="KO287"/>
      <c r="KP287"/>
      <c r="KQ287"/>
      <c r="KR287"/>
      <c r="KS287"/>
      <c r="KT287"/>
      <c r="KU287"/>
      <c r="KV287"/>
      <c r="KW287"/>
      <c r="KX287"/>
      <c r="KY287"/>
      <c r="KZ287"/>
      <c r="LA287"/>
      <c r="LB287"/>
      <c r="LC287"/>
      <c r="LD287"/>
      <c r="LE287"/>
      <c r="LF287"/>
      <c r="LG287"/>
      <c r="LH287"/>
      <c r="LI287"/>
      <c r="LJ287"/>
      <c r="LK287"/>
      <c r="LL287"/>
      <c r="LM287"/>
      <c r="LN287"/>
      <c r="LO287"/>
      <c r="LP287"/>
      <c r="LQ287"/>
      <c r="LR287"/>
      <c r="LS287"/>
      <c r="LT287"/>
      <c r="LU287"/>
      <c r="LV287"/>
      <c r="LW287"/>
      <c r="LX287"/>
      <c r="LY287"/>
      <c r="LZ287"/>
      <c r="MA287"/>
      <c r="MB287"/>
      <c r="MC287"/>
      <c r="MD287"/>
      <c r="ME287"/>
      <c r="MF287"/>
      <c r="MG287"/>
      <c r="MH287"/>
      <c r="MI287"/>
      <c r="MJ287"/>
      <c r="MK287"/>
      <c r="ML287"/>
      <c r="MM287"/>
      <c r="MN287"/>
      <c r="MO287"/>
      <c r="MP287"/>
      <c r="MQ287"/>
      <c r="MR287"/>
      <c r="MS287"/>
      <c r="MT287"/>
      <c r="MU287"/>
      <c r="MV287"/>
      <c r="MW287"/>
      <c r="MX287"/>
      <c r="MY287"/>
      <c r="MZ287"/>
      <c r="NA287"/>
      <c r="NB287"/>
      <c r="NC287"/>
      <c r="ND287"/>
      <c r="NE287"/>
      <c r="NF287"/>
      <c r="NG287"/>
      <c r="NH287"/>
      <c r="NI287"/>
      <c r="NJ287"/>
      <c r="NK287"/>
      <c r="NL287"/>
      <c r="NM287"/>
      <c r="NN287"/>
      <c r="NO287"/>
      <c r="NP287"/>
      <c r="NQ287"/>
      <c r="NR287"/>
      <c r="NS287"/>
      <c r="NT287"/>
      <c r="NU287"/>
      <c r="NV287"/>
      <c r="NW287"/>
      <c r="NX287"/>
      <c r="NY287"/>
      <c r="NZ287"/>
      <c r="OA287"/>
      <c r="OB287"/>
      <c r="OC287"/>
      <c r="OD287"/>
      <c r="OE287"/>
      <c r="OF287"/>
      <c r="OG287"/>
      <c r="OH287"/>
      <c r="OI287"/>
      <c r="OJ287"/>
      <c r="OK287"/>
      <c r="OL287"/>
      <c r="OM287"/>
      <c r="ON287"/>
      <c r="OO287"/>
      <c r="OP287"/>
      <c r="OQ287"/>
      <c r="OR287"/>
      <c r="OS287"/>
      <c r="OT287"/>
      <c r="OU287"/>
      <c r="OV287"/>
      <c r="OW287"/>
      <c r="OX287"/>
      <c r="OY287"/>
      <c r="OZ287"/>
      <c r="PA287"/>
      <c r="PB287"/>
      <c r="PC287"/>
      <c r="PD287"/>
      <c r="PE287"/>
      <c r="PF287"/>
      <c r="PG287"/>
      <c r="PH287"/>
      <c r="PI287"/>
      <c r="PJ287"/>
      <c r="PK287"/>
      <c r="PL287"/>
      <c r="PM287"/>
      <c r="PN287"/>
      <c r="PO287"/>
      <c r="PP287"/>
      <c r="PQ287"/>
      <c r="PR287"/>
      <c r="PS287"/>
      <c r="PT287"/>
      <c r="PU287"/>
      <c r="PV287"/>
      <c r="PW287"/>
      <c r="PX287"/>
      <c r="PY287"/>
      <c r="PZ287"/>
      <c r="QA287"/>
      <c r="QB287"/>
      <c r="QC287"/>
      <c r="QD287"/>
      <c r="QE287"/>
      <c r="QF287"/>
      <c r="QG287"/>
      <c r="QH287"/>
      <c r="QI287"/>
      <c r="QJ287"/>
      <c r="QK287"/>
      <c r="QL287"/>
      <c r="QM287"/>
      <c r="QN287"/>
      <c r="QO287"/>
      <c r="QP287"/>
      <c r="QQ287"/>
      <c r="QR287"/>
      <c r="QS287"/>
      <c r="QT287"/>
      <c r="QU287"/>
      <c r="QV287"/>
      <c r="QW287"/>
      <c r="QX287"/>
      <c r="QY287"/>
      <c r="QZ287"/>
      <c r="RA287"/>
      <c r="RB287"/>
      <c r="RC287"/>
      <c r="RD287"/>
      <c r="RE287"/>
      <c r="RF287"/>
      <c r="RG287"/>
      <c r="RH287"/>
      <c r="RI287"/>
      <c r="RJ287"/>
      <c r="RK287"/>
      <c r="RL287"/>
      <c r="RM287"/>
      <c r="RN287"/>
      <c r="RO287"/>
      <c r="RP287"/>
      <c r="RQ287"/>
      <c r="RR287"/>
      <c r="RS287"/>
      <c r="RT287"/>
      <c r="RU287"/>
      <c r="RV287"/>
      <c r="RW287"/>
      <c r="RX287"/>
      <c r="RY287"/>
      <c r="RZ287"/>
      <c r="SA287"/>
      <c r="SB287"/>
      <c r="SC287"/>
      <c r="SD287"/>
      <c r="SE287"/>
      <c r="SF287"/>
      <c r="SG287"/>
      <c r="SH287"/>
      <c r="SI287"/>
      <c r="SJ287"/>
      <c r="SK287"/>
      <c r="SL287"/>
      <c r="SM287"/>
      <c r="SN287"/>
      <c r="SO287"/>
      <c r="SP287"/>
      <c r="SQ287"/>
      <c r="SR287"/>
      <c r="SS287"/>
      <c r="ST287"/>
      <c r="SU287"/>
      <c r="SV287"/>
      <c r="SW287"/>
      <c r="SX287"/>
      <c r="SY287"/>
      <c r="SZ287"/>
      <c r="TA287"/>
      <c r="TB287"/>
      <c r="TC287"/>
      <c r="TD287"/>
      <c r="TE287"/>
      <c r="TF287"/>
      <c r="TG287"/>
      <c r="TH287"/>
      <c r="TI287"/>
      <c r="TJ287"/>
      <c r="TK287"/>
      <c r="TL287"/>
      <c r="TM287"/>
      <c r="TN287"/>
      <c r="TO287"/>
      <c r="TP287"/>
      <c r="TQ287"/>
      <c r="TR287"/>
      <c r="TS287"/>
      <c r="TT287"/>
      <c r="TU287"/>
      <c r="TV287"/>
      <c r="TW287"/>
      <c r="TX287"/>
      <c r="TY287"/>
      <c r="TZ287"/>
      <c r="UA287"/>
      <c r="UB287"/>
      <c r="UC287"/>
      <c r="UD287"/>
      <c r="UE287"/>
      <c r="UF287"/>
      <c r="UG287"/>
      <c r="UH287"/>
      <c r="UI287"/>
      <c r="UJ287"/>
      <c r="UK287"/>
      <c r="UL287"/>
      <c r="UM287"/>
      <c r="UN287"/>
      <c r="UO287"/>
      <c r="UP287"/>
      <c r="UQ287"/>
      <c r="UR287"/>
      <c r="US287"/>
      <c r="UT287"/>
      <c r="UU287"/>
      <c r="UV287"/>
      <c r="UW287"/>
      <c r="UX287"/>
      <c r="UY287"/>
      <c r="UZ287"/>
      <c r="VA287"/>
      <c r="VB287"/>
      <c r="VC287"/>
      <c r="VD287"/>
      <c r="VE287"/>
      <c r="VF287"/>
      <c r="VG287"/>
      <c r="VH287"/>
      <c r="VI287"/>
      <c r="VJ287"/>
      <c r="VK287"/>
      <c r="VL287"/>
      <c r="VM287"/>
      <c r="VN287"/>
      <c r="VO287"/>
      <c r="VP287"/>
      <c r="VQ287"/>
      <c r="VR287"/>
      <c r="VS287"/>
      <c r="VT287"/>
      <c r="VU287"/>
      <c r="VV287"/>
      <c r="VW287"/>
      <c r="VX287"/>
      <c r="VY287"/>
      <c r="VZ287"/>
      <c r="WA287"/>
      <c r="WB287"/>
      <c r="WC287"/>
      <c r="WD287"/>
      <c r="WE287"/>
      <c r="WF287"/>
      <c r="WG287"/>
      <c r="WH287"/>
      <c r="WI287"/>
      <c r="WJ287"/>
      <c r="WK287"/>
      <c r="WL287"/>
      <c r="WM287"/>
      <c r="WN287"/>
      <c r="WO287"/>
      <c r="WP287"/>
      <c r="WQ287"/>
      <c r="WR287"/>
      <c r="WS287"/>
      <c r="WT287"/>
      <c r="WU287"/>
      <c r="WV287"/>
      <c r="WW287"/>
      <c r="WX287"/>
      <c r="WY287"/>
      <c r="WZ287"/>
      <c r="XA287"/>
      <c r="XB287"/>
      <c r="XC287"/>
      <c r="XD287"/>
      <c r="XE287"/>
      <c r="XF287"/>
      <c r="XG287"/>
      <c r="XH287"/>
      <c r="XI287"/>
      <c r="XJ287"/>
      <c r="XK287"/>
      <c r="XL287"/>
      <c r="XM287"/>
      <c r="XN287"/>
      <c r="XO287"/>
      <c r="XP287"/>
      <c r="XQ287"/>
      <c r="XR287"/>
      <c r="XS287"/>
      <c r="XT287"/>
      <c r="XU287"/>
      <c r="XV287"/>
      <c r="XW287"/>
      <c r="XX287"/>
      <c r="XY287"/>
      <c r="XZ287"/>
      <c r="YA287"/>
      <c r="YB287"/>
      <c r="YC287"/>
      <c r="YD287"/>
      <c r="YE287"/>
      <c r="YF287"/>
      <c r="YG287"/>
      <c r="YH287"/>
      <c r="YI287"/>
      <c r="YJ287"/>
      <c r="YK287"/>
      <c r="YL287"/>
      <c r="YM287"/>
      <c r="YN287"/>
      <c r="YO287"/>
      <c r="YP287"/>
      <c r="YQ287"/>
      <c r="YR287"/>
      <c r="YS287"/>
      <c r="YT287"/>
      <c r="YU287"/>
      <c r="YV287"/>
      <c r="YW287"/>
      <c r="YX287"/>
      <c r="YY287"/>
      <c r="YZ287"/>
      <c r="ZA287"/>
      <c r="ZB287"/>
      <c r="ZC287"/>
      <c r="ZD287"/>
      <c r="ZE287"/>
      <c r="ZF287"/>
      <c r="ZG287"/>
      <c r="ZH287"/>
      <c r="ZI287"/>
      <c r="ZJ287"/>
      <c r="ZK287"/>
      <c r="ZL287"/>
      <c r="ZM287"/>
      <c r="ZN287"/>
      <c r="ZO287"/>
      <c r="ZP287"/>
      <c r="ZQ287"/>
      <c r="ZR287"/>
      <c r="ZS287"/>
      <c r="ZT287"/>
      <c r="ZU287"/>
      <c r="ZV287"/>
      <c r="ZW287"/>
      <c r="ZX287"/>
      <c r="ZY287"/>
      <c r="ZZ287"/>
    </row>
    <row r="288" spans="1:702" s="18" customFormat="1">
      <c r="A288" s="69" t="s">
        <v>361</v>
      </c>
      <c r="B288">
        <v>0</v>
      </c>
      <c r="C288">
        <v>0</v>
      </c>
      <c r="D288">
        <v>0</v>
      </c>
      <c r="E288">
        <v>0</v>
      </c>
      <c r="F288">
        <v>0</v>
      </c>
      <c r="G288">
        <v>0</v>
      </c>
      <c r="H288">
        <v>0</v>
      </c>
      <c r="I288">
        <v>0</v>
      </c>
      <c r="J288">
        <v>0</v>
      </c>
      <c r="K288">
        <v>0</v>
      </c>
      <c r="L288">
        <v>0</v>
      </c>
      <c r="M288">
        <v>0</v>
      </c>
      <c r="N288">
        <v>0</v>
      </c>
      <c r="O288">
        <v>0</v>
      </c>
      <c r="P288">
        <v>0</v>
      </c>
      <c r="Q288">
        <v>0</v>
      </c>
      <c r="R288">
        <v>0</v>
      </c>
      <c r="S288">
        <v>0</v>
      </c>
      <c r="T288">
        <v>0</v>
      </c>
      <c r="U288">
        <v>0</v>
      </c>
      <c r="V288">
        <v>0</v>
      </c>
      <c r="W288">
        <v>0</v>
      </c>
      <c r="X288">
        <v>0</v>
      </c>
      <c r="Y288">
        <v>0</v>
      </c>
      <c r="Z288">
        <v>0</v>
      </c>
      <c r="AA288">
        <v>0</v>
      </c>
      <c r="AB288">
        <v>0</v>
      </c>
      <c r="AC288">
        <v>0</v>
      </c>
      <c r="AD288">
        <v>0</v>
      </c>
      <c r="AE288">
        <v>0</v>
      </c>
      <c r="AF288">
        <v>0</v>
      </c>
      <c r="AG288">
        <v>0</v>
      </c>
      <c r="AH288">
        <v>0</v>
      </c>
      <c r="AI288">
        <v>0</v>
      </c>
      <c r="AJ288">
        <v>0</v>
      </c>
      <c r="AK288">
        <v>0</v>
      </c>
      <c r="AL288">
        <v>0</v>
      </c>
      <c r="AM288">
        <v>0</v>
      </c>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c r="DF288"/>
      <c r="DG288"/>
      <c r="DH288"/>
      <c r="DI288"/>
      <c r="DJ288"/>
      <c r="DK288"/>
      <c r="DL288"/>
      <c r="DM288"/>
      <c r="DN288"/>
      <c r="DO288"/>
      <c r="DP288"/>
      <c r="DQ288"/>
      <c r="DR288"/>
      <c r="DS288"/>
      <c r="DT288"/>
      <c r="DU288"/>
      <c r="DV288"/>
      <c r="DW288"/>
      <c r="DX288"/>
      <c r="DY288"/>
      <c r="DZ288"/>
      <c r="EA288"/>
      <c r="EB288"/>
      <c r="EC288"/>
      <c r="ED288"/>
      <c r="EE288"/>
      <c r="EF288"/>
      <c r="EG288"/>
      <c r="EH288"/>
      <c r="EI288"/>
      <c r="EJ288"/>
      <c r="EK288"/>
      <c r="EL288"/>
      <c r="EM288"/>
      <c r="EN288"/>
      <c r="EO288"/>
      <c r="EP288"/>
      <c r="EQ288"/>
      <c r="ER288"/>
      <c r="ES288"/>
      <c r="ET288"/>
      <c r="EU288"/>
      <c r="EV288"/>
      <c r="EW288"/>
      <c r="EX288"/>
      <c r="EY288"/>
      <c r="EZ288"/>
      <c r="FA288"/>
      <c r="FB288"/>
      <c r="FC288"/>
      <c r="FD288"/>
      <c r="FE288"/>
      <c r="FF288"/>
      <c r="FG288"/>
      <c r="FH288"/>
      <c r="FI288"/>
      <c r="FJ288"/>
      <c r="FK288"/>
      <c r="FL288"/>
      <c r="FM288"/>
      <c r="FN288"/>
      <c r="FO288"/>
      <c r="FP288"/>
      <c r="FQ288"/>
      <c r="FR288"/>
      <c r="FS288"/>
      <c r="FT288"/>
      <c r="FU288"/>
      <c r="FV288"/>
      <c r="FW288"/>
      <c r="FX288"/>
      <c r="FY288"/>
      <c r="FZ288"/>
      <c r="GA288"/>
      <c r="GB288"/>
      <c r="GC288"/>
      <c r="GD288"/>
      <c r="GE288"/>
      <c r="GF288"/>
      <c r="GG288"/>
      <c r="GH288"/>
      <c r="GI288"/>
      <c r="GJ288"/>
      <c r="GK288"/>
      <c r="GL288"/>
      <c r="GM288"/>
      <c r="GN288"/>
      <c r="GO288"/>
      <c r="GP288"/>
      <c r="GQ288"/>
      <c r="GR288"/>
      <c r="GS288"/>
      <c r="GT288"/>
      <c r="GU288"/>
      <c r="GV288"/>
      <c r="GW288"/>
      <c r="GX288"/>
      <c r="GY288"/>
      <c r="GZ288"/>
      <c r="HA288"/>
      <c r="HB288"/>
      <c r="HC288"/>
      <c r="HD288"/>
      <c r="HE288"/>
      <c r="HF288"/>
      <c r="HG288"/>
      <c r="HH288"/>
      <c r="HI288"/>
      <c r="HJ288"/>
      <c r="HK288"/>
      <c r="HL288"/>
      <c r="HM288"/>
      <c r="HN288"/>
      <c r="HO288"/>
      <c r="HP288"/>
      <c r="HQ288"/>
      <c r="HR288"/>
      <c r="HS288"/>
      <c r="HT288"/>
      <c r="HU288"/>
      <c r="HV288"/>
      <c r="HW288"/>
      <c r="HX288"/>
      <c r="HY288"/>
      <c r="HZ288"/>
      <c r="IA288"/>
      <c r="IB288"/>
      <c r="IC288"/>
      <c r="ID288"/>
      <c r="IE288"/>
      <c r="IF288"/>
      <c r="IG288"/>
      <c r="IH288"/>
      <c r="II288"/>
      <c r="IJ288"/>
      <c r="IK288"/>
      <c r="IL288"/>
      <c r="IM288"/>
      <c r="IN288"/>
      <c r="IO288"/>
      <c r="IP288"/>
      <c r="IQ288"/>
      <c r="IR288"/>
      <c r="IS288"/>
      <c r="IT288"/>
      <c r="IU288"/>
      <c r="IV288"/>
      <c r="IW288"/>
      <c r="IX288"/>
      <c r="IY288"/>
      <c r="IZ288"/>
      <c r="JA288"/>
      <c r="JB288"/>
      <c r="JC288"/>
      <c r="JD288"/>
      <c r="JE288"/>
      <c r="JF288"/>
      <c r="JG288"/>
      <c r="JH288"/>
      <c r="JI288"/>
      <c r="JJ288"/>
      <c r="JK288"/>
      <c r="JL288"/>
      <c r="JM288"/>
      <c r="JN288"/>
      <c r="JO288"/>
      <c r="JP288"/>
      <c r="JQ288"/>
      <c r="JR288"/>
      <c r="JS288"/>
      <c r="JT288"/>
      <c r="JU288"/>
      <c r="JV288"/>
      <c r="JW288"/>
      <c r="JX288"/>
      <c r="JY288"/>
      <c r="JZ288"/>
      <c r="KA288"/>
      <c r="KB288"/>
      <c r="KC288"/>
      <c r="KD288"/>
      <c r="KE288"/>
      <c r="KF288"/>
      <c r="KG288"/>
      <c r="KH288"/>
      <c r="KI288"/>
      <c r="KJ288"/>
      <c r="KK288"/>
      <c r="KL288"/>
      <c r="KM288"/>
      <c r="KN288"/>
      <c r="KO288"/>
      <c r="KP288"/>
      <c r="KQ288"/>
      <c r="KR288"/>
      <c r="KS288"/>
      <c r="KT288"/>
      <c r="KU288"/>
      <c r="KV288"/>
      <c r="KW288"/>
      <c r="KX288"/>
      <c r="KY288"/>
      <c r="KZ288"/>
      <c r="LA288"/>
      <c r="LB288"/>
      <c r="LC288"/>
      <c r="LD288"/>
      <c r="LE288"/>
      <c r="LF288"/>
      <c r="LG288"/>
      <c r="LH288"/>
      <c r="LI288"/>
      <c r="LJ288"/>
      <c r="LK288"/>
      <c r="LL288"/>
      <c r="LM288"/>
      <c r="LN288"/>
      <c r="LO288"/>
      <c r="LP288"/>
      <c r="LQ288"/>
      <c r="LR288"/>
      <c r="LS288"/>
      <c r="LT288"/>
      <c r="LU288"/>
      <c r="LV288"/>
      <c r="LW288"/>
      <c r="LX288"/>
      <c r="LY288"/>
      <c r="LZ288"/>
      <c r="MA288"/>
      <c r="MB288"/>
      <c r="MC288"/>
      <c r="MD288"/>
      <c r="ME288"/>
      <c r="MF288"/>
      <c r="MG288"/>
      <c r="MH288"/>
      <c r="MI288"/>
      <c r="MJ288"/>
      <c r="MK288"/>
      <c r="ML288"/>
      <c r="MM288"/>
      <c r="MN288"/>
      <c r="MO288"/>
      <c r="MP288"/>
      <c r="MQ288"/>
      <c r="MR288"/>
      <c r="MS288"/>
      <c r="MT288"/>
      <c r="MU288"/>
      <c r="MV288"/>
      <c r="MW288"/>
      <c r="MX288"/>
      <c r="MY288"/>
      <c r="MZ288"/>
      <c r="NA288"/>
      <c r="NB288"/>
      <c r="NC288"/>
      <c r="ND288"/>
      <c r="NE288"/>
      <c r="NF288"/>
      <c r="NG288"/>
      <c r="NH288"/>
      <c r="NI288"/>
      <c r="NJ288"/>
      <c r="NK288"/>
      <c r="NL288"/>
      <c r="NM288"/>
      <c r="NN288"/>
      <c r="NO288"/>
      <c r="NP288"/>
      <c r="NQ288"/>
      <c r="NR288"/>
      <c r="NS288"/>
      <c r="NT288"/>
      <c r="NU288"/>
      <c r="NV288"/>
      <c r="NW288"/>
      <c r="NX288"/>
      <c r="NY288"/>
      <c r="NZ288"/>
      <c r="OA288"/>
      <c r="OB288"/>
      <c r="OC288"/>
      <c r="OD288"/>
      <c r="OE288"/>
      <c r="OF288"/>
      <c r="OG288"/>
      <c r="OH288"/>
      <c r="OI288"/>
      <c r="OJ288"/>
      <c r="OK288"/>
      <c r="OL288"/>
      <c r="OM288"/>
      <c r="ON288"/>
      <c r="OO288"/>
      <c r="OP288"/>
      <c r="OQ288"/>
      <c r="OR288"/>
      <c r="OS288"/>
      <c r="OT288"/>
      <c r="OU288"/>
      <c r="OV288"/>
      <c r="OW288"/>
      <c r="OX288"/>
      <c r="OY288"/>
      <c r="OZ288"/>
      <c r="PA288"/>
      <c r="PB288"/>
      <c r="PC288"/>
      <c r="PD288"/>
      <c r="PE288"/>
      <c r="PF288"/>
      <c r="PG288"/>
      <c r="PH288"/>
      <c r="PI288"/>
      <c r="PJ288"/>
      <c r="PK288"/>
      <c r="PL288"/>
      <c r="PM288"/>
      <c r="PN288"/>
      <c r="PO288"/>
      <c r="PP288"/>
      <c r="PQ288"/>
      <c r="PR288"/>
      <c r="PS288"/>
      <c r="PT288"/>
      <c r="PU288"/>
      <c r="PV288"/>
      <c r="PW288"/>
      <c r="PX288"/>
      <c r="PY288"/>
      <c r="PZ288"/>
      <c r="QA288"/>
      <c r="QB288"/>
      <c r="QC288"/>
      <c r="QD288"/>
      <c r="QE288"/>
      <c r="QF288"/>
      <c r="QG288"/>
      <c r="QH288"/>
      <c r="QI288"/>
      <c r="QJ288"/>
      <c r="QK288"/>
      <c r="QL288"/>
      <c r="QM288"/>
      <c r="QN288"/>
      <c r="QO288"/>
      <c r="QP288"/>
      <c r="QQ288"/>
      <c r="QR288"/>
      <c r="QS288"/>
      <c r="QT288"/>
      <c r="QU288"/>
      <c r="QV288"/>
      <c r="QW288"/>
      <c r="QX288"/>
      <c r="QY288"/>
      <c r="QZ288"/>
      <c r="RA288"/>
      <c r="RB288"/>
      <c r="RC288"/>
      <c r="RD288"/>
      <c r="RE288"/>
      <c r="RF288"/>
      <c r="RG288"/>
      <c r="RH288"/>
      <c r="RI288"/>
      <c r="RJ288"/>
      <c r="RK288"/>
      <c r="RL288"/>
      <c r="RM288"/>
      <c r="RN288"/>
      <c r="RO288"/>
      <c r="RP288"/>
      <c r="RQ288"/>
      <c r="RR288"/>
      <c r="RS288"/>
      <c r="RT288"/>
      <c r="RU288"/>
      <c r="RV288"/>
      <c r="RW288"/>
      <c r="RX288"/>
      <c r="RY288"/>
      <c r="RZ288"/>
      <c r="SA288"/>
      <c r="SB288"/>
      <c r="SC288"/>
      <c r="SD288"/>
      <c r="SE288"/>
      <c r="SF288"/>
      <c r="SG288"/>
      <c r="SH288"/>
      <c r="SI288"/>
      <c r="SJ288"/>
      <c r="SK288"/>
      <c r="SL288"/>
      <c r="SM288"/>
      <c r="SN288"/>
      <c r="SO288"/>
      <c r="SP288"/>
      <c r="SQ288"/>
      <c r="SR288"/>
      <c r="SS288"/>
      <c r="ST288"/>
      <c r="SU288"/>
      <c r="SV288"/>
      <c r="SW288"/>
      <c r="SX288"/>
      <c r="SY288"/>
      <c r="SZ288"/>
      <c r="TA288"/>
      <c r="TB288"/>
      <c r="TC288"/>
      <c r="TD288"/>
      <c r="TE288"/>
      <c r="TF288"/>
      <c r="TG288"/>
      <c r="TH288"/>
      <c r="TI288"/>
      <c r="TJ288"/>
      <c r="TK288"/>
      <c r="TL288"/>
      <c r="TM288"/>
      <c r="TN288"/>
      <c r="TO288"/>
      <c r="TP288"/>
      <c r="TQ288"/>
      <c r="TR288"/>
      <c r="TS288"/>
      <c r="TT288"/>
      <c r="TU288"/>
      <c r="TV288"/>
      <c r="TW288"/>
      <c r="TX288"/>
      <c r="TY288"/>
      <c r="TZ288"/>
      <c r="UA288"/>
      <c r="UB288"/>
      <c r="UC288"/>
      <c r="UD288"/>
      <c r="UE288"/>
      <c r="UF288"/>
      <c r="UG288"/>
      <c r="UH288"/>
      <c r="UI288"/>
      <c r="UJ288"/>
      <c r="UK288"/>
      <c r="UL288"/>
      <c r="UM288"/>
      <c r="UN288"/>
      <c r="UO288"/>
      <c r="UP288"/>
      <c r="UQ288"/>
      <c r="UR288"/>
      <c r="US288"/>
      <c r="UT288"/>
      <c r="UU288"/>
      <c r="UV288"/>
      <c r="UW288"/>
      <c r="UX288"/>
      <c r="UY288"/>
      <c r="UZ288"/>
      <c r="VA288"/>
      <c r="VB288"/>
      <c r="VC288"/>
      <c r="VD288"/>
      <c r="VE288"/>
      <c r="VF288"/>
      <c r="VG288"/>
      <c r="VH288"/>
      <c r="VI288"/>
      <c r="VJ288"/>
      <c r="VK288"/>
      <c r="VL288"/>
      <c r="VM288"/>
      <c r="VN288"/>
      <c r="VO288"/>
      <c r="VP288"/>
      <c r="VQ288"/>
      <c r="VR288"/>
      <c r="VS288"/>
      <c r="VT288"/>
      <c r="VU288"/>
      <c r="VV288"/>
      <c r="VW288"/>
      <c r="VX288"/>
      <c r="VY288"/>
      <c r="VZ288"/>
      <c r="WA288"/>
      <c r="WB288"/>
      <c r="WC288"/>
      <c r="WD288"/>
      <c r="WE288"/>
      <c r="WF288"/>
      <c r="WG288"/>
      <c r="WH288"/>
      <c r="WI288"/>
      <c r="WJ288"/>
      <c r="WK288"/>
      <c r="WL288"/>
      <c r="WM288"/>
      <c r="WN288"/>
      <c r="WO288"/>
      <c r="WP288"/>
      <c r="WQ288"/>
      <c r="WR288"/>
      <c r="WS288"/>
      <c r="WT288"/>
      <c r="WU288"/>
      <c r="WV288"/>
      <c r="WW288"/>
      <c r="WX288"/>
      <c r="WY288"/>
      <c r="WZ288"/>
      <c r="XA288"/>
      <c r="XB288"/>
      <c r="XC288"/>
      <c r="XD288"/>
      <c r="XE288"/>
      <c r="XF288"/>
      <c r="XG288"/>
      <c r="XH288"/>
      <c r="XI288"/>
      <c r="XJ288"/>
      <c r="XK288"/>
      <c r="XL288"/>
      <c r="XM288"/>
      <c r="XN288"/>
      <c r="XO288"/>
      <c r="XP288"/>
      <c r="XQ288"/>
      <c r="XR288"/>
      <c r="XS288"/>
      <c r="XT288"/>
      <c r="XU288"/>
      <c r="XV288"/>
      <c r="XW288"/>
      <c r="XX288"/>
      <c r="XY288"/>
      <c r="XZ288"/>
      <c r="YA288"/>
      <c r="YB288"/>
      <c r="YC288"/>
      <c r="YD288"/>
      <c r="YE288"/>
      <c r="YF288"/>
      <c r="YG288"/>
      <c r="YH288"/>
      <c r="YI288"/>
      <c r="YJ288"/>
      <c r="YK288"/>
      <c r="YL288"/>
      <c r="YM288"/>
      <c r="YN288"/>
      <c r="YO288"/>
      <c r="YP288"/>
      <c r="YQ288"/>
      <c r="YR288"/>
      <c r="YS288"/>
      <c r="YT288"/>
      <c r="YU288"/>
      <c r="YV288"/>
      <c r="YW288"/>
      <c r="YX288"/>
      <c r="YY288"/>
      <c r="YZ288"/>
      <c r="ZA288"/>
      <c r="ZB288"/>
      <c r="ZC288"/>
      <c r="ZD288"/>
      <c r="ZE288"/>
      <c r="ZF288"/>
      <c r="ZG288"/>
      <c r="ZH288"/>
      <c r="ZI288"/>
      <c r="ZJ288"/>
      <c r="ZK288"/>
      <c r="ZL288"/>
      <c r="ZM288"/>
      <c r="ZN288"/>
      <c r="ZO288"/>
      <c r="ZP288"/>
      <c r="ZQ288"/>
      <c r="ZR288"/>
      <c r="ZS288"/>
      <c r="ZT288"/>
      <c r="ZU288"/>
      <c r="ZV288"/>
      <c r="ZW288"/>
      <c r="ZX288"/>
      <c r="ZY288"/>
      <c r="ZZ288"/>
    </row>
    <row r="289" spans="1:702" s="18" customFormat="1">
      <c r="A289" s="158" t="s">
        <v>362</v>
      </c>
      <c r="B289">
        <v>0</v>
      </c>
      <c r="C289">
        <v>0</v>
      </c>
      <c r="D289">
        <v>0</v>
      </c>
      <c r="E289">
        <v>0</v>
      </c>
      <c r="F289">
        <v>0</v>
      </c>
      <c r="G289">
        <v>0</v>
      </c>
      <c r="H289">
        <v>0</v>
      </c>
      <c r="I289">
        <v>0</v>
      </c>
      <c r="J289">
        <v>0</v>
      </c>
      <c r="K289">
        <v>0</v>
      </c>
      <c r="L289">
        <v>0</v>
      </c>
      <c r="M289">
        <v>0</v>
      </c>
      <c r="N289">
        <v>0</v>
      </c>
      <c r="O289">
        <v>0</v>
      </c>
      <c r="P289">
        <v>0</v>
      </c>
      <c r="Q289">
        <v>0</v>
      </c>
      <c r="R289">
        <v>0</v>
      </c>
      <c r="S289">
        <v>0</v>
      </c>
      <c r="T289">
        <v>0</v>
      </c>
      <c r="U289">
        <v>0</v>
      </c>
      <c r="V289">
        <v>0</v>
      </c>
      <c r="W289">
        <v>0</v>
      </c>
      <c r="X289">
        <v>0</v>
      </c>
      <c r="Y289">
        <v>0</v>
      </c>
      <c r="Z289">
        <v>0</v>
      </c>
      <c r="AA289">
        <v>0</v>
      </c>
      <c r="AB289">
        <v>0</v>
      </c>
      <c r="AC289">
        <v>0</v>
      </c>
      <c r="AD289">
        <v>0</v>
      </c>
      <c r="AE289">
        <v>0</v>
      </c>
      <c r="AF289">
        <v>0</v>
      </c>
      <c r="AG289">
        <v>0</v>
      </c>
      <c r="AH289">
        <v>0</v>
      </c>
      <c r="AI289">
        <v>0</v>
      </c>
      <c r="AJ289">
        <v>0</v>
      </c>
      <c r="AK289">
        <v>0</v>
      </c>
      <c r="AL289">
        <v>0</v>
      </c>
      <c r="AM289">
        <v>0</v>
      </c>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c r="DF289"/>
      <c r="DG289"/>
      <c r="DH289"/>
      <c r="DI289"/>
      <c r="DJ289"/>
      <c r="DK289"/>
      <c r="DL289"/>
      <c r="DM289"/>
      <c r="DN289"/>
      <c r="DO289"/>
      <c r="DP289"/>
      <c r="DQ289"/>
      <c r="DR289"/>
      <c r="DS289"/>
      <c r="DT289"/>
      <c r="DU289"/>
      <c r="DV289"/>
      <c r="DW289"/>
      <c r="DX289"/>
      <c r="DY289"/>
      <c r="DZ289"/>
      <c r="EA289"/>
      <c r="EB289"/>
      <c r="EC289"/>
      <c r="ED289"/>
      <c r="EE289"/>
      <c r="EF289"/>
      <c r="EG289"/>
      <c r="EH289"/>
      <c r="EI289"/>
      <c r="EJ289"/>
      <c r="EK289"/>
      <c r="EL289"/>
      <c r="EM289"/>
      <c r="EN289"/>
      <c r="EO289"/>
      <c r="EP289"/>
      <c r="EQ289"/>
      <c r="ER289"/>
      <c r="ES289"/>
      <c r="ET289"/>
      <c r="EU289"/>
      <c r="EV289"/>
      <c r="EW289"/>
      <c r="EX289"/>
      <c r="EY289"/>
      <c r="EZ289"/>
      <c r="FA289"/>
      <c r="FB289"/>
      <c r="FC289"/>
      <c r="FD289"/>
      <c r="FE289"/>
      <c r="FF289"/>
      <c r="FG289"/>
      <c r="FH289"/>
      <c r="FI289"/>
      <c r="FJ289"/>
      <c r="FK289"/>
      <c r="FL289"/>
      <c r="FM289"/>
      <c r="FN289"/>
      <c r="FO289"/>
      <c r="FP289"/>
      <c r="FQ289"/>
      <c r="FR289"/>
      <c r="FS289"/>
      <c r="FT289"/>
      <c r="FU289"/>
      <c r="FV289"/>
      <c r="FW289"/>
      <c r="FX289"/>
      <c r="FY289"/>
      <c r="FZ289"/>
      <c r="GA289"/>
      <c r="GB289"/>
      <c r="GC289"/>
      <c r="GD289"/>
      <c r="GE289"/>
      <c r="GF289"/>
      <c r="GG289"/>
      <c r="GH289"/>
      <c r="GI289"/>
      <c r="GJ289"/>
      <c r="GK289"/>
      <c r="GL289"/>
      <c r="GM289"/>
      <c r="GN289"/>
      <c r="GO289"/>
      <c r="GP289"/>
      <c r="GQ289"/>
      <c r="GR289"/>
      <c r="GS289"/>
      <c r="GT289"/>
      <c r="GU289"/>
      <c r="GV289"/>
      <c r="GW289"/>
      <c r="GX289"/>
      <c r="GY289"/>
      <c r="GZ289"/>
      <c r="HA289"/>
      <c r="HB289"/>
      <c r="HC289"/>
      <c r="HD289"/>
      <c r="HE289"/>
      <c r="HF289"/>
      <c r="HG289"/>
      <c r="HH289"/>
      <c r="HI289"/>
      <c r="HJ289"/>
      <c r="HK289"/>
      <c r="HL289"/>
      <c r="HM289"/>
      <c r="HN289"/>
      <c r="HO289"/>
      <c r="HP289"/>
      <c r="HQ289"/>
      <c r="HR289"/>
      <c r="HS289"/>
      <c r="HT289"/>
      <c r="HU289"/>
      <c r="HV289"/>
      <c r="HW289"/>
      <c r="HX289"/>
      <c r="HY289"/>
      <c r="HZ289"/>
      <c r="IA289"/>
      <c r="IB289"/>
      <c r="IC289"/>
      <c r="ID289"/>
      <c r="IE289"/>
      <c r="IF289"/>
      <c r="IG289"/>
      <c r="IH289"/>
      <c r="II289"/>
      <c r="IJ289"/>
      <c r="IK289"/>
      <c r="IL289"/>
      <c r="IM289"/>
      <c r="IN289"/>
      <c r="IO289"/>
      <c r="IP289"/>
      <c r="IQ289"/>
      <c r="IR289"/>
      <c r="IS289"/>
      <c r="IT289"/>
      <c r="IU289"/>
      <c r="IV289"/>
      <c r="IW289"/>
      <c r="IX289"/>
      <c r="IY289"/>
      <c r="IZ289"/>
      <c r="JA289"/>
      <c r="JB289"/>
      <c r="JC289"/>
      <c r="JD289"/>
      <c r="JE289"/>
      <c r="JF289"/>
      <c r="JG289"/>
      <c r="JH289"/>
      <c r="JI289"/>
      <c r="JJ289"/>
      <c r="JK289"/>
      <c r="JL289"/>
      <c r="JM289"/>
      <c r="JN289"/>
      <c r="JO289"/>
      <c r="JP289"/>
      <c r="JQ289"/>
      <c r="JR289"/>
      <c r="JS289"/>
      <c r="JT289"/>
      <c r="JU289"/>
      <c r="JV289"/>
      <c r="JW289"/>
      <c r="JX289"/>
      <c r="JY289"/>
      <c r="JZ289"/>
      <c r="KA289"/>
      <c r="KB289"/>
      <c r="KC289"/>
      <c r="KD289"/>
      <c r="KE289"/>
      <c r="KF289"/>
      <c r="KG289"/>
      <c r="KH289"/>
      <c r="KI289"/>
      <c r="KJ289"/>
      <c r="KK289"/>
      <c r="KL289"/>
      <c r="KM289"/>
      <c r="KN289"/>
      <c r="KO289"/>
      <c r="KP289"/>
      <c r="KQ289"/>
      <c r="KR289"/>
      <c r="KS289"/>
      <c r="KT289"/>
      <c r="KU289"/>
      <c r="KV289"/>
      <c r="KW289"/>
      <c r="KX289"/>
      <c r="KY289"/>
      <c r="KZ289"/>
      <c r="LA289"/>
      <c r="LB289"/>
      <c r="LC289"/>
      <c r="LD289"/>
      <c r="LE289"/>
      <c r="LF289"/>
      <c r="LG289"/>
      <c r="LH289"/>
      <c r="LI289"/>
      <c r="LJ289"/>
      <c r="LK289"/>
      <c r="LL289"/>
      <c r="LM289"/>
      <c r="LN289"/>
      <c r="LO289"/>
      <c r="LP289"/>
      <c r="LQ289"/>
      <c r="LR289"/>
      <c r="LS289"/>
      <c r="LT289"/>
      <c r="LU289"/>
      <c r="LV289"/>
      <c r="LW289"/>
      <c r="LX289"/>
      <c r="LY289"/>
      <c r="LZ289"/>
      <c r="MA289"/>
      <c r="MB289"/>
      <c r="MC289"/>
      <c r="MD289"/>
      <c r="ME289"/>
      <c r="MF289"/>
      <c r="MG289"/>
      <c r="MH289"/>
      <c r="MI289"/>
      <c r="MJ289"/>
      <c r="MK289"/>
      <c r="ML289"/>
      <c r="MM289"/>
      <c r="MN289"/>
      <c r="MO289"/>
      <c r="MP289"/>
      <c r="MQ289"/>
      <c r="MR289"/>
      <c r="MS289"/>
      <c r="MT289"/>
      <c r="MU289"/>
      <c r="MV289"/>
      <c r="MW289"/>
      <c r="MX289"/>
      <c r="MY289"/>
      <c r="MZ289"/>
      <c r="NA289"/>
      <c r="NB289"/>
      <c r="NC289"/>
      <c r="ND289"/>
      <c r="NE289"/>
      <c r="NF289"/>
      <c r="NG289"/>
      <c r="NH289"/>
      <c r="NI289"/>
      <c r="NJ289"/>
      <c r="NK289"/>
      <c r="NL289"/>
      <c r="NM289"/>
      <c r="NN289"/>
      <c r="NO289"/>
      <c r="NP289"/>
      <c r="NQ289"/>
      <c r="NR289"/>
      <c r="NS289"/>
      <c r="NT289"/>
      <c r="NU289"/>
      <c r="NV289"/>
      <c r="NW289"/>
      <c r="NX289"/>
      <c r="NY289"/>
      <c r="NZ289"/>
      <c r="OA289"/>
      <c r="OB289"/>
      <c r="OC289"/>
      <c r="OD289"/>
      <c r="OE289"/>
      <c r="OF289"/>
      <c r="OG289"/>
      <c r="OH289"/>
      <c r="OI289"/>
      <c r="OJ289"/>
      <c r="OK289"/>
      <c r="OL289"/>
      <c r="OM289"/>
      <c r="ON289"/>
      <c r="OO289"/>
      <c r="OP289"/>
      <c r="OQ289"/>
      <c r="OR289"/>
      <c r="OS289"/>
      <c r="OT289"/>
      <c r="OU289"/>
      <c r="OV289"/>
      <c r="OW289"/>
      <c r="OX289"/>
      <c r="OY289"/>
      <c r="OZ289"/>
      <c r="PA289"/>
      <c r="PB289"/>
      <c r="PC289"/>
      <c r="PD289"/>
      <c r="PE289"/>
      <c r="PF289"/>
      <c r="PG289"/>
      <c r="PH289"/>
      <c r="PI289"/>
      <c r="PJ289"/>
      <c r="PK289"/>
      <c r="PL289"/>
      <c r="PM289"/>
      <c r="PN289"/>
      <c r="PO289"/>
      <c r="PP289"/>
      <c r="PQ289"/>
      <c r="PR289"/>
      <c r="PS289"/>
      <c r="PT289"/>
      <c r="PU289"/>
      <c r="PV289"/>
      <c r="PW289"/>
      <c r="PX289"/>
      <c r="PY289"/>
      <c r="PZ289"/>
      <c r="QA289"/>
      <c r="QB289"/>
      <c r="QC289"/>
      <c r="QD289"/>
      <c r="QE289"/>
      <c r="QF289"/>
      <c r="QG289"/>
      <c r="QH289"/>
      <c r="QI289"/>
      <c r="QJ289"/>
      <c r="QK289"/>
      <c r="QL289"/>
      <c r="QM289"/>
      <c r="QN289"/>
      <c r="QO289"/>
      <c r="QP289"/>
      <c r="QQ289"/>
      <c r="QR289"/>
      <c r="QS289"/>
      <c r="QT289"/>
      <c r="QU289"/>
      <c r="QV289"/>
      <c r="QW289"/>
      <c r="QX289"/>
      <c r="QY289"/>
      <c r="QZ289"/>
      <c r="RA289"/>
      <c r="RB289"/>
      <c r="RC289"/>
      <c r="RD289"/>
      <c r="RE289"/>
      <c r="RF289"/>
      <c r="RG289"/>
      <c r="RH289"/>
      <c r="RI289"/>
      <c r="RJ289"/>
      <c r="RK289"/>
      <c r="RL289"/>
      <c r="RM289"/>
      <c r="RN289"/>
      <c r="RO289"/>
      <c r="RP289"/>
      <c r="RQ289"/>
      <c r="RR289"/>
      <c r="RS289"/>
      <c r="RT289"/>
      <c r="RU289"/>
      <c r="RV289"/>
      <c r="RW289"/>
      <c r="RX289"/>
      <c r="RY289"/>
      <c r="RZ289"/>
      <c r="SA289"/>
      <c r="SB289"/>
      <c r="SC289"/>
      <c r="SD289"/>
      <c r="SE289"/>
      <c r="SF289"/>
      <c r="SG289"/>
      <c r="SH289"/>
      <c r="SI289"/>
      <c r="SJ289"/>
      <c r="SK289"/>
      <c r="SL289"/>
      <c r="SM289"/>
      <c r="SN289"/>
      <c r="SO289"/>
      <c r="SP289"/>
      <c r="SQ289"/>
      <c r="SR289"/>
      <c r="SS289"/>
      <c r="ST289"/>
      <c r="SU289"/>
      <c r="SV289"/>
      <c r="SW289"/>
      <c r="SX289"/>
      <c r="SY289"/>
      <c r="SZ289"/>
      <c r="TA289"/>
      <c r="TB289"/>
      <c r="TC289"/>
      <c r="TD289"/>
      <c r="TE289"/>
      <c r="TF289"/>
      <c r="TG289"/>
      <c r="TH289"/>
      <c r="TI289"/>
      <c r="TJ289"/>
      <c r="TK289"/>
      <c r="TL289"/>
      <c r="TM289"/>
      <c r="TN289"/>
      <c r="TO289"/>
      <c r="TP289"/>
      <c r="TQ289"/>
      <c r="TR289"/>
      <c r="TS289"/>
      <c r="TT289"/>
      <c r="TU289"/>
      <c r="TV289"/>
      <c r="TW289"/>
      <c r="TX289"/>
      <c r="TY289"/>
      <c r="TZ289"/>
      <c r="UA289"/>
      <c r="UB289"/>
      <c r="UC289"/>
      <c r="UD289"/>
      <c r="UE289"/>
      <c r="UF289"/>
      <c r="UG289"/>
      <c r="UH289"/>
      <c r="UI289"/>
      <c r="UJ289"/>
      <c r="UK289"/>
      <c r="UL289"/>
      <c r="UM289"/>
      <c r="UN289"/>
      <c r="UO289"/>
      <c r="UP289"/>
      <c r="UQ289"/>
      <c r="UR289"/>
      <c r="US289"/>
      <c r="UT289"/>
      <c r="UU289"/>
      <c r="UV289"/>
      <c r="UW289"/>
      <c r="UX289"/>
      <c r="UY289"/>
      <c r="UZ289"/>
      <c r="VA289"/>
      <c r="VB289"/>
      <c r="VC289"/>
      <c r="VD289"/>
      <c r="VE289"/>
      <c r="VF289"/>
      <c r="VG289"/>
      <c r="VH289"/>
      <c r="VI289"/>
      <c r="VJ289"/>
      <c r="VK289"/>
      <c r="VL289"/>
      <c r="VM289"/>
      <c r="VN289"/>
      <c r="VO289"/>
      <c r="VP289"/>
      <c r="VQ289"/>
      <c r="VR289"/>
      <c r="VS289"/>
      <c r="VT289"/>
      <c r="VU289"/>
      <c r="VV289"/>
      <c r="VW289"/>
      <c r="VX289"/>
      <c r="VY289"/>
      <c r="VZ289"/>
      <c r="WA289"/>
      <c r="WB289"/>
      <c r="WC289"/>
      <c r="WD289"/>
      <c r="WE289"/>
      <c r="WF289"/>
      <c r="WG289"/>
      <c r="WH289"/>
      <c r="WI289"/>
      <c r="WJ289"/>
      <c r="WK289"/>
      <c r="WL289"/>
      <c r="WM289"/>
      <c r="WN289"/>
      <c r="WO289"/>
      <c r="WP289"/>
      <c r="WQ289"/>
      <c r="WR289"/>
      <c r="WS289"/>
      <c r="WT289"/>
      <c r="WU289"/>
      <c r="WV289"/>
      <c r="WW289"/>
      <c r="WX289"/>
      <c r="WY289"/>
      <c r="WZ289"/>
      <c r="XA289"/>
      <c r="XB289"/>
      <c r="XC289"/>
      <c r="XD289"/>
      <c r="XE289"/>
      <c r="XF289"/>
      <c r="XG289"/>
      <c r="XH289"/>
      <c r="XI289"/>
      <c r="XJ289"/>
      <c r="XK289"/>
      <c r="XL289"/>
      <c r="XM289"/>
      <c r="XN289"/>
      <c r="XO289"/>
      <c r="XP289"/>
      <c r="XQ289"/>
      <c r="XR289"/>
      <c r="XS289"/>
      <c r="XT289"/>
      <c r="XU289"/>
      <c r="XV289"/>
      <c r="XW289"/>
      <c r="XX289"/>
      <c r="XY289"/>
      <c r="XZ289"/>
      <c r="YA289"/>
      <c r="YB289"/>
      <c r="YC289"/>
      <c r="YD289"/>
      <c r="YE289"/>
      <c r="YF289"/>
      <c r="YG289"/>
      <c r="YH289"/>
      <c r="YI289"/>
      <c r="YJ289"/>
      <c r="YK289"/>
      <c r="YL289"/>
      <c r="YM289"/>
      <c r="YN289"/>
      <c r="YO289"/>
      <c r="YP289"/>
      <c r="YQ289"/>
      <c r="YR289"/>
      <c r="YS289"/>
      <c r="YT289"/>
      <c r="YU289"/>
      <c r="YV289"/>
      <c r="YW289"/>
      <c r="YX289"/>
      <c r="YY289"/>
      <c r="YZ289"/>
      <c r="ZA289"/>
      <c r="ZB289"/>
      <c r="ZC289"/>
      <c r="ZD289"/>
      <c r="ZE289"/>
      <c r="ZF289"/>
      <c r="ZG289"/>
      <c r="ZH289"/>
      <c r="ZI289"/>
      <c r="ZJ289"/>
      <c r="ZK289"/>
      <c r="ZL289"/>
      <c r="ZM289"/>
      <c r="ZN289"/>
      <c r="ZO289"/>
      <c r="ZP289"/>
      <c r="ZQ289"/>
      <c r="ZR289"/>
      <c r="ZS289"/>
      <c r="ZT289"/>
      <c r="ZU289"/>
      <c r="ZV289"/>
      <c r="ZW289"/>
      <c r="ZX289"/>
      <c r="ZY289"/>
      <c r="ZZ289"/>
    </row>
    <row r="290" spans="1:702" s="18" customFormat="1">
      <c r="A290" s="16" t="s">
        <v>180</v>
      </c>
      <c r="B290">
        <v>0</v>
      </c>
      <c r="C290">
        <v>25127.130714581075</v>
      </c>
      <c r="D290">
        <v>50135.440356200219</v>
      </c>
      <c r="E290">
        <v>78068.559217230577</v>
      </c>
      <c r="F290">
        <v>98287.512445367596</v>
      </c>
      <c r="G290">
        <v>123635.02965909167</v>
      </c>
      <c r="H290">
        <v>150523.33660408825</v>
      </c>
      <c r="I290">
        <v>180255.88159227619</v>
      </c>
      <c r="J290">
        <v>204156.93711843248</v>
      </c>
      <c r="K290">
        <v>229003.32223913737</v>
      </c>
      <c r="L290">
        <v>259556.22584510641</v>
      </c>
      <c r="M290">
        <v>300475.26517874375</v>
      </c>
      <c r="N290">
        <v>343991.85737501073</v>
      </c>
      <c r="O290">
        <v>386602.32167819224</v>
      </c>
      <c r="P290">
        <v>435835.2686196884</v>
      </c>
      <c r="Q290">
        <v>479278.83244021615</v>
      </c>
      <c r="R290">
        <v>522321.92026203609</v>
      </c>
      <c r="S290">
        <v>566090.9892356745</v>
      </c>
      <c r="T290">
        <v>615420.50561576802</v>
      </c>
      <c r="U290">
        <v>659403.19214403117</v>
      </c>
      <c r="V290">
        <v>708656.38284332445</v>
      </c>
      <c r="W290">
        <v>757149.574650803</v>
      </c>
      <c r="X290">
        <v>810461.68150106759</v>
      </c>
      <c r="Y290">
        <v>846868.22557068756</v>
      </c>
      <c r="Z290">
        <v>893670.55624368042</v>
      </c>
      <c r="AA290">
        <v>933783.5873040742</v>
      </c>
      <c r="AB290">
        <v>979150.08335148799</v>
      </c>
      <c r="AC290">
        <v>1028118.5186988408</v>
      </c>
      <c r="AD290">
        <v>1051503.5281085412</v>
      </c>
      <c r="AE290">
        <v>1077864.0083064581</v>
      </c>
      <c r="AF290">
        <v>1076392.8559534184</v>
      </c>
      <c r="AG290">
        <v>1070607.9552381039</v>
      </c>
      <c r="AH290">
        <v>1079780.9884852027</v>
      </c>
      <c r="AI290">
        <v>1105191.6368505384</v>
      </c>
      <c r="AJ290">
        <v>1132270.161206316</v>
      </c>
      <c r="AK290">
        <v>1134168.9753123692</v>
      </c>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c r="DF290"/>
      <c r="DG290"/>
      <c r="DH290"/>
      <c r="DI290"/>
      <c r="DJ290"/>
      <c r="DK290"/>
      <c r="DL290"/>
      <c r="DM290"/>
      <c r="DN290"/>
      <c r="DO290"/>
      <c r="DP290"/>
      <c r="DQ290"/>
      <c r="DR290"/>
      <c r="DS290"/>
      <c r="DT290"/>
      <c r="DU290"/>
      <c r="DV290"/>
      <c r="DW290"/>
      <c r="DX290"/>
      <c r="DY290"/>
      <c r="DZ290"/>
      <c r="EA290"/>
      <c r="EB290"/>
      <c r="EC290"/>
      <c r="ED290"/>
      <c r="EE290"/>
      <c r="EF290"/>
      <c r="EG290"/>
      <c r="EH290"/>
      <c r="EI290"/>
      <c r="EJ290"/>
      <c r="EK290"/>
      <c r="EL290"/>
      <c r="EM290"/>
      <c r="EN290"/>
      <c r="EO290"/>
      <c r="EP290"/>
      <c r="EQ290"/>
      <c r="ER290"/>
      <c r="ES290"/>
      <c r="ET290"/>
      <c r="EU290"/>
      <c r="EV290"/>
      <c r="EW290"/>
      <c r="EX290"/>
      <c r="EY290"/>
      <c r="EZ290"/>
      <c r="FA290"/>
      <c r="FB290"/>
      <c r="FC290"/>
      <c r="FD290"/>
      <c r="FE290"/>
      <c r="FF290"/>
      <c r="FG290"/>
      <c r="FH290"/>
      <c r="FI290"/>
      <c r="FJ290"/>
      <c r="FK290"/>
      <c r="FL290"/>
      <c r="FM290"/>
      <c r="FN290"/>
      <c r="FO290"/>
      <c r="FP290"/>
      <c r="FQ290"/>
      <c r="FR290"/>
      <c r="FS290"/>
      <c r="FT290"/>
      <c r="FU290"/>
      <c r="FV290"/>
      <c r="FW290"/>
      <c r="FX290"/>
      <c r="FY290"/>
      <c r="FZ290"/>
      <c r="GA290"/>
      <c r="GB290"/>
      <c r="GC290"/>
      <c r="GD290"/>
      <c r="GE290"/>
      <c r="GF290"/>
      <c r="GG290"/>
      <c r="GH290"/>
      <c r="GI290"/>
      <c r="GJ290"/>
      <c r="GK290"/>
      <c r="GL290"/>
      <c r="GM290"/>
      <c r="GN290"/>
      <c r="GO290"/>
      <c r="GP290"/>
      <c r="GQ290"/>
      <c r="GR290"/>
      <c r="GS290"/>
      <c r="GT290"/>
      <c r="GU290"/>
      <c r="GV290"/>
      <c r="GW290"/>
      <c r="GX290"/>
      <c r="GY290"/>
      <c r="GZ290"/>
      <c r="HA290"/>
      <c r="HB290"/>
      <c r="HC290"/>
      <c r="HD290"/>
      <c r="HE290"/>
      <c r="HF290"/>
      <c r="HG290"/>
      <c r="HH290"/>
      <c r="HI290"/>
      <c r="HJ290"/>
      <c r="HK290"/>
      <c r="HL290"/>
      <c r="HM290"/>
      <c r="HN290"/>
      <c r="HO290"/>
      <c r="HP290"/>
      <c r="HQ290"/>
      <c r="HR290"/>
      <c r="HS290"/>
      <c r="HT290"/>
      <c r="HU290"/>
      <c r="HV290"/>
      <c r="HW290"/>
      <c r="HX290"/>
      <c r="HY290"/>
      <c r="HZ290"/>
      <c r="IA290"/>
      <c r="IB290"/>
      <c r="IC290"/>
      <c r="ID290"/>
      <c r="IE290"/>
      <c r="IF290"/>
      <c r="IG290"/>
      <c r="IH290"/>
      <c r="II290"/>
      <c r="IJ290"/>
      <c r="IK290"/>
      <c r="IL290"/>
      <c r="IM290"/>
      <c r="IN290"/>
      <c r="IO290"/>
      <c r="IP290"/>
      <c r="IQ290"/>
      <c r="IR290"/>
      <c r="IS290"/>
      <c r="IT290"/>
      <c r="IU290"/>
      <c r="IV290"/>
      <c r="IW290"/>
      <c r="IX290"/>
      <c r="IY290"/>
      <c r="IZ290"/>
      <c r="JA290"/>
      <c r="JB290"/>
      <c r="JC290"/>
      <c r="JD290"/>
      <c r="JE290"/>
      <c r="JF290"/>
      <c r="JG290"/>
      <c r="JH290"/>
      <c r="JI290"/>
      <c r="JJ290"/>
      <c r="JK290"/>
      <c r="JL290"/>
      <c r="JM290"/>
      <c r="JN290"/>
      <c r="JO290"/>
      <c r="JP290"/>
      <c r="JQ290"/>
      <c r="JR290"/>
      <c r="JS290"/>
      <c r="JT290"/>
      <c r="JU290"/>
      <c r="JV290"/>
      <c r="JW290"/>
      <c r="JX290"/>
      <c r="JY290"/>
      <c r="JZ290"/>
      <c r="KA290"/>
      <c r="KB290"/>
      <c r="KC290"/>
      <c r="KD290"/>
      <c r="KE290"/>
      <c r="KF290"/>
      <c r="KG290"/>
      <c r="KH290"/>
      <c r="KI290"/>
      <c r="KJ290"/>
      <c r="KK290"/>
      <c r="KL290"/>
      <c r="KM290"/>
      <c r="KN290"/>
      <c r="KO290"/>
      <c r="KP290"/>
      <c r="KQ290"/>
      <c r="KR290"/>
      <c r="KS290"/>
      <c r="KT290"/>
      <c r="KU290"/>
      <c r="KV290"/>
      <c r="KW290"/>
      <c r="KX290"/>
      <c r="KY290"/>
      <c r="KZ290"/>
      <c r="LA290"/>
      <c r="LB290"/>
      <c r="LC290"/>
      <c r="LD290"/>
      <c r="LE290"/>
      <c r="LF290"/>
      <c r="LG290"/>
      <c r="LH290"/>
      <c r="LI290"/>
      <c r="LJ290"/>
      <c r="LK290"/>
      <c r="LL290"/>
      <c r="LM290"/>
      <c r="LN290"/>
      <c r="LO290"/>
      <c r="LP290"/>
      <c r="LQ290"/>
      <c r="LR290"/>
      <c r="LS290"/>
      <c r="LT290"/>
      <c r="LU290"/>
      <c r="LV290"/>
      <c r="LW290"/>
      <c r="LX290"/>
      <c r="LY290"/>
      <c r="LZ290"/>
      <c r="MA290"/>
      <c r="MB290"/>
      <c r="MC290"/>
      <c r="MD290"/>
      <c r="ME290"/>
      <c r="MF290"/>
      <c r="MG290"/>
      <c r="MH290"/>
      <c r="MI290"/>
      <c r="MJ290"/>
      <c r="MK290"/>
      <c r="ML290"/>
      <c r="MM290"/>
      <c r="MN290"/>
      <c r="MO290"/>
      <c r="MP290"/>
      <c r="MQ290"/>
      <c r="MR290"/>
      <c r="MS290"/>
      <c r="MT290"/>
      <c r="MU290"/>
      <c r="MV290"/>
      <c r="MW290"/>
      <c r="MX290"/>
      <c r="MY290"/>
      <c r="MZ290"/>
      <c r="NA290"/>
      <c r="NB290"/>
      <c r="NC290"/>
      <c r="ND290"/>
      <c r="NE290"/>
      <c r="NF290"/>
      <c r="NG290"/>
      <c r="NH290"/>
      <c r="NI290"/>
      <c r="NJ290"/>
      <c r="NK290"/>
      <c r="NL290"/>
      <c r="NM290"/>
      <c r="NN290"/>
      <c r="NO290"/>
      <c r="NP290"/>
      <c r="NQ290"/>
      <c r="NR290"/>
      <c r="NS290"/>
      <c r="NT290"/>
      <c r="NU290"/>
      <c r="NV290"/>
      <c r="NW290"/>
      <c r="NX290"/>
      <c r="NY290"/>
      <c r="NZ290"/>
      <c r="OA290"/>
      <c r="OB290"/>
      <c r="OC290"/>
      <c r="OD290"/>
      <c r="OE290"/>
      <c r="OF290"/>
      <c r="OG290"/>
      <c r="OH290"/>
      <c r="OI290"/>
      <c r="OJ290"/>
      <c r="OK290"/>
      <c r="OL290"/>
      <c r="OM290"/>
      <c r="ON290"/>
      <c r="OO290"/>
      <c r="OP290"/>
      <c r="OQ290"/>
      <c r="OR290"/>
      <c r="OS290"/>
      <c r="OT290"/>
      <c r="OU290"/>
      <c r="OV290"/>
      <c r="OW290"/>
      <c r="OX290"/>
      <c r="OY290"/>
      <c r="OZ290"/>
      <c r="PA290"/>
      <c r="PB290"/>
      <c r="PC290"/>
      <c r="PD290"/>
      <c r="PE290"/>
      <c r="PF290"/>
      <c r="PG290"/>
      <c r="PH290"/>
      <c r="PI290"/>
      <c r="PJ290"/>
      <c r="PK290"/>
      <c r="PL290"/>
      <c r="PM290"/>
      <c r="PN290"/>
      <c r="PO290"/>
      <c r="PP290"/>
      <c r="PQ290"/>
      <c r="PR290"/>
      <c r="PS290"/>
      <c r="PT290"/>
      <c r="PU290"/>
      <c r="PV290"/>
      <c r="PW290"/>
      <c r="PX290"/>
      <c r="PY290"/>
      <c r="PZ290"/>
      <c r="QA290"/>
      <c r="QB290"/>
      <c r="QC290"/>
      <c r="QD290"/>
      <c r="QE290"/>
      <c r="QF290"/>
      <c r="QG290"/>
      <c r="QH290"/>
      <c r="QI290"/>
      <c r="QJ290"/>
      <c r="QK290"/>
      <c r="QL290"/>
      <c r="QM290"/>
      <c r="QN290"/>
      <c r="QO290"/>
      <c r="QP290"/>
      <c r="QQ290"/>
      <c r="QR290"/>
      <c r="QS290"/>
      <c r="QT290"/>
      <c r="QU290"/>
      <c r="QV290"/>
      <c r="QW290"/>
      <c r="QX290"/>
      <c r="QY290"/>
      <c r="QZ290"/>
      <c r="RA290"/>
      <c r="RB290"/>
      <c r="RC290"/>
      <c r="RD290"/>
      <c r="RE290"/>
      <c r="RF290"/>
      <c r="RG290"/>
      <c r="RH290"/>
      <c r="RI290"/>
      <c r="RJ290"/>
      <c r="RK290"/>
      <c r="RL290"/>
      <c r="RM290"/>
      <c r="RN290"/>
      <c r="RO290"/>
      <c r="RP290"/>
      <c r="RQ290"/>
      <c r="RR290"/>
      <c r="RS290"/>
      <c r="RT290"/>
      <c r="RU290"/>
      <c r="RV290"/>
      <c r="RW290"/>
      <c r="RX290"/>
      <c r="RY290"/>
      <c r="RZ290"/>
      <c r="SA290"/>
      <c r="SB290"/>
      <c r="SC290"/>
      <c r="SD290"/>
      <c r="SE290"/>
      <c r="SF290"/>
      <c r="SG290"/>
      <c r="SH290"/>
      <c r="SI290"/>
      <c r="SJ290"/>
      <c r="SK290"/>
      <c r="SL290"/>
      <c r="SM290"/>
      <c r="SN290"/>
      <c r="SO290"/>
      <c r="SP290"/>
      <c r="SQ290"/>
      <c r="SR290"/>
      <c r="SS290"/>
      <c r="ST290"/>
      <c r="SU290"/>
      <c r="SV290"/>
      <c r="SW290"/>
      <c r="SX290"/>
      <c r="SY290"/>
      <c r="SZ290"/>
      <c r="TA290"/>
      <c r="TB290"/>
      <c r="TC290"/>
      <c r="TD290"/>
      <c r="TE290"/>
      <c r="TF290"/>
      <c r="TG290"/>
      <c r="TH290"/>
      <c r="TI290"/>
      <c r="TJ290"/>
      <c r="TK290"/>
      <c r="TL290"/>
      <c r="TM290"/>
      <c r="TN290"/>
      <c r="TO290"/>
      <c r="TP290"/>
      <c r="TQ290"/>
      <c r="TR290"/>
      <c r="TS290"/>
      <c r="TT290"/>
      <c r="TU290"/>
      <c r="TV290"/>
      <c r="TW290"/>
      <c r="TX290"/>
      <c r="TY290"/>
      <c r="TZ290"/>
      <c r="UA290"/>
      <c r="UB290"/>
      <c r="UC290"/>
      <c r="UD290"/>
      <c r="UE290"/>
      <c r="UF290"/>
      <c r="UG290"/>
      <c r="UH290"/>
      <c r="UI290"/>
      <c r="UJ290"/>
      <c r="UK290"/>
      <c r="UL290"/>
      <c r="UM290"/>
      <c r="UN290"/>
      <c r="UO290"/>
      <c r="UP290"/>
      <c r="UQ290"/>
      <c r="UR290"/>
      <c r="US290"/>
      <c r="UT290"/>
      <c r="UU290"/>
      <c r="UV290"/>
      <c r="UW290"/>
      <c r="UX290"/>
      <c r="UY290"/>
      <c r="UZ290"/>
      <c r="VA290"/>
      <c r="VB290"/>
      <c r="VC290"/>
      <c r="VD290"/>
      <c r="VE290"/>
      <c r="VF290"/>
      <c r="VG290"/>
      <c r="VH290"/>
      <c r="VI290"/>
      <c r="VJ290"/>
      <c r="VK290"/>
      <c r="VL290"/>
      <c r="VM290"/>
      <c r="VN290"/>
      <c r="VO290"/>
      <c r="VP290"/>
      <c r="VQ290"/>
      <c r="VR290"/>
      <c r="VS290"/>
      <c r="VT290"/>
      <c r="VU290"/>
      <c r="VV290"/>
      <c r="VW290"/>
      <c r="VX290"/>
      <c r="VY290"/>
      <c r="VZ290"/>
      <c r="WA290"/>
      <c r="WB290"/>
      <c r="WC290"/>
      <c r="WD290"/>
      <c r="WE290"/>
      <c r="WF290"/>
      <c r="WG290"/>
      <c r="WH290"/>
      <c r="WI290"/>
      <c r="WJ290"/>
      <c r="WK290"/>
      <c r="WL290"/>
      <c r="WM290"/>
      <c r="WN290"/>
      <c r="WO290"/>
      <c r="WP290"/>
      <c r="WQ290"/>
      <c r="WR290"/>
      <c r="WS290"/>
      <c r="WT290"/>
      <c r="WU290"/>
      <c r="WV290"/>
      <c r="WW290"/>
      <c r="WX290"/>
      <c r="WY290"/>
      <c r="WZ290"/>
      <c r="XA290"/>
      <c r="XB290"/>
      <c r="XC290"/>
      <c r="XD290"/>
      <c r="XE290"/>
      <c r="XF290"/>
      <c r="XG290"/>
      <c r="XH290"/>
      <c r="XI290"/>
      <c r="XJ290"/>
      <c r="XK290"/>
      <c r="XL290"/>
      <c r="XM290"/>
      <c r="XN290"/>
      <c r="XO290"/>
      <c r="XP290"/>
      <c r="XQ290"/>
      <c r="XR290"/>
      <c r="XS290"/>
      <c r="XT290"/>
      <c r="XU290"/>
      <c r="XV290"/>
      <c r="XW290"/>
      <c r="XX290"/>
      <c r="XY290"/>
      <c r="XZ290"/>
      <c r="YA290"/>
      <c r="YB290"/>
      <c r="YC290"/>
      <c r="YD290"/>
      <c r="YE290"/>
      <c r="YF290"/>
      <c r="YG290"/>
      <c r="YH290"/>
      <c r="YI290"/>
      <c r="YJ290"/>
      <c r="YK290"/>
      <c r="YL290"/>
      <c r="YM290"/>
      <c r="YN290"/>
      <c r="YO290"/>
      <c r="YP290"/>
      <c r="YQ290"/>
      <c r="YR290"/>
      <c r="YS290"/>
      <c r="YT290"/>
      <c r="YU290"/>
      <c r="YV290"/>
      <c r="YW290"/>
      <c r="YX290"/>
      <c r="YY290"/>
      <c r="YZ290"/>
      <c r="ZA290"/>
      <c r="ZB290"/>
      <c r="ZC290"/>
      <c r="ZD290"/>
      <c r="ZE290"/>
      <c r="ZF290"/>
      <c r="ZG290"/>
      <c r="ZH290"/>
      <c r="ZI290"/>
      <c r="ZJ290"/>
      <c r="ZK290"/>
      <c r="ZL290"/>
      <c r="ZM290"/>
      <c r="ZN290"/>
      <c r="ZO290"/>
      <c r="ZP290"/>
      <c r="ZQ290"/>
      <c r="ZR290"/>
      <c r="ZS290"/>
      <c r="ZT290"/>
      <c r="ZU290"/>
      <c r="ZV290"/>
      <c r="ZW290"/>
      <c r="ZX290"/>
      <c r="ZY290"/>
      <c r="ZZ290"/>
    </row>
    <row r="291" spans="1:702" s="18" customFormat="1">
      <c r="A291" s="16" t="s">
        <v>68</v>
      </c>
      <c r="B291">
        <v>502542.61429162155</v>
      </c>
      <c r="C291">
        <v>502149.47847562545</v>
      </c>
      <c r="D291">
        <v>520752.25539023336</v>
      </c>
      <c r="E291">
        <v>504925.97080874501</v>
      </c>
      <c r="F291">
        <v>539475.71756497526</v>
      </c>
      <c r="G291">
        <v>480446.7396814815</v>
      </c>
      <c r="H291">
        <v>444247.52007369092</v>
      </c>
      <c r="I291">
        <v>433161.29542100889</v>
      </c>
      <c r="J291">
        <v>443528.0487346868</v>
      </c>
      <c r="K291">
        <v>436415.11995303689</v>
      </c>
      <c r="L291">
        <v>510935.45329835668</v>
      </c>
      <c r="M291">
        <v>511997.35496681969</v>
      </c>
      <c r="N291">
        <v>573342.93725099158</v>
      </c>
      <c r="O291">
        <v>575981.65864400368</v>
      </c>
      <c r="P291">
        <v>511390.62367621262</v>
      </c>
      <c r="Q291">
        <v>452342.62673776736</v>
      </c>
      <c r="R291">
        <v>473654.86599356425</v>
      </c>
      <c r="S291">
        <v>485190.60554190032</v>
      </c>
      <c r="T291">
        <v>439767.45359294518</v>
      </c>
      <c r="U291">
        <v>408240.49194818834</v>
      </c>
      <c r="V291">
        <v>403171.96879125829</v>
      </c>
      <c r="W291">
        <v>0</v>
      </c>
      <c r="X291">
        <v>0</v>
      </c>
      <c r="Y291">
        <v>0</v>
      </c>
      <c r="Z291">
        <v>0</v>
      </c>
      <c r="AA291">
        <v>0</v>
      </c>
      <c r="AB291">
        <v>0</v>
      </c>
      <c r="AC291">
        <v>0</v>
      </c>
      <c r="AD291">
        <v>0</v>
      </c>
      <c r="AE291">
        <v>0</v>
      </c>
      <c r="AF291">
        <v>0</v>
      </c>
      <c r="AG291">
        <v>0</v>
      </c>
      <c r="AH291">
        <v>0</v>
      </c>
      <c r="AI291">
        <v>0</v>
      </c>
      <c r="AJ291">
        <v>0</v>
      </c>
      <c r="AK291">
        <v>0</v>
      </c>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c r="DF291"/>
      <c r="DG291"/>
      <c r="DH291"/>
      <c r="DI291"/>
      <c r="DJ291"/>
      <c r="DK291"/>
      <c r="DL291"/>
      <c r="DM291"/>
      <c r="DN291"/>
      <c r="DO291"/>
      <c r="DP291"/>
      <c r="DQ291"/>
      <c r="DR291"/>
      <c r="DS291"/>
      <c r="DT291"/>
      <c r="DU291"/>
      <c r="DV291"/>
      <c r="DW291"/>
      <c r="DX291"/>
      <c r="DY291"/>
      <c r="DZ291"/>
      <c r="EA291"/>
      <c r="EB291"/>
      <c r="EC291"/>
      <c r="ED291"/>
      <c r="EE291"/>
      <c r="EF291"/>
      <c r="EG291"/>
      <c r="EH291"/>
      <c r="EI291"/>
      <c r="EJ291"/>
      <c r="EK291"/>
      <c r="EL291"/>
      <c r="EM291"/>
      <c r="EN291"/>
      <c r="EO291"/>
      <c r="EP291"/>
      <c r="EQ291"/>
      <c r="ER291"/>
      <c r="ES291"/>
      <c r="ET291"/>
      <c r="EU291"/>
      <c r="EV291"/>
      <c r="EW291"/>
      <c r="EX291"/>
      <c r="EY291"/>
      <c r="EZ291"/>
      <c r="FA291"/>
      <c r="FB291"/>
      <c r="FC291"/>
      <c r="FD291"/>
      <c r="FE291"/>
      <c r="FF291"/>
      <c r="FG291"/>
      <c r="FH291"/>
      <c r="FI291"/>
      <c r="FJ291"/>
      <c r="FK291"/>
      <c r="FL291"/>
      <c r="FM291"/>
      <c r="FN291"/>
      <c r="FO291"/>
      <c r="FP291"/>
      <c r="FQ291"/>
      <c r="FR291"/>
      <c r="FS291"/>
      <c r="FT291"/>
      <c r="FU291"/>
      <c r="FV291"/>
      <c r="FW291"/>
      <c r="FX291"/>
      <c r="FY291"/>
      <c r="FZ291"/>
      <c r="GA291"/>
      <c r="GB291"/>
      <c r="GC291"/>
      <c r="GD291"/>
      <c r="GE291"/>
      <c r="GF291"/>
      <c r="GG291"/>
      <c r="GH291"/>
      <c r="GI291"/>
      <c r="GJ291"/>
      <c r="GK291"/>
      <c r="GL291"/>
      <c r="GM291"/>
      <c r="GN291"/>
      <c r="GO291"/>
      <c r="GP291"/>
      <c r="GQ291"/>
      <c r="GR291"/>
      <c r="GS291"/>
      <c r="GT291"/>
      <c r="GU291"/>
      <c r="GV291"/>
      <c r="GW291"/>
      <c r="GX291"/>
      <c r="GY291"/>
      <c r="GZ291"/>
      <c r="HA291"/>
      <c r="HB291"/>
      <c r="HC291"/>
      <c r="HD291"/>
      <c r="HE291"/>
      <c r="HF291"/>
      <c r="HG291"/>
      <c r="HH291"/>
      <c r="HI291"/>
      <c r="HJ291"/>
      <c r="HK291"/>
      <c r="HL291"/>
      <c r="HM291"/>
      <c r="HN291"/>
      <c r="HO291"/>
      <c r="HP291"/>
      <c r="HQ291"/>
      <c r="HR291"/>
      <c r="HS291"/>
      <c r="HT291"/>
      <c r="HU291"/>
      <c r="HV291"/>
      <c r="HW291"/>
      <c r="HX291"/>
      <c r="HY291"/>
      <c r="HZ291"/>
      <c r="IA291"/>
      <c r="IB291"/>
      <c r="IC291"/>
      <c r="ID291"/>
      <c r="IE291"/>
      <c r="IF291"/>
      <c r="IG291"/>
      <c r="IH291"/>
      <c r="II291"/>
      <c r="IJ291"/>
      <c r="IK291"/>
      <c r="IL291"/>
      <c r="IM291"/>
      <c r="IN291"/>
      <c r="IO291"/>
      <c r="IP291"/>
      <c r="IQ291"/>
      <c r="IR291"/>
      <c r="IS291"/>
      <c r="IT291"/>
      <c r="IU291"/>
      <c r="IV291"/>
      <c r="IW291"/>
      <c r="IX291"/>
      <c r="IY291"/>
      <c r="IZ291"/>
      <c r="JA291"/>
      <c r="JB291"/>
      <c r="JC291"/>
      <c r="JD291"/>
      <c r="JE291"/>
      <c r="JF291"/>
      <c r="JG291"/>
      <c r="JH291"/>
      <c r="JI291"/>
      <c r="JJ291"/>
      <c r="JK291"/>
      <c r="JL291"/>
      <c r="JM291"/>
      <c r="JN291"/>
      <c r="JO291"/>
      <c r="JP291"/>
      <c r="JQ291"/>
      <c r="JR291"/>
      <c r="JS291"/>
      <c r="JT291"/>
      <c r="JU291"/>
      <c r="JV291"/>
      <c r="JW291"/>
      <c r="JX291"/>
      <c r="JY291"/>
      <c r="JZ291"/>
      <c r="KA291"/>
      <c r="KB291"/>
      <c r="KC291"/>
      <c r="KD291"/>
      <c r="KE291"/>
      <c r="KF291"/>
      <c r="KG291"/>
      <c r="KH291"/>
      <c r="KI291"/>
      <c r="KJ291"/>
      <c r="KK291"/>
      <c r="KL291"/>
      <c r="KM291"/>
      <c r="KN291"/>
      <c r="KO291"/>
      <c r="KP291"/>
      <c r="KQ291"/>
      <c r="KR291"/>
      <c r="KS291"/>
      <c r="KT291"/>
      <c r="KU291"/>
      <c r="KV291"/>
      <c r="KW291"/>
      <c r="KX291"/>
      <c r="KY291"/>
      <c r="KZ291"/>
      <c r="LA291"/>
      <c r="LB291"/>
      <c r="LC291"/>
      <c r="LD291"/>
      <c r="LE291"/>
      <c r="LF291"/>
      <c r="LG291"/>
      <c r="LH291"/>
      <c r="LI291"/>
      <c r="LJ291"/>
      <c r="LK291"/>
      <c r="LL291"/>
      <c r="LM291"/>
      <c r="LN291"/>
      <c r="LO291"/>
      <c r="LP291"/>
      <c r="LQ291"/>
      <c r="LR291"/>
      <c r="LS291"/>
      <c r="LT291"/>
      <c r="LU291"/>
      <c r="LV291"/>
      <c r="LW291"/>
      <c r="LX291"/>
      <c r="LY291"/>
      <c r="LZ291"/>
      <c r="MA291"/>
      <c r="MB291"/>
      <c r="MC291"/>
      <c r="MD291"/>
      <c r="ME291"/>
      <c r="MF291"/>
      <c r="MG291"/>
      <c r="MH291"/>
      <c r="MI291"/>
      <c r="MJ291"/>
      <c r="MK291"/>
      <c r="ML291"/>
      <c r="MM291"/>
      <c r="MN291"/>
      <c r="MO291"/>
      <c r="MP291"/>
      <c r="MQ291"/>
      <c r="MR291"/>
      <c r="MS291"/>
      <c r="MT291"/>
      <c r="MU291"/>
      <c r="MV291"/>
      <c r="MW291"/>
      <c r="MX291"/>
      <c r="MY291"/>
      <c r="MZ291"/>
      <c r="NA291"/>
      <c r="NB291"/>
      <c r="NC291"/>
      <c r="ND291"/>
      <c r="NE291"/>
      <c r="NF291"/>
      <c r="NG291"/>
      <c r="NH291"/>
      <c r="NI291"/>
      <c r="NJ291"/>
      <c r="NK291"/>
      <c r="NL291"/>
      <c r="NM291"/>
      <c r="NN291"/>
      <c r="NO291"/>
      <c r="NP291"/>
      <c r="NQ291"/>
      <c r="NR291"/>
      <c r="NS291"/>
      <c r="NT291"/>
      <c r="NU291"/>
      <c r="NV291"/>
      <c r="NW291"/>
      <c r="NX291"/>
      <c r="NY291"/>
      <c r="NZ291"/>
      <c r="OA291"/>
      <c r="OB291"/>
      <c r="OC291"/>
      <c r="OD291"/>
      <c r="OE291"/>
      <c r="OF291"/>
      <c r="OG291"/>
      <c r="OH291"/>
      <c r="OI291"/>
      <c r="OJ291"/>
      <c r="OK291"/>
      <c r="OL291"/>
      <c r="OM291"/>
      <c r="ON291"/>
      <c r="OO291"/>
      <c r="OP291"/>
      <c r="OQ291"/>
      <c r="OR291"/>
      <c r="OS291"/>
      <c r="OT291"/>
      <c r="OU291"/>
      <c r="OV291"/>
      <c r="OW291"/>
      <c r="OX291"/>
      <c r="OY291"/>
      <c r="OZ291"/>
      <c r="PA291"/>
      <c r="PB291"/>
      <c r="PC291"/>
      <c r="PD291"/>
      <c r="PE291"/>
      <c r="PF291"/>
      <c r="PG291"/>
      <c r="PH291"/>
      <c r="PI291"/>
      <c r="PJ291"/>
      <c r="PK291"/>
      <c r="PL291"/>
      <c r="PM291"/>
      <c r="PN291"/>
      <c r="PO291"/>
      <c r="PP291"/>
      <c r="PQ291"/>
      <c r="PR291"/>
      <c r="PS291"/>
      <c r="PT291"/>
      <c r="PU291"/>
      <c r="PV291"/>
      <c r="PW291"/>
      <c r="PX291"/>
      <c r="PY291"/>
      <c r="PZ291"/>
      <c r="QA291"/>
      <c r="QB291"/>
      <c r="QC291"/>
      <c r="QD291"/>
      <c r="QE291"/>
      <c r="QF291"/>
      <c r="QG291"/>
      <c r="QH291"/>
      <c r="QI291"/>
      <c r="QJ291"/>
      <c r="QK291"/>
      <c r="QL291"/>
      <c r="QM291"/>
      <c r="QN291"/>
      <c r="QO291"/>
      <c r="QP291"/>
      <c r="QQ291"/>
      <c r="QR291"/>
      <c r="QS291"/>
      <c r="QT291"/>
      <c r="QU291"/>
      <c r="QV291"/>
      <c r="QW291"/>
      <c r="QX291"/>
      <c r="QY291"/>
      <c r="QZ291"/>
      <c r="RA291"/>
      <c r="RB291"/>
      <c r="RC291"/>
      <c r="RD291"/>
      <c r="RE291"/>
      <c r="RF291"/>
      <c r="RG291"/>
      <c r="RH291"/>
      <c r="RI291"/>
      <c r="RJ291"/>
      <c r="RK291"/>
      <c r="RL291"/>
      <c r="RM291"/>
      <c r="RN291"/>
      <c r="RO291"/>
      <c r="RP291"/>
      <c r="RQ291"/>
      <c r="RR291"/>
      <c r="RS291"/>
      <c r="RT291"/>
      <c r="RU291"/>
      <c r="RV291"/>
      <c r="RW291"/>
      <c r="RX291"/>
      <c r="RY291"/>
      <c r="RZ291"/>
      <c r="SA291"/>
      <c r="SB291"/>
      <c r="SC291"/>
      <c r="SD291"/>
      <c r="SE291"/>
      <c r="SF291"/>
      <c r="SG291"/>
      <c r="SH291"/>
      <c r="SI291"/>
      <c r="SJ291"/>
      <c r="SK291"/>
      <c r="SL291"/>
      <c r="SM291"/>
      <c r="SN291"/>
      <c r="SO291"/>
      <c r="SP291"/>
      <c r="SQ291"/>
      <c r="SR291"/>
      <c r="SS291"/>
      <c r="ST291"/>
      <c r="SU291"/>
      <c r="SV291"/>
      <c r="SW291"/>
      <c r="SX291"/>
      <c r="SY291"/>
      <c r="SZ291"/>
      <c r="TA291"/>
      <c r="TB291"/>
      <c r="TC291"/>
      <c r="TD291"/>
      <c r="TE291"/>
      <c r="TF291"/>
      <c r="TG291"/>
      <c r="TH291"/>
      <c r="TI291"/>
      <c r="TJ291"/>
      <c r="TK291"/>
      <c r="TL291"/>
      <c r="TM291"/>
      <c r="TN291"/>
      <c r="TO291"/>
      <c r="TP291"/>
      <c r="TQ291"/>
      <c r="TR291"/>
      <c r="TS291"/>
      <c r="TT291"/>
      <c r="TU291"/>
      <c r="TV291"/>
      <c r="TW291"/>
      <c r="TX291"/>
      <c r="TY291"/>
      <c r="TZ291"/>
      <c r="UA291"/>
      <c r="UB291"/>
      <c r="UC291"/>
      <c r="UD291"/>
      <c r="UE291"/>
      <c r="UF291"/>
      <c r="UG291"/>
      <c r="UH291"/>
      <c r="UI291"/>
      <c r="UJ291"/>
      <c r="UK291"/>
      <c r="UL291"/>
      <c r="UM291"/>
      <c r="UN291"/>
      <c r="UO291"/>
      <c r="UP291"/>
      <c r="UQ291"/>
      <c r="UR291"/>
      <c r="US291"/>
      <c r="UT291"/>
      <c r="UU291"/>
      <c r="UV291"/>
      <c r="UW291"/>
      <c r="UX291"/>
      <c r="UY291"/>
      <c r="UZ291"/>
      <c r="VA291"/>
      <c r="VB291"/>
      <c r="VC291"/>
      <c r="VD291"/>
      <c r="VE291"/>
      <c r="VF291"/>
      <c r="VG291"/>
      <c r="VH291"/>
      <c r="VI291"/>
      <c r="VJ291"/>
      <c r="VK291"/>
      <c r="VL291"/>
      <c r="VM291"/>
      <c r="VN291"/>
      <c r="VO291"/>
      <c r="VP291"/>
      <c r="VQ291"/>
      <c r="VR291"/>
      <c r="VS291"/>
      <c r="VT291"/>
      <c r="VU291"/>
      <c r="VV291"/>
      <c r="VW291"/>
      <c r="VX291"/>
      <c r="VY291"/>
      <c r="VZ291"/>
      <c r="WA291"/>
      <c r="WB291"/>
      <c r="WC291"/>
      <c r="WD291"/>
      <c r="WE291"/>
      <c r="WF291"/>
      <c r="WG291"/>
      <c r="WH291"/>
      <c r="WI291"/>
      <c r="WJ291"/>
      <c r="WK291"/>
      <c r="WL291"/>
      <c r="WM291"/>
      <c r="WN291"/>
      <c r="WO291"/>
      <c r="WP291"/>
      <c r="WQ291"/>
      <c r="WR291"/>
      <c r="WS291"/>
      <c r="WT291"/>
      <c r="WU291"/>
      <c r="WV291"/>
      <c r="WW291"/>
      <c r="WX291"/>
      <c r="WY291"/>
      <c r="WZ291"/>
      <c r="XA291"/>
      <c r="XB291"/>
      <c r="XC291"/>
      <c r="XD291"/>
      <c r="XE291"/>
      <c r="XF291"/>
      <c r="XG291"/>
      <c r="XH291"/>
      <c r="XI291"/>
      <c r="XJ291"/>
      <c r="XK291"/>
      <c r="XL291"/>
      <c r="XM291"/>
      <c r="XN291"/>
      <c r="XO291"/>
      <c r="XP291"/>
      <c r="XQ291"/>
      <c r="XR291"/>
      <c r="XS291"/>
      <c r="XT291"/>
      <c r="XU291"/>
      <c r="XV291"/>
      <c r="XW291"/>
      <c r="XX291"/>
      <c r="XY291"/>
      <c r="XZ291"/>
      <c r="YA291"/>
      <c r="YB291"/>
      <c r="YC291"/>
      <c r="YD291"/>
      <c r="YE291"/>
      <c r="YF291"/>
      <c r="YG291"/>
      <c r="YH291"/>
      <c r="YI291"/>
      <c r="YJ291"/>
      <c r="YK291"/>
      <c r="YL291"/>
      <c r="YM291"/>
      <c r="YN291"/>
      <c r="YO291"/>
      <c r="YP291"/>
      <c r="YQ291"/>
      <c r="YR291"/>
      <c r="YS291"/>
      <c r="YT291"/>
      <c r="YU291"/>
      <c r="YV291"/>
      <c r="YW291"/>
      <c r="YX291"/>
      <c r="YY291"/>
      <c r="YZ291"/>
      <c r="ZA291"/>
      <c r="ZB291"/>
      <c r="ZC291"/>
      <c r="ZD291"/>
      <c r="ZE291"/>
      <c r="ZF291"/>
      <c r="ZG291"/>
      <c r="ZH291"/>
      <c r="ZI291"/>
      <c r="ZJ291"/>
      <c r="ZK291"/>
      <c r="ZL291"/>
      <c r="ZM291"/>
      <c r="ZN291"/>
      <c r="ZO291"/>
      <c r="ZP291"/>
      <c r="ZQ291"/>
      <c r="ZR291"/>
      <c r="ZS291"/>
      <c r="ZT291"/>
      <c r="ZU291"/>
      <c r="ZV291"/>
      <c r="ZW291"/>
      <c r="ZX291"/>
      <c r="ZY291"/>
      <c r="ZZ291"/>
    </row>
    <row r="292" spans="1:702" s="18" customFormat="1">
      <c r="A292" s="16" t="s">
        <v>69</v>
      </c>
      <c r="B292">
        <v>125635.65357290539</v>
      </c>
      <c r="C292">
        <v>125537.36961890636</v>
      </c>
      <c r="D292">
        <v>130188.06384755834</v>
      </c>
      <c r="E292">
        <v>126231.49270218625</v>
      </c>
      <c r="F292">
        <v>134868.92939124382</v>
      </c>
      <c r="G292">
        <v>120111.68492037036</v>
      </c>
      <c r="H292">
        <v>111061.88001842271</v>
      </c>
      <c r="I292">
        <v>108290.32385525221</v>
      </c>
      <c r="J292">
        <v>110882.01218367169</v>
      </c>
      <c r="K292">
        <v>109103.77998825921</v>
      </c>
      <c r="L292">
        <v>127733.86332458915</v>
      </c>
      <c r="M292">
        <v>127999.33874170491</v>
      </c>
      <c r="N292">
        <v>143335.73431274787</v>
      </c>
      <c r="O292">
        <v>143995.41466100089</v>
      </c>
      <c r="P292">
        <v>127847.65591905313</v>
      </c>
      <c r="Q292">
        <v>113085.65668444181</v>
      </c>
      <c r="R292">
        <v>118413.71649839102</v>
      </c>
      <c r="S292">
        <v>121297.65138547504</v>
      </c>
      <c r="T292">
        <v>109941.86339823627</v>
      </c>
      <c r="U292">
        <v>102060.12298704706</v>
      </c>
      <c r="V292">
        <v>100792.99219781454</v>
      </c>
      <c r="W292">
        <v>454098.32562636212</v>
      </c>
      <c r="X292">
        <v>409460.48278097983</v>
      </c>
      <c r="Y292">
        <v>391534.83775232837</v>
      </c>
      <c r="Z292">
        <v>349441.60789709457</v>
      </c>
      <c r="AA292">
        <v>286964.5479459585</v>
      </c>
      <c r="AB292">
        <v>270829.93940201355</v>
      </c>
      <c r="AC292">
        <v>257738.43341491465</v>
      </c>
      <c r="AD292">
        <v>214445.83071793261</v>
      </c>
      <c r="AE292">
        <v>177212.380771066</v>
      </c>
      <c r="AF292">
        <v>153973.04108556904</v>
      </c>
      <c r="AG292">
        <v>142554.28323952085</v>
      </c>
      <c r="AH292">
        <v>129326.68027580623</v>
      </c>
      <c r="AI292">
        <v>118029.49414637097</v>
      </c>
      <c r="AJ292">
        <v>75560.477708852632</v>
      </c>
      <c r="AK292">
        <v>65717.917459232747</v>
      </c>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c r="DF292"/>
      <c r="DG292"/>
      <c r="DH292"/>
      <c r="DI292"/>
      <c r="DJ292"/>
      <c r="DK292"/>
      <c r="DL292"/>
      <c r="DM292"/>
      <c r="DN292"/>
      <c r="DO292"/>
      <c r="DP292"/>
      <c r="DQ292"/>
      <c r="DR292"/>
      <c r="DS292"/>
      <c r="DT292"/>
      <c r="DU292"/>
      <c r="DV292"/>
      <c r="DW292"/>
      <c r="DX292"/>
      <c r="DY292"/>
      <c r="DZ292"/>
      <c r="EA292"/>
      <c r="EB292"/>
      <c r="EC292"/>
      <c r="ED292"/>
      <c r="EE292"/>
      <c r="EF292"/>
      <c r="EG292"/>
      <c r="EH292"/>
      <c r="EI292"/>
      <c r="EJ292"/>
      <c r="EK292"/>
      <c r="EL292"/>
      <c r="EM292"/>
      <c r="EN292"/>
      <c r="EO292"/>
      <c r="EP292"/>
      <c r="EQ292"/>
      <c r="ER292"/>
      <c r="ES292"/>
      <c r="ET292"/>
      <c r="EU292"/>
      <c r="EV292"/>
      <c r="EW292"/>
      <c r="EX292"/>
      <c r="EY292"/>
      <c r="EZ292"/>
      <c r="FA292"/>
      <c r="FB292"/>
      <c r="FC292"/>
      <c r="FD292"/>
      <c r="FE292"/>
      <c r="FF292"/>
      <c r="FG292"/>
      <c r="FH292"/>
      <c r="FI292"/>
      <c r="FJ292"/>
      <c r="FK292"/>
      <c r="FL292"/>
      <c r="FM292"/>
      <c r="FN292"/>
      <c r="FO292"/>
      <c r="FP292"/>
      <c r="FQ292"/>
      <c r="FR292"/>
      <c r="FS292"/>
      <c r="FT292"/>
      <c r="FU292"/>
      <c r="FV292"/>
      <c r="FW292"/>
      <c r="FX292"/>
      <c r="FY292"/>
      <c r="FZ292"/>
      <c r="GA292"/>
      <c r="GB292"/>
      <c r="GC292"/>
      <c r="GD292"/>
      <c r="GE292"/>
      <c r="GF292"/>
      <c r="GG292"/>
      <c r="GH292"/>
      <c r="GI292"/>
      <c r="GJ292"/>
      <c r="GK292"/>
      <c r="GL292"/>
      <c r="GM292"/>
      <c r="GN292"/>
      <c r="GO292"/>
      <c r="GP292"/>
      <c r="GQ292"/>
      <c r="GR292"/>
      <c r="GS292"/>
      <c r="GT292"/>
      <c r="GU292"/>
      <c r="GV292"/>
      <c r="GW292"/>
      <c r="GX292"/>
      <c r="GY292"/>
      <c r="GZ292"/>
      <c r="HA292"/>
      <c r="HB292"/>
      <c r="HC292"/>
      <c r="HD292"/>
      <c r="HE292"/>
      <c r="HF292"/>
      <c r="HG292"/>
      <c r="HH292"/>
      <c r="HI292"/>
      <c r="HJ292"/>
      <c r="HK292"/>
      <c r="HL292"/>
      <c r="HM292"/>
      <c r="HN292"/>
      <c r="HO292"/>
      <c r="HP292"/>
      <c r="HQ292"/>
      <c r="HR292"/>
      <c r="HS292"/>
      <c r="HT292"/>
      <c r="HU292"/>
      <c r="HV292"/>
      <c r="HW292"/>
      <c r="HX292"/>
      <c r="HY292"/>
      <c r="HZ292"/>
      <c r="IA292"/>
      <c r="IB292"/>
      <c r="IC292"/>
      <c r="ID292"/>
      <c r="IE292"/>
      <c r="IF292"/>
      <c r="IG292"/>
      <c r="IH292"/>
      <c r="II292"/>
      <c r="IJ292"/>
      <c r="IK292"/>
      <c r="IL292"/>
      <c r="IM292"/>
      <c r="IN292"/>
      <c r="IO292"/>
      <c r="IP292"/>
      <c r="IQ292"/>
      <c r="IR292"/>
      <c r="IS292"/>
      <c r="IT292"/>
      <c r="IU292"/>
      <c r="IV292"/>
      <c r="IW292"/>
      <c r="IX292"/>
      <c r="IY292"/>
      <c r="IZ292"/>
      <c r="JA292"/>
      <c r="JB292"/>
      <c r="JC292"/>
      <c r="JD292"/>
      <c r="JE292"/>
      <c r="JF292"/>
      <c r="JG292"/>
      <c r="JH292"/>
      <c r="JI292"/>
      <c r="JJ292"/>
      <c r="JK292"/>
      <c r="JL292"/>
      <c r="JM292"/>
      <c r="JN292"/>
      <c r="JO292"/>
      <c r="JP292"/>
      <c r="JQ292"/>
      <c r="JR292"/>
      <c r="JS292"/>
      <c r="JT292"/>
      <c r="JU292"/>
      <c r="JV292"/>
      <c r="JW292"/>
      <c r="JX292"/>
      <c r="JY292"/>
      <c r="JZ292"/>
      <c r="KA292"/>
      <c r="KB292"/>
      <c r="KC292"/>
      <c r="KD292"/>
      <c r="KE292"/>
      <c r="KF292"/>
      <c r="KG292"/>
      <c r="KH292"/>
      <c r="KI292"/>
      <c r="KJ292"/>
      <c r="KK292"/>
      <c r="KL292"/>
      <c r="KM292"/>
      <c r="KN292"/>
      <c r="KO292"/>
      <c r="KP292"/>
      <c r="KQ292"/>
      <c r="KR292"/>
      <c r="KS292"/>
      <c r="KT292"/>
      <c r="KU292"/>
      <c r="KV292"/>
      <c r="KW292"/>
      <c r="KX292"/>
      <c r="KY292"/>
      <c r="KZ292"/>
      <c r="LA292"/>
      <c r="LB292"/>
      <c r="LC292"/>
      <c r="LD292"/>
      <c r="LE292"/>
      <c r="LF292"/>
      <c r="LG292"/>
      <c r="LH292"/>
      <c r="LI292"/>
      <c r="LJ292"/>
      <c r="LK292"/>
      <c r="LL292"/>
      <c r="LM292"/>
      <c r="LN292"/>
      <c r="LO292"/>
      <c r="LP292"/>
      <c r="LQ292"/>
      <c r="LR292"/>
      <c r="LS292"/>
      <c r="LT292"/>
      <c r="LU292"/>
      <c r="LV292"/>
      <c r="LW292"/>
      <c r="LX292"/>
      <c r="LY292"/>
      <c r="LZ292"/>
      <c r="MA292"/>
      <c r="MB292"/>
      <c r="MC292"/>
      <c r="MD292"/>
      <c r="ME292"/>
      <c r="MF292"/>
      <c r="MG292"/>
      <c r="MH292"/>
      <c r="MI292"/>
      <c r="MJ292"/>
      <c r="MK292"/>
      <c r="ML292"/>
      <c r="MM292"/>
      <c r="MN292"/>
      <c r="MO292"/>
      <c r="MP292"/>
      <c r="MQ292"/>
      <c r="MR292"/>
      <c r="MS292"/>
      <c r="MT292"/>
      <c r="MU292"/>
      <c r="MV292"/>
      <c r="MW292"/>
      <c r="MX292"/>
      <c r="MY292"/>
      <c r="MZ292"/>
      <c r="NA292"/>
      <c r="NB292"/>
      <c r="NC292"/>
      <c r="ND292"/>
      <c r="NE292"/>
      <c r="NF292"/>
      <c r="NG292"/>
      <c r="NH292"/>
      <c r="NI292"/>
      <c r="NJ292"/>
      <c r="NK292"/>
      <c r="NL292"/>
      <c r="NM292"/>
      <c r="NN292"/>
      <c r="NO292"/>
      <c r="NP292"/>
      <c r="NQ292"/>
      <c r="NR292"/>
      <c r="NS292"/>
      <c r="NT292"/>
      <c r="NU292"/>
      <c r="NV292"/>
      <c r="NW292"/>
      <c r="NX292"/>
      <c r="NY292"/>
      <c r="NZ292"/>
      <c r="OA292"/>
      <c r="OB292"/>
      <c r="OC292"/>
      <c r="OD292"/>
      <c r="OE292"/>
      <c r="OF292"/>
      <c r="OG292"/>
      <c r="OH292"/>
      <c r="OI292"/>
      <c r="OJ292"/>
      <c r="OK292"/>
      <c r="OL292"/>
      <c r="OM292"/>
      <c r="ON292"/>
      <c r="OO292"/>
      <c r="OP292"/>
      <c r="OQ292"/>
      <c r="OR292"/>
      <c r="OS292"/>
      <c r="OT292"/>
      <c r="OU292"/>
      <c r="OV292"/>
      <c r="OW292"/>
      <c r="OX292"/>
      <c r="OY292"/>
      <c r="OZ292"/>
      <c r="PA292"/>
      <c r="PB292"/>
      <c r="PC292"/>
      <c r="PD292"/>
      <c r="PE292"/>
      <c r="PF292"/>
      <c r="PG292"/>
      <c r="PH292"/>
      <c r="PI292"/>
      <c r="PJ292"/>
      <c r="PK292"/>
      <c r="PL292"/>
      <c r="PM292"/>
      <c r="PN292"/>
      <c r="PO292"/>
      <c r="PP292"/>
      <c r="PQ292"/>
      <c r="PR292"/>
      <c r="PS292"/>
      <c r="PT292"/>
      <c r="PU292"/>
      <c r="PV292"/>
      <c r="PW292"/>
      <c r="PX292"/>
      <c r="PY292"/>
      <c r="PZ292"/>
      <c r="QA292"/>
      <c r="QB292"/>
      <c r="QC292"/>
      <c r="QD292"/>
      <c r="QE292"/>
      <c r="QF292"/>
      <c r="QG292"/>
      <c r="QH292"/>
      <c r="QI292"/>
      <c r="QJ292"/>
      <c r="QK292"/>
      <c r="QL292"/>
      <c r="QM292"/>
      <c r="QN292"/>
      <c r="QO292"/>
      <c r="QP292"/>
      <c r="QQ292"/>
      <c r="QR292"/>
      <c r="QS292"/>
      <c r="QT292"/>
      <c r="QU292"/>
      <c r="QV292"/>
      <c r="QW292"/>
      <c r="QX292"/>
      <c r="QY292"/>
      <c r="QZ292"/>
      <c r="RA292"/>
      <c r="RB292"/>
      <c r="RC292"/>
      <c r="RD292"/>
      <c r="RE292"/>
      <c r="RF292"/>
      <c r="RG292"/>
      <c r="RH292"/>
      <c r="RI292"/>
      <c r="RJ292"/>
      <c r="RK292"/>
      <c r="RL292"/>
      <c r="RM292"/>
      <c r="RN292"/>
      <c r="RO292"/>
      <c r="RP292"/>
      <c r="RQ292"/>
      <c r="RR292"/>
      <c r="RS292"/>
      <c r="RT292"/>
      <c r="RU292"/>
      <c r="RV292"/>
      <c r="RW292"/>
      <c r="RX292"/>
      <c r="RY292"/>
      <c r="RZ292"/>
      <c r="SA292"/>
      <c r="SB292"/>
      <c r="SC292"/>
      <c r="SD292"/>
      <c r="SE292"/>
      <c r="SF292"/>
      <c r="SG292"/>
      <c r="SH292"/>
      <c r="SI292"/>
      <c r="SJ292"/>
      <c r="SK292"/>
      <c r="SL292"/>
      <c r="SM292"/>
      <c r="SN292"/>
      <c r="SO292"/>
      <c r="SP292"/>
      <c r="SQ292"/>
      <c r="SR292"/>
      <c r="SS292"/>
      <c r="ST292"/>
      <c r="SU292"/>
      <c r="SV292"/>
      <c r="SW292"/>
      <c r="SX292"/>
      <c r="SY292"/>
      <c r="SZ292"/>
      <c r="TA292"/>
      <c r="TB292"/>
      <c r="TC292"/>
      <c r="TD292"/>
      <c r="TE292"/>
      <c r="TF292"/>
      <c r="TG292"/>
      <c r="TH292"/>
      <c r="TI292"/>
      <c r="TJ292"/>
      <c r="TK292"/>
      <c r="TL292"/>
      <c r="TM292"/>
      <c r="TN292"/>
      <c r="TO292"/>
      <c r="TP292"/>
      <c r="TQ292"/>
      <c r="TR292"/>
      <c r="TS292"/>
      <c r="TT292"/>
      <c r="TU292"/>
      <c r="TV292"/>
      <c r="TW292"/>
      <c r="TX292"/>
      <c r="TY292"/>
      <c r="TZ292"/>
      <c r="UA292"/>
      <c r="UB292"/>
      <c r="UC292"/>
      <c r="UD292"/>
      <c r="UE292"/>
      <c r="UF292"/>
      <c r="UG292"/>
      <c r="UH292"/>
      <c r="UI292"/>
      <c r="UJ292"/>
      <c r="UK292"/>
      <c r="UL292"/>
      <c r="UM292"/>
      <c r="UN292"/>
      <c r="UO292"/>
      <c r="UP292"/>
      <c r="UQ292"/>
      <c r="UR292"/>
      <c r="US292"/>
      <c r="UT292"/>
      <c r="UU292"/>
      <c r="UV292"/>
      <c r="UW292"/>
      <c r="UX292"/>
      <c r="UY292"/>
      <c r="UZ292"/>
      <c r="VA292"/>
      <c r="VB292"/>
      <c r="VC292"/>
      <c r="VD292"/>
      <c r="VE292"/>
      <c r="VF292"/>
      <c r="VG292"/>
      <c r="VH292"/>
      <c r="VI292"/>
      <c r="VJ292"/>
      <c r="VK292"/>
      <c r="VL292"/>
      <c r="VM292"/>
      <c r="VN292"/>
      <c r="VO292"/>
      <c r="VP292"/>
      <c r="VQ292"/>
      <c r="VR292"/>
      <c r="VS292"/>
      <c r="VT292"/>
      <c r="VU292"/>
      <c r="VV292"/>
      <c r="VW292"/>
      <c r="VX292"/>
      <c r="VY292"/>
      <c r="VZ292"/>
      <c r="WA292"/>
      <c r="WB292"/>
      <c r="WC292"/>
      <c r="WD292"/>
      <c r="WE292"/>
      <c r="WF292"/>
      <c r="WG292"/>
      <c r="WH292"/>
      <c r="WI292"/>
      <c r="WJ292"/>
      <c r="WK292"/>
      <c r="WL292"/>
      <c r="WM292"/>
      <c r="WN292"/>
      <c r="WO292"/>
      <c r="WP292"/>
      <c r="WQ292"/>
      <c r="WR292"/>
      <c r="WS292"/>
      <c r="WT292"/>
      <c r="WU292"/>
      <c r="WV292"/>
      <c r="WW292"/>
      <c r="WX292"/>
      <c r="WY292"/>
      <c r="WZ292"/>
      <c r="XA292"/>
      <c r="XB292"/>
      <c r="XC292"/>
      <c r="XD292"/>
      <c r="XE292"/>
      <c r="XF292"/>
      <c r="XG292"/>
      <c r="XH292"/>
      <c r="XI292"/>
      <c r="XJ292"/>
      <c r="XK292"/>
      <c r="XL292"/>
      <c r="XM292"/>
      <c r="XN292"/>
      <c r="XO292"/>
      <c r="XP292"/>
      <c r="XQ292"/>
      <c r="XR292"/>
      <c r="XS292"/>
      <c r="XT292"/>
      <c r="XU292"/>
      <c r="XV292"/>
      <c r="XW292"/>
      <c r="XX292"/>
      <c r="XY292"/>
      <c r="XZ292"/>
      <c r="YA292"/>
      <c r="YB292"/>
      <c r="YC292"/>
      <c r="YD292"/>
      <c r="YE292"/>
      <c r="YF292"/>
      <c r="YG292"/>
      <c r="YH292"/>
      <c r="YI292"/>
      <c r="YJ292"/>
      <c r="YK292"/>
      <c r="YL292"/>
      <c r="YM292"/>
      <c r="YN292"/>
      <c r="YO292"/>
      <c r="YP292"/>
      <c r="YQ292"/>
      <c r="YR292"/>
      <c r="YS292"/>
      <c r="YT292"/>
      <c r="YU292"/>
      <c r="YV292"/>
      <c r="YW292"/>
      <c r="YX292"/>
      <c r="YY292"/>
      <c r="YZ292"/>
      <c r="ZA292"/>
      <c r="ZB292"/>
      <c r="ZC292"/>
      <c r="ZD292"/>
      <c r="ZE292"/>
      <c r="ZF292"/>
      <c r="ZG292"/>
      <c r="ZH292"/>
      <c r="ZI292"/>
      <c r="ZJ292"/>
      <c r="ZK292"/>
      <c r="ZL292"/>
      <c r="ZM292"/>
      <c r="ZN292"/>
      <c r="ZO292"/>
      <c r="ZP292"/>
      <c r="ZQ292"/>
      <c r="ZR292"/>
      <c r="ZS292"/>
      <c r="ZT292"/>
      <c r="ZU292"/>
      <c r="ZV292"/>
      <c r="ZW292"/>
      <c r="ZX292"/>
      <c r="ZY292"/>
      <c r="ZZ292"/>
    </row>
    <row r="293" spans="1:702" s="18" customFormat="1">
      <c r="A293" s="16" t="s">
        <v>195</v>
      </c>
      <c r="B293">
        <v>628178.26786452695</v>
      </c>
      <c r="C293">
        <v>627686.8480945318</v>
      </c>
      <c r="D293">
        <v>650940.3192377917</v>
      </c>
      <c r="E293">
        <v>631157.46351093124</v>
      </c>
      <c r="F293">
        <v>674344.64695621911</v>
      </c>
      <c r="G293">
        <v>600558.42460185185</v>
      </c>
      <c r="H293">
        <v>555309.40009211365</v>
      </c>
      <c r="I293">
        <v>541451.61927626107</v>
      </c>
      <c r="J293">
        <v>554410.0609183585</v>
      </c>
      <c r="K293">
        <v>545518.89994129608</v>
      </c>
      <c r="L293">
        <v>638669.31662294583</v>
      </c>
      <c r="M293">
        <v>639996.69370852457</v>
      </c>
      <c r="N293">
        <v>716678.67156373942</v>
      </c>
      <c r="O293">
        <v>719977.07330500463</v>
      </c>
      <c r="P293">
        <v>639238.27959526575</v>
      </c>
      <c r="Q293">
        <v>565428.28342220921</v>
      </c>
      <c r="R293">
        <v>592068.58249195525</v>
      </c>
      <c r="S293">
        <v>606488.25692737533</v>
      </c>
      <c r="T293">
        <v>549709.31699118146</v>
      </c>
      <c r="U293">
        <v>510300.61493523541</v>
      </c>
      <c r="V293">
        <v>503964.9609890728</v>
      </c>
      <c r="W293">
        <v>454098.32562636212</v>
      </c>
      <c r="X293">
        <v>409460.48278097989</v>
      </c>
      <c r="Y293">
        <v>391534.83775232837</v>
      </c>
      <c r="Z293">
        <v>349441.60789709457</v>
      </c>
      <c r="AA293">
        <v>286964.5479459585</v>
      </c>
      <c r="AB293">
        <v>270829.93940201355</v>
      </c>
      <c r="AC293">
        <v>257738.43341491462</v>
      </c>
      <c r="AD293">
        <v>214445.83071793258</v>
      </c>
      <c r="AE293">
        <v>177212.380771066</v>
      </c>
      <c r="AF293">
        <v>153973.04108556904</v>
      </c>
      <c r="AG293">
        <v>142554.28323952085</v>
      </c>
      <c r="AH293">
        <v>129326.68027580624</v>
      </c>
      <c r="AI293">
        <v>118029.49414637097</v>
      </c>
      <c r="AJ293">
        <v>75560.477708852632</v>
      </c>
      <c r="AK293">
        <v>65717.917459232747</v>
      </c>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c r="DF293"/>
      <c r="DG293"/>
      <c r="DH293"/>
      <c r="DI293"/>
      <c r="DJ293"/>
      <c r="DK293"/>
      <c r="DL293"/>
      <c r="DM293"/>
      <c r="DN293"/>
      <c r="DO293"/>
      <c r="DP293"/>
      <c r="DQ293"/>
      <c r="DR293"/>
      <c r="DS293"/>
      <c r="DT293"/>
      <c r="DU293"/>
      <c r="DV293"/>
      <c r="DW293"/>
      <c r="DX293"/>
      <c r="DY293"/>
      <c r="DZ293"/>
      <c r="EA293"/>
      <c r="EB293"/>
      <c r="EC293"/>
      <c r="ED293"/>
      <c r="EE293"/>
      <c r="EF293"/>
      <c r="EG293"/>
      <c r="EH293"/>
      <c r="EI293"/>
      <c r="EJ293"/>
      <c r="EK293"/>
      <c r="EL293"/>
      <c r="EM293"/>
      <c r="EN293"/>
      <c r="EO293"/>
      <c r="EP293"/>
      <c r="EQ293"/>
      <c r="ER293"/>
      <c r="ES293"/>
      <c r="ET293"/>
      <c r="EU293"/>
      <c r="EV293"/>
      <c r="EW293"/>
      <c r="EX293"/>
      <c r="EY293"/>
      <c r="EZ293"/>
      <c r="FA293"/>
      <c r="FB293"/>
      <c r="FC293"/>
      <c r="FD293"/>
      <c r="FE293"/>
      <c r="FF293"/>
      <c r="FG293"/>
      <c r="FH293"/>
      <c r="FI293"/>
      <c r="FJ293"/>
      <c r="FK293"/>
      <c r="FL293"/>
      <c r="FM293"/>
      <c r="FN293"/>
      <c r="FO293"/>
      <c r="FP293"/>
      <c r="FQ293"/>
      <c r="FR293"/>
      <c r="FS293"/>
      <c r="FT293"/>
      <c r="FU293"/>
      <c r="FV293"/>
      <c r="FW293"/>
      <c r="FX293"/>
      <c r="FY293"/>
      <c r="FZ293"/>
      <c r="GA293"/>
      <c r="GB293"/>
      <c r="GC293"/>
      <c r="GD293"/>
      <c r="GE293"/>
      <c r="GF293"/>
      <c r="GG293"/>
      <c r="GH293"/>
      <c r="GI293"/>
      <c r="GJ293"/>
      <c r="GK293"/>
      <c r="GL293"/>
      <c r="GM293"/>
      <c r="GN293"/>
      <c r="GO293"/>
      <c r="GP293"/>
      <c r="GQ293"/>
      <c r="GR293"/>
      <c r="GS293"/>
      <c r="GT293"/>
      <c r="GU293"/>
      <c r="GV293"/>
      <c r="GW293"/>
      <c r="GX293"/>
      <c r="GY293"/>
      <c r="GZ293"/>
      <c r="HA293"/>
      <c r="HB293"/>
      <c r="HC293"/>
      <c r="HD293"/>
      <c r="HE293"/>
      <c r="HF293"/>
      <c r="HG293"/>
      <c r="HH293"/>
      <c r="HI293"/>
      <c r="HJ293"/>
      <c r="HK293"/>
      <c r="HL293"/>
      <c r="HM293"/>
      <c r="HN293"/>
      <c r="HO293"/>
      <c r="HP293"/>
      <c r="HQ293"/>
      <c r="HR293"/>
      <c r="HS293"/>
      <c r="HT293"/>
      <c r="HU293"/>
      <c r="HV293"/>
      <c r="HW293"/>
      <c r="HX293"/>
      <c r="HY293"/>
      <c r="HZ293"/>
      <c r="IA293"/>
      <c r="IB293"/>
      <c r="IC293"/>
      <c r="ID293"/>
      <c r="IE293"/>
      <c r="IF293"/>
      <c r="IG293"/>
      <c r="IH293"/>
      <c r="II293"/>
      <c r="IJ293"/>
      <c r="IK293"/>
      <c r="IL293"/>
      <c r="IM293"/>
      <c r="IN293"/>
      <c r="IO293"/>
      <c r="IP293"/>
      <c r="IQ293"/>
      <c r="IR293"/>
      <c r="IS293"/>
      <c r="IT293"/>
      <c r="IU293"/>
      <c r="IV293"/>
      <c r="IW293"/>
      <c r="IX293"/>
      <c r="IY293"/>
      <c r="IZ293"/>
      <c r="JA293"/>
      <c r="JB293"/>
      <c r="JC293"/>
      <c r="JD293"/>
      <c r="JE293"/>
      <c r="JF293"/>
      <c r="JG293"/>
      <c r="JH293"/>
      <c r="JI293"/>
      <c r="JJ293"/>
      <c r="JK293"/>
      <c r="JL293"/>
      <c r="JM293"/>
      <c r="JN293"/>
      <c r="JO293"/>
      <c r="JP293"/>
      <c r="JQ293"/>
      <c r="JR293"/>
      <c r="JS293"/>
      <c r="JT293"/>
      <c r="JU293"/>
      <c r="JV293"/>
      <c r="JW293"/>
      <c r="JX293"/>
      <c r="JY293"/>
      <c r="JZ293"/>
      <c r="KA293"/>
      <c r="KB293"/>
      <c r="KC293"/>
      <c r="KD293"/>
      <c r="KE293"/>
      <c r="KF293"/>
      <c r="KG293"/>
      <c r="KH293"/>
      <c r="KI293"/>
      <c r="KJ293"/>
      <c r="KK293"/>
      <c r="KL293"/>
      <c r="KM293"/>
      <c r="KN293"/>
      <c r="KO293"/>
      <c r="KP293"/>
      <c r="KQ293"/>
      <c r="KR293"/>
      <c r="KS293"/>
      <c r="KT293"/>
      <c r="KU293"/>
      <c r="KV293"/>
      <c r="KW293"/>
      <c r="KX293"/>
      <c r="KY293"/>
      <c r="KZ293"/>
      <c r="LA293"/>
      <c r="LB293"/>
      <c r="LC293"/>
      <c r="LD293"/>
      <c r="LE293"/>
      <c r="LF293"/>
      <c r="LG293"/>
      <c r="LH293"/>
      <c r="LI293"/>
      <c r="LJ293"/>
      <c r="LK293"/>
      <c r="LL293"/>
      <c r="LM293"/>
      <c r="LN293"/>
      <c r="LO293"/>
      <c r="LP293"/>
      <c r="LQ293"/>
      <c r="LR293"/>
      <c r="LS293"/>
      <c r="LT293"/>
      <c r="LU293"/>
      <c r="LV293"/>
      <c r="LW293"/>
      <c r="LX293"/>
      <c r="LY293"/>
      <c r="LZ293"/>
      <c r="MA293"/>
      <c r="MB293"/>
      <c r="MC293"/>
      <c r="MD293"/>
      <c r="ME293"/>
      <c r="MF293"/>
      <c r="MG293"/>
      <c r="MH293"/>
      <c r="MI293"/>
      <c r="MJ293"/>
      <c r="MK293"/>
      <c r="ML293"/>
      <c r="MM293"/>
      <c r="MN293"/>
      <c r="MO293"/>
      <c r="MP293"/>
      <c r="MQ293"/>
      <c r="MR293"/>
      <c r="MS293"/>
      <c r="MT293"/>
      <c r="MU293"/>
      <c r="MV293"/>
      <c r="MW293"/>
      <c r="MX293"/>
      <c r="MY293"/>
      <c r="MZ293"/>
      <c r="NA293"/>
      <c r="NB293"/>
      <c r="NC293"/>
      <c r="ND293"/>
      <c r="NE293"/>
      <c r="NF293"/>
      <c r="NG293"/>
      <c r="NH293"/>
      <c r="NI293"/>
      <c r="NJ293"/>
      <c r="NK293"/>
      <c r="NL293"/>
      <c r="NM293"/>
      <c r="NN293"/>
      <c r="NO293"/>
      <c r="NP293"/>
      <c r="NQ293"/>
      <c r="NR293"/>
      <c r="NS293"/>
      <c r="NT293"/>
      <c r="NU293"/>
      <c r="NV293"/>
      <c r="NW293"/>
      <c r="NX293"/>
      <c r="NY293"/>
      <c r="NZ293"/>
      <c r="OA293"/>
      <c r="OB293"/>
      <c r="OC293"/>
      <c r="OD293"/>
      <c r="OE293"/>
      <c r="OF293"/>
      <c r="OG293"/>
      <c r="OH293"/>
      <c r="OI293"/>
      <c r="OJ293"/>
      <c r="OK293"/>
      <c r="OL293"/>
      <c r="OM293"/>
      <c r="ON293"/>
      <c r="OO293"/>
      <c r="OP293"/>
      <c r="OQ293"/>
      <c r="OR293"/>
      <c r="OS293"/>
      <c r="OT293"/>
      <c r="OU293"/>
      <c r="OV293"/>
      <c r="OW293"/>
      <c r="OX293"/>
      <c r="OY293"/>
      <c r="OZ293"/>
      <c r="PA293"/>
      <c r="PB293"/>
      <c r="PC293"/>
      <c r="PD293"/>
      <c r="PE293"/>
      <c r="PF293"/>
      <c r="PG293"/>
      <c r="PH293"/>
      <c r="PI293"/>
      <c r="PJ293"/>
      <c r="PK293"/>
      <c r="PL293"/>
      <c r="PM293"/>
      <c r="PN293"/>
      <c r="PO293"/>
      <c r="PP293"/>
      <c r="PQ293"/>
      <c r="PR293"/>
      <c r="PS293"/>
      <c r="PT293"/>
      <c r="PU293"/>
      <c r="PV293"/>
      <c r="PW293"/>
      <c r="PX293"/>
      <c r="PY293"/>
      <c r="PZ293"/>
      <c r="QA293"/>
      <c r="QB293"/>
      <c r="QC293"/>
      <c r="QD293"/>
      <c r="QE293"/>
      <c r="QF293"/>
      <c r="QG293"/>
      <c r="QH293"/>
      <c r="QI293"/>
      <c r="QJ293"/>
      <c r="QK293"/>
      <c r="QL293"/>
      <c r="QM293"/>
      <c r="QN293"/>
      <c r="QO293"/>
      <c r="QP293"/>
      <c r="QQ293"/>
      <c r="QR293"/>
      <c r="QS293"/>
      <c r="QT293"/>
      <c r="QU293"/>
      <c r="QV293"/>
      <c r="QW293"/>
      <c r="QX293"/>
      <c r="QY293"/>
      <c r="QZ293"/>
      <c r="RA293"/>
      <c r="RB293"/>
      <c r="RC293"/>
      <c r="RD293"/>
      <c r="RE293"/>
      <c r="RF293"/>
      <c r="RG293"/>
      <c r="RH293"/>
      <c r="RI293"/>
      <c r="RJ293"/>
      <c r="RK293"/>
      <c r="RL293"/>
      <c r="RM293"/>
      <c r="RN293"/>
      <c r="RO293"/>
      <c r="RP293"/>
      <c r="RQ293"/>
      <c r="RR293"/>
      <c r="RS293"/>
      <c r="RT293"/>
      <c r="RU293"/>
      <c r="RV293"/>
      <c r="RW293"/>
      <c r="RX293"/>
      <c r="RY293"/>
      <c r="RZ293"/>
      <c r="SA293"/>
      <c r="SB293"/>
      <c r="SC293"/>
      <c r="SD293"/>
      <c r="SE293"/>
      <c r="SF293"/>
      <c r="SG293"/>
      <c r="SH293"/>
      <c r="SI293"/>
      <c r="SJ293"/>
      <c r="SK293"/>
      <c r="SL293"/>
      <c r="SM293"/>
      <c r="SN293"/>
      <c r="SO293"/>
      <c r="SP293"/>
      <c r="SQ293"/>
      <c r="SR293"/>
      <c r="SS293"/>
      <c r="ST293"/>
      <c r="SU293"/>
      <c r="SV293"/>
      <c r="SW293"/>
      <c r="SX293"/>
      <c r="SY293"/>
      <c r="SZ293"/>
      <c r="TA293"/>
      <c r="TB293"/>
      <c r="TC293"/>
      <c r="TD293"/>
      <c r="TE293"/>
      <c r="TF293"/>
      <c r="TG293"/>
      <c r="TH293"/>
      <c r="TI293"/>
      <c r="TJ293"/>
      <c r="TK293"/>
      <c r="TL293"/>
      <c r="TM293"/>
      <c r="TN293"/>
      <c r="TO293"/>
      <c r="TP293"/>
      <c r="TQ293"/>
      <c r="TR293"/>
      <c r="TS293"/>
      <c r="TT293"/>
      <c r="TU293"/>
      <c r="TV293"/>
      <c r="TW293"/>
      <c r="TX293"/>
      <c r="TY293"/>
      <c r="TZ293"/>
      <c r="UA293"/>
      <c r="UB293"/>
      <c r="UC293"/>
      <c r="UD293"/>
      <c r="UE293"/>
      <c r="UF293"/>
      <c r="UG293"/>
      <c r="UH293"/>
      <c r="UI293"/>
      <c r="UJ293"/>
      <c r="UK293"/>
      <c r="UL293"/>
      <c r="UM293"/>
      <c r="UN293"/>
      <c r="UO293"/>
      <c r="UP293"/>
      <c r="UQ293"/>
      <c r="UR293"/>
      <c r="US293"/>
      <c r="UT293"/>
      <c r="UU293"/>
      <c r="UV293"/>
      <c r="UW293"/>
      <c r="UX293"/>
      <c r="UY293"/>
      <c r="UZ293"/>
      <c r="VA293"/>
      <c r="VB293"/>
      <c r="VC293"/>
      <c r="VD293"/>
      <c r="VE293"/>
      <c r="VF293"/>
      <c r="VG293"/>
      <c r="VH293"/>
      <c r="VI293"/>
      <c r="VJ293"/>
      <c r="VK293"/>
      <c r="VL293"/>
      <c r="VM293"/>
      <c r="VN293"/>
      <c r="VO293"/>
      <c r="VP293"/>
      <c r="VQ293"/>
      <c r="VR293"/>
      <c r="VS293"/>
      <c r="VT293"/>
      <c r="VU293"/>
      <c r="VV293"/>
      <c r="VW293"/>
      <c r="VX293"/>
      <c r="VY293"/>
      <c r="VZ293"/>
      <c r="WA293"/>
      <c r="WB293"/>
      <c r="WC293"/>
      <c r="WD293"/>
      <c r="WE293"/>
      <c r="WF293"/>
      <c r="WG293"/>
      <c r="WH293"/>
      <c r="WI293"/>
      <c r="WJ293"/>
      <c r="WK293"/>
      <c r="WL293"/>
      <c r="WM293"/>
      <c r="WN293"/>
      <c r="WO293"/>
      <c r="WP293"/>
      <c r="WQ293"/>
      <c r="WR293"/>
      <c r="WS293"/>
      <c r="WT293"/>
      <c r="WU293"/>
      <c r="WV293"/>
      <c r="WW293"/>
      <c r="WX293"/>
      <c r="WY293"/>
      <c r="WZ293"/>
      <c r="XA293"/>
      <c r="XB293"/>
      <c r="XC293"/>
      <c r="XD293"/>
      <c r="XE293"/>
      <c r="XF293"/>
      <c r="XG293"/>
      <c r="XH293"/>
      <c r="XI293"/>
      <c r="XJ293"/>
      <c r="XK293"/>
      <c r="XL293"/>
      <c r="XM293"/>
      <c r="XN293"/>
      <c r="XO293"/>
      <c r="XP293"/>
      <c r="XQ293"/>
      <c r="XR293"/>
      <c r="XS293"/>
      <c r="XT293"/>
      <c r="XU293"/>
      <c r="XV293"/>
      <c r="XW293"/>
      <c r="XX293"/>
      <c r="XY293"/>
      <c r="XZ293"/>
      <c r="YA293"/>
      <c r="YB293"/>
      <c r="YC293"/>
      <c r="YD293"/>
      <c r="YE293"/>
      <c r="YF293"/>
      <c r="YG293"/>
      <c r="YH293"/>
      <c r="YI293"/>
      <c r="YJ293"/>
      <c r="YK293"/>
      <c r="YL293"/>
      <c r="YM293"/>
      <c r="YN293"/>
      <c r="YO293"/>
      <c r="YP293"/>
      <c r="YQ293"/>
      <c r="YR293"/>
      <c r="YS293"/>
      <c r="YT293"/>
      <c r="YU293"/>
      <c r="YV293"/>
      <c r="YW293"/>
      <c r="YX293"/>
      <c r="YY293"/>
      <c r="YZ293"/>
      <c r="ZA293"/>
      <c r="ZB293"/>
      <c r="ZC293"/>
      <c r="ZD293"/>
      <c r="ZE293"/>
      <c r="ZF293"/>
      <c r="ZG293"/>
      <c r="ZH293"/>
      <c r="ZI293"/>
      <c r="ZJ293"/>
      <c r="ZK293"/>
      <c r="ZL293"/>
      <c r="ZM293"/>
      <c r="ZN293"/>
      <c r="ZO293"/>
      <c r="ZP293"/>
      <c r="ZQ293"/>
      <c r="ZR293"/>
      <c r="ZS293"/>
      <c r="ZT293"/>
      <c r="ZU293"/>
      <c r="ZV293"/>
      <c r="ZW293"/>
      <c r="ZX293"/>
      <c r="ZY293"/>
      <c r="ZZ293"/>
    </row>
    <row r="294" spans="1:702" s="18" customFormat="1">
      <c r="A294" s="69" t="s">
        <v>361</v>
      </c>
      <c r="B294">
        <v>0</v>
      </c>
      <c r="C294">
        <v>0</v>
      </c>
      <c r="D294">
        <v>0</v>
      </c>
      <c r="E294">
        <v>0</v>
      </c>
      <c r="F294">
        <v>0</v>
      </c>
      <c r="G294">
        <v>0</v>
      </c>
      <c r="H294">
        <v>0</v>
      </c>
      <c r="I294">
        <v>0</v>
      </c>
      <c r="J294">
        <v>0</v>
      </c>
      <c r="K294">
        <v>0</v>
      </c>
      <c r="L294">
        <v>0</v>
      </c>
      <c r="M294">
        <v>0</v>
      </c>
      <c r="N294">
        <v>0</v>
      </c>
      <c r="O294">
        <v>0</v>
      </c>
      <c r="P294">
        <v>0</v>
      </c>
      <c r="Q294">
        <v>0</v>
      </c>
      <c r="R294">
        <v>0</v>
      </c>
      <c r="S294">
        <v>0</v>
      </c>
      <c r="T294">
        <v>0</v>
      </c>
      <c r="U294">
        <v>0</v>
      </c>
      <c r="V294">
        <v>0</v>
      </c>
      <c r="W294">
        <v>0</v>
      </c>
      <c r="X294">
        <v>0</v>
      </c>
      <c r="Y294">
        <v>0</v>
      </c>
      <c r="Z294">
        <v>0</v>
      </c>
      <c r="AA294">
        <v>0</v>
      </c>
      <c r="AB294">
        <v>0</v>
      </c>
      <c r="AC294">
        <v>0</v>
      </c>
      <c r="AD294">
        <v>0</v>
      </c>
      <c r="AE294">
        <v>0</v>
      </c>
      <c r="AF294">
        <v>0</v>
      </c>
      <c r="AG294">
        <v>0</v>
      </c>
      <c r="AH294">
        <v>0</v>
      </c>
      <c r="AI294">
        <v>0</v>
      </c>
      <c r="AJ294">
        <v>0</v>
      </c>
      <c r="AK294">
        <v>0</v>
      </c>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c r="DE294"/>
      <c r="DF294"/>
      <c r="DG294"/>
      <c r="DH294"/>
      <c r="DI294"/>
      <c r="DJ294"/>
      <c r="DK294"/>
      <c r="DL294"/>
      <c r="DM294"/>
      <c r="DN294"/>
      <c r="DO294"/>
      <c r="DP294"/>
      <c r="DQ294"/>
      <c r="DR294"/>
      <c r="DS294"/>
      <c r="DT294"/>
      <c r="DU294"/>
      <c r="DV294"/>
      <c r="DW294"/>
      <c r="DX294"/>
      <c r="DY294"/>
      <c r="DZ294"/>
      <c r="EA294"/>
      <c r="EB294"/>
      <c r="EC294"/>
      <c r="ED294"/>
      <c r="EE294"/>
      <c r="EF294"/>
      <c r="EG294"/>
      <c r="EH294"/>
      <c r="EI294"/>
      <c r="EJ294"/>
      <c r="EK294"/>
      <c r="EL294"/>
      <c r="EM294"/>
      <c r="EN294"/>
      <c r="EO294"/>
      <c r="EP294"/>
      <c r="EQ294"/>
      <c r="ER294"/>
      <c r="ES294"/>
      <c r="ET294"/>
      <c r="EU294"/>
      <c r="EV294"/>
      <c r="EW294"/>
      <c r="EX294"/>
      <c r="EY294"/>
      <c r="EZ294"/>
      <c r="FA294"/>
      <c r="FB294"/>
      <c r="FC294"/>
      <c r="FD294"/>
      <c r="FE294"/>
      <c r="FF294"/>
      <c r="FG294"/>
      <c r="FH294"/>
      <c r="FI294"/>
      <c r="FJ294"/>
      <c r="FK294"/>
      <c r="FL294"/>
      <c r="FM294"/>
      <c r="FN294"/>
      <c r="FO294"/>
      <c r="FP294"/>
      <c r="FQ294"/>
      <c r="FR294"/>
      <c r="FS294"/>
      <c r="FT294"/>
      <c r="FU294"/>
      <c r="FV294"/>
      <c r="FW294"/>
      <c r="FX294"/>
      <c r="FY294"/>
      <c r="FZ294"/>
      <c r="GA294"/>
      <c r="GB294"/>
      <c r="GC294"/>
      <c r="GD294"/>
      <c r="GE294"/>
      <c r="GF294"/>
      <c r="GG294"/>
      <c r="GH294"/>
      <c r="GI294"/>
      <c r="GJ294"/>
      <c r="GK294"/>
      <c r="GL294"/>
      <c r="GM294"/>
      <c r="GN294"/>
      <c r="GO294"/>
      <c r="GP294"/>
      <c r="GQ294"/>
      <c r="GR294"/>
      <c r="GS294"/>
      <c r="GT294"/>
      <c r="GU294"/>
      <c r="GV294"/>
      <c r="GW294"/>
      <c r="GX294"/>
      <c r="GY294"/>
      <c r="GZ294"/>
      <c r="HA294"/>
      <c r="HB294"/>
      <c r="HC294"/>
      <c r="HD294"/>
      <c r="HE294"/>
      <c r="HF294"/>
      <c r="HG294"/>
      <c r="HH294"/>
      <c r="HI294"/>
      <c r="HJ294"/>
      <c r="HK294"/>
      <c r="HL294"/>
      <c r="HM294"/>
      <c r="HN294"/>
      <c r="HO294"/>
      <c r="HP294"/>
      <c r="HQ294"/>
      <c r="HR294"/>
      <c r="HS294"/>
      <c r="HT294"/>
      <c r="HU294"/>
      <c r="HV294"/>
      <c r="HW294"/>
      <c r="HX294"/>
      <c r="HY294"/>
      <c r="HZ294"/>
      <c r="IA294"/>
      <c r="IB294"/>
      <c r="IC294"/>
      <c r="ID294"/>
      <c r="IE294"/>
      <c r="IF294"/>
      <c r="IG294"/>
      <c r="IH294"/>
      <c r="II294"/>
      <c r="IJ294"/>
      <c r="IK294"/>
      <c r="IL294"/>
      <c r="IM294"/>
      <c r="IN294"/>
      <c r="IO294"/>
      <c r="IP294"/>
      <c r="IQ294"/>
      <c r="IR294"/>
      <c r="IS294"/>
      <c r="IT294"/>
      <c r="IU294"/>
      <c r="IV294"/>
      <c r="IW294"/>
      <c r="IX294"/>
      <c r="IY294"/>
      <c r="IZ294"/>
      <c r="JA294"/>
      <c r="JB294"/>
      <c r="JC294"/>
      <c r="JD294"/>
      <c r="JE294"/>
      <c r="JF294"/>
      <c r="JG294"/>
      <c r="JH294"/>
      <c r="JI294"/>
      <c r="JJ294"/>
      <c r="JK294"/>
      <c r="JL294"/>
      <c r="JM294"/>
      <c r="JN294"/>
      <c r="JO294"/>
      <c r="JP294"/>
      <c r="JQ294"/>
      <c r="JR294"/>
      <c r="JS294"/>
      <c r="JT294"/>
      <c r="JU294"/>
      <c r="JV294"/>
      <c r="JW294"/>
      <c r="JX294"/>
      <c r="JY294"/>
      <c r="JZ294"/>
      <c r="KA294"/>
      <c r="KB294"/>
      <c r="KC294"/>
      <c r="KD294"/>
      <c r="KE294"/>
      <c r="KF294"/>
      <c r="KG294"/>
      <c r="KH294"/>
      <c r="KI294"/>
      <c r="KJ294"/>
      <c r="KK294"/>
      <c r="KL294"/>
      <c r="KM294"/>
      <c r="KN294"/>
      <c r="KO294"/>
      <c r="KP294"/>
      <c r="KQ294"/>
      <c r="KR294"/>
      <c r="KS294"/>
      <c r="KT294"/>
      <c r="KU294"/>
      <c r="KV294"/>
      <c r="KW294"/>
      <c r="KX294"/>
      <c r="KY294"/>
      <c r="KZ294"/>
      <c r="LA294"/>
      <c r="LB294"/>
      <c r="LC294"/>
      <c r="LD294"/>
      <c r="LE294"/>
      <c r="LF294"/>
      <c r="LG294"/>
      <c r="LH294"/>
      <c r="LI294"/>
      <c r="LJ294"/>
      <c r="LK294"/>
      <c r="LL294"/>
      <c r="LM294"/>
      <c r="LN294"/>
      <c r="LO294"/>
      <c r="LP294"/>
      <c r="LQ294"/>
      <c r="LR294"/>
      <c r="LS294"/>
      <c r="LT294"/>
      <c r="LU294"/>
      <c r="LV294"/>
      <c r="LW294"/>
      <c r="LX294"/>
      <c r="LY294"/>
      <c r="LZ294"/>
      <c r="MA294"/>
      <c r="MB294"/>
      <c r="MC294"/>
      <c r="MD294"/>
      <c r="ME294"/>
      <c r="MF294"/>
      <c r="MG294"/>
      <c r="MH294"/>
      <c r="MI294"/>
      <c r="MJ294"/>
      <c r="MK294"/>
      <c r="ML294"/>
      <c r="MM294"/>
      <c r="MN294"/>
      <c r="MO294"/>
      <c r="MP294"/>
      <c r="MQ294"/>
      <c r="MR294"/>
      <c r="MS294"/>
      <c r="MT294"/>
      <c r="MU294"/>
      <c r="MV294"/>
      <c r="MW294"/>
      <c r="MX294"/>
      <c r="MY294"/>
      <c r="MZ294"/>
      <c r="NA294"/>
      <c r="NB294"/>
      <c r="NC294"/>
      <c r="ND294"/>
      <c r="NE294"/>
      <c r="NF294"/>
      <c r="NG294"/>
      <c r="NH294"/>
      <c r="NI294"/>
      <c r="NJ294"/>
      <c r="NK294"/>
      <c r="NL294"/>
      <c r="NM294"/>
      <c r="NN294"/>
      <c r="NO294"/>
      <c r="NP294"/>
      <c r="NQ294"/>
      <c r="NR294"/>
      <c r="NS294"/>
      <c r="NT294"/>
      <c r="NU294"/>
      <c r="NV294"/>
      <c r="NW294"/>
      <c r="NX294"/>
      <c r="NY294"/>
      <c r="NZ294"/>
      <c r="OA294"/>
      <c r="OB294"/>
      <c r="OC294"/>
      <c r="OD294"/>
      <c r="OE294"/>
      <c r="OF294"/>
      <c r="OG294"/>
      <c r="OH294"/>
      <c r="OI294"/>
      <c r="OJ294"/>
      <c r="OK294"/>
      <c r="OL294"/>
      <c r="OM294"/>
      <c r="ON294"/>
      <c r="OO294"/>
      <c r="OP294"/>
      <c r="OQ294"/>
      <c r="OR294"/>
      <c r="OS294"/>
      <c r="OT294"/>
      <c r="OU294"/>
      <c r="OV294"/>
      <c r="OW294"/>
      <c r="OX294"/>
      <c r="OY294"/>
      <c r="OZ294"/>
      <c r="PA294"/>
      <c r="PB294"/>
      <c r="PC294"/>
      <c r="PD294"/>
      <c r="PE294"/>
      <c r="PF294"/>
      <c r="PG294"/>
      <c r="PH294"/>
      <c r="PI294"/>
      <c r="PJ294"/>
      <c r="PK294"/>
      <c r="PL294"/>
      <c r="PM294"/>
      <c r="PN294"/>
      <c r="PO294"/>
      <c r="PP294"/>
      <c r="PQ294"/>
      <c r="PR294"/>
      <c r="PS294"/>
      <c r="PT294"/>
      <c r="PU294"/>
      <c r="PV294"/>
      <c r="PW294"/>
      <c r="PX294"/>
      <c r="PY294"/>
      <c r="PZ294"/>
      <c r="QA294"/>
      <c r="QB294"/>
      <c r="QC294"/>
      <c r="QD294"/>
      <c r="QE294"/>
      <c r="QF294"/>
      <c r="QG294"/>
      <c r="QH294"/>
      <c r="QI294"/>
      <c r="QJ294"/>
      <c r="QK294"/>
      <c r="QL294"/>
      <c r="QM294"/>
      <c r="QN294"/>
      <c r="QO294"/>
      <c r="QP294"/>
      <c r="QQ294"/>
      <c r="QR294"/>
      <c r="QS294"/>
      <c r="QT294"/>
      <c r="QU294"/>
      <c r="QV294"/>
      <c r="QW294"/>
      <c r="QX294"/>
      <c r="QY294"/>
      <c r="QZ294"/>
      <c r="RA294"/>
      <c r="RB294"/>
      <c r="RC294"/>
      <c r="RD294"/>
      <c r="RE294"/>
      <c r="RF294"/>
      <c r="RG294"/>
      <c r="RH294"/>
      <c r="RI294"/>
      <c r="RJ294"/>
      <c r="RK294"/>
      <c r="RL294"/>
      <c r="RM294"/>
      <c r="RN294"/>
      <c r="RO294"/>
      <c r="RP294"/>
      <c r="RQ294"/>
      <c r="RR294"/>
      <c r="RS294"/>
      <c r="RT294"/>
      <c r="RU294"/>
      <c r="RV294"/>
      <c r="RW294"/>
      <c r="RX294"/>
      <c r="RY294"/>
      <c r="RZ294"/>
      <c r="SA294"/>
      <c r="SB294"/>
      <c r="SC294"/>
      <c r="SD294"/>
      <c r="SE294"/>
      <c r="SF294"/>
      <c r="SG294"/>
      <c r="SH294"/>
      <c r="SI294"/>
      <c r="SJ294"/>
      <c r="SK294"/>
      <c r="SL294"/>
      <c r="SM294"/>
      <c r="SN294"/>
      <c r="SO294"/>
      <c r="SP294"/>
      <c r="SQ294"/>
      <c r="SR294"/>
      <c r="SS294"/>
      <c r="ST294"/>
      <c r="SU294"/>
      <c r="SV294"/>
      <c r="SW294"/>
      <c r="SX294"/>
      <c r="SY294"/>
      <c r="SZ294"/>
      <c r="TA294"/>
      <c r="TB294"/>
      <c r="TC294"/>
      <c r="TD294"/>
      <c r="TE294"/>
      <c r="TF294"/>
      <c r="TG294"/>
      <c r="TH294"/>
      <c r="TI294"/>
      <c r="TJ294"/>
      <c r="TK294"/>
      <c r="TL294"/>
      <c r="TM294"/>
      <c r="TN294"/>
      <c r="TO294"/>
      <c r="TP294"/>
      <c r="TQ294"/>
      <c r="TR294"/>
      <c r="TS294"/>
      <c r="TT294"/>
      <c r="TU294"/>
      <c r="TV294"/>
      <c r="TW294"/>
      <c r="TX294"/>
      <c r="TY294"/>
      <c r="TZ294"/>
      <c r="UA294"/>
      <c r="UB294"/>
      <c r="UC294"/>
      <c r="UD294"/>
      <c r="UE294"/>
      <c r="UF294"/>
      <c r="UG294"/>
      <c r="UH294"/>
      <c r="UI294"/>
      <c r="UJ294"/>
      <c r="UK294"/>
      <c r="UL294"/>
      <c r="UM294"/>
      <c r="UN294"/>
      <c r="UO294"/>
      <c r="UP294"/>
      <c r="UQ294"/>
      <c r="UR294"/>
      <c r="US294"/>
      <c r="UT294"/>
      <c r="UU294"/>
      <c r="UV294"/>
      <c r="UW294"/>
      <c r="UX294"/>
      <c r="UY294"/>
      <c r="UZ294"/>
      <c r="VA294"/>
      <c r="VB294"/>
      <c r="VC294"/>
      <c r="VD294"/>
      <c r="VE294"/>
      <c r="VF294"/>
      <c r="VG294"/>
      <c r="VH294"/>
      <c r="VI294"/>
      <c r="VJ294"/>
      <c r="VK294"/>
      <c r="VL294"/>
      <c r="VM294"/>
      <c r="VN294"/>
      <c r="VO294"/>
      <c r="VP294"/>
      <c r="VQ294"/>
      <c r="VR294"/>
      <c r="VS294"/>
      <c r="VT294"/>
      <c r="VU294"/>
      <c r="VV294"/>
      <c r="VW294"/>
      <c r="VX294"/>
      <c r="VY294"/>
      <c r="VZ294"/>
      <c r="WA294"/>
      <c r="WB294"/>
      <c r="WC294"/>
      <c r="WD294"/>
      <c r="WE294"/>
      <c r="WF294"/>
      <c r="WG294"/>
      <c r="WH294"/>
      <c r="WI294"/>
      <c r="WJ294"/>
      <c r="WK294"/>
      <c r="WL294"/>
      <c r="WM294"/>
      <c r="WN294"/>
      <c r="WO294"/>
      <c r="WP294"/>
      <c r="WQ294"/>
      <c r="WR294"/>
      <c r="WS294"/>
      <c r="WT294"/>
      <c r="WU294"/>
      <c r="WV294"/>
      <c r="WW294"/>
      <c r="WX294"/>
      <c r="WY294"/>
      <c r="WZ294"/>
      <c r="XA294"/>
      <c r="XB294"/>
      <c r="XC294"/>
      <c r="XD294"/>
      <c r="XE294"/>
      <c r="XF294"/>
      <c r="XG294"/>
      <c r="XH294"/>
      <c r="XI294"/>
      <c r="XJ294"/>
      <c r="XK294"/>
      <c r="XL294"/>
      <c r="XM294"/>
      <c r="XN294"/>
      <c r="XO294"/>
      <c r="XP294"/>
      <c r="XQ294"/>
      <c r="XR294"/>
      <c r="XS294"/>
      <c r="XT294"/>
      <c r="XU294"/>
      <c r="XV294"/>
      <c r="XW294"/>
      <c r="XX294"/>
      <c r="XY294"/>
      <c r="XZ294"/>
      <c r="YA294"/>
      <c r="YB294"/>
      <c r="YC294"/>
      <c r="YD294"/>
      <c r="YE294"/>
      <c r="YF294"/>
      <c r="YG294"/>
      <c r="YH294"/>
      <c r="YI294"/>
      <c r="YJ294"/>
      <c r="YK294"/>
      <c r="YL294"/>
      <c r="YM294"/>
      <c r="YN294"/>
      <c r="YO294"/>
      <c r="YP294"/>
      <c r="YQ294"/>
      <c r="YR294"/>
      <c r="YS294"/>
      <c r="YT294"/>
      <c r="YU294"/>
      <c r="YV294"/>
      <c r="YW294"/>
      <c r="YX294"/>
      <c r="YY294"/>
      <c r="YZ294"/>
      <c r="ZA294"/>
      <c r="ZB294"/>
      <c r="ZC294"/>
      <c r="ZD294"/>
      <c r="ZE294"/>
      <c r="ZF294"/>
      <c r="ZG294"/>
      <c r="ZH294"/>
      <c r="ZI294"/>
      <c r="ZJ294"/>
      <c r="ZK294"/>
      <c r="ZL294"/>
      <c r="ZM294"/>
      <c r="ZN294"/>
      <c r="ZO294"/>
      <c r="ZP294"/>
      <c r="ZQ294"/>
      <c r="ZR294"/>
      <c r="ZS294"/>
      <c r="ZT294"/>
      <c r="ZU294"/>
      <c r="ZV294"/>
      <c r="ZW294"/>
      <c r="ZX294"/>
      <c r="ZY294"/>
      <c r="ZZ294"/>
    </row>
    <row r="295" spans="1:702" s="18" customFormat="1">
      <c r="A295" s="158" t="s">
        <v>362</v>
      </c>
      <c r="B295">
        <v>0</v>
      </c>
      <c r="C295">
        <v>0</v>
      </c>
      <c r="D295">
        <v>0</v>
      </c>
      <c r="E295">
        <v>0</v>
      </c>
      <c r="F295">
        <v>0</v>
      </c>
      <c r="G295">
        <v>0</v>
      </c>
      <c r="H295">
        <v>0</v>
      </c>
      <c r="I295">
        <v>0</v>
      </c>
      <c r="J295">
        <v>0</v>
      </c>
      <c r="K295">
        <v>0</v>
      </c>
      <c r="L295">
        <v>0</v>
      </c>
      <c r="M295">
        <v>0</v>
      </c>
      <c r="N295">
        <v>0</v>
      </c>
      <c r="O295">
        <v>0</v>
      </c>
      <c r="P295">
        <v>0</v>
      </c>
      <c r="Q295">
        <v>0</v>
      </c>
      <c r="R295">
        <v>0</v>
      </c>
      <c r="S295">
        <v>0</v>
      </c>
      <c r="T295">
        <v>0</v>
      </c>
      <c r="U295">
        <v>0</v>
      </c>
      <c r="V295">
        <v>0</v>
      </c>
      <c r="W295">
        <v>0</v>
      </c>
      <c r="X295">
        <v>0</v>
      </c>
      <c r="Y295">
        <v>0</v>
      </c>
      <c r="Z295">
        <v>0</v>
      </c>
      <c r="AA295">
        <v>0</v>
      </c>
      <c r="AB295">
        <v>0</v>
      </c>
      <c r="AC295">
        <v>0</v>
      </c>
      <c r="AD295">
        <v>0</v>
      </c>
      <c r="AE295">
        <v>0</v>
      </c>
      <c r="AF295">
        <v>0</v>
      </c>
      <c r="AG295">
        <v>0</v>
      </c>
      <c r="AH295">
        <v>0</v>
      </c>
      <c r="AI295">
        <v>0</v>
      </c>
      <c r="AJ295">
        <v>0</v>
      </c>
      <c r="AK295">
        <v>0</v>
      </c>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c r="DF295"/>
      <c r="DG295"/>
      <c r="DH295"/>
      <c r="DI295"/>
      <c r="DJ295"/>
      <c r="DK295"/>
      <c r="DL295"/>
      <c r="DM295"/>
      <c r="DN295"/>
      <c r="DO295"/>
      <c r="DP295"/>
      <c r="DQ295"/>
      <c r="DR295"/>
      <c r="DS295"/>
      <c r="DT295"/>
      <c r="DU295"/>
      <c r="DV295"/>
      <c r="DW295"/>
      <c r="DX295"/>
      <c r="DY295"/>
      <c r="DZ295"/>
      <c r="EA295"/>
      <c r="EB295"/>
      <c r="EC295"/>
      <c r="ED295"/>
      <c r="EE295"/>
      <c r="EF295"/>
      <c r="EG295"/>
      <c r="EH295"/>
      <c r="EI295"/>
      <c r="EJ295"/>
      <c r="EK295"/>
      <c r="EL295"/>
      <c r="EM295"/>
      <c r="EN295"/>
      <c r="EO295"/>
      <c r="EP295"/>
      <c r="EQ295"/>
      <c r="ER295"/>
      <c r="ES295"/>
      <c r="ET295"/>
      <c r="EU295"/>
      <c r="EV295"/>
      <c r="EW295"/>
      <c r="EX295"/>
      <c r="EY295"/>
      <c r="EZ295"/>
      <c r="FA295"/>
      <c r="FB295"/>
      <c r="FC295"/>
      <c r="FD295"/>
      <c r="FE295"/>
      <c r="FF295"/>
      <c r="FG295"/>
      <c r="FH295"/>
      <c r="FI295"/>
      <c r="FJ295"/>
      <c r="FK295"/>
      <c r="FL295"/>
      <c r="FM295"/>
      <c r="FN295"/>
      <c r="FO295"/>
      <c r="FP295"/>
      <c r="FQ295"/>
      <c r="FR295"/>
      <c r="FS295"/>
      <c r="FT295"/>
      <c r="FU295"/>
      <c r="FV295"/>
      <c r="FW295"/>
      <c r="FX295"/>
      <c r="FY295"/>
      <c r="FZ295"/>
      <c r="GA295"/>
      <c r="GB295"/>
      <c r="GC295"/>
      <c r="GD295"/>
      <c r="GE295"/>
      <c r="GF295"/>
      <c r="GG295"/>
      <c r="GH295"/>
      <c r="GI295"/>
      <c r="GJ295"/>
      <c r="GK295"/>
      <c r="GL295"/>
      <c r="GM295"/>
      <c r="GN295"/>
      <c r="GO295"/>
      <c r="GP295"/>
      <c r="GQ295"/>
      <c r="GR295"/>
      <c r="GS295"/>
      <c r="GT295"/>
      <c r="GU295"/>
      <c r="GV295"/>
      <c r="GW295"/>
      <c r="GX295"/>
      <c r="GY295"/>
      <c r="GZ295"/>
      <c r="HA295"/>
      <c r="HB295"/>
      <c r="HC295"/>
      <c r="HD295"/>
      <c r="HE295"/>
      <c r="HF295"/>
      <c r="HG295"/>
      <c r="HH295"/>
      <c r="HI295"/>
      <c r="HJ295"/>
      <c r="HK295"/>
      <c r="HL295"/>
      <c r="HM295"/>
      <c r="HN295"/>
      <c r="HO295"/>
      <c r="HP295"/>
      <c r="HQ295"/>
      <c r="HR295"/>
      <c r="HS295"/>
      <c r="HT295"/>
      <c r="HU295"/>
      <c r="HV295"/>
      <c r="HW295"/>
      <c r="HX295"/>
      <c r="HY295"/>
      <c r="HZ295"/>
      <c r="IA295"/>
      <c r="IB295"/>
      <c r="IC295"/>
      <c r="ID295"/>
      <c r="IE295"/>
      <c r="IF295"/>
      <c r="IG295"/>
      <c r="IH295"/>
      <c r="II295"/>
      <c r="IJ295"/>
      <c r="IK295"/>
      <c r="IL295"/>
      <c r="IM295"/>
      <c r="IN295"/>
      <c r="IO295"/>
      <c r="IP295"/>
      <c r="IQ295"/>
      <c r="IR295"/>
      <c r="IS295"/>
      <c r="IT295"/>
      <c r="IU295"/>
      <c r="IV295"/>
      <c r="IW295"/>
      <c r="IX295"/>
      <c r="IY295"/>
      <c r="IZ295"/>
      <c r="JA295"/>
      <c r="JB295"/>
      <c r="JC295"/>
      <c r="JD295"/>
      <c r="JE295"/>
      <c r="JF295"/>
      <c r="JG295"/>
      <c r="JH295"/>
      <c r="JI295"/>
      <c r="JJ295"/>
      <c r="JK295"/>
      <c r="JL295"/>
      <c r="JM295"/>
      <c r="JN295"/>
      <c r="JO295"/>
      <c r="JP295"/>
      <c r="JQ295"/>
      <c r="JR295"/>
      <c r="JS295"/>
      <c r="JT295"/>
      <c r="JU295"/>
      <c r="JV295"/>
      <c r="JW295"/>
      <c r="JX295"/>
      <c r="JY295"/>
      <c r="JZ295"/>
      <c r="KA295"/>
      <c r="KB295"/>
      <c r="KC295"/>
      <c r="KD295"/>
      <c r="KE295"/>
      <c r="KF295"/>
      <c r="KG295"/>
      <c r="KH295"/>
      <c r="KI295"/>
      <c r="KJ295"/>
      <c r="KK295"/>
      <c r="KL295"/>
      <c r="KM295"/>
      <c r="KN295"/>
      <c r="KO295"/>
      <c r="KP295"/>
      <c r="KQ295"/>
      <c r="KR295"/>
      <c r="KS295"/>
      <c r="KT295"/>
      <c r="KU295"/>
      <c r="KV295"/>
      <c r="KW295"/>
      <c r="KX295"/>
      <c r="KY295"/>
      <c r="KZ295"/>
      <c r="LA295"/>
      <c r="LB295"/>
      <c r="LC295"/>
      <c r="LD295"/>
      <c r="LE295"/>
      <c r="LF295"/>
      <c r="LG295"/>
      <c r="LH295"/>
      <c r="LI295"/>
      <c r="LJ295"/>
      <c r="LK295"/>
      <c r="LL295"/>
      <c r="LM295"/>
      <c r="LN295"/>
      <c r="LO295"/>
      <c r="LP295"/>
      <c r="LQ295"/>
      <c r="LR295"/>
      <c r="LS295"/>
      <c r="LT295"/>
      <c r="LU295"/>
      <c r="LV295"/>
      <c r="LW295"/>
      <c r="LX295"/>
      <c r="LY295"/>
      <c r="LZ295"/>
      <c r="MA295"/>
      <c r="MB295"/>
      <c r="MC295"/>
      <c r="MD295"/>
      <c r="ME295"/>
      <c r="MF295"/>
      <c r="MG295"/>
      <c r="MH295"/>
      <c r="MI295"/>
      <c r="MJ295"/>
      <c r="MK295"/>
      <c r="ML295"/>
      <c r="MM295"/>
      <c r="MN295"/>
      <c r="MO295"/>
      <c r="MP295"/>
      <c r="MQ295"/>
      <c r="MR295"/>
      <c r="MS295"/>
      <c r="MT295"/>
      <c r="MU295"/>
      <c r="MV295"/>
      <c r="MW295"/>
      <c r="MX295"/>
      <c r="MY295"/>
      <c r="MZ295"/>
      <c r="NA295"/>
      <c r="NB295"/>
      <c r="NC295"/>
      <c r="ND295"/>
      <c r="NE295"/>
      <c r="NF295"/>
      <c r="NG295"/>
      <c r="NH295"/>
      <c r="NI295"/>
      <c r="NJ295"/>
      <c r="NK295"/>
      <c r="NL295"/>
      <c r="NM295"/>
      <c r="NN295"/>
      <c r="NO295"/>
      <c r="NP295"/>
      <c r="NQ295"/>
      <c r="NR295"/>
      <c r="NS295"/>
      <c r="NT295"/>
      <c r="NU295"/>
      <c r="NV295"/>
      <c r="NW295"/>
      <c r="NX295"/>
      <c r="NY295"/>
      <c r="NZ295"/>
      <c r="OA295"/>
      <c r="OB295"/>
      <c r="OC295"/>
      <c r="OD295"/>
      <c r="OE295"/>
      <c r="OF295"/>
      <c r="OG295"/>
      <c r="OH295"/>
      <c r="OI295"/>
      <c r="OJ295"/>
      <c r="OK295"/>
      <c r="OL295"/>
      <c r="OM295"/>
      <c r="ON295"/>
      <c r="OO295"/>
      <c r="OP295"/>
      <c r="OQ295"/>
      <c r="OR295"/>
      <c r="OS295"/>
      <c r="OT295"/>
      <c r="OU295"/>
      <c r="OV295"/>
      <c r="OW295"/>
      <c r="OX295"/>
      <c r="OY295"/>
      <c r="OZ295"/>
      <c r="PA295"/>
      <c r="PB295"/>
      <c r="PC295"/>
      <c r="PD295"/>
      <c r="PE295"/>
      <c r="PF295"/>
      <c r="PG295"/>
      <c r="PH295"/>
      <c r="PI295"/>
      <c r="PJ295"/>
      <c r="PK295"/>
      <c r="PL295"/>
      <c r="PM295"/>
      <c r="PN295"/>
      <c r="PO295"/>
      <c r="PP295"/>
      <c r="PQ295"/>
      <c r="PR295"/>
      <c r="PS295"/>
      <c r="PT295"/>
      <c r="PU295"/>
      <c r="PV295"/>
      <c r="PW295"/>
      <c r="PX295"/>
      <c r="PY295"/>
      <c r="PZ295"/>
      <c r="QA295"/>
      <c r="QB295"/>
      <c r="QC295"/>
      <c r="QD295"/>
      <c r="QE295"/>
      <c r="QF295"/>
      <c r="QG295"/>
      <c r="QH295"/>
      <c r="QI295"/>
      <c r="QJ295"/>
      <c r="QK295"/>
      <c r="QL295"/>
      <c r="QM295"/>
      <c r="QN295"/>
      <c r="QO295"/>
      <c r="QP295"/>
      <c r="QQ295"/>
      <c r="QR295"/>
      <c r="QS295"/>
      <c r="QT295"/>
      <c r="QU295"/>
      <c r="QV295"/>
      <c r="QW295"/>
      <c r="QX295"/>
      <c r="QY295"/>
      <c r="QZ295"/>
      <c r="RA295"/>
      <c r="RB295"/>
      <c r="RC295"/>
      <c r="RD295"/>
      <c r="RE295"/>
      <c r="RF295"/>
      <c r="RG295"/>
      <c r="RH295"/>
      <c r="RI295"/>
      <c r="RJ295"/>
      <c r="RK295"/>
      <c r="RL295"/>
      <c r="RM295"/>
      <c r="RN295"/>
      <c r="RO295"/>
      <c r="RP295"/>
      <c r="RQ295"/>
      <c r="RR295"/>
      <c r="RS295"/>
      <c r="RT295"/>
      <c r="RU295"/>
      <c r="RV295"/>
      <c r="RW295"/>
      <c r="RX295"/>
      <c r="RY295"/>
      <c r="RZ295"/>
      <c r="SA295"/>
      <c r="SB295"/>
      <c r="SC295"/>
      <c r="SD295"/>
      <c r="SE295"/>
      <c r="SF295"/>
      <c r="SG295"/>
      <c r="SH295"/>
      <c r="SI295"/>
      <c r="SJ295"/>
      <c r="SK295"/>
      <c r="SL295"/>
      <c r="SM295"/>
      <c r="SN295"/>
      <c r="SO295"/>
      <c r="SP295"/>
      <c r="SQ295"/>
      <c r="SR295"/>
      <c r="SS295"/>
      <c r="ST295"/>
      <c r="SU295"/>
      <c r="SV295"/>
      <c r="SW295"/>
      <c r="SX295"/>
      <c r="SY295"/>
      <c r="SZ295"/>
      <c r="TA295"/>
      <c r="TB295"/>
      <c r="TC295"/>
      <c r="TD295"/>
      <c r="TE295"/>
      <c r="TF295"/>
      <c r="TG295"/>
      <c r="TH295"/>
      <c r="TI295"/>
      <c r="TJ295"/>
      <c r="TK295"/>
      <c r="TL295"/>
      <c r="TM295"/>
      <c r="TN295"/>
      <c r="TO295"/>
      <c r="TP295"/>
      <c r="TQ295"/>
      <c r="TR295"/>
      <c r="TS295"/>
      <c r="TT295"/>
      <c r="TU295"/>
      <c r="TV295"/>
      <c r="TW295"/>
      <c r="TX295"/>
      <c r="TY295"/>
      <c r="TZ295"/>
      <c r="UA295"/>
      <c r="UB295"/>
      <c r="UC295"/>
      <c r="UD295"/>
      <c r="UE295"/>
      <c r="UF295"/>
      <c r="UG295"/>
      <c r="UH295"/>
      <c r="UI295"/>
      <c r="UJ295"/>
      <c r="UK295"/>
      <c r="UL295"/>
      <c r="UM295"/>
      <c r="UN295"/>
      <c r="UO295"/>
      <c r="UP295"/>
      <c r="UQ295"/>
      <c r="UR295"/>
      <c r="US295"/>
      <c r="UT295"/>
      <c r="UU295"/>
      <c r="UV295"/>
      <c r="UW295"/>
      <c r="UX295"/>
      <c r="UY295"/>
      <c r="UZ295"/>
      <c r="VA295"/>
      <c r="VB295"/>
      <c r="VC295"/>
      <c r="VD295"/>
      <c r="VE295"/>
      <c r="VF295"/>
      <c r="VG295"/>
      <c r="VH295"/>
      <c r="VI295"/>
      <c r="VJ295"/>
      <c r="VK295"/>
      <c r="VL295"/>
      <c r="VM295"/>
      <c r="VN295"/>
      <c r="VO295"/>
      <c r="VP295"/>
      <c r="VQ295"/>
      <c r="VR295"/>
      <c r="VS295"/>
      <c r="VT295"/>
      <c r="VU295"/>
      <c r="VV295"/>
      <c r="VW295"/>
      <c r="VX295"/>
      <c r="VY295"/>
      <c r="VZ295"/>
      <c r="WA295"/>
      <c r="WB295"/>
      <c r="WC295"/>
      <c r="WD295"/>
      <c r="WE295"/>
      <c r="WF295"/>
      <c r="WG295"/>
      <c r="WH295"/>
      <c r="WI295"/>
      <c r="WJ295"/>
      <c r="WK295"/>
      <c r="WL295"/>
      <c r="WM295"/>
      <c r="WN295"/>
      <c r="WO295"/>
      <c r="WP295"/>
      <c r="WQ295"/>
      <c r="WR295"/>
      <c r="WS295"/>
      <c r="WT295"/>
      <c r="WU295"/>
      <c r="WV295"/>
      <c r="WW295"/>
      <c r="WX295"/>
      <c r="WY295"/>
      <c r="WZ295"/>
      <c r="XA295"/>
      <c r="XB295"/>
      <c r="XC295"/>
      <c r="XD295"/>
      <c r="XE295"/>
      <c r="XF295"/>
      <c r="XG295"/>
      <c r="XH295"/>
      <c r="XI295"/>
      <c r="XJ295"/>
      <c r="XK295"/>
      <c r="XL295"/>
      <c r="XM295"/>
      <c r="XN295"/>
      <c r="XO295"/>
      <c r="XP295"/>
      <c r="XQ295"/>
      <c r="XR295"/>
      <c r="XS295"/>
      <c r="XT295"/>
      <c r="XU295"/>
      <c r="XV295"/>
      <c r="XW295"/>
      <c r="XX295"/>
      <c r="XY295"/>
      <c r="XZ295"/>
      <c r="YA295"/>
      <c r="YB295"/>
      <c r="YC295"/>
      <c r="YD295"/>
      <c r="YE295"/>
      <c r="YF295"/>
      <c r="YG295"/>
      <c r="YH295"/>
      <c r="YI295"/>
      <c r="YJ295"/>
      <c r="YK295"/>
      <c r="YL295"/>
      <c r="YM295"/>
      <c r="YN295"/>
      <c r="YO295"/>
      <c r="YP295"/>
      <c r="YQ295"/>
      <c r="YR295"/>
      <c r="YS295"/>
      <c r="YT295"/>
      <c r="YU295"/>
      <c r="YV295"/>
      <c r="YW295"/>
      <c r="YX295"/>
      <c r="YY295"/>
      <c r="YZ295"/>
      <c r="ZA295"/>
      <c r="ZB295"/>
      <c r="ZC295"/>
      <c r="ZD295"/>
      <c r="ZE295"/>
      <c r="ZF295"/>
      <c r="ZG295"/>
      <c r="ZH295"/>
      <c r="ZI295"/>
      <c r="ZJ295"/>
      <c r="ZK295"/>
      <c r="ZL295"/>
      <c r="ZM295"/>
      <c r="ZN295"/>
      <c r="ZO295"/>
      <c r="ZP295"/>
      <c r="ZQ295"/>
      <c r="ZR295"/>
      <c r="ZS295"/>
      <c r="ZT295"/>
      <c r="ZU295"/>
      <c r="ZV295"/>
      <c r="ZW295"/>
      <c r="ZX295"/>
      <c r="ZY295"/>
      <c r="ZZ295"/>
    </row>
    <row r="296" spans="1:702" s="18" customFormat="1">
      <c r="A296" s="16" t="s">
        <v>180</v>
      </c>
      <c r="B296">
        <v>0</v>
      </c>
      <c r="C296">
        <v>25127.130714581075</v>
      </c>
      <c r="D296">
        <v>49766.782286190224</v>
      </c>
      <c r="E296">
        <v>75236.570299352956</v>
      </c>
      <c r="F296">
        <v>95899.204298141558</v>
      </c>
      <c r="G296">
        <v>118997.55474340635</v>
      </c>
      <c r="H296">
        <v>152547.74163710518</v>
      </c>
      <c r="I296">
        <v>189701.86217731467</v>
      </c>
      <c r="J296">
        <v>228375.1796044074</v>
      </c>
      <c r="K296">
        <v>267280.85970307043</v>
      </c>
      <c r="L296">
        <v>299636.03910307173</v>
      </c>
      <c r="M296">
        <v>336388.9101320699</v>
      </c>
      <c r="N296">
        <v>380843.21865852457</v>
      </c>
      <c r="O296">
        <v>432061.1673396253</v>
      </c>
      <c r="P296">
        <v>484239.50329136936</v>
      </c>
      <c r="Q296">
        <v>522524.25317823974</v>
      </c>
      <c r="R296">
        <v>552751.90896719857</v>
      </c>
      <c r="S296">
        <v>596732.86762945226</v>
      </c>
      <c r="T296">
        <v>631553.30159400613</v>
      </c>
      <c r="U296">
        <v>663229.61233138235</v>
      </c>
      <c r="V296">
        <v>694872.87478895579</v>
      </c>
      <c r="W296">
        <v>749925.63181118015</v>
      </c>
      <c r="X296">
        <v>803794.16623334819</v>
      </c>
      <c r="Y296">
        <v>858389.894426418</v>
      </c>
      <c r="Z296">
        <v>920899.61280473717</v>
      </c>
      <c r="AA296">
        <v>1003131.9849230131</v>
      </c>
      <c r="AB296">
        <v>1110370.4625233985</v>
      </c>
      <c r="AC296">
        <v>1203757.8096442788</v>
      </c>
      <c r="AD296">
        <v>1280706.4628195574</v>
      </c>
      <c r="AE296">
        <v>1399659.6855238229</v>
      </c>
      <c r="AF296">
        <v>1535503.3822411823</v>
      </c>
      <c r="AG296">
        <v>1647604.9294505594</v>
      </c>
      <c r="AH296">
        <v>1697590.2655684196</v>
      </c>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c r="DF296"/>
      <c r="DG296"/>
      <c r="DH296"/>
      <c r="DI296"/>
      <c r="DJ296"/>
      <c r="DK296"/>
      <c r="DL296"/>
      <c r="DM296"/>
      <c r="DN296"/>
      <c r="DO296"/>
      <c r="DP296"/>
      <c r="DQ296"/>
      <c r="DR296"/>
      <c r="DS296"/>
      <c r="DT296"/>
      <c r="DU296"/>
      <c r="DV296"/>
      <c r="DW296"/>
      <c r="DX296"/>
      <c r="DY296"/>
      <c r="DZ296"/>
      <c r="EA296"/>
      <c r="EB296"/>
      <c r="EC296"/>
      <c r="ED296"/>
      <c r="EE296"/>
      <c r="EF296"/>
      <c r="EG296"/>
      <c r="EH296"/>
      <c r="EI296"/>
      <c r="EJ296"/>
      <c r="EK296"/>
      <c r="EL296"/>
      <c r="EM296"/>
      <c r="EN296"/>
      <c r="EO296"/>
      <c r="EP296"/>
      <c r="EQ296"/>
      <c r="ER296"/>
      <c r="ES296"/>
      <c r="ET296"/>
      <c r="EU296"/>
      <c r="EV296"/>
      <c r="EW296"/>
      <c r="EX296"/>
      <c r="EY296"/>
      <c r="EZ296"/>
      <c r="FA296"/>
      <c r="FB296"/>
      <c r="FC296"/>
      <c r="FD296"/>
      <c r="FE296"/>
      <c r="FF296"/>
      <c r="FG296"/>
      <c r="FH296"/>
      <c r="FI296"/>
      <c r="FJ296"/>
      <c r="FK296"/>
      <c r="FL296"/>
      <c r="FM296"/>
      <c r="FN296"/>
      <c r="FO296"/>
      <c r="FP296"/>
      <c r="FQ296"/>
      <c r="FR296"/>
      <c r="FS296"/>
      <c r="FT296"/>
      <c r="FU296"/>
      <c r="FV296"/>
      <c r="FW296"/>
      <c r="FX296"/>
      <c r="FY296"/>
      <c r="FZ296"/>
      <c r="GA296"/>
      <c r="GB296"/>
      <c r="GC296"/>
      <c r="GD296"/>
      <c r="GE296"/>
      <c r="GF296"/>
      <c r="GG296"/>
      <c r="GH296"/>
      <c r="GI296"/>
      <c r="GJ296"/>
      <c r="GK296"/>
      <c r="GL296"/>
      <c r="GM296"/>
      <c r="GN296"/>
      <c r="GO296"/>
      <c r="GP296"/>
      <c r="GQ296"/>
      <c r="GR296"/>
      <c r="GS296"/>
      <c r="GT296"/>
      <c r="GU296"/>
      <c r="GV296"/>
      <c r="GW296"/>
      <c r="GX296"/>
      <c r="GY296"/>
      <c r="GZ296"/>
      <c r="HA296"/>
      <c r="HB296"/>
      <c r="HC296"/>
      <c r="HD296"/>
      <c r="HE296"/>
      <c r="HF296"/>
      <c r="HG296"/>
      <c r="HH296"/>
      <c r="HI296"/>
      <c r="HJ296"/>
      <c r="HK296"/>
      <c r="HL296"/>
      <c r="HM296"/>
      <c r="HN296"/>
      <c r="HO296"/>
      <c r="HP296"/>
      <c r="HQ296"/>
      <c r="HR296"/>
      <c r="HS296"/>
      <c r="HT296"/>
      <c r="HU296"/>
      <c r="HV296"/>
      <c r="HW296"/>
      <c r="HX296"/>
      <c r="HY296"/>
      <c r="HZ296"/>
      <c r="IA296"/>
      <c r="IB296"/>
      <c r="IC296"/>
      <c r="ID296"/>
      <c r="IE296"/>
      <c r="IF296"/>
      <c r="IG296"/>
      <c r="IH296"/>
      <c r="II296"/>
      <c r="IJ296"/>
      <c r="IK296"/>
      <c r="IL296"/>
      <c r="IM296"/>
      <c r="IN296"/>
      <c r="IO296"/>
      <c r="IP296"/>
      <c r="IQ296"/>
      <c r="IR296"/>
      <c r="IS296"/>
      <c r="IT296"/>
      <c r="IU296"/>
      <c r="IV296"/>
      <c r="IW296"/>
      <c r="IX296"/>
      <c r="IY296"/>
      <c r="IZ296"/>
      <c r="JA296"/>
      <c r="JB296"/>
      <c r="JC296"/>
      <c r="JD296"/>
      <c r="JE296"/>
      <c r="JF296"/>
      <c r="JG296"/>
      <c r="JH296"/>
      <c r="JI296"/>
      <c r="JJ296"/>
      <c r="JK296"/>
      <c r="JL296"/>
      <c r="JM296"/>
      <c r="JN296"/>
      <c r="JO296"/>
      <c r="JP296"/>
      <c r="JQ296"/>
      <c r="JR296"/>
      <c r="JS296"/>
      <c r="JT296"/>
      <c r="JU296"/>
      <c r="JV296"/>
      <c r="JW296"/>
      <c r="JX296"/>
      <c r="JY296"/>
      <c r="JZ296"/>
      <c r="KA296"/>
      <c r="KB296"/>
      <c r="KC296"/>
      <c r="KD296"/>
      <c r="KE296"/>
      <c r="KF296"/>
      <c r="KG296"/>
      <c r="KH296"/>
      <c r="KI296"/>
      <c r="KJ296"/>
      <c r="KK296"/>
      <c r="KL296"/>
      <c r="KM296"/>
      <c r="KN296"/>
      <c r="KO296"/>
      <c r="KP296"/>
      <c r="KQ296"/>
      <c r="KR296"/>
      <c r="KS296"/>
      <c r="KT296"/>
      <c r="KU296"/>
      <c r="KV296"/>
      <c r="KW296"/>
      <c r="KX296"/>
      <c r="KY296"/>
      <c r="KZ296"/>
      <c r="LA296"/>
      <c r="LB296"/>
      <c r="LC296"/>
      <c r="LD296"/>
      <c r="LE296"/>
      <c r="LF296"/>
      <c r="LG296"/>
      <c r="LH296"/>
      <c r="LI296"/>
      <c r="LJ296"/>
      <c r="LK296"/>
      <c r="LL296"/>
      <c r="LM296"/>
      <c r="LN296"/>
      <c r="LO296"/>
      <c r="LP296"/>
      <c r="LQ296"/>
      <c r="LR296"/>
      <c r="LS296"/>
      <c r="LT296"/>
      <c r="LU296"/>
      <c r="LV296"/>
      <c r="LW296"/>
      <c r="LX296"/>
      <c r="LY296"/>
      <c r="LZ296"/>
      <c r="MA296"/>
      <c r="MB296"/>
      <c r="MC296"/>
      <c r="MD296"/>
      <c r="ME296"/>
      <c r="MF296"/>
      <c r="MG296"/>
      <c r="MH296"/>
      <c r="MI296"/>
      <c r="MJ296"/>
      <c r="MK296"/>
      <c r="ML296"/>
      <c r="MM296"/>
      <c r="MN296"/>
      <c r="MO296"/>
      <c r="MP296"/>
      <c r="MQ296"/>
      <c r="MR296"/>
      <c r="MS296"/>
      <c r="MT296"/>
      <c r="MU296"/>
      <c r="MV296"/>
      <c r="MW296"/>
      <c r="MX296"/>
      <c r="MY296"/>
      <c r="MZ296"/>
      <c r="NA296"/>
      <c r="NB296"/>
      <c r="NC296"/>
      <c r="ND296"/>
      <c r="NE296"/>
      <c r="NF296"/>
      <c r="NG296"/>
      <c r="NH296"/>
      <c r="NI296"/>
      <c r="NJ296"/>
      <c r="NK296"/>
      <c r="NL296"/>
      <c r="NM296"/>
      <c r="NN296"/>
      <c r="NO296"/>
      <c r="NP296"/>
      <c r="NQ296"/>
      <c r="NR296"/>
      <c r="NS296"/>
      <c r="NT296"/>
      <c r="NU296"/>
      <c r="NV296"/>
      <c r="NW296"/>
      <c r="NX296"/>
      <c r="NY296"/>
      <c r="NZ296"/>
      <c r="OA296"/>
      <c r="OB296"/>
      <c r="OC296"/>
      <c r="OD296"/>
      <c r="OE296"/>
      <c r="OF296"/>
      <c r="OG296"/>
      <c r="OH296"/>
      <c r="OI296"/>
      <c r="OJ296"/>
      <c r="OK296"/>
      <c r="OL296"/>
      <c r="OM296"/>
      <c r="ON296"/>
      <c r="OO296"/>
      <c r="OP296"/>
      <c r="OQ296"/>
      <c r="OR296"/>
      <c r="OS296"/>
      <c r="OT296"/>
      <c r="OU296"/>
      <c r="OV296"/>
      <c r="OW296"/>
      <c r="OX296"/>
      <c r="OY296"/>
      <c r="OZ296"/>
      <c r="PA296"/>
      <c r="PB296"/>
      <c r="PC296"/>
      <c r="PD296"/>
      <c r="PE296"/>
      <c r="PF296"/>
      <c r="PG296"/>
      <c r="PH296"/>
      <c r="PI296"/>
      <c r="PJ296"/>
      <c r="PK296"/>
      <c r="PL296"/>
      <c r="PM296"/>
      <c r="PN296"/>
      <c r="PO296"/>
      <c r="PP296"/>
      <c r="PQ296"/>
      <c r="PR296"/>
      <c r="PS296"/>
      <c r="PT296"/>
      <c r="PU296"/>
      <c r="PV296"/>
      <c r="PW296"/>
      <c r="PX296"/>
      <c r="PY296"/>
      <c r="PZ296"/>
      <c r="QA296"/>
      <c r="QB296"/>
      <c r="QC296"/>
      <c r="QD296"/>
      <c r="QE296"/>
      <c r="QF296"/>
      <c r="QG296"/>
      <c r="QH296"/>
      <c r="QI296"/>
      <c r="QJ296"/>
      <c r="QK296"/>
      <c r="QL296"/>
      <c r="QM296"/>
      <c r="QN296"/>
      <c r="QO296"/>
      <c r="QP296"/>
      <c r="QQ296"/>
      <c r="QR296"/>
      <c r="QS296"/>
      <c r="QT296"/>
      <c r="QU296"/>
      <c r="QV296"/>
      <c r="QW296"/>
      <c r="QX296"/>
      <c r="QY296"/>
      <c r="QZ296"/>
      <c r="RA296"/>
      <c r="RB296"/>
      <c r="RC296"/>
      <c r="RD296"/>
      <c r="RE296"/>
      <c r="RF296"/>
      <c r="RG296"/>
      <c r="RH296"/>
      <c r="RI296"/>
      <c r="RJ296"/>
      <c r="RK296"/>
      <c r="RL296"/>
      <c r="RM296"/>
      <c r="RN296"/>
      <c r="RO296"/>
      <c r="RP296"/>
      <c r="RQ296"/>
      <c r="RR296"/>
      <c r="RS296"/>
      <c r="RT296"/>
      <c r="RU296"/>
      <c r="RV296"/>
      <c r="RW296"/>
      <c r="RX296"/>
      <c r="RY296"/>
      <c r="RZ296"/>
      <c r="SA296"/>
      <c r="SB296"/>
      <c r="SC296"/>
      <c r="SD296"/>
      <c r="SE296"/>
      <c r="SF296"/>
      <c r="SG296"/>
      <c r="SH296"/>
      <c r="SI296"/>
      <c r="SJ296"/>
      <c r="SK296"/>
      <c r="SL296"/>
      <c r="SM296"/>
      <c r="SN296"/>
      <c r="SO296"/>
      <c r="SP296"/>
      <c r="SQ296"/>
      <c r="SR296"/>
      <c r="SS296"/>
      <c r="ST296"/>
      <c r="SU296"/>
      <c r="SV296"/>
      <c r="SW296"/>
      <c r="SX296"/>
      <c r="SY296"/>
      <c r="SZ296"/>
      <c r="TA296"/>
      <c r="TB296"/>
      <c r="TC296"/>
      <c r="TD296"/>
      <c r="TE296"/>
      <c r="TF296"/>
      <c r="TG296"/>
      <c r="TH296"/>
      <c r="TI296"/>
      <c r="TJ296"/>
      <c r="TK296"/>
      <c r="TL296"/>
      <c r="TM296"/>
      <c r="TN296"/>
      <c r="TO296"/>
      <c r="TP296"/>
      <c r="TQ296"/>
      <c r="TR296"/>
      <c r="TS296"/>
      <c r="TT296"/>
      <c r="TU296"/>
      <c r="TV296"/>
      <c r="TW296"/>
      <c r="TX296"/>
      <c r="TY296"/>
      <c r="TZ296"/>
      <c r="UA296"/>
      <c r="UB296"/>
      <c r="UC296"/>
      <c r="UD296"/>
      <c r="UE296"/>
      <c r="UF296"/>
      <c r="UG296"/>
      <c r="UH296"/>
      <c r="UI296"/>
      <c r="UJ296"/>
      <c r="UK296"/>
      <c r="UL296"/>
      <c r="UM296"/>
      <c r="UN296"/>
      <c r="UO296"/>
      <c r="UP296"/>
      <c r="UQ296"/>
      <c r="UR296"/>
      <c r="US296"/>
      <c r="UT296"/>
      <c r="UU296"/>
      <c r="UV296"/>
      <c r="UW296"/>
      <c r="UX296"/>
      <c r="UY296"/>
      <c r="UZ296"/>
      <c r="VA296"/>
      <c r="VB296"/>
      <c r="VC296"/>
      <c r="VD296"/>
      <c r="VE296"/>
      <c r="VF296"/>
      <c r="VG296"/>
      <c r="VH296"/>
      <c r="VI296"/>
      <c r="VJ296"/>
      <c r="VK296"/>
      <c r="VL296"/>
      <c r="VM296"/>
      <c r="VN296"/>
      <c r="VO296"/>
      <c r="VP296"/>
      <c r="VQ296"/>
      <c r="VR296"/>
      <c r="VS296"/>
      <c r="VT296"/>
      <c r="VU296"/>
      <c r="VV296"/>
      <c r="VW296"/>
      <c r="VX296"/>
      <c r="VY296"/>
      <c r="VZ296"/>
      <c r="WA296"/>
      <c r="WB296"/>
      <c r="WC296"/>
      <c r="WD296"/>
      <c r="WE296"/>
      <c r="WF296"/>
      <c r="WG296"/>
      <c r="WH296"/>
      <c r="WI296"/>
      <c r="WJ296"/>
      <c r="WK296"/>
      <c r="WL296"/>
      <c r="WM296"/>
      <c r="WN296"/>
      <c r="WO296"/>
      <c r="WP296"/>
      <c r="WQ296"/>
      <c r="WR296"/>
      <c r="WS296"/>
      <c r="WT296"/>
      <c r="WU296"/>
      <c r="WV296"/>
      <c r="WW296"/>
      <c r="WX296"/>
      <c r="WY296"/>
      <c r="WZ296"/>
      <c r="XA296"/>
      <c r="XB296"/>
      <c r="XC296"/>
      <c r="XD296"/>
      <c r="XE296"/>
      <c r="XF296"/>
      <c r="XG296"/>
      <c r="XH296"/>
      <c r="XI296"/>
      <c r="XJ296"/>
      <c r="XK296"/>
      <c r="XL296"/>
      <c r="XM296"/>
      <c r="XN296"/>
      <c r="XO296"/>
      <c r="XP296"/>
      <c r="XQ296"/>
      <c r="XR296"/>
      <c r="XS296"/>
      <c r="XT296"/>
      <c r="XU296"/>
      <c r="XV296"/>
      <c r="XW296"/>
      <c r="XX296"/>
      <c r="XY296"/>
      <c r="XZ296"/>
      <c r="YA296"/>
      <c r="YB296"/>
      <c r="YC296"/>
      <c r="YD296"/>
      <c r="YE296"/>
      <c r="YF296"/>
      <c r="YG296"/>
      <c r="YH296"/>
      <c r="YI296"/>
      <c r="YJ296"/>
      <c r="YK296"/>
      <c r="YL296"/>
      <c r="YM296"/>
      <c r="YN296"/>
      <c r="YO296"/>
      <c r="YP296"/>
      <c r="YQ296"/>
      <c r="YR296"/>
      <c r="YS296"/>
      <c r="YT296"/>
      <c r="YU296"/>
      <c r="YV296"/>
      <c r="YW296"/>
      <c r="YX296"/>
      <c r="YY296"/>
      <c r="YZ296"/>
      <c r="ZA296"/>
      <c r="ZB296"/>
      <c r="ZC296"/>
      <c r="ZD296"/>
      <c r="ZE296"/>
      <c r="ZF296"/>
      <c r="ZG296"/>
      <c r="ZH296"/>
      <c r="ZI296"/>
      <c r="ZJ296"/>
      <c r="ZK296"/>
      <c r="ZL296"/>
      <c r="ZM296"/>
      <c r="ZN296"/>
      <c r="ZO296"/>
      <c r="ZP296"/>
      <c r="ZQ296"/>
      <c r="ZR296"/>
      <c r="ZS296"/>
      <c r="ZT296"/>
      <c r="ZU296"/>
      <c r="ZV296"/>
      <c r="ZW296"/>
      <c r="ZX296"/>
      <c r="ZY296"/>
      <c r="ZZ296"/>
    </row>
    <row r="297" spans="1:702" s="18" customFormat="1">
      <c r="A297" s="16" t="s">
        <v>68</v>
      </c>
      <c r="B297">
        <v>502542.61429162155</v>
      </c>
      <c r="C297">
        <v>490424.25617455767</v>
      </c>
      <c r="D297">
        <v>485577.6483728023</v>
      </c>
      <c r="E297">
        <v>537479.66307360702</v>
      </c>
      <c r="F297">
        <v>494370.17881073273</v>
      </c>
      <c r="G297">
        <v>510084.87019849441</v>
      </c>
      <c r="H297">
        <v>581286.71925753111</v>
      </c>
      <c r="I297">
        <v>564594.66083430825</v>
      </c>
      <c r="J297">
        <v>519246.8900581777</v>
      </c>
      <c r="K297">
        <v>578012.62562490033</v>
      </c>
      <c r="L297">
        <v>618936.52634672681</v>
      </c>
      <c r="M297">
        <v>581239.38859579957</v>
      </c>
      <c r="N297">
        <v>663416.00813088624</v>
      </c>
      <c r="O297">
        <v>645916.00475254923</v>
      </c>
      <c r="P297">
        <v>567245.3677733941</v>
      </c>
      <c r="Q297">
        <v>519235.01489310036</v>
      </c>
      <c r="R297">
        <v>465614.05264115834</v>
      </c>
      <c r="S297">
        <v>425448.29950454429</v>
      </c>
      <c r="T297">
        <v>436901.31044810737</v>
      </c>
      <c r="U297">
        <v>0</v>
      </c>
      <c r="V297">
        <v>0</v>
      </c>
      <c r="W297">
        <v>0</v>
      </c>
      <c r="X297">
        <v>0</v>
      </c>
      <c r="Y297">
        <v>0</v>
      </c>
      <c r="Z297">
        <v>0</v>
      </c>
      <c r="AA297">
        <v>0</v>
      </c>
      <c r="AB297">
        <v>0</v>
      </c>
      <c r="AC297">
        <v>0</v>
      </c>
      <c r="AD297">
        <v>0</v>
      </c>
      <c r="AE297">
        <v>0</v>
      </c>
      <c r="AF297">
        <v>0</v>
      </c>
      <c r="AG297">
        <v>0</v>
      </c>
      <c r="AH297">
        <v>0</v>
      </c>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c r="DF297"/>
      <c r="DG297"/>
      <c r="DH297"/>
      <c r="DI297"/>
      <c r="DJ297"/>
      <c r="DK297"/>
      <c r="DL297"/>
      <c r="DM297"/>
      <c r="DN297"/>
      <c r="DO297"/>
      <c r="DP297"/>
      <c r="DQ297"/>
      <c r="DR297"/>
      <c r="DS297"/>
      <c r="DT297"/>
      <c r="DU297"/>
      <c r="DV297"/>
      <c r="DW297"/>
      <c r="DX297"/>
      <c r="DY297"/>
      <c r="DZ297"/>
      <c r="EA297"/>
      <c r="EB297"/>
      <c r="EC297"/>
      <c r="ED297"/>
      <c r="EE297"/>
      <c r="EF297"/>
      <c r="EG297"/>
      <c r="EH297"/>
      <c r="EI297"/>
      <c r="EJ297"/>
      <c r="EK297"/>
      <c r="EL297"/>
      <c r="EM297"/>
      <c r="EN297"/>
      <c r="EO297"/>
      <c r="EP297"/>
      <c r="EQ297"/>
      <c r="ER297"/>
      <c r="ES297"/>
      <c r="ET297"/>
      <c r="EU297"/>
      <c r="EV297"/>
      <c r="EW297"/>
      <c r="EX297"/>
      <c r="EY297"/>
      <c r="EZ297"/>
      <c r="FA297"/>
      <c r="FB297"/>
      <c r="FC297"/>
      <c r="FD297"/>
      <c r="FE297"/>
      <c r="FF297"/>
      <c r="FG297"/>
      <c r="FH297"/>
      <c r="FI297"/>
      <c r="FJ297"/>
      <c r="FK297"/>
      <c r="FL297"/>
      <c r="FM297"/>
      <c r="FN297"/>
      <c r="FO297"/>
      <c r="FP297"/>
      <c r="FQ297"/>
      <c r="FR297"/>
      <c r="FS297"/>
      <c r="FT297"/>
      <c r="FU297"/>
      <c r="FV297"/>
      <c r="FW297"/>
      <c r="FX297"/>
      <c r="FY297"/>
      <c r="FZ297"/>
      <c r="GA297"/>
      <c r="GB297"/>
      <c r="GC297"/>
      <c r="GD297"/>
      <c r="GE297"/>
      <c r="GF297"/>
      <c r="GG297"/>
      <c r="GH297"/>
      <c r="GI297"/>
      <c r="GJ297"/>
      <c r="GK297"/>
      <c r="GL297"/>
      <c r="GM297"/>
      <c r="GN297"/>
      <c r="GO297"/>
      <c r="GP297"/>
      <c r="GQ297"/>
      <c r="GR297"/>
      <c r="GS297"/>
      <c r="GT297"/>
      <c r="GU297"/>
      <c r="GV297"/>
      <c r="GW297"/>
      <c r="GX297"/>
      <c r="GY297"/>
      <c r="GZ297"/>
      <c r="HA297"/>
      <c r="HB297"/>
      <c r="HC297"/>
      <c r="HD297"/>
      <c r="HE297"/>
      <c r="HF297"/>
      <c r="HG297"/>
      <c r="HH297"/>
      <c r="HI297"/>
      <c r="HJ297"/>
      <c r="HK297"/>
      <c r="HL297"/>
      <c r="HM297"/>
      <c r="HN297"/>
      <c r="HO297"/>
      <c r="HP297"/>
      <c r="HQ297"/>
      <c r="HR297"/>
      <c r="HS297"/>
      <c r="HT297"/>
      <c r="HU297"/>
      <c r="HV297"/>
      <c r="HW297"/>
      <c r="HX297"/>
      <c r="HY297"/>
      <c r="HZ297"/>
      <c r="IA297"/>
      <c r="IB297"/>
      <c r="IC297"/>
      <c r="ID297"/>
      <c r="IE297"/>
      <c r="IF297"/>
      <c r="IG297"/>
      <c r="IH297"/>
      <c r="II297"/>
      <c r="IJ297"/>
      <c r="IK297"/>
      <c r="IL297"/>
      <c r="IM297"/>
      <c r="IN297"/>
      <c r="IO297"/>
      <c r="IP297"/>
      <c r="IQ297"/>
      <c r="IR297"/>
      <c r="IS297"/>
      <c r="IT297"/>
      <c r="IU297"/>
      <c r="IV297"/>
      <c r="IW297"/>
      <c r="IX297"/>
      <c r="IY297"/>
      <c r="IZ297"/>
      <c r="JA297"/>
      <c r="JB297"/>
      <c r="JC297"/>
      <c r="JD297"/>
      <c r="JE297"/>
      <c r="JF297"/>
      <c r="JG297"/>
      <c r="JH297"/>
      <c r="JI297"/>
      <c r="JJ297"/>
      <c r="JK297"/>
      <c r="JL297"/>
      <c r="JM297"/>
      <c r="JN297"/>
      <c r="JO297"/>
      <c r="JP297"/>
      <c r="JQ297"/>
      <c r="JR297"/>
      <c r="JS297"/>
      <c r="JT297"/>
      <c r="JU297"/>
      <c r="JV297"/>
      <c r="JW297"/>
      <c r="JX297"/>
      <c r="JY297"/>
      <c r="JZ297"/>
      <c r="KA297"/>
      <c r="KB297"/>
      <c r="KC297"/>
      <c r="KD297"/>
      <c r="KE297"/>
      <c r="KF297"/>
      <c r="KG297"/>
      <c r="KH297"/>
      <c r="KI297"/>
      <c r="KJ297"/>
      <c r="KK297"/>
      <c r="KL297"/>
      <c r="KM297"/>
      <c r="KN297"/>
      <c r="KO297"/>
      <c r="KP297"/>
      <c r="KQ297"/>
      <c r="KR297"/>
      <c r="KS297"/>
      <c r="KT297"/>
      <c r="KU297"/>
      <c r="KV297"/>
      <c r="KW297"/>
      <c r="KX297"/>
      <c r="KY297"/>
      <c r="KZ297"/>
      <c r="LA297"/>
      <c r="LB297"/>
      <c r="LC297"/>
      <c r="LD297"/>
      <c r="LE297"/>
      <c r="LF297"/>
      <c r="LG297"/>
      <c r="LH297"/>
      <c r="LI297"/>
      <c r="LJ297"/>
      <c r="LK297"/>
      <c r="LL297"/>
      <c r="LM297"/>
      <c r="LN297"/>
      <c r="LO297"/>
      <c r="LP297"/>
      <c r="LQ297"/>
      <c r="LR297"/>
      <c r="LS297"/>
      <c r="LT297"/>
      <c r="LU297"/>
      <c r="LV297"/>
      <c r="LW297"/>
      <c r="LX297"/>
      <c r="LY297"/>
      <c r="LZ297"/>
      <c r="MA297"/>
      <c r="MB297"/>
      <c r="MC297"/>
      <c r="MD297"/>
      <c r="ME297"/>
      <c r="MF297"/>
      <c r="MG297"/>
      <c r="MH297"/>
      <c r="MI297"/>
      <c r="MJ297"/>
      <c r="MK297"/>
      <c r="ML297"/>
      <c r="MM297"/>
      <c r="MN297"/>
      <c r="MO297"/>
      <c r="MP297"/>
      <c r="MQ297"/>
      <c r="MR297"/>
      <c r="MS297"/>
      <c r="MT297"/>
      <c r="MU297"/>
      <c r="MV297"/>
      <c r="MW297"/>
      <c r="MX297"/>
      <c r="MY297"/>
      <c r="MZ297"/>
      <c r="NA297"/>
      <c r="NB297"/>
      <c r="NC297"/>
      <c r="ND297"/>
      <c r="NE297"/>
      <c r="NF297"/>
      <c r="NG297"/>
      <c r="NH297"/>
      <c r="NI297"/>
      <c r="NJ297"/>
      <c r="NK297"/>
      <c r="NL297"/>
      <c r="NM297"/>
      <c r="NN297"/>
      <c r="NO297"/>
      <c r="NP297"/>
      <c r="NQ297"/>
      <c r="NR297"/>
      <c r="NS297"/>
      <c r="NT297"/>
      <c r="NU297"/>
      <c r="NV297"/>
      <c r="NW297"/>
      <c r="NX297"/>
      <c r="NY297"/>
      <c r="NZ297"/>
      <c r="OA297"/>
      <c r="OB297"/>
      <c r="OC297"/>
      <c r="OD297"/>
      <c r="OE297"/>
      <c r="OF297"/>
      <c r="OG297"/>
      <c r="OH297"/>
      <c r="OI297"/>
      <c r="OJ297"/>
      <c r="OK297"/>
      <c r="OL297"/>
      <c r="OM297"/>
      <c r="ON297"/>
      <c r="OO297"/>
      <c r="OP297"/>
      <c r="OQ297"/>
      <c r="OR297"/>
      <c r="OS297"/>
      <c r="OT297"/>
      <c r="OU297"/>
      <c r="OV297"/>
      <c r="OW297"/>
      <c r="OX297"/>
      <c r="OY297"/>
      <c r="OZ297"/>
      <c r="PA297"/>
      <c r="PB297"/>
      <c r="PC297"/>
      <c r="PD297"/>
      <c r="PE297"/>
      <c r="PF297"/>
      <c r="PG297"/>
      <c r="PH297"/>
      <c r="PI297"/>
      <c r="PJ297"/>
      <c r="PK297"/>
      <c r="PL297"/>
      <c r="PM297"/>
      <c r="PN297"/>
      <c r="PO297"/>
      <c r="PP297"/>
      <c r="PQ297"/>
      <c r="PR297"/>
      <c r="PS297"/>
      <c r="PT297"/>
      <c r="PU297"/>
      <c r="PV297"/>
      <c r="PW297"/>
      <c r="PX297"/>
      <c r="PY297"/>
      <c r="PZ297"/>
      <c r="QA297"/>
      <c r="QB297"/>
      <c r="QC297"/>
      <c r="QD297"/>
      <c r="QE297"/>
      <c r="QF297"/>
      <c r="QG297"/>
      <c r="QH297"/>
      <c r="QI297"/>
      <c r="QJ297"/>
      <c r="QK297"/>
      <c r="QL297"/>
      <c r="QM297"/>
      <c r="QN297"/>
      <c r="QO297"/>
      <c r="QP297"/>
      <c r="QQ297"/>
      <c r="QR297"/>
      <c r="QS297"/>
      <c r="QT297"/>
      <c r="QU297"/>
      <c r="QV297"/>
      <c r="QW297"/>
      <c r="QX297"/>
      <c r="QY297"/>
      <c r="QZ297"/>
      <c r="RA297"/>
      <c r="RB297"/>
      <c r="RC297"/>
      <c r="RD297"/>
      <c r="RE297"/>
      <c r="RF297"/>
      <c r="RG297"/>
      <c r="RH297"/>
      <c r="RI297"/>
      <c r="RJ297"/>
      <c r="RK297"/>
      <c r="RL297"/>
      <c r="RM297"/>
      <c r="RN297"/>
      <c r="RO297"/>
      <c r="RP297"/>
      <c r="RQ297"/>
      <c r="RR297"/>
      <c r="RS297"/>
      <c r="RT297"/>
      <c r="RU297"/>
      <c r="RV297"/>
      <c r="RW297"/>
      <c r="RX297"/>
      <c r="RY297"/>
      <c r="RZ297"/>
      <c r="SA297"/>
      <c r="SB297"/>
      <c r="SC297"/>
      <c r="SD297"/>
      <c r="SE297"/>
      <c r="SF297"/>
      <c r="SG297"/>
      <c r="SH297"/>
      <c r="SI297"/>
      <c r="SJ297"/>
      <c r="SK297"/>
      <c r="SL297"/>
      <c r="SM297"/>
      <c r="SN297"/>
      <c r="SO297"/>
      <c r="SP297"/>
      <c r="SQ297"/>
      <c r="SR297"/>
      <c r="SS297"/>
      <c r="ST297"/>
      <c r="SU297"/>
      <c r="SV297"/>
      <c r="SW297"/>
      <c r="SX297"/>
      <c r="SY297"/>
      <c r="SZ297"/>
      <c r="TA297"/>
      <c r="TB297"/>
      <c r="TC297"/>
      <c r="TD297"/>
      <c r="TE297"/>
      <c r="TF297"/>
      <c r="TG297"/>
      <c r="TH297"/>
      <c r="TI297"/>
      <c r="TJ297"/>
      <c r="TK297"/>
      <c r="TL297"/>
      <c r="TM297"/>
      <c r="TN297"/>
      <c r="TO297"/>
      <c r="TP297"/>
      <c r="TQ297"/>
      <c r="TR297"/>
      <c r="TS297"/>
      <c r="TT297"/>
      <c r="TU297"/>
      <c r="TV297"/>
      <c r="TW297"/>
      <c r="TX297"/>
      <c r="TY297"/>
      <c r="TZ297"/>
      <c r="UA297"/>
      <c r="UB297"/>
      <c r="UC297"/>
      <c r="UD297"/>
      <c r="UE297"/>
      <c r="UF297"/>
      <c r="UG297"/>
      <c r="UH297"/>
      <c r="UI297"/>
      <c r="UJ297"/>
      <c r="UK297"/>
      <c r="UL297"/>
      <c r="UM297"/>
      <c r="UN297"/>
      <c r="UO297"/>
      <c r="UP297"/>
      <c r="UQ297"/>
      <c r="UR297"/>
      <c r="US297"/>
      <c r="UT297"/>
      <c r="UU297"/>
      <c r="UV297"/>
      <c r="UW297"/>
      <c r="UX297"/>
      <c r="UY297"/>
      <c r="UZ297"/>
      <c r="VA297"/>
      <c r="VB297"/>
      <c r="VC297"/>
      <c r="VD297"/>
      <c r="VE297"/>
      <c r="VF297"/>
      <c r="VG297"/>
      <c r="VH297"/>
      <c r="VI297"/>
      <c r="VJ297"/>
      <c r="VK297"/>
      <c r="VL297"/>
      <c r="VM297"/>
      <c r="VN297"/>
      <c r="VO297"/>
      <c r="VP297"/>
      <c r="VQ297"/>
      <c r="VR297"/>
      <c r="VS297"/>
      <c r="VT297"/>
      <c r="VU297"/>
      <c r="VV297"/>
      <c r="VW297"/>
      <c r="VX297"/>
      <c r="VY297"/>
      <c r="VZ297"/>
      <c r="WA297"/>
      <c r="WB297"/>
      <c r="WC297"/>
      <c r="WD297"/>
      <c r="WE297"/>
      <c r="WF297"/>
      <c r="WG297"/>
      <c r="WH297"/>
      <c r="WI297"/>
      <c r="WJ297"/>
      <c r="WK297"/>
      <c r="WL297"/>
      <c r="WM297"/>
      <c r="WN297"/>
      <c r="WO297"/>
      <c r="WP297"/>
      <c r="WQ297"/>
      <c r="WR297"/>
      <c r="WS297"/>
      <c r="WT297"/>
      <c r="WU297"/>
      <c r="WV297"/>
      <c r="WW297"/>
      <c r="WX297"/>
      <c r="WY297"/>
      <c r="WZ297"/>
      <c r="XA297"/>
      <c r="XB297"/>
      <c r="XC297"/>
      <c r="XD297"/>
      <c r="XE297"/>
      <c r="XF297"/>
      <c r="XG297"/>
      <c r="XH297"/>
      <c r="XI297"/>
      <c r="XJ297"/>
      <c r="XK297"/>
      <c r="XL297"/>
      <c r="XM297"/>
      <c r="XN297"/>
      <c r="XO297"/>
      <c r="XP297"/>
      <c r="XQ297"/>
      <c r="XR297"/>
      <c r="XS297"/>
      <c r="XT297"/>
      <c r="XU297"/>
      <c r="XV297"/>
      <c r="XW297"/>
      <c r="XX297"/>
      <c r="XY297"/>
      <c r="XZ297"/>
      <c r="YA297"/>
      <c r="YB297"/>
      <c r="YC297"/>
      <c r="YD297"/>
      <c r="YE297"/>
      <c r="YF297"/>
      <c r="YG297"/>
      <c r="YH297"/>
      <c r="YI297"/>
      <c r="YJ297"/>
      <c r="YK297"/>
      <c r="YL297"/>
      <c r="YM297"/>
      <c r="YN297"/>
      <c r="YO297"/>
      <c r="YP297"/>
      <c r="YQ297"/>
      <c r="YR297"/>
      <c r="YS297"/>
      <c r="YT297"/>
      <c r="YU297"/>
      <c r="YV297"/>
      <c r="YW297"/>
      <c r="YX297"/>
      <c r="YY297"/>
      <c r="YZ297"/>
      <c r="ZA297"/>
      <c r="ZB297"/>
      <c r="ZC297"/>
      <c r="ZD297"/>
      <c r="ZE297"/>
      <c r="ZF297"/>
      <c r="ZG297"/>
      <c r="ZH297"/>
      <c r="ZI297"/>
      <c r="ZJ297"/>
      <c r="ZK297"/>
      <c r="ZL297"/>
      <c r="ZM297"/>
      <c r="ZN297"/>
      <c r="ZO297"/>
      <c r="ZP297"/>
      <c r="ZQ297"/>
      <c r="ZR297"/>
      <c r="ZS297"/>
      <c r="ZT297"/>
      <c r="ZU297"/>
      <c r="ZV297"/>
      <c r="ZW297"/>
      <c r="ZX297"/>
      <c r="ZY297"/>
      <c r="ZZ297"/>
    </row>
    <row r="298" spans="1:702" s="18" customFormat="1">
      <c r="A298" s="16" t="s">
        <v>69</v>
      </c>
      <c r="B298">
        <v>125635.65357290539</v>
      </c>
      <c r="C298">
        <v>122606.06404363942</v>
      </c>
      <c r="D298">
        <v>121394.41209320058</v>
      </c>
      <c r="E298">
        <v>134369.91576840176</v>
      </c>
      <c r="F298">
        <v>123592.54470268318</v>
      </c>
      <c r="G298">
        <v>127521.2175496236</v>
      </c>
      <c r="H298">
        <v>145321.67981438281</v>
      </c>
      <c r="I298">
        <v>141148.66520857709</v>
      </c>
      <c r="J298">
        <v>129811.72251454445</v>
      </c>
      <c r="K298">
        <v>144503.15640622514</v>
      </c>
      <c r="L298">
        <v>154734.13158668179</v>
      </c>
      <c r="M298">
        <v>145309.84714894995</v>
      </c>
      <c r="N298">
        <v>165854.00203272162</v>
      </c>
      <c r="O298">
        <v>161479.00118813736</v>
      </c>
      <c r="P298">
        <v>141811.34194334855</v>
      </c>
      <c r="Q298">
        <v>129808.75372327512</v>
      </c>
      <c r="R298">
        <v>116403.51316028961</v>
      </c>
      <c r="S298">
        <v>106362.07487613609</v>
      </c>
      <c r="T298">
        <v>109225.32761202686</v>
      </c>
      <c r="U298">
        <v>537066.41847390088</v>
      </c>
      <c r="V298">
        <v>629099.41195780388</v>
      </c>
      <c r="W298">
        <v>653727.06319040107</v>
      </c>
      <c r="X298">
        <v>596519.81993457326</v>
      </c>
      <c r="Y298">
        <v>626976.41774305562</v>
      </c>
      <c r="Z298">
        <v>685506.71974285087</v>
      </c>
      <c r="AA298">
        <v>695490.96149796667</v>
      </c>
      <c r="AB298">
        <v>675956.77412376017</v>
      </c>
      <c r="AC298">
        <v>609245.07041327306</v>
      </c>
      <c r="AD298">
        <v>761348.67263017804</v>
      </c>
      <c r="AE298">
        <v>768860.83990226639</v>
      </c>
      <c r="AF298">
        <v>652971.87944618531</v>
      </c>
      <c r="AG298">
        <v>644135.23291149829</v>
      </c>
      <c r="AH298">
        <v>645281.70513547212</v>
      </c>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c r="DF298"/>
      <c r="DG298"/>
      <c r="DH298"/>
      <c r="DI298"/>
      <c r="DJ298"/>
      <c r="DK298"/>
      <c r="DL298"/>
      <c r="DM298"/>
      <c r="DN298"/>
      <c r="DO298"/>
      <c r="DP298"/>
      <c r="DQ298"/>
      <c r="DR298"/>
      <c r="DS298"/>
      <c r="DT298"/>
      <c r="DU298"/>
      <c r="DV298"/>
      <c r="DW298"/>
      <c r="DX298"/>
      <c r="DY298"/>
      <c r="DZ298"/>
      <c r="EA298"/>
      <c r="EB298"/>
      <c r="EC298"/>
      <c r="ED298"/>
      <c r="EE298"/>
      <c r="EF298"/>
      <c r="EG298"/>
      <c r="EH298"/>
      <c r="EI298"/>
      <c r="EJ298"/>
      <c r="EK298"/>
      <c r="EL298"/>
      <c r="EM298"/>
      <c r="EN298"/>
      <c r="EO298"/>
      <c r="EP298"/>
      <c r="EQ298"/>
      <c r="ER298"/>
      <c r="ES298"/>
      <c r="ET298"/>
      <c r="EU298"/>
      <c r="EV298"/>
      <c r="EW298"/>
      <c r="EX298"/>
      <c r="EY298"/>
      <c r="EZ298"/>
      <c r="FA298"/>
      <c r="FB298"/>
      <c r="FC298"/>
      <c r="FD298"/>
      <c r="FE298"/>
      <c r="FF298"/>
      <c r="FG298"/>
      <c r="FH298"/>
      <c r="FI298"/>
      <c r="FJ298"/>
      <c r="FK298"/>
      <c r="FL298"/>
      <c r="FM298"/>
      <c r="FN298"/>
      <c r="FO298"/>
      <c r="FP298"/>
      <c r="FQ298"/>
      <c r="FR298"/>
      <c r="FS298"/>
      <c r="FT298"/>
      <c r="FU298"/>
      <c r="FV298"/>
      <c r="FW298"/>
      <c r="FX298"/>
      <c r="FY298"/>
      <c r="FZ298"/>
      <c r="GA298"/>
      <c r="GB298"/>
      <c r="GC298"/>
      <c r="GD298"/>
      <c r="GE298"/>
      <c r="GF298"/>
      <c r="GG298"/>
      <c r="GH298"/>
      <c r="GI298"/>
      <c r="GJ298"/>
      <c r="GK298"/>
      <c r="GL298"/>
      <c r="GM298"/>
      <c r="GN298"/>
      <c r="GO298"/>
      <c r="GP298"/>
      <c r="GQ298"/>
      <c r="GR298"/>
      <c r="GS298"/>
      <c r="GT298"/>
      <c r="GU298"/>
      <c r="GV298"/>
      <c r="GW298"/>
      <c r="GX298"/>
      <c r="GY298"/>
      <c r="GZ298"/>
      <c r="HA298"/>
      <c r="HB298"/>
      <c r="HC298"/>
      <c r="HD298"/>
      <c r="HE298"/>
      <c r="HF298"/>
      <c r="HG298"/>
      <c r="HH298"/>
      <c r="HI298"/>
      <c r="HJ298"/>
      <c r="HK298"/>
      <c r="HL298"/>
      <c r="HM298"/>
      <c r="HN298"/>
      <c r="HO298"/>
      <c r="HP298"/>
      <c r="HQ298"/>
      <c r="HR298"/>
      <c r="HS298"/>
      <c r="HT298"/>
      <c r="HU298"/>
      <c r="HV298"/>
      <c r="HW298"/>
      <c r="HX298"/>
      <c r="HY298"/>
      <c r="HZ298"/>
      <c r="IA298"/>
      <c r="IB298"/>
      <c r="IC298"/>
      <c r="ID298"/>
      <c r="IE298"/>
      <c r="IF298"/>
      <c r="IG298"/>
      <c r="IH298"/>
      <c r="II298"/>
      <c r="IJ298"/>
      <c r="IK298"/>
      <c r="IL298"/>
      <c r="IM298"/>
      <c r="IN298"/>
      <c r="IO298"/>
      <c r="IP298"/>
      <c r="IQ298"/>
      <c r="IR298"/>
      <c r="IS298"/>
      <c r="IT298"/>
      <c r="IU298"/>
      <c r="IV298"/>
      <c r="IW298"/>
      <c r="IX298"/>
      <c r="IY298"/>
      <c r="IZ298"/>
      <c r="JA298"/>
      <c r="JB298"/>
      <c r="JC298"/>
      <c r="JD298"/>
      <c r="JE298"/>
      <c r="JF298"/>
      <c r="JG298"/>
      <c r="JH298"/>
      <c r="JI298"/>
      <c r="JJ298"/>
      <c r="JK298"/>
      <c r="JL298"/>
      <c r="JM298"/>
      <c r="JN298"/>
      <c r="JO298"/>
      <c r="JP298"/>
      <c r="JQ298"/>
      <c r="JR298"/>
      <c r="JS298"/>
      <c r="JT298"/>
      <c r="JU298"/>
      <c r="JV298"/>
      <c r="JW298"/>
      <c r="JX298"/>
      <c r="JY298"/>
      <c r="JZ298"/>
      <c r="KA298"/>
      <c r="KB298"/>
      <c r="KC298"/>
      <c r="KD298"/>
      <c r="KE298"/>
      <c r="KF298"/>
      <c r="KG298"/>
      <c r="KH298"/>
      <c r="KI298"/>
      <c r="KJ298"/>
      <c r="KK298"/>
      <c r="KL298"/>
      <c r="KM298"/>
      <c r="KN298"/>
      <c r="KO298"/>
      <c r="KP298"/>
      <c r="KQ298"/>
      <c r="KR298"/>
      <c r="KS298"/>
      <c r="KT298"/>
      <c r="KU298"/>
      <c r="KV298"/>
      <c r="KW298"/>
      <c r="KX298"/>
      <c r="KY298"/>
      <c r="KZ298"/>
      <c r="LA298"/>
      <c r="LB298"/>
      <c r="LC298"/>
      <c r="LD298"/>
      <c r="LE298"/>
      <c r="LF298"/>
      <c r="LG298"/>
      <c r="LH298"/>
      <c r="LI298"/>
      <c r="LJ298"/>
      <c r="LK298"/>
      <c r="LL298"/>
      <c r="LM298"/>
      <c r="LN298"/>
      <c r="LO298"/>
      <c r="LP298"/>
      <c r="LQ298"/>
      <c r="LR298"/>
      <c r="LS298"/>
      <c r="LT298"/>
      <c r="LU298"/>
      <c r="LV298"/>
      <c r="LW298"/>
      <c r="LX298"/>
      <c r="LY298"/>
      <c r="LZ298"/>
      <c r="MA298"/>
      <c r="MB298"/>
      <c r="MC298"/>
      <c r="MD298"/>
      <c r="ME298"/>
      <c r="MF298"/>
      <c r="MG298"/>
      <c r="MH298"/>
      <c r="MI298"/>
      <c r="MJ298"/>
      <c r="MK298"/>
      <c r="ML298"/>
      <c r="MM298"/>
      <c r="MN298"/>
      <c r="MO298"/>
      <c r="MP298"/>
      <c r="MQ298"/>
      <c r="MR298"/>
      <c r="MS298"/>
      <c r="MT298"/>
      <c r="MU298"/>
      <c r="MV298"/>
      <c r="MW298"/>
      <c r="MX298"/>
      <c r="MY298"/>
      <c r="MZ298"/>
      <c r="NA298"/>
      <c r="NB298"/>
      <c r="NC298"/>
      <c r="ND298"/>
      <c r="NE298"/>
      <c r="NF298"/>
      <c r="NG298"/>
      <c r="NH298"/>
      <c r="NI298"/>
      <c r="NJ298"/>
      <c r="NK298"/>
      <c r="NL298"/>
      <c r="NM298"/>
      <c r="NN298"/>
      <c r="NO298"/>
      <c r="NP298"/>
      <c r="NQ298"/>
      <c r="NR298"/>
      <c r="NS298"/>
      <c r="NT298"/>
      <c r="NU298"/>
      <c r="NV298"/>
      <c r="NW298"/>
      <c r="NX298"/>
      <c r="NY298"/>
      <c r="NZ298"/>
      <c r="OA298"/>
      <c r="OB298"/>
      <c r="OC298"/>
      <c r="OD298"/>
      <c r="OE298"/>
      <c r="OF298"/>
      <c r="OG298"/>
      <c r="OH298"/>
      <c r="OI298"/>
      <c r="OJ298"/>
      <c r="OK298"/>
      <c r="OL298"/>
      <c r="OM298"/>
      <c r="ON298"/>
      <c r="OO298"/>
      <c r="OP298"/>
      <c r="OQ298"/>
      <c r="OR298"/>
      <c r="OS298"/>
      <c r="OT298"/>
      <c r="OU298"/>
      <c r="OV298"/>
      <c r="OW298"/>
      <c r="OX298"/>
      <c r="OY298"/>
      <c r="OZ298"/>
      <c r="PA298"/>
      <c r="PB298"/>
      <c r="PC298"/>
      <c r="PD298"/>
      <c r="PE298"/>
      <c r="PF298"/>
      <c r="PG298"/>
      <c r="PH298"/>
      <c r="PI298"/>
      <c r="PJ298"/>
      <c r="PK298"/>
      <c r="PL298"/>
      <c r="PM298"/>
      <c r="PN298"/>
      <c r="PO298"/>
      <c r="PP298"/>
      <c r="PQ298"/>
      <c r="PR298"/>
      <c r="PS298"/>
      <c r="PT298"/>
      <c r="PU298"/>
      <c r="PV298"/>
      <c r="PW298"/>
      <c r="PX298"/>
      <c r="PY298"/>
      <c r="PZ298"/>
      <c r="QA298"/>
      <c r="QB298"/>
      <c r="QC298"/>
      <c r="QD298"/>
      <c r="QE298"/>
      <c r="QF298"/>
      <c r="QG298"/>
      <c r="QH298"/>
      <c r="QI298"/>
      <c r="QJ298"/>
      <c r="QK298"/>
      <c r="QL298"/>
      <c r="QM298"/>
      <c r="QN298"/>
      <c r="QO298"/>
      <c r="QP298"/>
      <c r="QQ298"/>
      <c r="QR298"/>
      <c r="QS298"/>
      <c r="QT298"/>
      <c r="QU298"/>
      <c r="QV298"/>
      <c r="QW298"/>
      <c r="QX298"/>
      <c r="QY298"/>
      <c r="QZ298"/>
      <c r="RA298"/>
      <c r="RB298"/>
      <c r="RC298"/>
      <c r="RD298"/>
      <c r="RE298"/>
      <c r="RF298"/>
      <c r="RG298"/>
      <c r="RH298"/>
      <c r="RI298"/>
      <c r="RJ298"/>
      <c r="RK298"/>
      <c r="RL298"/>
      <c r="RM298"/>
      <c r="RN298"/>
      <c r="RO298"/>
      <c r="RP298"/>
      <c r="RQ298"/>
      <c r="RR298"/>
      <c r="RS298"/>
      <c r="RT298"/>
      <c r="RU298"/>
      <c r="RV298"/>
      <c r="RW298"/>
      <c r="RX298"/>
      <c r="RY298"/>
      <c r="RZ298"/>
      <c r="SA298"/>
      <c r="SB298"/>
      <c r="SC298"/>
      <c r="SD298"/>
      <c r="SE298"/>
      <c r="SF298"/>
      <c r="SG298"/>
      <c r="SH298"/>
      <c r="SI298"/>
      <c r="SJ298"/>
      <c r="SK298"/>
      <c r="SL298"/>
      <c r="SM298"/>
      <c r="SN298"/>
      <c r="SO298"/>
      <c r="SP298"/>
      <c r="SQ298"/>
      <c r="SR298"/>
      <c r="SS298"/>
      <c r="ST298"/>
      <c r="SU298"/>
      <c r="SV298"/>
      <c r="SW298"/>
      <c r="SX298"/>
      <c r="SY298"/>
      <c r="SZ298"/>
      <c r="TA298"/>
      <c r="TB298"/>
      <c r="TC298"/>
      <c r="TD298"/>
      <c r="TE298"/>
      <c r="TF298"/>
      <c r="TG298"/>
      <c r="TH298"/>
      <c r="TI298"/>
      <c r="TJ298"/>
      <c r="TK298"/>
      <c r="TL298"/>
      <c r="TM298"/>
      <c r="TN298"/>
      <c r="TO298"/>
      <c r="TP298"/>
      <c r="TQ298"/>
      <c r="TR298"/>
      <c r="TS298"/>
      <c r="TT298"/>
      <c r="TU298"/>
      <c r="TV298"/>
      <c r="TW298"/>
      <c r="TX298"/>
      <c r="TY298"/>
      <c r="TZ298"/>
      <c r="UA298"/>
      <c r="UB298"/>
      <c r="UC298"/>
      <c r="UD298"/>
      <c r="UE298"/>
      <c r="UF298"/>
      <c r="UG298"/>
      <c r="UH298"/>
      <c r="UI298"/>
      <c r="UJ298"/>
      <c r="UK298"/>
      <c r="UL298"/>
      <c r="UM298"/>
      <c r="UN298"/>
      <c r="UO298"/>
      <c r="UP298"/>
      <c r="UQ298"/>
      <c r="UR298"/>
      <c r="US298"/>
      <c r="UT298"/>
      <c r="UU298"/>
      <c r="UV298"/>
      <c r="UW298"/>
      <c r="UX298"/>
      <c r="UY298"/>
      <c r="UZ298"/>
      <c r="VA298"/>
      <c r="VB298"/>
      <c r="VC298"/>
      <c r="VD298"/>
      <c r="VE298"/>
      <c r="VF298"/>
      <c r="VG298"/>
      <c r="VH298"/>
      <c r="VI298"/>
      <c r="VJ298"/>
      <c r="VK298"/>
      <c r="VL298"/>
      <c r="VM298"/>
      <c r="VN298"/>
      <c r="VO298"/>
      <c r="VP298"/>
      <c r="VQ298"/>
      <c r="VR298"/>
      <c r="VS298"/>
      <c r="VT298"/>
      <c r="VU298"/>
      <c r="VV298"/>
      <c r="VW298"/>
      <c r="VX298"/>
      <c r="VY298"/>
      <c r="VZ298"/>
      <c r="WA298"/>
      <c r="WB298"/>
      <c r="WC298"/>
      <c r="WD298"/>
      <c r="WE298"/>
      <c r="WF298"/>
      <c r="WG298"/>
      <c r="WH298"/>
      <c r="WI298"/>
      <c r="WJ298"/>
      <c r="WK298"/>
      <c r="WL298"/>
      <c r="WM298"/>
      <c r="WN298"/>
      <c r="WO298"/>
      <c r="WP298"/>
      <c r="WQ298"/>
      <c r="WR298"/>
      <c r="WS298"/>
      <c r="WT298"/>
      <c r="WU298"/>
      <c r="WV298"/>
      <c r="WW298"/>
      <c r="WX298"/>
      <c r="WY298"/>
      <c r="WZ298"/>
      <c r="XA298"/>
      <c r="XB298"/>
      <c r="XC298"/>
      <c r="XD298"/>
      <c r="XE298"/>
      <c r="XF298"/>
      <c r="XG298"/>
      <c r="XH298"/>
      <c r="XI298"/>
      <c r="XJ298"/>
      <c r="XK298"/>
      <c r="XL298"/>
      <c r="XM298"/>
      <c r="XN298"/>
      <c r="XO298"/>
      <c r="XP298"/>
      <c r="XQ298"/>
      <c r="XR298"/>
      <c r="XS298"/>
      <c r="XT298"/>
      <c r="XU298"/>
      <c r="XV298"/>
      <c r="XW298"/>
      <c r="XX298"/>
      <c r="XY298"/>
      <c r="XZ298"/>
      <c r="YA298"/>
      <c r="YB298"/>
      <c r="YC298"/>
      <c r="YD298"/>
      <c r="YE298"/>
      <c r="YF298"/>
      <c r="YG298"/>
      <c r="YH298"/>
      <c r="YI298"/>
      <c r="YJ298"/>
      <c r="YK298"/>
      <c r="YL298"/>
      <c r="YM298"/>
      <c r="YN298"/>
      <c r="YO298"/>
      <c r="YP298"/>
      <c r="YQ298"/>
      <c r="YR298"/>
      <c r="YS298"/>
      <c r="YT298"/>
      <c r="YU298"/>
      <c r="YV298"/>
      <c r="YW298"/>
      <c r="YX298"/>
      <c r="YY298"/>
      <c r="YZ298"/>
      <c r="ZA298"/>
      <c r="ZB298"/>
      <c r="ZC298"/>
      <c r="ZD298"/>
      <c r="ZE298"/>
      <c r="ZF298"/>
      <c r="ZG298"/>
      <c r="ZH298"/>
      <c r="ZI298"/>
      <c r="ZJ298"/>
      <c r="ZK298"/>
      <c r="ZL298"/>
      <c r="ZM298"/>
      <c r="ZN298"/>
      <c r="ZO298"/>
      <c r="ZP298"/>
      <c r="ZQ298"/>
      <c r="ZR298"/>
      <c r="ZS298"/>
      <c r="ZT298"/>
      <c r="ZU298"/>
      <c r="ZV298"/>
      <c r="ZW298"/>
      <c r="ZX298"/>
      <c r="ZY298"/>
      <c r="ZZ298"/>
    </row>
    <row r="299" spans="1:702" s="18" customFormat="1">
      <c r="A299" s="16" t="s">
        <v>195</v>
      </c>
      <c r="B299">
        <v>628178.26786452695</v>
      </c>
      <c r="C299">
        <v>613030.32021819707</v>
      </c>
      <c r="D299">
        <v>606972.06046600291</v>
      </c>
      <c r="E299">
        <v>671849.57884200872</v>
      </c>
      <c r="F299">
        <v>617962.7235134159</v>
      </c>
      <c r="G299">
        <v>637606.08774811798</v>
      </c>
      <c r="H299">
        <v>726608.39907191391</v>
      </c>
      <c r="I299">
        <v>705743.32604288531</v>
      </c>
      <c r="J299">
        <v>649058.61257272214</v>
      </c>
      <c r="K299">
        <v>722515.78203112551</v>
      </c>
      <c r="L299">
        <v>773670.65793340863</v>
      </c>
      <c r="M299">
        <v>726549.23574474955</v>
      </c>
      <c r="N299">
        <v>829270.01016360789</v>
      </c>
      <c r="O299">
        <v>807395.00594068656</v>
      </c>
      <c r="P299">
        <v>709056.70971674263</v>
      </c>
      <c r="Q299">
        <v>649043.76861637551</v>
      </c>
      <c r="R299">
        <v>582017.56580144796</v>
      </c>
      <c r="S299">
        <v>531810.37438068038</v>
      </c>
      <c r="T299">
        <v>546126.63806013425</v>
      </c>
      <c r="U299">
        <v>537066.41847390088</v>
      </c>
      <c r="V299">
        <v>629099.41195780388</v>
      </c>
      <c r="W299">
        <v>653727.06319040118</v>
      </c>
      <c r="X299">
        <v>596519.81993457326</v>
      </c>
      <c r="Y299">
        <v>626976.41774305562</v>
      </c>
      <c r="Z299">
        <v>685506.71974285075</v>
      </c>
      <c r="AA299">
        <v>695490.96149796655</v>
      </c>
      <c r="AB299">
        <v>675956.77412376017</v>
      </c>
      <c r="AC299">
        <v>609245.07041327306</v>
      </c>
      <c r="AD299">
        <v>761348.67263017804</v>
      </c>
      <c r="AE299">
        <v>768860.83990226639</v>
      </c>
      <c r="AF299">
        <v>652971.87944618531</v>
      </c>
      <c r="AG299">
        <v>644135.23291149829</v>
      </c>
      <c r="AH299">
        <v>645281.70513547224</v>
      </c>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c r="DF299"/>
      <c r="DG299"/>
      <c r="DH299"/>
      <c r="DI299"/>
      <c r="DJ299"/>
      <c r="DK299"/>
      <c r="DL299"/>
      <c r="DM299"/>
      <c r="DN299"/>
      <c r="DO299"/>
      <c r="DP299"/>
      <c r="DQ299"/>
      <c r="DR299"/>
      <c r="DS299"/>
      <c r="DT299"/>
      <c r="DU299"/>
      <c r="DV299"/>
      <c r="DW299"/>
      <c r="DX299"/>
      <c r="DY299"/>
      <c r="DZ299"/>
      <c r="EA299"/>
      <c r="EB299"/>
      <c r="EC299"/>
      <c r="ED299"/>
      <c r="EE299"/>
      <c r="EF299"/>
      <c r="EG299"/>
      <c r="EH299"/>
      <c r="EI299"/>
      <c r="EJ299"/>
      <c r="EK299"/>
      <c r="EL299"/>
      <c r="EM299"/>
      <c r="EN299"/>
      <c r="EO299"/>
      <c r="EP299"/>
      <c r="EQ299"/>
      <c r="ER299"/>
      <c r="ES299"/>
      <c r="ET299"/>
      <c r="EU299"/>
      <c r="EV299"/>
      <c r="EW299"/>
      <c r="EX299"/>
      <c r="EY299"/>
      <c r="EZ299"/>
      <c r="FA299"/>
      <c r="FB299"/>
      <c r="FC299"/>
      <c r="FD299"/>
      <c r="FE299"/>
      <c r="FF299"/>
      <c r="FG299"/>
      <c r="FH299"/>
      <c r="FI299"/>
      <c r="FJ299"/>
      <c r="FK299"/>
      <c r="FL299"/>
      <c r="FM299"/>
      <c r="FN299"/>
      <c r="FO299"/>
      <c r="FP299"/>
      <c r="FQ299"/>
      <c r="FR299"/>
      <c r="FS299"/>
      <c r="FT299"/>
      <c r="FU299"/>
      <c r="FV299"/>
      <c r="FW299"/>
      <c r="FX299"/>
      <c r="FY299"/>
      <c r="FZ299"/>
      <c r="GA299"/>
      <c r="GB299"/>
      <c r="GC299"/>
      <c r="GD299"/>
      <c r="GE299"/>
      <c r="GF299"/>
      <c r="GG299"/>
      <c r="GH299"/>
      <c r="GI299"/>
      <c r="GJ299"/>
      <c r="GK299"/>
      <c r="GL299"/>
      <c r="GM299"/>
      <c r="GN299"/>
      <c r="GO299"/>
      <c r="GP299"/>
      <c r="GQ299"/>
      <c r="GR299"/>
      <c r="GS299"/>
      <c r="GT299"/>
      <c r="GU299"/>
      <c r="GV299"/>
      <c r="GW299"/>
      <c r="GX299"/>
      <c r="GY299"/>
      <c r="GZ299"/>
      <c r="HA299"/>
      <c r="HB299"/>
      <c r="HC299"/>
      <c r="HD299"/>
      <c r="HE299"/>
      <c r="HF299"/>
      <c r="HG299"/>
      <c r="HH299"/>
      <c r="HI299"/>
      <c r="HJ299"/>
      <c r="HK299"/>
      <c r="HL299"/>
      <c r="HM299"/>
      <c r="HN299"/>
      <c r="HO299"/>
      <c r="HP299"/>
      <c r="HQ299"/>
      <c r="HR299"/>
      <c r="HS299"/>
      <c r="HT299"/>
      <c r="HU299"/>
      <c r="HV299"/>
      <c r="HW299"/>
      <c r="HX299"/>
      <c r="HY299"/>
      <c r="HZ299"/>
      <c r="IA299"/>
      <c r="IB299"/>
      <c r="IC299"/>
      <c r="ID299"/>
      <c r="IE299"/>
      <c r="IF299"/>
      <c r="IG299"/>
      <c r="IH299"/>
      <c r="II299"/>
      <c r="IJ299"/>
      <c r="IK299"/>
      <c r="IL299"/>
      <c r="IM299"/>
      <c r="IN299"/>
      <c r="IO299"/>
      <c r="IP299"/>
      <c r="IQ299"/>
      <c r="IR299"/>
      <c r="IS299"/>
      <c r="IT299"/>
      <c r="IU299"/>
      <c r="IV299"/>
      <c r="IW299"/>
      <c r="IX299"/>
      <c r="IY299"/>
      <c r="IZ299"/>
      <c r="JA299"/>
      <c r="JB299"/>
      <c r="JC299"/>
      <c r="JD299"/>
      <c r="JE299"/>
      <c r="JF299"/>
      <c r="JG299"/>
      <c r="JH299"/>
      <c r="JI299"/>
      <c r="JJ299"/>
      <c r="JK299"/>
      <c r="JL299"/>
      <c r="JM299"/>
      <c r="JN299"/>
      <c r="JO299"/>
      <c r="JP299"/>
      <c r="JQ299"/>
      <c r="JR299"/>
      <c r="JS299"/>
      <c r="JT299"/>
      <c r="JU299"/>
      <c r="JV299"/>
      <c r="JW299"/>
      <c r="JX299"/>
      <c r="JY299"/>
      <c r="JZ299"/>
      <c r="KA299"/>
      <c r="KB299"/>
      <c r="KC299"/>
      <c r="KD299"/>
      <c r="KE299"/>
      <c r="KF299"/>
      <c r="KG299"/>
      <c r="KH299"/>
      <c r="KI299"/>
      <c r="KJ299"/>
      <c r="KK299"/>
      <c r="KL299"/>
      <c r="KM299"/>
      <c r="KN299"/>
      <c r="KO299"/>
      <c r="KP299"/>
      <c r="KQ299"/>
      <c r="KR299"/>
      <c r="KS299"/>
      <c r="KT299"/>
      <c r="KU299"/>
      <c r="KV299"/>
      <c r="KW299"/>
      <c r="KX299"/>
      <c r="KY299"/>
      <c r="KZ299"/>
      <c r="LA299"/>
      <c r="LB299"/>
      <c r="LC299"/>
      <c r="LD299"/>
      <c r="LE299"/>
      <c r="LF299"/>
      <c r="LG299"/>
      <c r="LH299"/>
      <c r="LI299"/>
      <c r="LJ299"/>
      <c r="LK299"/>
      <c r="LL299"/>
      <c r="LM299"/>
      <c r="LN299"/>
      <c r="LO299"/>
      <c r="LP299"/>
      <c r="LQ299"/>
      <c r="LR299"/>
      <c r="LS299"/>
      <c r="LT299"/>
      <c r="LU299"/>
      <c r="LV299"/>
      <c r="LW299"/>
      <c r="LX299"/>
      <c r="LY299"/>
      <c r="LZ299"/>
      <c r="MA299"/>
      <c r="MB299"/>
      <c r="MC299"/>
      <c r="MD299"/>
      <c r="ME299"/>
      <c r="MF299"/>
      <c r="MG299"/>
      <c r="MH299"/>
      <c r="MI299"/>
      <c r="MJ299"/>
      <c r="MK299"/>
      <c r="ML299"/>
      <c r="MM299"/>
      <c r="MN299"/>
      <c r="MO299"/>
      <c r="MP299"/>
      <c r="MQ299"/>
      <c r="MR299"/>
      <c r="MS299"/>
      <c r="MT299"/>
      <c r="MU299"/>
      <c r="MV299"/>
      <c r="MW299"/>
      <c r="MX299"/>
      <c r="MY299"/>
      <c r="MZ299"/>
      <c r="NA299"/>
      <c r="NB299"/>
      <c r="NC299"/>
      <c r="ND299"/>
      <c r="NE299"/>
      <c r="NF299"/>
      <c r="NG299"/>
      <c r="NH299"/>
      <c r="NI299"/>
      <c r="NJ299"/>
      <c r="NK299"/>
      <c r="NL299"/>
      <c r="NM299"/>
      <c r="NN299"/>
      <c r="NO299"/>
      <c r="NP299"/>
      <c r="NQ299"/>
      <c r="NR299"/>
      <c r="NS299"/>
      <c r="NT299"/>
      <c r="NU299"/>
      <c r="NV299"/>
      <c r="NW299"/>
      <c r="NX299"/>
      <c r="NY299"/>
      <c r="NZ299"/>
      <c r="OA299"/>
      <c r="OB299"/>
      <c r="OC299"/>
      <c r="OD299"/>
      <c r="OE299"/>
      <c r="OF299"/>
      <c r="OG299"/>
      <c r="OH299"/>
      <c r="OI299"/>
      <c r="OJ299"/>
      <c r="OK299"/>
      <c r="OL299"/>
      <c r="OM299"/>
      <c r="ON299"/>
      <c r="OO299"/>
      <c r="OP299"/>
      <c r="OQ299"/>
      <c r="OR299"/>
      <c r="OS299"/>
      <c r="OT299"/>
      <c r="OU299"/>
      <c r="OV299"/>
      <c r="OW299"/>
      <c r="OX299"/>
      <c r="OY299"/>
      <c r="OZ299"/>
      <c r="PA299"/>
      <c r="PB299"/>
      <c r="PC299"/>
      <c r="PD299"/>
      <c r="PE299"/>
      <c r="PF299"/>
      <c r="PG299"/>
      <c r="PH299"/>
      <c r="PI299"/>
      <c r="PJ299"/>
      <c r="PK299"/>
      <c r="PL299"/>
      <c r="PM299"/>
      <c r="PN299"/>
      <c r="PO299"/>
      <c r="PP299"/>
      <c r="PQ299"/>
      <c r="PR299"/>
      <c r="PS299"/>
      <c r="PT299"/>
      <c r="PU299"/>
      <c r="PV299"/>
      <c r="PW299"/>
      <c r="PX299"/>
      <c r="PY299"/>
      <c r="PZ299"/>
      <c r="QA299"/>
      <c r="QB299"/>
      <c r="QC299"/>
      <c r="QD299"/>
      <c r="QE299"/>
      <c r="QF299"/>
      <c r="QG299"/>
      <c r="QH299"/>
      <c r="QI299"/>
      <c r="QJ299"/>
      <c r="QK299"/>
      <c r="QL299"/>
      <c r="QM299"/>
      <c r="QN299"/>
      <c r="QO299"/>
      <c r="QP299"/>
      <c r="QQ299"/>
      <c r="QR299"/>
      <c r="QS299"/>
      <c r="QT299"/>
      <c r="QU299"/>
      <c r="QV299"/>
      <c r="QW299"/>
      <c r="QX299"/>
      <c r="QY299"/>
      <c r="QZ299"/>
      <c r="RA299"/>
      <c r="RB299"/>
      <c r="RC299"/>
      <c r="RD299"/>
      <c r="RE299"/>
      <c r="RF299"/>
      <c r="RG299"/>
      <c r="RH299"/>
      <c r="RI299"/>
      <c r="RJ299"/>
      <c r="RK299"/>
      <c r="RL299"/>
      <c r="RM299"/>
      <c r="RN299"/>
      <c r="RO299"/>
      <c r="RP299"/>
      <c r="RQ299"/>
      <c r="RR299"/>
      <c r="RS299"/>
      <c r="RT299"/>
      <c r="RU299"/>
      <c r="RV299"/>
      <c r="RW299"/>
      <c r="RX299"/>
      <c r="RY299"/>
      <c r="RZ299"/>
      <c r="SA299"/>
      <c r="SB299"/>
      <c r="SC299"/>
      <c r="SD299"/>
      <c r="SE299"/>
      <c r="SF299"/>
      <c r="SG299"/>
      <c r="SH299"/>
      <c r="SI299"/>
      <c r="SJ299"/>
      <c r="SK299"/>
      <c r="SL299"/>
      <c r="SM299"/>
      <c r="SN299"/>
      <c r="SO299"/>
      <c r="SP299"/>
      <c r="SQ299"/>
      <c r="SR299"/>
      <c r="SS299"/>
      <c r="ST299"/>
      <c r="SU299"/>
      <c r="SV299"/>
      <c r="SW299"/>
      <c r="SX299"/>
      <c r="SY299"/>
      <c r="SZ299"/>
      <c r="TA299"/>
      <c r="TB299"/>
      <c r="TC299"/>
      <c r="TD299"/>
      <c r="TE299"/>
      <c r="TF299"/>
      <c r="TG299"/>
      <c r="TH299"/>
      <c r="TI299"/>
      <c r="TJ299"/>
      <c r="TK299"/>
      <c r="TL299"/>
      <c r="TM299"/>
      <c r="TN299"/>
      <c r="TO299"/>
      <c r="TP299"/>
      <c r="TQ299"/>
      <c r="TR299"/>
      <c r="TS299"/>
      <c r="TT299"/>
      <c r="TU299"/>
      <c r="TV299"/>
      <c r="TW299"/>
      <c r="TX299"/>
      <c r="TY299"/>
      <c r="TZ299"/>
      <c r="UA299"/>
      <c r="UB299"/>
      <c r="UC299"/>
      <c r="UD299"/>
      <c r="UE299"/>
      <c r="UF299"/>
      <c r="UG299"/>
      <c r="UH299"/>
      <c r="UI299"/>
      <c r="UJ299"/>
      <c r="UK299"/>
      <c r="UL299"/>
      <c r="UM299"/>
      <c r="UN299"/>
      <c r="UO299"/>
      <c r="UP299"/>
      <c r="UQ299"/>
      <c r="UR299"/>
      <c r="US299"/>
      <c r="UT299"/>
      <c r="UU299"/>
      <c r="UV299"/>
      <c r="UW299"/>
      <c r="UX299"/>
      <c r="UY299"/>
      <c r="UZ299"/>
      <c r="VA299"/>
      <c r="VB299"/>
      <c r="VC299"/>
      <c r="VD299"/>
      <c r="VE299"/>
      <c r="VF299"/>
      <c r="VG299"/>
      <c r="VH299"/>
      <c r="VI299"/>
      <c r="VJ299"/>
      <c r="VK299"/>
      <c r="VL299"/>
      <c r="VM299"/>
      <c r="VN299"/>
      <c r="VO299"/>
      <c r="VP299"/>
      <c r="VQ299"/>
      <c r="VR299"/>
      <c r="VS299"/>
      <c r="VT299"/>
      <c r="VU299"/>
      <c r="VV299"/>
      <c r="VW299"/>
      <c r="VX299"/>
      <c r="VY299"/>
      <c r="VZ299"/>
      <c r="WA299"/>
      <c r="WB299"/>
      <c r="WC299"/>
      <c r="WD299"/>
      <c r="WE299"/>
      <c r="WF299"/>
      <c r="WG299"/>
      <c r="WH299"/>
      <c r="WI299"/>
      <c r="WJ299"/>
      <c r="WK299"/>
      <c r="WL299"/>
      <c r="WM299"/>
      <c r="WN299"/>
      <c r="WO299"/>
      <c r="WP299"/>
      <c r="WQ299"/>
      <c r="WR299"/>
      <c r="WS299"/>
      <c r="WT299"/>
      <c r="WU299"/>
      <c r="WV299"/>
      <c r="WW299"/>
      <c r="WX299"/>
      <c r="WY299"/>
      <c r="WZ299"/>
      <c r="XA299"/>
      <c r="XB299"/>
      <c r="XC299"/>
      <c r="XD299"/>
      <c r="XE299"/>
      <c r="XF299"/>
      <c r="XG299"/>
      <c r="XH299"/>
      <c r="XI299"/>
      <c r="XJ299"/>
      <c r="XK299"/>
      <c r="XL299"/>
      <c r="XM299"/>
      <c r="XN299"/>
      <c r="XO299"/>
      <c r="XP299"/>
      <c r="XQ299"/>
      <c r="XR299"/>
      <c r="XS299"/>
      <c r="XT299"/>
      <c r="XU299"/>
      <c r="XV299"/>
      <c r="XW299"/>
      <c r="XX299"/>
      <c r="XY299"/>
      <c r="XZ299"/>
      <c r="YA299"/>
      <c r="YB299"/>
      <c r="YC299"/>
      <c r="YD299"/>
      <c r="YE299"/>
      <c r="YF299"/>
      <c r="YG299"/>
      <c r="YH299"/>
      <c r="YI299"/>
      <c r="YJ299"/>
      <c r="YK299"/>
      <c r="YL299"/>
      <c r="YM299"/>
      <c r="YN299"/>
      <c r="YO299"/>
      <c r="YP299"/>
      <c r="YQ299"/>
      <c r="YR299"/>
      <c r="YS299"/>
      <c r="YT299"/>
      <c r="YU299"/>
      <c r="YV299"/>
      <c r="YW299"/>
      <c r="YX299"/>
      <c r="YY299"/>
      <c r="YZ299"/>
      <c r="ZA299"/>
      <c r="ZB299"/>
      <c r="ZC299"/>
      <c r="ZD299"/>
      <c r="ZE299"/>
      <c r="ZF299"/>
      <c r="ZG299"/>
      <c r="ZH299"/>
      <c r="ZI299"/>
      <c r="ZJ299"/>
      <c r="ZK299"/>
      <c r="ZL299"/>
      <c r="ZM299"/>
      <c r="ZN299"/>
      <c r="ZO299"/>
      <c r="ZP299"/>
      <c r="ZQ299"/>
      <c r="ZR299"/>
      <c r="ZS299"/>
      <c r="ZT299"/>
      <c r="ZU299"/>
      <c r="ZV299"/>
      <c r="ZW299"/>
      <c r="ZX299"/>
      <c r="ZY299"/>
      <c r="ZZ299"/>
    </row>
    <row r="300" spans="1:702" s="18" customFormat="1">
      <c r="A300" s="69" t="s">
        <v>361</v>
      </c>
      <c r="B300">
        <v>0</v>
      </c>
      <c r="C300">
        <v>0</v>
      </c>
      <c r="D300">
        <v>0</v>
      </c>
      <c r="E300">
        <v>0</v>
      </c>
      <c r="F300">
        <v>0</v>
      </c>
      <c r="G300">
        <v>0</v>
      </c>
      <c r="H300">
        <v>0</v>
      </c>
      <c r="I300">
        <v>0</v>
      </c>
      <c r="J300">
        <v>0</v>
      </c>
      <c r="K300">
        <v>0</v>
      </c>
      <c r="L300">
        <v>0</v>
      </c>
      <c r="M300">
        <v>0</v>
      </c>
      <c r="N300">
        <v>0</v>
      </c>
      <c r="O300">
        <v>0</v>
      </c>
      <c r="P300">
        <v>0</v>
      </c>
      <c r="Q300">
        <v>0</v>
      </c>
      <c r="R300">
        <v>0</v>
      </c>
      <c r="S300">
        <v>0</v>
      </c>
      <c r="T300">
        <v>0</v>
      </c>
      <c r="U300">
        <v>0</v>
      </c>
      <c r="V300">
        <v>0</v>
      </c>
      <c r="W300">
        <v>0</v>
      </c>
      <c r="X300">
        <v>0</v>
      </c>
      <c r="Y300">
        <v>0</v>
      </c>
      <c r="Z300">
        <v>0</v>
      </c>
      <c r="AA300">
        <v>0</v>
      </c>
      <c r="AB300">
        <v>0</v>
      </c>
      <c r="AC300">
        <v>0</v>
      </c>
      <c r="AD300">
        <v>0</v>
      </c>
      <c r="AE300">
        <v>0</v>
      </c>
      <c r="AF300">
        <v>0</v>
      </c>
      <c r="AG300">
        <v>0</v>
      </c>
      <c r="AH300">
        <v>0</v>
      </c>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c r="DF300"/>
      <c r="DG300"/>
      <c r="DH300"/>
      <c r="DI300"/>
      <c r="DJ300"/>
      <c r="DK300"/>
      <c r="DL300"/>
      <c r="DM300"/>
      <c r="DN300"/>
      <c r="DO300"/>
      <c r="DP300"/>
      <c r="DQ300"/>
      <c r="DR300"/>
      <c r="DS300"/>
      <c r="DT300"/>
      <c r="DU300"/>
      <c r="DV300"/>
      <c r="DW300"/>
      <c r="DX300"/>
      <c r="DY300"/>
      <c r="DZ300"/>
      <c r="EA300"/>
      <c r="EB300"/>
      <c r="EC300"/>
      <c r="ED300"/>
      <c r="EE300"/>
      <c r="EF300"/>
      <c r="EG300"/>
      <c r="EH300"/>
      <c r="EI300"/>
      <c r="EJ300"/>
      <c r="EK300"/>
      <c r="EL300"/>
      <c r="EM300"/>
      <c r="EN300"/>
      <c r="EO300"/>
      <c r="EP300"/>
      <c r="EQ300"/>
      <c r="ER300"/>
      <c r="ES300"/>
      <c r="ET300"/>
      <c r="EU300"/>
      <c r="EV300"/>
      <c r="EW300"/>
      <c r="EX300"/>
      <c r="EY300"/>
      <c r="EZ300"/>
      <c r="FA300"/>
      <c r="FB300"/>
      <c r="FC300"/>
      <c r="FD300"/>
      <c r="FE300"/>
      <c r="FF300"/>
      <c r="FG300"/>
      <c r="FH300"/>
      <c r="FI300"/>
      <c r="FJ300"/>
      <c r="FK300"/>
      <c r="FL300"/>
      <c r="FM300"/>
      <c r="FN300"/>
      <c r="FO300"/>
      <c r="FP300"/>
      <c r="FQ300"/>
      <c r="FR300"/>
      <c r="FS300"/>
      <c r="FT300"/>
      <c r="FU300"/>
      <c r="FV300"/>
      <c r="FW300"/>
      <c r="FX300"/>
      <c r="FY300"/>
      <c r="FZ300"/>
      <c r="GA300"/>
      <c r="GB300"/>
      <c r="GC300"/>
      <c r="GD300"/>
      <c r="GE300"/>
      <c r="GF300"/>
      <c r="GG300"/>
      <c r="GH300"/>
      <c r="GI300"/>
      <c r="GJ300"/>
      <c r="GK300"/>
      <c r="GL300"/>
      <c r="GM300"/>
      <c r="GN300"/>
      <c r="GO300"/>
      <c r="GP300"/>
      <c r="GQ300"/>
      <c r="GR300"/>
      <c r="GS300"/>
      <c r="GT300"/>
      <c r="GU300"/>
      <c r="GV300"/>
      <c r="GW300"/>
      <c r="GX300"/>
      <c r="GY300"/>
      <c r="GZ300"/>
      <c r="HA300"/>
      <c r="HB300"/>
      <c r="HC300"/>
      <c r="HD300"/>
      <c r="HE300"/>
      <c r="HF300"/>
      <c r="HG300"/>
      <c r="HH300"/>
      <c r="HI300"/>
      <c r="HJ300"/>
      <c r="HK300"/>
      <c r="HL300"/>
      <c r="HM300"/>
      <c r="HN300"/>
      <c r="HO300"/>
      <c r="HP300"/>
      <c r="HQ300"/>
      <c r="HR300"/>
      <c r="HS300"/>
      <c r="HT300"/>
      <c r="HU300"/>
      <c r="HV300"/>
      <c r="HW300"/>
      <c r="HX300"/>
      <c r="HY300"/>
      <c r="HZ300"/>
      <c r="IA300"/>
      <c r="IB300"/>
      <c r="IC300"/>
      <c r="ID300"/>
      <c r="IE300"/>
      <c r="IF300"/>
      <c r="IG300"/>
      <c r="IH300"/>
      <c r="II300"/>
      <c r="IJ300"/>
      <c r="IK300"/>
      <c r="IL300"/>
      <c r="IM300"/>
      <c r="IN300"/>
      <c r="IO300"/>
      <c r="IP300"/>
      <c r="IQ300"/>
      <c r="IR300"/>
      <c r="IS300"/>
      <c r="IT300"/>
      <c r="IU300"/>
      <c r="IV300"/>
      <c r="IW300"/>
      <c r="IX300"/>
      <c r="IY300"/>
      <c r="IZ300"/>
      <c r="JA300"/>
      <c r="JB300"/>
      <c r="JC300"/>
      <c r="JD300"/>
      <c r="JE300"/>
      <c r="JF300"/>
      <c r="JG300"/>
      <c r="JH300"/>
      <c r="JI300"/>
      <c r="JJ300"/>
      <c r="JK300"/>
      <c r="JL300"/>
      <c r="JM300"/>
      <c r="JN300"/>
      <c r="JO300"/>
      <c r="JP300"/>
      <c r="JQ300"/>
      <c r="JR300"/>
      <c r="JS300"/>
      <c r="JT300"/>
      <c r="JU300"/>
      <c r="JV300"/>
      <c r="JW300"/>
      <c r="JX300"/>
      <c r="JY300"/>
      <c r="JZ300"/>
      <c r="KA300"/>
      <c r="KB300"/>
      <c r="KC300"/>
      <c r="KD300"/>
      <c r="KE300"/>
      <c r="KF300"/>
      <c r="KG300"/>
      <c r="KH300"/>
      <c r="KI300"/>
      <c r="KJ300"/>
      <c r="KK300"/>
      <c r="KL300"/>
      <c r="KM300"/>
      <c r="KN300"/>
      <c r="KO300"/>
      <c r="KP300"/>
      <c r="KQ300"/>
      <c r="KR300"/>
      <c r="KS300"/>
      <c r="KT300"/>
      <c r="KU300"/>
      <c r="KV300"/>
      <c r="KW300"/>
      <c r="KX300"/>
      <c r="KY300"/>
      <c r="KZ300"/>
      <c r="LA300"/>
      <c r="LB300"/>
      <c r="LC300"/>
      <c r="LD300"/>
      <c r="LE300"/>
      <c r="LF300"/>
      <c r="LG300"/>
      <c r="LH300"/>
      <c r="LI300"/>
      <c r="LJ300"/>
      <c r="LK300"/>
      <c r="LL300"/>
      <c r="LM300"/>
      <c r="LN300"/>
      <c r="LO300"/>
      <c r="LP300"/>
      <c r="LQ300"/>
      <c r="LR300"/>
      <c r="LS300"/>
      <c r="LT300"/>
      <c r="LU300"/>
      <c r="LV300"/>
      <c r="LW300"/>
      <c r="LX300"/>
      <c r="LY300"/>
      <c r="LZ300"/>
      <c r="MA300"/>
      <c r="MB300"/>
      <c r="MC300"/>
      <c r="MD300"/>
      <c r="ME300"/>
      <c r="MF300"/>
      <c r="MG300"/>
      <c r="MH300"/>
      <c r="MI300"/>
      <c r="MJ300"/>
      <c r="MK300"/>
      <c r="ML300"/>
      <c r="MM300"/>
      <c r="MN300"/>
      <c r="MO300"/>
      <c r="MP300"/>
      <c r="MQ300"/>
      <c r="MR300"/>
      <c r="MS300"/>
      <c r="MT300"/>
      <c r="MU300"/>
      <c r="MV300"/>
      <c r="MW300"/>
      <c r="MX300"/>
      <c r="MY300"/>
      <c r="MZ300"/>
      <c r="NA300"/>
      <c r="NB300"/>
      <c r="NC300"/>
      <c r="ND300"/>
      <c r="NE300"/>
      <c r="NF300"/>
      <c r="NG300"/>
      <c r="NH300"/>
      <c r="NI300"/>
      <c r="NJ300"/>
      <c r="NK300"/>
      <c r="NL300"/>
      <c r="NM300"/>
      <c r="NN300"/>
      <c r="NO300"/>
      <c r="NP300"/>
      <c r="NQ300"/>
      <c r="NR300"/>
      <c r="NS300"/>
      <c r="NT300"/>
      <c r="NU300"/>
      <c r="NV300"/>
      <c r="NW300"/>
      <c r="NX300"/>
      <c r="NY300"/>
      <c r="NZ300"/>
      <c r="OA300"/>
      <c r="OB300"/>
      <c r="OC300"/>
      <c r="OD300"/>
      <c r="OE300"/>
      <c r="OF300"/>
      <c r="OG300"/>
      <c r="OH300"/>
      <c r="OI300"/>
      <c r="OJ300"/>
      <c r="OK300"/>
      <c r="OL300"/>
      <c r="OM300"/>
      <c r="ON300"/>
      <c r="OO300"/>
      <c r="OP300"/>
      <c r="OQ300"/>
      <c r="OR300"/>
      <c r="OS300"/>
      <c r="OT300"/>
      <c r="OU300"/>
      <c r="OV300"/>
      <c r="OW300"/>
      <c r="OX300"/>
      <c r="OY300"/>
      <c r="OZ300"/>
      <c r="PA300"/>
      <c r="PB300"/>
      <c r="PC300"/>
      <c r="PD300"/>
      <c r="PE300"/>
      <c r="PF300"/>
      <c r="PG300"/>
      <c r="PH300"/>
      <c r="PI300"/>
      <c r="PJ300"/>
      <c r="PK300"/>
      <c r="PL300"/>
      <c r="PM300"/>
      <c r="PN300"/>
      <c r="PO300"/>
      <c r="PP300"/>
      <c r="PQ300"/>
      <c r="PR300"/>
      <c r="PS300"/>
      <c r="PT300"/>
      <c r="PU300"/>
      <c r="PV300"/>
      <c r="PW300"/>
      <c r="PX300"/>
      <c r="PY300"/>
      <c r="PZ300"/>
      <c r="QA300"/>
      <c r="QB300"/>
      <c r="QC300"/>
      <c r="QD300"/>
      <c r="QE300"/>
      <c r="QF300"/>
      <c r="QG300"/>
      <c r="QH300"/>
      <c r="QI300"/>
      <c r="QJ300"/>
      <c r="QK300"/>
      <c r="QL300"/>
      <c r="QM300"/>
      <c r="QN300"/>
      <c r="QO300"/>
      <c r="QP300"/>
      <c r="QQ300"/>
      <c r="QR300"/>
      <c r="QS300"/>
      <c r="QT300"/>
      <c r="QU300"/>
      <c r="QV300"/>
      <c r="QW300"/>
      <c r="QX300"/>
      <c r="QY300"/>
      <c r="QZ300"/>
      <c r="RA300"/>
      <c r="RB300"/>
      <c r="RC300"/>
      <c r="RD300"/>
      <c r="RE300"/>
      <c r="RF300"/>
      <c r="RG300"/>
      <c r="RH300"/>
      <c r="RI300"/>
      <c r="RJ300"/>
      <c r="RK300"/>
      <c r="RL300"/>
      <c r="RM300"/>
      <c r="RN300"/>
      <c r="RO300"/>
      <c r="RP300"/>
      <c r="RQ300"/>
      <c r="RR300"/>
      <c r="RS300"/>
      <c r="RT300"/>
      <c r="RU300"/>
      <c r="RV300"/>
      <c r="RW300"/>
      <c r="RX300"/>
      <c r="RY300"/>
      <c r="RZ300"/>
      <c r="SA300"/>
      <c r="SB300"/>
      <c r="SC300"/>
      <c r="SD300"/>
      <c r="SE300"/>
      <c r="SF300"/>
      <c r="SG300"/>
      <c r="SH300"/>
      <c r="SI300"/>
      <c r="SJ300"/>
      <c r="SK300"/>
      <c r="SL300"/>
      <c r="SM300"/>
      <c r="SN300"/>
      <c r="SO300"/>
      <c r="SP300"/>
      <c r="SQ300"/>
      <c r="SR300"/>
      <c r="SS300"/>
      <c r="ST300"/>
      <c r="SU300"/>
      <c r="SV300"/>
      <c r="SW300"/>
      <c r="SX300"/>
      <c r="SY300"/>
      <c r="SZ300"/>
      <c r="TA300"/>
      <c r="TB300"/>
      <c r="TC300"/>
      <c r="TD300"/>
      <c r="TE300"/>
      <c r="TF300"/>
      <c r="TG300"/>
      <c r="TH300"/>
      <c r="TI300"/>
      <c r="TJ300"/>
      <c r="TK300"/>
      <c r="TL300"/>
      <c r="TM300"/>
      <c r="TN300"/>
      <c r="TO300"/>
      <c r="TP300"/>
      <c r="TQ300"/>
      <c r="TR300"/>
      <c r="TS300"/>
      <c r="TT300"/>
      <c r="TU300"/>
      <c r="TV300"/>
      <c r="TW300"/>
      <c r="TX300"/>
      <c r="TY300"/>
      <c r="TZ300"/>
      <c r="UA300"/>
      <c r="UB300"/>
      <c r="UC300"/>
      <c r="UD300"/>
      <c r="UE300"/>
      <c r="UF300"/>
      <c r="UG300"/>
      <c r="UH300"/>
      <c r="UI300"/>
      <c r="UJ300"/>
      <c r="UK300"/>
      <c r="UL300"/>
      <c r="UM300"/>
      <c r="UN300"/>
      <c r="UO300"/>
      <c r="UP300"/>
      <c r="UQ300"/>
      <c r="UR300"/>
      <c r="US300"/>
      <c r="UT300"/>
      <c r="UU300"/>
      <c r="UV300"/>
      <c r="UW300"/>
      <c r="UX300"/>
      <c r="UY300"/>
      <c r="UZ300"/>
      <c r="VA300"/>
      <c r="VB300"/>
      <c r="VC300"/>
      <c r="VD300"/>
      <c r="VE300"/>
      <c r="VF300"/>
      <c r="VG300"/>
      <c r="VH300"/>
      <c r="VI300"/>
      <c r="VJ300"/>
      <c r="VK300"/>
      <c r="VL300"/>
      <c r="VM300"/>
      <c r="VN300"/>
      <c r="VO300"/>
      <c r="VP300"/>
      <c r="VQ300"/>
      <c r="VR300"/>
      <c r="VS300"/>
      <c r="VT300"/>
      <c r="VU300"/>
      <c r="VV300"/>
      <c r="VW300"/>
      <c r="VX300"/>
      <c r="VY300"/>
      <c r="VZ300"/>
      <c r="WA300"/>
      <c r="WB300"/>
      <c r="WC300"/>
      <c r="WD300"/>
      <c r="WE300"/>
      <c r="WF300"/>
      <c r="WG300"/>
      <c r="WH300"/>
      <c r="WI300"/>
      <c r="WJ300"/>
      <c r="WK300"/>
      <c r="WL300"/>
      <c r="WM300"/>
      <c r="WN300"/>
      <c r="WO300"/>
      <c r="WP300"/>
      <c r="WQ300"/>
      <c r="WR300"/>
      <c r="WS300"/>
      <c r="WT300"/>
      <c r="WU300"/>
      <c r="WV300"/>
      <c r="WW300"/>
      <c r="WX300"/>
      <c r="WY300"/>
      <c r="WZ300"/>
      <c r="XA300"/>
      <c r="XB300"/>
      <c r="XC300"/>
      <c r="XD300"/>
      <c r="XE300"/>
      <c r="XF300"/>
      <c r="XG300"/>
      <c r="XH300"/>
      <c r="XI300"/>
      <c r="XJ300"/>
      <c r="XK300"/>
      <c r="XL300"/>
      <c r="XM300"/>
      <c r="XN300"/>
      <c r="XO300"/>
      <c r="XP300"/>
      <c r="XQ300"/>
      <c r="XR300"/>
      <c r="XS300"/>
      <c r="XT300"/>
      <c r="XU300"/>
      <c r="XV300"/>
      <c r="XW300"/>
      <c r="XX300"/>
      <c r="XY300"/>
      <c r="XZ300"/>
      <c r="YA300"/>
      <c r="YB300"/>
      <c r="YC300"/>
      <c r="YD300"/>
      <c r="YE300"/>
      <c r="YF300"/>
      <c r="YG300"/>
      <c r="YH300"/>
      <c r="YI300"/>
      <c r="YJ300"/>
      <c r="YK300"/>
      <c r="YL300"/>
      <c r="YM300"/>
      <c r="YN300"/>
      <c r="YO300"/>
      <c r="YP300"/>
      <c r="YQ300"/>
      <c r="YR300"/>
      <c r="YS300"/>
      <c r="YT300"/>
      <c r="YU300"/>
      <c r="YV300"/>
      <c r="YW300"/>
      <c r="YX300"/>
      <c r="YY300"/>
      <c r="YZ300"/>
      <c r="ZA300"/>
      <c r="ZB300"/>
      <c r="ZC300"/>
      <c r="ZD300"/>
      <c r="ZE300"/>
      <c r="ZF300"/>
      <c r="ZG300"/>
      <c r="ZH300"/>
      <c r="ZI300"/>
      <c r="ZJ300"/>
      <c r="ZK300"/>
      <c r="ZL300"/>
      <c r="ZM300"/>
      <c r="ZN300"/>
      <c r="ZO300"/>
      <c r="ZP300"/>
      <c r="ZQ300"/>
      <c r="ZR300"/>
      <c r="ZS300"/>
      <c r="ZT300"/>
      <c r="ZU300"/>
      <c r="ZV300"/>
      <c r="ZW300"/>
      <c r="ZX300"/>
      <c r="ZY300"/>
      <c r="ZZ300"/>
    </row>
    <row r="301" spans="1:702" s="18" customFormat="1">
      <c r="A301" s="158" t="s">
        <v>362</v>
      </c>
      <c r="B301">
        <v>0</v>
      </c>
      <c r="C301">
        <v>0</v>
      </c>
      <c r="D301">
        <v>0</v>
      </c>
      <c r="E301">
        <v>0</v>
      </c>
      <c r="F301">
        <v>0</v>
      </c>
      <c r="G301">
        <v>0</v>
      </c>
      <c r="H301">
        <v>0</v>
      </c>
      <c r="I301">
        <v>0</v>
      </c>
      <c r="J301">
        <v>0</v>
      </c>
      <c r="K301">
        <v>0</v>
      </c>
      <c r="L301">
        <v>0</v>
      </c>
      <c r="M301">
        <v>0</v>
      </c>
      <c r="N301">
        <v>0</v>
      </c>
      <c r="O301">
        <v>0</v>
      </c>
      <c r="P301">
        <v>0</v>
      </c>
      <c r="Q301">
        <v>0</v>
      </c>
      <c r="R301">
        <v>0</v>
      </c>
      <c r="S301">
        <v>0</v>
      </c>
      <c r="T301">
        <v>0</v>
      </c>
      <c r="U301">
        <v>0</v>
      </c>
      <c r="V301">
        <v>0</v>
      </c>
      <c r="W301">
        <v>0</v>
      </c>
      <c r="X301">
        <v>0</v>
      </c>
      <c r="Y301">
        <v>0</v>
      </c>
      <c r="Z301">
        <v>0</v>
      </c>
      <c r="AA301">
        <v>0</v>
      </c>
      <c r="AB301">
        <v>0</v>
      </c>
      <c r="AC301">
        <v>0</v>
      </c>
      <c r="AD301">
        <v>0</v>
      </c>
      <c r="AE301">
        <v>0</v>
      </c>
      <c r="AF301">
        <v>0</v>
      </c>
      <c r="AG301">
        <v>0</v>
      </c>
      <c r="AH301">
        <v>0</v>
      </c>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c r="DF301"/>
      <c r="DG301"/>
      <c r="DH301"/>
      <c r="DI301"/>
      <c r="DJ301"/>
      <c r="DK301"/>
      <c r="DL301"/>
      <c r="DM301"/>
      <c r="DN301"/>
      <c r="DO301"/>
      <c r="DP301"/>
      <c r="DQ301"/>
      <c r="DR301"/>
      <c r="DS301"/>
      <c r="DT301"/>
      <c r="DU301"/>
      <c r="DV301"/>
      <c r="DW301"/>
      <c r="DX301"/>
      <c r="DY301"/>
      <c r="DZ301"/>
      <c r="EA301"/>
      <c r="EB301"/>
      <c r="EC301"/>
      <c r="ED301"/>
      <c r="EE301"/>
      <c r="EF301"/>
      <c r="EG301"/>
      <c r="EH301"/>
      <c r="EI301"/>
      <c r="EJ301"/>
      <c r="EK301"/>
      <c r="EL301"/>
      <c r="EM301"/>
      <c r="EN301"/>
      <c r="EO301"/>
      <c r="EP301"/>
      <c r="EQ301"/>
      <c r="ER301"/>
      <c r="ES301"/>
      <c r="ET301"/>
      <c r="EU301"/>
      <c r="EV301"/>
      <c r="EW301"/>
      <c r="EX301"/>
      <c r="EY301"/>
      <c r="EZ301"/>
      <c r="FA301"/>
      <c r="FB301"/>
      <c r="FC301"/>
      <c r="FD301"/>
      <c r="FE301"/>
      <c r="FF301"/>
      <c r="FG301"/>
      <c r="FH301"/>
      <c r="FI301"/>
      <c r="FJ301"/>
      <c r="FK301"/>
      <c r="FL301"/>
      <c r="FM301"/>
      <c r="FN301"/>
      <c r="FO301"/>
      <c r="FP301"/>
      <c r="FQ301"/>
      <c r="FR301"/>
      <c r="FS301"/>
      <c r="FT301"/>
      <c r="FU301"/>
      <c r="FV301"/>
      <c r="FW301"/>
      <c r="FX301"/>
      <c r="FY301"/>
      <c r="FZ301"/>
      <c r="GA301"/>
      <c r="GB301"/>
      <c r="GC301"/>
      <c r="GD301"/>
      <c r="GE301"/>
      <c r="GF301"/>
      <c r="GG301"/>
      <c r="GH301"/>
      <c r="GI301"/>
      <c r="GJ301"/>
      <c r="GK301"/>
      <c r="GL301"/>
      <c r="GM301"/>
      <c r="GN301"/>
      <c r="GO301"/>
      <c r="GP301"/>
      <c r="GQ301"/>
      <c r="GR301"/>
      <c r="GS301"/>
      <c r="GT301"/>
      <c r="GU301"/>
      <c r="GV301"/>
      <c r="GW301"/>
      <c r="GX301"/>
      <c r="GY301"/>
      <c r="GZ301"/>
      <c r="HA301"/>
      <c r="HB301"/>
      <c r="HC301"/>
      <c r="HD301"/>
      <c r="HE301"/>
      <c r="HF301"/>
      <c r="HG301"/>
      <c r="HH301"/>
      <c r="HI301"/>
      <c r="HJ301"/>
      <c r="HK301"/>
      <c r="HL301"/>
      <c r="HM301"/>
      <c r="HN301"/>
      <c r="HO301"/>
      <c r="HP301"/>
      <c r="HQ301"/>
      <c r="HR301"/>
      <c r="HS301"/>
      <c r="HT301"/>
      <c r="HU301"/>
      <c r="HV301"/>
      <c r="HW301"/>
      <c r="HX301"/>
      <c r="HY301"/>
      <c r="HZ301"/>
      <c r="IA301"/>
      <c r="IB301"/>
      <c r="IC301"/>
      <c r="ID301"/>
      <c r="IE301"/>
      <c r="IF301"/>
      <c r="IG301"/>
      <c r="IH301"/>
      <c r="II301"/>
      <c r="IJ301"/>
      <c r="IK301"/>
      <c r="IL301"/>
      <c r="IM301"/>
      <c r="IN301"/>
      <c r="IO301"/>
      <c r="IP301"/>
      <c r="IQ301"/>
      <c r="IR301"/>
      <c r="IS301"/>
      <c r="IT301"/>
      <c r="IU301"/>
      <c r="IV301"/>
      <c r="IW301"/>
      <c r="IX301"/>
      <c r="IY301"/>
      <c r="IZ301"/>
      <c r="JA301"/>
      <c r="JB301"/>
      <c r="JC301"/>
      <c r="JD301"/>
      <c r="JE301"/>
      <c r="JF301"/>
      <c r="JG301"/>
      <c r="JH301"/>
      <c r="JI301"/>
      <c r="JJ301"/>
      <c r="JK301"/>
      <c r="JL301"/>
      <c r="JM301"/>
      <c r="JN301"/>
      <c r="JO301"/>
      <c r="JP301"/>
      <c r="JQ301"/>
      <c r="JR301"/>
      <c r="JS301"/>
      <c r="JT301"/>
      <c r="JU301"/>
      <c r="JV301"/>
      <c r="JW301"/>
      <c r="JX301"/>
      <c r="JY301"/>
      <c r="JZ301"/>
      <c r="KA301"/>
      <c r="KB301"/>
      <c r="KC301"/>
      <c r="KD301"/>
      <c r="KE301"/>
      <c r="KF301"/>
      <c r="KG301"/>
      <c r="KH301"/>
      <c r="KI301"/>
      <c r="KJ301"/>
      <c r="KK301"/>
      <c r="KL301"/>
      <c r="KM301"/>
      <c r="KN301"/>
      <c r="KO301"/>
      <c r="KP301"/>
      <c r="KQ301"/>
      <c r="KR301"/>
      <c r="KS301"/>
      <c r="KT301"/>
      <c r="KU301"/>
      <c r="KV301"/>
      <c r="KW301"/>
      <c r="KX301"/>
      <c r="KY301"/>
      <c r="KZ301"/>
      <c r="LA301"/>
      <c r="LB301"/>
      <c r="LC301"/>
      <c r="LD301"/>
      <c r="LE301"/>
      <c r="LF301"/>
      <c r="LG301"/>
      <c r="LH301"/>
      <c r="LI301"/>
      <c r="LJ301"/>
      <c r="LK301"/>
      <c r="LL301"/>
      <c r="LM301"/>
      <c r="LN301"/>
      <c r="LO301"/>
      <c r="LP301"/>
      <c r="LQ301"/>
      <c r="LR301"/>
      <c r="LS301"/>
      <c r="LT301"/>
      <c r="LU301"/>
      <c r="LV301"/>
      <c r="LW301"/>
      <c r="LX301"/>
      <c r="LY301"/>
      <c r="LZ301"/>
      <c r="MA301"/>
      <c r="MB301"/>
      <c r="MC301"/>
      <c r="MD301"/>
      <c r="ME301"/>
      <c r="MF301"/>
      <c r="MG301"/>
      <c r="MH301"/>
      <c r="MI301"/>
      <c r="MJ301"/>
      <c r="MK301"/>
      <c r="ML301"/>
      <c r="MM301"/>
      <c r="MN301"/>
      <c r="MO301"/>
      <c r="MP301"/>
      <c r="MQ301"/>
      <c r="MR301"/>
      <c r="MS301"/>
      <c r="MT301"/>
      <c r="MU301"/>
      <c r="MV301"/>
      <c r="MW301"/>
      <c r="MX301"/>
      <c r="MY301"/>
      <c r="MZ301"/>
      <c r="NA301"/>
      <c r="NB301"/>
      <c r="NC301"/>
      <c r="ND301"/>
      <c r="NE301"/>
      <c r="NF301"/>
      <c r="NG301"/>
      <c r="NH301"/>
      <c r="NI301"/>
      <c r="NJ301"/>
      <c r="NK301"/>
      <c r="NL301"/>
      <c r="NM301"/>
      <c r="NN301"/>
      <c r="NO301"/>
      <c r="NP301"/>
      <c r="NQ301"/>
      <c r="NR301"/>
      <c r="NS301"/>
      <c r="NT301"/>
      <c r="NU301"/>
      <c r="NV301"/>
      <c r="NW301"/>
      <c r="NX301"/>
      <c r="NY301"/>
      <c r="NZ301"/>
      <c r="OA301"/>
      <c r="OB301"/>
      <c r="OC301"/>
      <c r="OD301"/>
      <c r="OE301"/>
      <c r="OF301"/>
      <c r="OG301"/>
      <c r="OH301"/>
      <c r="OI301"/>
      <c r="OJ301"/>
      <c r="OK301"/>
      <c r="OL301"/>
      <c r="OM301"/>
      <c r="ON301"/>
      <c r="OO301"/>
      <c r="OP301"/>
      <c r="OQ301"/>
      <c r="OR301"/>
      <c r="OS301"/>
      <c r="OT301"/>
      <c r="OU301"/>
      <c r="OV301"/>
      <c r="OW301"/>
      <c r="OX301"/>
      <c r="OY301"/>
      <c r="OZ301"/>
      <c r="PA301"/>
      <c r="PB301"/>
      <c r="PC301"/>
      <c r="PD301"/>
      <c r="PE301"/>
      <c r="PF301"/>
      <c r="PG301"/>
      <c r="PH301"/>
      <c r="PI301"/>
      <c r="PJ301"/>
      <c r="PK301"/>
      <c r="PL301"/>
      <c r="PM301"/>
      <c r="PN301"/>
      <c r="PO301"/>
      <c r="PP301"/>
      <c r="PQ301"/>
      <c r="PR301"/>
      <c r="PS301"/>
      <c r="PT301"/>
      <c r="PU301"/>
      <c r="PV301"/>
      <c r="PW301"/>
      <c r="PX301"/>
      <c r="PY301"/>
      <c r="PZ301"/>
      <c r="QA301"/>
      <c r="QB301"/>
      <c r="QC301"/>
      <c r="QD301"/>
      <c r="QE301"/>
      <c r="QF301"/>
      <c r="QG301"/>
      <c r="QH301"/>
      <c r="QI301"/>
      <c r="QJ301"/>
      <c r="QK301"/>
      <c r="QL301"/>
      <c r="QM301"/>
      <c r="QN301"/>
      <c r="QO301"/>
      <c r="QP301"/>
      <c r="QQ301"/>
      <c r="QR301"/>
      <c r="QS301"/>
      <c r="QT301"/>
      <c r="QU301"/>
      <c r="QV301"/>
      <c r="QW301"/>
      <c r="QX301"/>
      <c r="QY301"/>
      <c r="QZ301"/>
      <c r="RA301"/>
      <c r="RB301"/>
      <c r="RC301"/>
      <c r="RD301"/>
      <c r="RE301"/>
      <c r="RF301"/>
      <c r="RG301"/>
      <c r="RH301"/>
      <c r="RI301"/>
      <c r="RJ301"/>
      <c r="RK301"/>
      <c r="RL301"/>
      <c r="RM301"/>
      <c r="RN301"/>
      <c r="RO301"/>
      <c r="RP301"/>
      <c r="RQ301"/>
      <c r="RR301"/>
      <c r="RS301"/>
      <c r="RT301"/>
      <c r="RU301"/>
      <c r="RV301"/>
      <c r="RW301"/>
      <c r="RX301"/>
      <c r="RY301"/>
      <c r="RZ301"/>
      <c r="SA301"/>
      <c r="SB301"/>
      <c r="SC301"/>
      <c r="SD301"/>
      <c r="SE301"/>
      <c r="SF301"/>
      <c r="SG301"/>
      <c r="SH301"/>
      <c r="SI301"/>
      <c r="SJ301"/>
      <c r="SK301"/>
      <c r="SL301"/>
      <c r="SM301"/>
      <c r="SN301"/>
      <c r="SO301"/>
      <c r="SP301"/>
      <c r="SQ301"/>
      <c r="SR301"/>
      <c r="SS301"/>
      <c r="ST301"/>
      <c r="SU301"/>
      <c r="SV301"/>
      <c r="SW301"/>
      <c r="SX301"/>
      <c r="SY301"/>
      <c r="SZ301"/>
      <c r="TA301"/>
      <c r="TB301"/>
      <c r="TC301"/>
      <c r="TD301"/>
      <c r="TE301"/>
      <c r="TF301"/>
      <c r="TG301"/>
      <c r="TH301"/>
      <c r="TI301"/>
      <c r="TJ301"/>
      <c r="TK301"/>
      <c r="TL301"/>
      <c r="TM301"/>
      <c r="TN301"/>
      <c r="TO301"/>
      <c r="TP301"/>
      <c r="TQ301"/>
      <c r="TR301"/>
      <c r="TS301"/>
      <c r="TT301"/>
      <c r="TU301"/>
      <c r="TV301"/>
      <c r="TW301"/>
      <c r="TX301"/>
      <c r="TY301"/>
      <c r="TZ301"/>
      <c r="UA301"/>
      <c r="UB301"/>
      <c r="UC301"/>
      <c r="UD301"/>
      <c r="UE301"/>
      <c r="UF301"/>
      <c r="UG301"/>
      <c r="UH301"/>
      <c r="UI301"/>
      <c r="UJ301"/>
      <c r="UK301"/>
      <c r="UL301"/>
      <c r="UM301"/>
      <c r="UN301"/>
      <c r="UO301"/>
      <c r="UP301"/>
      <c r="UQ301"/>
      <c r="UR301"/>
      <c r="US301"/>
      <c r="UT301"/>
      <c r="UU301"/>
      <c r="UV301"/>
      <c r="UW301"/>
      <c r="UX301"/>
      <c r="UY301"/>
      <c r="UZ301"/>
      <c r="VA301"/>
      <c r="VB301"/>
      <c r="VC301"/>
      <c r="VD301"/>
      <c r="VE301"/>
      <c r="VF301"/>
      <c r="VG301"/>
      <c r="VH301"/>
      <c r="VI301"/>
      <c r="VJ301"/>
      <c r="VK301"/>
      <c r="VL301"/>
      <c r="VM301"/>
      <c r="VN301"/>
      <c r="VO301"/>
      <c r="VP301"/>
      <c r="VQ301"/>
      <c r="VR301"/>
      <c r="VS301"/>
      <c r="VT301"/>
      <c r="VU301"/>
      <c r="VV301"/>
      <c r="VW301"/>
      <c r="VX301"/>
      <c r="VY301"/>
      <c r="VZ301"/>
      <c r="WA301"/>
      <c r="WB301"/>
      <c r="WC301"/>
      <c r="WD301"/>
      <c r="WE301"/>
      <c r="WF301"/>
      <c r="WG301"/>
      <c r="WH301"/>
      <c r="WI301"/>
      <c r="WJ301"/>
      <c r="WK301"/>
      <c r="WL301"/>
      <c r="WM301"/>
      <c r="WN301"/>
      <c r="WO301"/>
      <c r="WP301"/>
      <c r="WQ301"/>
      <c r="WR301"/>
      <c r="WS301"/>
      <c r="WT301"/>
      <c r="WU301"/>
      <c r="WV301"/>
      <c r="WW301"/>
      <c r="WX301"/>
      <c r="WY301"/>
      <c r="WZ301"/>
      <c r="XA301"/>
      <c r="XB301"/>
      <c r="XC301"/>
      <c r="XD301"/>
      <c r="XE301"/>
      <c r="XF301"/>
      <c r="XG301"/>
      <c r="XH301"/>
      <c r="XI301"/>
      <c r="XJ301"/>
      <c r="XK301"/>
      <c r="XL301"/>
      <c r="XM301"/>
      <c r="XN301"/>
      <c r="XO301"/>
      <c r="XP301"/>
      <c r="XQ301"/>
      <c r="XR301"/>
      <c r="XS301"/>
      <c r="XT301"/>
      <c r="XU301"/>
      <c r="XV301"/>
      <c r="XW301"/>
      <c r="XX301"/>
      <c r="XY301"/>
      <c r="XZ301"/>
      <c r="YA301"/>
      <c r="YB301"/>
      <c r="YC301"/>
      <c r="YD301"/>
      <c r="YE301"/>
      <c r="YF301"/>
      <c r="YG301"/>
      <c r="YH301"/>
      <c r="YI301"/>
      <c r="YJ301"/>
      <c r="YK301"/>
      <c r="YL301"/>
      <c r="YM301"/>
      <c r="YN301"/>
      <c r="YO301"/>
      <c r="YP301"/>
      <c r="YQ301"/>
      <c r="YR301"/>
      <c r="YS301"/>
      <c r="YT301"/>
      <c r="YU301"/>
      <c r="YV301"/>
      <c r="YW301"/>
      <c r="YX301"/>
      <c r="YY301"/>
      <c r="YZ301"/>
      <c r="ZA301"/>
      <c r="ZB301"/>
      <c r="ZC301"/>
      <c r="ZD301"/>
      <c r="ZE301"/>
      <c r="ZF301"/>
      <c r="ZG301"/>
      <c r="ZH301"/>
      <c r="ZI301"/>
      <c r="ZJ301"/>
      <c r="ZK301"/>
      <c r="ZL301"/>
      <c r="ZM301"/>
      <c r="ZN301"/>
      <c r="ZO301"/>
      <c r="ZP301"/>
      <c r="ZQ301"/>
      <c r="ZR301"/>
      <c r="ZS301"/>
      <c r="ZT301"/>
      <c r="ZU301"/>
      <c r="ZV301"/>
      <c r="ZW301"/>
      <c r="ZX301"/>
      <c r="ZY301"/>
      <c r="ZZ301"/>
    </row>
    <row r="302" spans="1:702" s="18" customFormat="1">
      <c r="A302" s="16" t="s">
        <v>180</v>
      </c>
      <c r="B302">
        <v>0</v>
      </c>
      <c r="C302">
        <v>25127.130714581075</v>
      </c>
      <c r="D302">
        <v>50432.578716837321</v>
      </c>
      <c r="E302">
        <v>72606.525171559333</v>
      </c>
      <c r="F302">
        <v>88040.366256405905</v>
      </c>
      <c r="G302">
        <v>108613.37351570485</v>
      </c>
      <c r="H302">
        <v>136085.15347968478</v>
      </c>
      <c r="I302">
        <v>165110.5751802024</v>
      </c>
      <c r="J302">
        <v>194589.32965798705</v>
      </c>
      <c r="K302">
        <v>229707.38706371599</v>
      </c>
      <c r="L302">
        <v>263895.43735763722</v>
      </c>
      <c r="M302">
        <v>299629.95743351075</v>
      </c>
      <c r="N302">
        <v>340456.28743955097</v>
      </c>
      <c r="O302">
        <v>379764.60565684846</v>
      </c>
      <c r="P302">
        <v>420754.49816385855</v>
      </c>
      <c r="Q302">
        <v>454092.03168519941</v>
      </c>
      <c r="R302">
        <v>502078.91123216756</v>
      </c>
      <c r="S302">
        <v>553779.71025082655</v>
      </c>
      <c r="T302">
        <v>629916.36383170832</v>
      </c>
      <c r="U302">
        <v>672016.28177904664</v>
      </c>
      <c r="V302">
        <v>729673.24404692499</v>
      </c>
      <c r="W302">
        <v>801628.18461931089</v>
      </c>
      <c r="X302">
        <v>866795.8657729323</v>
      </c>
      <c r="Y302">
        <v>931820.1483957239</v>
      </c>
      <c r="Z302">
        <v>1011925.1276728056</v>
      </c>
      <c r="AA302">
        <v>1061551.2583468931</v>
      </c>
      <c r="AB302">
        <v>1138193.7391301957</v>
      </c>
      <c r="AC302">
        <v>1220876.9497530083</v>
      </c>
      <c r="AD302">
        <v>1321923.5655122637</v>
      </c>
      <c r="AE302">
        <v>1442734.4217052478</v>
      </c>
      <c r="AF302">
        <v>1534179.579250196</v>
      </c>
      <c r="AG302">
        <v>1604330.0416510035</v>
      </c>
      <c r="AH302">
        <v>1672730.8316676179</v>
      </c>
      <c r="AI302">
        <v>1735678.6568108678</v>
      </c>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c r="DF302"/>
      <c r="DG302"/>
      <c r="DH302"/>
      <c r="DI302"/>
      <c r="DJ302"/>
      <c r="DK302"/>
      <c r="DL302"/>
      <c r="DM302"/>
      <c r="DN302"/>
      <c r="DO302"/>
      <c r="DP302"/>
      <c r="DQ302"/>
      <c r="DR302"/>
      <c r="DS302"/>
      <c r="DT302"/>
      <c r="DU302"/>
      <c r="DV302"/>
      <c r="DW302"/>
      <c r="DX302"/>
      <c r="DY302"/>
      <c r="DZ302"/>
      <c r="EA302"/>
      <c r="EB302"/>
      <c r="EC302"/>
      <c r="ED302"/>
      <c r="EE302"/>
      <c r="EF302"/>
      <c r="EG302"/>
      <c r="EH302"/>
      <c r="EI302"/>
      <c r="EJ302"/>
      <c r="EK302"/>
      <c r="EL302"/>
      <c r="EM302"/>
      <c r="EN302"/>
      <c r="EO302"/>
      <c r="EP302"/>
      <c r="EQ302"/>
      <c r="ER302"/>
      <c r="ES302"/>
      <c r="ET302"/>
      <c r="EU302"/>
      <c r="EV302"/>
      <c r="EW302"/>
      <c r="EX302"/>
      <c r="EY302"/>
      <c r="EZ302"/>
      <c r="FA302"/>
      <c r="FB302"/>
      <c r="FC302"/>
      <c r="FD302"/>
      <c r="FE302"/>
      <c r="FF302"/>
      <c r="FG302"/>
      <c r="FH302"/>
      <c r="FI302"/>
      <c r="FJ302"/>
      <c r="FK302"/>
      <c r="FL302"/>
      <c r="FM302"/>
      <c r="FN302"/>
      <c r="FO302"/>
      <c r="FP302"/>
      <c r="FQ302"/>
      <c r="FR302"/>
      <c r="FS302"/>
      <c r="FT302"/>
      <c r="FU302"/>
      <c r="FV302"/>
      <c r="FW302"/>
      <c r="FX302"/>
      <c r="FY302"/>
      <c r="FZ302"/>
      <c r="GA302"/>
      <c r="GB302"/>
      <c r="GC302"/>
      <c r="GD302"/>
      <c r="GE302"/>
      <c r="GF302"/>
      <c r="GG302"/>
      <c r="GH302"/>
      <c r="GI302"/>
      <c r="GJ302"/>
      <c r="GK302"/>
      <c r="GL302"/>
      <c r="GM302"/>
      <c r="GN302"/>
      <c r="GO302"/>
      <c r="GP302"/>
      <c r="GQ302"/>
      <c r="GR302"/>
      <c r="GS302"/>
      <c r="GT302"/>
      <c r="GU302"/>
      <c r="GV302"/>
      <c r="GW302"/>
      <c r="GX302"/>
      <c r="GY302"/>
      <c r="GZ302"/>
      <c r="HA302"/>
      <c r="HB302"/>
      <c r="HC302"/>
      <c r="HD302"/>
      <c r="HE302"/>
      <c r="HF302"/>
      <c r="HG302"/>
      <c r="HH302"/>
      <c r="HI302"/>
      <c r="HJ302"/>
      <c r="HK302"/>
      <c r="HL302"/>
      <c r="HM302"/>
      <c r="HN302"/>
      <c r="HO302"/>
      <c r="HP302"/>
      <c r="HQ302"/>
      <c r="HR302"/>
      <c r="HS302"/>
      <c r="HT302"/>
      <c r="HU302"/>
      <c r="HV302"/>
      <c r="HW302"/>
      <c r="HX302"/>
      <c r="HY302"/>
      <c r="HZ302"/>
      <c r="IA302"/>
      <c r="IB302"/>
      <c r="IC302"/>
      <c r="ID302"/>
      <c r="IE302"/>
      <c r="IF302"/>
      <c r="IG302"/>
      <c r="IH302"/>
      <c r="II302"/>
      <c r="IJ302"/>
      <c r="IK302"/>
      <c r="IL302"/>
      <c r="IM302"/>
      <c r="IN302"/>
      <c r="IO302"/>
      <c r="IP302"/>
      <c r="IQ302"/>
      <c r="IR302"/>
      <c r="IS302"/>
      <c r="IT302"/>
      <c r="IU302"/>
      <c r="IV302"/>
      <c r="IW302"/>
      <c r="IX302"/>
      <c r="IY302"/>
      <c r="IZ302"/>
      <c r="JA302"/>
      <c r="JB302"/>
      <c r="JC302"/>
      <c r="JD302"/>
      <c r="JE302"/>
      <c r="JF302"/>
      <c r="JG302"/>
      <c r="JH302"/>
      <c r="JI302"/>
      <c r="JJ302"/>
      <c r="JK302"/>
      <c r="JL302"/>
      <c r="JM302"/>
      <c r="JN302"/>
      <c r="JO302"/>
      <c r="JP302"/>
      <c r="JQ302"/>
      <c r="JR302"/>
      <c r="JS302"/>
      <c r="JT302"/>
      <c r="JU302"/>
      <c r="JV302"/>
      <c r="JW302"/>
      <c r="JX302"/>
      <c r="JY302"/>
      <c r="JZ302"/>
      <c r="KA302"/>
      <c r="KB302"/>
      <c r="KC302"/>
      <c r="KD302"/>
      <c r="KE302"/>
      <c r="KF302"/>
      <c r="KG302"/>
      <c r="KH302"/>
      <c r="KI302"/>
      <c r="KJ302"/>
      <c r="KK302"/>
      <c r="KL302"/>
      <c r="KM302"/>
      <c r="KN302"/>
      <c r="KO302"/>
      <c r="KP302"/>
      <c r="KQ302"/>
      <c r="KR302"/>
      <c r="KS302"/>
      <c r="KT302"/>
      <c r="KU302"/>
      <c r="KV302"/>
      <c r="KW302"/>
      <c r="KX302"/>
      <c r="KY302"/>
      <c r="KZ302"/>
      <c r="LA302"/>
      <c r="LB302"/>
      <c r="LC302"/>
      <c r="LD302"/>
      <c r="LE302"/>
      <c r="LF302"/>
      <c r="LG302"/>
      <c r="LH302"/>
      <c r="LI302"/>
      <c r="LJ302"/>
      <c r="LK302"/>
      <c r="LL302"/>
      <c r="LM302"/>
      <c r="LN302"/>
      <c r="LO302"/>
      <c r="LP302"/>
      <c r="LQ302"/>
      <c r="LR302"/>
      <c r="LS302"/>
      <c r="LT302"/>
      <c r="LU302"/>
      <c r="LV302"/>
      <c r="LW302"/>
      <c r="LX302"/>
      <c r="LY302"/>
      <c r="LZ302"/>
      <c r="MA302"/>
      <c r="MB302"/>
      <c r="MC302"/>
      <c r="MD302"/>
      <c r="ME302"/>
      <c r="MF302"/>
      <c r="MG302"/>
      <c r="MH302"/>
      <c r="MI302"/>
      <c r="MJ302"/>
      <c r="MK302"/>
      <c r="ML302"/>
      <c r="MM302"/>
      <c r="MN302"/>
      <c r="MO302"/>
      <c r="MP302"/>
      <c r="MQ302"/>
      <c r="MR302"/>
      <c r="MS302"/>
      <c r="MT302"/>
      <c r="MU302"/>
      <c r="MV302"/>
      <c r="MW302"/>
      <c r="MX302"/>
      <c r="MY302"/>
      <c r="MZ302"/>
      <c r="NA302"/>
      <c r="NB302"/>
      <c r="NC302"/>
      <c r="ND302"/>
      <c r="NE302"/>
      <c r="NF302"/>
      <c r="NG302"/>
      <c r="NH302"/>
      <c r="NI302"/>
      <c r="NJ302"/>
      <c r="NK302"/>
      <c r="NL302"/>
      <c r="NM302"/>
      <c r="NN302"/>
      <c r="NO302"/>
      <c r="NP302"/>
      <c r="NQ302"/>
      <c r="NR302"/>
      <c r="NS302"/>
      <c r="NT302"/>
      <c r="NU302"/>
      <c r="NV302"/>
      <c r="NW302"/>
      <c r="NX302"/>
      <c r="NY302"/>
      <c r="NZ302"/>
      <c r="OA302"/>
      <c r="OB302"/>
      <c r="OC302"/>
      <c r="OD302"/>
      <c r="OE302"/>
      <c r="OF302"/>
      <c r="OG302"/>
      <c r="OH302"/>
      <c r="OI302"/>
      <c r="OJ302"/>
      <c r="OK302"/>
      <c r="OL302"/>
      <c r="OM302"/>
      <c r="ON302"/>
      <c r="OO302"/>
      <c r="OP302"/>
      <c r="OQ302"/>
      <c r="OR302"/>
      <c r="OS302"/>
      <c r="OT302"/>
      <c r="OU302"/>
      <c r="OV302"/>
      <c r="OW302"/>
      <c r="OX302"/>
      <c r="OY302"/>
      <c r="OZ302"/>
      <c r="PA302"/>
      <c r="PB302"/>
      <c r="PC302"/>
      <c r="PD302"/>
      <c r="PE302"/>
      <c r="PF302"/>
      <c r="PG302"/>
      <c r="PH302"/>
      <c r="PI302"/>
      <c r="PJ302"/>
      <c r="PK302"/>
      <c r="PL302"/>
      <c r="PM302"/>
      <c r="PN302"/>
      <c r="PO302"/>
      <c r="PP302"/>
      <c r="PQ302"/>
      <c r="PR302"/>
      <c r="PS302"/>
      <c r="PT302"/>
      <c r="PU302"/>
      <c r="PV302"/>
      <c r="PW302"/>
      <c r="PX302"/>
      <c r="PY302"/>
      <c r="PZ302"/>
      <c r="QA302"/>
      <c r="QB302"/>
      <c r="QC302"/>
      <c r="QD302"/>
      <c r="QE302"/>
      <c r="QF302"/>
      <c r="QG302"/>
      <c r="QH302"/>
      <c r="QI302"/>
      <c r="QJ302"/>
      <c r="QK302"/>
      <c r="QL302"/>
      <c r="QM302"/>
      <c r="QN302"/>
      <c r="QO302"/>
      <c r="QP302"/>
      <c r="QQ302"/>
      <c r="QR302"/>
      <c r="QS302"/>
      <c r="QT302"/>
      <c r="QU302"/>
      <c r="QV302"/>
      <c r="QW302"/>
      <c r="QX302"/>
      <c r="QY302"/>
      <c r="QZ302"/>
      <c r="RA302"/>
      <c r="RB302"/>
      <c r="RC302"/>
      <c r="RD302"/>
      <c r="RE302"/>
      <c r="RF302"/>
      <c r="RG302"/>
      <c r="RH302"/>
      <c r="RI302"/>
      <c r="RJ302"/>
      <c r="RK302"/>
      <c r="RL302"/>
      <c r="RM302"/>
      <c r="RN302"/>
      <c r="RO302"/>
      <c r="RP302"/>
      <c r="RQ302"/>
      <c r="RR302"/>
      <c r="RS302"/>
      <c r="RT302"/>
      <c r="RU302"/>
      <c r="RV302"/>
      <c r="RW302"/>
      <c r="RX302"/>
      <c r="RY302"/>
      <c r="RZ302"/>
      <c r="SA302"/>
      <c r="SB302"/>
      <c r="SC302"/>
      <c r="SD302"/>
      <c r="SE302"/>
      <c r="SF302"/>
      <c r="SG302"/>
      <c r="SH302"/>
      <c r="SI302"/>
      <c r="SJ302"/>
      <c r="SK302"/>
      <c r="SL302"/>
      <c r="SM302"/>
      <c r="SN302"/>
      <c r="SO302"/>
      <c r="SP302"/>
      <c r="SQ302"/>
      <c r="SR302"/>
      <c r="SS302"/>
      <c r="ST302"/>
      <c r="SU302"/>
      <c r="SV302"/>
      <c r="SW302"/>
      <c r="SX302"/>
      <c r="SY302"/>
      <c r="SZ302"/>
      <c r="TA302"/>
      <c r="TB302"/>
      <c r="TC302"/>
      <c r="TD302"/>
      <c r="TE302"/>
      <c r="TF302"/>
      <c r="TG302"/>
      <c r="TH302"/>
      <c r="TI302"/>
      <c r="TJ302"/>
      <c r="TK302"/>
      <c r="TL302"/>
      <c r="TM302"/>
      <c r="TN302"/>
      <c r="TO302"/>
      <c r="TP302"/>
      <c r="TQ302"/>
      <c r="TR302"/>
      <c r="TS302"/>
      <c r="TT302"/>
      <c r="TU302"/>
      <c r="TV302"/>
      <c r="TW302"/>
      <c r="TX302"/>
      <c r="TY302"/>
      <c r="TZ302"/>
      <c r="UA302"/>
      <c r="UB302"/>
      <c r="UC302"/>
      <c r="UD302"/>
      <c r="UE302"/>
      <c r="UF302"/>
      <c r="UG302"/>
      <c r="UH302"/>
      <c r="UI302"/>
      <c r="UJ302"/>
      <c r="UK302"/>
      <c r="UL302"/>
      <c r="UM302"/>
      <c r="UN302"/>
      <c r="UO302"/>
      <c r="UP302"/>
      <c r="UQ302"/>
      <c r="UR302"/>
      <c r="US302"/>
      <c r="UT302"/>
      <c r="UU302"/>
      <c r="UV302"/>
      <c r="UW302"/>
      <c r="UX302"/>
      <c r="UY302"/>
      <c r="UZ302"/>
      <c r="VA302"/>
      <c r="VB302"/>
      <c r="VC302"/>
      <c r="VD302"/>
      <c r="VE302"/>
      <c r="VF302"/>
      <c r="VG302"/>
      <c r="VH302"/>
      <c r="VI302"/>
      <c r="VJ302"/>
      <c r="VK302"/>
      <c r="VL302"/>
      <c r="VM302"/>
      <c r="VN302"/>
      <c r="VO302"/>
      <c r="VP302"/>
      <c r="VQ302"/>
      <c r="VR302"/>
      <c r="VS302"/>
      <c r="VT302"/>
      <c r="VU302"/>
      <c r="VV302"/>
      <c r="VW302"/>
      <c r="VX302"/>
      <c r="VY302"/>
      <c r="VZ302"/>
      <c r="WA302"/>
      <c r="WB302"/>
      <c r="WC302"/>
      <c r="WD302"/>
      <c r="WE302"/>
      <c r="WF302"/>
      <c r="WG302"/>
      <c r="WH302"/>
      <c r="WI302"/>
      <c r="WJ302"/>
      <c r="WK302"/>
      <c r="WL302"/>
      <c r="WM302"/>
      <c r="WN302"/>
      <c r="WO302"/>
      <c r="WP302"/>
      <c r="WQ302"/>
      <c r="WR302"/>
      <c r="WS302"/>
      <c r="WT302"/>
      <c r="WU302"/>
      <c r="WV302"/>
      <c r="WW302"/>
      <c r="WX302"/>
      <c r="WY302"/>
      <c r="WZ302"/>
      <c r="XA302"/>
      <c r="XB302"/>
      <c r="XC302"/>
      <c r="XD302"/>
      <c r="XE302"/>
      <c r="XF302"/>
      <c r="XG302"/>
      <c r="XH302"/>
      <c r="XI302"/>
      <c r="XJ302"/>
      <c r="XK302"/>
      <c r="XL302"/>
      <c r="XM302"/>
      <c r="XN302"/>
      <c r="XO302"/>
      <c r="XP302"/>
      <c r="XQ302"/>
      <c r="XR302"/>
      <c r="XS302"/>
      <c r="XT302"/>
      <c r="XU302"/>
      <c r="XV302"/>
      <c r="XW302"/>
      <c r="XX302"/>
      <c r="XY302"/>
      <c r="XZ302"/>
      <c r="YA302"/>
      <c r="YB302"/>
      <c r="YC302"/>
      <c r="YD302"/>
      <c r="YE302"/>
      <c r="YF302"/>
      <c r="YG302"/>
      <c r="YH302"/>
      <c r="YI302"/>
      <c r="YJ302"/>
      <c r="YK302"/>
      <c r="YL302"/>
      <c r="YM302"/>
      <c r="YN302"/>
      <c r="YO302"/>
      <c r="YP302"/>
      <c r="YQ302"/>
      <c r="YR302"/>
      <c r="YS302"/>
      <c r="YT302"/>
      <c r="YU302"/>
      <c r="YV302"/>
      <c r="YW302"/>
      <c r="YX302"/>
      <c r="YY302"/>
      <c r="YZ302"/>
      <c r="ZA302"/>
      <c r="ZB302"/>
      <c r="ZC302"/>
      <c r="ZD302"/>
      <c r="ZE302"/>
      <c r="ZF302"/>
      <c r="ZG302"/>
      <c r="ZH302"/>
      <c r="ZI302"/>
      <c r="ZJ302"/>
      <c r="ZK302"/>
      <c r="ZL302"/>
      <c r="ZM302"/>
      <c r="ZN302"/>
      <c r="ZO302"/>
      <c r="ZP302"/>
      <c r="ZQ302"/>
      <c r="ZR302"/>
      <c r="ZS302"/>
      <c r="ZT302"/>
      <c r="ZU302"/>
      <c r="ZV302"/>
      <c r="ZW302"/>
      <c r="ZX302"/>
      <c r="ZY302"/>
      <c r="ZZ302"/>
    </row>
    <row r="303" spans="1:702" s="18" customFormat="1">
      <c r="A303" s="16" t="s">
        <v>68</v>
      </c>
      <c r="B303">
        <v>502542.61429162155</v>
      </c>
      <c r="C303">
        <v>493432.66500812909</v>
      </c>
      <c r="D303">
        <v>479883.18859376397</v>
      </c>
      <c r="E303">
        <v>412918.93086317868</v>
      </c>
      <c r="F303">
        <v>399356.29465153394</v>
      </c>
      <c r="G303">
        <v>405273.79110247578</v>
      </c>
      <c r="H303">
        <v>431104.52606524917</v>
      </c>
      <c r="I303">
        <v>465675.85376107483</v>
      </c>
      <c r="J303">
        <v>488132.98963072931</v>
      </c>
      <c r="K303">
        <v>541003.22943111463</v>
      </c>
      <c r="L303">
        <v>573292.04907519498</v>
      </c>
      <c r="M303">
        <v>553324.89384064788</v>
      </c>
      <c r="N303">
        <v>607960.09286643122</v>
      </c>
      <c r="O303">
        <v>586075.55651768786</v>
      </c>
      <c r="P303">
        <v>556833.48326034169</v>
      </c>
      <c r="Q303">
        <v>813003.95093515376</v>
      </c>
      <c r="R303">
        <v>762284.64141865214</v>
      </c>
      <c r="S303">
        <v>733763.23742608319</v>
      </c>
      <c r="T303">
        <v>665751.12579198577</v>
      </c>
      <c r="U303">
        <v>688159.15249099303</v>
      </c>
      <c r="V303">
        <v>626470.34136937303</v>
      </c>
      <c r="W303">
        <v>617666.07645580941</v>
      </c>
      <c r="X303">
        <v>659402.95455555327</v>
      </c>
      <c r="Y303">
        <v>722529.8292940543</v>
      </c>
      <c r="Z303">
        <v>597970.96542999859</v>
      </c>
      <c r="AA303">
        <v>777005.66085292015</v>
      </c>
      <c r="AB303">
        <v>677979.19068258791</v>
      </c>
      <c r="AC303">
        <v>658668.8289767683</v>
      </c>
      <c r="AD303">
        <v>663694.65522095608</v>
      </c>
      <c r="AE303">
        <v>546598.15915784438</v>
      </c>
      <c r="AF303">
        <v>514103.46462436987</v>
      </c>
      <c r="AG303">
        <v>484653.81713926629</v>
      </c>
      <c r="AH303">
        <v>497125.31367109588</v>
      </c>
      <c r="AI303">
        <v>485963.55317404924</v>
      </c>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c r="DF303"/>
      <c r="DG303"/>
      <c r="DH303"/>
      <c r="DI303"/>
      <c r="DJ303"/>
      <c r="DK303"/>
      <c r="DL303"/>
      <c r="DM303"/>
      <c r="DN303"/>
      <c r="DO303"/>
      <c r="DP303"/>
      <c r="DQ303"/>
      <c r="DR303"/>
      <c r="DS303"/>
      <c r="DT303"/>
      <c r="DU303"/>
      <c r="DV303"/>
      <c r="DW303"/>
      <c r="DX303"/>
      <c r="DY303"/>
      <c r="DZ303"/>
      <c r="EA303"/>
      <c r="EB303"/>
      <c r="EC303"/>
      <c r="ED303"/>
      <c r="EE303"/>
      <c r="EF303"/>
      <c r="EG303"/>
      <c r="EH303"/>
      <c r="EI303"/>
      <c r="EJ303"/>
      <c r="EK303"/>
      <c r="EL303"/>
      <c r="EM303"/>
      <c r="EN303"/>
      <c r="EO303"/>
      <c r="EP303"/>
      <c r="EQ303"/>
      <c r="ER303"/>
      <c r="ES303"/>
      <c r="ET303"/>
      <c r="EU303"/>
      <c r="EV303"/>
      <c r="EW303"/>
      <c r="EX303"/>
      <c r="EY303"/>
      <c r="EZ303"/>
      <c r="FA303"/>
      <c r="FB303"/>
      <c r="FC303"/>
      <c r="FD303"/>
      <c r="FE303"/>
      <c r="FF303"/>
      <c r="FG303"/>
      <c r="FH303"/>
      <c r="FI303"/>
      <c r="FJ303"/>
      <c r="FK303"/>
      <c r="FL303"/>
      <c r="FM303"/>
      <c r="FN303"/>
      <c r="FO303"/>
      <c r="FP303"/>
      <c r="FQ303"/>
      <c r="FR303"/>
      <c r="FS303"/>
      <c r="FT303"/>
      <c r="FU303"/>
      <c r="FV303"/>
      <c r="FW303"/>
      <c r="FX303"/>
      <c r="FY303"/>
      <c r="FZ303"/>
      <c r="GA303"/>
      <c r="GB303"/>
      <c r="GC303"/>
      <c r="GD303"/>
      <c r="GE303"/>
      <c r="GF303"/>
      <c r="GG303"/>
      <c r="GH303"/>
      <c r="GI303"/>
      <c r="GJ303"/>
      <c r="GK303"/>
      <c r="GL303"/>
      <c r="GM303"/>
      <c r="GN303"/>
      <c r="GO303"/>
      <c r="GP303"/>
      <c r="GQ303"/>
      <c r="GR303"/>
      <c r="GS303"/>
      <c r="GT303"/>
      <c r="GU303"/>
      <c r="GV303"/>
      <c r="GW303"/>
      <c r="GX303"/>
      <c r="GY303"/>
      <c r="GZ303"/>
      <c r="HA303"/>
      <c r="HB303"/>
      <c r="HC303"/>
      <c r="HD303"/>
      <c r="HE303"/>
      <c r="HF303"/>
      <c r="HG303"/>
      <c r="HH303"/>
      <c r="HI303"/>
      <c r="HJ303"/>
      <c r="HK303"/>
      <c r="HL303"/>
      <c r="HM303"/>
      <c r="HN303"/>
      <c r="HO303"/>
      <c r="HP303"/>
      <c r="HQ303"/>
      <c r="HR303"/>
      <c r="HS303"/>
      <c r="HT303"/>
      <c r="HU303"/>
      <c r="HV303"/>
      <c r="HW303"/>
      <c r="HX303"/>
      <c r="HY303"/>
      <c r="HZ303"/>
      <c r="IA303"/>
      <c r="IB303"/>
      <c r="IC303"/>
      <c r="ID303"/>
      <c r="IE303"/>
      <c r="IF303"/>
      <c r="IG303"/>
      <c r="IH303"/>
      <c r="II303"/>
      <c r="IJ303"/>
      <c r="IK303"/>
      <c r="IL303"/>
      <c r="IM303"/>
      <c r="IN303"/>
      <c r="IO303"/>
      <c r="IP303"/>
      <c r="IQ303"/>
      <c r="IR303"/>
      <c r="IS303"/>
      <c r="IT303"/>
      <c r="IU303"/>
      <c r="IV303"/>
      <c r="IW303"/>
      <c r="IX303"/>
      <c r="IY303"/>
      <c r="IZ303"/>
      <c r="JA303"/>
      <c r="JB303"/>
      <c r="JC303"/>
      <c r="JD303"/>
      <c r="JE303"/>
      <c r="JF303"/>
      <c r="JG303"/>
      <c r="JH303"/>
      <c r="JI303"/>
      <c r="JJ303"/>
      <c r="JK303"/>
      <c r="JL303"/>
      <c r="JM303"/>
      <c r="JN303"/>
      <c r="JO303"/>
      <c r="JP303"/>
      <c r="JQ303"/>
      <c r="JR303"/>
      <c r="JS303"/>
      <c r="JT303"/>
      <c r="JU303"/>
      <c r="JV303"/>
      <c r="JW303"/>
      <c r="JX303"/>
      <c r="JY303"/>
      <c r="JZ303"/>
      <c r="KA303"/>
      <c r="KB303"/>
      <c r="KC303"/>
      <c r="KD303"/>
      <c r="KE303"/>
      <c r="KF303"/>
      <c r="KG303"/>
      <c r="KH303"/>
      <c r="KI303"/>
      <c r="KJ303"/>
      <c r="KK303"/>
      <c r="KL303"/>
      <c r="KM303"/>
      <c r="KN303"/>
      <c r="KO303"/>
      <c r="KP303"/>
      <c r="KQ303"/>
      <c r="KR303"/>
      <c r="KS303"/>
      <c r="KT303"/>
      <c r="KU303"/>
      <c r="KV303"/>
      <c r="KW303"/>
      <c r="KX303"/>
      <c r="KY303"/>
      <c r="KZ303"/>
      <c r="LA303"/>
      <c r="LB303"/>
      <c r="LC303"/>
      <c r="LD303"/>
      <c r="LE303"/>
      <c r="LF303"/>
      <c r="LG303"/>
      <c r="LH303"/>
      <c r="LI303"/>
      <c r="LJ303"/>
      <c r="LK303"/>
      <c r="LL303"/>
      <c r="LM303"/>
      <c r="LN303"/>
      <c r="LO303"/>
      <c r="LP303"/>
      <c r="LQ303"/>
      <c r="LR303"/>
      <c r="LS303"/>
      <c r="LT303"/>
      <c r="LU303"/>
      <c r="LV303"/>
      <c r="LW303"/>
      <c r="LX303"/>
      <c r="LY303"/>
      <c r="LZ303"/>
      <c r="MA303"/>
      <c r="MB303"/>
      <c r="MC303"/>
      <c r="MD303"/>
      <c r="ME303"/>
      <c r="MF303"/>
      <c r="MG303"/>
      <c r="MH303"/>
      <c r="MI303"/>
      <c r="MJ303"/>
      <c r="MK303"/>
      <c r="ML303"/>
      <c r="MM303"/>
      <c r="MN303"/>
      <c r="MO303"/>
      <c r="MP303"/>
      <c r="MQ303"/>
      <c r="MR303"/>
      <c r="MS303"/>
      <c r="MT303"/>
      <c r="MU303"/>
      <c r="MV303"/>
      <c r="MW303"/>
      <c r="MX303"/>
      <c r="MY303"/>
      <c r="MZ303"/>
      <c r="NA303"/>
      <c r="NB303"/>
      <c r="NC303"/>
      <c r="ND303"/>
      <c r="NE303"/>
      <c r="NF303"/>
      <c r="NG303"/>
      <c r="NH303"/>
      <c r="NI303"/>
      <c r="NJ303"/>
      <c r="NK303"/>
      <c r="NL303"/>
      <c r="NM303"/>
      <c r="NN303"/>
      <c r="NO303"/>
      <c r="NP303"/>
      <c r="NQ303"/>
      <c r="NR303"/>
      <c r="NS303"/>
      <c r="NT303"/>
      <c r="NU303"/>
      <c r="NV303"/>
      <c r="NW303"/>
      <c r="NX303"/>
      <c r="NY303"/>
      <c r="NZ303"/>
      <c r="OA303"/>
      <c r="OB303"/>
      <c r="OC303"/>
      <c r="OD303"/>
      <c r="OE303"/>
      <c r="OF303"/>
      <c r="OG303"/>
      <c r="OH303"/>
      <c r="OI303"/>
      <c r="OJ303"/>
      <c r="OK303"/>
      <c r="OL303"/>
      <c r="OM303"/>
      <c r="ON303"/>
      <c r="OO303"/>
      <c r="OP303"/>
      <c r="OQ303"/>
      <c r="OR303"/>
      <c r="OS303"/>
      <c r="OT303"/>
      <c r="OU303"/>
      <c r="OV303"/>
      <c r="OW303"/>
      <c r="OX303"/>
      <c r="OY303"/>
      <c r="OZ303"/>
      <c r="PA303"/>
      <c r="PB303"/>
      <c r="PC303"/>
      <c r="PD303"/>
      <c r="PE303"/>
      <c r="PF303"/>
      <c r="PG303"/>
      <c r="PH303"/>
      <c r="PI303"/>
      <c r="PJ303"/>
      <c r="PK303"/>
      <c r="PL303"/>
      <c r="PM303"/>
      <c r="PN303"/>
      <c r="PO303"/>
      <c r="PP303"/>
      <c r="PQ303"/>
      <c r="PR303"/>
      <c r="PS303"/>
      <c r="PT303"/>
      <c r="PU303"/>
      <c r="PV303"/>
      <c r="PW303"/>
      <c r="PX303"/>
      <c r="PY303"/>
      <c r="PZ303"/>
      <c r="QA303"/>
      <c r="QB303"/>
      <c r="QC303"/>
      <c r="QD303"/>
      <c r="QE303"/>
      <c r="QF303"/>
      <c r="QG303"/>
      <c r="QH303"/>
      <c r="QI303"/>
      <c r="QJ303"/>
      <c r="QK303"/>
      <c r="QL303"/>
      <c r="QM303"/>
      <c r="QN303"/>
      <c r="QO303"/>
      <c r="QP303"/>
      <c r="QQ303"/>
      <c r="QR303"/>
      <c r="QS303"/>
      <c r="QT303"/>
      <c r="QU303"/>
      <c r="QV303"/>
      <c r="QW303"/>
      <c r="QX303"/>
      <c r="QY303"/>
      <c r="QZ303"/>
      <c r="RA303"/>
      <c r="RB303"/>
      <c r="RC303"/>
      <c r="RD303"/>
      <c r="RE303"/>
      <c r="RF303"/>
      <c r="RG303"/>
      <c r="RH303"/>
      <c r="RI303"/>
      <c r="RJ303"/>
      <c r="RK303"/>
      <c r="RL303"/>
      <c r="RM303"/>
      <c r="RN303"/>
      <c r="RO303"/>
      <c r="RP303"/>
      <c r="RQ303"/>
      <c r="RR303"/>
      <c r="RS303"/>
      <c r="RT303"/>
      <c r="RU303"/>
      <c r="RV303"/>
      <c r="RW303"/>
      <c r="RX303"/>
      <c r="RY303"/>
      <c r="RZ303"/>
      <c r="SA303"/>
      <c r="SB303"/>
      <c r="SC303"/>
      <c r="SD303"/>
      <c r="SE303"/>
      <c r="SF303"/>
      <c r="SG303"/>
      <c r="SH303"/>
      <c r="SI303"/>
      <c r="SJ303"/>
      <c r="SK303"/>
      <c r="SL303"/>
      <c r="SM303"/>
      <c r="SN303"/>
      <c r="SO303"/>
      <c r="SP303"/>
      <c r="SQ303"/>
      <c r="SR303"/>
      <c r="SS303"/>
      <c r="ST303"/>
      <c r="SU303"/>
      <c r="SV303"/>
      <c r="SW303"/>
      <c r="SX303"/>
      <c r="SY303"/>
      <c r="SZ303"/>
      <c r="TA303"/>
      <c r="TB303"/>
      <c r="TC303"/>
      <c r="TD303"/>
      <c r="TE303"/>
      <c r="TF303"/>
      <c r="TG303"/>
      <c r="TH303"/>
      <c r="TI303"/>
      <c r="TJ303"/>
      <c r="TK303"/>
      <c r="TL303"/>
      <c r="TM303"/>
      <c r="TN303"/>
      <c r="TO303"/>
      <c r="TP303"/>
      <c r="TQ303"/>
      <c r="TR303"/>
      <c r="TS303"/>
      <c r="TT303"/>
      <c r="TU303"/>
      <c r="TV303"/>
      <c r="TW303"/>
      <c r="TX303"/>
      <c r="TY303"/>
      <c r="TZ303"/>
      <c r="UA303"/>
      <c r="UB303"/>
      <c r="UC303"/>
      <c r="UD303"/>
      <c r="UE303"/>
      <c r="UF303"/>
      <c r="UG303"/>
      <c r="UH303"/>
      <c r="UI303"/>
      <c r="UJ303"/>
      <c r="UK303"/>
      <c r="UL303"/>
      <c r="UM303"/>
      <c r="UN303"/>
      <c r="UO303"/>
      <c r="UP303"/>
      <c r="UQ303"/>
      <c r="UR303"/>
      <c r="US303"/>
      <c r="UT303"/>
      <c r="UU303"/>
      <c r="UV303"/>
      <c r="UW303"/>
      <c r="UX303"/>
      <c r="UY303"/>
      <c r="UZ303"/>
      <c r="VA303"/>
      <c r="VB303"/>
      <c r="VC303"/>
      <c r="VD303"/>
      <c r="VE303"/>
      <c r="VF303"/>
      <c r="VG303"/>
      <c r="VH303"/>
      <c r="VI303"/>
      <c r="VJ303"/>
      <c r="VK303"/>
      <c r="VL303"/>
      <c r="VM303"/>
      <c r="VN303"/>
      <c r="VO303"/>
      <c r="VP303"/>
      <c r="VQ303"/>
      <c r="VR303"/>
      <c r="VS303"/>
      <c r="VT303"/>
      <c r="VU303"/>
      <c r="VV303"/>
      <c r="VW303"/>
      <c r="VX303"/>
      <c r="VY303"/>
      <c r="VZ303"/>
      <c r="WA303"/>
      <c r="WB303"/>
      <c r="WC303"/>
      <c r="WD303"/>
      <c r="WE303"/>
      <c r="WF303"/>
      <c r="WG303"/>
      <c r="WH303"/>
      <c r="WI303"/>
      <c r="WJ303"/>
      <c r="WK303"/>
      <c r="WL303"/>
      <c r="WM303"/>
      <c r="WN303"/>
      <c r="WO303"/>
      <c r="WP303"/>
      <c r="WQ303"/>
      <c r="WR303"/>
      <c r="WS303"/>
      <c r="WT303"/>
      <c r="WU303"/>
      <c r="WV303"/>
      <c r="WW303"/>
      <c r="WX303"/>
      <c r="WY303"/>
      <c r="WZ303"/>
      <c r="XA303"/>
      <c r="XB303"/>
      <c r="XC303"/>
      <c r="XD303"/>
      <c r="XE303"/>
      <c r="XF303"/>
      <c r="XG303"/>
      <c r="XH303"/>
      <c r="XI303"/>
      <c r="XJ303"/>
      <c r="XK303"/>
      <c r="XL303"/>
      <c r="XM303"/>
      <c r="XN303"/>
      <c r="XO303"/>
      <c r="XP303"/>
      <c r="XQ303"/>
      <c r="XR303"/>
      <c r="XS303"/>
      <c r="XT303"/>
      <c r="XU303"/>
      <c r="XV303"/>
      <c r="XW303"/>
      <c r="XX303"/>
      <c r="XY303"/>
      <c r="XZ303"/>
      <c r="YA303"/>
      <c r="YB303"/>
      <c r="YC303"/>
      <c r="YD303"/>
      <c r="YE303"/>
      <c r="YF303"/>
      <c r="YG303"/>
      <c r="YH303"/>
      <c r="YI303"/>
      <c r="YJ303"/>
      <c r="YK303"/>
      <c r="YL303"/>
      <c r="YM303"/>
      <c r="YN303"/>
      <c r="YO303"/>
      <c r="YP303"/>
      <c r="YQ303"/>
      <c r="YR303"/>
      <c r="YS303"/>
      <c r="YT303"/>
      <c r="YU303"/>
      <c r="YV303"/>
      <c r="YW303"/>
      <c r="YX303"/>
      <c r="YY303"/>
      <c r="YZ303"/>
      <c r="ZA303"/>
      <c r="ZB303"/>
      <c r="ZC303"/>
      <c r="ZD303"/>
      <c r="ZE303"/>
      <c r="ZF303"/>
      <c r="ZG303"/>
      <c r="ZH303"/>
      <c r="ZI303"/>
      <c r="ZJ303"/>
      <c r="ZK303"/>
      <c r="ZL303"/>
      <c r="ZM303"/>
      <c r="ZN303"/>
      <c r="ZO303"/>
      <c r="ZP303"/>
      <c r="ZQ303"/>
      <c r="ZR303"/>
      <c r="ZS303"/>
      <c r="ZT303"/>
      <c r="ZU303"/>
      <c r="ZV303"/>
      <c r="ZW303"/>
      <c r="ZX303"/>
      <c r="ZY303"/>
      <c r="ZZ303"/>
    </row>
    <row r="304" spans="1:702" s="18" customFormat="1">
      <c r="A304" s="16" t="s">
        <v>69</v>
      </c>
      <c r="B304">
        <v>125635.65357290539</v>
      </c>
      <c r="C304">
        <v>123358.16625203227</v>
      </c>
      <c r="D304">
        <v>119970.79714844099</v>
      </c>
      <c r="E304">
        <v>103229.73271579469</v>
      </c>
      <c r="F304">
        <v>99839.0736628835</v>
      </c>
      <c r="G304">
        <v>101318.44777561894</v>
      </c>
      <c r="H304">
        <v>107776.13151631231</v>
      </c>
      <c r="I304">
        <v>116418.96344026874</v>
      </c>
      <c r="J304">
        <v>122033.24740768236</v>
      </c>
      <c r="K304">
        <v>135250.80735777869</v>
      </c>
      <c r="L304">
        <v>143323.01226879878</v>
      </c>
      <c r="M304">
        <v>138331.223460162</v>
      </c>
      <c r="N304">
        <v>151990.02321660781</v>
      </c>
      <c r="O304">
        <v>146518.88912942196</v>
      </c>
      <c r="P304">
        <v>139208.37081508542</v>
      </c>
      <c r="Q304">
        <v>0</v>
      </c>
      <c r="R304">
        <v>0</v>
      </c>
      <c r="S304">
        <v>0</v>
      </c>
      <c r="T304">
        <v>0</v>
      </c>
      <c r="U304">
        <v>0</v>
      </c>
      <c r="V304">
        <v>0</v>
      </c>
      <c r="W304">
        <v>0</v>
      </c>
      <c r="X304">
        <v>0</v>
      </c>
      <c r="Y304">
        <v>0</v>
      </c>
      <c r="Z304">
        <v>0</v>
      </c>
      <c r="AA304">
        <v>0</v>
      </c>
      <c r="AB304">
        <v>0</v>
      </c>
      <c r="AC304">
        <v>0</v>
      </c>
      <c r="AD304">
        <v>0</v>
      </c>
      <c r="AE304">
        <v>0</v>
      </c>
      <c r="AF304">
        <v>0</v>
      </c>
      <c r="AG304">
        <v>0</v>
      </c>
      <c r="AH304">
        <v>0</v>
      </c>
      <c r="AI304">
        <v>0</v>
      </c>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c r="DE304"/>
      <c r="DF304"/>
      <c r="DG304"/>
      <c r="DH304"/>
      <c r="DI304"/>
      <c r="DJ304"/>
      <c r="DK304"/>
      <c r="DL304"/>
      <c r="DM304"/>
      <c r="DN304"/>
      <c r="DO304"/>
      <c r="DP304"/>
      <c r="DQ304"/>
      <c r="DR304"/>
      <c r="DS304"/>
      <c r="DT304"/>
      <c r="DU304"/>
      <c r="DV304"/>
      <c r="DW304"/>
      <c r="DX304"/>
      <c r="DY304"/>
      <c r="DZ304"/>
      <c r="EA304"/>
      <c r="EB304"/>
      <c r="EC304"/>
      <c r="ED304"/>
      <c r="EE304"/>
      <c r="EF304"/>
      <c r="EG304"/>
      <c r="EH304"/>
      <c r="EI304"/>
      <c r="EJ304"/>
      <c r="EK304"/>
      <c r="EL304"/>
      <c r="EM304"/>
      <c r="EN304"/>
      <c r="EO304"/>
      <c r="EP304"/>
      <c r="EQ304"/>
      <c r="ER304"/>
      <c r="ES304"/>
      <c r="ET304"/>
      <c r="EU304"/>
      <c r="EV304"/>
      <c r="EW304"/>
      <c r="EX304"/>
      <c r="EY304"/>
      <c r="EZ304"/>
      <c r="FA304"/>
      <c r="FB304"/>
      <c r="FC304"/>
      <c r="FD304"/>
      <c r="FE304"/>
      <c r="FF304"/>
      <c r="FG304"/>
      <c r="FH304"/>
      <c r="FI304"/>
      <c r="FJ304"/>
      <c r="FK304"/>
      <c r="FL304"/>
      <c r="FM304"/>
      <c r="FN304"/>
      <c r="FO304"/>
      <c r="FP304"/>
      <c r="FQ304"/>
      <c r="FR304"/>
      <c r="FS304"/>
      <c r="FT304"/>
      <c r="FU304"/>
      <c r="FV304"/>
      <c r="FW304"/>
      <c r="FX304"/>
      <c r="FY304"/>
      <c r="FZ304"/>
      <c r="GA304"/>
      <c r="GB304"/>
      <c r="GC304"/>
      <c r="GD304"/>
      <c r="GE304"/>
      <c r="GF304"/>
      <c r="GG304"/>
      <c r="GH304"/>
      <c r="GI304"/>
      <c r="GJ304"/>
      <c r="GK304"/>
      <c r="GL304"/>
      <c r="GM304"/>
      <c r="GN304"/>
      <c r="GO304"/>
      <c r="GP304"/>
      <c r="GQ304"/>
      <c r="GR304"/>
      <c r="GS304"/>
      <c r="GT304"/>
      <c r="GU304"/>
      <c r="GV304"/>
      <c r="GW304"/>
      <c r="GX304"/>
      <c r="GY304"/>
      <c r="GZ304"/>
      <c r="HA304"/>
      <c r="HB304"/>
      <c r="HC304"/>
      <c r="HD304"/>
      <c r="HE304"/>
      <c r="HF304"/>
      <c r="HG304"/>
      <c r="HH304"/>
      <c r="HI304"/>
      <c r="HJ304"/>
      <c r="HK304"/>
      <c r="HL304"/>
      <c r="HM304"/>
      <c r="HN304"/>
      <c r="HO304"/>
      <c r="HP304"/>
      <c r="HQ304"/>
      <c r="HR304"/>
      <c r="HS304"/>
      <c r="HT304"/>
      <c r="HU304"/>
      <c r="HV304"/>
      <c r="HW304"/>
      <c r="HX304"/>
      <c r="HY304"/>
      <c r="HZ304"/>
      <c r="IA304"/>
      <c r="IB304"/>
      <c r="IC304"/>
      <c r="ID304"/>
      <c r="IE304"/>
      <c r="IF304"/>
      <c r="IG304"/>
      <c r="IH304"/>
      <c r="II304"/>
      <c r="IJ304"/>
      <c r="IK304"/>
      <c r="IL304"/>
      <c r="IM304"/>
      <c r="IN304"/>
      <c r="IO304"/>
      <c r="IP304"/>
      <c r="IQ304"/>
      <c r="IR304"/>
      <c r="IS304"/>
      <c r="IT304"/>
      <c r="IU304"/>
      <c r="IV304"/>
      <c r="IW304"/>
      <c r="IX304"/>
      <c r="IY304"/>
      <c r="IZ304"/>
      <c r="JA304"/>
      <c r="JB304"/>
      <c r="JC304"/>
      <c r="JD304"/>
      <c r="JE304"/>
      <c r="JF304"/>
      <c r="JG304"/>
      <c r="JH304"/>
      <c r="JI304"/>
      <c r="JJ304"/>
      <c r="JK304"/>
      <c r="JL304"/>
      <c r="JM304"/>
      <c r="JN304"/>
      <c r="JO304"/>
      <c r="JP304"/>
      <c r="JQ304"/>
      <c r="JR304"/>
      <c r="JS304"/>
      <c r="JT304"/>
      <c r="JU304"/>
      <c r="JV304"/>
      <c r="JW304"/>
      <c r="JX304"/>
      <c r="JY304"/>
      <c r="JZ304"/>
      <c r="KA304"/>
      <c r="KB304"/>
      <c r="KC304"/>
      <c r="KD304"/>
      <c r="KE304"/>
      <c r="KF304"/>
      <c r="KG304"/>
      <c r="KH304"/>
      <c r="KI304"/>
      <c r="KJ304"/>
      <c r="KK304"/>
      <c r="KL304"/>
      <c r="KM304"/>
      <c r="KN304"/>
      <c r="KO304"/>
      <c r="KP304"/>
      <c r="KQ304"/>
      <c r="KR304"/>
      <c r="KS304"/>
      <c r="KT304"/>
      <c r="KU304"/>
      <c r="KV304"/>
      <c r="KW304"/>
      <c r="KX304"/>
      <c r="KY304"/>
      <c r="KZ304"/>
      <c r="LA304"/>
      <c r="LB304"/>
      <c r="LC304"/>
      <c r="LD304"/>
      <c r="LE304"/>
      <c r="LF304"/>
      <c r="LG304"/>
      <c r="LH304"/>
      <c r="LI304"/>
      <c r="LJ304"/>
      <c r="LK304"/>
      <c r="LL304"/>
      <c r="LM304"/>
      <c r="LN304"/>
      <c r="LO304"/>
      <c r="LP304"/>
      <c r="LQ304"/>
      <c r="LR304"/>
      <c r="LS304"/>
      <c r="LT304"/>
      <c r="LU304"/>
      <c r="LV304"/>
      <c r="LW304"/>
      <c r="LX304"/>
      <c r="LY304"/>
      <c r="LZ304"/>
      <c r="MA304"/>
      <c r="MB304"/>
      <c r="MC304"/>
      <c r="MD304"/>
      <c r="ME304"/>
      <c r="MF304"/>
      <c r="MG304"/>
      <c r="MH304"/>
      <c r="MI304"/>
      <c r="MJ304"/>
      <c r="MK304"/>
      <c r="ML304"/>
      <c r="MM304"/>
      <c r="MN304"/>
      <c r="MO304"/>
      <c r="MP304"/>
      <c r="MQ304"/>
      <c r="MR304"/>
      <c r="MS304"/>
      <c r="MT304"/>
      <c r="MU304"/>
      <c r="MV304"/>
      <c r="MW304"/>
      <c r="MX304"/>
      <c r="MY304"/>
      <c r="MZ304"/>
      <c r="NA304"/>
      <c r="NB304"/>
      <c r="NC304"/>
      <c r="ND304"/>
      <c r="NE304"/>
      <c r="NF304"/>
      <c r="NG304"/>
      <c r="NH304"/>
      <c r="NI304"/>
      <c r="NJ304"/>
      <c r="NK304"/>
      <c r="NL304"/>
      <c r="NM304"/>
      <c r="NN304"/>
      <c r="NO304"/>
      <c r="NP304"/>
      <c r="NQ304"/>
      <c r="NR304"/>
      <c r="NS304"/>
      <c r="NT304"/>
      <c r="NU304"/>
      <c r="NV304"/>
      <c r="NW304"/>
      <c r="NX304"/>
      <c r="NY304"/>
      <c r="NZ304"/>
      <c r="OA304"/>
      <c r="OB304"/>
      <c r="OC304"/>
      <c r="OD304"/>
      <c r="OE304"/>
      <c r="OF304"/>
      <c r="OG304"/>
      <c r="OH304"/>
      <c r="OI304"/>
      <c r="OJ304"/>
      <c r="OK304"/>
      <c r="OL304"/>
      <c r="OM304"/>
      <c r="ON304"/>
      <c r="OO304"/>
      <c r="OP304"/>
      <c r="OQ304"/>
      <c r="OR304"/>
      <c r="OS304"/>
      <c r="OT304"/>
      <c r="OU304"/>
      <c r="OV304"/>
      <c r="OW304"/>
      <c r="OX304"/>
      <c r="OY304"/>
      <c r="OZ304"/>
      <c r="PA304"/>
      <c r="PB304"/>
      <c r="PC304"/>
      <c r="PD304"/>
      <c r="PE304"/>
      <c r="PF304"/>
      <c r="PG304"/>
      <c r="PH304"/>
      <c r="PI304"/>
      <c r="PJ304"/>
      <c r="PK304"/>
      <c r="PL304"/>
      <c r="PM304"/>
      <c r="PN304"/>
      <c r="PO304"/>
      <c r="PP304"/>
      <c r="PQ304"/>
      <c r="PR304"/>
      <c r="PS304"/>
      <c r="PT304"/>
      <c r="PU304"/>
      <c r="PV304"/>
      <c r="PW304"/>
      <c r="PX304"/>
      <c r="PY304"/>
      <c r="PZ304"/>
      <c r="QA304"/>
      <c r="QB304"/>
      <c r="QC304"/>
      <c r="QD304"/>
      <c r="QE304"/>
      <c r="QF304"/>
      <c r="QG304"/>
      <c r="QH304"/>
      <c r="QI304"/>
      <c r="QJ304"/>
      <c r="QK304"/>
      <c r="QL304"/>
      <c r="QM304"/>
      <c r="QN304"/>
      <c r="QO304"/>
      <c r="QP304"/>
      <c r="QQ304"/>
      <c r="QR304"/>
      <c r="QS304"/>
      <c r="QT304"/>
      <c r="QU304"/>
      <c r="QV304"/>
      <c r="QW304"/>
      <c r="QX304"/>
      <c r="QY304"/>
      <c r="QZ304"/>
      <c r="RA304"/>
      <c r="RB304"/>
      <c r="RC304"/>
      <c r="RD304"/>
      <c r="RE304"/>
      <c r="RF304"/>
      <c r="RG304"/>
      <c r="RH304"/>
      <c r="RI304"/>
      <c r="RJ304"/>
      <c r="RK304"/>
      <c r="RL304"/>
      <c r="RM304"/>
      <c r="RN304"/>
      <c r="RO304"/>
      <c r="RP304"/>
      <c r="RQ304"/>
      <c r="RR304"/>
      <c r="RS304"/>
      <c r="RT304"/>
      <c r="RU304"/>
      <c r="RV304"/>
      <c r="RW304"/>
      <c r="RX304"/>
      <c r="RY304"/>
      <c r="RZ304"/>
      <c r="SA304"/>
      <c r="SB304"/>
      <c r="SC304"/>
      <c r="SD304"/>
      <c r="SE304"/>
      <c r="SF304"/>
      <c r="SG304"/>
      <c r="SH304"/>
      <c r="SI304"/>
      <c r="SJ304"/>
      <c r="SK304"/>
      <c r="SL304"/>
      <c r="SM304"/>
      <c r="SN304"/>
      <c r="SO304"/>
      <c r="SP304"/>
      <c r="SQ304"/>
      <c r="SR304"/>
      <c r="SS304"/>
      <c r="ST304"/>
      <c r="SU304"/>
      <c r="SV304"/>
      <c r="SW304"/>
      <c r="SX304"/>
      <c r="SY304"/>
      <c r="SZ304"/>
      <c r="TA304"/>
      <c r="TB304"/>
      <c r="TC304"/>
      <c r="TD304"/>
      <c r="TE304"/>
      <c r="TF304"/>
      <c r="TG304"/>
      <c r="TH304"/>
      <c r="TI304"/>
      <c r="TJ304"/>
      <c r="TK304"/>
      <c r="TL304"/>
      <c r="TM304"/>
      <c r="TN304"/>
      <c r="TO304"/>
      <c r="TP304"/>
      <c r="TQ304"/>
      <c r="TR304"/>
      <c r="TS304"/>
      <c r="TT304"/>
      <c r="TU304"/>
      <c r="TV304"/>
      <c r="TW304"/>
      <c r="TX304"/>
      <c r="TY304"/>
      <c r="TZ304"/>
      <c r="UA304"/>
      <c r="UB304"/>
      <c r="UC304"/>
      <c r="UD304"/>
      <c r="UE304"/>
      <c r="UF304"/>
      <c r="UG304"/>
      <c r="UH304"/>
      <c r="UI304"/>
      <c r="UJ304"/>
      <c r="UK304"/>
      <c r="UL304"/>
      <c r="UM304"/>
      <c r="UN304"/>
      <c r="UO304"/>
      <c r="UP304"/>
      <c r="UQ304"/>
      <c r="UR304"/>
      <c r="US304"/>
      <c r="UT304"/>
      <c r="UU304"/>
      <c r="UV304"/>
      <c r="UW304"/>
      <c r="UX304"/>
      <c r="UY304"/>
      <c r="UZ304"/>
      <c r="VA304"/>
      <c r="VB304"/>
      <c r="VC304"/>
      <c r="VD304"/>
      <c r="VE304"/>
      <c r="VF304"/>
      <c r="VG304"/>
      <c r="VH304"/>
      <c r="VI304"/>
      <c r="VJ304"/>
      <c r="VK304"/>
      <c r="VL304"/>
      <c r="VM304"/>
      <c r="VN304"/>
      <c r="VO304"/>
      <c r="VP304"/>
      <c r="VQ304"/>
      <c r="VR304"/>
      <c r="VS304"/>
      <c r="VT304"/>
      <c r="VU304"/>
      <c r="VV304"/>
      <c r="VW304"/>
      <c r="VX304"/>
      <c r="VY304"/>
      <c r="VZ304"/>
      <c r="WA304"/>
      <c r="WB304"/>
      <c r="WC304"/>
      <c r="WD304"/>
      <c r="WE304"/>
      <c r="WF304"/>
      <c r="WG304"/>
      <c r="WH304"/>
      <c r="WI304"/>
      <c r="WJ304"/>
      <c r="WK304"/>
      <c r="WL304"/>
      <c r="WM304"/>
      <c r="WN304"/>
      <c r="WO304"/>
      <c r="WP304"/>
      <c r="WQ304"/>
      <c r="WR304"/>
      <c r="WS304"/>
      <c r="WT304"/>
      <c r="WU304"/>
      <c r="WV304"/>
      <c r="WW304"/>
      <c r="WX304"/>
      <c r="WY304"/>
      <c r="WZ304"/>
      <c r="XA304"/>
      <c r="XB304"/>
      <c r="XC304"/>
      <c r="XD304"/>
      <c r="XE304"/>
      <c r="XF304"/>
      <c r="XG304"/>
      <c r="XH304"/>
      <c r="XI304"/>
      <c r="XJ304"/>
      <c r="XK304"/>
      <c r="XL304"/>
      <c r="XM304"/>
      <c r="XN304"/>
      <c r="XO304"/>
      <c r="XP304"/>
      <c r="XQ304"/>
      <c r="XR304"/>
      <c r="XS304"/>
      <c r="XT304"/>
      <c r="XU304"/>
      <c r="XV304"/>
      <c r="XW304"/>
      <c r="XX304"/>
      <c r="XY304"/>
      <c r="XZ304"/>
      <c r="YA304"/>
      <c r="YB304"/>
      <c r="YC304"/>
      <c r="YD304"/>
      <c r="YE304"/>
      <c r="YF304"/>
      <c r="YG304"/>
      <c r="YH304"/>
      <c r="YI304"/>
      <c r="YJ304"/>
      <c r="YK304"/>
      <c r="YL304"/>
      <c r="YM304"/>
      <c r="YN304"/>
      <c r="YO304"/>
      <c r="YP304"/>
      <c r="YQ304"/>
      <c r="YR304"/>
      <c r="YS304"/>
      <c r="YT304"/>
      <c r="YU304"/>
      <c r="YV304"/>
      <c r="YW304"/>
      <c r="YX304"/>
      <c r="YY304"/>
      <c r="YZ304"/>
      <c r="ZA304"/>
      <c r="ZB304"/>
      <c r="ZC304"/>
      <c r="ZD304"/>
      <c r="ZE304"/>
      <c r="ZF304"/>
      <c r="ZG304"/>
      <c r="ZH304"/>
      <c r="ZI304"/>
      <c r="ZJ304"/>
      <c r="ZK304"/>
      <c r="ZL304"/>
      <c r="ZM304"/>
      <c r="ZN304"/>
      <c r="ZO304"/>
      <c r="ZP304"/>
      <c r="ZQ304"/>
      <c r="ZR304"/>
      <c r="ZS304"/>
      <c r="ZT304"/>
      <c r="ZU304"/>
      <c r="ZV304"/>
      <c r="ZW304"/>
      <c r="ZX304"/>
      <c r="ZY304"/>
      <c r="ZZ304"/>
    </row>
    <row r="305" spans="1:702" s="18" customFormat="1">
      <c r="A305" s="16" t="s">
        <v>195</v>
      </c>
      <c r="B305">
        <v>628178.26786452695</v>
      </c>
      <c r="C305">
        <v>616790.83126016136</v>
      </c>
      <c r="D305">
        <v>599853.98574220494</v>
      </c>
      <c r="E305">
        <v>516148.66357897338</v>
      </c>
      <c r="F305">
        <v>499195.36831441743</v>
      </c>
      <c r="G305">
        <v>506592.23887809471</v>
      </c>
      <c r="H305">
        <v>538880.65758156148</v>
      </c>
      <c r="I305">
        <v>582094.8172013436</v>
      </c>
      <c r="J305">
        <v>610166.23703841167</v>
      </c>
      <c r="K305">
        <v>676254.03678889328</v>
      </c>
      <c r="L305">
        <v>716615.06134399376</v>
      </c>
      <c r="M305">
        <v>691656.11730080994</v>
      </c>
      <c r="N305">
        <v>759950.11608303897</v>
      </c>
      <c r="O305">
        <v>732594.44564710977</v>
      </c>
      <c r="P305">
        <v>696041.85407542717</v>
      </c>
      <c r="Q305">
        <v>813003.95093515376</v>
      </c>
      <c r="R305">
        <v>762284.64141865214</v>
      </c>
      <c r="S305">
        <v>733763.23742608319</v>
      </c>
      <c r="T305">
        <v>665751.12579198577</v>
      </c>
      <c r="U305">
        <v>688159.15249099303</v>
      </c>
      <c r="V305">
        <v>626470.34136937303</v>
      </c>
      <c r="W305">
        <v>617666.07645580929</v>
      </c>
      <c r="X305">
        <v>659402.95455555327</v>
      </c>
      <c r="Y305">
        <v>722529.8292940543</v>
      </c>
      <c r="Z305">
        <v>597970.96542999859</v>
      </c>
      <c r="AA305">
        <v>777005.66085292015</v>
      </c>
      <c r="AB305">
        <v>677979.19068258803</v>
      </c>
      <c r="AC305">
        <v>658668.8289767683</v>
      </c>
      <c r="AD305">
        <v>663694.65522095596</v>
      </c>
      <c r="AE305">
        <v>546598.15915784438</v>
      </c>
      <c r="AF305">
        <v>514103.46462436987</v>
      </c>
      <c r="AG305">
        <v>484653.81713926635</v>
      </c>
      <c r="AH305">
        <v>497125.31367109588</v>
      </c>
      <c r="AI305">
        <v>485963.55317404919</v>
      </c>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c r="DF305"/>
      <c r="DG305"/>
      <c r="DH305"/>
      <c r="DI305"/>
      <c r="DJ305"/>
      <c r="DK305"/>
      <c r="DL305"/>
      <c r="DM305"/>
      <c r="DN305"/>
      <c r="DO305"/>
      <c r="DP305"/>
      <c r="DQ305"/>
      <c r="DR305"/>
      <c r="DS305"/>
      <c r="DT305"/>
      <c r="DU305"/>
      <c r="DV305"/>
      <c r="DW305"/>
      <c r="DX305"/>
      <c r="DY305"/>
      <c r="DZ305"/>
      <c r="EA305"/>
      <c r="EB305"/>
      <c r="EC305"/>
      <c r="ED305"/>
      <c r="EE305"/>
      <c r="EF305"/>
      <c r="EG305"/>
      <c r="EH305"/>
      <c r="EI305"/>
      <c r="EJ305"/>
      <c r="EK305"/>
      <c r="EL305"/>
      <c r="EM305"/>
      <c r="EN305"/>
      <c r="EO305"/>
      <c r="EP305"/>
      <c r="EQ305"/>
      <c r="ER305"/>
      <c r="ES305"/>
      <c r="ET305"/>
      <c r="EU305"/>
      <c r="EV305"/>
      <c r="EW305"/>
      <c r="EX305"/>
      <c r="EY305"/>
      <c r="EZ305"/>
      <c r="FA305"/>
      <c r="FB305"/>
      <c r="FC305"/>
      <c r="FD305"/>
      <c r="FE305"/>
      <c r="FF305"/>
      <c r="FG305"/>
      <c r="FH305"/>
      <c r="FI305"/>
      <c r="FJ305"/>
      <c r="FK305"/>
      <c r="FL305"/>
      <c r="FM305"/>
      <c r="FN305"/>
      <c r="FO305"/>
      <c r="FP305"/>
      <c r="FQ305"/>
      <c r="FR305"/>
      <c r="FS305"/>
      <c r="FT305"/>
      <c r="FU305"/>
      <c r="FV305"/>
      <c r="FW305"/>
      <c r="FX305"/>
      <c r="FY305"/>
      <c r="FZ305"/>
      <c r="GA305"/>
      <c r="GB305"/>
      <c r="GC305"/>
      <c r="GD305"/>
      <c r="GE305"/>
      <c r="GF305"/>
      <c r="GG305"/>
      <c r="GH305"/>
      <c r="GI305"/>
      <c r="GJ305"/>
      <c r="GK305"/>
      <c r="GL305"/>
      <c r="GM305"/>
      <c r="GN305"/>
      <c r="GO305"/>
      <c r="GP305"/>
      <c r="GQ305"/>
      <c r="GR305"/>
      <c r="GS305"/>
      <c r="GT305"/>
      <c r="GU305"/>
      <c r="GV305"/>
      <c r="GW305"/>
      <c r="GX305"/>
      <c r="GY305"/>
      <c r="GZ305"/>
      <c r="HA305"/>
      <c r="HB305"/>
      <c r="HC305"/>
      <c r="HD305"/>
      <c r="HE305"/>
      <c r="HF305"/>
      <c r="HG305"/>
      <c r="HH305"/>
      <c r="HI305"/>
      <c r="HJ305"/>
      <c r="HK305"/>
      <c r="HL305"/>
      <c r="HM305"/>
      <c r="HN305"/>
      <c r="HO305"/>
      <c r="HP305"/>
      <c r="HQ305"/>
      <c r="HR305"/>
      <c r="HS305"/>
      <c r="HT305"/>
      <c r="HU305"/>
      <c r="HV305"/>
      <c r="HW305"/>
      <c r="HX305"/>
      <c r="HY305"/>
      <c r="HZ305"/>
      <c r="IA305"/>
      <c r="IB305"/>
      <c r="IC305"/>
      <c r="ID305"/>
      <c r="IE305"/>
      <c r="IF305"/>
      <c r="IG305"/>
      <c r="IH305"/>
      <c r="II305"/>
      <c r="IJ305"/>
      <c r="IK305"/>
      <c r="IL305"/>
      <c r="IM305"/>
      <c r="IN305"/>
      <c r="IO305"/>
      <c r="IP305"/>
      <c r="IQ305"/>
      <c r="IR305"/>
      <c r="IS305"/>
      <c r="IT305"/>
      <c r="IU305"/>
      <c r="IV305"/>
      <c r="IW305"/>
      <c r="IX305"/>
      <c r="IY305"/>
      <c r="IZ305"/>
      <c r="JA305"/>
      <c r="JB305"/>
      <c r="JC305"/>
      <c r="JD305"/>
      <c r="JE305"/>
      <c r="JF305"/>
      <c r="JG305"/>
      <c r="JH305"/>
      <c r="JI305"/>
      <c r="JJ305"/>
      <c r="JK305"/>
      <c r="JL305"/>
      <c r="JM305"/>
      <c r="JN305"/>
      <c r="JO305"/>
      <c r="JP305"/>
      <c r="JQ305"/>
      <c r="JR305"/>
      <c r="JS305"/>
      <c r="JT305"/>
      <c r="JU305"/>
      <c r="JV305"/>
      <c r="JW305"/>
      <c r="JX305"/>
      <c r="JY305"/>
      <c r="JZ305"/>
      <c r="KA305"/>
      <c r="KB305"/>
      <c r="KC305"/>
      <c r="KD305"/>
      <c r="KE305"/>
      <c r="KF305"/>
      <c r="KG305"/>
      <c r="KH305"/>
      <c r="KI305"/>
      <c r="KJ305"/>
      <c r="KK305"/>
      <c r="KL305"/>
      <c r="KM305"/>
      <c r="KN305"/>
      <c r="KO305"/>
      <c r="KP305"/>
      <c r="KQ305"/>
      <c r="KR305"/>
      <c r="KS305"/>
      <c r="KT305"/>
      <c r="KU305"/>
      <c r="KV305"/>
      <c r="KW305"/>
      <c r="KX305"/>
      <c r="KY305"/>
      <c r="KZ305"/>
      <c r="LA305"/>
      <c r="LB305"/>
      <c r="LC305"/>
      <c r="LD305"/>
      <c r="LE305"/>
      <c r="LF305"/>
      <c r="LG305"/>
      <c r="LH305"/>
      <c r="LI305"/>
      <c r="LJ305"/>
      <c r="LK305"/>
      <c r="LL305"/>
      <c r="LM305"/>
      <c r="LN305"/>
      <c r="LO305"/>
      <c r="LP305"/>
      <c r="LQ305"/>
      <c r="LR305"/>
      <c r="LS305"/>
      <c r="LT305"/>
      <c r="LU305"/>
      <c r="LV305"/>
      <c r="LW305"/>
      <c r="LX305"/>
      <c r="LY305"/>
      <c r="LZ305"/>
      <c r="MA305"/>
      <c r="MB305"/>
      <c r="MC305"/>
      <c r="MD305"/>
      <c r="ME305"/>
      <c r="MF305"/>
      <c r="MG305"/>
      <c r="MH305"/>
      <c r="MI305"/>
      <c r="MJ305"/>
      <c r="MK305"/>
      <c r="ML305"/>
      <c r="MM305"/>
      <c r="MN305"/>
      <c r="MO305"/>
      <c r="MP305"/>
      <c r="MQ305"/>
      <c r="MR305"/>
      <c r="MS305"/>
      <c r="MT305"/>
      <c r="MU305"/>
      <c r="MV305"/>
      <c r="MW305"/>
      <c r="MX305"/>
      <c r="MY305"/>
      <c r="MZ305"/>
      <c r="NA305"/>
      <c r="NB305"/>
      <c r="NC305"/>
      <c r="ND305"/>
      <c r="NE305"/>
      <c r="NF305"/>
      <c r="NG305"/>
      <c r="NH305"/>
      <c r="NI305"/>
      <c r="NJ305"/>
      <c r="NK305"/>
      <c r="NL305"/>
      <c r="NM305"/>
      <c r="NN305"/>
      <c r="NO305"/>
      <c r="NP305"/>
      <c r="NQ305"/>
      <c r="NR305"/>
      <c r="NS305"/>
      <c r="NT305"/>
      <c r="NU305"/>
      <c r="NV305"/>
      <c r="NW305"/>
      <c r="NX305"/>
      <c r="NY305"/>
      <c r="NZ305"/>
      <c r="OA305"/>
      <c r="OB305"/>
      <c r="OC305"/>
      <c r="OD305"/>
      <c r="OE305"/>
      <c r="OF305"/>
      <c r="OG305"/>
      <c r="OH305"/>
      <c r="OI305"/>
      <c r="OJ305"/>
      <c r="OK305"/>
      <c r="OL305"/>
      <c r="OM305"/>
      <c r="ON305"/>
      <c r="OO305"/>
      <c r="OP305"/>
      <c r="OQ305"/>
      <c r="OR305"/>
      <c r="OS305"/>
      <c r="OT305"/>
      <c r="OU305"/>
      <c r="OV305"/>
      <c r="OW305"/>
      <c r="OX305"/>
      <c r="OY305"/>
      <c r="OZ305"/>
      <c r="PA305"/>
      <c r="PB305"/>
      <c r="PC305"/>
      <c r="PD305"/>
      <c r="PE305"/>
      <c r="PF305"/>
      <c r="PG305"/>
      <c r="PH305"/>
      <c r="PI305"/>
      <c r="PJ305"/>
      <c r="PK305"/>
      <c r="PL305"/>
      <c r="PM305"/>
      <c r="PN305"/>
      <c r="PO305"/>
      <c r="PP305"/>
      <c r="PQ305"/>
      <c r="PR305"/>
      <c r="PS305"/>
      <c r="PT305"/>
      <c r="PU305"/>
      <c r="PV305"/>
      <c r="PW305"/>
      <c r="PX305"/>
      <c r="PY305"/>
      <c r="PZ305"/>
      <c r="QA305"/>
      <c r="QB305"/>
      <c r="QC305"/>
      <c r="QD305"/>
      <c r="QE305"/>
      <c r="QF305"/>
      <c r="QG305"/>
      <c r="QH305"/>
      <c r="QI305"/>
      <c r="QJ305"/>
      <c r="QK305"/>
      <c r="QL305"/>
      <c r="QM305"/>
      <c r="QN305"/>
      <c r="QO305"/>
      <c r="QP305"/>
      <c r="QQ305"/>
      <c r="QR305"/>
      <c r="QS305"/>
      <c r="QT305"/>
      <c r="QU305"/>
      <c r="QV305"/>
      <c r="QW305"/>
      <c r="QX305"/>
      <c r="QY305"/>
      <c r="QZ305"/>
      <c r="RA305"/>
      <c r="RB305"/>
      <c r="RC305"/>
      <c r="RD305"/>
      <c r="RE305"/>
      <c r="RF305"/>
      <c r="RG305"/>
      <c r="RH305"/>
      <c r="RI305"/>
      <c r="RJ305"/>
      <c r="RK305"/>
      <c r="RL305"/>
      <c r="RM305"/>
      <c r="RN305"/>
      <c r="RO305"/>
      <c r="RP305"/>
      <c r="RQ305"/>
      <c r="RR305"/>
      <c r="RS305"/>
      <c r="RT305"/>
      <c r="RU305"/>
      <c r="RV305"/>
      <c r="RW305"/>
      <c r="RX305"/>
      <c r="RY305"/>
      <c r="RZ305"/>
      <c r="SA305"/>
      <c r="SB305"/>
      <c r="SC305"/>
      <c r="SD305"/>
      <c r="SE305"/>
      <c r="SF305"/>
      <c r="SG305"/>
      <c r="SH305"/>
      <c r="SI305"/>
      <c r="SJ305"/>
      <c r="SK305"/>
      <c r="SL305"/>
      <c r="SM305"/>
      <c r="SN305"/>
      <c r="SO305"/>
      <c r="SP305"/>
      <c r="SQ305"/>
      <c r="SR305"/>
      <c r="SS305"/>
      <c r="ST305"/>
      <c r="SU305"/>
      <c r="SV305"/>
      <c r="SW305"/>
      <c r="SX305"/>
      <c r="SY305"/>
      <c r="SZ305"/>
      <c r="TA305"/>
      <c r="TB305"/>
      <c r="TC305"/>
      <c r="TD305"/>
      <c r="TE305"/>
      <c r="TF305"/>
      <c r="TG305"/>
      <c r="TH305"/>
      <c r="TI305"/>
      <c r="TJ305"/>
      <c r="TK305"/>
      <c r="TL305"/>
      <c r="TM305"/>
      <c r="TN305"/>
      <c r="TO305"/>
      <c r="TP305"/>
      <c r="TQ305"/>
      <c r="TR305"/>
      <c r="TS305"/>
      <c r="TT305"/>
      <c r="TU305"/>
      <c r="TV305"/>
      <c r="TW305"/>
      <c r="TX305"/>
      <c r="TY305"/>
      <c r="TZ305"/>
      <c r="UA305"/>
      <c r="UB305"/>
      <c r="UC305"/>
      <c r="UD305"/>
      <c r="UE305"/>
      <c r="UF305"/>
      <c r="UG305"/>
      <c r="UH305"/>
      <c r="UI305"/>
      <c r="UJ305"/>
      <c r="UK305"/>
      <c r="UL305"/>
      <c r="UM305"/>
      <c r="UN305"/>
      <c r="UO305"/>
      <c r="UP305"/>
      <c r="UQ305"/>
      <c r="UR305"/>
      <c r="US305"/>
      <c r="UT305"/>
      <c r="UU305"/>
      <c r="UV305"/>
      <c r="UW305"/>
      <c r="UX305"/>
      <c r="UY305"/>
      <c r="UZ305"/>
      <c r="VA305"/>
      <c r="VB305"/>
      <c r="VC305"/>
      <c r="VD305"/>
      <c r="VE305"/>
      <c r="VF305"/>
      <c r="VG305"/>
      <c r="VH305"/>
      <c r="VI305"/>
      <c r="VJ305"/>
      <c r="VK305"/>
      <c r="VL305"/>
      <c r="VM305"/>
      <c r="VN305"/>
      <c r="VO305"/>
      <c r="VP305"/>
      <c r="VQ305"/>
      <c r="VR305"/>
      <c r="VS305"/>
      <c r="VT305"/>
      <c r="VU305"/>
      <c r="VV305"/>
      <c r="VW305"/>
      <c r="VX305"/>
      <c r="VY305"/>
      <c r="VZ305"/>
      <c r="WA305"/>
      <c r="WB305"/>
      <c r="WC305"/>
      <c r="WD305"/>
      <c r="WE305"/>
      <c r="WF305"/>
      <c r="WG305"/>
      <c r="WH305"/>
      <c r="WI305"/>
      <c r="WJ305"/>
      <c r="WK305"/>
      <c r="WL305"/>
      <c r="WM305"/>
      <c r="WN305"/>
      <c r="WO305"/>
      <c r="WP305"/>
      <c r="WQ305"/>
      <c r="WR305"/>
      <c r="WS305"/>
      <c r="WT305"/>
      <c r="WU305"/>
      <c r="WV305"/>
      <c r="WW305"/>
      <c r="WX305"/>
      <c r="WY305"/>
      <c r="WZ305"/>
      <c r="XA305"/>
      <c r="XB305"/>
      <c r="XC305"/>
      <c r="XD305"/>
      <c r="XE305"/>
      <c r="XF305"/>
      <c r="XG305"/>
      <c r="XH305"/>
      <c r="XI305"/>
      <c r="XJ305"/>
      <c r="XK305"/>
      <c r="XL305"/>
      <c r="XM305"/>
      <c r="XN305"/>
      <c r="XO305"/>
      <c r="XP305"/>
      <c r="XQ305"/>
      <c r="XR305"/>
      <c r="XS305"/>
      <c r="XT305"/>
      <c r="XU305"/>
      <c r="XV305"/>
      <c r="XW305"/>
      <c r="XX305"/>
      <c r="XY305"/>
      <c r="XZ305"/>
      <c r="YA305"/>
      <c r="YB305"/>
      <c r="YC305"/>
      <c r="YD305"/>
      <c r="YE305"/>
      <c r="YF305"/>
      <c r="YG305"/>
      <c r="YH305"/>
      <c r="YI305"/>
      <c r="YJ305"/>
      <c r="YK305"/>
      <c r="YL305"/>
      <c r="YM305"/>
      <c r="YN305"/>
      <c r="YO305"/>
      <c r="YP305"/>
      <c r="YQ305"/>
      <c r="YR305"/>
      <c r="YS305"/>
      <c r="YT305"/>
      <c r="YU305"/>
      <c r="YV305"/>
      <c r="YW305"/>
      <c r="YX305"/>
      <c r="YY305"/>
      <c r="YZ305"/>
      <c r="ZA305"/>
      <c r="ZB305"/>
      <c r="ZC305"/>
      <c r="ZD305"/>
      <c r="ZE305"/>
      <c r="ZF305"/>
      <c r="ZG305"/>
      <c r="ZH305"/>
      <c r="ZI305"/>
      <c r="ZJ305"/>
      <c r="ZK305"/>
      <c r="ZL305"/>
      <c r="ZM305"/>
      <c r="ZN305"/>
      <c r="ZO305"/>
      <c r="ZP305"/>
      <c r="ZQ305"/>
      <c r="ZR305"/>
      <c r="ZS305"/>
      <c r="ZT305"/>
      <c r="ZU305"/>
      <c r="ZV305"/>
      <c r="ZW305"/>
      <c r="ZX305"/>
      <c r="ZY305"/>
      <c r="ZZ305"/>
    </row>
    <row r="306" spans="1:702" s="18" customFormat="1">
      <c r="A306" s="69" t="s">
        <v>361</v>
      </c>
      <c r="B306">
        <v>0</v>
      </c>
      <c r="C306">
        <v>0</v>
      </c>
      <c r="D306">
        <v>0</v>
      </c>
      <c r="E306">
        <v>0</v>
      </c>
      <c r="F306">
        <v>0</v>
      </c>
      <c r="G306">
        <v>0</v>
      </c>
      <c r="H306">
        <v>0</v>
      </c>
      <c r="I306">
        <v>0</v>
      </c>
      <c r="J306">
        <v>0</v>
      </c>
      <c r="K306">
        <v>0</v>
      </c>
      <c r="L306">
        <v>0</v>
      </c>
      <c r="M306">
        <v>0</v>
      </c>
      <c r="N306">
        <v>0</v>
      </c>
      <c r="O306">
        <v>0</v>
      </c>
      <c r="P306">
        <v>0</v>
      </c>
      <c r="Q306">
        <v>0</v>
      </c>
      <c r="R306">
        <v>0</v>
      </c>
      <c r="S306">
        <v>0</v>
      </c>
      <c r="T306">
        <v>0</v>
      </c>
      <c r="U306">
        <v>0</v>
      </c>
      <c r="V306">
        <v>0</v>
      </c>
      <c r="W306">
        <v>0</v>
      </c>
      <c r="X306">
        <v>0</v>
      </c>
      <c r="Y306">
        <v>0</v>
      </c>
      <c r="Z306">
        <v>0</v>
      </c>
      <c r="AA306">
        <v>0</v>
      </c>
      <c r="AB306">
        <v>0</v>
      </c>
      <c r="AC306">
        <v>0</v>
      </c>
      <c r="AD306">
        <v>0</v>
      </c>
      <c r="AE306">
        <v>0</v>
      </c>
      <c r="AF306">
        <v>0</v>
      </c>
      <c r="AG306">
        <v>0</v>
      </c>
      <c r="AH306">
        <v>0</v>
      </c>
      <c r="AI306">
        <v>0</v>
      </c>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c r="DF306"/>
      <c r="DG306"/>
      <c r="DH306"/>
      <c r="DI306"/>
      <c r="DJ306"/>
      <c r="DK306"/>
      <c r="DL306"/>
      <c r="DM306"/>
      <c r="DN306"/>
      <c r="DO306"/>
      <c r="DP306"/>
      <c r="DQ306"/>
      <c r="DR306"/>
      <c r="DS306"/>
      <c r="DT306"/>
      <c r="DU306"/>
      <c r="DV306"/>
      <c r="DW306"/>
      <c r="DX306"/>
      <c r="DY306"/>
      <c r="DZ306"/>
      <c r="EA306"/>
      <c r="EB306"/>
      <c r="EC306"/>
      <c r="ED306"/>
      <c r="EE306"/>
      <c r="EF306"/>
      <c r="EG306"/>
      <c r="EH306"/>
      <c r="EI306"/>
      <c r="EJ306"/>
      <c r="EK306"/>
      <c r="EL306"/>
      <c r="EM306"/>
      <c r="EN306"/>
      <c r="EO306"/>
      <c r="EP306"/>
      <c r="EQ306"/>
      <c r="ER306"/>
      <c r="ES306"/>
      <c r="ET306"/>
      <c r="EU306"/>
      <c r="EV306"/>
      <c r="EW306"/>
      <c r="EX306"/>
      <c r="EY306"/>
      <c r="EZ306"/>
      <c r="FA306"/>
      <c r="FB306"/>
      <c r="FC306"/>
      <c r="FD306"/>
      <c r="FE306"/>
      <c r="FF306"/>
      <c r="FG306"/>
      <c r="FH306"/>
      <c r="FI306"/>
      <c r="FJ306"/>
      <c r="FK306"/>
      <c r="FL306"/>
      <c r="FM306"/>
      <c r="FN306"/>
      <c r="FO306"/>
      <c r="FP306"/>
      <c r="FQ306"/>
      <c r="FR306"/>
      <c r="FS306"/>
      <c r="FT306"/>
      <c r="FU306"/>
      <c r="FV306"/>
      <c r="FW306"/>
      <c r="FX306"/>
      <c r="FY306"/>
      <c r="FZ306"/>
      <c r="GA306"/>
      <c r="GB306"/>
      <c r="GC306"/>
      <c r="GD306"/>
      <c r="GE306"/>
      <c r="GF306"/>
      <c r="GG306"/>
      <c r="GH306"/>
      <c r="GI306"/>
      <c r="GJ306"/>
      <c r="GK306"/>
      <c r="GL306"/>
      <c r="GM306"/>
      <c r="GN306"/>
      <c r="GO306"/>
      <c r="GP306"/>
      <c r="GQ306"/>
      <c r="GR306"/>
      <c r="GS306"/>
      <c r="GT306"/>
      <c r="GU306"/>
      <c r="GV306"/>
      <c r="GW306"/>
      <c r="GX306"/>
      <c r="GY306"/>
      <c r="GZ306"/>
      <c r="HA306"/>
      <c r="HB306"/>
      <c r="HC306"/>
      <c r="HD306"/>
      <c r="HE306"/>
      <c r="HF306"/>
      <c r="HG306"/>
      <c r="HH306"/>
      <c r="HI306"/>
      <c r="HJ306"/>
      <c r="HK306"/>
      <c r="HL306"/>
      <c r="HM306"/>
      <c r="HN306"/>
      <c r="HO306"/>
      <c r="HP306"/>
      <c r="HQ306"/>
      <c r="HR306"/>
      <c r="HS306"/>
      <c r="HT306"/>
      <c r="HU306"/>
      <c r="HV306"/>
      <c r="HW306"/>
      <c r="HX306"/>
      <c r="HY306"/>
      <c r="HZ306"/>
      <c r="IA306"/>
      <c r="IB306"/>
      <c r="IC306"/>
      <c r="ID306"/>
      <c r="IE306"/>
      <c r="IF306"/>
      <c r="IG306"/>
      <c r="IH306"/>
      <c r="II306"/>
      <c r="IJ306"/>
      <c r="IK306"/>
      <c r="IL306"/>
      <c r="IM306"/>
      <c r="IN306"/>
      <c r="IO306"/>
      <c r="IP306"/>
      <c r="IQ306"/>
      <c r="IR306"/>
      <c r="IS306"/>
      <c r="IT306"/>
      <c r="IU306"/>
      <c r="IV306"/>
      <c r="IW306"/>
      <c r="IX306"/>
      <c r="IY306"/>
      <c r="IZ306"/>
      <c r="JA306"/>
      <c r="JB306"/>
      <c r="JC306"/>
      <c r="JD306"/>
      <c r="JE306"/>
      <c r="JF306"/>
      <c r="JG306"/>
      <c r="JH306"/>
      <c r="JI306"/>
      <c r="JJ306"/>
      <c r="JK306"/>
      <c r="JL306"/>
      <c r="JM306"/>
      <c r="JN306"/>
      <c r="JO306"/>
      <c r="JP306"/>
      <c r="JQ306"/>
      <c r="JR306"/>
      <c r="JS306"/>
      <c r="JT306"/>
      <c r="JU306"/>
      <c r="JV306"/>
      <c r="JW306"/>
      <c r="JX306"/>
      <c r="JY306"/>
      <c r="JZ306"/>
      <c r="KA306"/>
      <c r="KB306"/>
      <c r="KC306"/>
      <c r="KD306"/>
      <c r="KE306"/>
      <c r="KF306"/>
      <c r="KG306"/>
      <c r="KH306"/>
      <c r="KI306"/>
      <c r="KJ306"/>
      <c r="KK306"/>
      <c r="KL306"/>
      <c r="KM306"/>
      <c r="KN306"/>
      <c r="KO306"/>
      <c r="KP306"/>
      <c r="KQ306"/>
      <c r="KR306"/>
      <c r="KS306"/>
      <c r="KT306"/>
      <c r="KU306"/>
      <c r="KV306"/>
      <c r="KW306"/>
      <c r="KX306"/>
      <c r="KY306"/>
      <c r="KZ306"/>
      <c r="LA306"/>
      <c r="LB306"/>
      <c r="LC306"/>
      <c r="LD306"/>
      <c r="LE306"/>
      <c r="LF306"/>
      <c r="LG306"/>
      <c r="LH306"/>
      <c r="LI306"/>
      <c r="LJ306"/>
      <c r="LK306"/>
      <c r="LL306"/>
      <c r="LM306"/>
      <c r="LN306"/>
      <c r="LO306"/>
      <c r="LP306"/>
      <c r="LQ306"/>
      <c r="LR306"/>
      <c r="LS306"/>
      <c r="LT306"/>
      <c r="LU306"/>
      <c r="LV306"/>
      <c r="LW306"/>
      <c r="LX306"/>
      <c r="LY306"/>
      <c r="LZ306"/>
      <c r="MA306"/>
      <c r="MB306"/>
      <c r="MC306"/>
      <c r="MD306"/>
      <c r="ME306"/>
      <c r="MF306"/>
      <c r="MG306"/>
      <c r="MH306"/>
      <c r="MI306"/>
      <c r="MJ306"/>
      <c r="MK306"/>
      <c r="ML306"/>
      <c r="MM306"/>
      <c r="MN306"/>
      <c r="MO306"/>
      <c r="MP306"/>
      <c r="MQ306"/>
      <c r="MR306"/>
      <c r="MS306"/>
      <c r="MT306"/>
      <c r="MU306"/>
      <c r="MV306"/>
      <c r="MW306"/>
      <c r="MX306"/>
      <c r="MY306"/>
      <c r="MZ306"/>
      <c r="NA306"/>
      <c r="NB306"/>
      <c r="NC306"/>
      <c r="ND306"/>
      <c r="NE306"/>
      <c r="NF306"/>
      <c r="NG306"/>
      <c r="NH306"/>
      <c r="NI306"/>
      <c r="NJ306"/>
      <c r="NK306"/>
      <c r="NL306"/>
      <c r="NM306"/>
      <c r="NN306"/>
      <c r="NO306"/>
      <c r="NP306"/>
      <c r="NQ306"/>
      <c r="NR306"/>
      <c r="NS306"/>
      <c r="NT306"/>
      <c r="NU306"/>
      <c r="NV306"/>
      <c r="NW306"/>
      <c r="NX306"/>
      <c r="NY306"/>
      <c r="NZ306"/>
      <c r="OA306"/>
      <c r="OB306"/>
      <c r="OC306"/>
      <c r="OD306"/>
      <c r="OE306"/>
      <c r="OF306"/>
      <c r="OG306"/>
      <c r="OH306"/>
      <c r="OI306"/>
      <c r="OJ306"/>
      <c r="OK306"/>
      <c r="OL306"/>
      <c r="OM306"/>
      <c r="ON306"/>
      <c r="OO306"/>
      <c r="OP306"/>
      <c r="OQ306"/>
      <c r="OR306"/>
      <c r="OS306"/>
      <c r="OT306"/>
      <c r="OU306"/>
      <c r="OV306"/>
      <c r="OW306"/>
      <c r="OX306"/>
      <c r="OY306"/>
      <c r="OZ306"/>
      <c r="PA306"/>
      <c r="PB306"/>
      <c r="PC306"/>
      <c r="PD306"/>
      <c r="PE306"/>
      <c r="PF306"/>
      <c r="PG306"/>
      <c r="PH306"/>
      <c r="PI306"/>
      <c r="PJ306"/>
      <c r="PK306"/>
      <c r="PL306"/>
      <c r="PM306"/>
      <c r="PN306"/>
      <c r="PO306"/>
      <c r="PP306"/>
      <c r="PQ306"/>
      <c r="PR306"/>
      <c r="PS306"/>
      <c r="PT306"/>
      <c r="PU306"/>
      <c r="PV306"/>
      <c r="PW306"/>
      <c r="PX306"/>
      <c r="PY306"/>
      <c r="PZ306"/>
      <c r="QA306"/>
      <c r="QB306"/>
      <c r="QC306"/>
      <c r="QD306"/>
      <c r="QE306"/>
      <c r="QF306"/>
      <c r="QG306"/>
      <c r="QH306"/>
      <c r="QI306"/>
      <c r="QJ306"/>
      <c r="QK306"/>
      <c r="QL306"/>
      <c r="QM306"/>
      <c r="QN306"/>
      <c r="QO306"/>
      <c r="QP306"/>
      <c r="QQ306"/>
      <c r="QR306"/>
      <c r="QS306"/>
      <c r="QT306"/>
      <c r="QU306"/>
      <c r="QV306"/>
      <c r="QW306"/>
      <c r="QX306"/>
      <c r="QY306"/>
      <c r="QZ306"/>
      <c r="RA306"/>
      <c r="RB306"/>
      <c r="RC306"/>
      <c r="RD306"/>
      <c r="RE306"/>
      <c r="RF306"/>
      <c r="RG306"/>
      <c r="RH306"/>
      <c r="RI306"/>
      <c r="RJ306"/>
      <c r="RK306"/>
      <c r="RL306"/>
      <c r="RM306"/>
      <c r="RN306"/>
      <c r="RO306"/>
      <c r="RP306"/>
      <c r="RQ306"/>
      <c r="RR306"/>
      <c r="RS306"/>
      <c r="RT306"/>
      <c r="RU306"/>
      <c r="RV306"/>
      <c r="RW306"/>
      <c r="RX306"/>
      <c r="RY306"/>
      <c r="RZ306"/>
      <c r="SA306"/>
      <c r="SB306"/>
      <c r="SC306"/>
      <c r="SD306"/>
      <c r="SE306"/>
      <c r="SF306"/>
      <c r="SG306"/>
      <c r="SH306"/>
      <c r="SI306"/>
      <c r="SJ306"/>
      <c r="SK306"/>
      <c r="SL306"/>
      <c r="SM306"/>
      <c r="SN306"/>
      <c r="SO306"/>
      <c r="SP306"/>
      <c r="SQ306"/>
      <c r="SR306"/>
      <c r="SS306"/>
      <c r="ST306"/>
      <c r="SU306"/>
      <c r="SV306"/>
      <c r="SW306"/>
      <c r="SX306"/>
      <c r="SY306"/>
      <c r="SZ306"/>
      <c r="TA306"/>
      <c r="TB306"/>
      <c r="TC306"/>
      <c r="TD306"/>
      <c r="TE306"/>
      <c r="TF306"/>
      <c r="TG306"/>
      <c r="TH306"/>
      <c r="TI306"/>
      <c r="TJ306"/>
      <c r="TK306"/>
      <c r="TL306"/>
      <c r="TM306"/>
      <c r="TN306"/>
      <c r="TO306"/>
      <c r="TP306"/>
      <c r="TQ306"/>
      <c r="TR306"/>
      <c r="TS306"/>
      <c r="TT306"/>
      <c r="TU306"/>
      <c r="TV306"/>
      <c r="TW306"/>
      <c r="TX306"/>
      <c r="TY306"/>
      <c r="TZ306"/>
      <c r="UA306"/>
      <c r="UB306"/>
      <c r="UC306"/>
      <c r="UD306"/>
      <c r="UE306"/>
      <c r="UF306"/>
      <c r="UG306"/>
      <c r="UH306"/>
      <c r="UI306"/>
      <c r="UJ306"/>
      <c r="UK306"/>
      <c r="UL306"/>
      <c r="UM306"/>
      <c r="UN306"/>
      <c r="UO306"/>
      <c r="UP306"/>
      <c r="UQ306"/>
      <c r="UR306"/>
      <c r="US306"/>
      <c r="UT306"/>
      <c r="UU306"/>
      <c r="UV306"/>
      <c r="UW306"/>
      <c r="UX306"/>
      <c r="UY306"/>
      <c r="UZ306"/>
      <c r="VA306"/>
      <c r="VB306"/>
      <c r="VC306"/>
      <c r="VD306"/>
      <c r="VE306"/>
      <c r="VF306"/>
      <c r="VG306"/>
      <c r="VH306"/>
      <c r="VI306"/>
      <c r="VJ306"/>
      <c r="VK306"/>
      <c r="VL306"/>
      <c r="VM306"/>
      <c r="VN306"/>
      <c r="VO306"/>
      <c r="VP306"/>
      <c r="VQ306"/>
      <c r="VR306"/>
      <c r="VS306"/>
      <c r="VT306"/>
      <c r="VU306"/>
      <c r="VV306"/>
      <c r="VW306"/>
      <c r="VX306"/>
      <c r="VY306"/>
      <c r="VZ306"/>
      <c r="WA306"/>
      <c r="WB306"/>
      <c r="WC306"/>
      <c r="WD306"/>
      <c r="WE306"/>
      <c r="WF306"/>
      <c r="WG306"/>
      <c r="WH306"/>
      <c r="WI306"/>
      <c r="WJ306"/>
      <c r="WK306"/>
      <c r="WL306"/>
      <c r="WM306"/>
      <c r="WN306"/>
      <c r="WO306"/>
      <c r="WP306"/>
      <c r="WQ306"/>
      <c r="WR306"/>
      <c r="WS306"/>
      <c r="WT306"/>
      <c r="WU306"/>
      <c r="WV306"/>
      <c r="WW306"/>
      <c r="WX306"/>
      <c r="WY306"/>
      <c r="WZ306"/>
      <c r="XA306"/>
      <c r="XB306"/>
      <c r="XC306"/>
      <c r="XD306"/>
      <c r="XE306"/>
      <c r="XF306"/>
      <c r="XG306"/>
      <c r="XH306"/>
      <c r="XI306"/>
      <c r="XJ306"/>
      <c r="XK306"/>
      <c r="XL306"/>
      <c r="XM306"/>
      <c r="XN306"/>
      <c r="XO306"/>
      <c r="XP306"/>
      <c r="XQ306"/>
      <c r="XR306"/>
      <c r="XS306"/>
      <c r="XT306"/>
      <c r="XU306"/>
      <c r="XV306"/>
      <c r="XW306"/>
      <c r="XX306"/>
      <c r="XY306"/>
      <c r="XZ306"/>
      <c r="YA306"/>
      <c r="YB306"/>
      <c r="YC306"/>
      <c r="YD306"/>
      <c r="YE306"/>
      <c r="YF306"/>
      <c r="YG306"/>
      <c r="YH306"/>
      <c r="YI306"/>
      <c r="YJ306"/>
      <c r="YK306"/>
      <c r="YL306"/>
      <c r="YM306"/>
      <c r="YN306"/>
      <c r="YO306"/>
      <c r="YP306"/>
      <c r="YQ306"/>
      <c r="YR306"/>
      <c r="YS306"/>
      <c r="YT306"/>
      <c r="YU306"/>
      <c r="YV306"/>
      <c r="YW306"/>
      <c r="YX306"/>
      <c r="YY306"/>
      <c r="YZ306"/>
      <c r="ZA306"/>
      <c r="ZB306"/>
      <c r="ZC306"/>
      <c r="ZD306"/>
      <c r="ZE306"/>
      <c r="ZF306"/>
      <c r="ZG306"/>
      <c r="ZH306"/>
      <c r="ZI306"/>
      <c r="ZJ306"/>
      <c r="ZK306"/>
      <c r="ZL306"/>
      <c r="ZM306"/>
      <c r="ZN306"/>
      <c r="ZO306"/>
      <c r="ZP306"/>
      <c r="ZQ306"/>
      <c r="ZR306"/>
      <c r="ZS306"/>
      <c r="ZT306"/>
      <c r="ZU306"/>
      <c r="ZV306"/>
      <c r="ZW306"/>
      <c r="ZX306"/>
      <c r="ZY306"/>
      <c r="ZZ306"/>
    </row>
    <row r="307" spans="1:702" s="18" customFormat="1">
      <c r="A307" s="158" t="s">
        <v>362</v>
      </c>
      <c r="B307">
        <v>0</v>
      </c>
      <c r="C307">
        <v>0</v>
      </c>
      <c r="D307">
        <v>0</v>
      </c>
      <c r="E307">
        <v>0</v>
      </c>
      <c r="F307">
        <v>0</v>
      </c>
      <c r="G307">
        <v>0</v>
      </c>
      <c r="H307">
        <v>0</v>
      </c>
      <c r="I307">
        <v>0</v>
      </c>
      <c r="J307">
        <v>0</v>
      </c>
      <c r="K307">
        <v>0</v>
      </c>
      <c r="L307">
        <v>0</v>
      </c>
      <c r="M307">
        <v>0</v>
      </c>
      <c r="N307">
        <v>0</v>
      </c>
      <c r="O307">
        <v>0</v>
      </c>
      <c r="P307">
        <v>0</v>
      </c>
      <c r="Q307">
        <v>0</v>
      </c>
      <c r="R307">
        <v>0</v>
      </c>
      <c r="S307">
        <v>0</v>
      </c>
      <c r="T307">
        <v>0</v>
      </c>
      <c r="U307">
        <v>0</v>
      </c>
      <c r="V307">
        <v>0</v>
      </c>
      <c r="W307">
        <v>0</v>
      </c>
      <c r="X307">
        <v>0</v>
      </c>
      <c r="Y307">
        <v>0</v>
      </c>
      <c r="Z307">
        <v>0</v>
      </c>
      <c r="AA307">
        <v>0</v>
      </c>
      <c r="AB307">
        <v>0</v>
      </c>
      <c r="AC307">
        <v>0</v>
      </c>
      <c r="AD307">
        <v>0</v>
      </c>
      <c r="AE307">
        <v>0</v>
      </c>
      <c r="AF307">
        <v>0</v>
      </c>
      <c r="AG307">
        <v>0</v>
      </c>
      <c r="AH307">
        <v>0</v>
      </c>
      <c r="AI307">
        <v>0</v>
      </c>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c r="DF307"/>
      <c r="DG307"/>
      <c r="DH307"/>
      <c r="DI307"/>
      <c r="DJ307"/>
      <c r="DK307"/>
      <c r="DL307"/>
      <c r="DM307"/>
      <c r="DN307"/>
      <c r="DO307"/>
      <c r="DP307"/>
      <c r="DQ307"/>
      <c r="DR307"/>
      <c r="DS307"/>
      <c r="DT307"/>
      <c r="DU307"/>
      <c r="DV307"/>
      <c r="DW307"/>
      <c r="DX307"/>
      <c r="DY307"/>
      <c r="DZ307"/>
      <c r="EA307"/>
      <c r="EB307"/>
      <c r="EC307"/>
      <c r="ED307"/>
      <c r="EE307"/>
      <c r="EF307"/>
      <c r="EG307"/>
      <c r="EH307"/>
      <c r="EI307"/>
      <c r="EJ307"/>
      <c r="EK307"/>
      <c r="EL307"/>
      <c r="EM307"/>
      <c r="EN307"/>
      <c r="EO307"/>
      <c r="EP307"/>
      <c r="EQ307"/>
      <c r="ER307"/>
      <c r="ES307"/>
      <c r="ET307"/>
      <c r="EU307"/>
      <c r="EV307"/>
      <c r="EW307"/>
      <c r="EX307"/>
      <c r="EY307"/>
      <c r="EZ307"/>
      <c r="FA307"/>
      <c r="FB307"/>
      <c r="FC307"/>
      <c r="FD307"/>
      <c r="FE307"/>
      <c r="FF307"/>
      <c r="FG307"/>
      <c r="FH307"/>
      <c r="FI307"/>
      <c r="FJ307"/>
      <c r="FK307"/>
      <c r="FL307"/>
      <c r="FM307"/>
      <c r="FN307"/>
      <c r="FO307"/>
      <c r="FP307"/>
      <c r="FQ307"/>
      <c r="FR307"/>
      <c r="FS307"/>
      <c r="FT307"/>
      <c r="FU307"/>
      <c r="FV307"/>
      <c r="FW307"/>
      <c r="FX307"/>
      <c r="FY307"/>
      <c r="FZ307"/>
      <c r="GA307"/>
      <c r="GB307"/>
      <c r="GC307"/>
      <c r="GD307"/>
      <c r="GE307"/>
      <c r="GF307"/>
      <c r="GG307"/>
      <c r="GH307"/>
      <c r="GI307"/>
      <c r="GJ307"/>
      <c r="GK307"/>
      <c r="GL307"/>
      <c r="GM307"/>
      <c r="GN307"/>
      <c r="GO307"/>
      <c r="GP307"/>
      <c r="GQ307"/>
      <c r="GR307"/>
      <c r="GS307"/>
      <c r="GT307"/>
      <c r="GU307"/>
      <c r="GV307"/>
      <c r="GW307"/>
      <c r="GX307"/>
      <c r="GY307"/>
      <c r="GZ307"/>
      <c r="HA307"/>
      <c r="HB307"/>
      <c r="HC307"/>
      <c r="HD307"/>
      <c r="HE307"/>
      <c r="HF307"/>
      <c r="HG307"/>
      <c r="HH307"/>
      <c r="HI307"/>
      <c r="HJ307"/>
      <c r="HK307"/>
      <c r="HL307"/>
      <c r="HM307"/>
      <c r="HN307"/>
      <c r="HO307"/>
      <c r="HP307"/>
      <c r="HQ307"/>
      <c r="HR307"/>
      <c r="HS307"/>
      <c r="HT307"/>
      <c r="HU307"/>
      <c r="HV307"/>
      <c r="HW307"/>
      <c r="HX307"/>
      <c r="HY307"/>
      <c r="HZ307"/>
      <c r="IA307"/>
      <c r="IB307"/>
      <c r="IC307"/>
      <c r="ID307"/>
      <c r="IE307"/>
      <c r="IF307"/>
      <c r="IG307"/>
      <c r="IH307"/>
      <c r="II307"/>
      <c r="IJ307"/>
      <c r="IK307"/>
      <c r="IL307"/>
      <c r="IM307"/>
      <c r="IN307"/>
      <c r="IO307"/>
      <c r="IP307"/>
      <c r="IQ307"/>
      <c r="IR307"/>
      <c r="IS307"/>
      <c r="IT307"/>
      <c r="IU307"/>
      <c r="IV307"/>
      <c r="IW307"/>
      <c r="IX307"/>
      <c r="IY307"/>
      <c r="IZ307"/>
      <c r="JA307"/>
      <c r="JB307"/>
      <c r="JC307"/>
      <c r="JD307"/>
      <c r="JE307"/>
      <c r="JF307"/>
      <c r="JG307"/>
      <c r="JH307"/>
      <c r="JI307"/>
      <c r="JJ307"/>
      <c r="JK307"/>
      <c r="JL307"/>
      <c r="JM307"/>
      <c r="JN307"/>
      <c r="JO307"/>
      <c r="JP307"/>
      <c r="JQ307"/>
      <c r="JR307"/>
      <c r="JS307"/>
      <c r="JT307"/>
      <c r="JU307"/>
      <c r="JV307"/>
      <c r="JW307"/>
      <c r="JX307"/>
      <c r="JY307"/>
      <c r="JZ307"/>
      <c r="KA307"/>
      <c r="KB307"/>
      <c r="KC307"/>
      <c r="KD307"/>
      <c r="KE307"/>
      <c r="KF307"/>
      <c r="KG307"/>
      <c r="KH307"/>
      <c r="KI307"/>
      <c r="KJ307"/>
      <c r="KK307"/>
      <c r="KL307"/>
      <c r="KM307"/>
      <c r="KN307"/>
      <c r="KO307"/>
      <c r="KP307"/>
      <c r="KQ307"/>
      <c r="KR307"/>
      <c r="KS307"/>
      <c r="KT307"/>
      <c r="KU307"/>
      <c r="KV307"/>
      <c r="KW307"/>
      <c r="KX307"/>
      <c r="KY307"/>
      <c r="KZ307"/>
      <c r="LA307"/>
      <c r="LB307"/>
      <c r="LC307"/>
      <c r="LD307"/>
      <c r="LE307"/>
      <c r="LF307"/>
      <c r="LG307"/>
      <c r="LH307"/>
      <c r="LI307"/>
      <c r="LJ307"/>
      <c r="LK307"/>
      <c r="LL307"/>
      <c r="LM307"/>
      <c r="LN307"/>
      <c r="LO307"/>
      <c r="LP307"/>
      <c r="LQ307"/>
      <c r="LR307"/>
      <c r="LS307"/>
      <c r="LT307"/>
      <c r="LU307"/>
      <c r="LV307"/>
      <c r="LW307"/>
      <c r="LX307"/>
      <c r="LY307"/>
      <c r="LZ307"/>
      <c r="MA307"/>
      <c r="MB307"/>
      <c r="MC307"/>
      <c r="MD307"/>
      <c r="ME307"/>
      <c r="MF307"/>
      <c r="MG307"/>
      <c r="MH307"/>
      <c r="MI307"/>
      <c r="MJ307"/>
      <c r="MK307"/>
      <c r="ML307"/>
      <c r="MM307"/>
      <c r="MN307"/>
      <c r="MO307"/>
      <c r="MP307"/>
      <c r="MQ307"/>
      <c r="MR307"/>
      <c r="MS307"/>
      <c r="MT307"/>
      <c r="MU307"/>
      <c r="MV307"/>
      <c r="MW307"/>
      <c r="MX307"/>
      <c r="MY307"/>
      <c r="MZ307"/>
      <c r="NA307"/>
      <c r="NB307"/>
      <c r="NC307"/>
      <c r="ND307"/>
      <c r="NE307"/>
      <c r="NF307"/>
      <c r="NG307"/>
      <c r="NH307"/>
      <c r="NI307"/>
      <c r="NJ307"/>
      <c r="NK307"/>
      <c r="NL307"/>
      <c r="NM307"/>
      <c r="NN307"/>
      <c r="NO307"/>
      <c r="NP307"/>
      <c r="NQ307"/>
      <c r="NR307"/>
      <c r="NS307"/>
      <c r="NT307"/>
      <c r="NU307"/>
      <c r="NV307"/>
      <c r="NW307"/>
      <c r="NX307"/>
      <c r="NY307"/>
      <c r="NZ307"/>
      <c r="OA307"/>
      <c r="OB307"/>
      <c r="OC307"/>
      <c r="OD307"/>
      <c r="OE307"/>
      <c r="OF307"/>
      <c r="OG307"/>
      <c r="OH307"/>
      <c r="OI307"/>
      <c r="OJ307"/>
      <c r="OK307"/>
      <c r="OL307"/>
      <c r="OM307"/>
      <c r="ON307"/>
      <c r="OO307"/>
      <c r="OP307"/>
      <c r="OQ307"/>
      <c r="OR307"/>
      <c r="OS307"/>
      <c r="OT307"/>
      <c r="OU307"/>
      <c r="OV307"/>
      <c r="OW307"/>
      <c r="OX307"/>
      <c r="OY307"/>
      <c r="OZ307"/>
      <c r="PA307"/>
      <c r="PB307"/>
      <c r="PC307"/>
      <c r="PD307"/>
      <c r="PE307"/>
      <c r="PF307"/>
      <c r="PG307"/>
      <c r="PH307"/>
      <c r="PI307"/>
      <c r="PJ307"/>
      <c r="PK307"/>
      <c r="PL307"/>
      <c r="PM307"/>
      <c r="PN307"/>
      <c r="PO307"/>
      <c r="PP307"/>
      <c r="PQ307"/>
      <c r="PR307"/>
      <c r="PS307"/>
      <c r="PT307"/>
      <c r="PU307"/>
      <c r="PV307"/>
      <c r="PW307"/>
      <c r="PX307"/>
      <c r="PY307"/>
      <c r="PZ307"/>
      <c r="QA307"/>
      <c r="QB307"/>
      <c r="QC307"/>
      <c r="QD307"/>
      <c r="QE307"/>
      <c r="QF307"/>
      <c r="QG307"/>
      <c r="QH307"/>
      <c r="QI307"/>
      <c r="QJ307"/>
      <c r="QK307"/>
      <c r="QL307"/>
      <c r="QM307"/>
      <c r="QN307"/>
      <c r="QO307"/>
      <c r="QP307"/>
      <c r="QQ307"/>
      <c r="QR307"/>
      <c r="QS307"/>
      <c r="QT307"/>
      <c r="QU307"/>
      <c r="QV307"/>
      <c r="QW307"/>
      <c r="QX307"/>
      <c r="QY307"/>
      <c r="QZ307"/>
      <c r="RA307"/>
      <c r="RB307"/>
      <c r="RC307"/>
      <c r="RD307"/>
      <c r="RE307"/>
      <c r="RF307"/>
      <c r="RG307"/>
      <c r="RH307"/>
      <c r="RI307"/>
      <c r="RJ307"/>
      <c r="RK307"/>
      <c r="RL307"/>
      <c r="RM307"/>
      <c r="RN307"/>
      <c r="RO307"/>
      <c r="RP307"/>
      <c r="RQ307"/>
      <c r="RR307"/>
      <c r="RS307"/>
      <c r="RT307"/>
      <c r="RU307"/>
      <c r="RV307"/>
      <c r="RW307"/>
      <c r="RX307"/>
      <c r="RY307"/>
      <c r="RZ307"/>
      <c r="SA307"/>
      <c r="SB307"/>
      <c r="SC307"/>
      <c r="SD307"/>
      <c r="SE307"/>
      <c r="SF307"/>
      <c r="SG307"/>
      <c r="SH307"/>
      <c r="SI307"/>
      <c r="SJ307"/>
      <c r="SK307"/>
      <c r="SL307"/>
      <c r="SM307"/>
      <c r="SN307"/>
      <c r="SO307"/>
      <c r="SP307"/>
      <c r="SQ307"/>
      <c r="SR307"/>
      <c r="SS307"/>
      <c r="ST307"/>
      <c r="SU307"/>
      <c r="SV307"/>
      <c r="SW307"/>
      <c r="SX307"/>
      <c r="SY307"/>
      <c r="SZ307"/>
      <c r="TA307"/>
      <c r="TB307"/>
      <c r="TC307"/>
      <c r="TD307"/>
      <c r="TE307"/>
      <c r="TF307"/>
      <c r="TG307"/>
      <c r="TH307"/>
      <c r="TI307"/>
      <c r="TJ307"/>
      <c r="TK307"/>
      <c r="TL307"/>
      <c r="TM307"/>
      <c r="TN307"/>
      <c r="TO307"/>
      <c r="TP307"/>
      <c r="TQ307"/>
      <c r="TR307"/>
      <c r="TS307"/>
      <c r="TT307"/>
      <c r="TU307"/>
      <c r="TV307"/>
      <c r="TW307"/>
      <c r="TX307"/>
      <c r="TY307"/>
      <c r="TZ307"/>
      <c r="UA307"/>
      <c r="UB307"/>
      <c r="UC307"/>
      <c r="UD307"/>
      <c r="UE307"/>
      <c r="UF307"/>
      <c r="UG307"/>
      <c r="UH307"/>
      <c r="UI307"/>
      <c r="UJ307"/>
      <c r="UK307"/>
      <c r="UL307"/>
      <c r="UM307"/>
      <c r="UN307"/>
      <c r="UO307"/>
      <c r="UP307"/>
      <c r="UQ307"/>
      <c r="UR307"/>
      <c r="US307"/>
      <c r="UT307"/>
      <c r="UU307"/>
      <c r="UV307"/>
      <c r="UW307"/>
      <c r="UX307"/>
      <c r="UY307"/>
      <c r="UZ307"/>
      <c r="VA307"/>
      <c r="VB307"/>
      <c r="VC307"/>
      <c r="VD307"/>
      <c r="VE307"/>
      <c r="VF307"/>
      <c r="VG307"/>
      <c r="VH307"/>
      <c r="VI307"/>
      <c r="VJ307"/>
      <c r="VK307"/>
      <c r="VL307"/>
      <c r="VM307"/>
      <c r="VN307"/>
      <c r="VO307"/>
      <c r="VP307"/>
      <c r="VQ307"/>
      <c r="VR307"/>
      <c r="VS307"/>
      <c r="VT307"/>
      <c r="VU307"/>
      <c r="VV307"/>
      <c r="VW307"/>
      <c r="VX307"/>
      <c r="VY307"/>
      <c r="VZ307"/>
      <c r="WA307"/>
      <c r="WB307"/>
      <c r="WC307"/>
      <c r="WD307"/>
      <c r="WE307"/>
      <c r="WF307"/>
      <c r="WG307"/>
      <c r="WH307"/>
      <c r="WI307"/>
      <c r="WJ307"/>
      <c r="WK307"/>
      <c r="WL307"/>
      <c r="WM307"/>
      <c r="WN307"/>
      <c r="WO307"/>
      <c r="WP307"/>
      <c r="WQ307"/>
      <c r="WR307"/>
      <c r="WS307"/>
      <c r="WT307"/>
      <c r="WU307"/>
      <c r="WV307"/>
      <c r="WW307"/>
      <c r="WX307"/>
      <c r="WY307"/>
      <c r="WZ307"/>
      <c r="XA307"/>
      <c r="XB307"/>
      <c r="XC307"/>
      <c r="XD307"/>
      <c r="XE307"/>
      <c r="XF307"/>
      <c r="XG307"/>
      <c r="XH307"/>
      <c r="XI307"/>
      <c r="XJ307"/>
      <c r="XK307"/>
      <c r="XL307"/>
      <c r="XM307"/>
      <c r="XN307"/>
      <c r="XO307"/>
      <c r="XP307"/>
      <c r="XQ307"/>
      <c r="XR307"/>
      <c r="XS307"/>
      <c r="XT307"/>
      <c r="XU307"/>
      <c r="XV307"/>
      <c r="XW307"/>
      <c r="XX307"/>
      <c r="XY307"/>
      <c r="XZ307"/>
      <c r="YA307"/>
      <c r="YB307"/>
      <c r="YC307"/>
      <c r="YD307"/>
      <c r="YE307"/>
      <c r="YF307"/>
      <c r="YG307"/>
      <c r="YH307"/>
      <c r="YI307"/>
      <c r="YJ307"/>
      <c r="YK307"/>
      <c r="YL307"/>
      <c r="YM307"/>
      <c r="YN307"/>
      <c r="YO307"/>
      <c r="YP307"/>
      <c r="YQ307"/>
      <c r="YR307"/>
      <c r="YS307"/>
      <c r="YT307"/>
      <c r="YU307"/>
      <c r="YV307"/>
      <c r="YW307"/>
      <c r="YX307"/>
      <c r="YY307"/>
      <c r="YZ307"/>
      <c r="ZA307"/>
      <c r="ZB307"/>
      <c r="ZC307"/>
      <c r="ZD307"/>
      <c r="ZE307"/>
      <c r="ZF307"/>
      <c r="ZG307"/>
      <c r="ZH307"/>
      <c r="ZI307"/>
      <c r="ZJ307"/>
      <c r="ZK307"/>
      <c r="ZL307"/>
      <c r="ZM307"/>
      <c r="ZN307"/>
      <c r="ZO307"/>
      <c r="ZP307"/>
      <c r="ZQ307"/>
      <c r="ZR307"/>
      <c r="ZS307"/>
      <c r="ZT307"/>
      <c r="ZU307"/>
      <c r="ZV307"/>
      <c r="ZW307"/>
      <c r="ZX307"/>
      <c r="ZY307"/>
      <c r="ZZ307"/>
    </row>
    <row r="308" spans="1:702" s="18" customFormat="1">
      <c r="A308" s="16" t="s">
        <v>180</v>
      </c>
      <c r="B308">
        <v>0</v>
      </c>
      <c r="C308">
        <v>25127.130714581075</v>
      </c>
      <c r="D308">
        <v>49600.944023122167</v>
      </c>
      <c r="E308">
        <v>70541.242689017265</v>
      </c>
      <c r="F308">
        <v>82963.066495658117</v>
      </c>
      <c r="G308">
        <v>102987.23029553556</v>
      </c>
      <c r="H308">
        <v>127745.18407714921</v>
      </c>
      <c r="I308">
        <v>158327.24611397937</v>
      </c>
      <c r="J308">
        <v>186912.1841804471</v>
      </c>
      <c r="K308">
        <v>209481.06302040827</v>
      </c>
      <c r="L308">
        <v>235262.78755694974</v>
      </c>
      <c r="M308">
        <v>266801.05416878057</v>
      </c>
      <c r="N308">
        <v>299770.10175141238</v>
      </c>
      <c r="O308">
        <v>336971.53638306248</v>
      </c>
      <c r="P308">
        <v>370872.03340806451</v>
      </c>
      <c r="Q308">
        <v>408351.1331051485</v>
      </c>
      <c r="R308">
        <v>452941.45978003205</v>
      </c>
      <c r="S308">
        <v>497478.71210505266</v>
      </c>
      <c r="T308">
        <v>556259.06855131371</v>
      </c>
      <c r="U308">
        <v>617696.03163572412</v>
      </c>
      <c r="V308">
        <v>669073.26631477324</v>
      </c>
      <c r="W308">
        <v>737807.7204015695</v>
      </c>
      <c r="X308">
        <v>821993.23448514519</v>
      </c>
      <c r="Y308">
        <v>891694.2658475457</v>
      </c>
      <c r="Z308">
        <v>957680.82260197622</v>
      </c>
      <c r="AA308">
        <v>1035288.7342837979</v>
      </c>
      <c r="AB308">
        <v>1102728.7015912139</v>
      </c>
      <c r="AC308">
        <v>1145012.8373419824</v>
      </c>
      <c r="AD308">
        <v>1176931.9423260069</v>
      </c>
      <c r="AE308">
        <v>1199515.364016999</v>
      </c>
      <c r="AF308">
        <v>1255223.242503447</v>
      </c>
      <c r="AG308">
        <v>1326423.7983501691</v>
      </c>
      <c r="AH308">
        <v>1373891.4454870187</v>
      </c>
      <c r="AI308">
        <v>1422492.0871365299</v>
      </c>
      <c r="AJ308">
        <v>1494941.3549788401</v>
      </c>
      <c r="AK308">
        <v>1551580.2846878925</v>
      </c>
      <c r="AL308">
        <v>1632728.7555938959</v>
      </c>
      <c r="AM308">
        <v>1714674.6396223898</v>
      </c>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c r="DF308"/>
      <c r="DG308"/>
      <c r="DH308"/>
      <c r="DI308"/>
      <c r="DJ308"/>
      <c r="DK308"/>
      <c r="DL308"/>
      <c r="DM308"/>
      <c r="DN308"/>
      <c r="DO308"/>
      <c r="DP308"/>
      <c r="DQ308"/>
      <c r="DR308"/>
      <c r="DS308"/>
      <c r="DT308"/>
      <c r="DU308"/>
      <c r="DV308"/>
      <c r="DW308"/>
      <c r="DX308"/>
      <c r="DY308"/>
      <c r="DZ308"/>
      <c r="EA308"/>
      <c r="EB308"/>
      <c r="EC308"/>
      <c r="ED308"/>
      <c r="EE308"/>
      <c r="EF308"/>
      <c r="EG308"/>
      <c r="EH308"/>
      <c r="EI308"/>
      <c r="EJ308"/>
      <c r="EK308"/>
      <c r="EL308"/>
      <c r="EM308"/>
      <c r="EN308"/>
      <c r="EO308"/>
      <c r="EP308"/>
      <c r="EQ308"/>
      <c r="ER308"/>
      <c r="ES308"/>
      <c r="ET308"/>
      <c r="EU308"/>
      <c r="EV308"/>
      <c r="EW308"/>
      <c r="EX308"/>
      <c r="EY308"/>
      <c r="EZ308"/>
      <c r="FA308"/>
      <c r="FB308"/>
      <c r="FC308"/>
      <c r="FD308"/>
      <c r="FE308"/>
      <c r="FF308"/>
      <c r="FG308"/>
      <c r="FH308"/>
      <c r="FI308"/>
      <c r="FJ308"/>
      <c r="FK308"/>
      <c r="FL308"/>
      <c r="FM308"/>
      <c r="FN308"/>
      <c r="FO308"/>
      <c r="FP308"/>
      <c r="FQ308"/>
      <c r="FR308"/>
      <c r="FS308"/>
      <c r="FT308"/>
      <c r="FU308"/>
      <c r="FV308"/>
      <c r="FW308"/>
      <c r="FX308"/>
      <c r="FY308"/>
      <c r="FZ308"/>
      <c r="GA308"/>
      <c r="GB308"/>
      <c r="GC308"/>
      <c r="GD308"/>
      <c r="GE308"/>
      <c r="GF308"/>
      <c r="GG308"/>
      <c r="GH308"/>
      <c r="GI308"/>
      <c r="GJ308"/>
      <c r="GK308"/>
      <c r="GL308"/>
      <c r="GM308"/>
      <c r="GN308"/>
      <c r="GO308"/>
      <c r="GP308"/>
      <c r="GQ308"/>
      <c r="GR308"/>
      <c r="GS308"/>
      <c r="GT308"/>
      <c r="GU308"/>
      <c r="GV308"/>
      <c r="GW308"/>
      <c r="GX308"/>
      <c r="GY308"/>
      <c r="GZ308"/>
      <c r="HA308"/>
      <c r="HB308"/>
      <c r="HC308"/>
      <c r="HD308"/>
      <c r="HE308"/>
      <c r="HF308"/>
      <c r="HG308"/>
      <c r="HH308"/>
      <c r="HI308"/>
      <c r="HJ308"/>
      <c r="HK308"/>
      <c r="HL308"/>
      <c r="HM308"/>
      <c r="HN308"/>
      <c r="HO308"/>
      <c r="HP308"/>
      <c r="HQ308"/>
      <c r="HR308"/>
      <c r="HS308"/>
      <c r="HT308"/>
      <c r="HU308"/>
      <c r="HV308"/>
      <c r="HW308"/>
      <c r="HX308"/>
      <c r="HY308"/>
      <c r="HZ308"/>
      <c r="IA308"/>
      <c r="IB308"/>
      <c r="IC308"/>
      <c r="ID308"/>
      <c r="IE308"/>
      <c r="IF308"/>
      <c r="IG308"/>
      <c r="IH308"/>
      <c r="II308"/>
      <c r="IJ308"/>
      <c r="IK308"/>
      <c r="IL308"/>
      <c r="IM308"/>
      <c r="IN308"/>
      <c r="IO308"/>
      <c r="IP308"/>
      <c r="IQ308"/>
      <c r="IR308"/>
      <c r="IS308"/>
      <c r="IT308"/>
      <c r="IU308"/>
      <c r="IV308"/>
      <c r="IW308"/>
      <c r="IX308"/>
      <c r="IY308"/>
      <c r="IZ308"/>
      <c r="JA308"/>
      <c r="JB308"/>
      <c r="JC308"/>
      <c r="JD308"/>
      <c r="JE308"/>
      <c r="JF308"/>
      <c r="JG308"/>
      <c r="JH308"/>
      <c r="JI308"/>
      <c r="JJ308"/>
      <c r="JK308"/>
      <c r="JL308"/>
      <c r="JM308"/>
      <c r="JN308"/>
      <c r="JO308"/>
      <c r="JP308"/>
      <c r="JQ308"/>
      <c r="JR308"/>
      <c r="JS308"/>
      <c r="JT308"/>
      <c r="JU308"/>
      <c r="JV308"/>
      <c r="JW308"/>
      <c r="JX308"/>
      <c r="JY308"/>
      <c r="JZ308"/>
      <c r="KA308"/>
      <c r="KB308"/>
      <c r="KC308"/>
      <c r="KD308"/>
      <c r="KE308"/>
      <c r="KF308"/>
      <c r="KG308"/>
      <c r="KH308"/>
      <c r="KI308"/>
      <c r="KJ308"/>
      <c r="KK308"/>
      <c r="KL308"/>
      <c r="KM308"/>
      <c r="KN308"/>
      <c r="KO308"/>
      <c r="KP308"/>
      <c r="KQ308"/>
      <c r="KR308"/>
      <c r="KS308"/>
      <c r="KT308"/>
      <c r="KU308"/>
      <c r="KV308"/>
      <c r="KW308"/>
      <c r="KX308"/>
      <c r="KY308"/>
      <c r="KZ308"/>
      <c r="LA308"/>
      <c r="LB308"/>
      <c r="LC308"/>
      <c r="LD308"/>
      <c r="LE308"/>
      <c r="LF308"/>
      <c r="LG308"/>
      <c r="LH308"/>
      <c r="LI308"/>
      <c r="LJ308"/>
      <c r="LK308"/>
      <c r="LL308"/>
      <c r="LM308"/>
      <c r="LN308"/>
      <c r="LO308"/>
      <c r="LP308"/>
      <c r="LQ308"/>
      <c r="LR308"/>
      <c r="LS308"/>
      <c r="LT308"/>
      <c r="LU308"/>
      <c r="LV308"/>
      <c r="LW308"/>
      <c r="LX308"/>
      <c r="LY308"/>
      <c r="LZ308"/>
      <c r="MA308"/>
      <c r="MB308"/>
      <c r="MC308"/>
      <c r="MD308"/>
      <c r="ME308"/>
      <c r="MF308"/>
      <c r="MG308"/>
      <c r="MH308"/>
      <c r="MI308"/>
      <c r="MJ308"/>
      <c r="MK308"/>
      <c r="ML308"/>
      <c r="MM308"/>
      <c r="MN308"/>
      <c r="MO308"/>
      <c r="MP308"/>
      <c r="MQ308"/>
      <c r="MR308"/>
      <c r="MS308"/>
      <c r="MT308"/>
      <c r="MU308"/>
      <c r="MV308"/>
      <c r="MW308"/>
      <c r="MX308"/>
      <c r="MY308"/>
      <c r="MZ308"/>
      <c r="NA308"/>
      <c r="NB308"/>
      <c r="NC308"/>
      <c r="ND308"/>
      <c r="NE308"/>
      <c r="NF308"/>
      <c r="NG308"/>
      <c r="NH308"/>
      <c r="NI308"/>
      <c r="NJ308"/>
      <c r="NK308"/>
      <c r="NL308"/>
      <c r="NM308"/>
      <c r="NN308"/>
      <c r="NO308"/>
      <c r="NP308"/>
      <c r="NQ308"/>
      <c r="NR308"/>
      <c r="NS308"/>
      <c r="NT308"/>
      <c r="NU308"/>
      <c r="NV308"/>
      <c r="NW308"/>
      <c r="NX308"/>
      <c r="NY308"/>
      <c r="NZ308"/>
      <c r="OA308"/>
      <c r="OB308"/>
      <c r="OC308"/>
      <c r="OD308"/>
      <c r="OE308"/>
      <c r="OF308"/>
      <c r="OG308"/>
      <c r="OH308"/>
      <c r="OI308"/>
      <c r="OJ308"/>
      <c r="OK308"/>
      <c r="OL308"/>
      <c r="OM308"/>
      <c r="ON308"/>
      <c r="OO308"/>
      <c r="OP308"/>
      <c r="OQ308"/>
      <c r="OR308"/>
      <c r="OS308"/>
      <c r="OT308"/>
      <c r="OU308"/>
      <c r="OV308"/>
      <c r="OW308"/>
      <c r="OX308"/>
      <c r="OY308"/>
      <c r="OZ308"/>
      <c r="PA308"/>
      <c r="PB308"/>
      <c r="PC308"/>
      <c r="PD308"/>
      <c r="PE308"/>
      <c r="PF308"/>
      <c r="PG308"/>
      <c r="PH308"/>
      <c r="PI308"/>
      <c r="PJ308"/>
      <c r="PK308"/>
      <c r="PL308"/>
      <c r="PM308"/>
      <c r="PN308"/>
      <c r="PO308"/>
      <c r="PP308"/>
      <c r="PQ308"/>
      <c r="PR308"/>
      <c r="PS308"/>
      <c r="PT308"/>
      <c r="PU308"/>
      <c r="PV308"/>
      <c r="PW308"/>
      <c r="PX308"/>
      <c r="PY308"/>
      <c r="PZ308"/>
      <c r="QA308"/>
      <c r="QB308"/>
      <c r="QC308"/>
      <c r="QD308"/>
      <c r="QE308"/>
      <c r="QF308"/>
      <c r="QG308"/>
      <c r="QH308"/>
      <c r="QI308"/>
      <c r="QJ308"/>
      <c r="QK308"/>
      <c r="QL308"/>
      <c r="QM308"/>
      <c r="QN308"/>
      <c r="QO308"/>
      <c r="QP308"/>
      <c r="QQ308"/>
      <c r="QR308"/>
      <c r="QS308"/>
      <c r="QT308"/>
      <c r="QU308"/>
      <c r="QV308"/>
      <c r="QW308"/>
      <c r="QX308"/>
      <c r="QY308"/>
      <c r="QZ308"/>
      <c r="RA308"/>
      <c r="RB308"/>
      <c r="RC308"/>
      <c r="RD308"/>
      <c r="RE308"/>
      <c r="RF308"/>
      <c r="RG308"/>
      <c r="RH308"/>
      <c r="RI308"/>
      <c r="RJ308"/>
      <c r="RK308"/>
      <c r="RL308"/>
      <c r="RM308"/>
      <c r="RN308"/>
      <c r="RO308"/>
      <c r="RP308"/>
      <c r="RQ308"/>
      <c r="RR308"/>
      <c r="RS308"/>
      <c r="RT308"/>
      <c r="RU308"/>
      <c r="RV308"/>
      <c r="RW308"/>
      <c r="RX308"/>
      <c r="RY308"/>
      <c r="RZ308"/>
      <c r="SA308"/>
      <c r="SB308"/>
      <c r="SC308"/>
      <c r="SD308"/>
      <c r="SE308"/>
      <c r="SF308"/>
      <c r="SG308"/>
      <c r="SH308"/>
      <c r="SI308"/>
      <c r="SJ308"/>
      <c r="SK308"/>
      <c r="SL308"/>
      <c r="SM308"/>
      <c r="SN308"/>
      <c r="SO308"/>
      <c r="SP308"/>
      <c r="SQ308"/>
      <c r="SR308"/>
      <c r="SS308"/>
      <c r="ST308"/>
      <c r="SU308"/>
      <c r="SV308"/>
      <c r="SW308"/>
      <c r="SX308"/>
      <c r="SY308"/>
      <c r="SZ308"/>
      <c r="TA308"/>
      <c r="TB308"/>
      <c r="TC308"/>
      <c r="TD308"/>
      <c r="TE308"/>
      <c r="TF308"/>
      <c r="TG308"/>
      <c r="TH308"/>
      <c r="TI308"/>
      <c r="TJ308"/>
      <c r="TK308"/>
      <c r="TL308"/>
      <c r="TM308"/>
      <c r="TN308"/>
      <c r="TO308"/>
      <c r="TP308"/>
      <c r="TQ308"/>
      <c r="TR308"/>
      <c r="TS308"/>
      <c r="TT308"/>
      <c r="TU308"/>
      <c r="TV308"/>
      <c r="TW308"/>
      <c r="TX308"/>
      <c r="TY308"/>
      <c r="TZ308"/>
      <c r="UA308"/>
      <c r="UB308"/>
      <c r="UC308"/>
      <c r="UD308"/>
      <c r="UE308"/>
      <c r="UF308"/>
      <c r="UG308"/>
      <c r="UH308"/>
      <c r="UI308"/>
      <c r="UJ308"/>
      <c r="UK308"/>
      <c r="UL308"/>
      <c r="UM308"/>
      <c r="UN308"/>
      <c r="UO308"/>
      <c r="UP308"/>
      <c r="UQ308"/>
      <c r="UR308"/>
      <c r="US308"/>
      <c r="UT308"/>
      <c r="UU308"/>
      <c r="UV308"/>
      <c r="UW308"/>
      <c r="UX308"/>
      <c r="UY308"/>
      <c r="UZ308"/>
      <c r="VA308"/>
      <c r="VB308"/>
      <c r="VC308"/>
      <c r="VD308"/>
      <c r="VE308"/>
      <c r="VF308"/>
      <c r="VG308"/>
      <c r="VH308"/>
      <c r="VI308"/>
      <c r="VJ308"/>
      <c r="VK308"/>
      <c r="VL308"/>
      <c r="VM308"/>
      <c r="VN308"/>
      <c r="VO308"/>
      <c r="VP308"/>
      <c r="VQ308"/>
      <c r="VR308"/>
      <c r="VS308"/>
      <c r="VT308"/>
      <c r="VU308"/>
      <c r="VV308"/>
      <c r="VW308"/>
      <c r="VX308"/>
      <c r="VY308"/>
      <c r="VZ308"/>
      <c r="WA308"/>
      <c r="WB308"/>
      <c r="WC308"/>
      <c r="WD308"/>
      <c r="WE308"/>
      <c r="WF308"/>
      <c r="WG308"/>
      <c r="WH308"/>
      <c r="WI308"/>
      <c r="WJ308"/>
      <c r="WK308"/>
      <c r="WL308"/>
      <c r="WM308"/>
      <c r="WN308"/>
      <c r="WO308"/>
      <c r="WP308"/>
      <c r="WQ308"/>
      <c r="WR308"/>
      <c r="WS308"/>
      <c r="WT308"/>
      <c r="WU308"/>
      <c r="WV308"/>
      <c r="WW308"/>
      <c r="WX308"/>
      <c r="WY308"/>
      <c r="WZ308"/>
      <c r="XA308"/>
      <c r="XB308"/>
      <c r="XC308"/>
      <c r="XD308"/>
      <c r="XE308"/>
      <c r="XF308"/>
      <c r="XG308"/>
      <c r="XH308"/>
      <c r="XI308"/>
      <c r="XJ308"/>
      <c r="XK308"/>
      <c r="XL308"/>
      <c r="XM308"/>
      <c r="XN308"/>
      <c r="XO308"/>
      <c r="XP308"/>
      <c r="XQ308"/>
      <c r="XR308"/>
      <c r="XS308"/>
      <c r="XT308"/>
      <c r="XU308"/>
      <c r="XV308"/>
      <c r="XW308"/>
      <c r="XX308"/>
      <c r="XY308"/>
      <c r="XZ308"/>
      <c r="YA308"/>
      <c r="YB308"/>
      <c r="YC308"/>
      <c r="YD308"/>
      <c r="YE308"/>
      <c r="YF308"/>
      <c r="YG308"/>
      <c r="YH308"/>
      <c r="YI308"/>
      <c r="YJ308"/>
      <c r="YK308"/>
      <c r="YL308"/>
      <c r="YM308"/>
      <c r="YN308"/>
      <c r="YO308"/>
      <c r="YP308"/>
      <c r="YQ308"/>
      <c r="YR308"/>
      <c r="YS308"/>
      <c r="YT308"/>
      <c r="YU308"/>
      <c r="YV308"/>
      <c r="YW308"/>
      <c r="YX308"/>
      <c r="YY308"/>
      <c r="YZ308"/>
      <c r="ZA308"/>
      <c r="ZB308"/>
      <c r="ZC308"/>
      <c r="ZD308"/>
      <c r="ZE308"/>
      <c r="ZF308"/>
      <c r="ZG308"/>
      <c r="ZH308"/>
      <c r="ZI308"/>
      <c r="ZJ308"/>
      <c r="ZK308"/>
      <c r="ZL308"/>
      <c r="ZM308"/>
      <c r="ZN308"/>
      <c r="ZO308"/>
      <c r="ZP308"/>
      <c r="ZQ308"/>
      <c r="ZR308"/>
      <c r="ZS308"/>
      <c r="ZT308"/>
      <c r="ZU308"/>
      <c r="ZV308"/>
      <c r="ZW308"/>
      <c r="ZX308"/>
      <c r="ZY308"/>
      <c r="ZZ308"/>
    </row>
    <row r="309" spans="1:702" s="18" customFormat="1">
      <c r="A309" s="16" t="s">
        <v>68</v>
      </c>
      <c r="B309">
        <v>502542.61429162155</v>
      </c>
      <c r="C309">
        <v>504254.24552404665</v>
      </c>
      <c r="D309">
        <v>456059.51918362238</v>
      </c>
      <c r="E309">
        <v>406142.98805663182</v>
      </c>
      <c r="F309">
        <v>389613.98818152852</v>
      </c>
      <c r="G309">
        <v>405937.20154845744</v>
      </c>
      <c r="H309">
        <v>443262.7978361331</v>
      </c>
      <c r="I309">
        <v>385560.59023721959</v>
      </c>
      <c r="J309">
        <v>382844.38346060493</v>
      </c>
      <c r="K309">
        <v>381768.68423611484</v>
      </c>
      <c r="L309">
        <v>429546.16797280993</v>
      </c>
      <c r="M309">
        <v>394177.20663107361</v>
      </c>
      <c r="N309">
        <v>453220.71916696837</v>
      </c>
      <c r="O309">
        <v>432804.47274879675</v>
      </c>
      <c r="P309">
        <v>443894.62304682581</v>
      </c>
      <c r="Q309">
        <v>489619.41700388287</v>
      </c>
      <c r="R309">
        <v>452137.43368247116</v>
      </c>
      <c r="S309">
        <v>473266.82063363912</v>
      </c>
      <c r="T309">
        <v>524433.73283234378</v>
      </c>
      <c r="U309">
        <v>608021.62019485433</v>
      </c>
      <c r="V309">
        <v>613210.90023849974</v>
      </c>
      <c r="W309">
        <v>658452.53701787104</v>
      </c>
      <c r="X309">
        <v>605573.25508833735</v>
      </c>
      <c r="Y309">
        <v>639219.52668258408</v>
      </c>
      <c r="Z309">
        <v>594467.36021604319</v>
      </c>
      <c r="AA309">
        <v>544068.18580760132</v>
      </c>
      <c r="AB309">
        <v>521703.22979981906</v>
      </c>
      <c r="AC309">
        <v>529274.53378713329</v>
      </c>
      <c r="AD309">
        <v>492052.15000548982</v>
      </c>
      <c r="AE309">
        <v>477845.18729132961</v>
      </c>
      <c r="AF309">
        <v>483479.966039547</v>
      </c>
      <c r="AG309">
        <v>488925.85337221751</v>
      </c>
      <c r="AH309">
        <v>377973.69863823411</v>
      </c>
      <c r="AI309">
        <v>350347.23070431873</v>
      </c>
      <c r="AJ309">
        <v>325329.31081079872</v>
      </c>
      <c r="AK309">
        <v>319017.8086163947</v>
      </c>
      <c r="AL309">
        <v>294988.16194509901</v>
      </c>
      <c r="AM309">
        <v>276551.11333826295</v>
      </c>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c r="HB309"/>
      <c r="HC309"/>
      <c r="HD309"/>
      <c r="HE309"/>
      <c r="HF309"/>
      <c r="HG309"/>
      <c r="HH309"/>
      <c r="HI309"/>
      <c r="HJ309"/>
      <c r="HK309"/>
      <c r="HL309"/>
      <c r="HM309"/>
      <c r="HN309"/>
      <c r="HO309"/>
      <c r="HP309"/>
      <c r="HQ309"/>
      <c r="HR309"/>
      <c r="HS309"/>
      <c r="HT309"/>
      <c r="HU309"/>
      <c r="HV309"/>
      <c r="HW309"/>
      <c r="HX309"/>
      <c r="HY309"/>
      <c r="HZ309"/>
      <c r="IA309"/>
      <c r="IB309"/>
      <c r="IC309"/>
      <c r="ID309"/>
      <c r="IE309"/>
      <c r="IF309"/>
      <c r="IG309"/>
      <c r="IH309"/>
      <c r="II309"/>
      <c r="IJ309"/>
      <c r="IK309"/>
      <c r="IL309"/>
      <c r="IM309"/>
      <c r="IN309"/>
      <c r="IO309"/>
      <c r="IP309"/>
      <c r="IQ309"/>
      <c r="IR309"/>
      <c r="IS309"/>
      <c r="IT309"/>
      <c r="IU309"/>
      <c r="IV309"/>
      <c r="IW309"/>
      <c r="IX309"/>
      <c r="IY309"/>
      <c r="IZ309"/>
      <c r="JA309"/>
      <c r="JB309"/>
      <c r="JC309"/>
      <c r="JD309"/>
      <c r="JE309"/>
      <c r="JF309"/>
      <c r="JG309"/>
      <c r="JH309"/>
      <c r="JI309"/>
      <c r="JJ309"/>
      <c r="JK309"/>
      <c r="JL309"/>
      <c r="JM309"/>
      <c r="JN309"/>
      <c r="JO309"/>
      <c r="JP309"/>
      <c r="JQ309"/>
      <c r="JR309"/>
      <c r="JS309"/>
      <c r="JT309"/>
      <c r="JU309"/>
      <c r="JV309"/>
      <c r="JW309"/>
      <c r="JX309"/>
      <c r="JY309"/>
      <c r="JZ309"/>
      <c r="KA309"/>
      <c r="KB309"/>
      <c r="KC309"/>
      <c r="KD309"/>
      <c r="KE309"/>
      <c r="KF309"/>
      <c r="KG309"/>
      <c r="KH309"/>
      <c r="KI309"/>
      <c r="KJ309"/>
      <c r="KK309"/>
      <c r="KL309"/>
      <c r="KM309"/>
      <c r="KN309"/>
      <c r="KO309"/>
      <c r="KP309"/>
      <c r="KQ309"/>
      <c r="KR309"/>
      <c r="KS309"/>
      <c r="KT309"/>
      <c r="KU309"/>
      <c r="KV309"/>
      <c r="KW309"/>
      <c r="KX309"/>
      <c r="KY309"/>
      <c r="KZ309"/>
      <c r="LA309"/>
      <c r="LB309"/>
      <c r="LC309"/>
      <c r="LD309"/>
      <c r="LE309"/>
      <c r="LF309"/>
      <c r="LG309"/>
      <c r="LH309"/>
      <c r="LI309"/>
      <c r="LJ309"/>
      <c r="LK309"/>
      <c r="LL309"/>
      <c r="LM309"/>
      <c r="LN309"/>
      <c r="LO309"/>
      <c r="LP309"/>
      <c r="LQ309"/>
      <c r="LR309"/>
      <c r="LS309"/>
      <c r="LT309"/>
      <c r="LU309"/>
      <c r="LV309"/>
      <c r="LW309"/>
      <c r="LX309"/>
      <c r="LY309"/>
      <c r="LZ309"/>
      <c r="MA309"/>
      <c r="MB309"/>
      <c r="MC309"/>
      <c r="MD309"/>
      <c r="ME309"/>
      <c r="MF309"/>
      <c r="MG309"/>
      <c r="MH309"/>
      <c r="MI309"/>
      <c r="MJ309"/>
      <c r="MK309"/>
      <c r="ML309"/>
      <c r="MM309"/>
      <c r="MN309"/>
      <c r="MO309"/>
      <c r="MP309"/>
      <c r="MQ309"/>
      <c r="MR309"/>
      <c r="MS309"/>
      <c r="MT309"/>
      <c r="MU309"/>
      <c r="MV309"/>
      <c r="MW309"/>
      <c r="MX309"/>
      <c r="MY309"/>
      <c r="MZ309"/>
      <c r="NA309"/>
      <c r="NB309"/>
      <c r="NC309"/>
      <c r="ND309"/>
      <c r="NE309"/>
      <c r="NF309"/>
      <c r="NG309"/>
      <c r="NH309"/>
      <c r="NI309"/>
      <c r="NJ309"/>
      <c r="NK309"/>
      <c r="NL309"/>
      <c r="NM309"/>
      <c r="NN309"/>
      <c r="NO309"/>
      <c r="NP309"/>
      <c r="NQ309"/>
      <c r="NR309"/>
      <c r="NS309"/>
      <c r="NT309"/>
      <c r="NU309"/>
      <c r="NV309"/>
      <c r="NW309"/>
      <c r="NX309"/>
      <c r="NY309"/>
      <c r="NZ309"/>
      <c r="OA309"/>
      <c r="OB309"/>
      <c r="OC309"/>
      <c r="OD309"/>
      <c r="OE309"/>
      <c r="OF309"/>
      <c r="OG309"/>
      <c r="OH309"/>
      <c r="OI309"/>
      <c r="OJ309"/>
      <c r="OK309"/>
      <c r="OL309"/>
      <c r="OM309"/>
      <c r="ON309"/>
      <c r="OO309"/>
      <c r="OP309"/>
      <c r="OQ309"/>
      <c r="OR309"/>
      <c r="OS309"/>
      <c r="OT309"/>
      <c r="OU309"/>
      <c r="OV309"/>
      <c r="OW309"/>
      <c r="OX309"/>
      <c r="OY309"/>
      <c r="OZ309"/>
      <c r="PA309"/>
      <c r="PB309"/>
      <c r="PC309"/>
      <c r="PD309"/>
      <c r="PE309"/>
      <c r="PF309"/>
      <c r="PG309"/>
      <c r="PH309"/>
      <c r="PI309"/>
      <c r="PJ309"/>
      <c r="PK309"/>
      <c r="PL309"/>
      <c r="PM309"/>
      <c r="PN309"/>
      <c r="PO309"/>
      <c r="PP309"/>
      <c r="PQ309"/>
      <c r="PR309"/>
      <c r="PS309"/>
      <c r="PT309"/>
      <c r="PU309"/>
      <c r="PV309"/>
      <c r="PW309"/>
      <c r="PX309"/>
      <c r="PY309"/>
      <c r="PZ309"/>
      <c r="QA309"/>
      <c r="QB309"/>
      <c r="QC309"/>
      <c r="QD309"/>
      <c r="QE309"/>
      <c r="QF309"/>
      <c r="QG309"/>
      <c r="QH309"/>
      <c r="QI309"/>
      <c r="QJ309"/>
      <c r="QK309"/>
      <c r="QL309"/>
      <c r="QM309"/>
      <c r="QN309"/>
      <c r="QO309"/>
      <c r="QP309"/>
      <c r="QQ309"/>
      <c r="QR309"/>
      <c r="QS309"/>
      <c r="QT309"/>
      <c r="QU309"/>
      <c r="QV309"/>
      <c r="QW309"/>
      <c r="QX309"/>
      <c r="QY309"/>
      <c r="QZ309"/>
      <c r="RA309"/>
      <c r="RB309"/>
      <c r="RC309"/>
      <c r="RD309"/>
      <c r="RE309"/>
      <c r="RF309"/>
      <c r="RG309"/>
      <c r="RH309"/>
      <c r="RI309"/>
      <c r="RJ309"/>
      <c r="RK309"/>
      <c r="RL309"/>
      <c r="RM309"/>
      <c r="RN309"/>
      <c r="RO309"/>
      <c r="RP309"/>
      <c r="RQ309"/>
      <c r="RR309"/>
      <c r="RS309"/>
      <c r="RT309"/>
      <c r="RU309"/>
      <c r="RV309"/>
      <c r="RW309"/>
      <c r="RX309"/>
      <c r="RY309"/>
      <c r="RZ309"/>
      <c r="SA309"/>
      <c r="SB309"/>
      <c r="SC309"/>
      <c r="SD309"/>
      <c r="SE309"/>
      <c r="SF309"/>
      <c r="SG309"/>
      <c r="SH309"/>
      <c r="SI309"/>
      <c r="SJ309"/>
      <c r="SK309"/>
      <c r="SL309"/>
      <c r="SM309"/>
      <c r="SN309"/>
      <c r="SO309"/>
      <c r="SP309"/>
      <c r="SQ309"/>
      <c r="SR309"/>
      <c r="SS309"/>
      <c r="ST309"/>
      <c r="SU309"/>
      <c r="SV309"/>
      <c r="SW309"/>
      <c r="SX309"/>
      <c r="SY309"/>
      <c r="SZ309"/>
      <c r="TA309"/>
      <c r="TB309"/>
      <c r="TC309"/>
      <c r="TD309"/>
      <c r="TE309"/>
      <c r="TF309"/>
      <c r="TG309"/>
      <c r="TH309"/>
      <c r="TI309"/>
      <c r="TJ309"/>
      <c r="TK309"/>
      <c r="TL309"/>
      <c r="TM309"/>
      <c r="TN309"/>
      <c r="TO309"/>
      <c r="TP309"/>
      <c r="TQ309"/>
      <c r="TR309"/>
      <c r="TS309"/>
      <c r="TT309"/>
      <c r="TU309"/>
      <c r="TV309"/>
      <c r="TW309"/>
      <c r="TX309"/>
      <c r="TY309"/>
      <c r="TZ309"/>
      <c r="UA309"/>
      <c r="UB309"/>
      <c r="UC309"/>
      <c r="UD309"/>
      <c r="UE309"/>
      <c r="UF309"/>
      <c r="UG309"/>
      <c r="UH309"/>
      <c r="UI309"/>
      <c r="UJ309"/>
      <c r="UK309"/>
      <c r="UL309"/>
      <c r="UM309"/>
      <c r="UN309"/>
      <c r="UO309"/>
      <c r="UP309"/>
      <c r="UQ309"/>
      <c r="UR309"/>
      <c r="US309"/>
      <c r="UT309"/>
      <c r="UU309"/>
      <c r="UV309"/>
      <c r="UW309"/>
      <c r="UX309"/>
      <c r="UY309"/>
      <c r="UZ309"/>
      <c r="VA309"/>
      <c r="VB309"/>
      <c r="VC309"/>
      <c r="VD309"/>
      <c r="VE309"/>
      <c r="VF309"/>
      <c r="VG309"/>
      <c r="VH309"/>
      <c r="VI309"/>
      <c r="VJ309"/>
      <c r="VK309"/>
      <c r="VL309"/>
      <c r="VM309"/>
      <c r="VN309"/>
      <c r="VO309"/>
      <c r="VP309"/>
      <c r="VQ309"/>
      <c r="VR309"/>
      <c r="VS309"/>
      <c r="VT309"/>
      <c r="VU309"/>
      <c r="VV309"/>
      <c r="VW309"/>
      <c r="VX309"/>
      <c r="VY309"/>
      <c r="VZ309"/>
      <c r="WA309"/>
      <c r="WB309"/>
      <c r="WC309"/>
      <c r="WD309"/>
      <c r="WE309"/>
      <c r="WF309"/>
      <c r="WG309"/>
      <c r="WH309"/>
      <c r="WI309"/>
      <c r="WJ309"/>
      <c r="WK309"/>
      <c r="WL309"/>
      <c r="WM309"/>
      <c r="WN309"/>
      <c r="WO309"/>
      <c r="WP309"/>
      <c r="WQ309"/>
      <c r="WR309"/>
      <c r="WS309"/>
      <c r="WT309"/>
      <c r="WU309"/>
      <c r="WV309"/>
      <c r="WW309"/>
      <c r="WX309"/>
      <c r="WY309"/>
      <c r="WZ309"/>
      <c r="XA309"/>
      <c r="XB309"/>
      <c r="XC309"/>
      <c r="XD309"/>
      <c r="XE309"/>
      <c r="XF309"/>
      <c r="XG309"/>
      <c r="XH309"/>
      <c r="XI309"/>
      <c r="XJ309"/>
      <c r="XK309"/>
      <c r="XL309"/>
      <c r="XM309"/>
      <c r="XN309"/>
      <c r="XO309"/>
      <c r="XP309"/>
      <c r="XQ309"/>
      <c r="XR309"/>
      <c r="XS309"/>
      <c r="XT309"/>
      <c r="XU309"/>
      <c r="XV309"/>
      <c r="XW309"/>
      <c r="XX309"/>
      <c r="XY309"/>
      <c r="XZ309"/>
      <c r="YA309"/>
      <c r="YB309"/>
      <c r="YC309"/>
      <c r="YD309"/>
      <c r="YE309"/>
      <c r="YF309"/>
      <c r="YG309"/>
      <c r="YH309"/>
      <c r="YI309"/>
      <c r="YJ309"/>
      <c r="YK309"/>
      <c r="YL309"/>
      <c r="YM309"/>
      <c r="YN309"/>
      <c r="YO309"/>
      <c r="YP309"/>
      <c r="YQ309"/>
      <c r="YR309"/>
      <c r="YS309"/>
      <c r="YT309"/>
      <c r="YU309"/>
      <c r="YV309"/>
      <c r="YW309"/>
      <c r="YX309"/>
      <c r="YY309"/>
      <c r="YZ309"/>
      <c r="ZA309"/>
      <c r="ZB309"/>
      <c r="ZC309"/>
      <c r="ZD309"/>
      <c r="ZE309"/>
      <c r="ZF309"/>
      <c r="ZG309"/>
      <c r="ZH309"/>
      <c r="ZI309"/>
      <c r="ZJ309"/>
      <c r="ZK309"/>
      <c r="ZL309"/>
      <c r="ZM309"/>
      <c r="ZN309"/>
      <c r="ZO309"/>
      <c r="ZP309"/>
      <c r="ZQ309"/>
      <c r="ZR309"/>
      <c r="ZS309"/>
      <c r="ZT309"/>
      <c r="ZU309"/>
      <c r="ZV309"/>
      <c r="ZW309"/>
      <c r="ZX309"/>
      <c r="ZY309"/>
      <c r="ZZ309"/>
    </row>
    <row r="310" spans="1:702" s="18" customFormat="1">
      <c r="A310" s="16" t="s">
        <v>69</v>
      </c>
      <c r="B310">
        <v>125635.65357290539</v>
      </c>
      <c r="C310">
        <v>126063.56138101166</v>
      </c>
      <c r="D310">
        <v>114014.8797959056</v>
      </c>
      <c r="E310">
        <v>101535.74701415795</v>
      </c>
      <c r="F310">
        <v>97403.49704538213</v>
      </c>
      <c r="G310">
        <v>101484.30038711436</v>
      </c>
      <c r="H310">
        <v>110815.69945903328</v>
      </c>
      <c r="I310">
        <v>96390.147559304896</v>
      </c>
      <c r="J310">
        <v>95711.095865151234</v>
      </c>
      <c r="K310">
        <v>95442.171059028711</v>
      </c>
      <c r="L310">
        <v>107386.54199320248</v>
      </c>
      <c r="M310">
        <v>98544.301657768403</v>
      </c>
      <c r="N310">
        <v>113305.17979174211</v>
      </c>
      <c r="O310">
        <v>108201.1181871992</v>
      </c>
      <c r="P310">
        <v>110973.65576170647</v>
      </c>
      <c r="Q310">
        <v>122404.85425097072</v>
      </c>
      <c r="R310">
        <v>113034.35842061779</v>
      </c>
      <c r="S310">
        <v>118316.70515840978</v>
      </c>
      <c r="T310">
        <v>131108.43320808595</v>
      </c>
      <c r="U310">
        <v>0</v>
      </c>
      <c r="V310">
        <v>0</v>
      </c>
      <c r="W310">
        <v>0</v>
      </c>
      <c r="X310">
        <v>0</v>
      </c>
      <c r="Y310">
        <v>0</v>
      </c>
      <c r="Z310">
        <v>0</v>
      </c>
      <c r="AA310">
        <v>0</v>
      </c>
      <c r="AB310">
        <v>0</v>
      </c>
      <c r="AC310">
        <v>0</v>
      </c>
      <c r="AD310">
        <v>0</v>
      </c>
      <c r="AE310">
        <v>0</v>
      </c>
      <c r="AF310">
        <v>0</v>
      </c>
      <c r="AG310">
        <v>0</v>
      </c>
      <c r="AH310">
        <v>0</v>
      </c>
      <c r="AI310">
        <v>0</v>
      </c>
      <c r="AJ310">
        <v>0</v>
      </c>
      <c r="AK310">
        <v>0</v>
      </c>
      <c r="AL310">
        <v>0</v>
      </c>
      <c r="AM310">
        <v>0</v>
      </c>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c r="DE310"/>
      <c r="DF310"/>
      <c r="DG310"/>
      <c r="DH310"/>
      <c r="DI310"/>
      <c r="DJ310"/>
      <c r="DK310"/>
      <c r="DL310"/>
      <c r="DM310"/>
      <c r="DN310"/>
      <c r="DO310"/>
      <c r="DP310"/>
      <c r="DQ310"/>
      <c r="DR310"/>
      <c r="DS310"/>
      <c r="DT310"/>
      <c r="DU310"/>
      <c r="DV310"/>
      <c r="DW310"/>
      <c r="DX310"/>
      <c r="DY310"/>
      <c r="DZ310"/>
      <c r="EA310"/>
      <c r="EB310"/>
      <c r="EC310"/>
      <c r="ED310"/>
      <c r="EE310"/>
      <c r="EF310"/>
      <c r="EG310"/>
      <c r="EH310"/>
      <c r="EI310"/>
      <c r="EJ310"/>
      <c r="EK310"/>
      <c r="EL310"/>
      <c r="EM310"/>
      <c r="EN310"/>
      <c r="EO310"/>
      <c r="EP310"/>
      <c r="EQ310"/>
      <c r="ER310"/>
      <c r="ES310"/>
      <c r="ET310"/>
      <c r="EU310"/>
      <c r="EV310"/>
      <c r="EW310"/>
      <c r="EX310"/>
      <c r="EY310"/>
      <c r="EZ310"/>
      <c r="FA310"/>
      <c r="FB310"/>
      <c r="FC310"/>
      <c r="FD310"/>
      <c r="FE310"/>
      <c r="FF310"/>
      <c r="FG310"/>
      <c r="FH310"/>
      <c r="FI310"/>
      <c r="FJ310"/>
      <c r="FK310"/>
      <c r="FL310"/>
      <c r="FM310"/>
      <c r="FN310"/>
      <c r="FO310"/>
      <c r="FP310"/>
      <c r="FQ310"/>
      <c r="FR310"/>
      <c r="FS310"/>
      <c r="FT310"/>
      <c r="FU310"/>
      <c r="FV310"/>
      <c r="FW310"/>
      <c r="FX310"/>
      <c r="FY310"/>
      <c r="FZ310"/>
      <c r="GA310"/>
      <c r="GB310"/>
      <c r="GC310"/>
      <c r="GD310"/>
      <c r="GE310"/>
      <c r="GF310"/>
      <c r="GG310"/>
      <c r="GH310"/>
      <c r="GI310"/>
      <c r="GJ310"/>
      <c r="GK310"/>
      <c r="GL310"/>
      <c r="GM310"/>
      <c r="GN310"/>
      <c r="GO310"/>
      <c r="GP310"/>
      <c r="GQ310"/>
      <c r="GR310"/>
      <c r="GS310"/>
      <c r="GT310"/>
      <c r="GU310"/>
      <c r="GV310"/>
      <c r="GW310"/>
      <c r="GX310"/>
      <c r="GY310"/>
      <c r="GZ310"/>
      <c r="HA310"/>
      <c r="HB310"/>
      <c r="HC310"/>
      <c r="HD310"/>
      <c r="HE310"/>
      <c r="HF310"/>
      <c r="HG310"/>
      <c r="HH310"/>
      <c r="HI310"/>
      <c r="HJ310"/>
      <c r="HK310"/>
      <c r="HL310"/>
      <c r="HM310"/>
      <c r="HN310"/>
      <c r="HO310"/>
      <c r="HP310"/>
      <c r="HQ310"/>
      <c r="HR310"/>
      <c r="HS310"/>
      <c r="HT310"/>
      <c r="HU310"/>
      <c r="HV310"/>
      <c r="HW310"/>
      <c r="HX310"/>
      <c r="HY310"/>
      <c r="HZ310"/>
      <c r="IA310"/>
      <c r="IB310"/>
      <c r="IC310"/>
      <c r="ID310"/>
      <c r="IE310"/>
      <c r="IF310"/>
      <c r="IG310"/>
      <c r="IH310"/>
      <c r="II310"/>
      <c r="IJ310"/>
      <c r="IK310"/>
      <c r="IL310"/>
      <c r="IM310"/>
      <c r="IN310"/>
      <c r="IO310"/>
      <c r="IP310"/>
      <c r="IQ310"/>
      <c r="IR310"/>
      <c r="IS310"/>
      <c r="IT310"/>
      <c r="IU310"/>
      <c r="IV310"/>
      <c r="IW310"/>
      <c r="IX310"/>
      <c r="IY310"/>
      <c r="IZ310"/>
      <c r="JA310"/>
      <c r="JB310"/>
      <c r="JC310"/>
      <c r="JD310"/>
      <c r="JE310"/>
      <c r="JF310"/>
      <c r="JG310"/>
      <c r="JH310"/>
      <c r="JI310"/>
      <c r="JJ310"/>
      <c r="JK310"/>
      <c r="JL310"/>
      <c r="JM310"/>
      <c r="JN310"/>
      <c r="JO310"/>
      <c r="JP310"/>
      <c r="JQ310"/>
      <c r="JR310"/>
      <c r="JS310"/>
      <c r="JT310"/>
      <c r="JU310"/>
      <c r="JV310"/>
      <c r="JW310"/>
      <c r="JX310"/>
      <c r="JY310"/>
      <c r="JZ310"/>
      <c r="KA310"/>
      <c r="KB310"/>
      <c r="KC310"/>
      <c r="KD310"/>
      <c r="KE310"/>
      <c r="KF310"/>
      <c r="KG310"/>
      <c r="KH310"/>
      <c r="KI310"/>
      <c r="KJ310"/>
      <c r="KK310"/>
      <c r="KL310"/>
      <c r="KM310"/>
      <c r="KN310"/>
      <c r="KO310"/>
      <c r="KP310"/>
      <c r="KQ310"/>
      <c r="KR310"/>
      <c r="KS310"/>
      <c r="KT310"/>
      <c r="KU310"/>
      <c r="KV310"/>
      <c r="KW310"/>
      <c r="KX310"/>
      <c r="KY310"/>
      <c r="KZ310"/>
      <c r="LA310"/>
      <c r="LB310"/>
      <c r="LC310"/>
      <c r="LD310"/>
      <c r="LE310"/>
      <c r="LF310"/>
      <c r="LG310"/>
      <c r="LH310"/>
      <c r="LI310"/>
      <c r="LJ310"/>
      <c r="LK310"/>
      <c r="LL310"/>
      <c r="LM310"/>
      <c r="LN310"/>
      <c r="LO310"/>
      <c r="LP310"/>
      <c r="LQ310"/>
      <c r="LR310"/>
      <c r="LS310"/>
      <c r="LT310"/>
      <c r="LU310"/>
      <c r="LV310"/>
      <c r="LW310"/>
      <c r="LX310"/>
      <c r="LY310"/>
      <c r="LZ310"/>
      <c r="MA310"/>
      <c r="MB310"/>
      <c r="MC310"/>
      <c r="MD310"/>
      <c r="ME310"/>
      <c r="MF310"/>
      <c r="MG310"/>
      <c r="MH310"/>
      <c r="MI310"/>
      <c r="MJ310"/>
      <c r="MK310"/>
      <c r="ML310"/>
      <c r="MM310"/>
      <c r="MN310"/>
      <c r="MO310"/>
      <c r="MP310"/>
      <c r="MQ310"/>
      <c r="MR310"/>
      <c r="MS310"/>
      <c r="MT310"/>
      <c r="MU310"/>
      <c r="MV310"/>
      <c r="MW310"/>
      <c r="MX310"/>
      <c r="MY310"/>
      <c r="MZ310"/>
      <c r="NA310"/>
      <c r="NB310"/>
      <c r="NC310"/>
      <c r="ND310"/>
      <c r="NE310"/>
      <c r="NF310"/>
      <c r="NG310"/>
      <c r="NH310"/>
      <c r="NI310"/>
      <c r="NJ310"/>
      <c r="NK310"/>
      <c r="NL310"/>
      <c r="NM310"/>
      <c r="NN310"/>
      <c r="NO310"/>
      <c r="NP310"/>
      <c r="NQ310"/>
      <c r="NR310"/>
      <c r="NS310"/>
      <c r="NT310"/>
      <c r="NU310"/>
      <c r="NV310"/>
      <c r="NW310"/>
      <c r="NX310"/>
      <c r="NY310"/>
      <c r="NZ310"/>
      <c r="OA310"/>
      <c r="OB310"/>
      <c r="OC310"/>
      <c r="OD310"/>
      <c r="OE310"/>
      <c r="OF310"/>
      <c r="OG310"/>
      <c r="OH310"/>
      <c r="OI310"/>
      <c r="OJ310"/>
      <c r="OK310"/>
      <c r="OL310"/>
      <c r="OM310"/>
      <c r="ON310"/>
      <c r="OO310"/>
      <c r="OP310"/>
      <c r="OQ310"/>
      <c r="OR310"/>
      <c r="OS310"/>
      <c r="OT310"/>
      <c r="OU310"/>
      <c r="OV310"/>
      <c r="OW310"/>
      <c r="OX310"/>
      <c r="OY310"/>
      <c r="OZ310"/>
      <c r="PA310"/>
      <c r="PB310"/>
      <c r="PC310"/>
      <c r="PD310"/>
      <c r="PE310"/>
      <c r="PF310"/>
      <c r="PG310"/>
      <c r="PH310"/>
      <c r="PI310"/>
      <c r="PJ310"/>
      <c r="PK310"/>
      <c r="PL310"/>
      <c r="PM310"/>
      <c r="PN310"/>
      <c r="PO310"/>
      <c r="PP310"/>
      <c r="PQ310"/>
      <c r="PR310"/>
      <c r="PS310"/>
      <c r="PT310"/>
      <c r="PU310"/>
      <c r="PV310"/>
      <c r="PW310"/>
      <c r="PX310"/>
      <c r="PY310"/>
      <c r="PZ310"/>
      <c r="QA310"/>
      <c r="QB310"/>
      <c r="QC310"/>
      <c r="QD310"/>
      <c r="QE310"/>
      <c r="QF310"/>
      <c r="QG310"/>
      <c r="QH310"/>
      <c r="QI310"/>
      <c r="QJ310"/>
      <c r="QK310"/>
      <c r="QL310"/>
      <c r="QM310"/>
      <c r="QN310"/>
      <c r="QO310"/>
      <c r="QP310"/>
      <c r="QQ310"/>
      <c r="QR310"/>
      <c r="QS310"/>
      <c r="QT310"/>
      <c r="QU310"/>
      <c r="QV310"/>
      <c r="QW310"/>
      <c r="QX310"/>
      <c r="QY310"/>
      <c r="QZ310"/>
      <c r="RA310"/>
      <c r="RB310"/>
      <c r="RC310"/>
      <c r="RD310"/>
      <c r="RE310"/>
      <c r="RF310"/>
      <c r="RG310"/>
      <c r="RH310"/>
      <c r="RI310"/>
      <c r="RJ310"/>
      <c r="RK310"/>
      <c r="RL310"/>
      <c r="RM310"/>
      <c r="RN310"/>
      <c r="RO310"/>
      <c r="RP310"/>
      <c r="RQ310"/>
      <c r="RR310"/>
      <c r="RS310"/>
      <c r="RT310"/>
      <c r="RU310"/>
      <c r="RV310"/>
      <c r="RW310"/>
      <c r="RX310"/>
      <c r="RY310"/>
      <c r="RZ310"/>
      <c r="SA310"/>
      <c r="SB310"/>
      <c r="SC310"/>
      <c r="SD310"/>
      <c r="SE310"/>
      <c r="SF310"/>
      <c r="SG310"/>
      <c r="SH310"/>
      <c r="SI310"/>
      <c r="SJ310"/>
      <c r="SK310"/>
      <c r="SL310"/>
      <c r="SM310"/>
      <c r="SN310"/>
      <c r="SO310"/>
      <c r="SP310"/>
      <c r="SQ310"/>
      <c r="SR310"/>
      <c r="SS310"/>
      <c r="ST310"/>
      <c r="SU310"/>
      <c r="SV310"/>
      <c r="SW310"/>
      <c r="SX310"/>
      <c r="SY310"/>
      <c r="SZ310"/>
      <c r="TA310"/>
      <c r="TB310"/>
      <c r="TC310"/>
      <c r="TD310"/>
      <c r="TE310"/>
      <c r="TF310"/>
      <c r="TG310"/>
      <c r="TH310"/>
      <c r="TI310"/>
      <c r="TJ310"/>
      <c r="TK310"/>
      <c r="TL310"/>
      <c r="TM310"/>
      <c r="TN310"/>
      <c r="TO310"/>
      <c r="TP310"/>
      <c r="TQ310"/>
      <c r="TR310"/>
      <c r="TS310"/>
      <c r="TT310"/>
      <c r="TU310"/>
      <c r="TV310"/>
      <c r="TW310"/>
      <c r="TX310"/>
      <c r="TY310"/>
      <c r="TZ310"/>
      <c r="UA310"/>
      <c r="UB310"/>
      <c r="UC310"/>
      <c r="UD310"/>
      <c r="UE310"/>
      <c r="UF310"/>
      <c r="UG310"/>
      <c r="UH310"/>
      <c r="UI310"/>
      <c r="UJ310"/>
      <c r="UK310"/>
      <c r="UL310"/>
      <c r="UM310"/>
      <c r="UN310"/>
      <c r="UO310"/>
      <c r="UP310"/>
      <c r="UQ310"/>
      <c r="UR310"/>
      <c r="US310"/>
      <c r="UT310"/>
      <c r="UU310"/>
      <c r="UV310"/>
      <c r="UW310"/>
      <c r="UX310"/>
      <c r="UY310"/>
      <c r="UZ310"/>
      <c r="VA310"/>
      <c r="VB310"/>
      <c r="VC310"/>
      <c r="VD310"/>
      <c r="VE310"/>
      <c r="VF310"/>
      <c r="VG310"/>
      <c r="VH310"/>
      <c r="VI310"/>
      <c r="VJ310"/>
      <c r="VK310"/>
      <c r="VL310"/>
      <c r="VM310"/>
      <c r="VN310"/>
      <c r="VO310"/>
      <c r="VP310"/>
      <c r="VQ310"/>
      <c r="VR310"/>
      <c r="VS310"/>
      <c r="VT310"/>
      <c r="VU310"/>
      <c r="VV310"/>
      <c r="VW310"/>
      <c r="VX310"/>
      <c r="VY310"/>
      <c r="VZ310"/>
      <c r="WA310"/>
      <c r="WB310"/>
      <c r="WC310"/>
      <c r="WD310"/>
      <c r="WE310"/>
      <c r="WF310"/>
      <c r="WG310"/>
      <c r="WH310"/>
      <c r="WI310"/>
      <c r="WJ310"/>
      <c r="WK310"/>
      <c r="WL310"/>
      <c r="WM310"/>
      <c r="WN310"/>
      <c r="WO310"/>
      <c r="WP310"/>
      <c r="WQ310"/>
      <c r="WR310"/>
      <c r="WS310"/>
      <c r="WT310"/>
      <c r="WU310"/>
      <c r="WV310"/>
      <c r="WW310"/>
      <c r="WX310"/>
      <c r="WY310"/>
      <c r="WZ310"/>
      <c r="XA310"/>
      <c r="XB310"/>
      <c r="XC310"/>
      <c r="XD310"/>
      <c r="XE310"/>
      <c r="XF310"/>
      <c r="XG310"/>
      <c r="XH310"/>
      <c r="XI310"/>
      <c r="XJ310"/>
      <c r="XK310"/>
      <c r="XL310"/>
      <c r="XM310"/>
      <c r="XN310"/>
      <c r="XO310"/>
      <c r="XP310"/>
      <c r="XQ310"/>
      <c r="XR310"/>
      <c r="XS310"/>
      <c r="XT310"/>
      <c r="XU310"/>
      <c r="XV310"/>
      <c r="XW310"/>
      <c r="XX310"/>
      <c r="XY310"/>
      <c r="XZ310"/>
      <c r="YA310"/>
      <c r="YB310"/>
      <c r="YC310"/>
      <c r="YD310"/>
      <c r="YE310"/>
      <c r="YF310"/>
      <c r="YG310"/>
      <c r="YH310"/>
      <c r="YI310"/>
      <c r="YJ310"/>
      <c r="YK310"/>
      <c r="YL310"/>
      <c r="YM310"/>
      <c r="YN310"/>
      <c r="YO310"/>
      <c r="YP310"/>
      <c r="YQ310"/>
      <c r="YR310"/>
      <c r="YS310"/>
      <c r="YT310"/>
      <c r="YU310"/>
      <c r="YV310"/>
      <c r="YW310"/>
      <c r="YX310"/>
      <c r="YY310"/>
      <c r="YZ310"/>
      <c r="ZA310"/>
      <c r="ZB310"/>
      <c r="ZC310"/>
      <c r="ZD310"/>
      <c r="ZE310"/>
      <c r="ZF310"/>
      <c r="ZG310"/>
      <c r="ZH310"/>
      <c r="ZI310"/>
      <c r="ZJ310"/>
      <c r="ZK310"/>
      <c r="ZL310"/>
      <c r="ZM310"/>
      <c r="ZN310"/>
      <c r="ZO310"/>
      <c r="ZP310"/>
      <c r="ZQ310"/>
      <c r="ZR310"/>
      <c r="ZS310"/>
      <c r="ZT310"/>
      <c r="ZU310"/>
      <c r="ZV310"/>
      <c r="ZW310"/>
      <c r="ZX310"/>
      <c r="ZY310"/>
      <c r="ZZ310"/>
    </row>
    <row r="311" spans="1:702" s="18" customFormat="1">
      <c r="A311" s="16" t="s">
        <v>195</v>
      </c>
      <c r="B311">
        <v>628178.26786452695</v>
      </c>
      <c r="C311">
        <v>630317.80690505833</v>
      </c>
      <c r="D311">
        <v>570074.39897952799</v>
      </c>
      <c r="E311">
        <v>507678.73507078976</v>
      </c>
      <c r="F311">
        <v>487017.48522691068</v>
      </c>
      <c r="G311">
        <v>507421.50193557178</v>
      </c>
      <c r="H311">
        <v>554078.49729516637</v>
      </c>
      <c r="I311">
        <v>481950.73779652448</v>
      </c>
      <c r="J311">
        <v>478555.47932575614</v>
      </c>
      <c r="K311">
        <v>477210.85529514356</v>
      </c>
      <c r="L311">
        <v>536932.70996601239</v>
      </c>
      <c r="M311">
        <v>492721.50828884204</v>
      </c>
      <c r="N311">
        <v>566525.89895871049</v>
      </c>
      <c r="O311">
        <v>541005.59093599592</v>
      </c>
      <c r="P311">
        <v>554868.27880853228</v>
      </c>
      <c r="Q311">
        <v>612024.27125485358</v>
      </c>
      <c r="R311">
        <v>565171.79210308893</v>
      </c>
      <c r="S311">
        <v>591583.52579204889</v>
      </c>
      <c r="T311">
        <v>655542.16604042973</v>
      </c>
      <c r="U311">
        <v>608021.62019485433</v>
      </c>
      <c r="V311">
        <v>613210.90023849974</v>
      </c>
      <c r="W311">
        <v>658452.53701787104</v>
      </c>
      <c r="X311">
        <v>605573.25508833735</v>
      </c>
      <c r="Y311">
        <v>639219.52668258408</v>
      </c>
      <c r="Z311">
        <v>594467.36021604331</v>
      </c>
      <c r="AA311">
        <v>544068.18580760132</v>
      </c>
      <c r="AB311">
        <v>521703.22979981906</v>
      </c>
      <c r="AC311">
        <v>529274.53378713329</v>
      </c>
      <c r="AD311">
        <v>492052.15000548982</v>
      </c>
      <c r="AE311">
        <v>477845.18729132961</v>
      </c>
      <c r="AF311">
        <v>483479.966039547</v>
      </c>
      <c r="AG311">
        <v>488925.85337221751</v>
      </c>
      <c r="AH311">
        <v>377973.69863823411</v>
      </c>
      <c r="AI311">
        <v>350347.23070431873</v>
      </c>
      <c r="AJ311">
        <v>325329.31081079872</v>
      </c>
      <c r="AK311">
        <v>319017.8086163947</v>
      </c>
      <c r="AL311">
        <v>294988.16194509901</v>
      </c>
      <c r="AM311">
        <v>276551.11333826295</v>
      </c>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c r="DA311"/>
      <c r="DB311"/>
      <c r="DC311"/>
      <c r="DD311"/>
      <c r="DE311"/>
      <c r="DF311"/>
      <c r="DG311"/>
      <c r="DH311"/>
      <c r="DI311"/>
      <c r="DJ311"/>
      <c r="DK311"/>
      <c r="DL311"/>
      <c r="DM311"/>
      <c r="DN311"/>
      <c r="DO311"/>
      <c r="DP311"/>
      <c r="DQ311"/>
      <c r="DR311"/>
      <c r="DS311"/>
      <c r="DT311"/>
      <c r="DU311"/>
      <c r="DV311"/>
      <c r="DW311"/>
      <c r="DX311"/>
      <c r="DY311"/>
      <c r="DZ311"/>
      <c r="EA311"/>
      <c r="EB311"/>
      <c r="EC311"/>
      <c r="ED311"/>
      <c r="EE311"/>
      <c r="EF311"/>
      <c r="EG311"/>
      <c r="EH311"/>
      <c r="EI311"/>
      <c r="EJ311"/>
      <c r="EK311"/>
      <c r="EL311"/>
      <c r="EM311"/>
      <c r="EN311"/>
      <c r="EO311"/>
      <c r="EP311"/>
      <c r="EQ311"/>
      <c r="ER311"/>
      <c r="ES311"/>
      <c r="ET311"/>
      <c r="EU311"/>
      <c r="EV311"/>
      <c r="EW311"/>
      <c r="EX311"/>
      <c r="EY311"/>
      <c r="EZ311"/>
      <c r="FA311"/>
      <c r="FB311"/>
      <c r="FC311"/>
      <c r="FD311"/>
      <c r="FE311"/>
      <c r="FF311"/>
      <c r="FG311"/>
      <c r="FH311"/>
      <c r="FI311"/>
      <c r="FJ311"/>
      <c r="FK311"/>
      <c r="FL311"/>
      <c r="FM311"/>
      <c r="FN311"/>
      <c r="FO311"/>
      <c r="FP311"/>
      <c r="FQ311"/>
      <c r="FR311"/>
      <c r="FS311"/>
      <c r="FT311"/>
      <c r="FU311"/>
      <c r="FV311"/>
      <c r="FW311"/>
      <c r="FX311"/>
      <c r="FY311"/>
      <c r="FZ311"/>
      <c r="GA311"/>
      <c r="GB311"/>
      <c r="GC311"/>
      <c r="GD311"/>
      <c r="GE311"/>
      <c r="GF311"/>
      <c r="GG311"/>
      <c r="GH311"/>
      <c r="GI311"/>
      <c r="GJ311"/>
      <c r="GK311"/>
      <c r="GL311"/>
      <c r="GM311"/>
      <c r="GN311"/>
      <c r="GO311"/>
      <c r="GP311"/>
      <c r="GQ311"/>
      <c r="GR311"/>
      <c r="GS311"/>
      <c r="GT311"/>
      <c r="GU311"/>
      <c r="GV311"/>
      <c r="GW311"/>
      <c r="GX311"/>
      <c r="GY311"/>
      <c r="GZ311"/>
      <c r="HA311"/>
      <c r="HB311"/>
      <c r="HC311"/>
      <c r="HD311"/>
      <c r="HE311"/>
      <c r="HF311"/>
      <c r="HG311"/>
      <c r="HH311"/>
      <c r="HI311"/>
      <c r="HJ311"/>
      <c r="HK311"/>
      <c r="HL311"/>
      <c r="HM311"/>
      <c r="HN311"/>
      <c r="HO311"/>
      <c r="HP311"/>
      <c r="HQ311"/>
      <c r="HR311"/>
      <c r="HS311"/>
      <c r="HT311"/>
      <c r="HU311"/>
      <c r="HV311"/>
      <c r="HW311"/>
      <c r="HX311"/>
      <c r="HY311"/>
      <c r="HZ311"/>
      <c r="IA311"/>
      <c r="IB311"/>
      <c r="IC311"/>
      <c r="ID311"/>
      <c r="IE311"/>
      <c r="IF311"/>
      <c r="IG311"/>
      <c r="IH311"/>
      <c r="II311"/>
      <c r="IJ311"/>
      <c r="IK311"/>
      <c r="IL311"/>
      <c r="IM311"/>
      <c r="IN311"/>
      <c r="IO311"/>
      <c r="IP311"/>
      <c r="IQ311"/>
      <c r="IR311"/>
      <c r="IS311"/>
      <c r="IT311"/>
      <c r="IU311"/>
      <c r="IV311"/>
      <c r="IW311"/>
      <c r="IX311"/>
      <c r="IY311"/>
      <c r="IZ311"/>
      <c r="JA311"/>
      <c r="JB311"/>
      <c r="JC311"/>
      <c r="JD311"/>
      <c r="JE311"/>
      <c r="JF311"/>
      <c r="JG311"/>
      <c r="JH311"/>
      <c r="JI311"/>
      <c r="JJ311"/>
      <c r="JK311"/>
      <c r="JL311"/>
      <c r="JM311"/>
      <c r="JN311"/>
      <c r="JO311"/>
      <c r="JP311"/>
      <c r="JQ311"/>
      <c r="JR311"/>
      <c r="JS311"/>
      <c r="JT311"/>
      <c r="JU311"/>
      <c r="JV311"/>
      <c r="JW311"/>
      <c r="JX311"/>
      <c r="JY311"/>
      <c r="JZ311"/>
      <c r="KA311"/>
      <c r="KB311"/>
      <c r="KC311"/>
      <c r="KD311"/>
      <c r="KE311"/>
      <c r="KF311"/>
      <c r="KG311"/>
      <c r="KH311"/>
      <c r="KI311"/>
      <c r="KJ311"/>
      <c r="KK311"/>
      <c r="KL311"/>
      <c r="KM311"/>
      <c r="KN311"/>
      <c r="KO311"/>
      <c r="KP311"/>
      <c r="KQ311"/>
      <c r="KR311"/>
      <c r="KS311"/>
      <c r="KT311"/>
      <c r="KU311"/>
      <c r="KV311"/>
      <c r="KW311"/>
      <c r="KX311"/>
      <c r="KY311"/>
      <c r="KZ311"/>
      <c r="LA311"/>
      <c r="LB311"/>
      <c r="LC311"/>
      <c r="LD311"/>
      <c r="LE311"/>
      <c r="LF311"/>
      <c r="LG311"/>
      <c r="LH311"/>
      <c r="LI311"/>
      <c r="LJ311"/>
      <c r="LK311"/>
      <c r="LL311"/>
      <c r="LM311"/>
      <c r="LN311"/>
      <c r="LO311"/>
      <c r="LP311"/>
      <c r="LQ311"/>
      <c r="LR311"/>
      <c r="LS311"/>
      <c r="LT311"/>
      <c r="LU311"/>
      <c r="LV311"/>
      <c r="LW311"/>
      <c r="LX311"/>
      <c r="LY311"/>
      <c r="LZ311"/>
      <c r="MA311"/>
      <c r="MB311"/>
      <c r="MC311"/>
      <c r="MD311"/>
      <c r="ME311"/>
      <c r="MF311"/>
      <c r="MG311"/>
      <c r="MH311"/>
      <c r="MI311"/>
      <c r="MJ311"/>
      <c r="MK311"/>
      <c r="ML311"/>
      <c r="MM311"/>
      <c r="MN311"/>
      <c r="MO311"/>
      <c r="MP311"/>
      <c r="MQ311"/>
      <c r="MR311"/>
      <c r="MS311"/>
      <c r="MT311"/>
      <c r="MU311"/>
      <c r="MV311"/>
      <c r="MW311"/>
      <c r="MX311"/>
      <c r="MY311"/>
      <c r="MZ311"/>
      <c r="NA311"/>
      <c r="NB311"/>
      <c r="NC311"/>
      <c r="ND311"/>
      <c r="NE311"/>
      <c r="NF311"/>
      <c r="NG311"/>
      <c r="NH311"/>
      <c r="NI311"/>
      <c r="NJ311"/>
      <c r="NK311"/>
      <c r="NL311"/>
      <c r="NM311"/>
      <c r="NN311"/>
      <c r="NO311"/>
      <c r="NP311"/>
      <c r="NQ311"/>
      <c r="NR311"/>
      <c r="NS311"/>
      <c r="NT311"/>
      <c r="NU311"/>
      <c r="NV311"/>
      <c r="NW311"/>
      <c r="NX311"/>
      <c r="NY311"/>
      <c r="NZ311"/>
      <c r="OA311"/>
      <c r="OB311"/>
      <c r="OC311"/>
      <c r="OD311"/>
      <c r="OE311"/>
      <c r="OF311"/>
      <c r="OG311"/>
      <c r="OH311"/>
      <c r="OI311"/>
      <c r="OJ311"/>
      <c r="OK311"/>
      <c r="OL311"/>
      <c r="OM311"/>
      <c r="ON311"/>
      <c r="OO311"/>
      <c r="OP311"/>
      <c r="OQ311"/>
      <c r="OR311"/>
      <c r="OS311"/>
      <c r="OT311"/>
      <c r="OU311"/>
      <c r="OV311"/>
      <c r="OW311"/>
      <c r="OX311"/>
      <c r="OY311"/>
      <c r="OZ311"/>
      <c r="PA311"/>
      <c r="PB311"/>
      <c r="PC311"/>
      <c r="PD311"/>
      <c r="PE311"/>
      <c r="PF311"/>
      <c r="PG311"/>
      <c r="PH311"/>
      <c r="PI311"/>
      <c r="PJ311"/>
      <c r="PK311"/>
      <c r="PL311"/>
      <c r="PM311"/>
      <c r="PN311"/>
      <c r="PO311"/>
      <c r="PP311"/>
      <c r="PQ311"/>
      <c r="PR311"/>
      <c r="PS311"/>
      <c r="PT311"/>
      <c r="PU311"/>
      <c r="PV311"/>
      <c r="PW311"/>
      <c r="PX311"/>
      <c r="PY311"/>
      <c r="PZ311"/>
      <c r="QA311"/>
      <c r="QB311"/>
      <c r="QC311"/>
      <c r="QD311"/>
      <c r="QE311"/>
      <c r="QF311"/>
      <c r="QG311"/>
      <c r="QH311"/>
      <c r="QI311"/>
      <c r="QJ311"/>
      <c r="QK311"/>
      <c r="QL311"/>
      <c r="QM311"/>
      <c r="QN311"/>
      <c r="QO311"/>
      <c r="QP311"/>
      <c r="QQ311"/>
      <c r="QR311"/>
      <c r="QS311"/>
      <c r="QT311"/>
      <c r="QU311"/>
      <c r="QV311"/>
      <c r="QW311"/>
      <c r="QX311"/>
      <c r="QY311"/>
      <c r="QZ311"/>
      <c r="RA311"/>
      <c r="RB311"/>
      <c r="RC311"/>
      <c r="RD311"/>
      <c r="RE311"/>
      <c r="RF311"/>
      <c r="RG311"/>
      <c r="RH311"/>
      <c r="RI311"/>
      <c r="RJ311"/>
      <c r="RK311"/>
      <c r="RL311"/>
      <c r="RM311"/>
      <c r="RN311"/>
      <c r="RO311"/>
      <c r="RP311"/>
      <c r="RQ311"/>
      <c r="RR311"/>
      <c r="RS311"/>
      <c r="RT311"/>
      <c r="RU311"/>
      <c r="RV311"/>
      <c r="RW311"/>
      <c r="RX311"/>
      <c r="RY311"/>
      <c r="RZ311"/>
      <c r="SA311"/>
      <c r="SB311"/>
      <c r="SC311"/>
      <c r="SD311"/>
      <c r="SE311"/>
      <c r="SF311"/>
      <c r="SG311"/>
      <c r="SH311"/>
      <c r="SI311"/>
      <c r="SJ311"/>
      <c r="SK311"/>
      <c r="SL311"/>
      <c r="SM311"/>
      <c r="SN311"/>
      <c r="SO311"/>
      <c r="SP311"/>
      <c r="SQ311"/>
      <c r="SR311"/>
      <c r="SS311"/>
      <c r="ST311"/>
      <c r="SU311"/>
      <c r="SV311"/>
      <c r="SW311"/>
      <c r="SX311"/>
      <c r="SY311"/>
      <c r="SZ311"/>
      <c r="TA311"/>
      <c r="TB311"/>
      <c r="TC311"/>
      <c r="TD311"/>
      <c r="TE311"/>
      <c r="TF311"/>
      <c r="TG311"/>
      <c r="TH311"/>
      <c r="TI311"/>
      <c r="TJ311"/>
      <c r="TK311"/>
      <c r="TL311"/>
      <c r="TM311"/>
      <c r="TN311"/>
      <c r="TO311"/>
      <c r="TP311"/>
      <c r="TQ311"/>
      <c r="TR311"/>
      <c r="TS311"/>
      <c r="TT311"/>
      <c r="TU311"/>
      <c r="TV311"/>
      <c r="TW311"/>
      <c r="TX311"/>
      <c r="TY311"/>
      <c r="TZ311"/>
      <c r="UA311"/>
      <c r="UB311"/>
      <c r="UC311"/>
      <c r="UD311"/>
      <c r="UE311"/>
      <c r="UF311"/>
      <c r="UG311"/>
      <c r="UH311"/>
      <c r="UI311"/>
      <c r="UJ311"/>
      <c r="UK311"/>
      <c r="UL311"/>
      <c r="UM311"/>
      <c r="UN311"/>
      <c r="UO311"/>
      <c r="UP311"/>
      <c r="UQ311"/>
      <c r="UR311"/>
      <c r="US311"/>
      <c r="UT311"/>
      <c r="UU311"/>
      <c r="UV311"/>
      <c r="UW311"/>
      <c r="UX311"/>
      <c r="UY311"/>
      <c r="UZ311"/>
      <c r="VA311"/>
      <c r="VB311"/>
      <c r="VC311"/>
      <c r="VD311"/>
      <c r="VE311"/>
      <c r="VF311"/>
      <c r="VG311"/>
      <c r="VH311"/>
      <c r="VI311"/>
      <c r="VJ311"/>
      <c r="VK311"/>
      <c r="VL311"/>
      <c r="VM311"/>
      <c r="VN311"/>
      <c r="VO311"/>
      <c r="VP311"/>
      <c r="VQ311"/>
      <c r="VR311"/>
      <c r="VS311"/>
      <c r="VT311"/>
      <c r="VU311"/>
      <c r="VV311"/>
      <c r="VW311"/>
      <c r="VX311"/>
      <c r="VY311"/>
      <c r="VZ311"/>
      <c r="WA311"/>
      <c r="WB311"/>
      <c r="WC311"/>
      <c r="WD311"/>
      <c r="WE311"/>
      <c r="WF311"/>
      <c r="WG311"/>
      <c r="WH311"/>
      <c r="WI311"/>
      <c r="WJ311"/>
      <c r="WK311"/>
      <c r="WL311"/>
      <c r="WM311"/>
      <c r="WN311"/>
      <c r="WO311"/>
      <c r="WP311"/>
      <c r="WQ311"/>
      <c r="WR311"/>
      <c r="WS311"/>
      <c r="WT311"/>
      <c r="WU311"/>
      <c r="WV311"/>
      <c r="WW311"/>
      <c r="WX311"/>
      <c r="WY311"/>
      <c r="WZ311"/>
      <c r="XA311"/>
      <c r="XB311"/>
      <c r="XC311"/>
      <c r="XD311"/>
      <c r="XE311"/>
      <c r="XF311"/>
      <c r="XG311"/>
      <c r="XH311"/>
      <c r="XI311"/>
      <c r="XJ311"/>
      <c r="XK311"/>
      <c r="XL311"/>
      <c r="XM311"/>
      <c r="XN311"/>
      <c r="XO311"/>
      <c r="XP311"/>
      <c r="XQ311"/>
      <c r="XR311"/>
      <c r="XS311"/>
      <c r="XT311"/>
      <c r="XU311"/>
      <c r="XV311"/>
      <c r="XW311"/>
      <c r="XX311"/>
      <c r="XY311"/>
      <c r="XZ311"/>
      <c r="YA311"/>
      <c r="YB311"/>
      <c r="YC311"/>
      <c r="YD311"/>
      <c r="YE311"/>
      <c r="YF311"/>
      <c r="YG311"/>
      <c r="YH311"/>
      <c r="YI311"/>
      <c r="YJ311"/>
      <c r="YK311"/>
      <c r="YL311"/>
      <c r="YM311"/>
      <c r="YN311"/>
      <c r="YO311"/>
      <c r="YP311"/>
      <c r="YQ311"/>
      <c r="YR311"/>
      <c r="YS311"/>
      <c r="YT311"/>
      <c r="YU311"/>
      <c r="YV311"/>
      <c r="YW311"/>
      <c r="YX311"/>
      <c r="YY311"/>
      <c r="YZ311"/>
      <c r="ZA311"/>
      <c r="ZB311"/>
      <c r="ZC311"/>
      <c r="ZD311"/>
      <c r="ZE311"/>
      <c r="ZF311"/>
      <c r="ZG311"/>
      <c r="ZH311"/>
      <c r="ZI311"/>
      <c r="ZJ311"/>
      <c r="ZK311"/>
      <c r="ZL311"/>
      <c r="ZM311"/>
      <c r="ZN311"/>
      <c r="ZO311"/>
      <c r="ZP311"/>
      <c r="ZQ311"/>
      <c r="ZR311"/>
      <c r="ZS311"/>
      <c r="ZT311"/>
      <c r="ZU311"/>
      <c r="ZV311"/>
      <c r="ZW311"/>
      <c r="ZX311"/>
      <c r="ZY311"/>
      <c r="ZZ311"/>
    </row>
    <row r="312" spans="1:702" s="18" customFormat="1">
      <c r="A312" s="69" t="s">
        <v>361</v>
      </c>
      <c r="B312">
        <v>0</v>
      </c>
      <c r="C312">
        <v>0</v>
      </c>
      <c r="D312">
        <v>0</v>
      </c>
      <c r="E312">
        <v>0</v>
      </c>
      <c r="F312">
        <v>0</v>
      </c>
      <c r="G312">
        <v>0</v>
      </c>
      <c r="H312">
        <v>0</v>
      </c>
      <c r="I312">
        <v>0</v>
      </c>
      <c r="J312">
        <v>0</v>
      </c>
      <c r="K312">
        <v>0</v>
      </c>
      <c r="L312">
        <v>0</v>
      </c>
      <c r="M312">
        <v>0</v>
      </c>
      <c r="N312">
        <v>0</v>
      </c>
      <c r="O312">
        <v>0</v>
      </c>
      <c r="P312">
        <v>0</v>
      </c>
      <c r="Q312">
        <v>0</v>
      </c>
      <c r="R312">
        <v>0</v>
      </c>
      <c r="S312">
        <v>0</v>
      </c>
      <c r="T312">
        <v>0</v>
      </c>
      <c r="U312">
        <v>0</v>
      </c>
      <c r="V312">
        <v>0</v>
      </c>
      <c r="W312">
        <v>0</v>
      </c>
      <c r="X312">
        <v>0</v>
      </c>
      <c r="Y312">
        <v>0</v>
      </c>
      <c r="Z312">
        <v>0</v>
      </c>
      <c r="AA312">
        <v>0</v>
      </c>
      <c r="AB312">
        <v>0</v>
      </c>
      <c r="AC312">
        <v>0</v>
      </c>
      <c r="AD312">
        <v>0</v>
      </c>
      <c r="AE312">
        <v>0</v>
      </c>
      <c r="AF312">
        <v>0</v>
      </c>
      <c r="AG312">
        <v>0</v>
      </c>
      <c r="AH312">
        <v>0</v>
      </c>
      <c r="AI312">
        <v>0</v>
      </c>
      <c r="AJ312">
        <v>0</v>
      </c>
      <c r="AK312">
        <v>0</v>
      </c>
      <c r="AL312">
        <v>0</v>
      </c>
      <c r="AM312">
        <v>0</v>
      </c>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c r="DC312"/>
      <c r="DD312"/>
      <c r="DE312"/>
      <c r="DF312"/>
      <c r="DG312"/>
      <c r="DH312"/>
      <c r="DI312"/>
      <c r="DJ312"/>
      <c r="DK312"/>
      <c r="DL312"/>
      <c r="DM312"/>
      <c r="DN312"/>
      <c r="DO312"/>
      <c r="DP312"/>
      <c r="DQ312"/>
      <c r="DR312"/>
      <c r="DS312"/>
      <c r="DT312"/>
      <c r="DU312"/>
      <c r="DV312"/>
      <c r="DW312"/>
      <c r="DX312"/>
      <c r="DY312"/>
      <c r="DZ312"/>
      <c r="EA312"/>
      <c r="EB312"/>
      <c r="EC312"/>
      <c r="ED312"/>
      <c r="EE312"/>
      <c r="EF312"/>
      <c r="EG312"/>
      <c r="EH312"/>
      <c r="EI312"/>
      <c r="EJ312"/>
      <c r="EK312"/>
      <c r="EL312"/>
      <c r="EM312"/>
      <c r="EN312"/>
      <c r="EO312"/>
      <c r="EP312"/>
      <c r="EQ312"/>
      <c r="ER312"/>
      <c r="ES312"/>
      <c r="ET312"/>
      <c r="EU312"/>
      <c r="EV312"/>
      <c r="EW312"/>
      <c r="EX312"/>
      <c r="EY312"/>
      <c r="EZ312"/>
      <c r="FA312"/>
      <c r="FB312"/>
      <c r="FC312"/>
      <c r="FD312"/>
      <c r="FE312"/>
      <c r="FF312"/>
      <c r="FG312"/>
      <c r="FH312"/>
      <c r="FI312"/>
      <c r="FJ312"/>
      <c r="FK312"/>
      <c r="FL312"/>
      <c r="FM312"/>
      <c r="FN312"/>
      <c r="FO312"/>
      <c r="FP312"/>
      <c r="FQ312"/>
      <c r="FR312"/>
      <c r="FS312"/>
      <c r="FT312"/>
      <c r="FU312"/>
      <c r="FV312"/>
      <c r="FW312"/>
      <c r="FX312"/>
      <c r="FY312"/>
      <c r="FZ312"/>
      <c r="GA312"/>
      <c r="GB312"/>
      <c r="GC312"/>
      <c r="GD312"/>
      <c r="GE312"/>
      <c r="GF312"/>
      <c r="GG312"/>
      <c r="GH312"/>
      <c r="GI312"/>
      <c r="GJ312"/>
      <c r="GK312"/>
      <c r="GL312"/>
      <c r="GM312"/>
      <c r="GN312"/>
      <c r="GO312"/>
      <c r="GP312"/>
      <c r="GQ312"/>
      <c r="GR312"/>
      <c r="GS312"/>
      <c r="GT312"/>
      <c r="GU312"/>
      <c r="GV312"/>
      <c r="GW312"/>
      <c r="GX312"/>
      <c r="GY312"/>
      <c r="GZ312"/>
      <c r="HA312"/>
      <c r="HB312"/>
      <c r="HC312"/>
      <c r="HD312"/>
      <c r="HE312"/>
      <c r="HF312"/>
      <c r="HG312"/>
      <c r="HH312"/>
      <c r="HI312"/>
      <c r="HJ312"/>
      <c r="HK312"/>
      <c r="HL312"/>
      <c r="HM312"/>
      <c r="HN312"/>
      <c r="HO312"/>
      <c r="HP312"/>
      <c r="HQ312"/>
      <c r="HR312"/>
      <c r="HS312"/>
      <c r="HT312"/>
      <c r="HU312"/>
      <c r="HV312"/>
      <c r="HW312"/>
      <c r="HX312"/>
      <c r="HY312"/>
      <c r="HZ312"/>
      <c r="IA312"/>
      <c r="IB312"/>
      <c r="IC312"/>
      <c r="ID312"/>
      <c r="IE312"/>
      <c r="IF312"/>
      <c r="IG312"/>
      <c r="IH312"/>
      <c r="II312"/>
      <c r="IJ312"/>
      <c r="IK312"/>
      <c r="IL312"/>
      <c r="IM312"/>
      <c r="IN312"/>
      <c r="IO312"/>
      <c r="IP312"/>
      <c r="IQ312"/>
      <c r="IR312"/>
      <c r="IS312"/>
      <c r="IT312"/>
      <c r="IU312"/>
      <c r="IV312"/>
      <c r="IW312"/>
      <c r="IX312"/>
      <c r="IY312"/>
      <c r="IZ312"/>
      <c r="JA312"/>
      <c r="JB312"/>
      <c r="JC312"/>
      <c r="JD312"/>
      <c r="JE312"/>
      <c r="JF312"/>
      <c r="JG312"/>
      <c r="JH312"/>
      <c r="JI312"/>
      <c r="JJ312"/>
      <c r="JK312"/>
      <c r="JL312"/>
      <c r="JM312"/>
      <c r="JN312"/>
      <c r="JO312"/>
      <c r="JP312"/>
      <c r="JQ312"/>
      <c r="JR312"/>
      <c r="JS312"/>
      <c r="JT312"/>
      <c r="JU312"/>
      <c r="JV312"/>
      <c r="JW312"/>
      <c r="JX312"/>
      <c r="JY312"/>
      <c r="JZ312"/>
      <c r="KA312"/>
      <c r="KB312"/>
      <c r="KC312"/>
      <c r="KD312"/>
      <c r="KE312"/>
      <c r="KF312"/>
      <c r="KG312"/>
      <c r="KH312"/>
      <c r="KI312"/>
      <c r="KJ312"/>
      <c r="KK312"/>
      <c r="KL312"/>
      <c r="KM312"/>
      <c r="KN312"/>
      <c r="KO312"/>
      <c r="KP312"/>
      <c r="KQ312"/>
      <c r="KR312"/>
      <c r="KS312"/>
      <c r="KT312"/>
      <c r="KU312"/>
      <c r="KV312"/>
      <c r="KW312"/>
      <c r="KX312"/>
      <c r="KY312"/>
      <c r="KZ312"/>
      <c r="LA312"/>
      <c r="LB312"/>
      <c r="LC312"/>
      <c r="LD312"/>
      <c r="LE312"/>
      <c r="LF312"/>
      <c r="LG312"/>
      <c r="LH312"/>
      <c r="LI312"/>
      <c r="LJ312"/>
      <c r="LK312"/>
      <c r="LL312"/>
      <c r="LM312"/>
      <c r="LN312"/>
      <c r="LO312"/>
      <c r="LP312"/>
      <c r="LQ312"/>
      <c r="LR312"/>
      <c r="LS312"/>
      <c r="LT312"/>
      <c r="LU312"/>
      <c r="LV312"/>
      <c r="LW312"/>
      <c r="LX312"/>
      <c r="LY312"/>
      <c r="LZ312"/>
      <c r="MA312"/>
      <c r="MB312"/>
      <c r="MC312"/>
      <c r="MD312"/>
      <c r="ME312"/>
      <c r="MF312"/>
      <c r="MG312"/>
      <c r="MH312"/>
      <c r="MI312"/>
      <c r="MJ312"/>
      <c r="MK312"/>
      <c r="ML312"/>
      <c r="MM312"/>
      <c r="MN312"/>
      <c r="MO312"/>
      <c r="MP312"/>
      <c r="MQ312"/>
      <c r="MR312"/>
      <c r="MS312"/>
      <c r="MT312"/>
      <c r="MU312"/>
      <c r="MV312"/>
      <c r="MW312"/>
      <c r="MX312"/>
      <c r="MY312"/>
      <c r="MZ312"/>
      <c r="NA312"/>
      <c r="NB312"/>
      <c r="NC312"/>
      <c r="ND312"/>
      <c r="NE312"/>
      <c r="NF312"/>
      <c r="NG312"/>
      <c r="NH312"/>
      <c r="NI312"/>
      <c r="NJ312"/>
      <c r="NK312"/>
      <c r="NL312"/>
      <c r="NM312"/>
      <c r="NN312"/>
      <c r="NO312"/>
      <c r="NP312"/>
      <c r="NQ312"/>
      <c r="NR312"/>
      <c r="NS312"/>
      <c r="NT312"/>
      <c r="NU312"/>
      <c r="NV312"/>
      <c r="NW312"/>
      <c r="NX312"/>
      <c r="NY312"/>
      <c r="NZ312"/>
      <c r="OA312"/>
      <c r="OB312"/>
      <c r="OC312"/>
      <c r="OD312"/>
      <c r="OE312"/>
      <c r="OF312"/>
      <c r="OG312"/>
      <c r="OH312"/>
      <c r="OI312"/>
      <c r="OJ312"/>
      <c r="OK312"/>
      <c r="OL312"/>
      <c r="OM312"/>
      <c r="ON312"/>
      <c r="OO312"/>
      <c r="OP312"/>
      <c r="OQ312"/>
      <c r="OR312"/>
      <c r="OS312"/>
      <c r="OT312"/>
      <c r="OU312"/>
      <c r="OV312"/>
      <c r="OW312"/>
      <c r="OX312"/>
      <c r="OY312"/>
      <c r="OZ312"/>
      <c r="PA312"/>
      <c r="PB312"/>
      <c r="PC312"/>
      <c r="PD312"/>
      <c r="PE312"/>
      <c r="PF312"/>
      <c r="PG312"/>
      <c r="PH312"/>
      <c r="PI312"/>
      <c r="PJ312"/>
      <c r="PK312"/>
      <c r="PL312"/>
      <c r="PM312"/>
      <c r="PN312"/>
      <c r="PO312"/>
      <c r="PP312"/>
      <c r="PQ312"/>
      <c r="PR312"/>
      <c r="PS312"/>
      <c r="PT312"/>
      <c r="PU312"/>
      <c r="PV312"/>
      <c r="PW312"/>
      <c r="PX312"/>
      <c r="PY312"/>
      <c r="PZ312"/>
      <c r="QA312"/>
      <c r="QB312"/>
      <c r="QC312"/>
      <c r="QD312"/>
      <c r="QE312"/>
      <c r="QF312"/>
      <c r="QG312"/>
      <c r="QH312"/>
      <c r="QI312"/>
      <c r="QJ312"/>
      <c r="QK312"/>
      <c r="QL312"/>
      <c r="QM312"/>
      <c r="QN312"/>
      <c r="QO312"/>
      <c r="QP312"/>
      <c r="QQ312"/>
      <c r="QR312"/>
      <c r="QS312"/>
      <c r="QT312"/>
      <c r="QU312"/>
      <c r="QV312"/>
      <c r="QW312"/>
      <c r="QX312"/>
      <c r="QY312"/>
      <c r="QZ312"/>
      <c r="RA312"/>
      <c r="RB312"/>
      <c r="RC312"/>
      <c r="RD312"/>
      <c r="RE312"/>
      <c r="RF312"/>
      <c r="RG312"/>
      <c r="RH312"/>
      <c r="RI312"/>
      <c r="RJ312"/>
      <c r="RK312"/>
      <c r="RL312"/>
      <c r="RM312"/>
      <c r="RN312"/>
      <c r="RO312"/>
      <c r="RP312"/>
      <c r="RQ312"/>
      <c r="RR312"/>
      <c r="RS312"/>
      <c r="RT312"/>
      <c r="RU312"/>
      <c r="RV312"/>
      <c r="RW312"/>
      <c r="RX312"/>
      <c r="RY312"/>
      <c r="RZ312"/>
      <c r="SA312"/>
      <c r="SB312"/>
      <c r="SC312"/>
      <c r="SD312"/>
      <c r="SE312"/>
      <c r="SF312"/>
      <c r="SG312"/>
      <c r="SH312"/>
      <c r="SI312"/>
      <c r="SJ312"/>
      <c r="SK312"/>
      <c r="SL312"/>
      <c r="SM312"/>
      <c r="SN312"/>
      <c r="SO312"/>
      <c r="SP312"/>
      <c r="SQ312"/>
      <c r="SR312"/>
      <c r="SS312"/>
      <c r="ST312"/>
      <c r="SU312"/>
      <c r="SV312"/>
      <c r="SW312"/>
      <c r="SX312"/>
      <c r="SY312"/>
      <c r="SZ312"/>
      <c r="TA312"/>
      <c r="TB312"/>
      <c r="TC312"/>
      <c r="TD312"/>
      <c r="TE312"/>
      <c r="TF312"/>
      <c r="TG312"/>
      <c r="TH312"/>
      <c r="TI312"/>
      <c r="TJ312"/>
      <c r="TK312"/>
      <c r="TL312"/>
      <c r="TM312"/>
      <c r="TN312"/>
      <c r="TO312"/>
      <c r="TP312"/>
      <c r="TQ312"/>
      <c r="TR312"/>
      <c r="TS312"/>
      <c r="TT312"/>
      <c r="TU312"/>
      <c r="TV312"/>
      <c r="TW312"/>
      <c r="TX312"/>
      <c r="TY312"/>
      <c r="TZ312"/>
      <c r="UA312"/>
      <c r="UB312"/>
      <c r="UC312"/>
      <c r="UD312"/>
      <c r="UE312"/>
      <c r="UF312"/>
      <c r="UG312"/>
      <c r="UH312"/>
      <c r="UI312"/>
      <c r="UJ312"/>
      <c r="UK312"/>
      <c r="UL312"/>
      <c r="UM312"/>
      <c r="UN312"/>
      <c r="UO312"/>
      <c r="UP312"/>
      <c r="UQ312"/>
      <c r="UR312"/>
      <c r="US312"/>
      <c r="UT312"/>
      <c r="UU312"/>
      <c r="UV312"/>
      <c r="UW312"/>
      <c r="UX312"/>
      <c r="UY312"/>
      <c r="UZ312"/>
      <c r="VA312"/>
      <c r="VB312"/>
      <c r="VC312"/>
      <c r="VD312"/>
      <c r="VE312"/>
      <c r="VF312"/>
      <c r="VG312"/>
      <c r="VH312"/>
      <c r="VI312"/>
      <c r="VJ312"/>
      <c r="VK312"/>
      <c r="VL312"/>
      <c r="VM312"/>
      <c r="VN312"/>
      <c r="VO312"/>
      <c r="VP312"/>
      <c r="VQ312"/>
      <c r="VR312"/>
      <c r="VS312"/>
      <c r="VT312"/>
      <c r="VU312"/>
      <c r="VV312"/>
      <c r="VW312"/>
      <c r="VX312"/>
      <c r="VY312"/>
      <c r="VZ312"/>
      <c r="WA312"/>
      <c r="WB312"/>
      <c r="WC312"/>
      <c r="WD312"/>
      <c r="WE312"/>
      <c r="WF312"/>
      <c r="WG312"/>
      <c r="WH312"/>
      <c r="WI312"/>
      <c r="WJ312"/>
      <c r="WK312"/>
      <c r="WL312"/>
      <c r="WM312"/>
      <c r="WN312"/>
      <c r="WO312"/>
      <c r="WP312"/>
      <c r="WQ312"/>
      <c r="WR312"/>
      <c r="WS312"/>
      <c r="WT312"/>
      <c r="WU312"/>
      <c r="WV312"/>
      <c r="WW312"/>
      <c r="WX312"/>
      <c r="WY312"/>
      <c r="WZ312"/>
      <c r="XA312"/>
      <c r="XB312"/>
      <c r="XC312"/>
      <c r="XD312"/>
      <c r="XE312"/>
      <c r="XF312"/>
      <c r="XG312"/>
      <c r="XH312"/>
      <c r="XI312"/>
      <c r="XJ312"/>
      <c r="XK312"/>
      <c r="XL312"/>
      <c r="XM312"/>
      <c r="XN312"/>
      <c r="XO312"/>
      <c r="XP312"/>
      <c r="XQ312"/>
      <c r="XR312"/>
      <c r="XS312"/>
      <c r="XT312"/>
      <c r="XU312"/>
      <c r="XV312"/>
      <c r="XW312"/>
      <c r="XX312"/>
      <c r="XY312"/>
      <c r="XZ312"/>
      <c r="YA312"/>
      <c r="YB312"/>
      <c r="YC312"/>
      <c r="YD312"/>
      <c r="YE312"/>
      <c r="YF312"/>
      <c r="YG312"/>
      <c r="YH312"/>
      <c r="YI312"/>
      <c r="YJ312"/>
      <c r="YK312"/>
      <c r="YL312"/>
      <c r="YM312"/>
      <c r="YN312"/>
      <c r="YO312"/>
      <c r="YP312"/>
      <c r="YQ312"/>
      <c r="YR312"/>
      <c r="YS312"/>
      <c r="YT312"/>
      <c r="YU312"/>
      <c r="YV312"/>
      <c r="YW312"/>
      <c r="YX312"/>
      <c r="YY312"/>
      <c r="YZ312"/>
      <c r="ZA312"/>
      <c r="ZB312"/>
      <c r="ZC312"/>
      <c r="ZD312"/>
      <c r="ZE312"/>
      <c r="ZF312"/>
      <c r="ZG312"/>
      <c r="ZH312"/>
      <c r="ZI312"/>
      <c r="ZJ312"/>
      <c r="ZK312"/>
      <c r="ZL312"/>
      <c r="ZM312"/>
      <c r="ZN312"/>
      <c r="ZO312"/>
      <c r="ZP312"/>
      <c r="ZQ312"/>
      <c r="ZR312"/>
      <c r="ZS312"/>
      <c r="ZT312"/>
      <c r="ZU312"/>
      <c r="ZV312"/>
      <c r="ZW312"/>
      <c r="ZX312"/>
      <c r="ZY312"/>
      <c r="ZZ312"/>
    </row>
    <row r="313" spans="1:702" s="18" customFormat="1">
      <c r="A313" s="158" t="s">
        <v>362</v>
      </c>
      <c r="B313">
        <v>0</v>
      </c>
      <c r="C313">
        <v>0</v>
      </c>
      <c r="D313">
        <v>0</v>
      </c>
      <c r="E313">
        <v>0</v>
      </c>
      <c r="F313">
        <v>0</v>
      </c>
      <c r="G313">
        <v>0</v>
      </c>
      <c r="H313">
        <v>0</v>
      </c>
      <c r="I313">
        <v>0</v>
      </c>
      <c r="J313">
        <v>0</v>
      </c>
      <c r="K313">
        <v>0</v>
      </c>
      <c r="L313">
        <v>0</v>
      </c>
      <c r="M313">
        <v>0</v>
      </c>
      <c r="N313">
        <v>0</v>
      </c>
      <c r="O313">
        <v>0</v>
      </c>
      <c r="P313">
        <v>0</v>
      </c>
      <c r="Q313">
        <v>0</v>
      </c>
      <c r="R313">
        <v>0</v>
      </c>
      <c r="S313">
        <v>0</v>
      </c>
      <c r="T313">
        <v>0</v>
      </c>
      <c r="U313">
        <v>0</v>
      </c>
      <c r="V313">
        <v>0</v>
      </c>
      <c r="W313">
        <v>0</v>
      </c>
      <c r="X313">
        <v>0</v>
      </c>
      <c r="Y313">
        <v>0</v>
      </c>
      <c r="Z313">
        <v>0</v>
      </c>
      <c r="AA313">
        <v>0</v>
      </c>
      <c r="AB313">
        <v>0</v>
      </c>
      <c r="AC313">
        <v>0</v>
      </c>
      <c r="AD313">
        <v>0</v>
      </c>
      <c r="AE313">
        <v>0</v>
      </c>
      <c r="AF313">
        <v>0</v>
      </c>
      <c r="AG313">
        <v>0</v>
      </c>
      <c r="AH313">
        <v>0</v>
      </c>
      <c r="AI313">
        <v>0</v>
      </c>
      <c r="AJ313">
        <v>0</v>
      </c>
      <c r="AK313">
        <v>0</v>
      </c>
      <c r="AL313">
        <v>0</v>
      </c>
      <c r="AM313">
        <v>0</v>
      </c>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c r="DA313"/>
      <c r="DB313"/>
      <c r="DC313"/>
      <c r="DD313"/>
      <c r="DE313"/>
      <c r="DF313"/>
      <c r="DG313"/>
      <c r="DH313"/>
      <c r="DI313"/>
      <c r="DJ313"/>
      <c r="DK313"/>
      <c r="DL313"/>
      <c r="DM313"/>
      <c r="DN313"/>
      <c r="DO313"/>
      <c r="DP313"/>
      <c r="DQ313"/>
      <c r="DR313"/>
      <c r="DS313"/>
      <c r="DT313"/>
      <c r="DU313"/>
      <c r="DV313"/>
      <c r="DW313"/>
      <c r="DX313"/>
      <c r="DY313"/>
      <c r="DZ313"/>
      <c r="EA313"/>
      <c r="EB313"/>
      <c r="EC313"/>
      <c r="ED313"/>
      <c r="EE313"/>
      <c r="EF313"/>
      <c r="EG313"/>
      <c r="EH313"/>
      <c r="EI313"/>
      <c r="EJ313"/>
      <c r="EK313"/>
      <c r="EL313"/>
      <c r="EM313"/>
      <c r="EN313"/>
      <c r="EO313"/>
      <c r="EP313"/>
      <c r="EQ313"/>
      <c r="ER313"/>
      <c r="ES313"/>
      <c r="ET313"/>
      <c r="EU313"/>
      <c r="EV313"/>
      <c r="EW313"/>
      <c r="EX313"/>
      <c r="EY313"/>
      <c r="EZ313"/>
      <c r="FA313"/>
      <c r="FB313"/>
      <c r="FC313"/>
      <c r="FD313"/>
      <c r="FE313"/>
      <c r="FF313"/>
      <c r="FG313"/>
      <c r="FH313"/>
      <c r="FI313"/>
      <c r="FJ313"/>
      <c r="FK313"/>
      <c r="FL313"/>
      <c r="FM313"/>
      <c r="FN313"/>
      <c r="FO313"/>
      <c r="FP313"/>
      <c r="FQ313"/>
      <c r="FR313"/>
      <c r="FS313"/>
      <c r="FT313"/>
      <c r="FU313"/>
      <c r="FV313"/>
      <c r="FW313"/>
      <c r="FX313"/>
      <c r="FY313"/>
      <c r="FZ313"/>
      <c r="GA313"/>
      <c r="GB313"/>
      <c r="GC313"/>
      <c r="GD313"/>
      <c r="GE313"/>
      <c r="GF313"/>
      <c r="GG313"/>
      <c r="GH313"/>
      <c r="GI313"/>
      <c r="GJ313"/>
      <c r="GK313"/>
      <c r="GL313"/>
      <c r="GM313"/>
      <c r="GN313"/>
      <c r="GO313"/>
      <c r="GP313"/>
      <c r="GQ313"/>
      <c r="GR313"/>
      <c r="GS313"/>
      <c r="GT313"/>
      <c r="GU313"/>
      <c r="GV313"/>
      <c r="GW313"/>
      <c r="GX313"/>
      <c r="GY313"/>
      <c r="GZ313"/>
      <c r="HA313"/>
      <c r="HB313"/>
      <c r="HC313"/>
      <c r="HD313"/>
      <c r="HE313"/>
      <c r="HF313"/>
      <c r="HG313"/>
      <c r="HH313"/>
      <c r="HI313"/>
      <c r="HJ313"/>
      <c r="HK313"/>
      <c r="HL313"/>
      <c r="HM313"/>
      <c r="HN313"/>
      <c r="HO313"/>
      <c r="HP313"/>
      <c r="HQ313"/>
      <c r="HR313"/>
      <c r="HS313"/>
      <c r="HT313"/>
      <c r="HU313"/>
      <c r="HV313"/>
      <c r="HW313"/>
      <c r="HX313"/>
      <c r="HY313"/>
      <c r="HZ313"/>
      <c r="IA313"/>
      <c r="IB313"/>
      <c r="IC313"/>
      <c r="ID313"/>
      <c r="IE313"/>
      <c r="IF313"/>
      <c r="IG313"/>
      <c r="IH313"/>
      <c r="II313"/>
      <c r="IJ313"/>
      <c r="IK313"/>
      <c r="IL313"/>
      <c r="IM313"/>
      <c r="IN313"/>
      <c r="IO313"/>
      <c r="IP313"/>
      <c r="IQ313"/>
      <c r="IR313"/>
      <c r="IS313"/>
      <c r="IT313"/>
      <c r="IU313"/>
      <c r="IV313"/>
      <c r="IW313"/>
      <c r="IX313"/>
      <c r="IY313"/>
      <c r="IZ313"/>
      <c r="JA313"/>
      <c r="JB313"/>
      <c r="JC313"/>
      <c r="JD313"/>
      <c r="JE313"/>
      <c r="JF313"/>
      <c r="JG313"/>
      <c r="JH313"/>
      <c r="JI313"/>
      <c r="JJ313"/>
      <c r="JK313"/>
      <c r="JL313"/>
      <c r="JM313"/>
      <c r="JN313"/>
      <c r="JO313"/>
      <c r="JP313"/>
      <c r="JQ313"/>
      <c r="JR313"/>
      <c r="JS313"/>
      <c r="JT313"/>
      <c r="JU313"/>
      <c r="JV313"/>
      <c r="JW313"/>
      <c r="JX313"/>
      <c r="JY313"/>
      <c r="JZ313"/>
      <c r="KA313"/>
      <c r="KB313"/>
      <c r="KC313"/>
      <c r="KD313"/>
      <c r="KE313"/>
      <c r="KF313"/>
      <c r="KG313"/>
      <c r="KH313"/>
      <c r="KI313"/>
      <c r="KJ313"/>
      <c r="KK313"/>
      <c r="KL313"/>
      <c r="KM313"/>
      <c r="KN313"/>
      <c r="KO313"/>
      <c r="KP313"/>
      <c r="KQ313"/>
      <c r="KR313"/>
      <c r="KS313"/>
      <c r="KT313"/>
      <c r="KU313"/>
      <c r="KV313"/>
      <c r="KW313"/>
      <c r="KX313"/>
      <c r="KY313"/>
      <c r="KZ313"/>
      <c r="LA313"/>
      <c r="LB313"/>
      <c r="LC313"/>
      <c r="LD313"/>
      <c r="LE313"/>
      <c r="LF313"/>
      <c r="LG313"/>
      <c r="LH313"/>
      <c r="LI313"/>
      <c r="LJ313"/>
      <c r="LK313"/>
      <c r="LL313"/>
      <c r="LM313"/>
      <c r="LN313"/>
      <c r="LO313"/>
      <c r="LP313"/>
      <c r="LQ313"/>
      <c r="LR313"/>
      <c r="LS313"/>
      <c r="LT313"/>
      <c r="LU313"/>
      <c r="LV313"/>
      <c r="LW313"/>
      <c r="LX313"/>
      <c r="LY313"/>
      <c r="LZ313"/>
      <c r="MA313"/>
      <c r="MB313"/>
      <c r="MC313"/>
      <c r="MD313"/>
      <c r="ME313"/>
      <c r="MF313"/>
      <c r="MG313"/>
      <c r="MH313"/>
      <c r="MI313"/>
      <c r="MJ313"/>
      <c r="MK313"/>
      <c r="ML313"/>
      <c r="MM313"/>
      <c r="MN313"/>
      <c r="MO313"/>
      <c r="MP313"/>
      <c r="MQ313"/>
      <c r="MR313"/>
      <c r="MS313"/>
      <c r="MT313"/>
      <c r="MU313"/>
      <c r="MV313"/>
      <c r="MW313"/>
      <c r="MX313"/>
      <c r="MY313"/>
      <c r="MZ313"/>
      <c r="NA313"/>
      <c r="NB313"/>
      <c r="NC313"/>
      <c r="ND313"/>
      <c r="NE313"/>
      <c r="NF313"/>
      <c r="NG313"/>
      <c r="NH313"/>
      <c r="NI313"/>
      <c r="NJ313"/>
      <c r="NK313"/>
      <c r="NL313"/>
      <c r="NM313"/>
      <c r="NN313"/>
      <c r="NO313"/>
      <c r="NP313"/>
      <c r="NQ313"/>
      <c r="NR313"/>
      <c r="NS313"/>
      <c r="NT313"/>
      <c r="NU313"/>
      <c r="NV313"/>
      <c r="NW313"/>
      <c r="NX313"/>
      <c r="NY313"/>
      <c r="NZ313"/>
      <c r="OA313"/>
      <c r="OB313"/>
      <c r="OC313"/>
      <c r="OD313"/>
      <c r="OE313"/>
      <c r="OF313"/>
      <c r="OG313"/>
      <c r="OH313"/>
      <c r="OI313"/>
      <c r="OJ313"/>
      <c r="OK313"/>
      <c r="OL313"/>
      <c r="OM313"/>
      <c r="ON313"/>
      <c r="OO313"/>
      <c r="OP313"/>
      <c r="OQ313"/>
      <c r="OR313"/>
      <c r="OS313"/>
      <c r="OT313"/>
      <c r="OU313"/>
      <c r="OV313"/>
      <c r="OW313"/>
      <c r="OX313"/>
      <c r="OY313"/>
      <c r="OZ313"/>
      <c r="PA313"/>
      <c r="PB313"/>
      <c r="PC313"/>
      <c r="PD313"/>
      <c r="PE313"/>
      <c r="PF313"/>
      <c r="PG313"/>
      <c r="PH313"/>
      <c r="PI313"/>
      <c r="PJ313"/>
      <c r="PK313"/>
      <c r="PL313"/>
      <c r="PM313"/>
      <c r="PN313"/>
      <c r="PO313"/>
      <c r="PP313"/>
      <c r="PQ313"/>
      <c r="PR313"/>
      <c r="PS313"/>
      <c r="PT313"/>
      <c r="PU313"/>
      <c r="PV313"/>
      <c r="PW313"/>
      <c r="PX313"/>
      <c r="PY313"/>
      <c r="PZ313"/>
      <c r="QA313"/>
      <c r="QB313"/>
      <c r="QC313"/>
      <c r="QD313"/>
      <c r="QE313"/>
      <c r="QF313"/>
      <c r="QG313"/>
      <c r="QH313"/>
      <c r="QI313"/>
      <c r="QJ313"/>
      <c r="QK313"/>
      <c r="QL313"/>
      <c r="QM313"/>
      <c r="QN313"/>
      <c r="QO313"/>
      <c r="QP313"/>
      <c r="QQ313"/>
      <c r="QR313"/>
      <c r="QS313"/>
      <c r="QT313"/>
      <c r="QU313"/>
      <c r="QV313"/>
      <c r="QW313"/>
      <c r="QX313"/>
      <c r="QY313"/>
      <c r="QZ313"/>
      <c r="RA313"/>
      <c r="RB313"/>
      <c r="RC313"/>
      <c r="RD313"/>
      <c r="RE313"/>
      <c r="RF313"/>
      <c r="RG313"/>
      <c r="RH313"/>
      <c r="RI313"/>
      <c r="RJ313"/>
      <c r="RK313"/>
      <c r="RL313"/>
      <c r="RM313"/>
      <c r="RN313"/>
      <c r="RO313"/>
      <c r="RP313"/>
      <c r="RQ313"/>
      <c r="RR313"/>
      <c r="RS313"/>
      <c r="RT313"/>
      <c r="RU313"/>
      <c r="RV313"/>
      <c r="RW313"/>
      <c r="RX313"/>
      <c r="RY313"/>
      <c r="RZ313"/>
      <c r="SA313"/>
      <c r="SB313"/>
      <c r="SC313"/>
      <c r="SD313"/>
      <c r="SE313"/>
      <c r="SF313"/>
      <c r="SG313"/>
      <c r="SH313"/>
      <c r="SI313"/>
      <c r="SJ313"/>
      <c r="SK313"/>
      <c r="SL313"/>
      <c r="SM313"/>
      <c r="SN313"/>
      <c r="SO313"/>
      <c r="SP313"/>
      <c r="SQ313"/>
      <c r="SR313"/>
      <c r="SS313"/>
      <c r="ST313"/>
      <c r="SU313"/>
      <c r="SV313"/>
      <c r="SW313"/>
      <c r="SX313"/>
      <c r="SY313"/>
      <c r="SZ313"/>
      <c r="TA313"/>
      <c r="TB313"/>
      <c r="TC313"/>
      <c r="TD313"/>
      <c r="TE313"/>
      <c r="TF313"/>
      <c r="TG313"/>
      <c r="TH313"/>
      <c r="TI313"/>
      <c r="TJ313"/>
      <c r="TK313"/>
      <c r="TL313"/>
      <c r="TM313"/>
      <c r="TN313"/>
      <c r="TO313"/>
      <c r="TP313"/>
      <c r="TQ313"/>
      <c r="TR313"/>
      <c r="TS313"/>
      <c r="TT313"/>
      <c r="TU313"/>
      <c r="TV313"/>
      <c r="TW313"/>
      <c r="TX313"/>
      <c r="TY313"/>
      <c r="TZ313"/>
      <c r="UA313"/>
      <c r="UB313"/>
      <c r="UC313"/>
      <c r="UD313"/>
      <c r="UE313"/>
      <c r="UF313"/>
      <c r="UG313"/>
      <c r="UH313"/>
      <c r="UI313"/>
      <c r="UJ313"/>
      <c r="UK313"/>
      <c r="UL313"/>
      <c r="UM313"/>
      <c r="UN313"/>
      <c r="UO313"/>
      <c r="UP313"/>
      <c r="UQ313"/>
      <c r="UR313"/>
      <c r="US313"/>
      <c r="UT313"/>
      <c r="UU313"/>
      <c r="UV313"/>
      <c r="UW313"/>
      <c r="UX313"/>
      <c r="UY313"/>
      <c r="UZ313"/>
      <c r="VA313"/>
      <c r="VB313"/>
      <c r="VC313"/>
      <c r="VD313"/>
      <c r="VE313"/>
      <c r="VF313"/>
      <c r="VG313"/>
      <c r="VH313"/>
      <c r="VI313"/>
      <c r="VJ313"/>
      <c r="VK313"/>
      <c r="VL313"/>
      <c r="VM313"/>
      <c r="VN313"/>
      <c r="VO313"/>
      <c r="VP313"/>
      <c r="VQ313"/>
      <c r="VR313"/>
      <c r="VS313"/>
      <c r="VT313"/>
      <c r="VU313"/>
      <c r="VV313"/>
      <c r="VW313"/>
      <c r="VX313"/>
      <c r="VY313"/>
      <c r="VZ313"/>
      <c r="WA313"/>
      <c r="WB313"/>
      <c r="WC313"/>
      <c r="WD313"/>
      <c r="WE313"/>
      <c r="WF313"/>
      <c r="WG313"/>
      <c r="WH313"/>
      <c r="WI313"/>
      <c r="WJ313"/>
      <c r="WK313"/>
      <c r="WL313"/>
      <c r="WM313"/>
      <c r="WN313"/>
      <c r="WO313"/>
      <c r="WP313"/>
      <c r="WQ313"/>
      <c r="WR313"/>
      <c r="WS313"/>
      <c r="WT313"/>
      <c r="WU313"/>
      <c r="WV313"/>
      <c r="WW313"/>
      <c r="WX313"/>
      <c r="WY313"/>
      <c r="WZ313"/>
      <c r="XA313"/>
      <c r="XB313"/>
      <c r="XC313"/>
      <c r="XD313"/>
      <c r="XE313"/>
      <c r="XF313"/>
      <c r="XG313"/>
      <c r="XH313"/>
      <c r="XI313"/>
      <c r="XJ313"/>
      <c r="XK313"/>
      <c r="XL313"/>
      <c r="XM313"/>
      <c r="XN313"/>
      <c r="XO313"/>
      <c r="XP313"/>
      <c r="XQ313"/>
      <c r="XR313"/>
      <c r="XS313"/>
      <c r="XT313"/>
      <c r="XU313"/>
      <c r="XV313"/>
      <c r="XW313"/>
      <c r="XX313"/>
      <c r="XY313"/>
      <c r="XZ313"/>
      <c r="YA313"/>
      <c r="YB313"/>
      <c r="YC313"/>
      <c r="YD313"/>
      <c r="YE313"/>
      <c r="YF313"/>
      <c r="YG313"/>
      <c r="YH313"/>
      <c r="YI313"/>
      <c r="YJ313"/>
      <c r="YK313"/>
      <c r="YL313"/>
      <c r="YM313"/>
      <c r="YN313"/>
      <c r="YO313"/>
      <c r="YP313"/>
      <c r="YQ313"/>
      <c r="YR313"/>
      <c r="YS313"/>
      <c r="YT313"/>
      <c r="YU313"/>
      <c r="YV313"/>
      <c r="YW313"/>
      <c r="YX313"/>
      <c r="YY313"/>
      <c r="YZ313"/>
      <c r="ZA313"/>
      <c r="ZB313"/>
      <c r="ZC313"/>
      <c r="ZD313"/>
      <c r="ZE313"/>
      <c r="ZF313"/>
      <c r="ZG313"/>
      <c r="ZH313"/>
      <c r="ZI313"/>
      <c r="ZJ313"/>
      <c r="ZK313"/>
      <c r="ZL313"/>
      <c r="ZM313"/>
      <c r="ZN313"/>
      <c r="ZO313"/>
      <c r="ZP313"/>
      <c r="ZQ313"/>
      <c r="ZR313"/>
      <c r="ZS313"/>
      <c r="ZT313"/>
      <c r="ZU313"/>
      <c r="ZV313"/>
      <c r="ZW313"/>
      <c r="ZX313"/>
      <c r="ZY313"/>
      <c r="ZZ313"/>
    </row>
    <row r="314" spans="1:702" s="18" customFormat="1">
      <c r="A314" s="16" t="s">
        <v>180</v>
      </c>
      <c r="B314">
        <v>0</v>
      </c>
      <c r="C314">
        <v>25127.130714581075</v>
      </c>
      <c r="D314">
        <v>48487.306485198264</v>
      </c>
      <c r="E314">
        <v>71086.242980578507</v>
      </c>
      <c r="F314">
        <v>88416.558585165534</v>
      </c>
      <c r="G314">
        <v>110580.6940153812</v>
      </c>
      <c r="H314">
        <v>139577.54581204848</v>
      </c>
      <c r="I314">
        <v>171259.3169416411</v>
      </c>
      <c r="J314">
        <v>202265.8331845029</v>
      </c>
      <c r="K314">
        <v>230647.5137094926</v>
      </c>
      <c r="L314">
        <v>262064.37908673508</v>
      </c>
      <c r="M314">
        <v>300449.82902406086</v>
      </c>
      <c r="N314">
        <v>328093.95845167665</v>
      </c>
      <c r="O314">
        <v>368715.7776943178</v>
      </c>
      <c r="P314">
        <v>406852.49872468971</v>
      </c>
      <c r="Q314">
        <v>442871.87619236391</v>
      </c>
      <c r="R314">
        <v>489730.81225188175</v>
      </c>
      <c r="S314">
        <v>546333.15294313186</v>
      </c>
      <c r="T314">
        <v>605784.06957147992</v>
      </c>
      <c r="U314">
        <v>669202.89605596941</v>
      </c>
      <c r="V314">
        <v>736845.98421649612</v>
      </c>
      <c r="W314">
        <v>789441.72285709076</v>
      </c>
      <c r="X314">
        <v>840704.77912466973</v>
      </c>
      <c r="Y314">
        <v>898487.8678040388</v>
      </c>
      <c r="Z314">
        <v>932244.56576878042</v>
      </c>
      <c r="AA314">
        <v>978986.95515309367</v>
      </c>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c r="DA314"/>
      <c r="DB314"/>
      <c r="DC314"/>
      <c r="DD314"/>
      <c r="DE314"/>
      <c r="DF314"/>
      <c r="DG314"/>
      <c r="DH314"/>
      <c r="DI314"/>
      <c r="DJ314"/>
      <c r="DK314"/>
      <c r="DL314"/>
      <c r="DM314"/>
      <c r="DN314"/>
      <c r="DO314"/>
      <c r="DP314"/>
      <c r="DQ314"/>
      <c r="DR314"/>
      <c r="DS314"/>
      <c r="DT314"/>
      <c r="DU314"/>
      <c r="DV314"/>
      <c r="DW314"/>
      <c r="DX314"/>
      <c r="DY314"/>
      <c r="DZ314"/>
      <c r="EA314"/>
      <c r="EB314"/>
      <c r="EC314"/>
      <c r="ED314"/>
      <c r="EE314"/>
      <c r="EF314"/>
      <c r="EG314"/>
      <c r="EH314"/>
      <c r="EI314"/>
      <c r="EJ314"/>
      <c r="EK314"/>
      <c r="EL314"/>
      <c r="EM314"/>
      <c r="EN314"/>
      <c r="EO314"/>
      <c r="EP314"/>
      <c r="EQ314"/>
      <c r="ER314"/>
      <c r="ES314"/>
      <c r="ET314"/>
      <c r="EU314"/>
      <c r="EV314"/>
      <c r="EW314"/>
      <c r="EX314"/>
      <c r="EY314"/>
      <c r="EZ314"/>
      <c r="FA314"/>
      <c r="FB314"/>
      <c r="FC314"/>
      <c r="FD314"/>
      <c r="FE314"/>
      <c r="FF314"/>
      <c r="FG314"/>
      <c r="FH314"/>
      <c r="FI314"/>
      <c r="FJ314"/>
      <c r="FK314"/>
      <c r="FL314"/>
      <c r="FM314"/>
      <c r="FN314"/>
      <c r="FO314"/>
      <c r="FP314"/>
      <c r="FQ314"/>
      <c r="FR314"/>
      <c r="FS314"/>
      <c r="FT314"/>
      <c r="FU314"/>
      <c r="FV314"/>
      <c r="FW314"/>
      <c r="FX314"/>
      <c r="FY314"/>
      <c r="FZ314"/>
      <c r="GA314"/>
      <c r="GB314"/>
      <c r="GC314"/>
      <c r="GD314"/>
      <c r="GE314"/>
      <c r="GF314"/>
      <c r="GG314"/>
      <c r="GH314"/>
      <c r="GI314"/>
      <c r="GJ314"/>
      <c r="GK314"/>
      <c r="GL314"/>
      <c r="GM314"/>
      <c r="GN314"/>
      <c r="GO314"/>
      <c r="GP314"/>
      <c r="GQ314"/>
      <c r="GR314"/>
      <c r="GS314"/>
      <c r="GT314"/>
      <c r="GU314"/>
      <c r="GV314"/>
      <c r="GW314"/>
      <c r="GX314"/>
      <c r="GY314"/>
      <c r="GZ314"/>
      <c r="HA314"/>
      <c r="HB314"/>
      <c r="HC314"/>
      <c r="HD314"/>
      <c r="HE314"/>
      <c r="HF314"/>
      <c r="HG314"/>
      <c r="HH314"/>
      <c r="HI314"/>
      <c r="HJ314"/>
      <c r="HK314"/>
      <c r="HL314"/>
      <c r="HM314"/>
      <c r="HN314"/>
      <c r="HO314"/>
      <c r="HP314"/>
      <c r="HQ314"/>
      <c r="HR314"/>
      <c r="HS314"/>
      <c r="HT314"/>
      <c r="HU314"/>
      <c r="HV314"/>
      <c r="HW314"/>
      <c r="HX314"/>
      <c r="HY314"/>
      <c r="HZ314"/>
      <c r="IA314"/>
      <c r="IB314"/>
      <c r="IC314"/>
      <c r="ID314"/>
      <c r="IE314"/>
      <c r="IF314"/>
      <c r="IG314"/>
      <c r="IH314"/>
      <c r="II314"/>
      <c r="IJ314"/>
      <c r="IK314"/>
      <c r="IL314"/>
      <c r="IM314"/>
      <c r="IN314"/>
      <c r="IO314"/>
      <c r="IP314"/>
      <c r="IQ314"/>
      <c r="IR314"/>
      <c r="IS314"/>
      <c r="IT314"/>
      <c r="IU314"/>
      <c r="IV314"/>
      <c r="IW314"/>
      <c r="IX314"/>
      <c r="IY314"/>
      <c r="IZ314"/>
      <c r="JA314"/>
      <c r="JB314"/>
      <c r="JC314"/>
      <c r="JD314"/>
      <c r="JE314"/>
      <c r="JF314"/>
      <c r="JG314"/>
      <c r="JH314"/>
      <c r="JI314"/>
      <c r="JJ314"/>
      <c r="JK314"/>
      <c r="JL314"/>
      <c r="JM314"/>
      <c r="JN314"/>
      <c r="JO314"/>
      <c r="JP314"/>
      <c r="JQ314"/>
      <c r="JR314"/>
      <c r="JS314"/>
      <c r="JT314"/>
      <c r="JU314"/>
      <c r="JV314"/>
      <c r="JW314"/>
      <c r="JX314"/>
      <c r="JY314"/>
      <c r="JZ314"/>
      <c r="KA314"/>
      <c r="KB314"/>
      <c r="KC314"/>
      <c r="KD314"/>
      <c r="KE314"/>
      <c r="KF314"/>
      <c r="KG314"/>
      <c r="KH314"/>
      <c r="KI314"/>
      <c r="KJ314"/>
      <c r="KK314"/>
      <c r="KL314"/>
      <c r="KM314"/>
      <c r="KN314"/>
      <c r="KO314"/>
      <c r="KP314"/>
      <c r="KQ314"/>
      <c r="KR314"/>
      <c r="KS314"/>
      <c r="KT314"/>
      <c r="KU314"/>
      <c r="KV314"/>
      <c r="KW314"/>
      <c r="KX314"/>
      <c r="KY314"/>
      <c r="KZ314"/>
      <c r="LA314"/>
      <c r="LB314"/>
      <c r="LC314"/>
      <c r="LD314"/>
      <c r="LE314"/>
      <c r="LF314"/>
      <c r="LG314"/>
      <c r="LH314"/>
      <c r="LI314"/>
      <c r="LJ314"/>
      <c r="LK314"/>
      <c r="LL314"/>
      <c r="LM314"/>
      <c r="LN314"/>
      <c r="LO314"/>
      <c r="LP314"/>
      <c r="LQ314"/>
      <c r="LR314"/>
      <c r="LS314"/>
      <c r="LT314"/>
      <c r="LU314"/>
      <c r="LV314"/>
      <c r="LW314"/>
      <c r="LX314"/>
      <c r="LY314"/>
      <c r="LZ314"/>
      <c r="MA314"/>
      <c r="MB314"/>
      <c r="MC314"/>
      <c r="MD314"/>
      <c r="ME314"/>
      <c r="MF314"/>
      <c r="MG314"/>
      <c r="MH314"/>
      <c r="MI314"/>
      <c r="MJ314"/>
      <c r="MK314"/>
      <c r="ML314"/>
      <c r="MM314"/>
      <c r="MN314"/>
      <c r="MO314"/>
      <c r="MP314"/>
      <c r="MQ314"/>
      <c r="MR314"/>
      <c r="MS314"/>
      <c r="MT314"/>
      <c r="MU314"/>
      <c r="MV314"/>
      <c r="MW314"/>
      <c r="MX314"/>
      <c r="MY314"/>
      <c r="MZ314"/>
      <c r="NA314"/>
      <c r="NB314"/>
      <c r="NC314"/>
      <c r="ND314"/>
      <c r="NE314"/>
      <c r="NF314"/>
      <c r="NG314"/>
      <c r="NH314"/>
      <c r="NI314"/>
      <c r="NJ314"/>
      <c r="NK314"/>
      <c r="NL314"/>
      <c r="NM314"/>
      <c r="NN314"/>
      <c r="NO314"/>
      <c r="NP314"/>
      <c r="NQ314"/>
      <c r="NR314"/>
      <c r="NS314"/>
      <c r="NT314"/>
      <c r="NU314"/>
      <c r="NV314"/>
      <c r="NW314"/>
      <c r="NX314"/>
      <c r="NY314"/>
      <c r="NZ314"/>
      <c r="OA314"/>
      <c r="OB314"/>
      <c r="OC314"/>
      <c r="OD314"/>
      <c r="OE314"/>
      <c r="OF314"/>
      <c r="OG314"/>
      <c r="OH314"/>
      <c r="OI314"/>
      <c r="OJ314"/>
      <c r="OK314"/>
      <c r="OL314"/>
      <c r="OM314"/>
      <c r="ON314"/>
      <c r="OO314"/>
      <c r="OP314"/>
      <c r="OQ314"/>
      <c r="OR314"/>
      <c r="OS314"/>
      <c r="OT314"/>
      <c r="OU314"/>
      <c r="OV314"/>
      <c r="OW314"/>
      <c r="OX314"/>
      <c r="OY314"/>
      <c r="OZ314"/>
      <c r="PA314"/>
      <c r="PB314"/>
      <c r="PC314"/>
      <c r="PD314"/>
      <c r="PE314"/>
      <c r="PF314"/>
      <c r="PG314"/>
      <c r="PH314"/>
      <c r="PI314"/>
      <c r="PJ314"/>
      <c r="PK314"/>
      <c r="PL314"/>
      <c r="PM314"/>
      <c r="PN314"/>
      <c r="PO314"/>
      <c r="PP314"/>
      <c r="PQ314"/>
      <c r="PR314"/>
      <c r="PS314"/>
      <c r="PT314"/>
      <c r="PU314"/>
      <c r="PV314"/>
      <c r="PW314"/>
      <c r="PX314"/>
      <c r="PY314"/>
      <c r="PZ314"/>
      <c r="QA314"/>
      <c r="QB314"/>
      <c r="QC314"/>
      <c r="QD314"/>
      <c r="QE314"/>
      <c r="QF314"/>
      <c r="QG314"/>
      <c r="QH314"/>
      <c r="QI314"/>
      <c r="QJ314"/>
      <c r="QK314"/>
      <c r="QL314"/>
      <c r="QM314"/>
      <c r="QN314"/>
      <c r="QO314"/>
      <c r="QP314"/>
      <c r="QQ314"/>
      <c r="QR314"/>
      <c r="QS314"/>
      <c r="QT314"/>
      <c r="QU314"/>
      <c r="QV314"/>
      <c r="QW314"/>
      <c r="QX314"/>
      <c r="QY314"/>
      <c r="QZ314"/>
      <c r="RA314"/>
      <c r="RB314"/>
      <c r="RC314"/>
      <c r="RD314"/>
      <c r="RE314"/>
      <c r="RF314"/>
      <c r="RG314"/>
      <c r="RH314"/>
      <c r="RI314"/>
      <c r="RJ314"/>
      <c r="RK314"/>
      <c r="RL314"/>
      <c r="RM314"/>
      <c r="RN314"/>
      <c r="RO314"/>
      <c r="RP314"/>
      <c r="RQ314"/>
      <c r="RR314"/>
      <c r="RS314"/>
      <c r="RT314"/>
      <c r="RU314"/>
      <c r="RV314"/>
      <c r="RW314"/>
      <c r="RX314"/>
      <c r="RY314"/>
      <c r="RZ314"/>
      <c r="SA314"/>
      <c r="SB314"/>
      <c r="SC314"/>
      <c r="SD314"/>
      <c r="SE314"/>
      <c r="SF314"/>
      <c r="SG314"/>
      <c r="SH314"/>
      <c r="SI314"/>
      <c r="SJ314"/>
      <c r="SK314"/>
      <c r="SL314"/>
      <c r="SM314"/>
      <c r="SN314"/>
      <c r="SO314"/>
      <c r="SP314"/>
      <c r="SQ314"/>
      <c r="SR314"/>
      <c r="SS314"/>
      <c r="ST314"/>
      <c r="SU314"/>
      <c r="SV314"/>
      <c r="SW314"/>
      <c r="SX314"/>
      <c r="SY314"/>
      <c r="SZ314"/>
      <c r="TA314"/>
      <c r="TB314"/>
      <c r="TC314"/>
      <c r="TD314"/>
      <c r="TE314"/>
      <c r="TF314"/>
      <c r="TG314"/>
      <c r="TH314"/>
      <c r="TI314"/>
      <c r="TJ314"/>
      <c r="TK314"/>
      <c r="TL314"/>
      <c r="TM314"/>
      <c r="TN314"/>
      <c r="TO314"/>
      <c r="TP314"/>
      <c r="TQ314"/>
      <c r="TR314"/>
      <c r="TS314"/>
      <c r="TT314"/>
      <c r="TU314"/>
      <c r="TV314"/>
      <c r="TW314"/>
      <c r="TX314"/>
      <c r="TY314"/>
      <c r="TZ314"/>
      <c r="UA314"/>
      <c r="UB314"/>
      <c r="UC314"/>
      <c r="UD314"/>
      <c r="UE314"/>
      <c r="UF314"/>
      <c r="UG314"/>
      <c r="UH314"/>
      <c r="UI314"/>
      <c r="UJ314"/>
      <c r="UK314"/>
      <c r="UL314"/>
      <c r="UM314"/>
      <c r="UN314"/>
      <c r="UO314"/>
      <c r="UP314"/>
      <c r="UQ314"/>
      <c r="UR314"/>
      <c r="US314"/>
      <c r="UT314"/>
      <c r="UU314"/>
      <c r="UV314"/>
      <c r="UW314"/>
      <c r="UX314"/>
      <c r="UY314"/>
      <c r="UZ314"/>
      <c r="VA314"/>
      <c r="VB314"/>
      <c r="VC314"/>
      <c r="VD314"/>
      <c r="VE314"/>
      <c r="VF314"/>
      <c r="VG314"/>
      <c r="VH314"/>
      <c r="VI314"/>
      <c r="VJ314"/>
      <c r="VK314"/>
      <c r="VL314"/>
      <c r="VM314"/>
      <c r="VN314"/>
      <c r="VO314"/>
      <c r="VP314"/>
      <c r="VQ314"/>
      <c r="VR314"/>
      <c r="VS314"/>
      <c r="VT314"/>
      <c r="VU314"/>
      <c r="VV314"/>
      <c r="VW314"/>
      <c r="VX314"/>
      <c r="VY314"/>
      <c r="VZ314"/>
      <c r="WA314"/>
      <c r="WB314"/>
      <c r="WC314"/>
      <c r="WD314"/>
      <c r="WE314"/>
      <c r="WF314"/>
      <c r="WG314"/>
      <c r="WH314"/>
      <c r="WI314"/>
      <c r="WJ314"/>
      <c r="WK314"/>
      <c r="WL314"/>
      <c r="WM314"/>
      <c r="WN314"/>
      <c r="WO314"/>
      <c r="WP314"/>
      <c r="WQ314"/>
      <c r="WR314"/>
      <c r="WS314"/>
      <c r="WT314"/>
      <c r="WU314"/>
      <c r="WV314"/>
      <c r="WW314"/>
      <c r="WX314"/>
      <c r="WY314"/>
      <c r="WZ314"/>
      <c r="XA314"/>
      <c r="XB314"/>
      <c r="XC314"/>
      <c r="XD314"/>
      <c r="XE314"/>
      <c r="XF314"/>
      <c r="XG314"/>
      <c r="XH314"/>
      <c r="XI314"/>
      <c r="XJ314"/>
      <c r="XK314"/>
      <c r="XL314"/>
      <c r="XM314"/>
      <c r="XN314"/>
      <c r="XO314"/>
      <c r="XP314"/>
      <c r="XQ314"/>
      <c r="XR314"/>
      <c r="XS314"/>
      <c r="XT314"/>
      <c r="XU314"/>
      <c r="XV314"/>
      <c r="XW314"/>
      <c r="XX314"/>
      <c r="XY314"/>
      <c r="XZ314"/>
      <c r="YA314"/>
      <c r="YB314"/>
      <c r="YC314"/>
      <c r="YD314"/>
      <c r="YE314"/>
      <c r="YF314"/>
      <c r="YG314"/>
      <c r="YH314"/>
      <c r="YI314"/>
      <c r="YJ314"/>
      <c r="YK314"/>
      <c r="YL314"/>
      <c r="YM314"/>
      <c r="YN314"/>
      <c r="YO314"/>
      <c r="YP314"/>
      <c r="YQ314"/>
      <c r="YR314"/>
      <c r="YS314"/>
      <c r="YT314"/>
      <c r="YU314"/>
      <c r="YV314"/>
      <c r="YW314"/>
      <c r="YX314"/>
      <c r="YY314"/>
      <c r="YZ314"/>
      <c r="ZA314"/>
      <c r="ZB314"/>
      <c r="ZC314"/>
      <c r="ZD314"/>
      <c r="ZE314"/>
      <c r="ZF314"/>
      <c r="ZG314"/>
      <c r="ZH314"/>
      <c r="ZI314"/>
      <c r="ZJ314"/>
      <c r="ZK314"/>
      <c r="ZL314"/>
      <c r="ZM314"/>
      <c r="ZN314"/>
      <c r="ZO314"/>
      <c r="ZP314"/>
      <c r="ZQ314"/>
      <c r="ZR314"/>
      <c r="ZS314"/>
      <c r="ZT314"/>
      <c r="ZU314"/>
      <c r="ZV314"/>
      <c r="ZW314"/>
      <c r="ZX314"/>
      <c r="ZY314"/>
      <c r="ZZ314"/>
    </row>
    <row r="315" spans="1:702" s="18" customFormat="1">
      <c r="A315" s="16" t="s">
        <v>68</v>
      </c>
      <c r="B315">
        <v>502542.61429162155</v>
      </c>
      <c r="C315">
        <v>467226.22041723027</v>
      </c>
      <c r="D315">
        <v>449653.62181000551</v>
      </c>
      <c r="E315">
        <v>431147.67923398968</v>
      </c>
      <c r="F315">
        <v>450706.42947499891</v>
      </c>
      <c r="G315">
        <v>427569.82709289109</v>
      </c>
      <c r="H315">
        <v>428459.85373161256</v>
      </c>
      <c r="I315">
        <v>446546.36142723856</v>
      </c>
      <c r="J315">
        <v>405621.90113444458</v>
      </c>
      <c r="K315">
        <v>467339.55570395832</v>
      </c>
      <c r="L315">
        <v>617874.30665652058</v>
      </c>
      <c r="M315">
        <v>766306.42764035449</v>
      </c>
      <c r="N315">
        <v>788060.10793156701</v>
      </c>
      <c r="O315">
        <v>714998.58956953208</v>
      </c>
      <c r="P315">
        <v>775504.55984760262</v>
      </c>
      <c r="Q315">
        <v>799298.09912446188</v>
      </c>
      <c r="R315">
        <v>836896.54277518333</v>
      </c>
      <c r="S315">
        <v>788994.07633628591</v>
      </c>
      <c r="T315">
        <v>750136.81497623969</v>
      </c>
      <c r="U315">
        <v>843614.82528832718</v>
      </c>
      <c r="V315">
        <v>807082.95942285052</v>
      </c>
      <c r="W315">
        <v>655382.7686037228</v>
      </c>
      <c r="X315">
        <v>652668.61459143599</v>
      </c>
      <c r="Y315">
        <v>700358.16531798453</v>
      </c>
      <c r="Z315">
        <v>644034.32273589435</v>
      </c>
      <c r="AA315">
        <v>522861.92892076244</v>
      </c>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c r="DA315"/>
      <c r="DB315"/>
      <c r="DC315"/>
      <c r="DD315"/>
      <c r="DE315"/>
      <c r="DF315"/>
      <c r="DG315"/>
      <c r="DH315"/>
      <c r="DI315"/>
      <c r="DJ315"/>
      <c r="DK315"/>
      <c r="DL315"/>
      <c r="DM315"/>
      <c r="DN315"/>
      <c r="DO315"/>
      <c r="DP315"/>
      <c r="DQ315"/>
      <c r="DR315"/>
      <c r="DS315"/>
      <c r="DT315"/>
      <c r="DU315"/>
      <c r="DV315"/>
      <c r="DW315"/>
      <c r="DX315"/>
      <c r="DY315"/>
      <c r="DZ315"/>
      <c r="EA315"/>
      <c r="EB315"/>
      <c r="EC315"/>
      <c r="ED315"/>
      <c r="EE315"/>
      <c r="EF315"/>
      <c r="EG315"/>
      <c r="EH315"/>
      <c r="EI315"/>
      <c r="EJ315"/>
      <c r="EK315"/>
      <c r="EL315"/>
      <c r="EM315"/>
      <c r="EN315"/>
      <c r="EO315"/>
      <c r="EP315"/>
      <c r="EQ315"/>
      <c r="ER315"/>
      <c r="ES315"/>
      <c r="ET315"/>
      <c r="EU315"/>
      <c r="EV315"/>
      <c r="EW315"/>
      <c r="EX315"/>
      <c r="EY315"/>
      <c r="EZ315"/>
      <c r="FA315"/>
      <c r="FB315"/>
      <c r="FC315"/>
      <c r="FD315"/>
      <c r="FE315"/>
      <c r="FF315"/>
      <c r="FG315"/>
      <c r="FH315"/>
      <c r="FI315"/>
      <c r="FJ315"/>
      <c r="FK315"/>
      <c r="FL315"/>
      <c r="FM315"/>
      <c r="FN315"/>
      <c r="FO315"/>
      <c r="FP315"/>
      <c r="FQ315"/>
      <c r="FR315"/>
      <c r="FS315"/>
      <c r="FT315"/>
      <c r="FU315"/>
      <c r="FV315"/>
      <c r="FW315"/>
      <c r="FX315"/>
      <c r="FY315"/>
      <c r="FZ315"/>
      <c r="GA315"/>
      <c r="GB315"/>
      <c r="GC315"/>
      <c r="GD315"/>
      <c r="GE315"/>
      <c r="GF315"/>
      <c r="GG315"/>
      <c r="GH315"/>
      <c r="GI315"/>
      <c r="GJ315"/>
      <c r="GK315"/>
      <c r="GL315"/>
      <c r="GM315"/>
      <c r="GN315"/>
      <c r="GO315"/>
      <c r="GP315"/>
      <c r="GQ315"/>
      <c r="GR315"/>
      <c r="GS315"/>
      <c r="GT315"/>
      <c r="GU315"/>
      <c r="GV315"/>
      <c r="GW315"/>
      <c r="GX315"/>
      <c r="GY315"/>
      <c r="GZ315"/>
      <c r="HA315"/>
      <c r="HB315"/>
      <c r="HC315"/>
      <c r="HD315"/>
      <c r="HE315"/>
      <c r="HF315"/>
      <c r="HG315"/>
      <c r="HH315"/>
      <c r="HI315"/>
      <c r="HJ315"/>
      <c r="HK315"/>
      <c r="HL315"/>
      <c r="HM315"/>
      <c r="HN315"/>
      <c r="HO315"/>
      <c r="HP315"/>
      <c r="HQ315"/>
      <c r="HR315"/>
      <c r="HS315"/>
      <c r="HT315"/>
      <c r="HU315"/>
      <c r="HV315"/>
      <c r="HW315"/>
      <c r="HX315"/>
      <c r="HY315"/>
      <c r="HZ315"/>
      <c r="IA315"/>
      <c r="IB315"/>
      <c r="IC315"/>
      <c r="ID315"/>
      <c r="IE315"/>
      <c r="IF315"/>
      <c r="IG315"/>
      <c r="IH315"/>
      <c r="II315"/>
      <c r="IJ315"/>
      <c r="IK315"/>
      <c r="IL315"/>
      <c r="IM315"/>
      <c r="IN315"/>
      <c r="IO315"/>
      <c r="IP315"/>
      <c r="IQ315"/>
      <c r="IR315"/>
      <c r="IS315"/>
      <c r="IT315"/>
      <c r="IU315"/>
      <c r="IV315"/>
      <c r="IW315"/>
      <c r="IX315"/>
      <c r="IY315"/>
      <c r="IZ315"/>
      <c r="JA315"/>
      <c r="JB315"/>
      <c r="JC315"/>
      <c r="JD315"/>
      <c r="JE315"/>
      <c r="JF315"/>
      <c r="JG315"/>
      <c r="JH315"/>
      <c r="JI315"/>
      <c r="JJ315"/>
      <c r="JK315"/>
      <c r="JL315"/>
      <c r="JM315"/>
      <c r="JN315"/>
      <c r="JO315"/>
      <c r="JP315"/>
      <c r="JQ315"/>
      <c r="JR315"/>
      <c r="JS315"/>
      <c r="JT315"/>
      <c r="JU315"/>
      <c r="JV315"/>
      <c r="JW315"/>
      <c r="JX315"/>
      <c r="JY315"/>
      <c r="JZ315"/>
      <c r="KA315"/>
      <c r="KB315"/>
      <c r="KC315"/>
      <c r="KD315"/>
      <c r="KE315"/>
      <c r="KF315"/>
      <c r="KG315"/>
      <c r="KH315"/>
      <c r="KI315"/>
      <c r="KJ315"/>
      <c r="KK315"/>
      <c r="KL315"/>
      <c r="KM315"/>
      <c r="KN315"/>
      <c r="KO315"/>
      <c r="KP315"/>
      <c r="KQ315"/>
      <c r="KR315"/>
      <c r="KS315"/>
      <c r="KT315"/>
      <c r="KU315"/>
      <c r="KV315"/>
      <c r="KW315"/>
      <c r="KX315"/>
      <c r="KY315"/>
      <c r="KZ315"/>
      <c r="LA315"/>
      <c r="LB315"/>
      <c r="LC315"/>
      <c r="LD315"/>
      <c r="LE315"/>
      <c r="LF315"/>
      <c r="LG315"/>
      <c r="LH315"/>
      <c r="LI315"/>
      <c r="LJ315"/>
      <c r="LK315"/>
      <c r="LL315"/>
      <c r="LM315"/>
      <c r="LN315"/>
      <c r="LO315"/>
      <c r="LP315"/>
      <c r="LQ315"/>
      <c r="LR315"/>
      <c r="LS315"/>
      <c r="LT315"/>
      <c r="LU315"/>
      <c r="LV315"/>
      <c r="LW315"/>
      <c r="LX315"/>
      <c r="LY315"/>
      <c r="LZ315"/>
      <c r="MA315"/>
      <c r="MB315"/>
      <c r="MC315"/>
      <c r="MD315"/>
      <c r="ME315"/>
      <c r="MF315"/>
      <c r="MG315"/>
      <c r="MH315"/>
      <c r="MI315"/>
      <c r="MJ315"/>
      <c r="MK315"/>
      <c r="ML315"/>
      <c r="MM315"/>
      <c r="MN315"/>
      <c r="MO315"/>
      <c r="MP315"/>
      <c r="MQ315"/>
      <c r="MR315"/>
      <c r="MS315"/>
      <c r="MT315"/>
      <c r="MU315"/>
      <c r="MV315"/>
      <c r="MW315"/>
      <c r="MX315"/>
      <c r="MY315"/>
      <c r="MZ315"/>
      <c r="NA315"/>
      <c r="NB315"/>
      <c r="NC315"/>
      <c r="ND315"/>
      <c r="NE315"/>
      <c r="NF315"/>
      <c r="NG315"/>
      <c r="NH315"/>
      <c r="NI315"/>
      <c r="NJ315"/>
      <c r="NK315"/>
      <c r="NL315"/>
      <c r="NM315"/>
      <c r="NN315"/>
      <c r="NO315"/>
      <c r="NP315"/>
      <c r="NQ315"/>
      <c r="NR315"/>
      <c r="NS315"/>
      <c r="NT315"/>
      <c r="NU315"/>
      <c r="NV315"/>
      <c r="NW315"/>
      <c r="NX315"/>
      <c r="NY315"/>
      <c r="NZ315"/>
      <c r="OA315"/>
      <c r="OB315"/>
      <c r="OC315"/>
      <c r="OD315"/>
      <c r="OE315"/>
      <c r="OF315"/>
      <c r="OG315"/>
      <c r="OH315"/>
      <c r="OI315"/>
      <c r="OJ315"/>
      <c r="OK315"/>
      <c r="OL315"/>
      <c r="OM315"/>
      <c r="ON315"/>
      <c r="OO315"/>
      <c r="OP315"/>
      <c r="OQ315"/>
      <c r="OR315"/>
      <c r="OS315"/>
      <c r="OT315"/>
      <c r="OU315"/>
      <c r="OV315"/>
      <c r="OW315"/>
      <c r="OX315"/>
      <c r="OY315"/>
      <c r="OZ315"/>
      <c r="PA315"/>
      <c r="PB315"/>
      <c r="PC315"/>
      <c r="PD315"/>
      <c r="PE315"/>
      <c r="PF315"/>
      <c r="PG315"/>
      <c r="PH315"/>
      <c r="PI315"/>
      <c r="PJ315"/>
      <c r="PK315"/>
      <c r="PL315"/>
      <c r="PM315"/>
      <c r="PN315"/>
      <c r="PO315"/>
      <c r="PP315"/>
      <c r="PQ315"/>
      <c r="PR315"/>
      <c r="PS315"/>
      <c r="PT315"/>
      <c r="PU315"/>
      <c r="PV315"/>
      <c r="PW315"/>
      <c r="PX315"/>
      <c r="PY315"/>
      <c r="PZ315"/>
      <c r="QA315"/>
      <c r="QB315"/>
      <c r="QC315"/>
      <c r="QD315"/>
      <c r="QE315"/>
      <c r="QF315"/>
      <c r="QG315"/>
      <c r="QH315"/>
      <c r="QI315"/>
      <c r="QJ315"/>
      <c r="QK315"/>
      <c r="QL315"/>
      <c r="QM315"/>
      <c r="QN315"/>
      <c r="QO315"/>
      <c r="QP315"/>
      <c r="QQ315"/>
      <c r="QR315"/>
      <c r="QS315"/>
      <c r="QT315"/>
      <c r="QU315"/>
      <c r="QV315"/>
      <c r="QW315"/>
      <c r="QX315"/>
      <c r="QY315"/>
      <c r="QZ315"/>
      <c r="RA315"/>
      <c r="RB315"/>
      <c r="RC315"/>
      <c r="RD315"/>
      <c r="RE315"/>
      <c r="RF315"/>
      <c r="RG315"/>
      <c r="RH315"/>
      <c r="RI315"/>
      <c r="RJ315"/>
      <c r="RK315"/>
      <c r="RL315"/>
      <c r="RM315"/>
      <c r="RN315"/>
      <c r="RO315"/>
      <c r="RP315"/>
      <c r="RQ315"/>
      <c r="RR315"/>
      <c r="RS315"/>
      <c r="RT315"/>
      <c r="RU315"/>
      <c r="RV315"/>
      <c r="RW315"/>
      <c r="RX315"/>
      <c r="RY315"/>
      <c r="RZ315"/>
      <c r="SA315"/>
      <c r="SB315"/>
      <c r="SC315"/>
      <c r="SD315"/>
      <c r="SE315"/>
      <c r="SF315"/>
      <c r="SG315"/>
      <c r="SH315"/>
      <c r="SI315"/>
      <c r="SJ315"/>
      <c r="SK315"/>
      <c r="SL315"/>
      <c r="SM315"/>
      <c r="SN315"/>
      <c r="SO315"/>
      <c r="SP315"/>
      <c r="SQ315"/>
      <c r="SR315"/>
      <c r="SS315"/>
      <c r="ST315"/>
      <c r="SU315"/>
      <c r="SV315"/>
      <c r="SW315"/>
      <c r="SX315"/>
      <c r="SY315"/>
      <c r="SZ315"/>
      <c r="TA315"/>
      <c r="TB315"/>
      <c r="TC315"/>
      <c r="TD315"/>
      <c r="TE315"/>
      <c r="TF315"/>
      <c r="TG315"/>
      <c r="TH315"/>
      <c r="TI315"/>
      <c r="TJ315"/>
      <c r="TK315"/>
      <c r="TL315"/>
      <c r="TM315"/>
      <c r="TN315"/>
      <c r="TO315"/>
      <c r="TP315"/>
      <c r="TQ315"/>
      <c r="TR315"/>
      <c r="TS315"/>
      <c r="TT315"/>
      <c r="TU315"/>
      <c r="TV315"/>
      <c r="TW315"/>
      <c r="TX315"/>
      <c r="TY315"/>
      <c r="TZ315"/>
      <c r="UA315"/>
      <c r="UB315"/>
      <c r="UC315"/>
      <c r="UD315"/>
      <c r="UE315"/>
      <c r="UF315"/>
      <c r="UG315"/>
      <c r="UH315"/>
      <c r="UI315"/>
      <c r="UJ315"/>
      <c r="UK315"/>
      <c r="UL315"/>
      <c r="UM315"/>
      <c r="UN315"/>
      <c r="UO315"/>
      <c r="UP315"/>
      <c r="UQ315"/>
      <c r="UR315"/>
      <c r="US315"/>
      <c r="UT315"/>
      <c r="UU315"/>
      <c r="UV315"/>
      <c r="UW315"/>
      <c r="UX315"/>
      <c r="UY315"/>
      <c r="UZ315"/>
      <c r="VA315"/>
      <c r="VB315"/>
      <c r="VC315"/>
      <c r="VD315"/>
      <c r="VE315"/>
      <c r="VF315"/>
      <c r="VG315"/>
      <c r="VH315"/>
      <c r="VI315"/>
      <c r="VJ315"/>
      <c r="VK315"/>
      <c r="VL315"/>
      <c r="VM315"/>
      <c r="VN315"/>
      <c r="VO315"/>
      <c r="VP315"/>
      <c r="VQ315"/>
      <c r="VR315"/>
      <c r="VS315"/>
      <c r="VT315"/>
      <c r="VU315"/>
      <c r="VV315"/>
      <c r="VW315"/>
      <c r="VX315"/>
      <c r="VY315"/>
      <c r="VZ315"/>
      <c r="WA315"/>
      <c r="WB315"/>
      <c r="WC315"/>
      <c r="WD315"/>
      <c r="WE315"/>
      <c r="WF315"/>
      <c r="WG315"/>
      <c r="WH315"/>
      <c r="WI315"/>
      <c r="WJ315"/>
      <c r="WK315"/>
      <c r="WL315"/>
      <c r="WM315"/>
      <c r="WN315"/>
      <c r="WO315"/>
      <c r="WP315"/>
      <c r="WQ315"/>
      <c r="WR315"/>
      <c r="WS315"/>
      <c r="WT315"/>
      <c r="WU315"/>
      <c r="WV315"/>
      <c r="WW315"/>
      <c r="WX315"/>
      <c r="WY315"/>
      <c r="WZ315"/>
      <c r="XA315"/>
      <c r="XB315"/>
      <c r="XC315"/>
      <c r="XD315"/>
      <c r="XE315"/>
      <c r="XF315"/>
      <c r="XG315"/>
      <c r="XH315"/>
      <c r="XI315"/>
      <c r="XJ315"/>
      <c r="XK315"/>
      <c r="XL315"/>
      <c r="XM315"/>
      <c r="XN315"/>
      <c r="XO315"/>
      <c r="XP315"/>
      <c r="XQ315"/>
      <c r="XR315"/>
      <c r="XS315"/>
      <c r="XT315"/>
      <c r="XU315"/>
      <c r="XV315"/>
      <c r="XW315"/>
      <c r="XX315"/>
      <c r="XY315"/>
      <c r="XZ315"/>
      <c r="YA315"/>
      <c r="YB315"/>
      <c r="YC315"/>
      <c r="YD315"/>
      <c r="YE315"/>
      <c r="YF315"/>
      <c r="YG315"/>
      <c r="YH315"/>
      <c r="YI315"/>
      <c r="YJ315"/>
      <c r="YK315"/>
      <c r="YL315"/>
      <c r="YM315"/>
      <c r="YN315"/>
      <c r="YO315"/>
      <c r="YP315"/>
      <c r="YQ315"/>
      <c r="YR315"/>
      <c r="YS315"/>
      <c r="YT315"/>
      <c r="YU315"/>
      <c r="YV315"/>
      <c r="YW315"/>
      <c r="YX315"/>
      <c r="YY315"/>
      <c r="YZ315"/>
      <c r="ZA315"/>
      <c r="ZB315"/>
      <c r="ZC315"/>
      <c r="ZD315"/>
      <c r="ZE315"/>
      <c r="ZF315"/>
      <c r="ZG315"/>
      <c r="ZH315"/>
      <c r="ZI315"/>
      <c r="ZJ315"/>
      <c r="ZK315"/>
      <c r="ZL315"/>
      <c r="ZM315"/>
      <c r="ZN315"/>
      <c r="ZO315"/>
      <c r="ZP315"/>
      <c r="ZQ315"/>
      <c r="ZR315"/>
      <c r="ZS315"/>
      <c r="ZT315"/>
      <c r="ZU315"/>
      <c r="ZV315"/>
      <c r="ZW315"/>
      <c r="ZX315"/>
      <c r="ZY315"/>
      <c r="ZZ315"/>
    </row>
    <row r="316" spans="1:702" s="18" customFormat="1">
      <c r="A316" s="16" t="s">
        <v>69</v>
      </c>
      <c r="B316">
        <v>125635.65357290539</v>
      </c>
      <c r="C316">
        <v>116806.55510430757</v>
      </c>
      <c r="D316">
        <v>112413.40545250138</v>
      </c>
      <c r="E316">
        <v>107786.91980849742</v>
      </c>
      <c r="F316">
        <v>112676.60736874973</v>
      </c>
      <c r="G316">
        <v>106892.45677322277</v>
      </c>
      <c r="H316">
        <v>107114.96343290314</v>
      </c>
      <c r="I316">
        <v>111636.59035680964</v>
      </c>
      <c r="J316">
        <v>101405.47528361114</v>
      </c>
      <c r="K316">
        <v>116834.88892598958</v>
      </c>
      <c r="L316">
        <v>154468.57666413015</v>
      </c>
      <c r="M316">
        <v>0</v>
      </c>
      <c r="N316">
        <v>0</v>
      </c>
      <c r="O316">
        <v>0</v>
      </c>
      <c r="P316">
        <v>0</v>
      </c>
      <c r="Q316">
        <v>0</v>
      </c>
      <c r="R316">
        <v>0</v>
      </c>
      <c r="S316">
        <v>0</v>
      </c>
      <c r="T316">
        <v>0</v>
      </c>
      <c r="U316">
        <v>0</v>
      </c>
      <c r="V316">
        <v>0</v>
      </c>
      <c r="W316">
        <v>0</v>
      </c>
      <c r="X316">
        <v>0</v>
      </c>
      <c r="Y316">
        <v>0</v>
      </c>
      <c r="Z316">
        <v>0</v>
      </c>
      <c r="AA316">
        <v>0</v>
      </c>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c r="DA316"/>
      <c r="DB316"/>
      <c r="DC316"/>
      <c r="DD316"/>
      <c r="DE316"/>
      <c r="DF316"/>
      <c r="DG316"/>
      <c r="DH316"/>
      <c r="DI316"/>
      <c r="DJ316"/>
      <c r="DK316"/>
      <c r="DL316"/>
      <c r="DM316"/>
      <c r="DN316"/>
      <c r="DO316"/>
      <c r="DP316"/>
      <c r="DQ316"/>
      <c r="DR316"/>
      <c r="DS316"/>
      <c r="DT316"/>
      <c r="DU316"/>
      <c r="DV316"/>
      <c r="DW316"/>
      <c r="DX316"/>
      <c r="DY316"/>
      <c r="DZ316"/>
      <c r="EA316"/>
      <c r="EB316"/>
      <c r="EC316"/>
      <c r="ED316"/>
      <c r="EE316"/>
      <c r="EF316"/>
      <c r="EG316"/>
      <c r="EH316"/>
      <c r="EI316"/>
      <c r="EJ316"/>
      <c r="EK316"/>
      <c r="EL316"/>
      <c r="EM316"/>
      <c r="EN316"/>
      <c r="EO316"/>
      <c r="EP316"/>
      <c r="EQ316"/>
      <c r="ER316"/>
      <c r="ES316"/>
      <c r="ET316"/>
      <c r="EU316"/>
      <c r="EV316"/>
      <c r="EW316"/>
      <c r="EX316"/>
      <c r="EY316"/>
      <c r="EZ316"/>
      <c r="FA316"/>
      <c r="FB316"/>
      <c r="FC316"/>
      <c r="FD316"/>
      <c r="FE316"/>
      <c r="FF316"/>
      <c r="FG316"/>
      <c r="FH316"/>
      <c r="FI316"/>
      <c r="FJ316"/>
      <c r="FK316"/>
      <c r="FL316"/>
      <c r="FM316"/>
      <c r="FN316"/>
      <c r="FO316"/>
      <c r="FP316"/>
      <c r="FQ316"/>
      <c r="FR316"/>
      <c r="FS316"/>
      <c r="FT316"/>
      <c r="FU316"/>
      <c r="FV316"/>
      <c r="FW316"/>
      <c r="FX316"/>
      <c r="FY316"/>
      <c r="FZ316"/>
      <c r="GA316"/>
      <c r="GB316"/>
      <c r="GC316"/>
      <c r="GD316"/>
      <c r="GE316"/>
      <c r="GF316"/>
      <c r="GG316"/>
      <c r="GH316"/>
      <c r="GI316"/>
      <c r="GJ316"/>
      <c r="GK316"/>
      <c r="GL316"/>
      <c r="GM316"/>
      <c r="GN316"/>
      <c r="GO316"/>
      <c r="GP316"/>
      <c r="GQ316"/>
      <c r="GR316"/>
      <c r="GS316"/>
      <c r="GT316"/>
      <c r="GU316"/>
      <c r="GV316"/>
      <c r="GW316"/>
      <c r="GX316"/>
      <c r="GY316"/>
      <c r="GZ316"/>
      <c r="HA316"/>
      <c r="HB316"/>
      <c r="HC316"/>
      <c r="HD316"/>
      <c r="HE316"/>
      <c r="HF316"/>
      <c r="HG316"/>
      <c r="HH316"/>
      <c r="HI316"/>
      <c r="HJ316"/>
      <c r="HK316"/>
      <c r="HL316"/>
      <c r="HM316"/>
      <c r="HN316"/>
      <c r="HO316"/>
      <c r="HP316"/>
      <c r="HQ316"/>
      <c r="HR316"/>
      <c r="HS316"/>
      <c r="HT316"/>
      <c r="HU316"/>
      <c r="HV316"/>
      <c r="HW316"/>
      <c r="HX316"/>
      <c r="HY316"/>
      <c r="HZ316"/>
      <c r="IA316"/>
      <c r="IB316"/>
      <c r="IC316"/>
      <c r="ID316"/>
      <c r="IE316"/>
      <c r="IF316"/>
      <c r="IG316"/>
      <c r="IH316"/>
      <c r="II316"/>
      <c r="IJ316"/>
      <c r="IK316"/>
      <c r="IL316"/>
      <c r="IM316"/>
      <c r="IN316"/>
      <c r="IO316"/>
      <c r="IP316"/>
      <c r="IQ316"/>
      <c r="IR316"/>
      <c r="IS316"/>
      <c r="IT316"/>
      <c r="IU316"/>
      <c r="IV316"/>
      <c r="IW316"/>
      <c r="IX316"/>
      <c r="IY316"/>
      <c r="IZ316"/>
      <c r="JA316"/>
      <c r="JB316"/>
      <c r="JC316"/>
      <c r="JD316"/>
      <c r="JE316"/>
      <c r="JF316"/>
      <c r="JG316"/>
      <c r="JH316"/>
      <c r="JI316"/>
      <c r="JJ316"/>
      <c r="JK316"/>
      <c r="JL316"/>
      <c r="JM316"/>
      <c r="JN316"/>
      <c r="JO316"/>
      <c r="JP316"/>
      <c r="JQ316"/>
      <c r="JR316"/>
      <c r="JS316"/>
      <c r="JT316"/>
      <c r="JU316"/>
      <c r="JV316"/>
      <c r="JW316"/>
      <c r="JX316"/>
      <c r="JY316"/>
      <c r="JZ316"/>
      <c r="KA316"/>
      <c r="KB316"/>
      <c r="KC316"/>
      <c r="KD316"/>
      <c r="KE316"/>
      <c r="KF316"/>
      <c r="KG316"/>
      <c r="KH316"/>
      <c r="KI316"/>
      <c r="KJ316"/>
      <c r="KK316"/>
      <c r="KL316"/>
      <c r="KM316"/>
      <c r="KN316"/>
      <c r="KO316"/>
      <c r="KP316"/>
      <c r="KQ316"/>
      <c r="KR316"/>
      <c r="KS316"/>
      <c r="KT316"/>
      <c r="KU316"/>
      <c r="KV316"/>
      <c r="KW316"/>
      <c r="KX316"/>
      <c r="KY316"/>
      <c r="KZ316"/>
      <c r="LA316"/>
      <c r="LB316"/>
      <c r="LC316"/>
      <c r="LD316"/>
      <c r="LE316"/>
      <c r="LF316"/>
      <c r="LG316"/>
      <c r="LH316"/>
      <c r="LI316"/>
      <c r="LJ316"/>
      <c r="LK316"/>
      <c r="LL316"/>
      <c r="LM316"/>
      <c r="LN316"/>
      <c r="LO316"/>
      <c r="LP316"/>
      <c r="LQ316"/>
      <c r="LR316"/>
      <c r="LS316"/>
      <c r="LT316"/>
      <c r="LU316"/>
      <c r="LV316"/>
      <c r="LW316"/>
      <c r="LX316"/>
      <c r="LY316"/>
      <c r="LZ316"/>
      <c r="MA316"/>
      <c r="MB316"/>
      <c r="MC316"/>
      <c r="MD316"/>
      <c r="ME316"/>
      <c r="MF316"/>
      <c r="MG316"/>
      <c r="MH316"/>
      <c r="MI316"/>
      <c r="MJ316"/>
      <c r="MK316"/>
      <c r="ML316"/>
      <c r="MM316"/>
      <c r="MN316"/>
      <c r="MO316"/>
      <c r="MP316"/>
      <c r="MQ316"/>
      <c r="MR316"/>
      <c r="MS316"/>
      <c r="MT316"/>
      <c r="MU316"/>
      <c r="MV316"/>
      <c r="MW316"/>
      <c r="MX316"/>
      <c r="MY316"/>
      <c r="MZ316"/>
      <c r="NA316"/>
      <c r="NB316"/>
      <c r="NC316"/>
      <c r="ND316"/>
      <c r="NE316"/>
      <c r="NF316"/>
      <c r="NG316"/>
      <c r="NH316"/>
      <c r="NI316"/>
      <c r="NJ316"/>
      <c r="NK316"/>
      <c r="NL316"/>
      <c r="NM316"/>
      <c r="NN316"/>
      <c r="NO316"/>
      <c r="NP316"/>
      <c r="NQ316"/>
      <c r="NR316"/>
      <c r="NS316"/>
      <c r="NT316"/>
      <c r="NU316"/>
      <c r="NV316"/>
      <c r="NW316"/>
      <c r="NX316"/>
      <c r="NY316"/>
      <c r="NZ316"/>
      <c r="OA316"/>
      <c r="OB316"/>
      <c r="OC316"/>
      <c r="OD316"/>
      <c r="OE316"/>
      <c r="OF316"/>
      <c r="OG316"/>
      <c r="OH316"/>
      <c r="OI316"/>
      <c r="OJ316"/>
      <c r="OK316"/>
      <c r="OL316"/>
      <c r="OM316"/>
      <c r="ON316"/>
      <c r="OO316"/>
      <c r="OP316"/>
      <c r="OQ316"/>
      <c r="OR316"/>
      <c r="OS316"/>
      <c r="OT316"/>
      <c r="OU316"/>
      <c r="OV316"/>
      <c r="OW316"/>
      <c r="OX316"/>
      <c r="OY316"/>
      <c r="OZ316"/>
      <c r="PA316"/>
      <c r="PB316"/>
      <c r="PC316"/>
      <c r="PD316"/>
      <c r="PE316"/>
      <c r="PF316"/>
      <c r="PG316"/>
      <c r="PH316"/>
      <c r="PI316"/>
      <c r="PJ316"/>
      <c r="PK316"/>
      <c r="PL316"/>
      <c r="PM316"/>
      <c r="PN316"/>
      <c r="PO316"/>
      <c r="PP316"/>
      <c r="PQ316"/>
      <c r="PR316"/>
      <c r="PS316"/>
      <c r="PT316"/>
      <c r="PU316"/>
      <c r="PV316"/>
      <c r="PW316"/>
      <c r="PX316"/>
      <c r="PY316"/>
      <c r="PZ316"/>
      <c r="QA316"/>
      <c r="QB316"/>
      <c r="QC316"/>
      <c r="QD316"/>
      <c r="QE316"/>
      <c r="QF316"/>
      <c r="QG316"/>
      <c r="QH316"/>
      <c r="QI316"/>
      <c r="QJ316"/>
      <c r="QK316"/>
      <c r="QL316"/>
      <c r="QM316"/>
      <c r="QN316"/>
      <c r="QO316"/>
      <c r="QP316"/>
      <c r="QQ316"/>
      <c r="QR316"/>
      <c r="QS316"/>
      <c r="QT316"/>
      <c r="QU316"/>
      <c r="QV316"/>
      <c r="QW316"/>
      <c r="QX316"/>
      <c r="QY316"/>
      <c r="QZ316"/>
      <c r="RA316"/>
      <c r="RB316"/>
      <c r="RC316"/>
      <c r="RD316"/>
      <c r="RE316"/>
      <c r="RF316"/>
      <c r="RG316"/>
      <c r="RH316"/>
      <c r="RI316"/>
      <c r="RJ316"/>
      <c r="RK316"/>
      <c r="RL316"/>
      <c r="RM316"/>
      <c r="RN316"/>
      <c r="RO316"/>
      <c r="RP316"/>
      <c r="RQ316"/>
      <c r="RR316"/>
      <c r="RS316"/>
      <c r="RT316"/>
      <c r="RU316"/>
      <c r="RV316"/>
      <c r="RW316"/>
      <c r="RX316"/>
      <c r="RY316"/>
      <c r="RZ316"/>
      <c r="SA316"/>
      <c r="SB316"/>
      <c r="SC316"/>
      <c r="SD316"/>
      <c r="SE316"/>
      <c r="SF316"/>
      <c r="SG316"/>
      <c r="SH316"/>
      <c r="SI316"/>
      <c r="SJ316"/>
      <c r="SK316"/>
      <c r="SL316"/>
      <c r="SM316"/>
      <c r="SN316"/>
      <c r="SO316"/>
      <c r="SP316"/>
      <c r="SQ316"/>
      <c r="SR316"/>
      <c r="SS316"/>
      <c r="ST316"/>
      <c r="SU316"/>
      <c r="SV316"/>
      <c r="SW316"/>
      <c r="SX316"/>
      <c r="SY316"/>
      <c r="SZ316"/>
      <c r="TA316"/>
      <c r="TB316"/>
      <c r="TC316"/>
      <c r="TD316"/>
      <c r="TE316"/>
      <c r="TF316"/>
      <c r="TG316"/>
      <c r="TH316"/>
      <c r="TI316"/>
      <c r="TJ316"/>
      <c r="TK316"/>
      <c r="TL316"/>
      <c r="TM316"/>
      <c r="TN316"/>
      <c r="TO316"/>
      <c r="TP316"/>
      <c r="TQ316"/>
      <c r="TR316"/>
      <c r="TS316"/>
      <c r="TT316"/>
      <c r="TU316"/>
      <c r="TV316"/>
      <c r="TW316"/>
      <c r="TX316"/>
      <c r="TY316"/>
      <c r="TZ316"/>
      <c r="UA316"/>
      <c r="UB316"/>
      <c r="UC316"/>
      <c r="UD316"/>
      <c r="UE316"/>
      <c r="UF316"/>
      <c r="UG316"/>
      <c r="UH316"/>
      <c r="UI316"/>
      <c r="UJ316"/>
      <c r="UK316"/>
      <c r="UL316"/>
      <c r="UM316"/>
      <c r="UN316"/>
      <c r="UO316"/>
      <c r="UP316"/>
      <c r="UQ316"/>
      <c r="UR316"/>
      <c r="US316"/>
      <c r="UT316"/>
      <c r="UU316"/>
      <c r="UV316"/>
      <c r="UW316"/>
      <c r="UX316"/>
      <c r="UY316"/>
      <c r="UZ316"/>
      <c r="VA316"/>
      <c r="VB316"/>
      <c r="VC316"/>
      <c r="VD316"/>
      <c r="VE316"/>
      <c r="VF316"/>
      <c r="VG316"/>
      <c r="VH316"/>
      <c r="VI316"/>
      <c r="VJ316"/>
      <c r="VK316"/>
      <c r="VL316"/>
      <c r="VM316"/>
      <c r="VN316"/>
      <c r="VO316"/>
      <c r="VP316"/>
      <c r="VQ316"/>
      <c r="VR316"/>
      <c r="VS316"/>
      <c r="VT316"/>
      <c r="VU316"/>
      <c r="VV316"/>
      <c r="VW316"/>
      <c r="VX316"/>
      <c r="VY316"/>
      <c r="VZ316"/>
      <c r="WA316"/>
      <c r="WB316"/>
      <c r="WC316"/>
      <c r="WD316"/>
      <c r="WE316"/>
      <c r="WF316"/>
      <c r="WG316"/>
      <c r="WH316"/>
      <c r="WI316"/>
      <c r="WJ316"/>
      <c r="WK316"/>
      <c r="WL316"/>
      <c r="WM316"/>
      <c r="WN316"/>
      <c r="WO316"/>
      <c r="WP316"/>
      <c r="WQ316"/>
      <c r="WR316"/>
      <c r="WS316"/>
      <c r="WT316"/>
      <c r="WU316"/>
      <c r="WV316"/>
      <c r="WW316"/>
      <c r="WX316"/>
      <c r="WY316"/>
      <c r="WZ316"/>
      <c r="XA316"/>
      <c r="XB316"/>
      <c r="XC316"/>
      <c r="XD316"/>
      <c r="XE316"/>
      <c r="XF316"/>
      <c r="XG316"/>
      <c r="XH316"/>
      <c r="XI316"/>
      <c r="XJ316"/>
      <c r="XK316"/>
      <c r="XL316"/>
      <c r="XM316"/>
      <c r="XN316"/>
      <c r="XO316"/>
      <c r="XP316"/>
      <c r="XQ316"/>
      <c r="XR316"/>
      <c r="XS316"/>
      <c r="XT316"/>
      <c r="XU316"/>
      <c r="XV316"/>
      <c r="XW316"/>
      <c r="XX316"/>
      <c r="XY316"/>
      <c r="XZ316"/>
      <c r="YA316"/>
      <c r="YB316"/>
      <c r="YC316"/>
      <c r="YD316"/>
      <c r="YE316"/>
      <c r="YF316"/>
      <c r="YG316"/>
      <c r="YH316"/>
      <c r="YI316"/>
      <c r="YJ316"/>
      <c r="YK316"/>
      <c r="YL316"/>
      <c r="YM316"/>
      <c r="YN316"/>
      <c r="YO316"/>
      <c r="YP316"/>
      <c r="YQ316"/>
      <c r="YR316"/>
      <c r="YS316"/>
      <c r="YT316"/>
      <c r="YU316"/>
      <c r="YV316"/>
      <c r="YW316"/>
      <c r="YX316"/>
      <c r="YY316"/>
      <c r="YZ316"/>
      <c r="ZA316"/>
      <c r="ZB316"/>
      <c r="ZC316"/>
      <c r="ZD316"/>
      <c r="ZE316"/>
      <c r="ZF316"/>
      <c r="ZG316"/>
      <c r="ZH316"/>
      <c r="ZI316"/>
      <c r="ZJ316"/>
      <c r="ZK316"/>
      <c r="ZL316"/>
      <c r="ZM316"/>
      <c r="ZN316"/>
      <c r="ZO316"/>
      <c r="ZP316"/>
      <c r="ZQ316"/>
      <c r="ZR316"/>
      <c r="ZS316"/>
      <c r="ZT316"/>
      <c r="ZU316"/>
      <c r="ZV316"/>
      <c r="ZW316"/>
      <c r="ZX316"/>
      <c r="ZY316"/>
      <c r="ZZ316"/>
    </row>
    <row r="317" spans="1:702" s="18" customFormat="1">
      <c r="A317" s="16" t="s">
        <v>195</v>
      </c>
      <c r="B317">
        <v>628178.26786452695</v>
      </c>
      <c r="C317">
        <v>584032.77552153787</v>
      </c>
      <c r="D317">
        <v>562067.02726250689</v>
      </c>
      <c r="E317">
        <v>538934.5990424871</v>
      </c>
      <c r="F317">
        <v>563383.03684374865</v>
      </c>
      <c r="G317">
        <v>534462.28386611387</v>
      </c>
      <c r="H317">
        <v>535574.81716451573</v>
      </c>
      <c r="I317">
        <v>558182.95178404823</v>
      </c>
      <c r="J317">
        <v>507027.37641805573</v>
      </c>
      <c r="K317">
        <v>584174.44462994789</v>
      </c>
      <c r="L317">
        <v>772342.88332065078</v>
      </c>
      <c r="M317">
        <v>766306.42764035461</v>
      </c>
      <c r="N317">
        <v>788060.10793156701</v>
      </c>
      <c r="O317">
        <v>714998.58956953196</v>
      </c>
      <c r="P317">
        <v>775504.55984760262</v>
      </c>
      <c r="Q317">
        <v>799298.09912446188</v>
      </c>
      <c r="R317">
        <v>836896.54277518333</v>
      </c>
      <c r="S317">
        <v>788994.07633628591</v>
      </c>
      <c r="T317">
        <v>750136.81497623969</v>
      </c>
      <c r="U317">
        <v>843614.82528832706</v>
      </c>
      <c r="V317">
        <v>807082.95942285063</v>
      </c>
      <c r="W317">
        <v>655382.7686037228</v>
      </c>
      <c r="X317">
        <v>652668.61459143599</v>
      </c>
      <c r="Y317">
        <v>700358.16531798453</v>
      </c>
      <c r="Z317">
        <v>644034.32273589435</v>
      </c>
      <c r="AA317">
        <v>522861.92892076244</v>
      </c>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c r="DA317"/>
      <c r="DB317"/>
      <c r="DC317"/>
      <c r="DD317"/>
      <c r="DE317"/>
      <c r="DF317"/>
      <c r="DG317"/>
      <c r="DH317"/>
      <c r="DI317"/>
      <c r="DJ317"/>
      <c r="DK317"/>
      <c r="DL317"/>
      <c r="DM317"/>
      <c r="DN317"/>
      <c r="DO317"/>
      <c r="DP317"/>
      <c r="DQ317"/>
      <c r="DR317"/>
      <c r="DS317"/>
      <c r="DT317"/>
      <c r="DU317"/>
      <c r="DV317"/>
      <c r="DW317"/>
      <c r="DX317"/>
      <c r="DY317"/>
      <c r="DZ317"/>
      <c r="EA317"/>
      <c r="EB317"/>
      <c r="EC317"/>
      <c r="ED317"/>
      <c r="EE317"/>
      <c r="EF317"/>
      <c r="EG317"/>
      <c r="EH317"/>
      <c r="EI317"/>
      <c r="EJ317"/>
      <c r="EK317"/>
      <c r="EL317"/>
      <c r="EM317"/>
      <c r="EN317"/>
      <c r="EO317"/>
      <c r="EP317"/>
      <c r="EQ317"/>
      <c r="ER317"/>
      <c r="ES317"/>
      <c r="ET317"/>
      <c r="EU317"/>
      <c r="EV317"/>
      <c r="EW317"/>
      <c r="EX317"/>
      <c r="EY317"/>
      <c r="EZ317"/>
      <c r="FA317"/>
      <c r="FB317"/>
      <c r="FC317"/>
      <c r="FD317"/>
      <c r="FE317"/>
      <c r="FF317"/>
      <c r="FG317"/>
      <c r="FH317"/>
      <c r="FI317"/>
      <c r="FJ317"/>
      <c r="FK317"/>
      <c r="FL317"/>
      <c r="FM317"/>
      <c r="FN317"/>
      <c r="FO317"/>
      <c r="FP317"/>
      <c r="FQ317"/>
      <c r="FR317"/>
      <c r="FS317"/>
      <c r="FT317"/>
      <c r="FU317"/>
      <c r="FV317"/>
      <c r="FW317"/>
      <c r="FX317"/>
      <c r="FY317"/>
      <c r="FZ317"/>
      <c r="GA317"/>
      <c r="GB317"/>
      <c r="GC317"/>
      <c r="GD317"/>
      <c r="GE317"/>
      <c r="GF317"/>
      <c r="GG317"/>
      <c r="GH317"/>
      <c r="GI317"/>
      <c r="GJ317"/>
      <c r="GK317"/>
      <c r="GL317"/>
      <c r="GM317"/>
      <c r="GN317"/>
      <c r="GO317"/>
      <c r="GP317"/>
      <c r="GQ317"/>
      <c r="GR317"/>
      <c r="GS317"/>
      <c r="GT317"/>
      <c r="GU317"/>
      <c r="GV317"/>
      <c r="GW317"/>
      <c r="GX317"/>
      <c r="GY317"/>
      <c r="GZ317"/>
      <c r="HA317"/>
      <c r="HB317"/>
      <c r="HC317"/>
      <c r="HD317"/>
      <c r="HE317"/>
      <c r="HF317"/>
      <c r="HG317"/>
      <c r="HH317"/>
      <c r="HI317"/>
      <c r="HJ317"/>
      <c r="HK317"/>
      <c r="HL317"/>
      <c r="HM317"/>
      <c r="HN317"/>
      <c r="HO317"/>
      <c r="HP317"/>
      <c r="HQ317"/>
      <c r="HR317"/>
      <c r="HS317"/>
      <c r="HT317"/>
      <c r="HU317"/>
      <c r="HV317"/>
      <c r="HW317"/>
      <c r="HX317"/>
      <c r="HY317"/>
      <c r="HZ317"/>
      <c r="IA317"/>
      <c r="IB317"/>
      <c r="IC317"/>
      <c r="ID317"/>
      <c r="IE317"/>
      <c r="IF317"/>
      <c r="IG317"/>
      <c r="IH317"/>
      <c r="II317"/>
      <c r="IJ317"/>
      <c r="IK317"/>
      <c r="IL317"/>
      <c r="IM317"/>
      <c r="IN317"/>
      <c r="IO317"/>
      <c r="IP317"/>
      <c r="IQ317"/>
      <c r="IR317"/>
      <c r="IS317"/>
      <c r="IT317"/>
      <c r="IU317"/>
      <c r="IV317"/>
      <c r="IW317"/>
      <c r="IX317"/>
      <c r="IY317"/>
      <c r="IZ317"/>
      <c r="JA317"/>
      <c r="JB317"/>
      <c r="JC317"/>
      <c r="JD317"/>
      <c r="JE317"/>
      <c r="JF317"/>
      <c r="JG317"/>
      <c r="JH317"/>
      <c r="JI317"/>
      <c r="JJ317"/>
      <c r="JK317"/>
      <c r="JL317"/>
      <c r="JM317"/>
      <c r="JN317"/>
      <c r="JO317"/>
      <c r="JP317"/>
      <c r="JQ317"/>
      <c r="JR317"/>
      <c r="JS317"/>
      <c r="JT317"/>
      <c r="JU317"/>
      <c r="JV317"/>
      <c r="JW317"/>
      <c r="JX317"/>
      <c r="JY317"/>
      <c r="JZ317"/>
      <c r="KA317"/>
      <c r="KB317"/>
      <c r="KC317"/>
      <c r="KD317"/>
      <c r="KE317"/>
      <c r="KF317"/>
      <c r="KG317"/>
      <c r="KH317"/>
      <c r="KI317"/>
      <c r="KJ317"/>
      <c r="KK317"/>
      <c r="KL317"/>
      <c r="KM317"/>
      <c r="KN317"/>
      <c r="KO317"/>
      <c r="KP317"/>
      <c r="KQ317"/>
      <c r="KR317"/>
      <c r="KS317"/>
      <c r="KT317"/>
      <c r="KU317"/>
      <c r="KV317"/>
      <c r="KW317"/>
      <c r="KX317"/>
      <c r="KY317"/>
      <c r="KZ317"/>
      <c r="LA317"/>
      <c r="LB317"/>
      <c r="LC317"/>
      <c r="LD317"/>
      <c r="LE317"/>
      <c r="LF317"/>
      <c r="LG317"/>
      <c r="LH317"/>
      <c r="LI317"/>
      <c r="LJ317"/>
      <c r="LK317"/>
      <c r="LL317"/>
      <c r="LM317"/>
      <c r="LN317"/>
      <c r="LO317"/>
      <c r="LP317"/>
      <c r="LQ317"/>
      <c r="LR317"/>
      <c r="LS317"/>
      <c r="LT317"/>
      <c r="LU317"/>
      <c r="LV317"/>
      <c r="LW317"/>
      <c r="LX317"/>
      <c r="LY317"/>
      <c r="LZ317"/>
      <c r="MA317"/>
      <c r="MB317"/>
      <c r="MC317"/>
      <c r="MD317"/>
      <c r="ME317"/>
      <c r="MF317"/>
      <c r="MG317"/>
      <c r="MH317"/>
      <c r="MI317"/>
      <c r="MJ317"/>
      <c r="MK317"/>
      <c r="ML317"/>
      <c r="MM317"/>
      <c r="MN317"/>
      <c r="MO317"/>
      <c r="MP317"/>
      <c r="MQ317"/>
      <c r="MR317"/>
      <c r="MS317"/>
      <c r="MT317"/>
      <c r="MU317"/>
      <c r="MV317"/>
      <c r="MW317"/>
      <c r="MX317"/>
      <c r="MY317"/>
      <c r="MZ317"/>
      <c r="NA317"/>
      <c r="NB317"/>
      <c r="NC317"/>
      <c r="ND317"/>
      <c r="NE317"/>
      <c r="NF317"/>
      <c r="NG317"/>
      <c r="NH317"/>
      <c r="NI317"/>
      <c r="NJ317"/>
      <c r="NK317"/>
      <c r="NL317"/>
      <c r="NM317"/>
      <c r="NN317"/>
      <c r="NO317"/>
      <c r="NP317"/>
      <c r="NQ317"/>
      <c r="NR317"/>
      <c r="NS317"/>
      <c r="NT317"/>
      <c r="NU317"/>
      <c r="NV317"/>
      <c r="NW317"/>
      <c r="NX317"/>
      <c r="NY317"/>
      <c r="NZ317"/>
      <c r="OA317"/>
      <c r="OB317"/>
      <c r="OC317"/>
      <c r="OD317"/>
      <c r="OE317"/>
      <c r="OF317"/>
      <c r="OG317"/>
      <c r="OH317"/>
      <c r="OI317"/>
      <c r="OJ317"/>
      <c r="OK317"/>
      <c r="OL317"/>
      <c r="OM317"/>
      <c r="ON317"/>
      <c r="OO317"/>
      <c r="OP317"/>
      <c r="OQ317"/>
      <c r="OR317"/>
      <c r="OS317"/>
      <c r="OT317"/>
      <c r="OU317"/>
      <c r="OV317"/>
      <c r="OW317"/>
      <c r="OX317"/>
      <c r="OY317"/>
      <c r="OZ317"/>
      <c r="PA317"/>
      <c r="PB317"/>
      <c r="PC317"/>
      <c r="PD317"/>
      <c r="PE317"/>
      <c r="PF317"/>
      <c r="PG317"/>
      <c r="PH317"/>
      <c r="PI317"/>
      <c r="PJ317"/>
      <c r="PK317"/>
      <c r="PL317"/>
      <c r="PM317"/>
      <c r="PN317"/>
      <c r="PO317"/>
      <c r="PP317"/>
      <c r="PQ317"/>
      <c r="PR317"/>
      <c r="PS317"/>
      <c r="PT317"/>
      <c r="PU317"/>
      <c r="PV317"/>
      <c r="PW317"/>
      <c r="PX317"/>
      <c r="PY317"/>
      <c r="PZ317"/>
      <c r="QA317"/>
      <c r="QB317"/>
      <c r="QC317"/>
      <c r="QD317"/>
      <c r="QE317"/>
      <c r="QF317"/>
      <c r="QG317"/>
      <c r="QH317"/>
      <c r="QI317"/>
      <c r="QJ317"/>
      <c r="QK317"/>
      <c r="QL317"/>
      <c r="QM317"/>
      <c r="QN317"/>
      <c r="QO317"/>
      <c r="QP317"/>
      <c r="QQ317"/>
      <c r="QR317"/>
      <c r="QS317"/>
      <c r="QT317"/>
      <c r="QU317"/>
      <c r="QV317"/>
      <c r="QW317"/>
      <c r="QX317"/>
      <c r="QY317"/>
      <c r="QZ317"/>
      <c r="RA317"/>
      <c r="RB317"/>
      <c r="RC317"/>
      <c r="RD317"/>
      <c r="RE317"/>
      <c r="RF317"/>
      <c r="RG317"/>
      <c r="RH317"/>
      <c r="RI317"/>
      <c r="RJ317"/>
      <c r="RK317"/>
      <c r="RL317"/>
      <c r="RM317"/>
      <c r="RN317"/>
      <c r="RO317"/>
      <c r="RP317"/>
      <c r="RQ317"/>
      <c r="RR317"/>
      <c r="RS317"/>
      <c r="RT317"/>
      <c r="RU317"/>
      <c r="RV317"/>
      <c r="RW317"/>
      <c r="RX317"/>
      <c r="RY317"/>
      <c r="RZ317"/>
      <c r="SA317"/>
      <c r="SB317"/>
      <c r="SC317"/>
      <c r="SD317"/>
      <c r="SE317"/>
      <c r="SF317"/>
      <c r="SG317"/>
      <c r="SH317"/>
      <c r="SI317"/>
      <c r="SJ317"/>
      <c r="SK317"/>
      <c r="SL317"/>
      <c r="SM317"/>
      <c r="SN317"/>
      <c r="SO317"/>
      <c r="SP317"/>
      <c r="SQ317"/>
      <c r="SR317"/>
      <c r="SS317"/>
      <c r="ST317"/>
      <c r="SU317"/>
      <c r="SV317"/>
      <c r="SW317"/>
      <c r="SX317"/>
      <c r="SY317"/>
      <c r="SZ317"/>
      <c r="TA317"/>
      <c r="TB317"/>
      <c r="TC317"/>
      <c r="TD317"/>
      <c r="TE317"/>
      <c r="TF317"/>
      <c r="TG317"/>
      <c r="TH317"/>
      <c r="TI317"/>
      <c r="TJ317"/>
      <c r="TK317"/>
      <c r="TL317"/>
      <c r="TM317"/>
      <c r="TN317"/>
      <c r="TO317"/>
      <c r="TP317"/>
      <c r="TQ317"/>
      <c r="TR317"/>
      <c r="TS317"/>
      <c r="TT317"/>
      <c r="TU317"/>
      <c r="TV317"/>
      <c r="TW317"/>
      <c r="TX317"/>
      <c r="TY317"/>
      <c r="TZ317"/>
      <c r="UA317"/>
      <c r="UB317"/>
      <c r="UC317"/>
      <c r="UD317"/>
      <c r="UE317"/>
      <c r="UF317"/>
      <c r="UG317"/>
      <c r="UH317"/>
      <c r="UI317"/>
      <c r="UJ317"/>
      <c r="UK317"/>
      <c r="UL317"/>
      <c r="UM317"/>
      <c r="UN317"/>
      <c r="UO317"/>
      <c r="UP317"/>
      <c r="UQ317"/>
      <c r="UR317"/>
      <c r="US317"/>
      <c r="UT317"/>
      <c r="UU317"/>
      <c r="UV317"/>
      <c r="UW317"/>
      <c r="UX317"/>
      <c r="UY317"/>
      <c r="UZ317"/>
      <c r="VA317"/>
      <c r="VB317"/>
      <c r="VC317"/>
      <c r="VD317"/>
      <c r="VE317"/>
      <c r="VF317"/>
      <c r="VG317"/>
      <c r="VH317"/>
      <c r="VI317"/>
      <c r="VJ317"/>
      <c r="VK317"/>
      <c r="VL317"/>
      <c r="VM317"/>
      <c r="VN317"/>
      <c r="VO317"/>
      <c r="VP317"/>
      <c r="VQ317"/>
      <c r="VR317"/>
      <c r="VS317"/>
      <c r="VT317"/>
      <c r="VU317"/>
      <c r="VV317"/>
      <c r="VW317"/>
      <c r="VX317"/>
      <c r="VY317"/>
      <c r="VZ317"/>
      <c r="WA317"/>
      <c r="WB317"/>
      <c r="WC317"/>
      <c r="WD317"/>
      <c r="WE317"/>
      <c r="WF317"/>
      <c r="WG317"/>
      <c r="WH317"/>
      <c r="WI317"/>
      <c r="WJ317"/>
      <c r="WK317"/>
      <c r="WL317"/>
      <c r="WM317"/>
      <c r="WN317"/>
      <c r="WO317"/>
      <c r="WP317"/>
      <c r="WQ317"/>
      <c r="WR317"/>
      <c r="WS317"/>
      <c r="WT317"/>
      <c r="WU317"/>
      <c r="WV317"/>
      <c r="WW317"/>
      <c r="WX317"/>
      <c r="WY317"/>
      <c r="WZ317"/>
      <c r="XA317"/>
      <c r="XB317"/>
      <c r="XC317"/>
      <c r="XD317"/>
      <c r="XE317"/>
      <c r="XF317"/>
      <c r="XG317"/>
      <c r="XH317"/>
      <c r="XI317"/>
      <c r="XJ317"/>
      <c r="XK317"/>
      <c r="XL317"/>
      <c r="XM317"/>
      <c r="XN317"/>
      <c r="XO317"/>
      <c r="XP317"/>
      <c r="XQ317"/>
      <c r="XR317"/>
      <c r="XS317"/>
      <c r="XT317"/>
      <c r="XU317"/>
      <c r="XV317"/>
      <c r="XW317"/>
      <c r="XX317"/>
      <c r="XY317"/>
      <c r="XZ317"/>
      <c r="YA317"/>
      <c r="YB317"/>
      <c r="YC317"/>
      <c r="YD317"/>
      <c r="YE317"/>
      <c r="YF317"/>
      <c r="YG317"/>
      <c r="YH317"/>
      <c r="YI317"/>
      <c r="YJ317"/>
      <c r="YK317"/>
      <c r="YL317"/>
      <c r="YM317"/>
      <c r="YN317"/>
      <c r="YO317"/>
      <c r="YP317"/>
      <c r="YQ317"/>
      <c r="YR317"/>
      <c r="YS317"/>
      <c r="YT317"/>
      <c r="YU317"/>
      <c r="YV317"/>
      <c r="YW317"/>
      <c r="YX317"/>
      <c r="YY317"/>
      <c r="YZ317"/>
      <c r="ZA317"/>
      <c r="ZB317"/>
      <c r="ZC317"/>
      <c r="ZD317"/>
      <c r="ZE317"/>
      <c r="ZF317"/>
      <c r="ZG317"/>
      <c r="ZH317"/>
      <c r="ZI317"/>
      <c r="ZJ317"/>
      <c r="ZK317"/>
      <c r="ZL317"/>
      <c r="ZM317"/>
      <c r="ZN317"/>
      <c r="ZO317"/>
      <c r="ZP317"/>
      <c r="ZQ317"/>
      <c r="ZR317"/>
      <c r="ZS317"/>
      <c r="ZT317"/>
      <c r="ZU317"/>
      <c r="ZV317"/>
      <c r="ZW317"/>
      <c r="ZX317"/>
      <c r="ZY317"/>
      <c r="ZZ317"/>
    </row>
    <row r="318" spans="1:702" s="18" customFormat="1">
      <c r="A318" s="69" t="s">
        <v>361</v>
      </c>
      <c r="B318">
        <v>0</v>
      </c>
      <c r="C318">
        <v>0</v>
      </c>
      <c r="D318">
        <v>0</v>
      </c>
      <c r="E318">
        <v>0</v>
      </c>
      <c r="F318">
        <v>0</v>
      </c>
      <c r="G318">
        <v>0</v>
      </c>
      <c r="H318">
        <v>0</v>
      </c>
      <c r="I318">
        <v>0</v>
      </c>
      <c r="J318">
        <v>0</v>
      </c>
      <c r="K318">
        <v>0</v>
      </c>
      <c r="L318">
        <v>0</v>
      </c>
      <c r="M318">
        <v>0</v>
      </c>
      <c r="N318">
        <v>0</v>
      </c>
      <c r="O318">
        <v>0</v>
      </c>
      <c r="P318">
        <v>0</v>
      </c>
      <c r="Q318">
        <v>0</v>
      </c>
      <c r="R318">
        <v>0</v>
      </c>
      <c r="S318">
        <v>0</v>
      </c>
      <c r="T318">
        <v>0</v>
      </c>
      <c r="U318">
        <v>0</v>
      </c>
      <c r="V318">
        <v>0</v>
      </c>
      <c r="W318">
        <v>0</v>
      </c>
      <c r="X318">
        <v>0</v>
      </c>
      <c r="Y318">
        <v>0</v>
      </c>
      <c r="Z318">
        <v>0</v>
      </c>
      <c r="AA318">
        <v>0</v>
      </c>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c r="CZ318"/>
      <c r="DA318"/>
      <c r="DB318"/>
      <c r="DC318"/>
      <c r="DD318"/>
      <c r="DE318"/>
      <c r="DF318"/>
      <c r="DG318"/>
      <c r="DH318"/>
      <c r="DI318"/>
      <c r="DJ318"/>
      <c r="DK318"/>
      <c r="DL318"/>
      <c r="DM318"/>
      <c r="DN318"/>
      <c r="DO318"/>
      <c r="DP318"/>
      <c r="DQ318"/>
      <c r="DR318"/>
      <c r="DS318"/>
      <c r="DT318"/>
      <c r="DU318"/>
      <c r="DV318"/>
      <c r="DW318"/>
      <c r="DX318"/>
      <c r="DY318"/>
      <c r="DZ318"/>
      <c r="EA318"/>
      <c r="EB318"/>
      <c r="EC318"/>
      <c r="ED318"/>
      <c r="EE318"/>
      <c r="EF318"/>
      <c r="EG318"/>
      <c r="EH318"/>
      <c r="EI318"/>
      <c r="EJ318"/>
      <c r="EK318"/>
      <c r="EL318"/>
      <c r="EM318"/>
      <c r="EN318"/>
      <c r="EO318"/>
      <c r="EP318"/>
      <c r="EQ318"/>
      <c r="ER318"/>
      <c r="ES318"/>
      <c r="ET318"/>
      <c r="EU318"/>
      <c r="EV318"/>
      <c r="EW318"/>
      <c r="EX318"/>
      <c r="EY318"/>
      <c r="EZ318"/>
      <c r="FA318"/>
      <c r="FB318"/>
      <c r="FC318"/>
      <c r="FD318"/>
      <c r="FE318"/>
      <c r="FF318"/>
      <c r="FG318"/>
      <c r="FH318"/>
      <c r="FI318"/>
      <c r="FJ318"/>
      <c r="FK318"/>
      <c r="FL318"/>
      <c r="FM318"/>
      <c r="FN318"/>
      <c r="FO318"/>
      <c r="FP318"/>
      <c r="FQ318"/>
      <c r="FR318"/>
      <c r="FS318"/>
      <c r="FT318"/>
      <c r="FU318"/>
      <c r="FV318"/>
      <c r="FW318"/>
      <c r="FX318"/>
      <c r="FY318"/>
      <c r="FZ318"/>
      <c r="GA318"/>
      <c r="GB318"/>
      <c r="GC318"/>
      <c r="GD318"/>
      <c r="GE318"/>
      <c r="GF318"/>
      <c r="GG318"/>
      <c r="GH318"/>
      <c r="GI318"/>
      <c r="GJ318"/>
      <c r="GK318"/>
      <c r="GL318"/>
      <c r="GM318"/>
      <c r="GN318"/>
      <c r="GO318"/>
      <c r="GP318"/>
      <c r="GQ318"/>
      <c r="GR318"/>
      <c r="GS318"/>
      <c r="GT318"/>
      <c r="GU318"/>
      <c r="GV318"/>
      <c r="GW318"/>
      <c r="GX318"/>
      <c r="GY318"/>
      <c r="GZ318"/>
      <c r="HA318"/>
      <c r="HB318"/>
      <c r="HC318"/>
      <c r="HD318"/>
      <c r="HE318"/>
      <c r="HF318"/>
      <c r="HG318"/>
      <c r="HH318"/>
      <c r="HI318"/>
      <c r="HJ318"/>
      <c r="HK318"/>
      <c r="HL318"/>
      <c r="HM318"/>
      <c r="HN318"/>
      <c r="HO318"/>
      <c r="HP318"/>
      <c r="HQ318"/>
      <c r="HR318"/>
      <c r="HS318"/>
      <c r="HT318"/>
      <c r="HU318"/>
      <c r="HV318"/>
      <c r="HW318"/>
      <c r="HX318"/>
      <c r="HY318"/>
      <c r="HZ318"/>
      <c r="IA318"/>
      <c r="IB318"/>
      <c r="IC318"/>
      <c r="ID318"/>
      <c r="IE318"/>
      <c r="IF318"/>
      <c r="IG318"/>
      <c r="IH318"/>
      <c r="II318"/>
      <c r="IJ318"/>
      <c r="IK318"/>
      <c r="IL318"/>
      <c r="IM318"/>
      <c r="IN318"/>
      <c r="IO318"/>
      <c r="IP318"/>
      <c r="IQ318"/>
      <c r="IR318"/>
      <c r="IS318"/>
      <c r="IT318"/>
      <c r="IU318"/>
      <c r="IV318"/>
      <c r="IW318"/>
      <c r="IX318"/>
      <c r="IY318"/>
      <c r="IZ318"/>
      <c r="JA318"/>
      <c r="JB318"/>
      <c r="JC318"/>
      <c r="JD318"/>
      <c r="JE318"/>
      <c r="JF318"/>
      <c r="JG318"/>
      <c r="JH318"/>
      <c r="JI318"/>
      <c r="JJ318"/>
      <c r="JK318"/>
      <c r="JL318"/>
      <c r="JM318"/>
      <c r="JN318"/>
      <c r="JO318"/>
      <c r="JP318"/>
      <c r="JQ318"/>
      <c r="JR318"/>
      <c r="JS318"/>
      <c r="JT318"/>
      <c r="JU318"/>
      <c r="JV318"/>
      <c r="JW318"/>
      <c r="JX318"/>
      <c r="JY318"/>
      <c r="JZ318"/>
      <c r="KA318"/>
      <c r="KB318"/>
      <c r="KC318"/>
      <c r="KD318"/>
      <c r="KE318"/>
      <c r="KF318"/>
      <c r="KG318"/>
      <c r="KH318"/>
      <c r="KI318"/>
      <c r="KJ318"/>
      <c r="KK318"/>
      <c r="KL318"/>
      <c r="KM318"/>
      <c r="KN318"/>
      <c r="KO318"/>
      <c r="KP318"/>
      <c r="KQ318"/>
      <c r="KR318"/>
      <c r="KS318"/>
      <c r="KT318"/>
      <c r="KU318"/>
      <c r="KV318"/>
      <c r="KW318"/>
      <c r="KX318"/>
      <c r="KY318"/>
      <c r="KZ318"/>
      <c r="LA318"/>
      <c r="LB318"/>
      <c r="LC318"/>
      <c r="LD318"/>
      <c r="LE318"/>
      <c r="LF318"/>
      <c r="LG318"/>
      <c r="LH318"/>
      <c r="LI318"/>
      <c r="LJ318"/>
      <c r="LK318"/>
      <c r="LL318"/>
      <c r="LM318"/>
      <c r="LN318"/>
      <c r="LO318"/>
      <c r="LP318"/>
      <c r="LQ318"/>
      <c r="LR318"/>
      <c r="LS318"/>
      <c r="LT318"/>
      <c r="LU318"/>
      <c r="LV318"/>
      <c r="LW318"/>
      <c r="LX318"/>
      <c r="LY318"/>
      <c r="LZ318"/>
      <c r="MA318"/>
      <c r="MB318"/>
      <c r="MC318"/>
      <c r="MD318"/>
      <c r="ME318"/>
      <c r="MF318"/>
      <c r="MG318"/>
      <c r="MH318"/>
      <c r="MI318"/>
      <c r="MJ318"/>
      <c r="MK318"/>
      <c r="ML318"/>
      <c r="MM318"/>
      <c r="MN318"/>
      <c r="MO318"/>
      <c r="MP318"/>
      <c r="MQ318"/>
      <c r="MR318"/>
      <c r="MS318"/>
      <c r="MT318"/>
      <c r="MU318"/>
      <c r="MV318"/>
      <c r="MW318"/>
      <c r="MX318"/>
      <c r="MY318"/>
      <c r="MZ318"/>
      <c r="NA318"/>
      <c r="NB318"/>
      <c r="NC318"/>
      <c r="ND318"/>
      <c r="NE318"/>
      <c r="NF318"/>
      <c r="NG318"/>
      <c r="NH318"/>
      <c r="NI318"/>
      <c r="NJ318"/>
      <c r="NK318"/>
      <c r="NL318"/>
      <c r="NM318"/>
      <c r="NN318"/>
      <c r="NO318"/>
      <c r="NP318"/>
      <c r="NQ318"/>
      <c r="NR318"/>
      <c r="NS318"/>
      <c r="NT318"/>
      <c r="NU318"/>
      <c r="NV318"/>
      <c r="NW318"/>
      <c r="NX318"/>
      <c r="NY318"/>
      <c r="NZ318"/>
      <c r="OA318"/>
      <c r="OB318"/>
      <c r="OC318"/>
      <c r="OD318"/>
      <c r="OE318"/>
      <c r="OF318"/>
      <c r="OG318"/>
      <c r="OH318"/>
      <c r="OI318"/>
      <c r="OJ318"/>
      <c r="OK318"/>
      <c r="OL318"/>
      <c r="OM318"/>
      <c r="ON318"/>
      <c r="OO318"/>
      <c r="OP318"/>
      <c r="OQ318"/>
      <c r="OR318"/>
      <c r="OS318"/>
      <c r="OT318"/>
      <c r="OU318"/>
      <c r="OV318"/>
      <c r="OW318"/>
      <c r="OX318"/>
      <c r="OY318"/>
      <c r="OZ318"/>
      <c r="PA318"/>
      <c r="PB318"/>
      <c r="PC318"/>
      <c r="PD318"/>
      <c r="PE318"/>
      <c r="PF318"/>
      <c r="PG318"/>
      <c r="PH318"/>
      <c r="PI318"/>
      <c r="PJ318"/>
      <c r="PK318"/>
      <c r="PL318"/>
      <c r="PM318"/>
      <c r="PN318"/>
      <c r="PO318"/>
      <c r="PP318"/>
      <c r="PQ318"/>
      <c r="PR318"/>
      <c r="PS318"/>
      <c r="PT318"/>
      <c r="PU318"/>
      <c r="PV318"/>
      <c r="PW318"/>
      <c r="PX318"/>
      <c r="PY318"/>
      <c r="PZ318"/>
      <c r="QA318"/>
      <c r="QB318"/>
      <c r="QC318"/>
      <c r="QD318"/>
      <c r="QE318"/>
      <c r="QF318"/>
      <c r="QG318"/>
      <c r="QH318"/>
      <c r="QI318"/>
      <c r="QJ318"/>
      <c r="QK318"/>
      <c r="QL318"/>
      <c r="QM318"/>
      <c r="QN318"/>
      <c r="QO318"/>
      <c r="QP318"/>
      <c r="QQ318"/>
      <c r="QR318"/>
      <c r="QS318"/>
      <c r="QT318"/>
      <c r="QU318"/>
      <c r="QV318"/>
      <c r="QW318"/>
      <c r="QX318"/>
      <c r="QY318"/>
      <c r="QZ318"/>
      <c r="RA318"/>
      <c r="RB318"/>
      <c r="RC318"/>
      <c r="RD318"/>
      <c r="RE318"/>
      <c r="RF318"/>
      <c r="RG318"/>
      <c r="RH318"/>
      <c r="RI318"/>
      <c r="RJ318"/>
      <c r="RK318"/>
      <c r="RL318"/>
      <c r="RM318"/>
      <c r="RN318"/>
      <c r="RO318"/>
      <c r="RP318"/>
      <c r="RQ318"/>
      <c r="RR318"/>
      <c r="RS318"/>
      <c r="RT318"/>
      <c r="RU318"/>
      <c r="RV318"/>
      <c r="RW318"/>
      <c r="RX318"/>
      <c r="RY318"/>
      <c r="RZ318"/>
      <c r="SA318"/>
      <c r="SB318"/>
      <c r="SC318"/>
      <c r="SD318"/>
      <c r="SE318"/>
      <c r="SF318"/>
      <c r="SG318"/>
      <c r="SH318"/>
      <c r="SI318"/>
      <c r="SJ318"/>
      <c r="SK318"/>
      <c r="SL318"/>
      <c r="SM318"/>
      <c r="SN318"/>
      <c r="SO318"/>
      <c r="SP318"/>
      <c r="SQ318"/>
      <c r="SR318"/>
      <c r="SS318"/>
      <c r="ST318"/>
      <c r="SU318"/>
      <c r="SV318"/>
      <c r="SW318"/>
      <c r="SX318"/>
      <c r="SY318"/>
      <c r="SZ318"/>
      <c r="TA318"/>
      <c r="TB318"/>
      <c r="TC318"/>
      <c r="TD318"/>
      <c r="TE318"/>
      <c r="TF318"/>
      <c r="TG318"/>
      <c r="TH318"/>
      <c r="TI318"/>
      <c r="TJ318"/>
      <c r="TK318"/>
      <c r="TL318"/>
      <c r="TM318"/>
      <c r="TN318"/>
      <c r="TO318"/>
      <c r="TP318"/>
      <c r="TQ318"/>
      <c r="TR318"/>
      <c r="TS318"/>
      <c r="TT318"/>
      <c r="TU318"/>
      <c r="TV318"/>
      <c r="TW318"/>
      <c r="TX318"/>
      <c r="TY318"/>
      <c r="TZ318"/>
      <c r="UA318"/>
      <c r="UB318"/>
      <c r="UC318"/>
      <c r="UD318"/>
      <c r="UE318"/>
      <c r="UF318"/>
      <c r="UG318"/>
      <c r="UH318"/>
      <c r="UI318"/>
      <c r="UJ318"/>
      <c r="UK318"/>
      <c r="UL318"/>
      <c r="UM318"/>
      <c r="UN318"/>
      <c r="UO318"/>
      <c r="UP318"/>
      <c r="UQ318"/>
      <c r="UR318"/>
      <c r="US318"/>
      <c r="UT318"/>
      <c r="UU318"/>
      <c r="UV318"/>
      <c r="UW318"/>
      <c r="UX318"/>
      <c r="UY318"/>
      <c r="UZ318"/>
      <c r="VA318"/>
      <c r="VB318"/>
      <c r="VC318"/>
      <c r="VD318"/>
      <c r="VE318"/>
      <c r="VF318"/>
      <c r="VG318"/>
      <c r="VH318"/>
      <c r="VI318"/>
      <c r="VJ318"/>
      <c r="VK318"/>
      <c r="VL318"/>
      <c r="VM318"/>
      <c r="VN318"/>
      <c r="VO318"/>
      <c r="VP318"/>
      <c r="VQ318"/>
      <c r="VR318"/>
      <c r="VS318"/>
      <c r="VT318"/>
      <c r="VU318"/>
      <c r="VV318"/>
      <c r="VW318"/>
      <c r="VX318"/>
      <c r="VY318"/>
      <c r="VZ318"/>
      <c r="WA318"/>
      <c r="WB318"/>
      <c r="WC318"/>
      <c r="WD318"/>
      <c r="WE318"/>
      <c r="WF318"/>
      <c r="WG318"/>
      <c r="WH318"/>
      <c r="WI318"/>
      <c r="WJ318"/>
      <c r="WK318"/>
      <c r="WL318"/>
      <c r="WM318"/>
      <c r="WN318"/>
      <c r="WO318"/>
      <c r="WP318"/>
      <c r="WQ318"/>
      <c r="WR318"/>
      <c r="WS318"/>
      <c r="WT318"/>
      <c r="WU318"/>
      <c r="WV318"/>
      <c r="WW318"/>
      <c r="WX318"/>
      <c r="WY318"/>
      <c r="WZ318"/>
      <c r="XA318"/>
      <c r="XB318"/>
      <c r="XC318"/>
      <c r="XD318"/>
      <c r="XE318"/>
      <c r="XF318"/>
      <c r="XG318"/>
      <c r="XH318"/>
      <c r="XI318"/>
      <c r="XJ318"/>
      <c r="XK318"/>
      <c r="XL318"/>
      <c r="XM318"/>
      <c r="XN318"/>
      <c r="XO318"/>
      <c r="XP318"/>
      <c r="XQ318"/>
      <c r="XR318"/>
      <c r="XS318"/>
      <c r="XT318"/>
      <c r="XU318"/>
      <c r="XV318"/>
      <c r="XW318"/>
      <c r="XX318"/>
      <c r="XY318"/>
      <c r="XZ318"/>
      <c r="YA318"/>
      <c r="YB318"/>
      <c r="YC318"/>
      <c r="YD318"/>
      <c r="YE318"/>
      <c r="YF318"/>
      <c r="YG318"/>
      <c r="YH318"/>
      <c r="YI318"/>
      <c r="YJ318"/>
      <c r="YK318"/>
      <c r="YL318"/>
      <c r="YM318"/>
      <c r="YN318"/>
      <c r="YO318"/>
      <c r="YP318"/>
      <c r="YQ318"/>
      <c r="YR318"/>
      <c r="YS318"/>
      <c r="YT318"/>
      <c r="YU318"/>
      <c r="YV318"/>
      <c r="YW318"/>
      <c r="YX318"/>
      <c r="YY318"/>
      <c r="YZ318"/>
      <c r="ZA318"/>
      <c r="ZB318"/>
      <c r="ZC318"/>
      <c r="ZD318"/>
      <c r="ZE318"/>
      <c r="ZF318"/>
      <c r="ZG318"/>
      <c r="ZH318"/>
      <c r="ZI318"/>
      <c r="ZJ318"/>
      <c r="ZK318"/>
      <c r="ZL318"/>
      <c r="ZM318"/>
      <c r="ZN318"/>
      <c r="ZO318"/>
      <c r="ZP318"/>
      <c r="ZQ318"/>
      <c r="ZR318"/>
      <c r="ZS318"/>
      <c r="ZT318"/>
      <c r="ZU318"/>
      <c r="ZV318"/>
      <c r="ZW318"/>
      <c r="ZX318"/>
      <c r="ZY318"/>
      <c r="ZZ318"/>
    </row>
    <row r="319" spans="1:702" s="18" customFormat="1">
      <c r="A319" s="158" t="s">
        <v>362</v>
      </c>
      <c r="B319">
        <v>0</v>
      </c>
      <c r="C319">
        <v>0</v>
      </c>
      <c r="D319">
        <v>0</v>
      </c>
      <c r="E319">
        <v>0</v>
      </c>
      <c r="F319">
        <v>0</v>
      </c>
      <c r="G319">
        <v>0</v>
      </c>
      <c r="H319">
        <v>0</v>
      </c>
      <c r="I319">
        <v>0</v>
      </c>
      <c r="J319">
        <v>0</v>
      </c>
      <c r="K319">
        <v>0</v>
      </c>
      <c r="L319">
        <v>0</v>
      </c>
      <c r="M319">
        <v>0</v>
      </c>
      <c r="N319">
        <v>0</v>
      </c>
      <c r="O319">
        <v>0</v>
      </c>
      <c r="P319">
        <v>0</v>
      </c>
      <c r="Q319">
        <v>0</v>
      </c>
      <c r="R319">
        <v>0</v>
      </c>
      <c r="S319">
        <v>0</v>
      </c>
      <c r="T319">
        <v>0</v>
      </c>
      <c r="U319">
        <v>0</v>
      </c>
      <c r="V319">
        <v>0</v>
      </c>
      <c r="W319">
        <v>0</v>
      </c>
      <c r="X319">
        <v>0</v>
      </c>
      <c r="Y319">
        <v>0</v>
      </c>
      <c r="Z319">
        <v>0</v>
      </c>
      <c r="AA319">
        <v>0</v>
      </c>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c r="CW319"/>
      <c r="CX319"/>
      <c r="CY319"/>
      <c r="CZ319"/>
      <c r="DA319"/>
      <c r="DB319"/>
      <c r="DC319"/>
      <c r="DD319"/>
      <c r="DE319"/>
      <c r="DF319"/>
      <c r="DG319"/>
      <c r="DH319"/>
      <c r="DI319"/>
      <c r="DJ319"/>
      <c r="DK319"/>
      <c r="DL319"/>
      <c r="DM319"/>
      <c r="DN319"/>
      <c r="DO319"/>
      <c r="DP319"/>
      <c r="DQ319"/>
      <c r="DR319"/>
      <c r="DS319"/>
      <c r="DT319"/>
      <c r="DU319"/>
      <c r="DV319"/>
      <c r="DW319"/>
      <c r="DX319"/>
      <c r="DY319"/>
      <c r="DZ319"/>
      <c r="EA319"/>
      <c r="EB319"/>
      <c r="EC319"/>
      <c r="ED319"/>
      <c r="EE319"/>
      <c r="EF319"/>
      <c r="EG319"/>
      <c r="EH319"/>
      <c r="EI319"/>
      <c r="EJ319"/>
      <c r="EK319"/>
      <c r="EL319"/>
      <c r="EM319"/>
      <c r="EN319"/>
      <c r="EO319"/>
      <c r="EP319"/>
      <c r="EQ319"/>
      <c r="ER319"/>
      <c r="ES319"/>
      <c r="ET319"/>
      <c r="EU319"/>
      <c r="EV319"/>
      <c r="EW319"/>
      <c r="EX319"/>
      <c r="EY319"/>
      <c r="EZ319"/>
      <c r="FA319"/>
      <c r="FB319"/>
      <c r="FC319"/>
      <c r="FD319"/>
      <c r="FE319"/>
      <c r="FF319"/>
      <c r="FG319"/>
      <c r="FH319"/>
      <c r="FI319"/>
      <c r="FJ319"/>
      <c r="FK319"/>
      <c r="FL319"/>
      <c r="FM319"/>
      <c r="FN319"/>
      <c r="FO319"/>
      <c r="FP319"/>
      <c r="FQ319"/>
      <c r="FR319"/>
      <c r="FS319"/>
      <c r="FT319"/>
      <c r="FU319"/>
      <c r="FV319"/>
      <c r="FW319"/>
      <c r="FX319"/>
      <c r="FY319"/>
      <c r="FZ319"/>
      <c r="GA319"/>
      <c r="GB319"/>
      <c r="GC319"/>
      <c r="GD319"/>
      <c r="GE319"/>
      <c r="GF319"/>
      <c r="GG319"/>
      <c r="GH319"/>
      <c r="GI319"/>
      <c r="GJ319"/>
      <c r="GK319"/>
      <c r="GL319"/>
      <c r="GM319"/>
      <c r="GN319"/>
      <c r="GO319"/>
      <c r="GP319"/>
      <c r="GQ319"/>
      <c r="GR319"/>
      <c r="GS319"/>
      <c r="GT319"/>
      <c r="GU319"/>
      <c r="GV319"/>
      <c r="GW319"/>
      <c r="GX319"/>
      <c r="GY319"/>
      <c r="GZ319"/>
      <c r="HA319"/>
      <c r="HB319"/>
      <c r="HC319"/>
      <c r="HD319"/>
      <c r="HE319"/>
      <c r="HF319"/>
      <c r="HG319"/>
      <c r="HH319"/>
      <c r="HI319"/>
      <c r="HJ319"/>
      <c r="HK319"/>
      <c r="HL319"/>
      <c r="HM319"/>
      <c r="HN319"/>
      <c r="HO319"/>
      <c r="HP319"/>
      <c r="HQ319"/>
      <c r="HR319"/>
      <c r="HS319"/>
      <c r="HT319"/>
      <c r="HU319"/>
      <c r="HV319"/>
      <c r="HW319"/>
      <c r="HX319"/>
      <c r="HY319"/>
      <c r="HZ319"/>
      <c r="IA319"/>
      <c r="IB319"/>
      <c r="IC319"/>
      <c r="ID319"/>
      <c r="IE319"/>
      <c r="IF319"/>
      <c r="IG319"/>
      <c r="IH319"/>
      <c r="II319"/>
      <c r="IJ319"/>
      <c r="IK319"/>
      <c r="IL319"/>
      <c r="IM319"/>
      <c r="IN319"/>
      <c r="IO319"/>
      <c r="IP319"/>
      <c r="IQ319"/>
      <c r="IR319"/>
      <c r="IS319"/>
      <c r="IT319"/>
      <c r="IU319"/>
      <c r="IV319"/>
      <c r="IW319"/>
      <c r="IX319"/>
      <c r="IY319"/>
      <c r="IZ319"/>
      <c r="JA319"/>
      <c r="JB319"/>
      <c r="JC319"/>
      <c r="JD319"/>
      <c r="JE319"/>
      <c r="JF319"/>
      <c r="JG319"/>
      <c r="JH319"/>
      <c r="JI319"/>
      <c r="JJ319"/>
      <c r="JK319"/>
      <c r="JL319"/>
      <c r="JM319"/>
      <c r="JN319"/>
      <c r="JO319"/>
      <c r="JP319"/>
      <c r="JQ319"/>
      <c r="JR319"/>
      <c r="JS319"/>
      <c r="JT319"/>
      <c r="JU319"/>
      <c r="JV319"/>
      <c r="JW319"/>
      <c r="JX319"/>
      <c r="JY319"/>
      <c r="JZ319"/>
      <c r="KA319"/>
      <c r="KB319"/>
      <c r="KC319"/>
      <c r="KD319"/>
      <c r="KE319"/>
      <c r="KF319"/>
      <c r="KG319"/>
      <c r="KH319"/>
      <c r="KI319"/>
      <c r="KJ319"/>
      <c r="KK319"/>
      <c r="KL319"/>
      <c r="KM319"/>
      <c r="KN319"/>
      <c r="KO319"/>
      <c r="KP319"/>
      <c r="KQ319"/>
      <c r="KR319"/>
      <c r="KS319"/>
      <c r="KT319"/>
      <c r="KU319"/>
      <c r="KV319"/>
      <c r="KW319"/>
      <c r="KX319"/>
      <c r="KY319"/>
      <c r="KZ319"/>
      <c r="LA319"/>
      <c r="LB319"/>
      <c r="LC319"/>
      <c r="LD319"/>
      <c r="LE319"/>
      <c r="LF319"/>
      <c r="LG319"/>
      <c r="LH319"/>
      <c r="LI319"/>
      <c r="LJ319"/>
      <c r="LK319"/>
      <c r="LL319"/>
      <c r="LM319"/>
      <c r="LN319"/>
      <c r="LO319"/>
      <c r="LP319"/>
      <c r="LQ319"/>
      <c r="LR319"/>
      <c r="LS319"/>
      <c r="LT319"/>
      <c r="LU319"/>
      <c r="LV319"/>
      <c r="LW319"/>
      <c r="LX319"/>
      <c r="LY319"/>
      <c r="LZ319"/>
      <c r="MA319"/>
      <c r="MB319"/>
      <c r="MC319"/>
      <c r="MD319"/>
      <c r="ME319"/>
      <c r="MF319"/>
      <c r="MG319"/>
      <c r="MH319"/>
      <c r="MI319"/>
      <c r="MJ319"/>
      <c r="MK319"/>
      <c r="ML319"/>
      <c r="MM319"/>
      <c r="MN319"/>
      <c r="MO319"/>
      <c r="MP319"/>
      <c r="MQ319"/>
      <c r="MR319"/>
      <c r="MS319"/>
      <c r="MT319"/>
      <c r="MU319"/>
      <c r="MV319"/>
      <c r="MW319"/>
      <c r="MX319"/>
      <c r="MY319"/>
      <c r="MZ319"/>
      <c r="NA319"/>
      <c r="NB319"/>
      <c r="NC319"/>
      <c r="ND319"/>
      <c r="NE319"/>
      <c r="NF319"/>
      <c r="NG319"/>
      <c r="NH319"/>
      <c r="NI319"/>
      <c r="NJ319"/>
      <c r="NK319"/>
      <c r="NL319"/>
      <c r="NM319"/>
      <c r="NN319"/>
      <c r="NO319"/>
      <c r="NP319"/>
      <c r="NQ319"/>
      <c r="NR319"/>
      <c r="NS319"/>
      <c r="NT319"/>
      <c r="NU319"/>
      <c r="NV319"/>
      <c r="NW319"/>
      <c r="NX319"/>
      <c r="NY319"/>
      <c r="NZ319"/>
      <c r="OA319"/>
      <c r="OB319"/>
      <c r="OC319"/>
      <c r="OD319"/>
      <c r="OE319"/>
      <c r="OF319"/>
      <c r="OG319"/>
      <c r="OH319"/>
      <c r="OI319"/>
      <c r="OJ319"/>
      <c r="OK319"/>
      <c r="OL319"/>
      <c r="OM319"/>
      <c r="ON319"/>
      <c r="OO319"/>
      <c r="OP319"/>
      <c r="OQ319"/>
      <c r="OR319"/>
      <c r="OS319"/>
      <c r="OT319"/>
      <c r="OU319"/>
      <c r="OV319"/>
      <c r="OW319"/>
      <c r="OX319"/>
      <c r="OY319"/>
      <c r="OZ319"/>
      <c r="PA319"/>
      <c r="PB319"/>
      <c r="PC319"/>
      <c r="PD319"/>
      <c r="PE319"/>
      <c r="PF319"/>
      <c r="PG319"/>
      <c r="PH319"/>
      <c r="PI319"/>
      <c r="PJ319"/>
      <c r="PK319"/>
      <c r="PL319"/>
      <c r="PM319"/>
      <c r="PN319"/>
      <c r="PO319"/>
      <c r="PP319"/>
      <c r="PQ319"/>
      <c r="PR319"/>
      <c r="PS319"/>
      <c r="PT319"/>
      <c r="PU319"/>
      <c r="PV319"/>
      <c r="PW319"/>
      <c r="PX319"/>
      <c r="PY319"/>
      <c r="PZ319"/>
      <c r="QA319"/>
      <c r="QB319"/>
      <c r="QC319"/>
      <c r="QD319"/>
      <c r="QE319"/>
      <c r="QF319"/>
      <c r="QG319"/>
      <c r="QH319"/>
      <c r="QI319"/>
      <c r="QJ319"/>
      <c r="QK319"/>
      <c r="QL319"/>
      <c r="QM319"/>
      <c r="QN319"/>
      <c r="QO319"/>
      <c r="QP319"/>
      <c r="QQ319"/>
      <c r="QR319"/>
      <c r="QS319"/>
      <c r="QT319"/>
      <c r="QU319"/>
      <c r="QV319"/>
      <c r="QW319"/>
      <c r="QX319"/>
      <c r="QY319"/>
      <c r="QZ319"/>
      <c r="RA319"/>
      <c r="RB319"/>
      <c r="RC319"/>
      <c r="RD319"/>
      <c r="RE319"/>
      <c r="RF319"/>
      <c r="RG319"/>
      <c r="RH319"/>
      <c r="RI319"/>
      <c r="RJ319"/>
      <c r="RK319"/>
      <c r="RL319"/>
      <c r="RM319"/>
      <c r="RN319"/>
      <c r="RO319"/>
      <c r="RP319"/>
      <c r="RQ319"/>
      <c r="RR319"/>
      <c r="RS319"/>
      <c r="RT319"/>
      <c r="RU319"/>
      <c r="RV319"/>
      <c r="RW319"/>
      <c r="RX319"/>
      <c r="RY319"/>
      <c r="RZ319"/>
      <c r="SA319"/>
      <c r="SB319"/>
      <c r="SC319"/>
      <c r="SD319"/>
      <c r="SE319"/>
      <c r="SF319"/>
      <c r="SG319"/>
      <c r="SH319"/>
      <c r="SI319"/>
      <c r="SJ319"/>
      <c r="SK319"/>
      <c r="SL319"/>
      <c r="SM319"/>
      <c r="SN319"/>
      <c r="SO319"/>
      <c r="SP319"/>
      <c r="SQ319"/>
      <c r="SR319"/>
      <c r="SS319"/>
      <c r="ST319"/>
      <c r="SU319"/>
      <c r="SV319"/>
      <c r="SW319"/>
      <c r="SX319"/>
      <c r="SY319"/>
      <c r="SZ319"/>
      <c r="TA319"/>
      <c r="TB319"/>
      <c r="TC319"/>
      <c r="TD319"/>
      <c r="TE319"/>
      <c r="TF319"/>
      <c r="TG319"/>
      <c r="TH319"/>
      <c r="TI319"/>
      <c r="TJ319"/>
      <c r="TK319"/>
      <c r="TL319"/>
      <c r="TM319"/>
      <c r="TN319"/>
      <c r="TO319"/>
      <c r="TP319"/>
      <c r="TQ319"/>
      <c r="TR319"/>
      <c r="TS319"/>
      <c r="TT319"/>
      <c r="TU319"/>
      <c r="TV319"/>
      <c r="TW319"/>
      <c r="TX319"/>
      <c r="TY319"/>
      <c r="TZ319"/>
      <c r="UA319"/>
      <c r="UB319"/>
      <c r="UC319"/>
      <c r="UD319"/>
      <c r="UE319"/>
      <c r="UF319"/>
      <c r="UG319"/>
      <c r="UH319"/>
      <c r="UI319"/>
      <c r="UJ319"/>
      <c r="UK319"/>
      <c r="UL319"/>
      <c r="UM319"/>
      <c r="UN319"/>
      <c r="UO319"/>
      <c r="UP319"/>
      <c r="UQ319"/>
      <c r="UR319"/>
      <c r="US319"/>
      <c r="UT319"/>
      <c r="UU319"/>
      <c r="UV319"/>
      <c r="UW319"/>
      <c r="UX319"/>
      <c r="UY319"/>
      <c r="UZ319"/>
      <c r="VA319"/>
      <c r="VB319"/>
      <c r="VC319"/>
      <c r="VD319"/>
      <c r="VE319"/>
      <c r="VF319"/>
      <c r="VG319"/>
      <c r="VH319"/>
      <c r="VI319"/>
      <c r="VJ319"/>
      <c r="VK319"/>
      <c r="VL319"/>
      <c r="VM319"/>
      <c r="VN319"/>
      <c r="VO319"/>
      <c r="VP319"/>
      <c r="VQ319"/>
      <c r="VR319"/>
      <c r="VS319"/>
      <c r="VT319"/>
      <c r="VU319"/>
      <c r="VV319"/>
      <c r="VW319"/>
      <c r="VX319"/>
      <c r="VY319"/>
      <c r="VZ319"/>
      <c r="WA319"/>
      <c r="WB319"/>
      <c r="WC319"/>
      <c r="WD319"/>
      <c r="WE319"/>
      <c r="WF319"/>
      <c r="WG319"/>
      <c r="WH319"/>
      <c r="WI319"/>
      <c r="WJ319"/>
      <c r="WK319"/>
      <c r="WL319"/>
      <c r="WM319"/>
      <c r="WN319"/>
      <c r="WO319"/>
      <c r="WP319"/>
      <c r="WQ319"/>
      <c r="WR319"/>
      <c r="WS319"/>
      <c r="WT319"/>
      <c r="WU319"/>
      <c r="WV319"/>
      <c r="WW319"/>
      <c r="WX319"/>
      <c r="WY319"/>
      <c r="WZ319"/>
      <c r="XA319"/>
      <c r="XB319"/>
      <c r="XC319"/>
      <c r="XD319"/>
      <c r="XE319"/>
      <c r="XF319"/>
      <c r="XG319"/>
      <c r="XH319"/>
      <c r="XI319"/>
      <c r="XJ319"/>
      <c r="XK319"/>
      <c r="XL319"/>
      <c r="XM319"/>
      <c r="XN319"/>
      <c r="XO319"/>
      <c r="XP319"/>
      <c r="XQ319"/>
      <c r="XR319"/>
      <c r="XS319"/>
      <c r="XT319"/>
      <c r="XU319"/>
      <c r="XV319"/>
      <c r="XW319"/>
      <c r="XX319"/>
      <c r="XY319"/>
      <c r="XZ319"/>
      <c r="YA319"/>
      <c r="YB319"/>
      <c r="YC319"/>
      <c r="YD319"/>
      <c r="YE319"/>
      <c r="YF319"/>
      <c r="YG319"/>
      <c r="YH319"/>
      <c r="YI319"/>
      <c r="YJ319"/>
      <c r="YK319"/>
      <c r="YL319"/>
      <c r="YM319"/>
      <c r="YN319"/>
      <c r="YO319"/>
      <c r="YP319"/>
      <c r="YQ319"/>
      <c r="YR319"/>
      <c r="YS319"/>
      <c r="YT319"/>
      <c r="YU319"/>
      <c r="YV319"/>
      <c r="YW319"/>
      <c r="YX319"/>
      <c r="YY319"/>
      <c r="YZ319"/>
      <c r="ZA319"/>
      <c r="ZB319"/>
      <c r="ZC319"/>
      <c r="ZD319"/>
      <c r="ZE319"/>
      <c r="ZF319"/>
      <c r="ZG319"/>
      <c r="ZH319"/>
      <c r="ZI319"/>
      <c r="ZJ319"/>
      <c r="ZK319"/>
      <c r="ZL319"/>
      <c r="ZM319"/>
      <c r="ZN319"/>
      <c r="ZO319"/>
      <c r="ZP319"/>
      <c r="ZQ319"/>
      <c r="ZR319"/>
      <c r="ZS319"/>
      <c r="ZT319"/>
      <c r="ZU319"/>
      <c r="ZV319"/>
      <c r="ZW319"/>
      <c r="ZX319"/>
      <c r="ZY319"/>
      <c r="ZZ319"/>
    </row>
    <row r="320" spans="1:702" s="18" customFormat="1">
      <c r="A320" s="16" t="s">
        <v>180</v>
      </c>
      <c r="B320">
        <v>0</v>
      </c>
      <c r="C320">
        <v>25127.130714581075</v>
      </c>
      <c r="D320">
        <v>48833.787752213022</v>
      </c>
      <c r="E320">
        <v>72020.225815085258</v>
      </c>
      <c r="F320">
        <v>87391.809746740561</v>
      </c>
      <c r="G320">
        <v>108324.30016137863</v>
      </c>
      <c r="H320">
        <v>132634.2462129294</v>
      </c>
      <c r="I320">
        <v>159180.88518137232</v>
      </c>
      <c r="J320">
        <v>186204.17058818418</v>
      </c>
      <c r="K320">
        <v>212277.68901105731</v>
      </c>
      <c r="L320">
        <v>241932.79594686447</v>
      </c>
      <c r="M320">
        <v>273492.84152427805</v>
      </c>
      <c r="N320">
        <v>302071.37063154712</v>
      </c>
      <c r="O320">
        <v>338924.76849991607</v>
      </c>
      <c r="P320">
        <v>379811.96767761419</v>
      </c>
      <c r="Q320">
        <v>411143.52127725224</v>
      </c>
      <c r="R320">
        <v>453335.90350901644</v>
      </c>
      <c r="S320">
        <v>504536.6350398254</v>
      </c>
      <c r="T320">
        <v>538448.43383308605</v>
      </c>
      <c r="U320">
        <v>580002.21037800028</v>
      </c>
      <c r="V320">
        <v>618256.66033559851</v>
      </c>
      <c r="W320">
        <v>687954.77078577876</v>
      </c>
      <c r="X320">
        <v>750257.09229007282</v>
      </c>
      <c r="Y320">
        <v>803560.08682562865</v>
      </c>
      <c r="Z320">
        <v>848106.40874025878</v>
      </c>
      <c r="AA320">
        <v>901015.28845565091</v>
      </c>
      <c r="AB320">
        <v>979506.60430196323</v>
      </c>
      <c r="AC320">
        <v>1041147.0811964876</v>
      </c>
      <c r="AD320">
        <v>1089890.0675940621</v>
      </c>
      <c r="AE320">
        <v>1171206.6681160792</v>
      </c>
      <c r="AF320">
        <v>1233183.0779028377</v>
      </c>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c r="CW320"/>
      <c r="CX320"/>
      <c r="CY320"/>
      <c r="CZ320"/>
      <c r="DA320"/>
      <c r="DB320"/>
      <c r="DC320"/>
      <c r="DD320"/>
      <c r="DE320"/>
      <c r="DF320"/>
      <c r="DG320"/>
      <c r="DH320"/>
      <c r="DI320"/>
      <c r="DJ320"/>
      <c r="DK320"/>
      <c r="DL320"/>
      <c r="DM320"/>
      <c r="DN320"/>
      <c r="DO320"/>
      <c r="DP320"/>
      <c r="DQ320"/>
      <c r="DR320"/>
      <c r="DS320"/>
      <c r="DT320"/>
      <c r="DU320"/>
      <c r="DV320"/>
      <c r="DW320"/>
      <c r="DX320"/>
      <c r="DY320"/>
      <c r="DZ320"/>
      <c r="EA320"/>
      <c r="EB320"/>
      <c r="EC320"/>
      <c r="ED320"/>
      <c r="EE320"/>
      <c r="EF320"/>
      <c r="EG320"/>
      <c r="EH320"/>
      <c r="EI320"/>
      <c r="EJ320"/>
      <c r="EK320"/>
      <c r="EL320"/>
      <c r="EM320"/>
      <c r="EN320"/>
      <c r="EO320"/>
      <c r="EP320"/>
      <c r="EQ320"/>
      <c r="ER320"/>
      <c r="ES320"/>
      <c r="ET320"/>
      <c r="EU320"/>
      <c r="EV320"/>
      <c r="EW320"/>
      <c r="EX320"/>
      <c r="EY320"/>
      <c r="EZ320"/>
      <c r="FA320"/>
      <c r="FB320"/>
      <c r="FC320"/>
      <c r="FD320"/>
      <c r="FE320"/>
      <c r="FF320"/>
      <c r="FG320"/>
      <c r="FH320"/>
      <c r="FI320"/>
      <c r="FJ320"/>
      <c r="FK320"/>
      <c r="FL320"/>
      <c r="FM320"/>
      <c r="FN320"/>
      <c r="FO320"/>
      <c r="FP320"/>
      <c r="FQ320"/>
      <c r="FR320"/>
      <c r="FS320"/>
      <c r="FT320"/>
      <c r="FU320"/>
      <c r="FV320"/>
      <c r="FW320"/>
      <c r="FX320"/>
      <c r="FY320"/>
      <c r="FZ320"/>
      <c r="GA320"/>
      <c r="GB320"/>
      <c r="GC320"/>
      <c r="GD320"/>
      <c r="GE320"/>
      <c r="GF320"/>
      <c r="GG320"/>
      <c r="GH320"/>
      <c r="GI320"/>
      <c r="GJ320"/>
      <c r="GK320"/>
      <c r="GL320"/>
      <c r="GM320"/>
      <c r="GN320"/>
      <c r="GO320"/>
      <c r="GP320"/>
      <c r="GQ320"/>
      <c r="GR320"/>
      <c r="GS320"/>
      <c r="GT320"/>
      <c r="GU320"/>
      <c r="GV320"/>
      <c r="GW320"/>
      <c r="GX320"/>
      <c r="GY320"/>
      <c r="GZ320"/>
      <c r="HA320"/>
      <c r="HB320"/>
      <c r="HC320"/>
      <c r="HD320"/>
      <c r="HE320"/>
      <c r="HF320"/>
      <c r="HG320"/>
      <c r="HH320"/>
      <c r="HI320"/>
      <c r="HJ320"/>
      <c r="HK320"/>
      <c r="HL320"/>
      <c r="HM320"/>
      <c r="HN320"/>
      <c r="HO320"/>
      <c r="HP320"/>
      <c r="HQ320"/>
      <c r="HR320"/>
      <c r="HS320"/>
      <c r="HT320"/>
      <c r="HU320"/>
      <c r="HV320"/>
      <c r="HW320"/>
      <c r="HX320"/>
      <c r="HY320"/>
      <c r="HZ320"/>
      <c r="IA320"/>
      <c r="IB320"/>
      <c r="IC320"/>
      <c r="ID320"/>
      <c r="IE320"/>
      <c r="IF320"/>
      <c r="IG320"/>
      <c r="IH320"/>
      <c r="II320"/>
      <c r="IJ320"/>
      <c r="IK320"/>
      <c r="IL320"/>
      <c r="IM320"/>
      <c r="IN320"/>
      <c r="IO320"/>
      <c r="IP320"/>
      <c r="IQ320"/>
      <c r="IR320"/>
      <c r="IS320"/>
      <c r="IT320"/>
      <c r="IU320"/>
      <c r="IV320"/>
      <c r="IW320"/>
      <c r="IX320"/>
      <c r="IY320"/>
      <c r="IZ320"/>
      <c r="JA320"/>
      <c r="JB320"/>
      <c r="JC320"/>
      <c r="JD320"/>
      <c r="JE320"/>
      <c r="JF320"/>
      <c r="JG320"/>
      <c r="JH320"/>
      <c r="JI320"/>
      <c r="JJ320"/>
      <c r="JK320"/>
      <c r="JL320"/>
      <c r="JM320"/>
      <c r="JN320"/>
      <c r="JO320"/>
      <c r="JP320"/>
      <c r="JQ320"/>
      <c r="JR320"/>
      <c r="JS320"/>
      <c r="JT320"/>
      <c r="JU320"/>
      <c r="JV320"/>
      <c r="JW320"/>
      <c r="JX320"/>
      <c r="JY320"/>
      <c r="JZ320"/>
      <c r="KA320"/>
      <c r="KB320"/>
      <c r="KC320"/>
      <c r="KD320"/>
      <c r="KE320"/>
      <c r="KF320"/>
      <c r="KG320"/>
      <c r="KH320"/>
      <c r="KI320"/>
      <c r="KJ320"/>
      <c r="KK320"/>
      <c r="KL320"/>
      <c r="KM320"/>
      <c r="KN320"/>
      <c r="KO320"/>
      <c r="KP320"/>
      <c r="KQ320"/>
      <c r="KR320"/>
      <c r="KS320"/>
      <c r="KT320"/>
      <c r="KU320"/>
      <c r="KV320"/>
      <c r="KW320"/>
      <c r="KX320"/>
      <c r="KY320"/>
      <c r="KZ320"/>
      <c r="LA320"/>
      <c r="LB320"/>
      <c r="LC320"/>
      <c r="LD320"/>
      <c r="LE320"/>
      <c r="LF320"/>
      <c r="LG320"/>
      <c r="LH320"/>
      <c r="LI320"/>
      <c r="LJ320"/>
      <c r="LK320"/>
      <c r="LL320"/>
      <c r="LM320"/>
      <c r="LN320"/>
      <c r="LO320"/>
      <c r="LP320"/>
      <c r="LQ320"/>
      <c r="LR320"/>
      <c r="LS320"/>
      <c r="LT320"/>
      <c r="LU320"/>
      <c r="LV320"/>
      <c r="LW320"/>
      <c r="LX320"/>
      <c r="LY320"/>
      <c r="LZ320"/>
      <c r="MA320"/>
      <c r="MB320"/>
      <c r="MC320"/>
      <c r="MD320"/>
      <c r="ME320"/>
      <c r="MF320"/>
      <c r="MG320"/>
      <c r="MH320"/>
      <c r="MI320"/>
      <c r="MJ320"/>
      <c r="MK320"/>
      <c r="ML320"/>
      <c r="MM320"/>
      <c r="MN320"/>
      <c r="MO320"/>
      <c r="MP320"/>
      <c r="MQ320"/>
      <c r="MR320"/>
      <c r="MS320"/>
      <c r="MT320"/>
      <c r="MU320"/>
      <c r="MV320"/>
      <c r="MW320"/>
      <c r="MX320"/>
      <c r="MY320"/>
      <c r="MZ320"/>
      <c r="NA320"/>
      <c r="NB320"/>
      <c r="NC320"/>
      <c r="ND320"/>
      <c r="NE320"/>
      <c r="NF320"/>
      <c r="NG320"/>
      <c r="NH320"/>
      <c r="NI320"/>
      <c r="NJ320"/>
      <c r="NK320"/>
      <c r="NL320"/>
      <c r="NM320"/>
      <c r="NN320"/>
      <c r="NO320"/>
      <c r="NP320"/>
      <c r="NQ320"/>
      <c r="NR320"/>
      <c r="NS320"/>
      <c r="NT320"/>
      <c r="NU320"/>
      <c r="NV320"/>
      <c r="NW320"/>
      <c r="NX320"/>
      <c r="NY320"/>
      <c r="NZ320"/>
      <c r="OA320"/>
      <c r="OB320"/>
      <c r="OC320"/>
      <c r="OD320"/>
      <c r="OE320"/>
      <c r="OF320"/>
      <c r="OG320"/>
      <c r="OH320"/>
      <c r="OI320"/>
      <c r="OJ320"/>
      <c r="OK320"/>
      <c r="OL320"/>
      <c r="OM320"/>
      <c r="ON320"/>
      <c r="OO320"/>
      <c r="OP320"/>
      <c r="OQ320"/>
      <c r="OR320"/>
      <c r="OS320"/>
      <c r="OT320"/>
      <c r="OU320"/>
      <c r="OV320"/>
      <c r="OW320"/>
      <c r="OX320"/>
      <c r="OY320"/>
      <c r="OZ320"/>
      <c r="PA320"/>
      <c r="PB320"/>
      <c r="PC320"/>
      <c r="PD320"/>
      <c r="PE320"/>
      <c r="PF320"/>
      <c r="PG320"/>
      <c r="PH320"/>
      <c r="PI320"/>
      <c r="PJ320"/>
      <c r="PK320"/>
      <c r="PL320"/>
      <c r="PM320"/>
      <c r="PN320"/>
      <c r="PO320"/>
      <c r="PP320"/>
      <c r="PQ320"/>
      <c r="PR320"/>
      <c r="PS320"/>
      <c r="PT320"/>
      <c r="PU320"/>
      <c r="PV320"/>
      <c r="PW320"/>
      <c r="PX320"/>
      <c r="PY320"/>
      <c r="PZ320"/>
      <c r="QA320"/>
      <c r="QB320"/>
      <c r="QC320"/>
      <c r="QD320"/>
      <c r="QE320"/>
      <c r="QF320"/>
      <c r="QG320"/>
      <c r="QH320"/>
      <c r="QI320"/>
      <c r="QJ320"/>
      <c r="QK320"/>
      <c r="QL320"/>
      <c r="QM320"/>
      <c r="QN320"/>
      <c r="QO320"/>
      <c r="QP320"/>
      <c r="QQ320"/>
      <c r="QR320"/>
      <c r="QS320"/>
      <c r="QT320"/>
      <c r="QU320"/>
      <c r="QV320"/>
      <c r="QW320"/>
      <c r="QX320"/>
      <c r="QY320"/>
      <c r="QZ320"/>
      <c r="RA320"/>
      <c r="RB320"/>
      <c r="RC320"/>
      <c r="RD320"/>
      <c r="RE320"/>
      <c r="RF320"/>
      <c r="RG320"/>
      <c r="RH320"/>
      <c r="RI320"/>
      <c r="RJ320"/>
      <c r="RK320"/>
      <c r="RL320"/>
      <c r="RM320"/>
      <c r="RN320"/>
      <c r="RO320"/>
      <c r="RP320"/>
      <c r="RQ320"/>
      <c r="RR320"/>
      <c r="RS320"/>
      <c r="RT320"/>
      <c r="RU320"/>
      <c r="RV320"/>
      <c r="RW320"/>
      <c r="RX320"/>
      <c r="RY320"/>
      <c r="RZ320"/>
      <c r="SA320"/>
      <c r="SB320"/>
      <c r="SC320"/>
      <c r="SD320"/>
      <c r="SE320"/>
      <c r="SF320"/>
      <c r="SG320"/>
      <c r="SH320"/>
      <c r="SI320"/>
      <c r="SJ320"/>
      <c r="SK320"/>
      <c r="SL320"/>
      <c r="SM320"/>
      <c r="SN320"/>
      <c r="SO320"/>
      <c r="SP320"/>
      <c r="SQ320"/>
      <c r="SR320"/>
      <c r="SS320"/>
      <c r="ST320"/>
      <c r="SU320"/>
      <c r="SV320"/>
      <c r="SW320"/>
      <c r="SX320"/>
      <c r="SY320"/>
      <c r="SZ320"/>
      <c r="TA320"/>
      <c r="TB320"/>
      <c r="TC320"/>
      <c r="TD320"/>
      <c r="TE320"/>
      <c r="TF320"/>
      <c r="TG320"/>
      <c r="TH320"/>
      <c r="TI320"/>
      <c r="TJ320"/>
      <c r="TK320"/>
      <c r="TL320"/>
      <c r="TM320"/>
      <c r="TN320"/>
      <c r="TO320"/>
      <c r="TP320"/>
      <c r="TQ320"/>
      <c r="TR320"/>
      <c r="TS320"/>
      <c r="TT320"/>
      <c r="TU320"/>
      <c r="TV320"/>
      <c r="TW320"/>
      <c r="TX320"/>
      <c r="TY320"/>
      <c r="TZ320"/>
      <c r="UA320"/>
      <c r="UB320"/>
      <c r="UC320"/>
      <c r="UD320"/>
      <c r="UE320"/>
      <c r="UF320"/>
      <c r="UG320"/>
      <c r="UH320"/>
      <c r="UI320"/>
      <c r="UJ320"/>
      <c r="UK320"/>
      <c r="UL320"/>
      <c r="UM320"/>
      <c r="UN320"/>
      <c r="UO320"/>
      <c r="UP320"/>
      <c r="UQ320"/>
      <c r="UR320"/>
      <c r="US320"/>
      <c r="UT320"/>
      <c r="UU320"/>
      <c r="UV320"/>
      <c r="UW320"/>
      <c r="UX320"/>
      <c r="UY320"/>
      <c r="UZ320"/>
      <c r="VA320"/>
      <c r="VB320"/>
      <c r="VC320"/>
      <c r="VD320"/>
      <c r="VE320"/>
      <c r="VF320"/>
      <c r="VG320"/>
      <c r="VH320"/>
      <c r="VI320"/>
      <c r="VJ320"/>
      <c r="VK320"/>
      <c r="VL320"/>
      <c r="VM320"/>
      <c r="VN320"/>
      <c r="VO320"/>
      <c r="VP320"/>
      <c r="VQ320"/>
      <c r="VR320"/>
      <c r="VS320"/>
      <c r="VT320"/>
      <c r="VU320"/>
      <c r="VV320"/>
      <c r="VW320"/>
      <c r="VX320"/>
      <c r="VY320"/>
      <c r="VZ320"/>
      <c r="WA320"/>
      <c r="WB320"/>
      <c r="WC320"/>
      <c r="WD320"/>
      <c r="WE320"/>
      <c r="WF320"/>
      <c r="WG320"/>
      <c r="WH320"/>
      <c r="WI320"/>
      <c r="WJ320"/>
      <c r="WK320"/>
      <c r="WL320"/>
      <c r="WM320"/>
      <c r="WN320"/>
      <c r="WO320"/>
      <c r="WP320"/>
      <c r="WQ320"/>
      <c r="WR320"/>
      <c r="WS320"/>
      <c r="WT320"/>
      <c r="WU320"/>
      <c r="WV320"/>
      <c r="WW320"/>
      <c r="WX320"/>
      <c r="WY320"/>
      <c r="WZ320"/>
      <c r="XA320"/>
      <c r="XB320"/>
      <c r="XC320"/>
      <c r="XD320"/>
      <c r="XE320"/>
      <c r="XF320"/>
      <c r="XG320"/>
      <c r="XH320"/>
      <c r="XI320"/>
      <c r="XJ320"/>
      <c r="XK320"/>
      <c r="XL320"/>
      <c r="XM320"/>
      <c r="XN320"/>
      <c r="XO320"/>
      <c r="XP320"/>
      <c r="XQ320"/>
      <c r="XR320"/>
      <c r="XS320"/>
      <c r="XT320"/>
      <c r="XU320"/>
      <c r="XV320"/>
      <c r="XW320"/>
      <c r="XX320"/>
      <c r="XY320"/>
      <c r="XZ320"/>
      <c r="YA320"/>
      <c r="YB320"/>
      <c r="YC320"/>
      <c r="YD320"/>
      <c r="YE320"/>
      <c r="YF320"/>
      <c r="YG320"/>
      <c r="YH320"/>
      <c r="YI320"/>
      <c r="YJ320"/>
      <c r="YK320"/>
      <c r="YL320"/>
      <c r="YM320"/>
      <c r="YN320"/>
      <c r="YO320"/>
      <c r="YP320"/>
      <c r="YQ320"/>
      <c r="YR320"/>
      <c r="YS320"/>
      <c r="YT320"/>
      <c r="YU320"/>
      <c r="YV320"/>
      <c r="YW320"/>
      <c r="YX320"/>
      <c r="YY320"/>
      <c r="YZ320"/>
      <c r="ZA320"/>
      <c r="ZB320"/>
      <c r="ZC320"/>
      <c r="ZD320"/>
      <c r="ZE320"/>
      <c r="ZF320"/>
      <c r="ZG320"/>
      <c r="ZH320"/>
      <c r="ZI320"/>
      <c r="ZJ320"/>
      <c r="ZK320"/>
      <c r="ZL320"/>
      <c r="ZM320"/>
      <c r="ZN320"/>
      <c r="ZO320"/>
      <c r="ZP320"/>
      <c r="ZQ320"/>
      <c r="ZR320"/>
      <c r="ZS320"/>
      <c r="ZT320"/>
      <c r="ZU320"/>
      <c r="ZV320"/>
      <c r="ZW320"/>
      <c r="ZX320"/>
      <c r="ZY320"/>
      <c r="ZZ320"/>
    </row>
    <row r="321" spans="1:702" s="18" customFormat="1">
      <c r="A321" s="16" t="s">
        <v>68</v>
      </c>
      <c r="B321">
        <v>502542.61429162155</v>
      </c>
      <c r="C321">
        <v>482329.99318710214</v>
      </c>
      <c r="D321">
        <v>468926.40550134069</v>
      </c>
      <c r="E321">
        <v>409347.19542207726</v>
      </c>
      <c r="F321">
        <v>400866.86951698159</v>
      </c>
      <c r="G321">
        <v>374221.06275389047</v>
      </c>
      <c r="H321">
        <v>378394.82409704558</v>
      </c>
      <c r="I321">
        <v>369726.64860603341</v>
      </c>
      <c r="J321">
        <v>0</v>
      </c>
      <c r="K321">
        <v>0</v>
      </c>
      <c r="L321">
        <v>0</v>
      </c>
      <c r="M321">
        <v>0</v>
      </c>
      <c r="N321">
        <v>0</v>
      </c>
      <c r="O321">
        <v>0</v>
      </c>
      <c r="P321">
        <v>0</v>
      </c>
      <c r="Q321">
        <v>0</v>
      </c>
      <c r="R321">
        <v>0</v>
      </c>
      <c r="S321">
        <v>0</v>
      </c>
      <c r="T321">
        <v>0</v>
      </c>
      <c r="U321">
        <v>0</v>
      </c>
      <c r="V321">
        <v>0</v>
      </c>
      <c r="W321">
        <v>0</v>
      </c>
      <c r="X321">
        <v>0</v>
      </c>
      <c r="Y321">
        <v>0</v>
      </c>
      <c r="Z321">
        <v>0</v>
      </c>
      <c r="AA321">
        <v>0</v>
      </c>
      <c r="AB321">
        <v>0</v>
      </c>
      <c r="AC321">
        <v>0</v>
      </c>
      <c r="AD321">
        <v>0</v>
      </c>
      <c r="AE321">
        <v>0</v>
      </c>
      <c r="AF321">
        <v>0</v>
      </c>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c r="CW321"/>
      <c r="CX321"/>
      <c r="CY321"/>
      <c r="CZ321"/>
      <c r="DA321"/>
      <c r="DB321"/>
      <c r="DC321"/>
      <c r="DD321"/>
      <c r="DE321"/>
      <c r="DF321"/>
      <c r="DG321"/>
      <c r="DH321"/>
      <c r="DI321"/>
      <c r="DJ321"/>
      <c r="DK321"/>
      <c r="DL321"/>
      <c r="DM321"/>
      <c r="DN321"/>
      <c r="DO321"/>
      <c r="DP321"/>
      <c r="DQ321"/>
      <c r="DR321"/>
      <c r="DS321"/>
      <c r="DT321"/>
      <c r="DU321"/>
      <c r="DV321"/>
      <c r="DW321"/>
      <c r="DX321"/>
      <c r="DY321"/>
      <c r="DZ321"/>
      <c r="EA321"/>
      <c r="EB321"/>
      <c r="EC321"/>
      <c r="ED321"/>
      <c r="EE321"/>
      <c r="EF321"/>
      <c r="EG321"/>
      <c r="EH321"/>
      <c r="EI321"/>
      <c r="EJ321"/>
      <c r="EK321"/>
      <c r="EL321"/>
      <c r="EM321"/>
      <c r="EN321"/>
      <c r="EO321"/>
      <c r="EP321"/>
      <c r="EQ321"/>
      <c r="ER321"/>
      <c r="ES321"/>
      <c r="ET321"/>
      <c r="EU321"/>
      <c r="EV321"/>
      <c r="EW321"/>
      <c r="EX321"/>
      <c r="EY321"/>
      <c r="EZ321"/>
      <c r="FA321"/>
      <c r="FB321"/>
      <c r="FC321"/>
      <c r="FD321"/>
      <c r="FE321"/>
      <c r="FF321"/>
      <c r="FG321"/>
      <c r="FH321"/>
      <c r="FI321"/>
      <c r="FJ321"/>
      <c r="FK321"/>
      <c r="FL321"/>
      <c r="FM321"/>
      <c r="FN321"/>
      <c r="FO321"/>
      <c r="FP321"/>
      <c r="FQ321"/>
      <c r="FR321"/>
      <c r="FS321"/>
      <c r="FT321"/>
      <c r="FU321"/>
      <c r="FV321"/>
      <c r="FW321"/>
      <c r="FX321"/>
      <c r="FY321"/>
      <c r="FZ321"/>
      <c r="GA321"/>
      <c r="GB321"/>
      <c r="GC321"/>
      <c r="GD321"/>
      <c r="GE321"/>
      <c r="GF321"/>
      <c r="GG321"/>
      <c r="GH321"/>
      <c r="GI321"/>
      <c r="GJ321"/>
      <c r="GK321"/>
      <c r="GL321"/>
      <c r="GM321"/>
      <c r="GN321"/>
      <c r="GO321"/>
      <c r="GP321"/>
      <c r="GQ321"/>
      <c r="GR321"/>
      <c r="GS321"/>
      <c r="GT321"/>
      <c r="GU321"/>
      <c r="GV321"/>
      <c r="GW321"/>
      <c r="GX321"/>
      <c r="GY321"/>
      <c r="GZ321"/>
      <c r="HA321"/>
      <c r="HB321"/>
      <c r="HC321"/>
      <c r="HD321"/>
      <c r="HE321"/>
      <c r="HF321"/>
      <c r="HG321"/>
      <c r="HH321"/>
      <c r="HI321"/>
      <c r="HJ321"/>
      <c r="HK321"/>
      <c r="HL321"/>
      <c r="HM321"/>
      <c r="HN321"/>
      <c r="HO321"/>
      <c r="HP321"/>
      <c r="HQ321"/>
      <c r="HR321"/>
      <c r="HS321"/>
      <c r="HT321"/>
      <c r="HU321"/>
      <c r="HV321"/>
      <c r="HW321"/>
      <c r="HX321"/>
      <c r="HY321"/>
      <c r="HZ321"/>
      <c r="IA321"/>
      <c r="IB321"/>
      <c r="IC321"/>
      <c r="ID321"/>
      <c r="IE321"/>
      <c r="IF321"/>
      <c r="IG321"/>
      <c r="IH321"/>
      <c r="II321"/>
      <c r="IJ321"/>
      <c r="IK321"/>
      <c r="IL321"/>
      <c r="IM321"/>
      <c r="IN321"/>
      <c r="IO321"/>
      <c r="IP321"/>
      <c r="IQ321"/>
      <c r="IR321"/>
      <c r="IS321"/>
      <c r="IT321"/>
      <c r="IU321"/>
      <c r="IV321"/>
      <c r="IW321"/>
      <c r="IX321"/>
      <c r="IY321"/>
      <c r="IZ321"/>
      <c r="JA321"/>
      <c r="JB321"/>
      <c r="JC321"/>
      <c r="JD321"/>
      <c r="JE321"/>
      <c r="JF321"/>
      <c r="JG321"/>
      <c r="JH321"/>
      <c r="JI321"/>
      <c r="JJ321"/>
      <c r="JK321"/>
      <c r="JL321"/>
      <c r="JM321"/>
      <c r="JN321"/>
      <c r="JO321"/>
      <c r="JP321"/>
      <c r="JQ321"/>
      <c r="JR321"/>
      <c r="JS321"/>
      <c r="JT321"/>
      <c r="JU321"/>
      <c r="JV321"/>
      <c r="JW321"/>
      <c r="JX321"/>
      <c r="JY321"/>
      <c r="JZ321"/>
      <c r="KA321"/>
      <c r="KB321"/>
      <c r="KC321"/>
      <c r="KD321"/>
      <c r="KE321"/>
      <c r="KF321"/>
      <c r="KG321"/>
      <c r="KH321"/>
      <c r="KI321"/>
      <c r="KJ321"/>
      <c r="KK321"/>
      <c r="KL321"/>
      <c r="KM321"/>
      <c r="KN321"/>
      <c r="KO321"/>
      <c r="KP321"/>
      <c r="KQ321"/>
      <c r="KR321"/>
      <c r="KS321"/>
      <c r="KT321"/>
      <c r="KU321"/>
      <c r="KV321"/>
      <c r="KW321"/>
      <c r="KX321"/>
      <c r="KY321"/>
      <c r="KZ321"/>
      <c r="LA321"/>
      <c r="LB321"/>
      <c r="LC321"/>
      <c r="LD321"/>
      <c r="LE321"/>
      <c r="LF321"/>
      <c r="LG321"/>
      <c r="LH321"/>
      <c r="LI321"/>
      <c r="LJ321"/>
      <c r="LK321"/>
      <c r="LL321"/>
      <c r="LM321"/>
      <c r="LN321"/>
      <c r="LO321"/>
      <c r="LP321"/>
      <c r="LQ321"/>
      <c r="LR321"/>
      <c r="LS321"/>
      <c r="LT321"/>
      <c r="LU321"/>
      <c r="LV321"/>
      <c r="LW321"/>
      <c r="LX321"/>
      <c r="LY321"/>
      <c r="LZ321"/>
      <c r="MA321"/>
      <c r="MB321"/>
      <c r="MC321"/>
      <c r="MD321"/>
      <c r="ME321"/>
      <c r="MF321"/>
      <c r="MG321"/>
      <c r="MH321"/>
      <c r="MI321"/>
      <c r="MJ321"/>
      <c r="MK321"/>
      <c r="ML321"/>
      <c r="MM321"/>
      <c r="MN321"/>
      <c r="MO321"/>
      <c r="MP321"/>
      <c r="MQ321"/>
      <c r="MR321"/>
      <c r="MS321"/>
      <c r="MT321"/>
      <c r="MU321"/>
      <c r="MV321"/>
      <c r="MW321"/>
      <c r="MX321"/>
      <c r="MY321"/>
      <c r="MZ321"/>
      <c r="NA321"/>
      <c r="NB321"/>
      <c r="NC321"/>
      <c r="ND321"/>
      <c r="NE321"/>
      <c r="NF321"/>
      <c r="NG321"/>
      <c r="NH321"/>
      <c r="NI321"/>
      <c r="NJ321"/>
      <c r="NK321"/>
      <c r="NL321"/>
      <c r="NM321"/>
      <c r="NN321"/>
      <c r="NO321"/>
      <c r="NP321"/>
      <c r="NQ321"/>
      <c r="NR321"/>
      <c r="NS321"/>
      <c r="NT321"/>
      <c r="NU321"/>
      <c r="NV321"/>
      <c r="NW321"/>
      <c r="NX321"/>
      <c r="NY321"/>
      <c r="NZ321"/>
      <c r="OA321"/>
      <c r="OB321"/>
      <c r="OC321"/>
      <c r="OD321"/>
      <c r="OE321"/>
      <c r="OF321"/>
      <c r="OG321"/>
      <c r="OH321"/>
      <c r="OI321"/>
      <c r="OJ321"/>
      <c r="OK321"/>
      <c r="OL321"/>
      <c r="OM321"/>
      <c r="ON321"/>
      <c r="OO321"/>
      <c r="OP321"/>
      <c r="OQ321"/>
      <c r="OR321"/>
      <c r="OS321"/>
      <c r="OT321"/>
      <c r="OU321"/>
      <c r="OV321"/>
      <c r="OW321"/>
      <c r="OX321"/>
      <c r="OY321"/>
      <c r="OZ321"/>
      <c r="PA321"/>
      <c r="PB321"/>
      <c r="PC321"/>
      <c r="PD321"/>
      <c r="PE321"/>
      <c r="PF321"/>
      <c r="PG321"/>
      <c r="PH321"/>
      <c r="PI321"/>
      <c r="PJ321"/>
      <c r="PK321"/>
      <c r="PL321"/>
      <c r="PM321"/>
      <c r="PN321"/>
      <c r="PO321"/>
      <c r="PP321"/>
      <c r="PQ321"/>
      <c r="PR321"/>
      <c r="PS321"/>
      <c r="PT321"/>
      <c r="PU321"/>
      <c r="PV321"/>
      <c r="PW321"/>
      <c r="PX321"/>
      <c r="PY321"/>
      <c r="PZ321"/>
      <c r="QA321"/>
      <c r="QB321"/>
      <c r="QC321"/>
      <c r="QD321"/>
      <c r="QE321"/>
      <c r="QF321"/>
      <c r="QG321"/>
      <c r="QH321"/>
      <c r="QI321"/>
      <c r="QJ321"/>
      <c r="QK321"/>
      <c r="QL321"/>
      <c r="QM321"/>
      <c r="QN321"/>
      <c r="QO321"/>
      <c r="QP321"/>
      <c r="QQ321"/>
      <c r="QR321"/>
      <c r="QS321"/>
      <c r="QT321"/>
      <c r="QU321"/>
      <c r="QV321"/>
      <c r="QW321"/>
      <c r="QX321"/>
      <c r="QY321"/>
      <c r="QZ321"/>
      <c r="RA321"/>
      <c r="RB321"/>
      <c r="RC321"/>
      <c r="RD321"/>
      <c r="RE321"/>
      <c r="RF321"/>
      <c r="RG321"/>
      <c r="RH321"/>
      <c r="RI321"/>
      <c r="RJ321"/>
      <c r="RK321"/>
      <c r="RL321"/>
      <c r="RM321"/>
      <c r="RN321"/>
      <c r="RO321"/>
      <c r="RP321"/>
      <c r="RQ321"/>
      <c r="RR321"/>
      <c r="RS321"/>
      <c r="RT321"/>
      <c r="RU321"/>
      <c r="RV321"/>
      <c r="RW321"/>
      <c r="RX321"/>
      <c r="RY321"/>
      <c r="RZ321"/>
      <c r="SA321"/>
      <c r="SB321"/>
      <c r="SC321"/>
      <c r="SD321"/>
      <c r="SE321"/>
      <c r="SF321"/>
      <c r="SG321"/>
      <c r="SH321"/>
      <c r="SI321"/>
      <c r="SJ321"/>
      <c r="SK321"/>
      <c r="SL321"/>
      <c r="SM321"/>
      <c r="SN321"/>
      <c r="SO321"/>
      <c r="SP321"/>
      <c r="SQ321"/>
      <c r="SR321"/>
      <c r="SS321"/>
      <c r="ST321"/>
      <c r="SU321"/>
      <c r="SV321"/>
      <c r="SW321"/>
      <c r="SX321"/>
      <c r="SY321"/>
      <c r="SZ321"/>
      <c r="TA321"/>
      <c r="TB321"/>
      <c r="TC321"/>
      <c r="TD321"/>
      <c r="TE321"/>
      <c r="TF321"/>
      <c r="TG321"/>
      <c r="TH321"/>
      <c r="TI321"/>
      <c r="TJ321"/>
      <c r="TK321"/>
      <c r="TL321"/>
      <c r="TM321"/>
      <c r="TN321"/>
      <c r="TO321"/>
      <c r="TP321"/>
      <c r="TQ321"/>
      <c r="TR321"/>
      <c r="TS321"/>
      <c r="TT321"/>
      <c r="TU321"/>
      <c r="TV321"/>
      <c r="TW321"/>
      <c r="TX321"/>
      <c r="TY321"/>
      <c r="TZ321"/>
      <c r="UA321"/>
      <c r="UB321"/>
      <c r="UC321"/>
      <c r="UD321"/>
      <c r="UE321"/>
      <c r="UF321"/>
      <c r="UG321"/>
      <c r="UH321"/>
      <c r="UI321"/>
      <c r="UJ321"/>
      <c r="UK321"/>
      <c r="UL321"/>
      <c r="UM321"/>
      <c r="UN321"/>
      <c r="UO321"/>
      <c r="UP321"/>
      <c r="UQ321"/>
      <c r="UR321"/>
      <c r="US321"/>
      <c r="UT321"/>
      <c r="UU321"/>
      <c r="UV321"/>
      <c r="UW321"/>
      <c r="UX321"/>
      <c r="UY321"/>
      <c r="UZ321"/>
      <c r="VA321"/>
      <c r="VB321"/>
      <c r="VC321"/>
      <c r="VD321"/>
      <c r="VE321"/>
      <c r="VF321"/>
      <c r="VG321"/>
      <c r="VH321"/>
      <c r="VI321"/>
      <c r="VJ321"/>
      <c r="VK321"/>
      <c r="VL321"/>
      <c r="VM321"/>
      <c r="VN321"/>
      <c r="VO321"/>
      <c r="VP321"/>
      <c r="VQ321"/>
      <c r="VR321"/>
      <c r="VS321"/>
      <c r="VT321"/>
      <c r="VU321"/>
      <c r="VV321"/>
      <c r="VW321"/>
      <c r="VX321"/>
      <c r="VY321"/>
      <c r="VZ321"/>
      <c r="WA321"/>
      <c r="WB321"/>
      <c r="WC321"/>
      <c r="WD321"/>
      <c r="WE321"/>
      <c r="WF321"/>
      <c r="WG321"/>
      <c r="WH321"/>
      <c r="WI321"/>
      <c r="WJ321"/>
      <c r="WK321"/>
      <c r="WL321"/>
      <c r="WM321"/>
      <c r="WN321"/>
      <c r="WO321"/>
      <c r="WP321"/>
      <c r="WQ321"/>
      <c r="WR321"/>
      <c r="WS321"/>
      <c r="WT321"/>
      <c r="WU321"/>
      <c r="WV321"/>
      <c r="WW321"/>
      <c r="WX321"/>
      <c r="WY321"/>
      <c r="WZ321"/>
      <c r="XA321"/>
      <c r="XB321"/>
      <c r="XC321"/>
      <c r="XD321"/>
      <c r="XE321"/>
      <c r="XF321"/>
      <c r="XG321"/>
      <c r="XH321"/>
      <c r="XI321"/>
      <c r="XJ321"/>
      <c r="XK321"/>
      <c r="XL321"/>
      <c r="XM321"/>
      <c r="XN321"/>
      <c r="XO321"/>
      <c r="XP321"/>
      <c r="XQ321"/>
      <c r="XR321"/>
      <c r="XS321"/>
      <c r="XT321"/>
      <c r="XU321"/>
      <c r="XV321"/>
      <c r="XW321"/>
      <c r="XX321"/>
      <c r="XY321"/>
      <c r="XZ321"/>
      <c r="YA321"/>
      <c r="YB321"/>
      <c r="YC321"/>
      <c r="YD321"/>
      <c r="YE321"/>
      <c r="YF321"/>
      <c r="YG321"/>
      <c r="YH321"/>
      <c r="YI321"/>
      <c r="YJ321"/>
      <c r="YK321"/>
      <c r="YL321"/>
      <c r="YM321"/>
      <c r="YN321"/>
      <c r="YO321"/>
      <c r="YP321"/>
      <c r="YQ321"/>
      <c r="YR321"/>
      <c r="YS321"/>
      <c r="YT321"/>
      <c r="YU321"/>
      <c r="YV321"/>
      <c r="YW321"/>
      <c r="YX321"/>
      <c r="YY321"/>
      <c r="YZ321"/>
      <c r="ZA321"/>
      <c r="ZB321"/>
      <c r="ZC321"/>
      <c r="ZD321"/>
      <c r="ZE321"/>
      <c r="ZF321"/>
      <c r="ZG321"/>
      <c r="ZH321"/>
      <c r="ZI321"/>
      <c r="ZJ321"/>
      <c r="ZK321"/>
      <c r="ZL321"/>
      <c r="ZM321"/>
      <c r="ZN321"/>
      <c r="ZO321"/>
      <c r="ZP321"/>
      <c r="ZQ321"/>
      <c r="ZR321"/>
      <c r="ZS321"/>
      <c r="ZT321"/>
      <c r="ZU321"/>
      <c r="ZV321"/>
      <c r="ZW321"/>
      <c r="ZX321"/>
      <c r="ZY321"/>
      <c r="ZZ321"/>
    </row>
    <row r="322" spans="1:702" s="18" customFormat="1">
      <c r="A322" s="16" t="s">
        <v>69</v>
      </c>
      <c r="B322">
        <v>125635.65357290539</v>
      </c>
      <c r="C322">
        <v>120582.49829677553</v>
      </c>
      <c r="D322">
        <v>117231.60137533517</v>
      </c>
      <c r="E322">
        <v>102336.79885551932</v>
      </c>
      <c r="F322">
        <v>100216.7173792454</v>
      </c>
      <c r="G322">
        <v>93555.265688472617</v>
      </c>
      <c r="H322">
        <v>94598.706024261395</v>
      </c>
      <c r="I322">
        <v>92431.662151508353</v>
      </c>
      <c r="J322">
        <v>493197.19110105705</v>
      </c>
      <c r="K322">
        <v>500932.8607864767</v>
      </c>
      <c r="L322">
        <v>509330.42464957212</v>
      </c>
      <c r="M322">
        <v>579592.84246950818</v>
      </c>
      <c r="N322">
        <v>630952.25703587988</v>
      </c>
      <c r="O322">
        <v>678072.59319543221</v>
      </c>
      <c r="P322">
        <v>647932.95207680319</v>
      </c>
      <c r="Q322">
        <v>606960.33954169415</v>
      </c>
      <c r="R322">
        <v>619589.02603845356</v>
      </c>
      <c r="S322">
        <v>613223.93105721415</v>
      </c>
      <c r="T322">
        <v>598843.79293045052</v>
      </c>
      <c r="U322">
        <v>552943.0114490462</v>
      </c>
      <c r="V322">
        <v>557599.28366362758</v>
      </c>
      <c r="W322">
        <v>503058.50663024851</v>
      </c>
      <c r="X322">
        <v>514295.23719549814</v>
      </c>
      <c r="Y322">
        <v>460377.5153118819</v>
      </c>
      <c r="Z322">
        <v>424231.46702991135</v>
      </c>
      <c r="AA322">
        <v>448996.21741641872</v>
      </c>
      <c r="AB322">
        <v>448883.58942081255</v>
      </c>
      <c r="AC322">
        <v>468780.6171503925</v>
      </c>
      <c r="AD322">
        <v>384576.29935223761</v>
      </c>
      <c r="AE322">
        <v>368046.03454744315</v>
      </c>
      <c r="AF322">
        <v>311056.89874725579</v>
      </c>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c r="CW322"/>
      <c r="CX322"/>
      <c r="CY322"/>
      <c r="CZ322"/>
      <c r="DA322"/>
      <c r="DB322"/>
      <c r="DC322"/>
      <c r="DD322"/>
      <c r="DE322"/>
      <c r="DF322"/>
      <c r="DG322"/>
      <c r="DH322"/>
      <c r="DI322"/>
      <c r="DJ322"/>
      <c r="DK322"/>
      <c r="DL322"/>
      <c r="DM322"/>
      <c r="DN322"/>
      <c r="DO322"/>
      <c r="DP322"/>
      <c r="DQ322"/>
      <c r="DR322"/>
      <c r="DS322"/>
      <c r="DT322"/>
      <c r="DU322"/>
      <c r="DV322"/>
      <c r="DW322"/>
      <c r="DX322"/>
      <c r="DY322"/>
      <c r="DZ322"/>
      <c r="EA322"/>
      <c r="EB322"/>
      <c r="EC322"/>
      <c r="ED322"/>
      <c r="EE322"/>
      <c r="EF322"/>
      <c r="EG322"/>
      <c r="EH322"/>
      <c r="EI322"/>
      <c r="EJ322"/>
      <c r="EK322"/>
      <c r="EL322"/>
      <c r="EM322"/>
      <c r="EN322"/>
      <c r="EO322"/>
      <c r="EP322"/>
      <c r="EQ322"/>
      <c r="ER322"/>
      <c r="ES322"/>
      <c r="ET322"/>
      <c r="EU322"/>
      <c r="EV322"/>
      <c r="EW322"/>
      <c r="EX322"/>
      <c r="EY322"/>
      <c r="EZ322"/>
      <c r="FA322"/>
      <c r="FB322"/>
      <c r="FC322"/>
      <c r="FD322"/>
      <c r="FE322"/>
      <c r="FF322"/>
      <c r="FG322"/>
      <c r="FH322"/>
      <c r="FI322"/>
      <c r="FJ322"/>
      <c r="FK322"/>
      <c r="FL322"/>
      <c r="FM322"/>
      <c r="FN322"/>
      <c r="FO322"/>
      <c r="FP322"/>
      <c r="FQ322"/>
      <c r="FR322"/>
      <c r="FS322"/>
      <c r="FT322"/>
      <c r="FU322"/>
      <c r="FV322"/>
      <c r="FW322"/>
      <c r="FX322"/>
      <c r="FY322"/>
      <c r="FZ322"/>
      <c r="GA322"/>
      <c r="GB322"/>
      <c r="GC322"/>
      <c r="GD322"/>
      <c r="GE322"/>
      <c r="GF322"/>
      <c r="GG322"/>
      <c r="GH322"/>
      <c r="GI322"/>
      <c r="GJ322"/>
      <c r="GK322"/>
      <c r="GL322"/>
      <c r="GM322"/>
      <c r="GN322"/>
      <c r="GO322"/>
      <c r="GP322"/>
      <c r="GQ322"/>
      <c r="GR322"/>
      <c r="GS322"/>
      <c r="GT322"/>
      <c r="GU322"/>
      <c r="GV322"/>
      <c r="GW322"/>
      <c r="GX322"/>
      <c r="GY322"/>
      <c r="GZ322"/>
      <c r="HA322"/>
      <c r="HB322"/>
      <c r="HC322"/>
      <c r="HD322"/>
      <c r="HE322"/>
      <c r="HF322"/>
      <c r="HG322"/>
      <c r="HH322"/>
      <c r="HI322"/>
      <c r="HJ322"/>
      <c r="HK322"/>
      <c r="HL322"/>
      <c r="HM322"/>
      <c r="HN322"/>
      <c r="HO322"/>
      <c r="HP322"/>
      <c r="HQ322"/>
      <c r="HR322"/>
      <c r="HS322"/>
      <c r="HT322"/>
      <c r="HU322"/>
      <c r="HV322"/>
      <c r="HW322"/>
      <c r="HX322"/>
      <c r="HY322"/>
      <c r="HZ322"/>
      <c r="IA322"/>
      <c r="IB322"/>
      <c r="IC322"/>
      <c r="ID322"/>
      <c r="IE322"/>
      <c r="IF322"/>
      <c r="IG322"/>
      <c r="IH322"/>
      <c r="II322"/>
      <c r="IJ322"/>
      <c r="IK322"/>
      <c r="IL322"/>
      <c r="IM322"/>
      <c r="IN322"/>
      <c r="IO322"/>
      <c r="IP322"/>
      <c r="IQ322"/>
      <c r="IR322"/>
      <c r="IS322"/>
      <c r="IT322"/>
      <c r="IU322"/>
      <c r="IV322"/>
      <c r="IW322"/>
      <c r="IX322"/>
      <c r="IY322"/>
      <c r="IZ322"/>
      <c r="JA322"/>
      <c r="JB322"/>
      <c r="JC322"/>
      <c r="JD322"/>
      <c r="JE322"/>
      <c r="JF322"/>
      <c r="JG322"/>
      <c r="JH322"/>
      <c r="JI322"/>
      <c r="JJ322"/>
      <c r="JK322"/>
      <c r="JL322"/>
      <c r="JM322"/>
      <c r="JN322"/>
      <c r="JO322"/>
      <c r="JP322"/>
      <c r="JQ322"/>
      <c r="JR322"/>
      <c r="JS322"/>
      <c r="JT322"/>
      <c r="JU322"/>
      <c r="JV322"/>
      <c r="JW322"/>
      <c r="JX322"/>
      <c r="JY322"/>
      <c r="JZ322"/>
      <c r="KA322"/>
      <c r="KB322"/>
      <c r="KC322"/>
      <c r="KD322"/>
      <c r="KE322"/>
      <c r="KF322"/>
      <c r="KG322"/>
      <c r="KH322"/>
      <c r="KI322"/>
      <c r="KJ322"/>
      <c r="KK322"/>
      <c r="KL322"/>
      <c r="KM322"/>
      <c r="KN322"/>
      <c r="KO322"/>
      <c r="KP322"/>
      <c r="KQ322"/>
      <c r="KR322"/>
      <c r="KS322"/>
      <c r="KT322"/>
      <c r="KU322"/>
      <c r="KV322"/>
      <c r="KW322"/>
      <c r="KX322"/>
      <c r="KY322"/>
      <c r="KZ322"/>
      <c r="LA322"/>
      <c r="LB322"/>
      <c r="LC322"/>
      <c r="LD322"/>
      <c r="LE322"/>
      <c r="LF322"/>
      <c r="LG322"/>
      <c r="LH322"/>
      <c r="LI322"/>
      <c r="LJ322"/>
      <c r="LK322"/>
      <c r="LL322"/>
      <c r="LM322"/>
      <c r="LN322"/>
      <c r="LO322"/>
      <c r="LP322"/>
      <c r="LQ322"/>
      <c r="LR322"/>
      <c r="LS322"/>
      <c r="LT322"/>
      <c r="LU322"/>
      <c r="LV322"/>
      <c r="LW322"/>
      <c r="LX322"/>
      <c r="LY322"/>
      <c r="LZ322"/>
      <c r="MA322"/>
      <c r="MB322"/>
      <c r="MC322"/>
      <c r="MD322"/>
      <c r="ME322"/>
      <c r="MF322"/>
      <c r="MG322"/>
      <c r="MH322"/>
      <c r="MI322"/>
      <c r="MJ322"/>
      <c r="MK322"/>
      <c r="ML322"/>
      <c r="MM322"/>
      <c r="MN322"/>
      <c r="MO322"/>
      <c r="MP322"/>
      <c r="MQ322"/>
      <c r="MR322"/>
      <c r="MS322"/>
      <c r="MT322"/>
      <c r="MU322"/>
      <c r="MV322"/>
      <c r="MW322"/>
      <c r="MX322"/>
      <c r="MY322"/>
      <c r="MZ322"/>
      <c r="NA322"/>
      <c r="NB322"/>
      <c r="NC322"/>
      <c r="ND322"/>
      <c r="NE322"/>
      <c r="NF322"/>
      <c r="NG322"/>
      <c r="NH322"/>
      <c r="NI322"/>
      <c r="NJ322"/>
      <c r="NK322"/>
      <c r="NL322"/>
      <c r="NM322"/>
      <c r="NN322"/>
      <c r="NO322"/>
      <c r="NP322"/>
      <c r="NQ322"/>
      <c r="NR322"/>
      <c r="NS322"/>
      <c r="NT322"/>
      <c r="NU322"/>
      <c r="NV322"/>
      <c r="NW322"/>
      <c r="NX322"/>
      <c r="NY322"/>
      <c r="NZ322"/>
      <c r="OA322"/>
      <c r="OB322"/>
      <c r="OC322"/>
      <c r="OD322"/>
      <c r="OE322"/>
      <c r="OF322"/>
      <c r="OG322"/>
      <c r="OH322"/>
      <c r="OI322"/>
      <c r="OJ322"/>
      <c r="OK322"/>
      <c r="OL322"/>
      <c r="OM322"/>
      <c r="ON322"/>
      <c r="OO322"/>
      <c r="OP322"/>
      <c r="OQ322"/>
      <c r="OR322"/>
      <c r="OS322"/>
      <c r="OT322"/>
      <c r="OU322"/>
      <c r="OV322"/>
      <c r="OW322"/>
      <c r="OX322"/>
      <c r="OY322"/>
      <c r="OZ322"/>
      <c r="PA322"/>
      <c r="PB322"/>
      <c r="PC322"/>
      <c r="PD322"/>
      <c r="PE322"/>
      <c r="PF322"/>
      <c r="PG322"/>
      <c r="PH322"/>
      <c r="PI322"/>
      <c r="PJ322"/>
      <c r="PK322"/>
      <c r="PL322"/>
      <c r="PM322"/>
      <c r="PN322"/>
      <c r="PO322"/>
      <c r="PP322"/>
      <c r="PQ322"/>
      <c r="PR322"/>
      <c r="PS322"/>
      <c r="PT322"/>
      <c r="PU322"/>
      <c r="PV322"/>
      <c r="PW322"/>
      <c r="PX322"/>
      <c r="PY322"/>
      <c r="PZ322"/>
      <c r="QA322"/>
      <c r="QB322"/>
      <c r="QC322"/>
      <c r="QD322"/>
      <c r="QE322"/>
      <c r="QF322"/>
      <c r="QG322"/>
      <c r="QH322"/>
      <c r="QI322"/>
      <c r="QJ322"/>
      <c r="QK322"/>
      <c r="QL322"/>
      <c r="QM322"/>
      <c r="QN322"/>
      <c r="QO322"/>
      <c r="QP322"/>
      <c r="QQ322"/>
      <c r="QR322"/>
      <c r="QS322"/>
      <c r="QT322"/>
      <c r="QU322"/>
      <c r="QV322"/>
      <c r="QW322"/>
      <c r="QX322"/>
      <c r="QY322"/>
      <c r="QZ322"/>
      <c r="RA322"/>
      <c r="RB322"/>
      <c r="RC322"/>
      <c r="RD322"/>
      <c r="RE322"/>
      <c r="RF322"/>
      <c r="RG322"/>
      <c r="RH322"/>
      <c r="RI322"/>
      <c r="RJ322"/>
      <c r="RK322"/>
      <c r="RL322"/>
      <c r="RM322"/>
      <c r="RN322"/>
      <c r="RO322"/>
      <c r="RP322"/>
      <c r="RQ322"/>
      <c r="RR322"/>
      <c r="RS322"/>
      <c r="RT322"/>
      <c r="RU322"/>
      <c r="RV322"/>
      <c r="RW322"/>
      <c r="RX322"/>
      <c r="RY322"/>
      <c r="RZ322"/>
      <c r="SA322"/>
      <c r="SB322"/>
      <c r="SC322"/>
      <c r="SD322"/>
      <c r="SE322"/>
      <c r="SF322"/>
      <c r="SG322"/>
      <c r="SH322"/>
      <c r="SI322"/>
      <c r="SJ322"/>
      <c r="SK322"/>
      <c r="SL322"/>
      <c r="SM322"/>
      <c r="SN322"/>
      <c r="SO322"/>
      <c r="SP322"/>
      <c r="SQ322"/>
      <c r="SR322"/>
      <c r="SS322"/>
      <c r="ST322"/>
      <c r="SU322"/>
      <c r="SV322"/>
      <c r="SW322"/>
      <c r="SX322"/>
      <c r="SY322"/>
      <c r="SZ322"/>
      <c r="TA322"/>
      <c r="TB322"/>
      <c r="TC322"/>
      <c r="TD322"/>
      <c r="TE322"/>
      <c r="TF322"/>
      <c r="TG322"/>
      <c r="TH322"/>
      <c r="TI322"/>
      <c r="TJ322"/>
      <c r="TK322"/>
      <c r="TL322"/>
      <c r="TM322"/>
      <c r="TN322"/>
      <c r="TO322"/>
      <c r="TP322"/>
      <c r="TQ322"/>
      <c r="TR322"/>
      <c r="TS322"/>
      <c r="TT322"/>
      <c r="TU322"/>
      <c r="TV322"/>
      <c r="TW322"/>
      <c r="TX322"/>
      <c r="TY322"/>
      <c r="TZ322"/>
      <c r="UA322"/>
      <c r="UB322"/>
      <c r="UC322"/>
      <c r="UD322"/>
      <c r="UE322"/>
      <c r="UF322"/>
      <c r="UG322"/>
      <c r="UH322"/>
      <c r="UI322"/>
      <c r="UJ322"/>
      <c r="UK322"/>
      <c r="UL322"/>
      <c r="UM322"/>
      <c r="UN322"/>
      <c r="UO322"/>
      <c r="UP322"/>
      <c r="UQ322"/>
      <c r="UR322"/>
      <c r="US322"/>
      <c r="UT322"/>
      <c r="UU322"/>
      <c r="UV322"/>
      <c r="UW322"/>
      <c r="UX322"/>
      <c r="UY322"/>
      <c r="UZ322"/>
      <c r="VA322"/>
      <c r="VB322"/>
      <c r="VC322"/>
      <c r="VD322"/>
      <c r="VE322"/>
      <c r="VF322"/>
      <c r="VG322"/>
      <c r="VH322"/>
      <c r="VI322"/>
      <c r="VJ322"/>
      <c r="VK322"/>
      <c r="VL322"/>
      <c r="VM322"/>
      <c r="VN322"/>
      <c r="VO322"/>
      <c r="VP322"/>
      <c r="VQ322"/>
      <c r="VR322"/>
      <c r="VS322"/>
      <c r="VT322"/>
      <c r="VU322"/>
      <c r="VV322"/>
      <c r="VW322"/>
      <c r="VX322"/>
      <c r="VY322"/>
      <c r="VZ322"/>
      <c r="WA322"/>
      <c r="WB322"/>
      <c r="WC322"/>
      <c r="WD322"/>
      <c r="WE322"/>
      <c r="WF322"/>
      <c r="WG322"/>
      <c r="WH322"/>
      <c r="WI322"/>
      <c r="WJ322"/>
      <c r="WK322"/>
      <c r="WL322"/>
      <c r="WM322"/>
      <c r="WN322"/>
      <c r="WO322"/>
      <c r="WP322"/>
      <c r="WQ322"/>
      <c r="WR322"/>
      <c r="WS322"/>
      <c r="WT322"/>
      <c r="WU322"/>
      <c r="WV322"/>
      <c r="WW322"/>
      <c r="WX322"/>
      <c r="WY322"/>
      <c r="WZ322"/>
      <c r="XA322"/>
      <c r="XB322"/>
      <c r="XC322"/>
      <c r="XD322"/>
      <c r="XE322"/>
      <c r="XF322"/>
      <c r="XG322"/>
      <c r="XH322"/>
      <c r="XI322"/>
      <c r="XJ322"/>
      <c r="XK322"/>
      <c r="XL322"/>
      <c r="XM322"/>
      <c r="XN322"/>
      <c r="XO322"/>
      <c r="XP322"/>
      <c r="XQ322"/>
      <c r="XR322"/>
      <c r="XS322"/>
      <c r="XT322"/>
      <c r="XU322"/>
      <c r="XV322"/>
      <c r="XW322"/>
      <c r="XX322"/>
      <c r="XY322"/>
      <c r="XZ322"/>
      <c r="YA322"/>
      <c r="YB322"/>
      <c r="YC322"/>
      <c r="YD322"/>
      <c r="YE322"/>
      <c r="YF322"/>
      <c r="YG322"/>
      <c r="YH322"/>
      <c r="YI322"/>
      <c r="YJ322"/>
      <c r="YK322"/>
      <c r="YL322"/>
      <c r="YM322"/>
      <c r="YN322"/>
      <c r="YO322"/>
      <c r="YP322"/>
      <c r="YQ322"/>
      <c r="YR322"/>
      <c r="YS322"/>
      <c r="YT322"/>
      <c r="YU322"/>
      <c r="YV322"/>
      <c r="YW322"/>
      <c r="YX322"/>
      <c r="YY322"/>
      <c r="YZ322"/>
      <c r="ZA322"/>
      <c r="ZB322"/>
      <c r="ZC322"/>
      <c r="ZD322"/>
      <c r="ZE322"/>
      <c r="ZF322"/>
      <c r="ZG322"/>
      <c r="ZH322"/>
      <c r="ZI322"/>
      <c r="ZJ322"/>
      <c r="ZK322"/>
      <c r="ZL322"/>
      <c r="ZM322"/>
      <c r="ZN322"/>
      <c r="ZO322"/>
      <c r="ZP322"/>
      <c r="ZQ322"/>
      <c r="ZR322"/>
      <c r="ZS322"/>
      <c r="ZT322"/>
      <c r="ZU322"/>
      <c r="ZV322"/>
      <c r="ZW322"/>
      <c r="ZX322"/>
      <c r="ZY322"/>
      <c r="ZZ322"/>
    </row>
    <row r="323" spans="1:702" s="18" customFormat="1">
      <c r="A323" s="16" t="s">
        <v>195</v>
      </c>
      <c r="B323">
        <v>628178.26786452695</v>
      </c>
      <c r="C323">
        <v>602912.49148387765</v>
      </c>
      <c r="D323">
        <v>586158.00687667588</v>
      </c>
      <c r="E323">
        <v>511683.99427759659</v>
      </c>
      <c r="F323">
        <v>501083.58689622697</v>
      </c>
      <c r="G323">
        <v>467776.32844236307</v>
      </c>
      <c r="H323">
        <v>472993.53012130695</v>
      </c>
      <c r="I323">
        <v>462158.3107575418</v>
      </c>
      <c r="J323">
        <v>493197.19110105705</v>
      </c>
      <c r="K323">
        <v>500932.8607864767</v>
      </c>
      <c r="L323">
        <v>509330.42464957212</v>
      </c>
      <c r="M323">
        <v>579592.84246950818</v>
      </c>
      <c r="N323">
        <v>630952.25703587988</v>
      </c>
      <c r="O323">
        <v>678072.59319543221</v>
      </c>
      <c r="P323">
        <v>647932.95207680319</v>
      </c>
      <c r="Q323">
        <v>606960.33954169415</v>
      </c>
      <c r="R323">
        <v>619589.02603845356</v>
      </c>
      <c r="S323">
        <v>613223.93105721415</v>
      </c>
      <c r="T323">
        <v>598843.79293045052</v>
      </c>
      <c r="U323">
        <v>552943.0114490462</v>
      </c>
      <c r="V323">
        <v>557599.28366362758</v>
      </c>
      <c r="W323">
        <v>503058.50663024851</v>
      </c>
      <c r="X323">
        <v>514295.23719549814</v>
      </c>
      <c r="Y323">
        <v>460377.5153118819</v>
      </c>
      <c r="Z323">
        <v>424231.46702991135</v>
      </c>
      <c r="AA323">
        <v>448996.21741641877</v>
      </c>
      <c r="AB323">
        <v>448883.58942081255</v>
      </c>
      <c r="AC323">
        <v>468780.61715039256</v>
      </c>
      <c r="AD323">
        <v>384576.29935223761</v>
      </c>
      <c r="AE323">
        <v>368046.03454744321</v>
      </c>
      <c r="AF323">
        <v>311056.89874725579</v>
      </c>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c r="CW323"/>
      <c r="CX323"/>
      <c r="CY323"/>
      <c r="CZ323"/>
      <c r="DA323"/>
      <c r="DB323"/>
      <c r="DC323"/>
      <c r="DD323"/>
      <c r="DE323"/>
      <c r="DF323"/>
      <c r="DG323"/>
      <c r="DH323"/>
      <c r="DI323"/>
      <c r="DJ323"/>
      <c r="DK323"/>
      <c r="DL323"/>
      <c r="DM323"/>
      <c r="DN323"/>
      <c r="DO323"/>
      <c r="DP323"/>
      <c r="DQ323"/>
      <c r="DR323"/>
      <c r="DS323"/>
      <c r="DT323"/>
      <c r="DU323"/>
      <c r="DV323"/>
      <c r="DW323"/>
      <c r="DX323"/>
      <c r="DY323"/>
      <c r="DZ323"/>
      <c r="EA323"/>
      <c r="EB323"/>
      <c r="EC323"/>
      <c r="ED323"/>
      <c r="EE323"/>
      <c r="EF323"/>
      <c r="EG323"/>
      <c r="EH323"/>
      <c r="EI323"/>
      <c r="EJ323"/>
      <c r="EK323"/>
      <c r="EL323"/>
      <c r="EM323"/>
      <c r="EN323"/>
      <c r="EO323"/>
      <c r="EP323"/>
      <c r="EQ323"/>
      <c r="ER323"/>
      <c r="ES323"/>
      <c r="ET323"/>
      <c r="EU323"/>
      <c r="EV323"/>
      <c r="EW323"/>
      <c r="EX323"/>
      <c r="EY323"/>
      <c r="EZ323"/>
      <c r="FA323"/>
      <c r="FB323"/>
      <c r="FC323"/>
      <c r="FD323"/>
      <c r="FE323"/>
      <c r="FF323"/>
      <c r="FG323"/>
      <c r="FH323"/>
      <c r="FI323"/>
      <c r="FJ323"/>
      <c r="FK323"/>
      <c r="FL323"/>
      <c r="FM323"/>
      <c r="FN323"/>
      <c r="FO323"/>
      <c r="FP323"/>
      <c r="FQ323"/>
      <c r="FR323"/>
      <c r="FS323"/>
      <c r="FT323"/>
      <c r="FU323"/>
      <c r="FV323"/>
      <c r="FW323"/>
      <c r="FX323"/>
      <c r="FY323"/>
      <c r="FZ323"/>
      <c r="GA323"/>
      <c r="GB323"/>
      <c r="GC323"/>
      <c r="GD323"/>
      <c r="GE323"/>
      <c r="GF323"/>
      <c r="GG323"/>
      <c r="GH323"/>
      <c r="GI323"/>
      <c r="GJ323"/>
      <c r="GK323"/>
      <c r="GL323"/>
      <c r="GM323"/>
      <c r="GN323"/>
      <c r="GO323"/>
      <c r="GP323"/>
      <c r="GQ323"/>
      <c r="GR323"/>
      <c r="GS323"/>
      <c r="GT323"/>
      <c r="GU323"/>
      <c r="GV323"/>
      <c r="GW323"/>
      <c r="GX323"/>
      <c r="GY323"/>
      <c r="GZ323"/>
      <c r="HA323"/>
      <c r="HB323"/>
      <c r="HC323"/>
      <c r="HD323"/>
      <c r="HE323"/>
      <c r="HF323"/>
      <c r="HG323"/>
      <c r="HH323"/>
      <c r="HI323"/>
      <c r="HJ323"/>
      <c r="HK323"/>
      <c r="HL323"/>
      <c r="HM323"/>
      <c r="HN323"/>
      <c r="HO323"/>
      <c r="HP323"/>
      <c r="HQ323"/>
      <c r="HR323"/>
      <c r="HS323"/>
      <c r="HT323"/>
      <c r="HU323"/>
      <c r="HV323"/>
      <c r="HW323"/>
      <c r="HX323"/>
      <c r="HY323"/>
      <c r="HZ323"/>
      <c r="IA323"/>
      <c r="IB323"/>
      <c r="IC323"/>
      <c r="ID323"/>
      <c r="IE323"/>
      <c r="IF323"/>
      <c r="IG323"/>
      <c r="IH323"/>
      <c r="II323"/>
      <c r="IJ323"/>
      <c r="IK323"/>
      <c r="IL323"/>
      <c r="IM323"/>
      <c r="IN323"/>
      <c r="IO323"/>
      <c r="IP323"/>
      <c r="IQ323"/>
      <c r="IR323"/>
      <c r="IS323"/>
      <c r="IT323"/>
      <c r="IU323"/>
      <c r="IV323"/>
      <c r="IW323"/>
      <c r="IX323"/>
      <c r="IY323"/>
      <c r="IZ323"/>
      <c r="JA323"/>
      <c r="JB323"/>
      <c r="JC323"/>
      <c r="JD323"/>
      <c r="JE323"/>
      <c r="JF323"/>
      <c r="JG323"/>
      <c r="JH323"/>
      <c r="JI323"/>
      <c r="JJ323"/>
      <c r="JK323"/>
      <c r="JL323"/>
      <c r="JM323"/>
      <c r="JN323"/>
      <c r="JO323"/>
      <c r="JP323"/>
      <c r="JQ323"/>
      <c r="JR323"/>
      <c r="JS323"/>
      <c r="JT323"/>
      <c r="JU323"/>
      <c r="JV323"/>
      <c r="JW323"/>
      <c r="JX323"/>
      <c r="JY323"/>
      <c r="JZ323"/>
      <c r="KA323"/>
      <c r="KB323"/>
      <c r="KC323"/>
      <c r="KD323"/>
      <c r="KE323"/>
      <c r="KF323"/>
      <c r="KG323"/>
      <c r="KH323"/>
      <c r="KI323"/>
      <c r="KJ323"/>
      <c r="KK323"/>
      <c r="KL323"/>
      <c r="KM323"/>
      <c r="KN323"/>
      <c r="KO323"/>
      <c r="KP323"/>
      <c r="KQ323"/>
      <c r="KR323"/>
      <c r="KS323"/>
      <c r="KT323"/>
      <c r="KU323"/>
      <c r="KV323"/>
      <c r="KW323"/>
      <c r="KX323"/>
      <c r="KY323"/>
      <c r="KZ323"/>
      <c r="LA323"/>
      <c r="LB323"/>
      <c r="LC323"/>
      <c r="LD323"/>
      <c r="LE323"/>
      <c r="LF323"/>
      <c r="LG323"/>
      <c r="LH323"/>
      <c r="LI323"/>
      <c r="LJ323"/>
      <c r="LK323"/>
      <c r="LL323"/>
      <c r="LM323"/>
      <c r="LN323"/>
      <c r="LO323"/>
      <c r="LP323"/>
      <c r="LQ323"/>
      <c r="LR323"/>
      <c r="LS323"/>
      <c r="LT323"/>
      <c r="LU323"/>
      <c r="LV323"/>
      <c r="LW323"/>
      <c r="LX323"/>
      <c r="LY323"/>
      <c r="LZ323"/>
      <c r="MA323"/>
      <c r="MB323"/>
      <c r="MC323"/>
      <c r="MD323"/>
      <c r="ME323"/>
      <c r="MF323"/>
      <c r="MG323"/>
      <c r="MH323"/>
      <c r="MI323"/>
      <c r="MJ323"/>
      <c r="MK323"/>
      <c r="ML323"/>
      <c r="MM323"/>
      <c r="MN323"/>
      <c r="MO323"/>
      <c r="MP323"/>
      <c r="MQ323"/>
      <c r="MR323"/>
      <c r="MS323"/>
      <c r="MT323"/>
      <c r="MU323"/>
      <c r="MV323"/>
      <c r="MW323"/>
      <c r="MX323"/>
      <c r="MY323"/>
      <c r="MZ323"/>
      <c r="NA323"/>
      <c r="NB323"/>
      <c r="NC323"/>
      <c r="ND323"/>
      <c r="NE323"/>
      <c r="NF323"/>
      <c r="NG323"/>
      <c r="NH323"/>
      <c r="NI323"/>
      <c r="NJ323"/>
      <c r="NK323"/>
      <c r="NL323"/>
      <c r="NM323"/>
      <c r="NN323"/>
      <c r="NO323"/>
      <c r="NP323"/>
      <c r="NQ323"/>
      <c r="NR323"/>
      <c r="NS323"/>
      <c r="NT323"/>
      <c r="NU323"/>
      <c r="NV323"/>
      <c r="NW323"/>
      <c r="NX323"/>
      <c r="NY323"/>
      <c r="NZ323"/>
      <c r="OA323"/>
      <c r="OB323"/>
      <c r="OC323"/>
      <c r="OD323"/>
      <c r="OE323"/>
      <c r="OF323"/>
      <c r="OG323"/>
      <c r="OH323"/>
      <c r="OI323"/>
      <c r="OJ323"/>
      <c r="OK323"/>
      <c r="OL323"/>
      <c r="OM323"/>
      <c r="ON323"/>
      <c r="OO323"/>
      <c r="OP323"/>
      <c r="OQ323"/>
      <c r="OR323"/>
      <c r="OS323"/>
      <c r="OT323"/>
      <c r="OU323"/>
      <c r="OV323"/>
      <c r="OW323"/>
      <c r="OX323"/>
      <c r="OY323"/>
      <c r="OZ323"/>
      <c r="PA323"/>
      <c r="PB323"/>
      <c r="PC323"/>
      <c r="PD323"/>
      <c r="PE323"/>
      <c r="PF323"/>
      <c r="PG323"/>
      <c r="PH323"/>
      <c r="PI323"/>
      <c r="PJ323"/>
      <c r="PK323"/>
      <c r="PL323"/>
      <c r="PM323"/>
      <c r="PN323"/>
      <c r="PO323"/>
      <c r="PP323"/>
      <c r="PQ323"/>
      <c r="PR323"/>
      <c r="PS323"/>
      <c r="PT323"/>
      <c r="PU323"/>
      <c r="PV323"/>
      <c r="PW323"/>
      <c r="PX323"/>
      <c r="PY323"/>
      <c r="PZ323"/>
      <c r="QA323"/>
      <c r="QB323"/>
      <c r="QC323"/>
      <c r="QD323"/>
      <c r="QE323"/>
      <c r="QF323"/>
      <c r="QG323"/>
      <c r="QH323"/>
      <c r="QI323"/>
      <c r="QJ323"/>
      <c r="QK323"/>
      <c r="QL323"/>
      <c r="QM323"/>
      <c r="QN323"/>
      <c r="QO323"/>
      <c r="QP323"/>
      <c r="QQ323"/>
      <c r="QR323"/>
      <c r="QS323"/>
      <c r="QT323"/>
      <c r="QU323"/>
      <c r="QV323"/>
      <c r="QW323"/>
      <c r="QX323"/>
      <c r="QY323"/>
      <c r="QZ323"/>
      <c r="RA323"/>
      <c r="RB323"/>
      <c r="RC323"/>
      <c r="RD323"/>
      <c r="RE323"/>
      <c r="RF323"/>
      <c r="RG323"/>
      <c r="RH323"/>
      <c r="RI323"/>
      <c r="RJ323"/>
      <c r="RK323"/>
      <c r="RL323"/>
      <c r="RM323"/>
      <c r="RN323"/>
      <c r="RO323"/>
      <c r="RP323"/>
      <c r="RQ323"/>
      <c r="RR323"/>
      <c r="RS323"/>
      <c r="RT323"/>
      <c r="RU323"/>
      <c r="RV323"/>
      <c r="RW323"/>
      <c r="RX323"/>
      <c r="RY323"/>
      <c r="RZ323"/>
      <c r="SA323"/>
      <c r="SB323"/>
      <c r="SC323"/>
      <c r="SD323"/>
      <c r="SE323"/>
      <c r="SF323"/>
      <c r="SG323"/>
      <c r="SH323"/>
      <c r="SI323"/>
      <c r="SJ323"/>
      <c r="SK323"/>
      <c r="SL323"/>
      <c r="SM323"/>
      <c r="SN323"/>
      <c r="SO323"/>
      <c r="SP323"/>
      <c r="SQ323"/>
      <c r="SR323"/>
      <c r="SS323"/>
      <c r="ST323"/>
      <c r="SU323"/>
      <c r="SV323"/>
      <c r="SW323"/>
      <c r="SX323"/>
      <c r="SY323"/>
      <c r="SZ323"/>
      <c r="TA323"/>
      <c r="TB323"/>
      <c r="TC323"/>
      <c r="TD323"/>
      <c r="TE323"/>
      <c r="TF323"/>
      <c r="TG323"/>
      <c r="TH323"/>
      <c r="TI323"/>
      <c r="TJ323"/>
      <c r="TK323"/>
      <c r="TL323"/>
      <c r="TM323"/>
      <c r="TN323"/>
      <c r="TO323"/>
      <c r="TP323"/>
      <c r="TQ323"/>
      <c r="TR323"/>
      <c r="TS323"/>
      <c r="TT323"/>
      <c r="TU323"/>
      <c r="TV323"/>
      <c r="TW323"/>
      <c r="TX323"/>
      <c r="TY323"/>
      <c r="TZ323"/>
      <c r="UA323"/>
      <c r="UB323"/>
      <c r="UC323"/>
      <c r="UD323"/>
      <c r="UE323"/>
      <c r="UF323"/>
      <c r="UG323"/>
      <c r="UH323"/>
      <c r="UI323"/>
      <c r="UJ323"/>
      <c r="UK323"/>
      <c r="UL323"/>
      <c r="UM323"/>
      <c r="UN323"/>
      <c r="UO323"/>
      <c r="UP323"/>
      <c r="UQ323"/>
      <c r="UR323"/>
      <c r="US323"/>
      <c r="UT323"/>
      <c r="UU323"/>
      <c r="UV323"/>
      <c r="UW323"/>
      <c r="UX323"/>
      <c r="UY323"/>
      <c r="UZ323"/>
      <c r="VA323"/>
      <c r="VB323"/>
      <c r="VC323"/>
      <c r="VD323"/>
      <c r="VE323"/>
      <c r="VF323"/>
      <c r="VG323"/>
      <c r="VH323"/>
      <c r="VI323"/>
      <c r="VJ323"/>
      <c r="VK323"/>
      <c r="VL323"/>
      <c r="VM323"/>
      <c r="VN323"/>
      <c r="VO323"/>
      <c r="VP323"/>
      <c r="VQ323"/>
      <c r="VR323"/>
      <c r="VS323"/>
      <c r="VT323"/>
      <c r="VU323"/>
      <c r="VV323"/>
      <c r="VW323"/>
      <c r="VX323"/>
      <c r="VY323"/>
      <c r="VZ323"/>
      <c r="WA323"/>
      <c r="WB323"/>
      <c r="WC323"/>
      <c r="WD323"/>
      <c r="WE323"/>
      <c r="WF323"/>
      <c r="WG323"/>
      <c r="WH323"/>
      <c r="WI323"/>
      <c r="WJ323"/>
      <c r="WK323"/>
      <c r="WL323"/>
      <c r="WM323"/>
      <c r="WN323"/>
      <c r="WO323"/>
      <c r="WP323"/>
      <c r="WQ323"/>
      <c r="WR323"/>
      <c r="WS323"/>
      <c r="WT323"/>
      <c r="WU323"/>
      <c r="WV323"/>
      <c r="WW323"/>
      <c r="WX323"/>
      <c r="WY323"/>
      <c r="WZ323"/>
      <c r="XA323"/>
      <c r="XB323"/>
      <c r="XC323"/>
      <c r="XD323"/>
      <c r="XE323"/>
      <c r="XF323"/>
      <c r="XG323"/>
      <c r="XH323"/>
      <c r="XI323"/>
      <c r="XJ323"/>
      <c r="XK323"/>
      <c r="XL323"/>
      <c r="XM323"/>
      <c r="XN323"/>
      <c r="XO323"/>
      <c r="XP323"/>
      <c r="XQ323"/>
      <c r="XR323"/>
      <c r="XS323"/>
      <c r="XT323"/>
      <c r="XU323"/>
      <c r="XV323"/>
      <c r="XW323"/>
      <c r="XX323"/>
      <c r="XY323"/>
      <c r="XZ323"/>
      <c r="YA323"/>
      <c r="YB323"/>
      <c r="YC323"/>
      <c r="YD323"/>
      <c r="YE323"/>
      <c r="YF323"/>
      <c r="YG323"/>
      <c r="YH323"/>
      <c r="YI323"/>
      <c r="YJ323"/>
      <c r="YK323"/>
      <c r="YL323"/>
      <c r="YM323"/>
      <c r="YN323"/>
      <c r="YO323"/>
      <c r="YP323"/>
      <c r="YQ323"/>
      <c r="YR323"/>
      <c r="YS323"/>
      <c r="YT323"/>
      <c r="YU323"/>
      <c r="YV323"/>
      <c r="YW323"/>
      <c r="YX323"/>
      <c r="YY323"/>
      <c r="YZ323"/>
      <c r="ZA323"/>
      <c r="ZB323"/>
      <c r="ZC323"/>
      <c r="ZD323"/>
      <c r="ZE323"/>
      <c r="ZF323"/>
      <c r="ZG323"/>
      <c r="ZH323"/>
      <c r="ZI323"/>
      <c r="ZJ323"/>
      <c r="ZK323"/>
      <c r="ZL323"/>
      <c r="ZM323"/>
      <c r="ZN323"/>
      <c r="ZO323"/>
      <c r="ZP323"/>
      <c r="ZQ323"/>
      <c r="ZR323"/>
      <c r="ZS323"/>
      <c r="ZT323"/>
      <c r="ZU323"/>
      <c r="ZV323"/>
      <c r="ZW323"/>
      <c r="ZX323"/>
      <c r="ZY323"/>
      <c r="ZZ323"/>
    </row>
    <row r="324" spans="1:702" s="18" customFormat="1">
      <c r="A324" s="69" t="s">
        <v>361</v>
      </c>
      <c r="B324">
        <v>0</v>
      </c>
      <c r="C324">
        <v>0</v>
      </c>
      <c r="D324">
        <v>0</v>
      </c>
      <c r="E324">
        <v>0</v>
      </c>
      <c r="F324">
        <v>0</v>
      </c>
      <c r="G324">
        <v>0</v>
      </c>
      <c r="H324">
        <v>0</v>
      </c>
      <c r="I324">
        <v>0</v>
      </c>
      <c r="J324">
        <v>0</v>
      </c>
      <c r="K324">
        <v>0</v>
      </c>
      <c r="L324">
        <v>0</v>
      </c>
      <c r="M324">
        <v>0</v>
      </c>
      <c r="N324">
        <v>0</v>
      </c>
      <c r="O324">
        <v>0</v>
      </c>
      <c r="P324">
        <v>0</v>
      </c>
      <c r="Q324">
        <v>0</v>
      </c>
      <c r="R324">
        <v>0</v>
      </c>
      <c r="S324">
        <v>0</v>
      </c>
      <c r="T324">
        <v>0</v>
      </c>
      <c r="U324">
        <v>0</v>
      </c>
      <c r="V324">
        <v>0</v>
      </c>
      <c r="W324">
        <v>0</v>
      </c>
      <c r="X324">
        <v>0</v>
      </c>
      <c r="Y324">
        <v>0</v>
      </c>
      <c r="Z324">
        <v>0</v>
      </c>
      <c r="AA324">
        <v>0</v>
      </c>
      <c r="AB324">
        <v>0</v>
      </c>
      <c r="AC324">
        <v>0</v>
      </c>
      <c r="AD324">
        <v>0</v>
      </c>
      <c r="AE324">
        <v>0</v>
      </c>
      <c r="AF324">
        <v>0</v>
      </c>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c r="CW324"/>
      <c r="CX324"/>
      <c r="CY324"/>
      <c r="CZ324"/>
      <c r="DA324"/>
      <c r="DB324"/>
      <c r="DC324"/>
      <c r="DD324"/>
      <c r="DE324"/>
      <c r="DF324"/>
      <c r="DG324"/>
      <c r="DH324"/>
      <c r="DI324"/>
      <c r="DJ324"/>
      <c r="DK324"/>
      <c r="DL324"/>
      <c r="DM324"/>
      <c r="DN324"/>
      <c r="DO324"/>
      <c r="DP324"/>
      <c r="DQ324"/>
      <c r="DR324"/>
      <c r="DS324"/>
      <c r="DT324"/>
      <c r="DU324"/>
      <c r="DV324"/>
      <c r="DW324"/>
      <c r="DX324"/>
      <c r="DY324"/>
      <c r="DZ324"/>
      <c r="EA324"/>
      <c r="EB324"/>
      <c r="EC324"/>
      <c r="ED324"/>
      <c r="EE324"/>
      <c r="EF324"/>
      <c r="EG324"/>
      <c r="EH324"/>
      <c r="EI324"/>
      <c r="EJ324"/>
      <c r="EK324"/>
      <c r="EL324"/>
      <c r="EM324"/>
      <c r="EN324"/>
      <c r="EO324"/>
      <c r="EP324"/>
      <c r="EQ324"/>
      <c r="ER324"/>
      <c r="ES324"/>
      <c r="ET324"/>
      <c r="EU324"/>
      <c r="EV324"/>
      <c r="EW324"/>
      <c r="EX324"/>
      <c r="EY324"/>
      <c r="EZ324"/>
      <c r="FA324"/>
      <c r="FB324"/>
      <c r="FC324"/>
      <c r="FD324"/>
      <c r="FE324"/>
      <c r="FF324"/>
      <c r="FG324"/>
      <c r="FH324"/>
      <c r="FI324"/>
      <c r="FJ324"/>
      <c r="FK324"/>
      <c r="FL324"/>
      <c r="FM324"/>
      <c r="FN324"/>
      <c r="FO324"/>
      <c r="FP324"/>
      <c r="FQ324"/>
      <c r="FR324"/>
      <c r="FS324"/>
      <c r="FT324"/>
      <c r="FU324"/>
      <c r="FV324"/>
      <c r="FW324"/>
      <c r="FX324"/>
      <c r="FY324"/>
      <c r="FZ324"/>
      <c r="GA324"/>
      <c r="GB324"/>
      <c r="GC324"/>
      <c r="GD324"/>
      <c r="GE324"/>
      <c r="GF324"/>
      <c r="GG324"/>
      <c r="GH324"/>
      <c r="GI324"/>
      <c r="GJ324"/>
      <c r="GK324"/>
      <c r="GL324"/>
      <c r="GM324"/>
      <c r="GN324"/>
      <c r="GO324"/>
      <c r="GP324"/>
      <c r="GQ324"/>
      <c r="GR324"/>
      <c r="GS324"/>
      <c r="GT324"/>
      <c r="GU324"/>
      <c r="GV324"/>
      <c r="GW324"/>
      <c r="GX324"/>
      <c r="GY324"/>
      <c r="GZ324"/>
      <c r="HA324"/>
      <c r="HB324"/>
      <c r="HC324"/>
      <c r="HD324"/>
      <c r="HE324"/>
      <c r="HF324"/>
      <c r="HG324"/>
      <c r="HH324"/>
      <c r="HI324"/>
      <c r="HJ324"/>
      <c r="HK324"/>
      <c r="HL324"/>
      <c r="HM324"/>
      <c r="HN324"/>
      <c r="HO324"/>
      <c r="HP324"/>
      <c r="HQ324"/>
      <c r="HR324"/>
      <c r="HS324"/>
      <c r="HT324"/>
      <c r="HU324"/>
      <c r="HV324"/>
      <c r="HW324"/>
      <c r="HX324"/>
      <c r="HY324"/>
      <c r="HZ324"/>
      <c r="IA324"/>
      <c r="IB324"/>
      <c r="IC324"/>
      <c r="ID324"/>
      <c r="IE324"/>
      <c r="IF324"/>
      <c r="IG324"/>
      <c r="IH324"/>
      <c r="II324"/>
      <c r="IJ324"/>
      <c r="IK324"/>
      <c r="IL324"/>
      <c r="IM324"/>
      <c r="IN324"/>
      <c r="IO324"/>
      <c r="IP324"/>
      <c r="IQ324"/>
      <c r="IR324"/>
      <c r="IS324"/>
      <c r="IT324"/>
      <c r="IU324"/>
      <c r="IV324"/>
      <c r="IW324"/>
      <c r="IX324"/>
      <c r="IY324"/>
      <c r="IZ324"/>
      <c r="JA324"/>
      <c r="JB324"/>
      <c r="JC324"/>
      <c r="JD324"/>
      <c r="JE324"/>
      <c r="JF324"/>
      <c r="JG324"/>
      <c r="JH324"/>
      <c r="JI324"/>
      <c r="JJ324"/>
      <c r="JK324"/>
      <c r="JL324"/>
      <c r="JM324"/>
      <c r="JN324"/>
      <c r="JO324"/>
      <c r="JP324"/>
      <c r="JQ324"/>
      <c r="JR324"/>
      <c r="JS324"/>
      <c r="JT324"/>
      <c r="JU324"/>
      <c r="JV324"/>
      <c r="JW324"/>
      <c r="JX324"/>
      <c r="JY324"/>
      <c r="JZ324"/>
      <c r="KA324"/>
      <c r="KB324"/>
      <c r="KC324"/>
      <c r="KD324"/>
      <c r="KE324"/>
      <c r="KF324"/>
      <c r="KG324"/>
      <c r="KH324"/>
      <c r="KI324"/>
      <c r="KJ324"/>
      <c r="KK324"/>
      <c r="KL324"/>
      <c r="KM324"/>
      <c r="KN324"/>
      <c r="KO324"/>
      <c r="KP324"/>
      <c r="KQ324"/>
      <c r="KR324"/>
      <c r="KS324"/>
      <c r="KT324"/>
      <c r="KU324"/>
      <c r="KV324"/>
      <c r="KW324"/>
      <c r="KX324"/>
      <c r="KY324"/>
      <c r="KZ324"/>
      <c r="LA324"/>
      <c r="LB324"/>
      <c r="LC324"/>
      <c r="LD324"/>
      <c r="LE324"/>
      <c r="LF324"/>
      <c r="LG324"/>
      <c r="LH324"/>
      <c r="LI324"/>
      <c r="LJ324"/>
      <c r="LK324"/>
      <c r="LL324"/>
      <c r="LM324"/>
      <c r="LN324"/>
      <c r="LO324"/>
      <c r="LP324"/>
      <c r="LQ324"/>
      <c r="LR324"/>
      <c r="LS324"/>
      <c r="LT324"/>
      <c r="LU324"/>
      <c r="LV324"/>
      <c r="LW324"/>
      <c r="LX324"/>
      <c r="LY324"/>
      <c r="LZ324"/>
      <c r="MA324"/>
      <c r="MB324"/>
      <c r="MC324"/>
      <c r="MD324"/>
      <c r="ME324"/>
      <c r="MF324"/>
      <c r="MG324"/>
      <c r="MH324"/>
      <c r="MI324"/>
      <c r="MJ324"/>
      <c r="MK324"/>
      <c r="ML324"/>
      <c r="MM324"/>
      <c r="MN324"/>
      <c r="MO324"/>
      <c r="MP324"/>
      <c r="MQ324"/>
      <c r="MR324"/>
      <c r="MS324"/>
      <c r="MT324"/>
      <c r="MU324"/>
      <c r="MV324"/>
      <c r="MW324"/>
      <c r="MX324"/>
      <c r="MY324"/>
      <c r="MZ324"/>
      <c r="NA324"/>
      <c r="NB324"/>
      <c r="NC324"/>
      <c r="ND324"/>
      <c r="NE324"/>
      <c r="NF324"/>
      <c r="NG324"/>
      <c r="NH324"/>
      <c r="NI324"/>
      <c r="NJ324"/>
      <c r="NK324"/>
      <c r="NL324"/>
      <c r="NM324"/>
      <c r="NN324"/>
      <c r="NO324"/>
      <c r="NP324"/>
      <c r="NQ324"/>
      <c r="NR324"/>
      <c r="NS324"/>
      <c r="NT324"/>
      <c r="NU324"/>
      <c r="NV324"/>
      <c r="NW324"/>
      <c r="NX324"/>
      <c r="NY324"/>
      <c r="NZ324"/>
      <c r="OA324"/>
      <c r="OB324"/>
      <c r="OC324"/>
      <c r="OD324"/>
      <c r="OE324"/>
      <c r="OF324"/>
      <c r="OG324"/>
      <c r="OH324"/>
      <c r="OI324"/>
      <c r="OJ324"/>
      <c r="OK324"/>
      <c r="OL324"/>
      <c r="OM324"/>
      <c r="ON324"/>
      <c r="OO324"/>
      <c r="OP324"/>
      <c r="OQ324"/>
      <c r="OR324"/>
      <c r="OS324"/>
      <c r="OT324"/>
      <c r="OU324"/>
      <c r="OV324"/>
      <c r="OW324"/>
      <c r="OX324"/>
      <c r="OY324"/>
      <c r="OZ324"/>
      <c r="PA324"/>
      <c r="PB324"/>
      <c r="PC324"/>
      <c r="PD324"/>
      <c r="PE324"/>
      <c r="PF324"/>
      <c r="PG324"/>
      <c r="PH324"/>
      <c r="PI324"/>
      <c r="PJ324"/>
      <c r="PK324"/>
      <c r="PL324"/>
      <c r="PM324"/>
      <c r="PN324"/>
      <c r="PO324"/>
      <c r="PP324"/>
      <c r="PQ324"/>
      <c r="PR324"/>
      <c r="PS324"/>
      <c r="PT324"/>
      <c r="PU324"/>
      <c r="PV324"/>
      <c r="PW324"/>
      <c r="PX324"/>
      <c r="PY324"/>
      <c r="PZ324"/>
      <c r="QA324"/>
      <c r="QB324"/>
      <c r="QC324"/>
      <c r="QD324"/>
      <c r="QE324"/>
      <c r="QF324"/>
      <c r="QG324"/>
      <c r="QH324"/>
      <c r="QI324"/>
      <c r="QJ324"/>
      <c r="QK324"/>
      <c r="QL324"/>
      <c r="QM324"/>
      <c r="QN324"/>
      <c r="QO324"/>
      <c r="QP324"/>
      <c r="QQ324"/>
      <c r="QR324"/>
      <c r="QS324"/>
      <c r="QT324"/>
      <c r="QU324"/>
      <c r="QV324"/>
      <c r="QW324"/>
      <c r="QX324"/>
      <c r="QY324"/>
      <c r="QZ324"/>
      <c r="RA324"/>
      <c r="RB324"/>
      <c r="RC324"/>
      <c r="RD324"/>
      <c r="RE324"/>
      <c r="RF324"/>
      <c r="RG324"/>
      <c r="RH324"/>
      <c r="RI324"/>
      <c r="RJ324"/>
      <c r="RK324"/>
      <c r="RL324"/>
      <c r="RM324"/>
      <c r="RN324"/>
      <c r="RO324"/>
      <c r="RP324"/>
      <c r="RQ324"/>
      <c r="RR324"/>
      <c r="RS324"/>
      <c r="RT324"/>
      <c r="RU324"/>
      <c r="RV324"/>
      <c r="RW324"/>
      <c r="RX324"/>
      <c r="RY324"/>
      <c r="RZ324"/>
      <c r="SA324"/>
      <c r="SB324"/>
      <c r="SC324"/>
      <c r="SD324"/>
      <c r="SE324"/>
      <c r="SF324"/>
      <c r="SG324"/>
      <c r="SH324"/>
      <c r="SI324"/>
      <c r="SJ324"/>
      <c r="SK324"/>
      <c r="SL324"/>
      <c r="SM324"/>
      <c r="SN324"/>
      <c r="SO324"/>
      <c r="SP324"/>
      <c r="SQ324"/>
      <c r="SR324"/>
      <c r="SS324"/>
      <c r="ST324"/>
      <c r="SU324"/>
      <c r="SV324"/>
      <c r="SW324"/>
      <c r="SX324"/>
      <c r="SY324"/>
      <c r="SZ324"/>
      <c r="TA324"/>
      <c r="TB324"/>
      <c r="TC324"/>
      <c r="TD324"/>
      <c r="TE324"/>
      <c r="TF324"/>
      <c r="TG324"/>
      <c r="TH324"/>
      <c r="TI324"/>
      <c r="TJ324"/>
      <c r="TK324"/>
      <c r="TL324"/>
      <c r="TM324"/>
      <c r="TN324"/>
      <c r="TO324"/>
      <c r="TP324"/>
      <c r="TQ324"/>
      <c r="TR324"/>
      <c r="TS324"/>
      <c r="TT324"/>
      <c r="TU324"/>
      <c r="TV324"/>
      <c r="TW324"/>
      <c r="TX324"/>
      <c r="TY324"/>
      <c r="TZ324"/>
      <c r="UA324"/>
      <c r="UB324"/>
      <c r="UC324"/>
      <c r="UD324"/>
      <c r="UE324"/>
      <c r="UF324"/>
      <c r="UG324"/>
      <c r="UH324"/>
      <c r="UI324"/>
      <c r="UJ324"/>
      <c r="UK324"/>
      <c r="UL324"/>
      <c r="UM324"/>
      <c r="UN324"/>
      <c r="UO324"/>
      <c r="UP324"/>
      <c r="UQ324"/>
      <c r="UR324"/>
      <c r="US324"/>
      <c r="UT324"/>
      <c r="UU324"/>
      <c r="UV324"/>
      <c r="UW324"/>
      <c r="UX324"/>
      <c r="UY324"/>
      <c r="UZ324"/>
      <c r="VA324"/>
      <c r="VB324"/>
      <c r="VC324"/>
      <c r="VD324"/>
      <c r="VE324"/>
      <c r="VF324"/>
      <c r="VG324"/>
      <c r="VH324"/>
      <c r="VI324"/>
      <c r="VJ324"/>
      <c r="VK324"/>
      <c r="VL324"/>
      <c r="VM324"/>
      <c r="VN324"/>
      <c r="VO324"/>
      <c r="VP324"/>
      <c r="VQ324"/>
      <c r="VR324"/>
      <c r="VS324"/>
      <c r="VT324"/>
      <c r="VU324"/>
      <c r="VV324"/>
      <c r="VW324"/>
      <c r="VX324"/>
      <c r="VY324"/>
      <c r="VZ324"/>
      <c r="WA324"/>
      <c r="WB324"/>
      <c r="WC324"/>
      <c r="WD324"/>
      <c r="WE324"/>
      <c r="WF324"/>
      <c r="WG324"/>
      <c r="WH324"/>
      <c r="WI324"/>
      <c r="WJ324"/>
      <c r="WK324"/>
      <c r="WL324"/>
      <c r="WM324"/>
      <c r="WN324"/>
      <c r="WO324"/>
      <c r="WP324"/>
      <c r="WQ324"/>
      <c r="WR324"/>
      <c r="WS324"/>
      <c r="WT324"/>
      <c r="WU324"/>
      <c r="WV324"/>
      <c r="WW324"/>
      <c r="WX324"/>
      <c r="WY324"/>
      <c r="WZ324"/>
      <c r="XA324"/>
      <c r="XB324"/>
      <c r="XC324"/>
      <c r="XD324"/>
      <c r="XE324"/>
      <c r="XF324"/>
      <c r="XG324"/>
      <c r="XH324"/>
      <c r="XI324"/>
      <c r="XJ324"/>
      <c r="XK324"/>
      <c r="XL324"/>
      <c r="XM324"/>
      <c r="XN324"/>
      <c r="XO324"/>
      <c r="XP324"/>
      <c r="XQ324"/>
      <c r="XR324"/>
      <c r="XS324"/>
      <c r="XT324"/>
      <c r="XU324"/>
      <c r="XV324"/>
      <c r="XW324"/>
      <c r="XX324"/>
      <c r="XY324"/>
      <c r="XZ324"/>
      <c r="YA324"/>
      <c r="YB324"/>
      <c r="YC324"/>
      <c r="YD324"/>
      <c r="YE324"/>
      <c r="YF324"/>
      <c r="YG324"/>
      <c r="YH324"/>
      <c r="YI324"/>
      <c r="YJ324"/>
      <c r="YK324"/>
      <c r="YL324"/>
      <c r="YM324"/>
      <c r="YN324"/>
      <c r="YO324"/>
      <c r="YP324"/>
      <c r="YQ324"/>
      <c r="YR324"/>
      <c r="YS324"/>
      <c r="YT324"/>
      <c r="YU324"/>
      <c r="YV324"/>
      <c r="YW324"/>
      <c r="YX324"/>
      <c r="YY324"/>
      <c r="YZ324"/>
      <c r="ZA324"/>
      <c r="ZB324"/>
      <c r="ZC324"/>
      <c r="ZD324"/>
      <c r="ZE324"/>
      <c r="ZF324"/>
      <c r="ZG324"/>
      <c r="ZH324"/>
      <c r="ZI324"/>
      <c r="ZJ324"/>
      <c r="ZK324"/>
      <c r="ZL324"/>
      <c r="ZM324"/>
      <c r="ZN324"/>
      <c r="ZO324"/>
      <c r="ZP324"/>
      <c r="ZQ324"/>
      <c r="ZR324"/>
      <c r="ZS324"/>
      <c r="ZT324"/>
      <c r="ZU324"/>
      <c r="ZV324"/>
      <c r="ZW324"/>
      <c r="ZX324"/>
      <c r="ZY324"/>
      <c r="ZZ324"/>
    </row>
    <row r="325" spans="1:702" s="18" customFormat="1">
      <c r="A325" s="158" t="s">
        <v>362</v>
      </c>
      <c r="B325">
        <v>0</v>
      </c>
      <c r="C325">
        <v>0</v>
      </c>
      <c r="D325">
        <v>0</v>
      </c>
      <c r="E325">
        <v>0</v>
      </c>
      <c r="F325">
        <v>0</v>
      </c>
      <c r="G325">
        <v>0</v>
      </c>
      <c r="H325">
        <v>0</v>
      </c>
      <c r="I325">
        <v>0</v>
      </c>
      <c r="J325">
        <v>0</v>
      </c>
      <c r="K325">
        <v>0</v>
      </c>
      <c r="L325">
        <v>0</v>
      </c>
      <c r="M325">
        <v>0</v>
      </c>
      <c r="N325">
        <v>0</v>
      </c>
      <c r="O325">
        <v>0</v>
      </c>
      <c r="P325">
        <v>0</v>
      </c>
      <c r="Q325">
        <v>0</v>
      </c>
      <c r="R325">
        <v>0</v>
      </c>
      <c r="S325">
        <v>0</v>
      </c>
      <c r="T325">
        <v>0</v>
      </c>
      <c r="U325">
        <v>0</v>
      </c>
      <c r="V325">
        <v>0</v>
      </c>
      <c r="W325">
        <v>0</v>
      </c>
      <c r="X325">
        <v>0</v>
      </c>
      <c r="Y325">
        <v>0</v>
      </c>
      <c r="Z325">
        <v>0</v>
      </c>
      <c r="AA325">
        <v>0</v>
      </c>
      <c r="AB325">
        <v>0</v>
      </c>
      <c r="AC325">
        <v>0</v>
      </c>
      <c r="AD325">
        <v>0</v>
      </c>
      <c r="AE325">
        <v>0</v>
      </c>
      <c r="AF325">
        <v>0</v>
      </c>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c r="CW325"/>
      <c r="CX325"/>
      <c r="CY325"/>
      <c r="CZ325"/>
      <c r="DA325"/>
      <c r="DB325"/>
      <c r="DC325"/>
      <c r="DD325"/>
      <c r="DE325"/>
      <c r="DF325"/>
      <c r="DG325"/>
      <c r="DH325"/>
      <c r="DI325"/>
      <c r="DJ325"/>
      <c r="DK325"/>
      <c r="DL325"/>
      <c r="DM325"/>
      <c r="DN325"/>
      <c r="DO325"/>
      <c r="DP325"/>
      <c r="DQ325"/>
      <c r="DR325"/>
      <c r="DS325"/>
      <c r="DT325"/>
      <c r="DU325"/>
      <c r="DV325"/>
      <c r="DW325"/>
      <c r="DX325"/>
      <c r="DY325"/>
      <c r="DZ325"/>
      <c r="EA325"/>
      <c r="EB325"/>
      <c r="EC325"/>
      <c r="ED325"/>
      <c r="EE325"/>
      <c r="EF325"/>
      <c r="EG325"/>
      <c r="EH325"/>
      <c r="EI325"/>
      <c r="EJ325"/>
      <c r="EK325"/>
      <c r="EL325"/>
      <c r="EM325"/>
      <c r="EN325"/>
      <c r="EO325"/>
      <c r="EP325"/>
      <c r="EQ325"/>
      <c r="ER325"/>
      <c r="ES325"/>
      <c r="ET325"/>
      <c r="EU325"/>
      <c r="EV325"/>
      <c r="EW325"/>
      <c r="EX325"/>
      <c r="EY325"/>
      <c r="EZ325"/>
      <c r="FA325"/>
      <c r="FB325"/>
      <c r="FC325"/>
      <c r="FD325"/>
      <c r="FE325"/>
      <c r="FF325"/>
      <c r="FG325"/>
      <c r="FH325"/>
      <c r="FI325"/>
      <c r="FJ325"/>
      <c r="FK325"/>
      <c r="FL325"/>
      <c r="FM325"/>
      <c r="FN325"/>
      <c r="FO325"/>
      <c r="FP325"/>
      <c r="FQ325"/>
      <c r="FR325"/>
      <c r="FS325"/>
      <c r="FT325"/>
      <c r="FU325"/>
      <c r="FV325"/>
      <c r="FW325"/>
      <c r="FX325"/>
      <c r="FY325"/>
      <c r="FZ325"/>
      <c r="GA325"/>
      <c r="GB325"/>
      <c r="GC325"/>
      <c r="GD325"/>
      <c r="GE325"/>
      <c r="GF325"/>
      <c r="GG325"/>
      <c r="GH325"/>
      <c r="GI325"/>
      <c r="GJ325"/>
      <c r="GK325"/>
      <c r="GL325"/>
      <c r="GM325"/>
      <c r="GN325"/>
      <c r="GO325"/>
      <c r="GP325"/>
      <c r="GQ325"/>
      <c r="GR325"/>
      <c r="GS325"/>
      <c r="GT325"/>
      <c r="GU325"/>
      <c r="GV325"/>
      <c r="GW325"/>
      <c r="GX325"/>
      <c r="GY325"/>
      <c r="GZ325"/>
      <c r="HA325"/>
      <c r="HB325"/>
      <c r="HC325"/>
      <c r="HD325"/>
      <c r="HE325"/>
      <c r="HF325"/>
      <c r="HG325"/>
      <c r="HH325"/>
      <c r="HI325"/>
      <c r="HJ325"/>
      <c r="HK325"/>
      <c r="HL325"/>
      <c r="HM325"/>
      <c r="HN325"/>
      <c r="HO325"/>
      <c r="HP325"/>
      <c r="HQ325"/>
      <c r="HR325"/>
      <c r="HS325"/>
      <c r="HT325"/>
      <c r="HU325"/>
      <c r="HV325"/>
      <c r="HW325"/>
      <c r="HX325"/>
      <c r="HY325"/>
      <c r="HZ325"/>
      <c r="IA325"/>
      <c r="IB325"/>
      <c r="IC325"/>
      <c r="ID325"/>
      <c r="IE325"/>
      <c r="IF325"/>
      <c r="IG325"/>
      <c r="IH325"/>
      <c r="II325"/>
      <c r="IJ325"/>
      <c r="IK325"/>
      <c r="IL325"/>
      <c r="IM325"/>
      <c r="IN325"/>
      <c r="IO325"/>
      <c r="IP325"/>
      <c r="IQ325"/>
      <c r="IR325"/>
      <c r="IS325"/>
      <c r="IT325"/>
      <c r="IU325"/>
      <c r="IV325"/>
      <c r="IW325"/>
      <c r="IX325"/>
      <c r="IY325"/>
      <c r="IZ325"/>
      <c r="JA325"/>
      <c r="JB325"/>
      <c r="JC325"/>
      <c r="JD325"/>
      <c r="JE325"/>
      <c r="JF325"/>
      <c r="JG325"/>
      <c r="JH325"/>
      <c r="JI325"/>
      <c r="JJ325"/>
      <c r="JK325"/>
      <c r="JL325"/>
      <c r="JM325"/>
      <c r="JN325"/>
      <c r="JO325"/>
      <c r="JP325"/>
      <c r="JQ325"/>
      <c r="JR325"/>
      <c r="JS325"/>
      <c r="JT325"/>
      <c r="JU325"/>
      <c r="JV325"/>
      <c r="JW325"/>
      <c r="JX325"/>
      <c r="JY325"/>
      <c r="JZ325"/>
      <c r="KA325"/>
      <c r="KB325"/>
      <c r="KC325"/>
      <c r="KD325"/>
      <c r="KE325"/>
      <c r="KF325"/>
      <c r="KG325"/>
      <c r="KH325"/>
      <c r="KI325"/>
      <c r="KJ325"/>
      <c r="KK325"/>
      <c r="KL325"/>
      <c r="KM325"/>
      <c r="KN325"/>
      <c r="KO325"/>
      <c r="KP325"/>
      <c r="KQ325"/>
      <c r="KR325"/>
      <c r="KS325"/>
      <c r="KT325"/>
      <c r="KU325"/>
      <c r="KV325"/>
      <c r="KW325"/>
      <c r="KX325"/>
      <c r="KY325"/>
      <c r="KZ325"/>
      <c r="LA325"/>
      <c r="LB325"/>
      <c r="LC325"/>
      <c r="LD325"/>
      <c r="LE325"/>
      <c r="LF325"/>
      <c r="LG325"/>
      <c r="LH325"/>
      <c r="LI325"/>
      <c r="LJ325"/>
      <c r="LK325"/>
      <c r="LL325"/>
      <c r="LM325"/>
      <c r="LN325"/>
      <c r="LO325"/>
      <c r="LP325"/>
      <c r="LQ325"/>
      <c r="LR325"/>
      <c r="LS325"/>
      <c r="LT325"/>
      <c r="LU325"/>
      <c r="LV325"/>
      <c r="LW325"/>
      <c r="LX325"/>
      <c r="LY325"/>
      <c r="LZ325"/>
      <c r="MA325"/>
      <c r="MB325"/>
      <c r="MC325"/>
      <c r="MD325"/>
      <c r="ME325"/>
      <c r="MF325"/>
      <c r="MG325"/>
      <c r="MH325"/>
      <c r="MI325"/>
      <c r="MJ325"/>
      <c r="MK325"/>
      <c r="ML325"/>
      <c r="MM325"/>
      <c r="MN325"/>
      <c r="MO325"/>
      <c r="MP325"/>
      <c r="MQ325"/>
      <c r="MR325"/>
      <c r="MS325"/>
      <c r="MT325"/>
      <c r="MU325"/>
      <c r="MV325"/>
      <c r="MW325"/>
      <c r="MX325"/>
      <c r="MY325"/>
      <c r="MZ325"/>
      <c r="NA325"/>
      <c r="NB325"/>
      <c r="NC325"/>
      <c r="ND325"/>
      <c r="NE325"/>
      <c r="NF325"/>
      <c r="NG325"/>
      <c r="NH325"/>
      <c r="NI325"/>
      <c r="NJ325"/>
      <c r="NK325"/>
      <c r="NL325"/>
      <c r="NM325"/>
      <c r="NN325"/>
      <c r="NO325"/>
      <c r="NP325"/>
      <c r="NQ325"/>
      <c r="NR325"/>
      <c r="NS325"/>
      <c r="NT325"/>
      <c r="NU325"/>
      <c r="NV325"/>
      <c r="NW325"/>
      <c r="NX325"/>
      <c r="NY325"/>
      <c r="NZ325"/>
      <c r="OA325"/>
      <c r="OB325"/>
      <c r="OC325"/>
      <c r="OD325"/>
      <c r="OE325"/>
      <c r="OF325"/>
      <c r="OG325"/>
      <c r="OH325"/>
      <c r="OI325"/>
      <c r="OJ325"/>
      <c r="OK325"/>
      <c r="OL325"/>
      <c r="OM325"/>
      <c r="ON325"/>
      <c r="OO325"/>
      <c r="OP325"/>
      <c r="OQ325"/>
      <c r="OR325"/>
      <c r="OS325"/>
      <c r="OT325"/>
      <c r="OU325"/>
      <c r="OV325"/>
      <c r="OW325"/>
      <c r="OX325"/>
      <c r="OY325"/>
      <c r="OZ325"/>
      <c r="PA325"/>
      <c r="PB325"/>
      <c r="PC325"/>
      <c r="PD325"/>
      <c r="PE325"/>
      <c r="PF325"/>
      <c r="PG325"/>
      <c r="PH325"/>
      <c r="PI325"/>
      <c r="PJ325"/>
      <c r="PK325"/>
      <c r="PL325"/>
      <c r="PM325"/>
      <c r="PN325"/>
      <c r="PO325"/>
      <c r="PP325"/>
      <c r="PQ325"/>
      <c r="PR325"/>
      <c r="PS325"/>
      <c r="PT325"/>
      <c r="PU325"/>
      <c r="PV325"/>
      <c r="PW325"/>
      <c r="PX325"/>
      <c r="PY325"/>
      <c r="PZ325"/>
      <c r="QA325"/>
      <c r="QB325"/>
      <c r="QC325"/>
      <c r="QD325"/>
      <c r="QE325"/>
      <c r="QF325"/>
      <c r="QG325"/>
      <c r="QH325"/>
      <c r="QI325"/>
      <c r="QJ325"/>
      <c r="QK325"/>
      <c r="QL325"/>
      <c r="QM325"/>
      <c r="QN325"/>
      <c r="QO325"/>
      <c r="QP325"/>
      <c r="QQ325"/>
      <c r="QR325"/>
      <c r="QS325"/>
      <c r="QT325"/>
      <c r="QU325"/>
      <c r="QV325"/>
      <c r="QW325"/>
      <c r="QX325"/>
      <c r="QY325"/>
      <c r="QZ325"/>
      <c r="RA325"/>
      <c r="RB325"/>
      <c r="RC325"/>
      <c r="RD325"/>
      <c r="RE325"/>
      <c r="RF325"/>
      <c r="RG325"/>
      <c r="RH325"/>
      <c r="RI325"/>
      <c r="RJ325"/>
      <c r="RK325"/>
      <c r="RL325"/>
      <c r="RM325"/>
      <c r="RN325"/>
      <c r="RO325"/>
      <c r="RP325"/>
      <c r="RQ325"/>
      <c r="RR325"/>
      <c r="RS325"/>
      <c r="RT325"/>
      <c r="RU325"/>
      <c r="RV325"/>
      <c r="RW325"/>
      <c r="RX325"/>
      <c r="RY325"/>
      <c r="RZ325"/>
      <c r="SA325"/>
      <c r="SB325"/>
      <c r="SC325"/>
      <c r="SD325"/>
      <c r="SE325"/>
      <c r="SF325"/>
      <c r="SG325"/>
      <c r="SH325"/>
      <c r="SI325"/>
      <c r="SJ325"/>
      <c r="SK325"/>
      <c r="SL325"/>
      <c r="SM325"/>
      <c r="SN325"/>
      <c r="SO325"/>
      <c r="SP325"/>
      <c r="SQ325"/>
      <c r="SR325"/>
      <c r="SS325"/>
      <c r="ST325"/>
      <c r="SU325"/>
      <c r="SV325"/>
      <c r="SW325"/>
      <c r="SX325"/>
      <c r="SY325"/>
      <c r="SZ325"/>
      <c r="TA325"/>
      <c r="TB325"/>
      <c r="TC325"/>
      <c r="TD325"/>
      <c r="TE325"/>
      <c r="TF325"/>
      <c r="TG325"/>
      <c r="TH325"/>
      <c r="TI325"/>
      <c r="TJ325"/>
      <c r="TK325"/>
      <c r="TL325"/>
      <c r="TM325"/>
      <c r="TN325"/>
      <c r="TO325"/>
      <c r="TP325"/>
      <c r="TQ325"/>
      <c r="TR325"/>
      <c r="TS325"/>
      <c r="TT325"/>
      <c r="TU325"/>
      <c r="TV325"/>
      <c r="TW325"/>
      <c r="TX325"/>
      <c r="TY325"/>
      <c r="TZ325"/>
      <c r="UA325"/>
      <c r="UB325"/>
      <c r="UC325"/>
      <c r="UD325"/>
      <c r="UE325"/>
      <c r="UF325"/>
      <c r="UG325"/>
      <c r="UH325"/>
      <c r="UI325"/>
      <c r="UJ325"/>
      <c r="UK325"/>
      <c r="UL325"/>
      <c r="UM325"/>
      <c r="UN325"/>
      <c r="UO325"/>
      <c r="UP325"/>
      <c r="UQ325"/>
      <c r="UR325"/>
      <c r="US325"/>
      <c r="UT325"/>
      <c r="UU325"/>
      <c r="UV325"/>
      <c r="UW325"/>
      <c r="UX325"/>
      <c r="UY325"/>
      <c r="UZ325"/>
      <c r="VA325"/>
      <c r="VB325"/>
      <c r="VC325"/>
      <c r="VD325"/>
      <c r="VE325"/>
      <c r="VF325"/>
      <c r="VG325"/>
      <c r="VH325"/>
      <c r="VI325"/>
      <c r="VJ325"/>
      <c r="VK325"/>
      <c r="VL325"/>
      <c r="VM325"/>
      <c r="VN325"/>
      <c r="VO325"/>
      <c r="VP325"/>
      <c r="VQ325"/>
      <c r="VR325"/>
      <c r="VS325"/>
      <c r="VT325"/>
      <c r="VU325"/>
      <c r="VV325"/>
      <c r="VW325"/>
      <c r="VX325"/>
      <c r="VY325"/>
      <c r="VZ325"/>
      <c r="WA325"/>
      <c r="WB325"/>
      <c r="WC325"/>
      <c r="WD325"/>
      <c r="WE325"/>
      <c r="WF325"/>
      <c r="WG325"/>
      <c r="WH325"/>
      <c r="WI325"/>
      <c r="WJ325"/>
      <c r="WK325"/>
      <c r="WL325"/>
      <c r="WM325"/>
      <c r="WN325"/>
      <c r="WO325"/>
      <c r="WP325"/>
      <c r="WQ325"/>
      <c r="WR325"/>
      <c r="WS325"/>
      <c r="WT325"/>
      <c r="WU325"/>
      <c r="WV325"/>
      <c r="WW325"/>
      <c r="WX325"/>
      <c r="WY325"/>
      <c r="WZ325"/>
      <c r="XA325"/>
      <c r="XB325"/>
      <c r="XC325"/>
      <c r="XD325"/>
      <c r="XE325"/>
      <c r="XF325"/>
      <c r="XG325"/>
      <c r="XH325"/>
      <c r="XI325"/>
      <c r="XJ325"/>
      <c r="XK325"/>
      <c r="XL325"/>
      <c r="XM325"/>
      <c r="XN325"/>
      <c r="XO325"/>
      <c r="XP325"/>
      <c r="XQ325"/>
      <c r="XR325"/>
      <c r="XS325"/>
      <c r="XT325"/>
      <c r="XU325"/>
      <c r="XV325"/>
      <c r="XW325"/>
      <c r="XX325"/>
      <c r="XY325"/>
      <c r="XZ325"/>
      <c r="YA325"/>
      <c r="YB325"/>
      <c r="YC325"/>
      <c r="YD325"/>
      <c r="YE325"/>
      <c r="YF325"/>
      <c r="YG325"/>
      <c r="YH325"/>
      <c r="YI325"/>
      <c r="YJ325"/>
      <c r="YK325"/>
      <c r="YL325"/>
      <c r="YM325"/>
      <c r="YN325"/>
      <c r="YO325"/>
      <c r="YP325"/>
      <c r="YQ325"/>
      <c r="YR325"/>
      <c r="YS325"/>
      <c r="YT325"/>
      <c r="YU325"/>
      <c r="YV325"/>
      <c r="YW325"/>
      <c r="YX325"/>
      <c r="YY325"/>
      <c r="YZ325"/>
      <c r="ZA325"/>
      <c r="ZB325"/>
      <c r="ZC325"/>
      <c r="ZD325"/>
      <c r="ZE325"/>
      <c r="ZF325"/>
      <c r="ZG325"/>
      <c r="ZH325"/>
      <c r="ZI325"/>
      <c r="ZJ325"/>
      <c r="ZK325"/>
      <c r="ZL325"/>
      <c r="ZM325"/>
      <c r="ZN325"/>
      <c r="ZO325"/>
      <c r="ZP325"/>
      <c r="ZQ325"/>
      <c r="ZR325"/>
      <c r="ZS325"/>
      <c r="ZT325"/>
      <c r="ZU325"/>
      <c r="ZV325"/>
      <c r="ZW325"/>
      <c r="ZX325"/>
      <c r="ZY325"/>
      <c r="ZZ325"/>
    </row>
    <row r="326" spans="1:702" s="18" customFormat="1">
      <c r="A326" s="16" t="s">
        <v>180</v>
      </c>
      <c r="B326">
        <v>0</v>
      </c>
      <c r="C326">
        <v>25127.130714581075</v>
      </c>
      <c r="D326">
        <v>49328.349167857457</v>
      </c>
      <c r="E326">
        <v>75540.103524611273</v>
      </c>
      <c r="F326">
        <v>96106.983731283806</v>
      </c>
      <c r="G326">
        <v>123530.46794876218</v>
      </c>
      <c r="H326">
        <v>156356.79086774326</v>
      </c>
      <c r="I326">
        <v>188039.40776614132</v>
      </c>
      <c r="J326">
        <v>213326.4103469401</v>
      </c>
      <c r="K326">
        <v>236282.23288424755</v>
      </c>
      <c r="L326">
        <v>268494.9273112712</v>
      </c>
      <c r="M326">
        <v>295625.95115157013</v>
      </c>
      <c r="N326">
        <v>335880.62028688204</v>
      </c>
      <c r="O326">
        <v>375436.01064850553</v>
      </c>
      <c r="P326">
        <v>409200.07198569924</v>
      </c>
      <c r="Q326">
        <v>456195.03010593908</v>
      </c>
      <c r="R326">
        <v>492215.57831114245</v>
      </c>
      <c r="S326">
        <v>537037.71810384258</v>
      </c>
      <c r="T326">
        <v>579329.77540310461</v>
      </c>
      <c r="U326">
        <v>635399.80509591335</v>
      </c>
      <c r="V326">
        <v>700734.63712353504</v>
      </c>
      <c r="W326">
        <v>775112.16401906719</v>
      </c>
      <c r="X326">
        <v>851015.58883923537</v>
      </c>
      <c r="Y326">
        <v>917546.26916968671</v>
      </c>
      <c r="Z326">
        <v>983907.61032512318</v>
      </c>
      <c r="AA326">
        <v>1067644.0348550458</v>
      </c>
      <c r="AB326">
        <v>1136595.1554092893</v>
      </c>
      <c r="AC326">
        <v>1231657.0081061022</v>
      </c>
      <c r="AD326">
        <v>1328673.5066246453</v>
      </c>
      <c r="AE326">
        <v>1400170.3026868638</v>
      </c>
      <c r="AF326">
        <v>1479840.0941069806</v>
      </c>
      <c r="AG326">
        <v>1575484.2711199005</v>
      </c>
      <c r="AH326">
        <v>1630083.809134484</v>
      </c>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c r="CW326"/>
      <c r="CX326"/>
      <c r="CY326"/>
      <c r="CZ326"/>
      <c r="DA326"/>
      <c r="DB326"/>
      <c r="DC326"/>
      <c r="DD326"/>
      <c r="DE326"/>
      <c r="DF326"/>
      <c r="DG326"/>
      <c r="DH326"/>
      <c r="DI326"/>
      <c r="DJ326"/>
      <c r="DK326"/>
      <c r="DL326"/>
      <c r="DM326"/>
      <c r="DN326"/>
      <c r="DO326"/>
      <c r="DP326"/>
      <c r="DQ326"/>
      <c r="DR326"/>
      <c r="DS326"/>
      <c r="DT326"/>
      <c r="DU326"/>
      <c r="DV326"/>
      <c r="DW326"/>
      <c r="DX326"/>
      <c r="DY326"/>
      <c r="DZ326"/>
      <c r="EA326"/>
      <c r="EB326"/>
      <c r="EC326"/>
      <c r="ED326"/>
      <c r="EE326"/>
      <c r="EF326"/>
      <c r="EG326"/>
      <c r="EH326"/>
      <c r="EI326"/>
      <c r="EJ326"/>
      <c r="EK326"/>
      <c r="EL326"/>
      <c r="EM326"/>
      <c r="EN326"/>
      <c r="EO326"/>
      <c r="EP326"/>
      <c r="EQ326"/>
      <c r="ER326"/>
      <c r="ES326"/>
      <c r="ET326"/>
      <c r="EU326"/>
      <c r="EV326"/>
      <c r="EW326"/>
      <c r="EX326"/>
      <c r="EY326"/>
      <c r="EZ326"/>
      <c r="FA326"/>
      <c r="FB326"/>
      <c r="FC326"/>
      <c r="FD326"/>
      <c r="FE326"/>
      <c r="FF326"/>
      <c r="FG326"/>
      <c r="FH326"/>
      <c r="FI326"/>
      <c r="FJ326"/>
      <c r="FK326"/>
      <c r="FL326"/>
      <c r="FM326"/>
      <c r="FN326"/>
      <c r="FO326"/>
      <c r="FP326"/>
      <c r="FQ326"/>
      <c r="FR326"/>
      <c r="FS326"/>
      <c r="FT326"/>
      <c r="FU326"/>
      <c r="FV326"/>
      <c r="FW326"/>
      <c r="FX326"/>
      <c r="FY326"/>
      <c r="FZ326"/>
      <c r="GA326"/>
      <c r="GB326"/>
      <c r="GC326"/>
      <c r="GD326"/>
      <c r="GE326"/>
      <c r="GF326"/>
      <c r="GG326"/>
      <c r="GH326"/>
      <c r="GI326"/>
      <c r="GJ326"/>
      <c r="GK326"/>
      <c r="GL326"/>
      <c r="GM326"/>
      <c r="GN326"/>
      <c r="GO326"/>
      <c r="GP326"/>
      <c r="GQ326"/>
      <c r="GR326"/>
      <c r="GS326"/>
      <c r="GT326"/>
      <c r="GU326"/>
      <c r="GV326"/>
      <c r="GW326"/>
      <c r="GX326"/>
      <c r="GY326"/>
      <c r="GZ326"/>
      <c r="HA326"/>
      <c r="HB326"/>
      <c r="HC326"/>
      <c r="HD326"/>
      <c r="HE326"/>
      <c r="HF326"/>
      <c r="HG326"/>
      <c r="HH326"/>
      <c r="HI326"/>
      <c r="HJ326"/>
      <c r="HK326"/>
      <c r="HL326"/>
      <c r="HM326"/>
      <c r="HN326"/>
      <c r="HO326"/>
      <c r="HP326"/>
      <c r="HQ326"/>
      <c r="HR326"/>
      <c r="HS326"/>
      <c r="HT326"/>
      <c r="HU326"/>
      <c r="HV326"/>
      <c r="HW326"/>
      <c r="HX326"/>
      <c r="HY326"/>
      <c r="HZ326"/>
      <c r="IA326"/>
      <c r="IB326"/>
      <c r="IC326"/>
      <c r="ID326"/>
      <c r="IE326"/>
      <c r="IF326"/>
      <c r="IG326"/>
      <c r="IH326"/>
      <c r="II326"/>
      <c r="IJ326"/>
      <c r="IK326"/>
      <c r="IL326"/>
      <c r="IM326"/>
      <c r="IN326"/>
      <c r="IO326"/>
      <c r="IP326"/>
      <c r="IQ326"/>
      <c r="IR326"/>
      <c r="IS326"/>
      <c r="IT326"/>
      <c r="IU326"/>
      <c r="IV326"/>
      <c r="IW326"/>
      <c r="IX326"/>
      <c r="IY326"/>
      <c r="IZ326"/>
      <c r="JA326"/>
      <c r="JB326"/>
      <c r="JC326"/>
      <c r="JD326"/>
      <c r="JE326"/>
      <c r="JF326"/>
      <c r="JG326"/>
      <c r="JH326"/>
      <c r="JI326"/>
      <c r="JJ326"/>
      <c r="JK326"/>
      <c r="JL326"/>
      <c r="JM326"/>
      <c r="JN326"/>
      <c r="JO326"/>
      <c r="JP326"/>
      <c r="JQ326"/>
      <c r="JR326"/>
      <c r="JS326"/>
      <c r="JT326"/>
      <c r="JU326"/>
      <c r="JV326"/>
      <c r="JW326"/>
      <c r="JX326"/>
      <c r="JY326"/>
      <c r="JZ326"/>
      <c r="KA326"/>
      <c r="KB326"/>
      <c r="KC326"/>
      <c r="KD326"/>
      <c r="KE326"/>
      <c r="KF326"/>
      <c r="KG326"/>
      <c r="KH326"/>
      <c r="KI326"/>
      <c r="KJ326"/>
      <c r="KK326"/>
      <c r="KL326"/>
      <c r="KM326"/>
      <c r="KN326"/>
      <c r="KO326"/>
      <c r="KP326"/>
      <c r="KQ326"/>
      <c r="KR326"/>
      <c r="KS326"/>
      <c r="KT326"/>
      <c r="KU326"/>
      <c r="KV326"/>
      <c r="KW326"/>
      <c r="KX326"/>
      <c r="KY326"/>
      <c r="KZ326"/>
      <c r="LA326"/>
      <c r="LB326"/>
      <c r="LC326"/>
      <c r="LD326"/>
      <c r="LE326"/>
      <c r="LF326"/>
      <c r="LG326"/>
      <c r="LH326"/>
      <c r="LI326"/>
      <c r="LJ326"/>
      <c r="LK326"/>
      <c r="LL326"/>
      <c r="LM326"/>
      <c r="LN326"/>
      <c r="LO326"/>
      <c r="LP326"/>
      <c r="LQ326"/>
      <c r="LR326"/>
      <c r="LS326"/>
      <c r="LT326"/>
      <c r="LU326"/>
      <c r="LV326"/>
      <c r="LW326"/>
      <c r="LX326"/>
      <c r="LY326"/>
      <c r="LZ326"/>
      <c r="MA326"/>
      <c r="MB326"/>
      <c r="MC326"/>
      <c r="MD326"/>
      <c r="ME326"/>
      <c r="MF326"/>
      <c r="MG326"/>
      <c r="MH326"/>
      <c r="MI326"/>
      <c r="MJ326"/>
      <c r="MK326"/>
      <c r="ML326"/>
      <c r="MM326"/>
      <c r="MN326"/>
      <c r="MO326"/>
      <c r="MP326"/>
      <c r="MQ326"/>
      <c r="MR326"/>
      <c r="MS326"/>
      <c r="MT326"/>
      <c r="MU326"/>
      <c r="MV326"/>
      <c r="MW326"/>
      <c r="MX326"/>
      <c r="MY326"/>
      <c r="MZ326"/>
      <c r="NA326"/>
      <c r="NB326"/>
      <c r="NC326"/>
      <c r="ND326"/>
      <c r="NE326"/>
      <c r="NF326"/>
      <c r="NG326"/>
      <c r="NH326"/>
      <c r="NI326"/>
      <c r="NJ326"/>
      <c r="NK326"/>
      <c r="NL326"/>
      <c r="NM326"/>
      <c r="NN326"/>
      <c r="NO326"/>
      <c r="NP326"/>
      <c r="NQ326"/>
      <c r="NR326"/>
      <c r="NS326"/>
      <c r="NT326"/>
      <c r="NU326"/>
      <c r="NV326"/>
      <c r="NW326"/>
      <c r="NX326"/>
      <c r="NY326"/>
      <c r="NZ326"/>
      <c r="OA326"/>
      <c r="OB326"/>
      <c r="OC326"/>
      <c r="OD326"/>
      <c r="OE326"/>
      <c r="OF326"/>
      <c r="OG326"/>
      <c r="OH326"/>
      <c r="OI326"/>
      <c r="OJ326"/>
      <c r="OK326"/>
      <c r="OL326"/>
      <c r="OM326"/>
      <c r="ON326"/>
      <c r="OO326"/>
      <c r="OP326"/>
      <c r="OQ326"/>
      <c r="OR326"/>
      <c r="OS326"/>
      <c r="OT326"/>
      <c r="OU326"/>
      <c r="OV326"/>
      <c r="OW326"/>
      <c r="OX326"/>
      <c r="OY326"/>
      <c r="OZ326"/>
      <c r="PA326"/>
      <c r="PB326"/>
      <c r="PC326"/>
      <c r="PD326"/>
      <c r="PE326"/>
      <c r="PF326"/>
      <c r="PG326"/>
      <c r="PH326"/>
      <c r="PI326"/>
      <c r="PJ326"/>
      <c r="PK326"/>
      <c r="PL326"/>
      <c r="PM326"/>
      <c r="PN326"/>
      <c r="PO326"/>
      <c r="PP326"/>
      <c r="PQ326"/>
      <c r="PR326"/>
      <c r="PS326"/>
      <c r="PT326"/>
      <c r="PU326"/>
      <c r="PV326"/>
      <c r="PW326"/>
      <c r="PX326"/>
      <c r="PY326"/>
      <c r="PZ326"/>
      <c r="QA326"/>
      <c r="QB326"/>
      <c r="QC326"/>
      <c r="QD326"/>
      <c r="QE326"/>
      <c r="QF326"/>
      <c r="QG326"/>
      <c r="QH326"/>
      <c r="QI326"/>
      <c r="QJ326"/>
      <c r="QK326"/>
      <c r="QL326"/>
      <c r="QM326"/>
      <c r="QN326"/>
      <c r="QO326"/>
      <c r="QP326"/>
      <c r="QQ326"/>
      <c r="QR326"/>
      <c r="QS326"/>
      <c r="QT326"/>
      <c r="QU326"/>
      <c r="QV326"/>
      <c r="QW326"/>
      <c r="QX326"/>
      <c r="QY326"/>
      <c r="QZ326"/>
      <c r="RA326"/>
      <c r="RB326"/>
      <c r="RC326"/>
      <c r="RD326"/>
      <c r="RE326"/>
      <c r="RF326"/>
      <c r="RG326"/>
      <c r="RH326"/>
      <c r="RI326"/>
      <c r="RJ326"/>
      <c r="RK326"/>
      <c r="RL326"/>
      <c r="RM326"/>
      <c r="RN326"/>
      <c r="RO326"/>
      <c r="RP326"/>
      <c r="RQ326"/>
      <c r="RR326"/>
      <c r="RS326"/>
      <c r="RT326"/>
      <c r="RU326"/>
      <c r="RV326"/>
      <c r="RW326"/>
      <c r="RX326"/>
      <c r="RY326"/>
      <c r="RZ326"/>
      <c r="SA326"/>
      <c r="SB326"/>
      <c r="SC326"/>
      <c r="SD326"/>
      <c r="SE326"/>
      <c r="SF326"/>
      <c r="SG326"/>
      <c r="SH326"/>
      <c r="SI326"/>
      <c r="SJ326"/>
      <c r="SK326"/>
      <c r="SL326"/>
      <c r="SM326"/>
      <c r="SN326"/>
      <c r="SO326"/>
      <c r="SP326"/>
      <c r="SQ326"/>
      <c r="SR326"/>
      <c r="SS326"/>
      <c r="ST326"/>
      <c r="SU326"/>
      <c r="SV326"/>
      <c r="SW326"/>
      <c r="SX326"/>
      <c r="SY326"/>
      <c r="SZ326"/>
      <c r="TA326"/>
      <c r="TB326"/>
      <c r="TC326"/>
      <c r="TD326"/>
      <c r="TE326"/>
      <c r="TF326"/>
      <c r="TG326"/>
      <c r="TH326"/>
      <c r="TI326"/>
      <c r="TJ326"/>
      <c r="TK326"/>
      <c r="TL326"/>
      <c r="TM326"/>
      <c r="TN326"/>
      <c r="TO326"/>
      <c r="TP326"/>
      <c r="TQ326"/>
      <c r="TR326"/>
      <c r="TS326"/>
      <c r="TT326"/>
      <c r="TU326"/>
      <c r="TV326"/>
      <c r="TW326"/>
      <c r="TX326"/>
      <c r="TY326"/>
      <c r="TZ326"/>
      <c r="UA326"/>
      <c r="UB326"/>
      <c r="UC326"/>
      <c r="UD326"/>
      <c r="UE326"/>
      <c r="UF326"/>
      <c r="UG326"/>
      <c r="UH326"/>
      <c r="UI326"/>
      <c r="UJ326"/>
      <c r="UK326"/>
      <c r="UL326"/>
      <c r="UM326"/>
      <c r="UN326"/>
      <c r="UO326"/>
      <c r="UP326"/>
      <c r="UQ326"/>
      <c r="UR326"/>
      <c r="US326"/>
      <c r="UT326"/>
      <c r="UU326"/>
      <c r="UV326"/>
      <c r="UW326"/>
      <c r="UX326"/>
      <c r="UY326"/>
      <c r="UZ326"/>
      <c r="VA326"/>
      <c r="VB326"/>
      <c r="VC326"/>
      <c r="VD326"/>
      <c r="VE326"/>
      <c r="VF326"/>
      <c r="VG326"/>
      <c r="VH326"/>
      <c r="VI326"/>
      <c r="VJ326"/>
      <c r="VK326"/>
      <c r="VL326"/>
      <c r="VM326"/>
      <c r="VN326"/>
      <c r="VO326"/>
      <c r="VP326"/>
      <c r="VQ326"/>
      <c r="VR326"/>
      <c r="VS326"/>
      <c r="VT326"/>
      <c r="VU326"/>
      <c r="VV326"/>
      <c r="VW326"/>
      <c r="VX326"/>
      <c r="VY326"/>
      <c r="VZ326"/>
      <c r="WA326"/>
      <c r="WB326"/>
      <c r="WC326"/>
      <c r="WD326"/>
      <c r="WE326"/>
      <c r="WF326"/>
      <c r="WG326"/>
      <c r="WH326"/>
      <c r="WI326"/>
      <c r="WJ326"/>
      <c r="WK326"/>
      <c r="WL326"/>
      <c r="WM326"/>
      <c r="WN326"/>
      <c r="WO326"/>
      <c r="WP326"/>
      <c r="WQ326"/>
      <c r="WR326"/>
      <c r="WS326"/>
      <c r="WT326"/>
      <c r="WU326"/>
      <c r="WV326"/>
      <c r="WW326"/>
      <c r="WX326"/>
      <c r="WY326"/>
      <c r="WZ326"/>
      <c r="XA326"/>
      <c r="XB326"/>
      <c r="XC326"/>
      <c r="XD326"/>
      <c r="XE326"/>
      <c r="XF326"/>
      <c r="XG326"/>
      <c r="XH326"/>
      <c r="XI326"/>
      <c r="XJ326"/>
      <c r="XK326"/>
      <c r="XL326"/>
      <c r="XM326"/>
      <c r="XN326"/>
      <c r="XO326"/>
      <c r="XP326"/>
      <c r="XQ326"/>
      <c r="XR326"/>
      <c r="XS326"/>
      <c r="XT326"/>
      <c r="XU326"/>
      <c r="XV326"/>
      <c r="XW326"/>
      <c r="XX326"/>
      <c r="XY326"/>
      <c r="XZ326"/>
      <c r="YA326"/>
      <c r="YB326"/>
      <c r="YC326"/>
      <c r="YD326"/>
      <c r="YE326"/>
      <c r="YF326"/>
      <c r="YG326"/>
      <c r="YH326"/>
      <c r="YI326"/>
      <c r="YJ326"/>
      <c r="YK326"/>
      <c r="YL326"/>
      <c r="YM326"/>
      <c r="YN326"/>
      <c r="YO326"/>
      <c r="YP326"/>
      <c r="YQ326"/>
      <c r="YR326"/>
      <c r="YS326"/>
      <c r="YT326"/>
      <c r="YU326"/>
      <c r="YV326"/>
      <c r="YW326"/>
      <c r="YX326"/>
      <c r="YY326"/>
      <c r="YZ326"/>
      <c r="ZA326"/>
      <c r="ZB326"/>
      <c r="ZC326"/>
      <c r="ZD326"/>
      <c r="ZE326"/>
      <c r="ZF326"/>
      <c r="ZG326"/>
      <c r="ZH326"/>
      <c r="ZI326"/>
      <c r="ZJ326"/>
      <c r="ZK326"/>
      <c r="ZL326"/>
      <c r="ZM326"/>
      <c r="ZN326"/>
      <c r="ZO326"/>
      <c r="ZP326"/>
      <c r="ZQ326"/>
      <c r="ZR326"/>
      <c r="ZS326"/>
      <c r="ZT326"/>
      <c r="ZU326"/>
      <c r="ZV326"/>
      <c r="ZW326"/>
      <c r="ZX326"/>
      <c r="ZY326"/>
      <c r="ZZ326"/>
    </row>
    <row r="327" spans="1:702" s="18" customFormat="1">
      <c r="A327" s="16" t="s">
        <v>68</v>
      </c>
      <c r="B327">
        <v>502542.61429162155</v>
      </c>
      <c r="C327">
        <v>502744.79314195848</v>
      </c>
      <c r="D327">
        <v>524546.21592183202</v>
      </c>
      <c r="E327">
        <v>498809.89820392756</v>
      </c>
      <c r="F327">
        <v>539251.96331030433</v>
      </c>
      <c r="G327">
        <v>515112.18815746281</v>
      </c>
      <c r="H327">
        <v>461553.51188725792</v>
      </c>
      <c r="I327">
        <v>446582.28619034274</v>
      </c>
      <c r="J327">
        <v>364984.07534452504</v>
      </c>
      <c r="K327">
        <v>448939.24548387789</v>
      </c>
      <c r="L327">
        <v>512118.35027144913</v>
      </c>
      <c r="M327">
        <v>526249.65594804508</v>
      </c>
      <c r="N327">
        <v>503855.85111111018</v>
      </c>
      <c r="O327">
        <v>554982.30870109354</v>
      </c>
      <c r="P327">
        <v>511650.42128403019</v>
      </c>
      <c r="Q327">
        <v>494965.90313666721</v>
      </c>
      <c r="R327">
        <v>465017.09312541055</v>
      </c>
      <c r="S327">
        <v>544949.38806126267</v>
      </c>
      <c r="T327">
        <v>532080.09361055237</v>
      </c>
      <c r="U327">
        <v>578944.25833482319</v>
      </c>
      <c r="V327">
        <v>596785.92875675764</v>
      </c>
      <c r="W327">
        <v>630426.36246146169</v>
      </c>
      <c r="X327">
        <v>657698.24442760774</v>
      </c>
      <c r="Y327">
        <v>605459.17781205091</v>
      </c>
      <c r="Z327">
        <v>722497.66908832197</v>
      </c>
      <c r="AA327">
        <v>606580.21130452643</v>
      </c>
      <c r="AB327">
        <v>676581.01261801925</v>
      </c>
      <c r="AC327">
        <v>548254.1670437447</v>
      </c>
      <c r="AD327">
        <v>475007.55170725565</v>
      </c>
      <c r="AE327">
        <v>482837.44291308144</v>
      </c>
      <c r="AF327">
        <v>391601.11727965699</v>
      </c>
      <c r="AG327">
        <v>384369.87969582283</v>
      </c>
      <c r="AH327">
        <v>455564.52289259434</v>
      </c>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c r="CW327"/>
      <c r="CX327"/>
      <c r="CY327"/>
      <c r="CZ327"/>
      <c r="DA327"/>
      <c r="DB327"/>
      <c r="DC327"/>
      <c r="DD327"/>
      <c r="DE327"/>
      <c r="DF327"/>
      <c r="DG327"/>
      <c r="DH327"/>
      <c r="DI327"/>
      <c r="DJ327"/>
      <c r="DK327"/>
      <c r="DL327"/>
      <c r="DM327"/>
      <c r="DN327"/>
      <c r="DO327"/>
      <c r="DP327"/>
      <c r="DQ327"/>
      <c r="DR327"/>
      <c r="DS327"/>
      <c r="DT327"/>
      <c r="DU327"/>
      <c r="DV327"/>
      <c r="DW327"/>
      <c r="DX327"/>
      <c r="DY327"/>
      <c r="DZ327"/>
      <c r="EA327"/>
      <c r="EB327"/>
      <c r="EC327"/>
      <c r="ED327"/>
      <c r="EE327"/>
      <c r="EF327"/>
      <c r="EG327"/>
      <c r="EH327"/>
      <c r="EI327"/>
      <c r="EJ327"/>
      <c r="EK327"/>
      <c r="EL327"/>
      <c r="EM327"/>
      <c r="EN327"/>
      <c r="EO327"/>
      <c r="EP327"/>
      <c r="EQ327"/>
      <c r="ER327"/>
      <c r="ES327"/>
      <c r="ET327"/>
      <c r="EU327"/>
      <c r="EV327"/>
      <c r="EW327"/>
      <c r="EX327"/>
      <c r="EY327"/>
      <c r="EZ327"/>
      <c r="FA327"/>
      <c r="FB327"/>
      <c r="FC327"/>
      <c r="FD327"/>
      <c r="FE327"/>
      <c r="FF327"/>
      <c r="FG327"/>
      <c r="FH327"/>
      <c r="FI327"/>
      <c r="FJ327"/>
      <c r="FK327"/>
      <c r="FL327"/>
      <c r="FM327"/>
      <c r="FN327"/>
      <c r="FO327"/>
      <c r="FP327"/>
      <c r="FQ327"/>
      <c r="FR327"/>
      <c r="FS327"/>
      <c r="FT327"/>
      <c r="FU327"/>
      <c r="FV327"/>
      <c r="FW327"/>
      <c r="FX327"/>
      <c r="FY327"/>
      <c r="FZ327"/>
      <c r="GA327"/>
      <c r="GB327"/>
      <c r="GC327"/>
      <c r="GD327"/>
      <c r="GE327"/>
      <c r="GF327"/>
      <c r="GG327"/>
      <c r="GH327"/>
      <c r="GI327"/>
      <c r="GJ327"/>
      <c r="GK327"/>
      <c r="GL327"/>
      <c r="GM327"/>
      <c r="GN327"/>
      <c r="GO327"/>
      <c r="GP327"/>
      <c r="GQ327"/>
      <c r="GR327"/>
      <c r="GS327"/>
      <c r="GT327"/>
      <c r="GU327"/>
      <c r="GV327"/>
      <c r="GW327"/>
      <c r="GX327"/>
      <c r="GY327"/>
      <c r="GZ327"/>
      <c r="HA327"/>
      <c r="HB327"/>
      <c r="HC327"/>
      <c r="HD327"/>
      <c r="HE327"/>
      <c r="HF327"/>
      <c r="HG327"/>
      <c r="HH327"/>
      <c r="HI327"/>
      <c r="HJ327"/>
      <c r="HK327"/>
      <c r="HL327"/>
      <c r="HM327"/>
      <c r="HN327"/>
      <c r="HO327"/>
      <c r="HP327"/>
      <c r="HQ327"/>
      <c r="HR327"/>
      <c r="HS327"/>
      <c r="HT327"/>
      <c r="HU327"/>
      <c r="HV327"/>
      <c r="HW327"/>
      <c r="HX327"/>
      <c r="HY327"/>
      <c r="HZ327"/>
      <c r="IA327"/>
      <c r="IB327"/>
      <c r="IC327"/>
      <c r="ID327"/>
      <c r="IE327"/>
      <c r="IF327"/>
      <c r="IG327"/>
      <c r="IH327"/>
      <c r="II327"/>
      <c r="IJ327"/>
      <c r="IK327"/>
      <c r="IL327"/>
      <c r="IM327"/>
      <c r="IN327"/>
      <c r="IO327"/>
      <c r="IP327"/>
      <c r="IQ327"/>
      <c r="IR327"/>
      <c r="IS327"/>
      <c r="IT327"/>
      <c r="IU327"/>
      <c r="IV327"/>
      <c r="IW327"/>
      <c r="IX327"/>
      <c r="IY327"/>
      <c r="IZ327"/>
      <c r="JA327"/>
      <c r="JB327"/>
      <c r="JC327"/>
      <c r="JD327"/>
      <c r="JE327"/>
      <c r="JF327"/>
      <c r="JG327"/>
      <c r="JH327"/>
      <c r="JI327"/>
      <c r="JJ327"/>
      <c r="JK327"/>
      <c r="JL327"/>
      <c r="JM327"/>
      <c r="JN327"/>
      <c r="JO327"/>
      <c r="JP327"/>
      <c r="JQ327"/>
      <c r="JR327"/>
      <c r="JS327"/>
      <c r="JT327"/>
      <c r="JU327"/>
      <c r="JV327"/>
      <c r="JW327"/>
      <c r="JX327"/>
      <c r="JY327"/>
      <c r="JZ327"/>
      <c r="KA327"/>
      <c r="KB327"/>
      <c r="KC327"/>
      <c r="KD327"/>
      <c r="KE327"/>
      <c r="KF327"/>
      <c r="KG327"/>
      <c r="KH327"/>
      <c r="KI327"/>
      <c r="KJ327"/>
      <c r="KK327"/>
      <c r="KL327"/>
      <c r="KM327"/>
      <c r="KN327"/>
      <c r="KO327"/>
      <c r="KP327"/>
      <c r="KQ327"/>
      <c r="KR327"/>
      <c r="KS327"/>
      <c r="KT327"/>
      <c r="KU327"/>
      <c r="KV327"/>
      <c r="KW327"/>
      <c r="KX327"/>
      <c r="KY327"/>
      <c r="KZ327"/>
      <c r="LA327"/>
      <c r="LB327"/>
      <c r="LC327"/>
      <c r="LD327"/>
      <c r="LE327"/>
      <c r="LF327"/>
      <c r="LG327"/>
      <c r="LH327"/>
      <c r="LI327"/>
      <c r="LJ327"/>
      <c r="LK327"/>
      <c r="LL327"/>
      <c r="LM327"/>
      <c r="LN327"/>
      <c r="LO327"/>
      <c r="LP327"/>
      <c r="LQ327"/>
      <c r="LR327"/>
      <c r="LS327"/>
      <c r="LT327"/>
      <c r="LU327"/>
      <c r="LV327"/>
      <c r="LW327"/>
      <c r="LX327"/>
      <c r="LY327"/>
      <c r="LZ327"/>
      <c r="MA327"/>
      <c r="MB327"/>
      <c r="MC327"/>
      <c r="MD327"/>
      <c r="ME327"/>
      <c r="MF327"/>
      <c r="MG327"/>
      <c r="MH327"/>
      <c r="MI327"/>
      <c r="MJ327"/>
      <c r="MK327"/>
      <c r="ML327"/>
      <c r="MM327"/>
      <c r="MN327"/>
      <c r="MO327"/>
      <c r="MP327"/>
      <c r="MQ327"/>
      <c r="MR327"/>
      <c r="MS327"/>
      <c r="MT327"/>
      <c r="MU327"/>
      <c r="MV327"/>
      <c r="MW327"/>
      <c r="MX327"/>
      <c r="MY327"/>
      <c r="MZ327"/>
      <c r="NA327"/>
      <c r="NB327"/>
      <c r="NC327"/>
      <c r="ND327"/>
      <c r="NE327"/>
      <c r="NF327"/>
      <c r="NG327"/>
      <c r="NH327"/>
      <c r="NI327"/>
      <c r="NJ327"/>
      <c r="NK327"/>
      <c r="NL327"/>
      <c r="NM327"/>
      <c r="NN327"/>
      <c r="NO327"/>
      <c r="NP327"/>
      <c r="NQ327"/>
      <c r="NR327"/>
      <c r="NS327"/>
      <c r="NT327"/>
      <c r="NU327"/>
      <c r="NV327"/>
      <c r="NW327"/>
      <c r="NX327"/>
      <c r="NY327"/>
      <c r="NZ327"/>
      <c r="OA327"/>
      <c r="OB327"/>
      <c r="OC327"/>
      <c r="OD327"/>
      <c r="OE327"/>
      <c r="OF327"/>
      <c r="OG327"/>
      <c r="OH327"/>
      <c r="OI327"/>
      <c r="OJ327"/>
      <c r="OK327"/>
      <c r="OL327"/>
      <c r="OM327"/>
      <c r="ON327"/>
      <c r="OO327"/>
      <c r="OP327"/>
      <c r="OQ327"/>
      <c r="OR327"/>
      <c r="OS327"/>
      <c r="OT327"/>
      <c r="OU327"/>
      <c r="OV327"/>
      <c r="OW327"/>
      <c r="OX327"/>
      <c r="OY327"/>
      <c r="OZ327"/>
      <c r="PA327"/>
      <c r="PB327"/>
      <c r="PC327"/>
      <c r="PD327"/>
      <c r="PE327"/>
      <c r="PF327"/>
      <c r="PG327"/>
      <c r="PH327"/>
      <c r="PI327"/>
      <c r="PJ327"/>
      <c r="PK327"/>
      <c r="PL327"/>
      <c r="PM327"/>
      <c r="PN327"/>
      <c r="PO327"/>
      <c r="PP327"/>
      <c r="PQ327"/>
      <c r="PR327"/>
      <c r="PS327"/>
      <c r="PT327"/>
      <c r="PU327"/>
      <c r="PV327"/>
      <c r="PW327"/>
      <c r="PX327"/>
      <c r="PY327"/>
      <c r="PZ327"/>
      <c r="QA327"/>
      <c r="QB327"/>
      <c r="QC327"/>
      <c r="QD327"/>
      <c r="QE327"/>
      <c r="QF327"/>
      <c r="QG327"/>
      <c r="QH327"/>
      <c r="QI327"/>
      <c r="QJ327"/>
      <c r="QK327"/>
      <c r="QL327"/>
      <c r="QM327"/>
      <c r="QN327"/>
      <c r="QO327"/>
      <c r="QP327"/>
      <c r="QQ327"/>
      <c r="QR327"/>
      <c r="QS327"/>
      <c r="QT327"/>
      <c r="QU327"/>
      <c r="QV327"/>
      <c r="QW327"/>
      <c r="QX327"/>
      <c r="QY327"/>
      <c r="QZ327"/>
      <c r="RA327"/>
      <c r="RB327"/>
      <c r="RC327"/>
      <c r="RD327"/>
      <c r="RE327"/>
      <c r="RF327"/>
      <c r="RG327"/>
      <c r="RH327"/>
      <c r="RI327"/>
      <c r="RJ327"/>
      <c r="RK327"/>
      <c r="RL327"/>
      <c r="RM327"/>
      <c r="RN327"/>
      <c r="RO327"/>
      <c r="RP327"/>
      <c r="RQ327"/>
      <c r="RR327"/>
      <c r="RS327"/>
      <c r="RT327"/>
      <c r="RU327"/>
      <c r="RV327"/>
      <c r="RW327"/>
      <c r="RX327"/>
      <c r="RY327"/>
      <c r="RZ327"/>
      <c r="SA327"/>
      <c r="SB327"/>
      <c r="SC327"/>
      <c r="SD327"/>
      <c r="SE327"/>
      <c r="SF327"/>
      <c r="SG327"/>
      <c r="SH327"/>
      <c r="SI327"/>
      <c r="SJ327"/>
      <c r="SK327"/>
      <c r="SL327"/>
      <c r="SM327"/>
      <c r="SN327"/>
      <c r="SO327"/>
      <c r="SP327"/>
      <c r="SQ327"/>
      <c r="SR327"/>
      <c r="SS327"/>
      <c r="ST327"/>
      <c r="SU327"/>
      <c r="SV327"/>
      <c r="SW327"/>
      <c r="SX327"/>
      <c r="SY327"/>
      <c r="SZ327"/>
      <c r="TA327"/>
      <c r="TB327"/>
      <c r="TC327"/>
      <c r="TD327"/>
      <c r="TE327"/>
      <c r="TF327"/>
      <c r="TG327"/>
      <c r="TH327"/>
      <c r="TI327"/>
      <c r="TJ327"/>
      <c r="TK327"/>
      <c r="TL327"/>
      <c r="TM327"/>
      <c r="TN327"/>
      <c r="TO327"/>
      <c r="TP327"/>
      <c r="TQ327"/>
      <c r="TR327"/>
      <c r="TS327"/>
      <c r="TT327"/>
      <c r="TU327"/>
      <c r="TV327"/>
      <c r="TW327"/>
      <c r="TX327"/>
      <c r="TY327"/>
      <c r="TZ327"/>
      <c r="UA327"/>
      <c r="UB327"/>
      <c r="UC327"/>
      <c r="UD327"/>
      <c r="UE327"/>
      <c r="UF327"/>
      <c r="UG327"/>
      <c r="UH327"/>
      <c r="UI327"/>
      <c r="UJ327"/>
      <c r="UK327"/>
      <c r="UL327"/>
      <c r="UM327"/>
      <c r="UN327"/>
      <c r="UO327"/>
      <c r="UP327"/>
      <c r="UQ327"/>
      <c r="UR327"/>
      <c r="US327"/>
      <c r="UT327"/>
      <c r="UU327"/>
      <c r="UV327"/>
      <c r="UW327"/>
      <c r="UX327"/>
      <c r="UY327"/>
      <c r="UZ327"/>
      <c r="VA327"/>
      <c r="VB327"/>
      <c r="VC327"/>
      <c r="VD327"/>
      <c r="VE327"/>
      <c r="VF327"/>
      <c r="VG327"/>
      <c r="VH327"/>
      <c r="VI327"/>
      <c r="VJ327"/>
      <c r="VK327"/>
      <c r="VL327"/>
      <c r="VM327"/>
      <c r="VN327"/>
      <c r="VO327"/>
      <c r="VP327"/>
      <c r="VQ327"/>
      <c r="VR327"/>
      <c r="VS327"/>
      <c r="VT327"/>
      <c r="VU327"/>
      <c r="VV327"/>
      <c r="VW327"/>
      <c r="VX327"/>
      <c r="VY327"/>
      <c r="VZ327"/>
      <c r="WA327"/>
      <c r="WB327"/>
      <c r="WC327"/>
      <c r="WD327"/>
      <c r="WE327"/>
      <c r="WF327"/>
      <c r="WG327"/>
      <c r="WH327"/>
      <c r="WI327"/>
      <c r="WJ327"/>
      <c r="WK327"/>
      <c r="WL327"/>
      <c r="WM327"/>
      <c r="WN327"/>
      <c r="WO327"/>
      <c r="WP327"/>
      <c r="WQ327"/>
      <c r="WR327"/>
      <c r="WS327"/>
      <c r="WT327"/>
      <c r="WU327"/>
      <c r="WV327"/>
      <c r="WW327"/>
      <c r="WX327"/>
      <c r="WY327"/>
      <c r="WZ327"/>
      <c r="XA327"/>
      <c r="XB327"/>
      <c r="XC327"/>
      <c r="XD327"/>
      <c r="XE327"/>
      <c r="XF327"/>
      <c r="XG327"/>
      <c r="XH327"/>
      <c r="XI327"/>
      <c r="XJ327"/>
      <c r="XK327"/>
      <c r="XL327"/>
      <c r="XM327"/>
      <c r="XN327"/>
      <c r="XO327"/>
      <c r="XP327"/>
      <c r="XQ327"/>
      <c r="XR327"/>
      <c r="XS327"/>
      <c r="XT327"/>
      <c r="XU327"/>
      <c r="XV327"/>
      <c r="XW327"/>
      <c r="XX327"/>
      <c r="XY327"/>
      <c r="XZ327"/>
      <c r="YA327"/>
      <c r="YB327"/>
      <c r="YC327"/>
      <c r="YD327"/>
      <c r="YE327"/>
      <c r="YF327"/>
      <c r="YG327"/>
      <c r="YH327"/>
      <c r="YI327"/>
      <c r="YJ327"/>
      <c r="YK327"/>
      <c r="YL327"/>
      <c r="YM327"/>
      <c r="YN327"/>
      <c r="YO327"/>
      <c r="YP327"/>
      <c r="YQ327"/>
      <c r="YR327"/>
      <c r="YS327"/>
      <c r="YT327"/>
      <c r="YU327"/>
      <c r="YV327"/>
      <c r="YW327"/>
      <c r="YX327"/>
      <c r="YY327"/>
      <c r="YZ327"/>
      <c r="ZA327"/>
      <c r="ZB327"/>
      <c r="ZC327"/>
      <c r="ZD327"/>
      <c r="ZE327"/>
      <c r="ZF327"/>
      <c r="ZG327"/>
      <c r="ZH327"/>
      <c r="ZI327"/>
      <c r="ZJ327"/>
      <c r="ZK327"/>
      <c r="ZL327"/>
      <c r="ZM327"/>
      <c r="ZN327"/>
      <c r="ZO327"/>
      <c r="ZP327"/>
      <c r="ZQ327"/>
      <c r="ZR327"/>
      <c r="ZS327"/>
      <c r="ZT327"/>
      <c r="ZU327"/>
      <c r="ZV327"/>
      <c r="ZW327"/>
      <c r="ZX327"/>
      <c r="ZY327"/>
      <c r="ZZ327"/>
    </row>
    <row r="328" spans="1:702" s="18" customFormat="1">
      <c r="A328" s="16" t="s">
        <v>69</v>
      </c>
      <c r="B328">
        <v>125635.65357290539</v>
      </c>
      <c r="C328">
        <v>125686.19828548962</v>
      </c>
      <c r="D328">
        <v>131136.553980458</v>
      </c>
      <c r="E328">
        <v>124702.47455098189</v>
      </c>
      <c r="F328">
        <v>134812.99082757608</v>
      </c>
      <c r="G328">
        <v>128778.0470393657</v>
      </c>
      <c r="H328">
        <v>115388.37797181448</v>
      </c>
      <c r="I328">
        <v>111645.57154758569</v>
      </c>
      <c r="J328">
        <v>91246.018836131261</v>
      </c>
      <c r="K328">
        <v>112234.81137096946</v>
      </c>
      <c r="L328">
        <v>128029.58756786228</v>
      </c>
      <c r="M328">
        <v>131562.41398701127</v>
      </c>
      <c r="N328">
        <v>125963.96277777755</v>
      </c>
      <c r="O328">
        <v>138745.57717527339</v>
      </c>
      <c r="P328">
        <v>127912.60532100755</v>
      </c>
      <c r="Q328">
        <v>123741.4757841668</v>
      </c>
      <c r="R328">
        <v>116254.27328135264</v>
      </c>
      <c r="S328">
        <v>136237.34701531567</v>
      </c>
      <c r="T328">
        <v>133020.02340263809</v>
      </c>
      <c r="U328">
        <v>144736.0645837058</v>
      </c>
      <c r="V328">
        <v>149196.48218918941</v>
      </c>
      <c r="W328">
        <v>157606.59061536542</v>
      </c>
      <c r="X328">
        <v>164424.56110690194</v>
      </c>
      <c r="Y328">
        <v>151364.79445301273</v>
      </c>
      <c r="Z328">
        <v>180624.41727208046</v>
      </c>
      <c r="AA328">
        <v>151645.05282613158</v>
      </c>
      <c r="AB328">
        <v>169145.25315450475</v>
      </c>
      <c r="AC328">
        <v>137063.54176093615</v>
      </c>
      <c r="AD328">
        <v>118751.8879268139</v>
      </c>
      <c r="AE328">
        <v>120709.36072827033</v>
      </c>
      <c r="AF328">
        <v>97900.279319914232</v>
      </c>
      <c r="AG328">
        <v>96092.469923955694</v>
      </c>
      <c r="AH328">
        <v>0</v>
      </c>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c r="CW328"/>
      <c r="CX328"/>
      <c r="CY328"/>
      <c r="CZ328"/>
      <c r="DA328"/>
      <c r="DB328"/>
      <c r="DC328"/>
      <c r="DD328"/>
      <c r="DE328"/>
      <c r="DF328"/>
      <c r="DG328"/>
      <c r="DH328"/>
      <c r="DI328"/>
      <c r="DJ328"/>
      <c r="DK328"/>
      <c r="DL328"/>
      <c r="DM328"/>
      <c r="DN328"/>
      <c r="DO328"/>
      <c r="DP328"/>
      <c r="DQ328"/>
      <c r="DR328"/>
      <c r="DS328"/>
      <c r="DT328"/>
      <c r="DU328"/>
      <c r="DV328"/>
      <c r="DW328"/>
      <c r="DX328"/>
      <c r="DY328"/>
      <c r="DZ328"/>
      <c r="EA328"/>
      <c r="EB328"/>
      <c r="EC328"/>
      <c r="ED328"/>
      <c r="EE328"/>
      <c r="EF328"/>
      <c r="EG328"/>
      <c r="EH328"/>
      <c r="EI328"/>
      <c r="EJ328"/>
      <c r="EK328"/>
      <c r="EL328"/>
      <c r="EM328"/>
      <c r="EN328"/>
      <c r="EO328"/>
      <c r="EP328"/>
      <c r="EQ328"/>
      <c r="ER328"/>
      <c r="ES328"/>
      <c r="ET328"/>
      <c r="EU328"/>
      <c r="EV328"/>
      <c r="EW328"/>
      <c r="EX328"/>
      <c r="EY328"/>
      <c r="EZ328"/>
      <c r="FA328"/>
      <c r="FB328"/>
      <c r="FC328"/>
      <c r="FD328"/>
      <c r="FE328"/>
      <c r="FF328"/>
      <c r="FG328"/>
      <c r="FH328"/>
      <c r="FI328"/>
      <c r="FJ328"/>
      <c r="FK328"/>
      <c r="FL328"/>
      <c r="FM328"/>
      <c r="FN328"/>
      <c r="FO328"/>
      <c r="FP328"/>
      <c r="FQ328"/>
      <c r="FR328"/>
      <c r="FS328"/>
      <c r="FT328"/>
      <c r="FU328"/>
      <c r="FV328"/>
      <c r="FW328"/>
      <c r="FX328"/>
      <c r="FY328"/>
      <c r="FZ328"/>
      <c r="GA328"/>
      <c r="GB328"/>
      <c r="GC328"/>
      <c r="GD328"/>
      <c r="GE328"/>
      <c r="GF328"/>
      <c r="GG328"/>
      <c r="GH328"/>
      <c r="GI328"/>
      <c r="GJ328"/>
      <c r="GK328"/>
      <c r="GL328"/>
      <c r="GM328"/>
      <c r="GN328"/>
      <c r="GO328"/>
      <c r="GP328"/>
      <c r="GQ328"/>
      <c r="GR328"/>
      <c r="GS328"/>
      <c r="GT328"/>
      <c r="GU328"/>
      <c r="GV328"/>
      <c r="GW328"/>
      <c r="GX328"/>
      <c r="GY328"/>
      <c r="GZ328"/>
      <c r="HA328"/>
      <c r="HB328"/>
      <c r="HC328"/>
      <c r="HD328"/>
      <c r="HE328"/>
      <c r="HF328"/>
      <c r="HG328"/>
      <c r="HH328"/>
      <c r="HI328"/>
      <c r="HJ328"/>
      <c r="HK328"/>
      <c r="HL328"/>
      <c r="HM328"/>
      <c r="HN328"/>
      <c r="HO328"/>
      <c r="HP328"/>
      <c r="HQ328"/>
      <c r="HR328"/>
      <c r="HS328"/>
      <c r="HT328"/>
      <c r="HU328"/>
      <c r="HV328"/>
      <c r="HW328"/>
      <c r="HX328"/>
      <c r="HY328"/>
      <c r="HZ328"/>
      <c r="IA328"/>
      <c r="IB328"/>
      <c r="IC328"/>
      <c r="ID328"/>
      <c r="IE328"/>
      <c r="IF328"/>
      <c r="IG328"/>
      <c r="IH328"/>
      <c r="II328"/>
      <c r="IJ328"/>
      <c r="IK328"/>
      <c r="IL328"/>
      <c r="IM328"/>
      <c r="IN328"/>
      <c r="IO328"/>
      <c r="IP328"/>
      <c r="IQ328"/>
      <c r="IR328"/>
      <c r="IS328"/>
      <c r="IT328"/>
      <c r="IU328"/>
      <c r="IV328"/>
      <c r="IW328"/>
      <c r="IX328"/>
      <c r="IY328"/>
      <c r="IZ328"/>
      <c r="JA328"/>
      <c r="JB328"/>
      <c r="JC328"/>
      <c r="JD328"/>
      <c r="JE328"/>
      <c r="JF328"/>
      <c r="JG328"/>
      <c r="JH328"/>
      <c r="JI328"/>
      <c r="JJ328"/>
      <c r="JK328"/>
      <c r="JL328"/>
      <c r="JM328"/>
      <c r="JN328"/>
      <c r="JO328"/>
      <c r="JP328"/>
      <c r="JQ328"/>
      <c r="JR328"/>
      <c r="JS328"/>
      <c r="JT328"/>
      <c r="JU328"/>
      <c r="JV328"/>
      <c r="JW328"/>
      <c r="JX328"/>
      <c r="JY328"/>
      <c r="JZ328"/>
      <c r="KA328"/>
      <c r="KB328"/>
      <c r="KC328"/>
      <c r="KD328"/>
      <c r="KE328"/>
      <c r="KF328"/>
      <c r="KG328"/>
      <c r="KH328"/>
      <c r="KI328"/>
      <c r="KJ328"/>
      <c r="KK328"/>
      <c r="KL328"/>
      <c r="KM328"/>
      <c r="KN328"/>
      <c r="KO328"/>
      <c r="KP328"/>
      <c r="KQ328"/>
      <c r="KR328"/>
      <c r="KS328"/>
      <c r="KT328"/>
      <c r="KU328"/>
      <c r="KV328"/>
      <c r="KW328"/>
      <c r="KX328"/>
      <c r="KY328"/>
      <c r="KZ328"/>
      <c r="LA328"/>
      <c r="LB328"/>
      <c r="LC328"/>
      <c r="LD328"/>
      <c r="LE328"/>
      <c r="LF328"/>
      <c r="LG328"/>
      <c r="LH328"/>
      <c r="LI328"/>
      <c r="LJ328"/>
      <c r="LK328"/>
      <c r="LL328"/>
      <c r="LM328"/>
      <c r="LN328"/>
      <c r="LO328"/>
      <c r="LP328"/>
      <c r="LQ328"/>
      <c r="LR328"/>
      <c r="LS328"/>
      <c r="LT328"/>
      <c r="LU328"/>
      <c r="LV328"/>
      <c r="LW328"/>
      <c r="LX328"/>
      <c r="LY328"/>
      <c r="LZ328"/>
      <c r="MA328"/>
      <c r="MB328"/>
      <c r="MC328"/>
      <c r="MD328"/>
      <c r="ME328"/>
      <c r="MF328"/>
      <c r="MG328"/>
      <c r="MH328"/>
      <c r="MI328"/>
      <c r="MJ328"/>
      <c r="MK328"/>
      <c r="ML328"/>
      <c r="MM328"/>
      <c r="MN328"/>
      <c r="MO328"/>
      <c r="MP328"/>
      <c r="MQ328"/>
      <c r="MR328"/>
      <c r="MS328"/>
      <c r="MT328"/>
      <c r="MU328"/>
      <c r="MV328"/>
      <c r="MW328"/>
      <c r="MX328"/>
      <c r="MY328"/>
      <c r="MZ328"/>
      <c r="NA328"/>
      <c r="NB328"/>
      <c r="NC328"/>
      <c r="ND328"/>
      <c r="NE328"/>
      <c r="NF328"/>
      <c r="NG328"/>
      <c r="NH328"/>
      <c r="NI328"/>
      <c r="NJ328"/>
      <c r="NK328"/>
      <c r="NL328"/>
      <c r="NM328"/>
      <c r="NN328"/>
      <c r="NO328"/>
      <c r="NP328"/>
      <c r="NQ328"/>
      <c r="NR328"/>
      <c r="NS328"/>
      <c r="NT328"/>
      <c r="NU328"/>
      <c r="NV328"/>
      <c r="NW328"/>
      <c r="NX328"/>
      <c r="NY328"/>
      <c r="NZ328"/>
      <c r="OA328"/>
      <c r="OB328"/>
      <c r="OC328"/>
      <c r="OD328"/>
      <c r="OE328"/>
      <c r="OF328"/>
      <c r="OG328"/>
      <c r="OH328"/>
      <c r="OI328"/>
      <c r="OJ328"/>
      <c r="OK328"/>
      <c r="OL328"/>
      <c r="OM328"/>
      <c r="ON328"/>
      <c r="OO328"/>
      <c r="OP328"/>
      <c r="OQ328"/>
      <c r="OR328"/>
      <c r="OS328"/>
      <c r="OT328"/>
      <c r="OU328"/>
      <c r="OV328"/>
      <c r="OW328"/>
      <c r="OX328"/>
      <c r="OY328"/>
      <c r="OZ328"/>
      <c r="PA328"/>
      <c r="PB328"/>
      <c r="PC328"/>
      <c r="PD328"/>
      <c r="PE328"/>
      <c r="PF328"/>
      <c r="PG328"/>
      <c r="PH328"/>
      <c r="PI328"/>
      <c r="PJ328"/>
      <c r="PK328"/>
      <c r="PL328"/>
      <c r="PM328"/>
      <c r="PN328"/>
      <c r="PO328"/>
      <c r="PP328"/>
      <c r="PQ328"/>
      <c r="PR328"/>
      <c r="PS328"/>
      <c r="PT328"/>
      <c r="PU328"/>
      <c r="PV328"/>
      <c r="PW328"/>
      <c r="PX328"/>
      <c r="PY328"/>
      <c r="PZ328"/>
      <c r="QA328"/>
      <c r="QB328"/>
      <c r="QC328"/>
      <c r="QD328"/>
      <c r="QE328"/>
      <c r="QF328"/>
      <c r="QG328"/>
      <c r="QH328"/>
      <c r="QI328"/>
      <c r="QJ328"/>
      <c r="QK328"/>
      <c r="QL328"/>
      <c r="QM328"/>
      <c r="QN328"/>
      <c r="QO328"/>
      <c r="QP328"/>
      <c r="QQ328"/>
      <c r="QR328"/>
      <c r="QS328"/>
      <c r="QT328"/>
      <c r="QU328"/>
      <c r="QV328"/>
      <c r="QW328"/>
      <c r="QX328"/>
      <c r="QY328"/>
      <c r="QZ328"/>
      <c r="RA328"/>
      <c r="RB328"/>
      <c r="RC328"/>
      <c r="RD328"/>
      <c r="RE328"/>
      <c r="RF328"/>
      <c r="RG328"/>
      <c r="RH328"/>
      <c r="RI328"/>
      <c r="RJ328"/>
      <c r="RK328"/>
      <c r="RL328"/>
      <c r="RM328"/>
      <c r="RN328"/>
      <c r="RO328"/>
      <c r="RP328"/>
      <c r="RQ328"/>
      <c r="RR328"/>
      <c r="RS328"/>
      <c r="RT328"/>
      <c r="RU328"/>
      <c r="RV328"/>
      <c r="RW328"/>
      <c r="RX328"/>
      <c r="RY328"/>
      <c r="RZ328"/>
      <c r="SA328"/>
      <c r="SB328"/>
      <c r="SC328"/>
      <c r="SD328"/>
      <c r="SE328"/>
      <c r="SF328"/>
      <c r="SG328"/>
      <c r="SH328"/>
      <c r="SI328"/>
      <c r="SJ328"/>
      <c r="SK328"/>
      <c r="SL328"/>
      <c r="SM328"/>
      <c r="SN328"/>
      <c r="SO328"/>
      <c r="SP328"/>
      <c r="SQ328"/>
      <c r="SR328"/>
      <c r="SS328"/>
      <c r="ST328"/>
      <c r="SU328"/>
      <c r="SV328"/>
      <c r="SW328"/>
      <c r="SX328"/>
      <c r="SY328"/>
      <c r="SZ328"/>
      <c r="TA328"/>
      <c r="TB328"/>
      <c r="TC328"/>
      <c r="TD328"/>
      <c r="TE328"/>
      <c r="TF328"/>
      <c r="TG328"/>
      <c r="TH328"/>
      <c r="TI328"/>
      <c r="TJ328"/>
      <c r="TK328"/>
      <c r="TL328"/>
      <c r="TM328"/>
      <c r="TN328"/>
      <c r="TO328"/>
      <c r="TP328"/>
      <c r="TQ328"/>
      <c r="TR328"/>
      <c r="TS328"/>
      <c r="TT328"/>
      <c r="TU328"/>
      <c r="TV328"/>
      <c r="TW328"/>
      <c r="TX328"/>
      <c r="TY328"/>
      <c r="TZ328"/>
      <c r="UA328"/>
      <c r="UB328"/>
      <c r="UC328"/>
      <c r="UD328"/>
      <c r="UE328"/>
      <c r="UF328"/>
      <c r="UG328"/>
      <c r="UH328"/>
      <c r="UI328"/>
      <c r="UJ328"/>
      <c r="UK328"/>
      <c r="UL328"/>
      <c r="UM328"/>
      <c r="UN328"/>
      <c r="UO328"/>
      <c r="UP328"/>
      <c r="UQ328"/>
      <c r="UR328"/>
      <c r="US328"/>
      <c r="UT328"/>
      <c r="UU328"/>
      <c r="UV328"/>
      <c r="UW328"/>
      <c r="UX328"/>
      <c r="UY328"/>
      <c r="UZ328"/>
      <c r="VA328"/>
      <c r="VB328"/>
      <c r="VC328"/>
      <c r="VD328"/>
      <c r="VE328"/>
      <c r="VF328"/>
      <c r="VG328"/>
      <c r="VH328"/>
      <c r="VI328"/>
      <c r="VJ328"/>
      <c r="VK328"/>
      <c r="VL328"/>
      <c r="VM328"/>
      <c r="VN328"/>
      <c r="VO328"/>
      <c r="VP328"/>
      <c r="VQ328"/>
      <c r="VR328"/>
      <c r="VS328"/>
      <c r="VT328"/>
      <c r="VU328"/>
      <c r="VV328"/>
      <c r="VW328"/>
      <c r="VX328"/>
      <c r="VY328"/>
      <c r="VZ328"/>
      <c r="WA328"/>
      <c r="WB328"/>
      <c r="WC328"/>
      <c r="WD328"/>
      <c r="WE328"/>
      <c r="WF328"/>
      <c r="WG328"/>
      <c r="WH328"/>
      <c r="WI328"/>
      <c r="WJ328"/>
      <c r="WK328"/>
      <c r="WL328"/>
      <c r="WM328"/>
      <c r="WN328"/>
      <c r="WO328"/>
      <c r="WP328"/>
      <c r="WQ328"/>
      <c r="WR328"/>
      <c r="WS328"/>
      <c r="WT328"/>
      <c r="WU328"/>
      <c r="WV328"/>
      <c r="WW328"/>
      <c r="WX328"/>
      <c r="WY328"/>
      <c r="WZ328"/>
      <c r="XA328"/>
      <c r="XB328"/>
      <c r="XC328"/>
      <c r="XD328"/>
      <c r="XE328"/>
      <c r="XF328"/>
      <c r="XG328"/>
      <c r="XH328"/>
      <c r="XI328"/>
      <c r="XJ328"/>
      <c r="XK328"/>
      <c r="XL328"/>
      <c r="XM328"/>
      <c r="XN328"/>
      <c r="XO328"/>
      <c r="XP328"/>
      <c r="XQ328"/>
      <c r="XR328"/>
      <c r="XS328"/>
      <c r="XT328"/>
      <c r="XU328"/>
      <c r="XV328"/>
      <c r="XW328"/>
      <c r="XX328"/>
      <c r="XY328"/>
      <c r="XZ328"/>
      <c r="YA328"/>
      <c r="YB328"/>
      <c r="YC328"/>
      <c r="YD328"/>
      <c r="YE328"/>
      <c r="YF328"/>
      <c r="YG328"/>
      <c r="YH328"/>
      <c r="YI328"/>
      <c r="YJ328"/>
      <c r="YK328"/>
      <c r="YL328"/>
      <c r="YM328"/>
      <c r="YN328"/>
      <c r="YO328"/>
      <c r="YP328"/>
      <c r="YQ328"/>
      <c r="YR328"/>
      <c r="YS328"/>
      <c r="YT328"/>
      <c r="YU328"/>
      <c r="YV328"/>
      <c r="YW328"/>
      <c r="YX328"/>
      <c r="YY328"/>
      <c r="YZ328"/>
      <c r="ZA328"/>
      <c r="ZB328"/>
      <c r="ZC328"/>
      <c r="ZD328"/>
      <c r="ZE328"/>
      <c r="ZF328"/>
      <c r="ZG328"/>
      <c r="ZH328"/>
      <c r="ZI328"/>
      <c r="ZJ328"/>
      <c r="ZK328"/>
      <c r="ZL328"/>
      <c r="ZM328"/>
      <c r="ZN328"/>
      <c r="ZO328"/>
      <c r="ZP328"/>
      <c r="ZQ328"/>
      <c r="ZR328"/>
      <c r="ZS328"/>
      <c r="ZT328"/>
      <c r="ZU328"/>
      <c r="ZV328"/>
      <c r="ZW328"/>
      <c r="ZX328"/>
      <c r="ZY328"/>
      <c r="ZZ328"/>
    </row>
    <row r="329" spans="1:702" s="18" customFormat="1">
      <c r="A329" s="16" t="s">
        <v>195</v>
      </c>
      <c r="B329">
        <v>628178.26786452695</v>
      </c>
      <c r="C329">
        <v>628430.99142744811</v>
      </c>
      <c r="D329">
        <v>655682.76990229008</v>
      </c>
      <c r="E329">
        <v>623512.37275490945</v>
      </c>
      <c r="F329">
        <v>674064.95413788047</v>
      </c>
      <c r="G329">
        <v>643890.23519682849</v>
      </c>
      <c r="H329">
        <v>576941.8898590724</v>
      </c>
      <c r="I329">
        <v>558227.8577379284</v>
      </c>
      <c r="J329">
        <v>456230.09418065631</v>
      </c>
      <c r="K329">
        <v>561174.05685484735</v>
      </c>
      <c r="L329">
        <v>640147.93783931143</v>
      </c>
      <c r="M329">
        <v>657812.06993505638</v>
      </c>
      <c r="N329">
        <v>629819.81388888776</v>
      </c>
      <c r="O329">
        <v>693727.88587636687</v>
      </c>
      <c r="P329">
        <v>639563.02660503774</v>
      </c>
      <c r="Q329">
        <v>618707.37892083405</v>
      </c>
      <c r="R329">
        <v>581271.36640676321</v>
      </c>
      <c r="S329">
        <v>681186.73507657833</v>
      </c>
      <c r="T329">
        <v>665100.11701319052</v>
      </c>
      <c r="U329">
        <v>723680.32291852892</v>
      </c>
      <c r="V329">
        <v>745982.41094594705</v>
      </c>
      <c r="W329">
        <v>788032.95307682711</v>
      </c>
      <c r="X329">
        <v>822122.80553450971</v>
      </c>
      <c r="Y329">
        <v>756823.97226506367</v>
      </c>
      <c r="Z329">
        <v>903122.08636040241</v>
      </c>
      <c r="AA329">
        <v>758225.264130658</v>
      </c>
      <c r="AB329">
        <v>845726.26577252394</v>
      </c>
      <c r="AC329">
        <v>685317.70880468085</v>
      </c>
      <c r="AD329">
        <v>593759.43963406957</v>
      </c>
      <c r="AE329">
        <v>603546.80364135175</v>
      </c>
      <c r="AF329">
        <v>489501.39659957122</v>
      </c>
      <c r="AG329">
        <v>480462.34961977851</v>
      </c>
      <c r="AH329">
        <v>455564.52289259434</v>
      </c>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c r="DF329"/>
      <c r="DG329"/>
      <c r="DH329"/>
      <c r="DI329"/>
      <c r="DJ329"/>
      <c r="DK329"/>
      <c r="DL329"/>
      <c r="DM329"/>
      <c r="DN329"/>
      <c r="DO329"/>
      <c r="DP329"/>
      <c r="DQ329"/>
      <c r="DR329"/>
      <c r="DS329"/>
      <c r="DT329"/>
      <c r="DU329"/>
      <c r="DV329"/>
      <c r="DW329"/>
      <c r="DX329"/>
      <c r="DY329"/>
      <c r="DZ329"/>
      <c r="EA329"/>
      <c r="EB329"/>
      <c r="EC329"/>
      <c r="ED329"/>
      <c r="EE329"/>
      <c r="EF329"/>
      <c r="EG329"/>
      <c r="EH329"/>
      <c r="EI329"/>
      <c r="EJ329"/>
      <c r="EK329"/>
      <c r="EL329"/>
      <c r="EM329"/>
      <c r="EN329"/>
      <c r="EO329"/>
      <c r="EP329"/>
      <c r="EQ329"/>
      <c r="ER329"/>
      <c r="ES329"/>
      <c r="ET329"/>
      <c r="EU329"/>
      <c r="EV329"/>
      <c r="EW329"/>
      <c r="EX329"/>
      <c r="EY329"/>
      <c r="EZ329"/>
      <c r="FA329"/>
      <c r="FB329"/>
      <c r="FC329"/>
      <c r="FD329"/>
      <c r="FE329"/>
      <c r="FF329"/>
      <c r="FG329"/>
      <c r="FH329"/>
      <c r="FI329"/>
      <c r="FJ329"/>
      <c r="FK329"/>
      <c r="FL329"/>
      <c r="FM329"/>
      <c r="FN329"/>
      <c r="FO329"/>
      <c r="FP329"/>
      <c r="FQ329"/>
      <c r="FR329"/>
      <c r="FS329"/>
      <c r="FT329"/>
      <c r="FU329"/>
      <c r="FV329"/>
      <c r="FW329"/>
      <c r="FX329"/>
      <c r="FY329"/>
      <c r="FZ329"/>
      <c r="GA329"/>
      <c r="GB329"/>
      <c r="GC329"/>
      <c r="GD329"/>
      <c r="GE329"/>
      <c r="GF329"/>
      <c r="GG329"/>
      <c r="GH329"/>
      <c r="GI329"/>
      <c r="GJ329"/>
      <c r="GK329"/>
      <c r="GL329"/>
      <c r="GM329"/>
      <c r="GN329"/>
      <c r="GO329"/>
      <c r="GP329"/>
      <c r="GQ329"/>
      <c r="GR329"/>
      <c r="GS329"/>
      <c r="GT329"/>
      <c r="GU329"/>
      <c r="GV329"/>
      <c r="GW329"/>
      <c r="GX329"/>
      <c r="GY329"/>
      <c r="GZ329"/>
      <c r="HA329"/>
      <c r="HB329"/>
      <c r="HC329"/>
      <c r="HD329"/>
      <c r="HE329"/>
      <c r="HF329"/>
      <c r="HG329"/>
      <c r="HH329"/>
      <c r="HI329"/>
      <c r="HJ329"/>
      <c r="HK329"/>
      <c r="HL329"/>
      <c r="HM329"/>
      <c r="HN329"/>
      <c r="HO329"/>
      <c r="HP329"/>
      <c r="HQ329"/>
      <c r="HR329"/>
      <c r="HS329"/>
      <c r="HT329"/>
      <c r="HU329"/>
      <c r="HV329"/>
      <c r="HW329"/>
      <c r="HX329"/>
      <c r="HY329"/>
      <c r="HZ329"/>
      <c r="IA329"/>
      <c r="IB329"/>
      <c r="IC329"/>
      <c r="ID329"/>
      <c r="IE329"/>
      <c r="IF329"/>
      <c r="IG329"/>
      <c r="IH329"/>
      <c r="II329"/>
      <c r="IJ329"/>
      <c r="IK329"/>
      <c r="IL329"/>
      <c r="IM329"/>
      <c r="IN329"/>
      <c r="IO329"/>
      <c r="IP329"/>
      <c r="IQ329"/>
      <c r="IR329"/>
      <c r="IS329"/>
      <c r="IT329"/>
      <c r="IU329"/>
      <c r="IV329"/>
      <c r="IW329"/>
      <c r="IX329"/>
      <c r="IY329"/>
      <c r="IZ329"/>
      <c r="JA329"/>
      <c r="JB329"/>
      <c r="JC329"/>
      <c r="JD329"/>
      <c r="JE329"/>
      <c r="JF329"/>
      <c r="JG329"/>
      <c r="JH329"/>
      <c r="JI329"/>
      <c r="JJ329"/>
      <c r="JK329"/>
      <c r="JL329"/>
      <c r="JM329"/>
      <c r="JN329"/>
      <c r="JO329"/>
      <c r="JP329"/>
      <c r="JQ329"/>
      <c r="JR329"/>
      <c r="JS329"/>
      <c r="JT329"/>
      <c r="JU329"/>
      <c r="JV329"/>
      <c r="JW329"/>
      <c r="JX329"/>
      <c r="JY329"/>
      <c r="JZ329"/>
      <c r="KA329"/>
      <c r="KB329"/>
      <c r="KC329"/>
      <c r="KD329"/>
      <c r="KE329"/>
      <c r="KF329"/>
      <c r="KG329"/>
      <c r="KH329"/>
      <c r="KI329"/>
      <c r="KJ329"/>
      <c r="KK329"/>
      <c r="KL329"/>
      <c r="KM329"/>
      <c r="KN329"/>
      <c r="KO329"/>
      <c r="KP329"/>
      <c r="KQ329"/>
      <c r="KR329"/>
      <c r="KS329"/>
      <c r="KT329"/>
      <c r="KU329"/>
      <c r="KV329"/>
      <c r="KW329"/>
      <c r="KX329"/>
      <c r="KY329"/>
      <c r="KZ329"/>
      <c r="LA329"/>
      <c r="LB329"/>
      <c r="LC329"/>
      <c r="LD329"/>
      <c r="LE329"/>
      <c r="LF329"/>
      <c r="LG329"/>
      <c r="LH329"/>
      <c r="LI329"/>
      <c r="LJ329"/>
      <c r="LK329"/>
      <c r="LL329"/>
      <c r="LM329"/>
      <c r="LN329"/>
      <c r="LO329"/>
      <c r="LP329"/>
      <c r="LQ329"/>
      <c r="LR329"/>
      <c r="LS329"/>
      <c r="LT329"/>
      <c r="LU329"/>
      <c r="LV329"/>
      <c r="LW329"/>
      <c r="LX329"/>
      <c r="LY329"/>
      <c r="LZ329"/>
      <c r="MA329"/>
      <c r="MB329"/>
      <c r="MC329"/>
      <c r="MD329"/>
      <c r="ME329"/>
      <c r="MF329"/>
      <c r="MG329"/>
      <c r="MH329"/>
      <c r="MI329"/>
      <c r="MJ329"/>
      <c r="MK329"/>
      <c r="ML329"/>
      <c r="MM329"/>
      <c r="MN329"/>
      <c r="MO329"/>
      <c r="MP329"/>
      <c r="MQ329"/>
      <c r="MR329"/>
      <c r="MS329"/>
      <c r="MT329"/>
      <c r="MU329"/>
      <c r="MV329"/>
      <c r="MW329"/>
      <c r="MX329"/>
      <c r="MY329"/>
      <c r="MZ329"/>
      <c r="NA329"/>
      <c r="NB329"/>
      <c r="NC329"/>
      <c r="ND329"/>
      <c r="NE329"/>
      <c r="NF329"/>
      <c r="NG329"/>
      <c r="NH329"/>
      <c r="NI329"/>
      <c r="NJ329"/>
      <c r="NK329"/>
      <c r="NL329"/>
      <c r="NM329"/>
      <c r="NN329"/>
      <c r="NO329"/>
      <c r="NP329"/>
      <c r="NQ329"/>
      <c r="NR329"/>
      <c r="NS329"/>
      <c r="NT329"/>
      <c r="NU329"/>
      <c r="NV329"/>
      <c r="NW329"/>
      <c r="NX329"/>
      <c r="NY329"/>
      <c r="NZ329"/>
      <c r="OA329"/>
      <c r="OB329"/>
      <c r="OC329"/>
      <c r="OD329"/>
      <c r="OE329"/>
      <c r="OF329"/>
      <c r="OG329"/>
      <c r="OH329"/>
      <c r="OI329"/>
      <c r="OJ329"/>
      <c r="OK329"/>
      <c r="OL329"/>
      <c r="OM329"/>
      <c r="ON329"/>
      <c r="OO329"/>
      <c r="OP329"/>
      <c r="OQ329"/>
      <c r="OR329"/>
      <c r="OS329"/>
      <c r="OT329"/>
      <c r="OU329"/>
      <c r="OV329"/>
      <c r="OW329"/>
      <c r="OX329"/>
      <c r="OY329"/>
      <c r="OZ329"/>
      <c r="PA329"/>
      <c r="PB329"/>
      <c r="PC329"/>
      <c r="PD329"/>
      <c r="PE329"/>
      <c r="PF329"/>
      <c r="PG329"/>
      <c r="PH329"/>
      <c r="PI329"/>
      <c r="PJ329"/>
      <c r="PK329"/>
      <c r="PL329"/>
      <c r="PM329"/>
      <c r="PN329"/>
      <c r="PO329"/>
      <c r="PP329"/>
      <c r="PQ329"/>
      <c r="PR329"/>
      <c r="PS329"/>
      <c r="PT329"/>
      <c r="PU329"/>
      <c r="PV329"/>
      <c r="PW329"/>
      <c r="PX329"/>
      <c r="PY329"/>
      <c r="PZ329"/>
      <c r="QA329"/>
      <c r="QB329"/>
      <c r="QC329"/>
      <c r="QD329"/>
      <c r="QE329"/>
      <c r="QF329"/>
      <c r="QG329"/>
      <c r="QH329"/>
      <c r="QI329"/>
      <c r="QJ329"/>
      <c r="QK329"/>
      <c r="QL329"/>
      <c r="QM329"/>
      <c r="QN329"/>
      <c r="QO329"/>
      <c r="QP329"/>
      <c r="QQ329"/>
      <c r="QR329"/>
      <c r="QS329"/>
      <c r="QT329"/>
      <c r="QU329"/>
      <c r="QV329"/>
      <c r="QW329"/>
      <c r="QX329"/>
      <c r="QY329"/>
      <c r="QZ329"/>
      <c r="RA329"/>
      <c r="RB329"/>
      <c r="RC329"/>
      <c r="RD329"/>
      <c r="RE329"/>
      <c r="RF329"/>
      <c r="RG329"/>
      <c r="RH329"/>
      <c r="RI329"/>
      <c r="RJ329"/>
      <c r="RK329"/>
      <c r="RL329"/>
      <c r="RM329"/>
      <c r="RN329"/>
      <c r="RO329"/>
      <c r="RP329"/>
      <c r="RQ329"/>
      <c r="RR329"/>
      <c r="RS329"/>
      <c r="RT329"/>
      <c r="RU329"/>
      <c r="RV329"/>
      <c r="RW329"/>
      <c r="RX329"/>
      <c r="RY329"/>
      <c r="RZ329"/>
      <c r="SA329"/>
      <c r="SB329"/>
      <c r="SC329"/>
      <c r="SD329"/>
      <c r="SE329"/>
      <c r="SF329"/>
      <c r="SG329"/>
      <c r="SH329"/>
      <c r="SI329"/>
      <c r="SJ329"/>
      <c r="SK329"/>
      <c r="SL329"/>
      <c r="SM329"/>
      <c r="SN329"/>
      <c r="SO329"/>
      <c r="SP329"/>
      <c r="SQ329"/>
      <c r="SR329"/>
      <c r="SS329"/>
      <c r="ST329"/>
      <c r="SU329"/>
      <c r="SV329"/>
      <c r="SW329"/>
      <c r="SX329"/>
      <c r="SY329"/>
      <c r="SZ329"/>
      <c r="TA329"/>
      <c r="TB329"/>
      <c r="TC329"/>
      <c r="TD329"/>
      <c r="TE329"/>
      <c r="TF329"/>
      <c r="TG329"/>
      <c r="TH329"/>
      <c r="TI329"/>
      <c r="TJ329"/>
      <c r="TK329"/>
      <c r="TL329"/>
      <c r="TM329"/>
      <c r="TN329"/>
      <c r="TO329"/>
      <c r="TP329"/>
      <c r="TQ329"/>
      <c r="TR329"/>
      <c r="TS329"/>
      <c r="TT329"/>
      <c r="TU329"/>
      <c r="TV329"/>
      <c r="TW329"/>
      <c r="TX329"/>
      <c r="TY329"/>
      <c r="TZ329"/>
      <c r="UA329"/>
      <c r="UB329"/>
      <c r="UC329"/>
      <c r="UD329"/>
      <c r="UE329"/>
      <c r="UF329"/>
      <c r="UG329"/>
      <c r="UH329"/>
      <c r="UI329"/>
      <c r="UJ329"/>
      <c r="UK329"/>
      <c r="UL329"/>
      <c r="UM329"/>
      <c r="UN329"/>
      <c r="UO329"/>
      <c r="UP329"/>
      <c r="UQ329"/>
      <c r="UR329"/>
      <c r="US329"/>
      <c r="UT329"/>
      <c r="UU329"/>
      <c r="UV329"/>
      <c r="UW329"/>
      <c r="UX329"/>
      <c r="UY329"/>
      <c r="UZ329"/>
      <c r="VA329"/>
      <c r="VB329"/>
      <c r="VC329"/>
      <c r="VD329"/>
      <c r="VE329"/>
      <c r="VF329"/>
      <c r="VG329"/>
      <c r="VH329"/>
      <c r="VI329"/>
      <c r="VJ329"/>
      <c r="VK329"/>
      <c r="VL329"/>
      <c r="VM329"/>
      <c r="VN329"/>
      <c r="VO329"/>
      <c r="VP329"/>
      <c r="VQ329"/>
      <c r="VR329"/>
      <c r="VS329"/>
      <c r="VT329"/>
      <c r="VU329"/>
      <c r="VV329"/>
      <c r="VW329"/>
      <c r="VX329"/>
      <c r="VY329"/>
      <c r="VZ329"/>
      <c r="WA329"/>
      <c r="WB329"/>
      <c r="WC329"/>
      <c r="WD329"/>
      <c r="WE329"/>
      <c r="WF329"/>
      <c r="WG329"/>
      <c r="WH329"/>
      <c r="WI329"/>
      <c r="WJ329"/>
      <c r="WK329"/>
      <c r="WL329"/>
      <c r="WM329"/>
      <c r="WN329"/>
      <c r="WO329"/>
      <c r="WP329"/>
      <c r="WQ329"/>
      <c r="WR329"/>
      <c r="WS329"/>
      <c r="WT329"/>
      <c r="WU329"/>
      <c r="WV329"/>
      <c r="WW329"/>
      <c r="WX329"/>
      <c r="WY329"/>
      <c r="WZ329"/>
      <c r="XA329"/>
      <c r="XB329"/>
      <c r="XC329"/>
      <c r="XD329"/>
      <c r="XE329"/>
      <c r="XF329"/>
      <c r="XG329"/>
      <c r="XH329"/>
      <c r="XI329"/>
      <c r="XJ329"/>
      <c r="XK329"/>
      <c r="XL329"/>
      <c r="XM329"/>
      <c r="XN329"/>
      <c r="XO329"/>
      <c r="XP329"/>
      <c r="XQ329"/>
      <c r="XR329"/>
      <c r="XS329"/>
      <c r="XT329"/>
      <c r="XU329"/>
      <c r="XV329"/>
      <c r="XW329"/>
      <c r="XX329"/>
      <c r="XY329"/>
      <c r="XZ329"/>
      <c r="YA329"/>
      <c r="YB329"/>
      <c r="YC329"/>
      <c r="YD329"/>
      <c r="YE329"/>
      <c r="YF329"/>
      <c r="YG329"/>
      <c r="YH329"/>
      <c r="YI329"/>
      <c r="YJ329"/>
      <c r="YK329"/>
      <c r="YL329"/>
      <c r="YM329"/>
      <c r="YN329"/>
      <c r="YO329"/>
      <c r="YP329"/>
      <c r="YQ329"/>
      <c r="YR329"/>
      <c r="YS329"/>
      <c r="YT329"/>
      <c r="YU329"/>
      <c r="YV329"/>
      <c r="YW329"/>
      <c r="YX329"/>
      <c r="YY329"/>
      <c r="YZ329"/>
      <c r="ZA329"/>
      <c r="ZB329"/>
      <c r="ZC329"/>
      <c r="ZD329"/>
      <c r="ZE329"/>
      <c r="ZF329"/>
      <c r="ZG329"/>
      <c r="ZH329"/>
      <c r="ZI329"/>
      <c r="ZJ329"/>
      <c r="ZK329"/>
      <c r="ZL329"/>
      <c r="ZM329"/>
      <c r="ZN329"/>
      <c r="ZO329"/>
      <c r="ZP329"/>
      <c r="ZQ329"/>
      <c r="ZR329"/>
      <c r="ZS329"/>
      <c r="ZT329"/>
      <c r="ZU329"/>
      <c r="ZV329"/>
      <c r="ZW329"/>
      <c r="ZX329"/>
      <c r="ZY329"/>
      <c r="ZZ329"/>
    </row>
    <row r="330" spans="1:702" s="18" customFormat="1">
      <c r="A330" s="69" t="s">
        <v>361</v>
      </c>
      <c r="B330">
        <v>0</v>
      </c>
      <c r="C330">
        <v>0</v>
      </c>
      <c r="D330">
        <v>0</v>
      </c>
      <c r="E330">
        <v>0</v>
      </c>
      <c r="F330">
        <v>0</v>
      </c>
      <c r="G330">
        <v>0</v>
      </c>
      <c r="H330">
        <v>0</v>
      </c>
      <c r="I330">
        <v>0</v>
      </c>
      <c r="J330">
        <v>0</v>
      </c>
      <c r="K330">
        <v>0</v>
      </c>
      <c r="L330">
        <v>0</v>
      </c>
      <c r="M330">
        <v>0</v>
      </c>
      <c r="N330">
        <v>0</v>
      </c>
      <c r="O330">
        <v>0</v>
      </c>
      <c r="P330">
        <v>0</v>
      </c>
      <c r="Q330">
        <v>0</v>
      </c>
      <c r="R330">
        <v>0</v>
      </c>
      <c r="S330">
        <v>0</v>
      </c>
      <c r="T330">
        <v>0</v>
      </c>
      <c r="U330">
        <v>0</v>
      </c>
      <c r="V330">
        <v>0</v>
      </c>
      <c r="W330">
        <v>0</v>
      </c>
      <c r="X330">
        <v>0</v>
      </c>
      <c r="Y330">
        <v>0</v>
      </c>
      <c r="Z330">
        <v>0</v>
      </c>
      <c r="AA330">
        <v>0</v>
      </c>
      <c r="AB330">
        <v>0</v>
      </c>
      <c r="AC330">
        <v>0</v>
      </c>
      <c r="AD330">
        <v>0</v>
      </c>
      <c r="AE330">
        <v>0</v>
      </c>
      <c r="AF330">
        <v>0</v>
      </c>
      <c r="AG330">
        <v>0</v>
      </c>
      <c r="AH330">
        <v>0</v>
      </c>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c r="DF330"/>
      <c r="DG330"/>
      <c r="DH330"/>
      <c r="DI330"/>
      <c r="DJ330"/>
      <c r="DK330"/>
      <c r="DL330"/>
      <c r="DM330"/>
      <c r="DN330"/>
      <c r="DO330"/>
      <c r="DP330"/>
      <c r="DQ330"/>
      <c r="DR330"/>
      <c r="DS330"/>
      <c r="DT330"/>
      <c r="DU330"/>
      <c r="DV330"/>
      <c r="DW330"/>
      <c r="DX330"/>
      <c r="DY330"/>
      <c r="DZ330"/>
      <c r="EA330"/>
      <c r="EB330"/>
      <c r="EC330"/>
      <c r="ED330"/>
      <c r="EE330"/>
      <c r="EF330"/>
      <c r="EG330"/>
      <c r="EH330"/>
      <c r="EI330"/>
      <c r="EJ330"/>
      <c r="EK330"/>
      <c r="EL330"/>
      <c r="EM330"/>
      <c r="EN330"/>
      <c r="EO330"/>
      <c r="EP330"/>
      <c r="EQ330"/>
      <c r="ER330"/>
      <c r="ES330"/>
      <c r="ET330"/>
      <c r="EU330"/>
      <c r="EV330"/>
      <c r="EW330"/>
      <c r="EX330"/>
      <c r="EY330"/>
      <c r="EZ330"/>
      <c r="FA330"/>
      <c r="FB330"/>
      <c r="FC330"/>
      <c r="FD330"/>
      <c r="FE330"/>
      <c r="FF330"/>
      <c r="FG330"/>
      <c r="FH330"/>
      <c r="FI330"/>
      <c r="FJ330"/>
      <c r="FK330"/>
      <c r="FL330"/>
      <c r="FM330"/>
      <c r="FN330"/>
      <c r="FO330"/>
      <c r="FP330"/>
      <c r="FQ330"/>
      <c r="FR330"/>
      <c r="FS330"/>
      <c r="FT330"/>
      <c r="FU330"/>
      <c r="FV330"/>
      <c r="FW330"/>
      <c r="FX330"/>
      <c r="FY330"/>
      <c r="FZ330"/>
      <c r="GA330"/>
      <c r="GB330"/>
      <c r="GC330"/>
      <c r="GD330"/>
      <c r="GE330"/>
      <c r="GF330"/>
      <c r="GG330"/>
      <c r="GH330"/>
      <c r="GI330"/>
      <c r="GJ330"/>
      <c r="GK330"/>
      <c r="GL330"/>
      <c r="GM330"/>
      <c r="GN330"/>
      <c r="GO330"/>
      <c r="GP330"/>
      <c r="GQ330"/>
      <c r="GR330"/>
      <c r="GS330"/>
      <c r="GT330"/>
      <c r="GU330"/>
      <c r="GV330"/>
      <c r="GW330"/>
      <c r="GX330"/>
      <c r="GY330"/>
      <c r="GZ330"/>
      <c r="HA330"/>
      <c r="HB330"/>
      <c r="HC330"/>
      <c r="HD330"/>
      <c r="HE330"/>
      <c r="HF330"/>
      <c r="HG330"/>
      <c r="HH330"/>
      <c r="HI330"/>
      <c r="HJ330"/>
      <c r="HK330"/>
      <c r="HL330"/>
      <c r="HM330"/>
      <c r="HN330"/>
      <c r="HO330"/>
      <c r="HP330"/>
      <c r="HQ330"/>
      <c r="HR330"/>
      <c r="HS330"/>
      <c r="HT330"/>
      <c r="HU330"/>
      <c r="HV330"/>
      <c r="HW330"/>
      <c r="HX330"/>
      <c r="HY330"/>
      <c r="HZ330"/>
      <c r="IA330"/>
      <c r="IB330"/>
      <c r="IC330"/>
      <c r="ID330"/>
      <c r="IE330"/>
      <c r="IF330"/>
      <c r="IG330"/>
      <c r="IH330"/>
      <c r="II330"/>
      <c r="IJ330"/>
      <c r="IK330"/>
      <c r="IL330"/>
      <c r="IM330"/>
      <c r="IN330"/>
      <c r="IO330"/>
      <c r="IP330"/>
      <c r="IQ330"/>
      <c r="IR330"/>
      <c r="IS330"/>
      <c r="IT330"/>
      <c r="IU330"/>
      <c r="IV330"/>
      <c r="IW330"/>
      <c r="IX330"/>
      <c r="IY330"/>
      <c r="IZ330"/>
      <c r="JA330"/>
      <c r="JB330"/>
      <c r="JC330"/>
      <c r="JD330"/>
      <c r="JE330"/>
      <c r="JF330"/>
      <c r="JG330"/>
      <c r="JH330"/>
      <c r="JI330"/>
      <c r="JJ330"/>
      <c r="JK330"/>
      <c r="JL330"/>
      <c r="JM330"/>
      <c r="JN330"/>
      <c r="JO330"/>
      <c r="JP330"/>
      <c r="JQ330"/>
      <c r="JR330"/>
      <c r="JS330"/>
      <c r="JT330"/>
      <c r="JU330"/>
      <c r="JV330"/>
      <c r="JW330"/>
      <c r="JX330"/>
      <c r="JY330"/>
      <c r="JZ330"/>
      <c r="KA330"/>
      <c r="KB330"/>
      <c r="KC330"/>
      <c r="KD330"/>
      <c r="KE330"/>
      <c r="KF330"/>
      <c r="KG330"/>
      <c r="KH330"/>
      <c r="KI330"/>
      <c r="KJ330"/>
      <c r="KK330"/>
      <c r="KL330"/>
      <c r="KM330"/>
      <c r="KN330"/>
      <c r="KO330"/>
      <c r="KP330"/>
      <c r="KQ330"/>
      <c r="KR330"/>
      <c r="KS330"/>
      <c r="KT330"/>
      <c r="KU330"/>
      <c r="KV330"/>
      <c r="KW330"/>
      <c r="KX330"/>
      <c r="KY330"/>
      <c r="KZ330"/>
      <c r="LA330"/>
      <c r="LB330"/>
      <c r="LC330"/>
      <c r="LD330"/>
      <c r="LE330"/>
      <c r="LF330"/>
      <c r="LG330"/>
      <c r="LH330"/>
      <c r="LI330"/>
      <c r="LJ330"/>
      <c r="LK330"/>
      <c r="LL330"/>
      <c r="LM330"/>
      <c r="LN330"/>
      <c r="LO330"/>
      <c r="LP330"/>
      <c r="LQ330"/>
      <c r="LR330"/>
      <c r="LS330"/>
      <c r="LT330"/>
      <c r="LU330"/>
      <c r="LV330"/>
      <c r="LW330"/>
      <c r="LX330"/>
      <c r="LY330"/>
      <c r="LZ330"/>
      <c r="MA330"/>
      <c r="MB330"/>
      <c r="MC330"/>
      <c r="MD330"/>
      <c r="ME330"/>
      <c r="MF330"/>
      <c r="MG330"/>
      <c r="MH330"/>
      <c r="MI330"/>
      <c r="MJ330"/>
      <c r="MK330"/>
      <c r="ML330"/>
      <c r="MM330"/>
      <c r="MN330"/>
      <c r="MO330"/>
      <c r="MP330"/>
      <c r="MQ330"/>
      <c r="MR330"/>
      <c r="MS330"/>
      <c r="MT330"/>
      <c r="MU330"/>
      <c r="MV330"/>
      <c r="MW330"/>
      <c r="MX330"/>
      <c r="MY330"/>
      <c r="MZ330"/>
      <c r="NA330"/>
      <c r="NB330"/>
      <c r="NC330"/>
      <c r="ND330"/>
      <c r="NE330"/>
      <c r="NF330"/>
      <c r="NG330"/>
      <c r="NH330"/>
      <c r="NI330"/>
      <c r="NJ330"/>
      <c r="NK330"/>
      <c r="NL330"/>
      <c r="NM330"/>
      <c r="NN330"/>
      <c r="NO330"/>
      <c r="NP330"/>
      <c r="NQ330"/>
      <c r="NR330"/>
      <c r="NS330"/>
      <c r="NT330"/>
      <c r="NU330"/>
      <c r="NV330"/>
      <c r="NW330"/>
      <c r="NX330"/>
      <c r="NY330"/>
      <c r="NZ330"/>
      <c r="OA330"/>
      <c r="OB330"/>
      <c r="OC330"/>
      <c r="OD330"/>
      <c r="OE330"/>
      <c r="OF330"/>
      <c r="OG330"/>
      <c r="OH330"/>
      <c r="OI330"/>
      <c r="OJ330"/>
      <c r="OK330"/>
      <c r="OL330"/>
      <c r="OM330"/>
      <c r="ON330"/>
      <c r="OO330"/>
      <c r="OP330"/>
      <c r="OQ330"/>
      <c r="OR330"/>
      <c r="OS330"/>
      <c r="OT330"/>
      <c r="OU330"/>
      <c r="OV330"/>
      <c r="OW330"/>
      <c r="OX330"/>
      <c r="OY330"/>
      <c r="OZ330"/>
      <c r="PA330"/>
      <c r="PB330"/>
      <c r="PC330"/>
      <c r="PD330"/>
      <c r="PE330"/>
      <c r="PF330"/>
      <c r="PG330"/>
      <c r="PH330"/>
      <c r="PI330"/>
      <c r="PJ330"/>
      <c r="PK330"/>
      <c r="PL330"/>
      <c r="PM330"/>
      <c r="PN330"/>
      <c r="PO330"/>
      <c r="PP330"/>
      <c r="PQ330"/>
      <c r="PR330"/>
      <c r="PS330"/>
      <c r="PT330"/>
      <c r="PU330"/>
      <c r="PV330"/>
      <c r="PW330"/>
      <c r="PX330"/>
      <c r="PY330"/>
      <c r="PZ330"/>
      <c r="QA330"/>
      <c r="QB330"/>
      <c r="QC330"/>
      <c r="QD330"/>
      <c r="QE330"/>
      <c r="QF330"/>
      <c r="QG330"/>
      <c r="QH330"/>
      <c r="QI330"/>
      <c r="QJ330"/>
      <c r="QK330"/>
      <c r="QL330"/>
      <c r="QM330"/>
      <c r="QN330"/>
      <c r="QO330"/>
      <c r="QP330"/>
      <c r="QQ330"/>
      <c r="QR330"/>
      <c r="QS330"/>
      <c r="QT330"/>
      <c r="QU330"/>
      <c r="QV330"/>
      <c r="QW330"/>
      <c r="QX330"/>
      <c r="QY330"/>
      <c r="QZ330"/>
      <c r="RA330"/>
      <c r="RB330"/>
      <c r="RC330"/>
      <c r="RD330"/>
      <c r="RE330"/>
      <c r="RF330"/>
      <c r="RG330"/>
      <c r="RH330"/>
      <c r="RI330"/>
      <c r="RJ330"/>
      <c r="RK330"/>
      <c r="RL330"/>
      <c r="RM330"/>
      <c r="RN330"/>
      <c r="RO330"/>
      <c r="RP330"/>
      <c r="RQ330"/>
      <c r="RR330"/>
      <c r="RS330"/>
      <c r="RT330"/>
      <c r="RU330"/>
      <c r="RV330"/>
      <c r="RW330"/>
      <c r="RX330"/>
      <c r="RY330"/>
      <c r="RZ330"/>
      <c r="SA330"/>
      <c r="SB330"/>
      <c r="SC330"/>
      <c r="SD330"/>
      <c r="SE330"/>
      <c r="SF330"/>
      <c r="SG330"/>
      <c r="SH330"/>
      <c r="SI330"/>
      <c r="SJ330"/>
      <c r="SK330"/>
      <c r="SL330"/>
      <c r="SM330"/>
      <c r="SN330"/>
      <c r="SO330"/>
      <c r="SP330"/>
      <c r="SQ330"/>
      <c r="SR330"/>
      <c r="SS330"/>
      <c r="ST330"/>
      <c r="SU330"/>
      <c r="SV330"/>
      <c r="SW330"/>
      <c r="SX330"/>
      <c r="SY330"/>
      <c r="SZ330"/>
      <c r="TA330"/>
      <c r="TB330"/>
      <c r="TC330"/>
      <c r="TD330"/>
      <c r="TE330"/>
      <c r="TF330"/>
      <c r="TG330"/>
      <c r="TH330"/>
      <c r="TI330"/>
      <c r="TJ330"/>
      <c r="TK330"/>
      <c r="TL330"/>
      <c r="TM330"/>
      <c r="TN330"/>
      <c r="TO330"/>
      <c r="TP330"/>
      <c r="TQ330"/>
      <c r="TR330"/>
      <c r="TS330"/>
      <c r="TT330"/>
      <c r="TU330"/>
      <c r="TV330"/>
      <c r="TW330"/>
      <c r="TX330"/>
      <c r="TY330"/>
      <c r="TZ330"/>
      <c r="UA330"/>
      <c r="UB330"/>
      <c r="UC330"/>
      <c r="UD330"/>
      <c r="UE330"/>
      <c r="UF330"/>
      <c r="UG330"/>
      <c r="UH330"/>
      <c r="UI330"/>
      <c r="UJ330"/>
      <c r="UK330"/>
      <c r="UL330"/>
      <c r="UM330"/>
      <c r="UN330"/>
      <c r="UO330"/>
      <c r="UP330"/>
      <c r="UQ330"/>
      <c r="UR330"/>
      <c r="US330"/>
      <c r="UT330"/>
      <c r="UU330"/>
      <c r="UV330"/>
      <c r="UW330"/>
      <c r="UX330"/>
      <c r="UY330"/>
      <c r="UZ330"/>
      <c r="VA330"/>
      <c r="VB330"/>
      <c r="VC330"/>
      <c r="VD330"/>
      <c r="VE330"/>
      <c r="VF330"/>
      <c r="VG330"/>
      <c r="VH330"/>
      <c r="VI330"/>
      <c r="VJ330"/>
      <c r="VK330"/>
      <c r="VL330"/>
      <c r="VM330"/>
      <c r="VN330"/>
      <c r="VO330"/>
      <c r="VP330"/>
      <c r="VQ330"/>
      <c r="VR330"/>
      <c r="VS330"/>
      <c r="VT330"/>
      <c r="VU330"/>
      <c r="VV330"/>
      <c r="VW330"/>
      <c r="VX330"/>
      <c r="VY330"/>
      <c r="VZ330"/>
      <c r="WA330"/>
      <c r="WB330"/>
      <c r="WC330"/>
      <c r="WD330"/>
      <c r="WE330"/>
      <c r="WF330"/>
      <c r="WG330"/>
      <c r="WH330"/>
      <c r="WI330"/>
      <c r="WJ330"/>
      <c r="WK330"/>
      <c r="WL330"/>
      <c r="WM330"/>
      <c r="WN330"/>
      <c r="WO330"/>
      <c r="WP330"/>
      <c r="WQ330"/>
      <c r="WR330"/>
      <c r="WS330"/>
      <c r="WT330"/>
      <c r="WU330"/>
      <c r="WV330"/>
      <c r="WW330"/>
      <c r="WX330"/>
      <c r="WY330"/>
      <c r="WZ330"/>
      <c r="XA330"/>
      <c r="XB330"/>
      <c r="XC330"/>
      <c r="XD330"/>
      <c r="XE330"/>
      <c r="XF330"/>
      <c r="XG330"/>
      <c r="XH330"/>
      <c r="XI330"/>
      <c r="XJ330"/>
      <c r="XK330"/>
      <c r="XL330"/>
      <c r="XM330"/>
      <c r="XN330"/>
      <c r="XO330"/>
      <c r="XP330"/>
      <c r="XQ330"/>
      <c r="XR330"/>
      <c r="XS330"/>
      <c r="XT330"/>
      <c r="XU330"/>
      <c r="XV330"/>
      <c r="XW330"/>
      <c r="XX330"/>
      <c r="XY330"/>
      <c r="XZ330"/>
      <c r="YA330"/>
      <c r="YB330"/>
      <c r="YC330"/>
      <c r="YD330"/>
      <c r="YE330"/>
      <c r="YF330"/>
      <c r="YG330"/>
      <c r="YH330"/>
      <c r="YI330"/>
      <c r="YJ330"/>
      <c r="YK330"/>
      <c r="YL330"/>
      <c r="YM330"/>
      <c r="YN330"/>
      <c r="YO330"/>
      <c r="YP330"/>
      <c r="YQ330"/>
      <c r="YR330"/>
      <c r="YS330"/>
      <c r="YT330"/>
      <c r="YU330"/>
      <c r="YV330"/>
      <c r="YW330"/>
      <c r="YX330"/>
      <c r="YY330"/>
      <c r="YZ330"/>
      <c r="ZA330"/>
      <c r="ZB330"/>
      <c r="ZC330"/>
      <c r="ZD330"/>
      <c r="ZE330"/>
      <c r="ZF330"/>
      <c r="ZG330"/>
      <c r="ZH330"/>
      <c r="ZI330"/>
      <c r="ZJ330"/>
      <c r="ZK330"/>
      <c r="ZL330"/>
      <c r="ZM330"/>
      <c r="ZN330"/>
      <c r="ZO330"/>
      <c r="ZP330"/>
      <c r="ZQ330"/>
      <c r="ZR330"/>
      <c r="ZS330"/>
      <c r="ZT330"/>
      <c r="ZU330"/>
      <c r="ZV330"/>
      <c r="ZW330"/>
      <c r="ZX330"/>
      <c r="ZY330"/>
      <c r="ZZ330"/>
    </row>
    <row r="331" spans="1:702" s="18" customFormat="1">
      <c r="A331" s="158" t="s">
        <v>362</v>
      </c>
      <c r="B331">
        <v>0</v>
      </c>
      <c r="C331">
        <v>0</v>
      </c>
      <c r="D331">
        <v>0</v>
      </c>
      <c r="E331">
        <v>0</v>
      </c>
      <c r="F331">
        <v>0</v>
      </c>
      <c r="G331">
        <v>0</v>
      </c>
      <c r="H331">
        <v>0</v>
      </c>
      <c r="I331">
        <v>0</v>
      </c>
      <c r="J331">
        <v>0</v>
      </c>
      <c r="K331">
        <v>0</v>
      </c>
      <c r="L331">
        <v>0</v>
      </c>
      <c r="M331">
        <v>0</v>
      </c>
      <c r="N331">
        <v>0</v>
      </c>
      <c r="O331">
        <v>0</v>
      </c>
      <c r="P331">
        <v>0</v>
      </c>
      <c r="Q331">
        <v>0</v>
      </c>
      <c r="R331">
        <v>0</v>
      </c>
      <c r="S331">
        <v>0</v>
      </c>
      <c r="T331">
        <v>0</v>
      </c>
      <c r="U331">
        <v>0</v>
      </c>
      <c r="V331">
        <v>0</v>
      </c>
      <c r="W331">
        <v>0</v>
      </c>
      <c r="X331">
        <v>0</v>
      </c>
      <c r="Y331">
        <v>0</v>
      </c>
      <c r="Z331">
        <v>0</v>
      </c>
      <c r="AA331">
        <v>0</v>
      </c>
      <c r="AB331">
        <v>0</v>
      </c>
      <c r="AC331">
        <v>0</v>
      </c>
      <c r="AD331">
        <v>0</v>
      </c>
      <c r="AE331">
        <v>0</v>
      </c>
      <c r="AF331">
        <v>0</v>
      </c>
      <c r="AG331">
        <v>0</v>
      </c>
      <c r="AH331">
        <v>0</v>
      </c>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c r="CW331"/>
      <c r="CX331"/>
      <c r="CY331"/>
      <c r="CZ331"/>
      <c r="DA331"/>
      <c r="DB331"/>
      <c r="DC331"/>
      <c r="DD331"/>
      <c r="DE331"/>
      <c r="DF331"/>
      <c r="DG331"/>
      <c r="DH331"/>
      <c r="DI331"/>
      <c r="DJ331"/>
      <c r="DK331"/>
      <c r="DL331"/>
      <c r="DM331"/>
      <c r="DN331"/>
      <c r="DO331"/>
      <c r="DP331"/>
      <c r="DQ331"/>
      <c r="DR331"/>
      <c r="DS331"/>
      <c r="DT331"/>
      <c r="DU331"/>
      <c r="DV331"/>
      <c r="DW331"/>
      <c r="DX331"/>
      <c r="DY331"/>
      <c r="DZ331"/>
      <c r="EA331"/>
      <c r="EB331"/>
      <c r="EC331"/>
      <c r="ED331"/>
      <c r="EE331"/>
      <c r="EF331"/>
      <c r="EG331"/>
      <c r="EH331"/>
      <c r="EI331"/>
      <c r="EJ331"/>
      <c r="EK331"/>
      <c r="EL331"/>
      <c r="EM331"/>
      <c r="EN331"/>
      <c r="EO331"/>
      <c r="EP331"/>
      <c r="EQ331"/>
      <c r="ER331"/>
      <c r="ES331"/>
      <c r="ET331"/>
      <c r="EU331"/>
      <c r="EV331"/>
      <c r="EW331"/>
      <c r="EX331"/>
      <c r="EY331"/>
      <c r="EZ331"/>
      <c r="FA331"/>
      <c r="FB331"/>
      <c r="FC331"/>
      <c r="FD331"/>
      <c r="FE331"/>
      <c r="FF331"/>
      <c r="FG331"/>
      <c r="FH331"/>
      <c r="FI331"/>
      <c r="FJ331"/>
      <c r="FK331"/>
      <c r="FL331"/>
      <c r="FM331"/>
      <c r="FN331"/>
      <c r="FO331"/>
      <c r="FP331"/>
      <c r="FQ331"/>
      <c r="FR331"/>
      <c r="FS331"/>
      <c r="FT331"/>
      <c r="FU331"/>
      <c r="FV331"/>
      <c r="FW331"/>
      <c r="FX331"/>
      <c r="FY331"/>
      <c r="FZ331"/>
      <c r="GA331"/>
      <c r="GB331"/>
      <c r="GC331"/>
      <c r="GD331"/>
      <c r="GE331"/>
      <c r="GF331"/>
      <c r="GG331"/>
      <c r="GH331"/>
      <c r="GI331"/>
      <c r="GJ331"/>
      <c r="GK331"/>
      <c r="GL331"/>
      <c r="GM331"/>
      <c r="GN331"/>
      <c r="GO331"/>
      <c r="GP331"/>
      <c r="GQ331"/>
      <c r="GR331"/>
      <c r="GS331"/>
      <c r="GT331"/>
      <c r="GU331"/>
      <c r="GV331"/>
      <c r="GW331"/>
      <c r="GX331"/>
      <c r="GY331"/>
      <c r="GZ331"/>
      <c r="HA331"/>
      <c r="HB331"/>
      <c r="HC331"/>
      <c r="HD331"/>
      <c r="HE331"/>
      <c r="HF331"/>
      <c r="HG331"/>
      <c r="HH331"/>
      <c r="HI331"/>
      <c r="HJ331"/>
      <c r="HK331"/>
      <c r="HL331"/>
      <c r="HM331"/>
      <c r="HN331"/>
      <c r="HO331"/>
      <c r="HP331"/>
      <c r="HQ331"/>
      <c r="HR331"/>
      <c r="HS331"/>
      <c r="HT331"/>
      <c r="HU331"/>
      <c r="HV331"/>
      <c r="HW331"/>
      <c r="HX331"/>
      <c r="HY331"/>
      <c r="HZ331"/>
      <c r="IA331"/>
      <c r="IB331"/>
      <c r="IC331"/>
      <c r="ID331"/>
      <c r="IE331"/>
      <c r="IF331"/>
      <c r="IG331"/>
      <c r="IH331"/>
      <c r="II331"/>
      <c r="IJ331"/>
      <c r="IK331"/>
      <c r="IL331"/>
      <c r="IM331"/>
      <c r="IN331"/>
      <c r="IO331"/>
      <c r="IP331"/>
      <c r="IQ331"/>
      <c r="IR331"/>
      <c r="IS331"/>
      <c r="IT331"/>
      <c r="IU331"/>
      <c r="IV331"/>
      <c r="IW331"/>
      <c r="IX331"/>
      <c r="IY331"/>
      <c r="IZ331"/>
      <c r="JA331"/>
      <c r="JB331"/>
      <c r="JC331"/>
      <c r="JD331"/>
      <c r="JE331"/>
      <c r="JF331"/>
      <c r="JG331"/>
      <c r="JH331"/>
      <c r="JI331"/>
      <c r="JJ331"/>
      <c r="JK331"/>
      <c r="JL331"/>
      <c r="JM331"/>
      <c r="JN331"/>
      <c r="JO331"/>
      <c r="JP331"/>
      <c r="JQ331"/>
      <c r="JR331"/>
      <c r="JS331"/>
      <c r="JT331"/>
      <c r="JU331"/>
      <c r="JV331"/>
      <c r="JW331"/>
      <c r="JX331"/>
      <c r="JY331"/>
      <c r="JZ331"/>
      <c r="KA331"/>
      <c r="KB331"/>
      <c r="KC331"/>
      <c r="KD331"/>
      <c r="KE331"/>
      <c r="KF331"/>
      <c r="KG331"/>
      <c r="KH331"/>
      <c r="KI331"/>
      <c r="KJ331"/>
      <c r="KK331"/>
      <c r="KL331"/>
      <c r="KM331"/>
      <c r="KN331"/>
      <c r="KO331"/>
      <c r="KP331"/>
      <c r="KQ331"/>
      <c r="KR331"/>
      <c r="KS331"/>
      <c r="KT331"/>
      <c r="KU331"/>
      <c r="KV331"/>
      <c r="KW331"/>
      <c r="KX331"/>
      <c r="KY331"/>
      <c r="KZ331"/>
      <c r="LA331"/>
      <c r="LB331"/>
      <c r="LC331"/>
      <c r="LD331"/>
      <c r="LE331"/>
      <c r="LF331"/>
      <c r="LG331"/>
      <c r="LH331"/>
      <c r="LI331"/>
      <c r="LJ331"/>
      <c r="LK331"/>
      <c r="LL331"/>
      <c r="LM331"/>
      <c r="LN331"/>
      <c r="LO331"/>
      <c r="LP331"/>
      <c r="LQ331"/>
      <c r="LR331"/>
      <c r="LS331"/>
      <c r="LT331"/>
      <c r="LU331"/>
      <c r="LV331"/>
      <c r="LW331"/>
      <c r="LX331"/>
      <c r="LY331"/>
      <c r="LZ331"/>
      <c r="MA331"/>
      <c r="MB331"/>
      <c r="MC331"/>
      <c r="MD331"/>
      <c r="ME331"/>
      <c r="MF331"/>
      <c r="MG331"/>
      <c r="MH331"/>
      <c r="MI331"/>
      <c r="MJ331"/>
      <c r="MK331"/>
      <c r="ML331"/>
      <c r="MM331"/>
      <c r="MN331"/>
      <c r="MO331"/>
      <c r="MP331"/>
      <c r="MQ331"/>
      <c r="MR331"/>
      <c r="MS331"/>
      <c r="MT331"/>
      <c r="MU331"/>
      <c r="MV331"/>
      <c r="MW331"/>
      <c r="MX331"/>
      <c r="MY331"/>
      <c r="MZ331"/>
      <c r="NA331"/>
      <c r="NB331"/>
      <c r="NC331"/>
      <c r="ND331"/>
      <c r="NE331"/>
      <c r="NF331"/>
      <c r="NG331"/>
      <c r="NH331"/>
      <c r="NI331"/>
      <c r="NJ331"/>
      <c r="NK331"/>
      <c r="NL331"/>
      <c r="NM331"/>
      <c r="NN331"/>
      <c r="NO331"/>
      <c r="NP331"/>
      <c r="NQ331"/>
      <c r="NR331"/>
      <c r="NS331"/>
      <c r="NT331"/>
      <c r="NU331"/>
      <c r="NV331"/>
      <c r="NW331"/>
      <c r="NX331"/>
      <c r="NY331"/>
      <c r="NZ331"/>
      <c r="OA331"/>
      <c r="OB331"/>
      <c r="OC331"/>
      <c r="OD331"/>
      <c r="OE331"/>
      <c r="OF331"/>
      <c r="OG331"/>
      <c r="OH331"/>
      <c r="OI331"/>
      <c r="OJ331"/>
      <c r="OK331"/>
      <c r="OL331"/>
      <c r="OM331"/>
      <c r="ON331"/>
      <c r="OO331"/>
      <c r="OP331"/>
      <c r="OQ331"/>
      <c r="OR331"/>
      <c r="OS331"/>
      <c r="OT331"/>
      <c r="OU331"/>
      <c r="OV331"/>
      <c r="OW331"/>
      <c r="OX331"/>
      <c r="OY331"/>
      <c r="OZ331"/>
      <c r="PA331"/>
      <c r="PB331"/>
      <c r="PC331"/>
      <c r="PD331"/>
      <c r="PE331"/>
      <c r="PF331"/>
      <c r="PG331"/>
      <c r="PH331"/>
      <c r="PI331"/>
      <c r="PJ331"/>
      <c r="PK331"/>
      <c r="PL331"/>
      <c r="PM331"/>
      <c r="PN331"/>
      <c r="PO331"/>
      <c r="PP331"/>
      <c r="PQ331"/>
      <c r="PR331"/>
      <c r="PS331"/>
      <c r="PT331"/>
      <c r="PU331"/>
      <c r="PV331"/>
      <c r="PW331"/>
      <c r="PX331"/>
      <c r="PY331"/>
      <c r="PZ331"/>
      <c r="QA331"/>
      <c r="QB331"/>
      <c r="QC331"/>
      <c r="QD331"/>
      <c r="QE331"/>
      <c r="QF331"/>
      <c r="QG331"/>
      <c r="QH331"/>
      <c r="QI331"/>
      <c r="QJ331"/>
      <c r="QK331"/>
      <c r="QL331"/>
      <c r="QM331"/>
      <c r="QN331"/>
      <c r="QO331"/>
      <c r="QP331"/>
      <c r="QQ331"/>
      <c r="QR331"/>
      <c r="QS331"/>
      <c r="QT331"/>
      <c r="QU331"/>
      <c r="QV331"/>
      <c r="QW331"/>
      <c r="QX331"/>
      <c r="QY331"/>
      <c r="QZ331"/>
      <c r="RA331"/>
      <c r="RB331"/>
      <c r="RC331"/>
      <c r="RD331"/>
      <c r="RE331"/>
      <c r="RF331"/>
      <c r="RG331"/>
      <c r="RH331"/>
      <c r="RI331"/>
      <c r="RJ331"/>
      <c r="RK331"/>
      <c r="RL331"/>
      <c r="RM331"/>
      <c r="RN331"/>
      <c r="RO331"/>
      <c r="RP331"/>
      <c r="RQ331"/>
      <c r="RR331"/>
      <c r="RS331"/>
      <c r="RT331"/>
      <c r="RU331"/>
      <c r="RV331"/>
      <c r="RW331"/>
      <c r="RX331"/>
      <c r="RY331"/>
      <c r="RZ331"/>
      <c r="SA331"/>
      <c r="SB331"/>
      <c r="SC331"/>
      <c r="SD331"/>
      <c r="SE331"/>
      <c r="SF331"/>
      <c r="SG331"/>
      <c r="SH331"/>
      <c r="SI331"/>
      <c r="SJ331"/>
      <c r="SK331"/>
      <c r="SL331"/>
      <c r="SM331"/>
      <c r="SN331"/>
      <c r="SO331"/>
      <c r="SP331"/>
      <c r="SQ331"/>
      <c r="SR331"/>
      <c r="SS331"/>
      <c r="ST331"/>
      <c r="SU331"/>
      <c r="SV331"/>
      <c r="SW331"/>
      <c r="SX331"/>
      <c r="SY331"/>
      <c r="SZ331"/>
      <c r="TA331"/>
      <c r="TB331"/>
      <c r="TC331"/>
      <c r="TD331"/>
      <c r="TE331"/>
      <c r="TF331"/>
      <c r="TG331"/>
      <c r="TH331"/>
      <c r="TI331"/>
      <c r="TJ331"/>
      <c r="TK331"/>
      <c r="TL331"/>
      <c r="TM331"/>
      <c r="TN331"/>
      <c r="TO331"/>
      <c r="TP331"/>
      <c r="TQ331"/>
      <c r="TR331"/>
      <c r="TS331"/>
      <c r="TT331"/>
      <c r="TU331"/>
      <c r="TV331"/>
      <c r="TW331"/>
      <c r="TX331"/>
      <c r="TY331"/>
      <c r="TZ331"/>
      <c r="UA331"/>
      <c r="UB331"/>
      <c r="UC331"/>
      <c r="UD331"/>
      <c r="UE331"/>
      <c r="UF331"/>
      <c r="UG331"/>
      <c r="UH331"/>
      <c r="UI331"/>
      <c r="UJ331"/>
      <c r="UK331"/>
      <c r="UL331"/>
      <c r="UM331"/>
      <c r="UN331"/>
      <c r="UO331"/>
      <c r="UP331"/>
      <c r="UQ331"/>
      <c r="UR331"/>
      <c r="US331"/>
      <c r="UT331"/>
      <c r="UU331"/>
      <c r="UV331"/>
      <c r="UW331"/>
      <c r="UX331"/>
      <c r="UY331"/>
      <c r="UZ331"/>
      <c r="VA331"/>
      <c r="VB331"/>
      <c r="VC331"/>
      <c r="VD331"/>
      <c r="VE331"/>
      <c r="VF331"/>
      <c r="VG331"/>
      <c r="VH331"/>
      <c r="VI331"/>
      <c r="VJ331"/>
      <c r="VK331"/>
      <c r="VL331"/>
      <c r="VM331"/>
      <c r="VN331"/>
      <c r="VO331"/>
      <c r="VP331"/>
      <c r="VQ331"/>
      <c r="VR331"/>
      <c r="VS331"/>
      <c r="VT331"/>
      <c r="VU331"/>
      <c r="VV331"/>
      <c r="VW331"/>
      <c r="VX331"/>
      <c r="VY331"/>
      <c r="VZ331"/>
      <c r="WA331"/>
      <c r="WB331"/>
      <c r="WC331"/>
      <c r="WD331"/>
      <c r="WE331"/>
      <c r="WF331"/>
      <c r="WG331"/>
      <c r="WH331"/>
      <c r="WI331"/>
      <c r="WJ331"/>
      <c r="WK331"/>
      <c r="WL331"/>
      <c r="WM331"/>
      <c r="WN331"/>
      <c r="WO331"/>
      <c r="WP331"/>
      <c r="WQ331"/>
      <c r="WR331"/>
      <c r="WS331"/>
      <c r="WT331"/>
      <c r="WU331"/>
      <c r="WV331"/>
      <c r="WW331"/>
      <c r="WX331"/>
      <c r="WY331"/>
      <c r="WZ331"/>
      <c r="XA331"/>
      <c r="XB331"/>
      <c r="XC331"/>
      <c r="XD331"/>
      <c r="XE331"/>
      <c r="XF331"/>
      <c r="XG331"/>
      <c r="XH331"/>
      <c r="XI331"/>
      <c r="XJ331"/>
      <c r="XK331"/>
      <c r="XL331"/>
      <c r="XM331"/>
      <c r="XN331"/>
      <c r="XO331"/>
      <c r="XP331"/>
      <c r="XQ331"/>
      <c r="XR331"/>
      <c r="XS331"/>
      <c r="XT331"/>
      <c r="XU331"/>
      <c r="XV331"/>
      <c r="XW331"/>
      <c r="XX331"/>
      <c r="XY331"/>
      <c r="XZ331"/>
      <c r="YA331"/>
      <c r="YB331"/>
      <c r="YC331"/>
      <c r="YD331"/>
      <c r="YE331"/>
      <c r="YF331"/>
      <c r="YG331"/>
      <c r="YH331"/>
      <c r="YI331"/>
      <c r="YJ331"/>
      <c r="YK331"/>
      <c r="YL331"/>
      <c r="YM331"/>
      <c r="YN331"/>
      <c r="YO331"/>
      <c r="YP331"/>
      <c r="YQ331"/>
      <c r="YR331"/>
      <c r="YS331"/>
      <c r="YT331"/>
      <c r="YU331"/>
      <c r="YV331"/>
      <c r="YW331"/>
      <c r="YX331"/>
      <c r="YY331"/>
      <c r="YZ331"/>
      <c r="ZA331"/>
      <c r="ZB331"/>
      <c r="ZC331"/>
      <c r="ZD331"/>
      <c r="ZE331"/>
      <c r="ZF331"/>
      <c r="ZG331"/>
      <c r="ZH331"/>
      <c r="ZI331"/>
      <c r="ZJ331"/>
      <c r="ZK331"/>
      <c r="ZL331"/>
      <c r="ZM331"/>
      <c r="ZN331"/>
      <c r="ZO331"/>
      <c r="ZP331"/>
      <c r="ZQ331"/>
      <c r="ZR331"/>
      <c r="ZS331"/>
      <c r="ZT331"/>
      <c r="ZU331"/>
      <c r="ZV331"/>
      <c r="ZW331"/>
      <c r="ZX331"/>
      <c r="ZY331"/>
      <c r="ZZ331"/>
    </row>
    <row r="332" spans="1:702" s="18" customFormat="1">
      <c r="A332" s="16" t="s">
        <v>180</v>
      </c>
      <c r="B332">
        <v>0</v>
      </c>
      <c r="C332">
        <v>25127.130714581075</v>
      </c>
      <c r="D332">
        <v>49272.229636060496</v>
      </c>
      <c r="E332">
        <v>73718.583619689191</v>
      </c>
      <c r="F332">
        <v>91832.458535073674</v>
      </c>
      <c r="G332">
        <v>115139.04950754208</v>
      </c>
      <c r="H332">
        <v>141184.56984711846</v>
      </c>
      <c r="I332">
        <v>163048.78858920775</v>
      </c>
      <c r="J332">
        <v>182826.267171012</v>
      </c>
      <c r="K332">
        <v>208622.33100694383</v>
      </c>
      <c r="L332">
        <v>228652.31484610986</v>
      </c>
      <c r="M332">
        <v>253544.50779803732</v>
      </c>
      <c r="N332">
        <v>278981.91781002993</v>
      </c>
      <c r="O332">
        <v>303359.83073179389</v>
      </c>
      <c r="P332">
        <v>326636.49346631969</v>
      </c>
      <c r="Q332">
        <v>354683.18119776883</v>
      </c>
      <c r="R332">
        <v>386302.35982699535</v>
      </c>
      <c r="S332">
        <v>407440.29275387083</v>
      </c>
      <c r="T332">
        <v>429006.43578001228</v>
      </c>
      <c r="U332">
        <v>448336.96183058195</v>
      </c>
      <c r="V332">
        <v>493362.03469538083</v>
      </c>
      <c r="W332">
        <v>539700.78512831021</v>
      </c>
      <c r="X332">
        <v>571555.1826568027</v>
      </c>
      <c r="Y332">
        <v>604130.5257477971</v>
      </c>
      <c r="Z332">
        <v>655238.39131010009</v>
      </c>
      <c r="AA332">
        <v>668079.98996023904</v>
      </c>
      <c r="AB332">
        <v>700275.53501104016</v>
      </c>
      <c r="AC332">
        <v>746956.19654690195</v>
      </c>
      <c r="AD332">
        <v>787028.60761731083</v>
      </c>
      <c r="AE332">
        <v>827246.84715790884</v>
      </c>
      <c r="AF332">
        <v>875034.9630295987</v>
      </c>
      <c r="AG332">
        <v>922459.14337919711</v>
      </c>
      <c r="AH332">
        <v>961565.94457844214</v>
      </c>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c r="CW332"/>
      <c r="CX332"/>
      <c r="CY332"/>
      <c r="CZ332"/>
      <c r="DA332"/>
      <c r="DB332"/>
      <c r="DC332"/>
      <c r="DD332"/>
      <c r="DE332"/>
      <c r="DF332"/>
      <c r="DG332"/>
      <c r="DH332"/>
      <c r="DI332"/>
      <c r="DJ332"/>
      <c r="DK332"/>
      <c r="DL332"/>
      <c r="DM332"/>
      <c r="DN332"/>
      <c r="DO332"/>
      <c r="DP332"/>
      <c r="DQ332"/>
      <c r="DR332"/>
      <c r="DS332"/>
      <c r="DT332"/>
      <c r="DU332"/>
      <c r="DV332"/>
      <c r="DW332"/>
      <c r="DX332"/>
      <c r="DY332"/>
      <c r="DZ332"/>
      <c r="EA332"/>
      <c r="EB332"/>
      <c r="EC332"/>
      <c r="ED332"/>
      <c r="EE332"/>
      <c r="EF332"/>
      <c r="EG332"/>
      <c r="EH332"/>
      <c r="EI332"/>
      <c r="EJ332"/>
      <c r="EK332"/>
      <c r="EL332"/>
      <c r="EM332"/>
      <c r="EN332"/>
      <c r="EO332"/>
      <c r="EP332"/>
      <c r="EQ332"/>
      <c r="ER332"/>
      <c r="ES332"/>
      <c r="ET332"/>
      <c r="EU332"/>
      <c r="EV332"/>
      <c r="EW332"/>
      <c r="EX332"/>
      <c r="EY332"/>
      <c r="EZ332"/>
      <c r="FA332"/>
      <c r="FB332"/>
      <c r="FC332"/>
      <c r="FD332"/>
      <c r="FE332"/>
      <c r="FF332"/>
      <c r="FG332"/>
      <c r="FH332"/>
      <c r="FI332"/>
      <c r="FJ332"/>
      <c r="FK332"/>
      <c r="FL332"/>
      <c r="FM332"/>
      <c r="FN332"/>
      <c r="FO332"/>
      <c r="FP332"/>
      <c r="FQ332"/>
      <c r="FR332"/>
      <c r="FS332"/>
      <c r="FT332"/>
      <c r="FU332"/>
      <c r="FV332"/>
      <c r="FW332"/>
      <c r="FX332"/>
      <c r="FY332"/>
      <c r="FZ332"/>
      <c r="GA332"/>
      <c r="GB332"/>
      <c r="GC332"/>
      <c r="GD332"/>
      <c r="GE332"/>
      <c r="GF332"/>
      <c r="GG332"/>
      <c r="GH332"/>
      <c r="GI332"/>
      <c r="GJ332"/>
      <c r="GK332"/>
      <c r="GL332"/>
      <c r="GM332"/>
      <c r="GN332"/>
      <c r="GO332"/>
      <c r="GP332"/>
      <c r="GQ332"/>
      <c r="GR332"/>
      <c r="GS332"/>
      <c r="GT332"/>
      <c r="GU332"/>
      <c r="GV332"/>
      <c r="GW332"/>
      <c r="GX332"/>
      <c r="GY332"/>
      <c r="GZ332"/>
      <c r="HA332"/>
      <c r="HB332"/>
      <c r="HC332"/>
      <c r="HD332"/>
      <c r="HE332"/>
      <c r="HF332"/>
      <c r="HG332"/>
      <c r="HH332"/>
      <c r="HI332"/>
      <c r="HJ332"/>
      <c r="HK332"/>
      <c r="HL332"/>
      <c r="HM332"/>
      <c r="HN332"/>
      <c r="HO332"/>
      <c r="HP332"/>
      <c r="HQ332"/>
      <c r="HR332"/>
      <c r="HS332"/>
      <c r="HT332"/>
      <c r="HU332"/>
      <c r="HV332"/>
      <c r="HW332"/>
      <c r="HX332"/>
      <c r="HY332"/>
      <c r="HZ332"/>
      <c r="IA332"/>
      <c r="IB332"/>
      <c r="IC332"/>
      <c r="ID332"/>
      <c r="IE332"/>
      <c r="IF332"/>
      <c r="IG332"/>
      <c r="IH332"/>
      <c r="II332"/>
      <c r="IJ332"/>
      <c r="IK332"/>
      <c r="IL332"/>
      <c r="IM332"/>
      <c r="IN332"/>
      <c r="IO332"/>
      <c r="IP332"/>
      <c r="IQ332"/>
      <c r="IR332"/>
      <c r="IS332"/>
      <c r="IT332"/>
      <c r="IU332"/>
      <c r="IV332"/>
      <c r="IW332"/>
      <c r="IX332"/>
      <c r="IY332"/>
      <c r="IZ332"/>
      <c r="JA332"/>
      <c r="JB332"/>
      <c r="JC332"/>
      <c r="JD332"/>
      <c r="JE332"/>
      <c r="JF332"/>
      <c r="JG332"/>
      <c r="JH332"/>
      <c r="JI332"/>
      <c r="JJ332"/>
      <c r="JK332"/>
      <c r="JL332"/>
      <c r="JM332"/>
      <c r="JN332"/>
      <c r="JO332"/>
      <c r="JP332"/>
      <c r="JQ332"/>
      <c r="JR332"/>
      <c r="JS332"/>
      <c r="JT332"/>
      <c r="JU332"/>
      <c r="JV332"/>
      <c r="JW332"/>
      <c r="JX332"/>
      <c r="JY332"/>
      <c r="JZ332"/>
      <c r="KA332"/>
      <c r="KB332"/>
      <c r="KC332"/>
      <c r="KD332"/>
      <c r="KE332"/>
      <c r="KF332"/>
      <c r="KG332"/>
      <c r="KH332"/>
      <c r="KI332"/>
      <c r="KJ332"/>
      <c r="KK332"/>
      <c r="KL332"/>
      <c r="KM332"/>
      <c r="KN332"/>
      <c r="KO332"/>
      <c r="KP332"/>
      <c r="KQ332"/>
      <c r="KR332"/>
      <c r="KS332"/>
      <c r="KT332"/>
      <c r="KU332"/>
      <c r="KV332"/>
      <c r="KW332"/>
      <c r="KX332"/>
      <c r="KY332"/>
      <c r="KZ332"/>
      <c r="LA332"/>
      <c r="LB332"/>
      <c r="LC332"/>
      <c r="LD332"/>
      <c r="LE332"/>
      <c r="LF332"/>
      <c r="LG332"/>
      <c r="LH332"/>
      <c r="LI332"/>
      <c r="LJ332"/>
      <c r="LK332"/>
      <c r="LL332"/>
      <c r="LM332"/>
      <c r="LN332"/>
      <c r="LO332"/>
      <c r="LP332"/>
      <c r="LQ332"/>
      <c r="LR332"/>
      <c r="LS332"/>
      <c r="LT332"/>
      <c r="LU332"/>
      <c r="LV332"/>
      <c r="LW332"/>
      <c r="LX332"/>
      <c r="LY332"/>
      <c r="LZ332"/>
      <c r="MA332"/>
      <c r="MB332"/>
      <c r="MC332"/>
      <c r="MD332"/>
      <c r="ME332"/>
      <c r="MF332"/>
      <c r="MG332"/>
      <c r="MH332"/>
      <c r="MI332"/>
      <c r="MJ332"/>
      <c r="MK332"/>
      <c r="ML332"/>
      <c r="MM332"/>
      <c r="MN332"/>
      <c r="MO332"/>
      <c r="MP332"/>
      <c r="MQ332"/>
      <c r="MR332"/>
      <c r="MS332"/>
      <c r="MT332"/>
      <c r="MU332"/>
      <c r="MV332"/>
      <c r="MW332"/>
      <c r="MX332"/>
      <c r="MY332"/>
      <c r="MZ332"/>
      <c r="NA332"/>
      <c r="NB332"/>
      <c r="NC332"/>
      <c r="ND332"/>
      <c r="NE332"/>
      <c r="NF332"/>
      <c r="NG332"/>
      <c r="NH332"/>
      <c r="NI332"/>
      <c r="NJ332"/>
      <c r="NK332"/>
      <c r="NL332"/>
      <c r="NM332"/>
      <c r="NN332"/>
      <c r="NO332"/>
      <c r="NP332"/>
      <c r="NQ332"/>
      <c r="NR332"/>
      <c r="NS332"/>
      <c r="NT332"/>
      <c r="NU332"/>
      <c r="NV332"/>
      <c r="NW332"/>
      <c r="NX332"/>
      <c r="NY332"/>
      <c r="NZ332"/>
      <c r="OA332"/>
      <c r="OB332"/>
      <c r="OC332"/>
      <c r="OD332"/>
      <c r="OE332"/>
      <c r="OF332"/>
      <c r="OG332"/>
      <c r="OH332"/>
      <c r="OI332"/>
      <c r="OJ332"/>
      <c r="OK332"/>
      <c r="OL332"/>
      <c r="OM332"/>
      <c r="ON332"/>
      <c r="OO332"/>
      <c r="OP332"/>
      <c r="OQ332"/>
      <c r="OR332"/>
      <c r="OS332"/>
      <c r="OT332"/>
      <c r="OU332"/>
      <c r="OV332"/>
      <c r="OW332"/>
      <c r="OX332"/>
      <c r="OY332"/>
      <c r="OZ332"/>
      <c r="PA332"/>
      <c r="PB332"/>
      <c r="PC332"/>
      <c r="PD332"/>
      <c r="PE332"/>
      <c r="PF332"/>
      <c r="PG332"/>
      <c r="PH332"/>
      <c r="PI332"/>
      <c r="PJ332"/>
      <c r="PK332"/>
      <c r="PL332"/>
      <c r="PM332"/>
      <c r="PN332"/>
      <c r="PO332"/>
      <c r="PP332"/>
      <c r="PQ332"/>
      <c r="PR332"/>
      <c r="PS332"/>
      <c r="PT332"/>
      <c r="PU332"/>
      <c r="PV332"/>
      <c r="PW332"/>
      <c r="PX332"/>
      <c r="PY332"/>
      <c r="PZ332"/>
      <c r="QA332"/>
      <c r="QB332"/>
      <c r="QC332"/>
      <c r="QD332"/>
      <c r="QE332"/>
      <c r="QF332"/>
      <c r="QG332"/>
      <c r="QH332"/>
      <c r="QI332"/>
      <c r="QJ332"/>
      <c r="QK332"/>
      <c r="QL332"/>
      <c r="QM332"/>
      <c r="QN332"/>
      <c r="QO332"/>
      <c r="QP332"/>
      <c r="QQ332"/>
      <c r="QR332"/>
      <c r="QS332"/>
      <c r="QT332"/>
      <c r="QU332"/>
      <c r="QV332"/>
      <c r="QW332"/>
      <c r="QX332"/>
      <c r="QY332"/>
      <c r="QZ332"/>
      <c r="RA332"/>
      <c r="RB332"/>
      <c r="RC332"/>
      <c r="RD332"/>
      <c r="RE332"/>
      <c r="RF332"/>
      <c r="RG332"/>
      <c r="RH332"/>
      <c r="RI332"/>
      <c r="RJ332"/>
      <c r="RK332"/>
      <c r="RL332"/>
      <c r="RM332"/>
      <c r="RN332"/>
      <c r="RO332"/>
      <c r="RP332"/>
      <c r="RQ332"/>
      <c r="RR332"/>
      <c r="RS332"/>
      <c r="RT332"/>
      <c r="RU332"/>
      <c r="RV332"/>
      <c r="RW332"/>
      <c r="RX332"/>
      <c r="RY332"/>
      <c r="RZ332"/>
      <c r="SA332"/>
      <c r="SB332"/>
      <c r="SC332"/>
      <c r="SD332"/>
      <c r="SE332"/>
      <c r="SF332"/>
      <c r="SG332"/>
      <c r="SH332"/>
      <c r="SI332"/>
      <c r="SJ332"/>
      <c r="SK332"/>
      <c r="SL332"/>
      <c r="SM332"/>
      <c r="SN332"/>
      <c r="SO332"/>
      <c r="SP332"/>
      <c r="SQ332"/>
      <c r="SR332"/>
      <c r="SS332"/>
      <c r="ST332"/>
      <c r="SU332"/>
      <c r="SV332"/>
      <c r="SW332"/>
      <c r="SX332"/>
      <c r="SY332"/>
      <c r="SZ332"/>
      <c r="TA332"/>
      <c r="TB332"/>
      <c r="TC332"/>
      <c r="TD332"/>
      <c r="TE332"/>
      <c r="TF332"/>
      <c r="TG332"/>
      <c r="TH332"/>
      <c r="TI332"/>
      <c r="TJ332"/>
      <c r="TK332"/>
      <c r="TL332"/>
      <c r="TM332"/>
      <c r="TN332"/>
      <c r="TO332"/>
      <c r="TP332"/>
      <c r="TQ332"/>
      <c r="TR332"/>
      <c r="TS332"/>
      <c r="TT332"/>
      <c r="TU332"/>
      <c r="TV332"/>
      <c r="TW332"/>
      <c r="TX332"/>
      <c r="TY332"/>
      <c r="TZ332"/>
      <c r="UA332"/>
      <c r="UB332"/>
      <c r="UC332"/>
      <c r="UD332"/>
      <c r="UE332"/>
      <c r="UF332"/>
      <c r="UG332"/>
      <c r="UH332"/>
      <c r="UI332"/>
      <c r="UJ332"/>
      <c r="UK332"/>
      <c r="UL332"/>
      <c r="UM332"/>
      <c r="UN332"/>
      <c r="UO332"/>
      <c r="UP332"/>
      <c r="UQ332"/>
      <c r="UR332"/>
      <c r="US332"/>
      <c r="UT332"/>
      <c r="UU332"/>
      <c r="UV332"/>
      <c r="UW332"/>
      <c r="UX332"/>
      <c r="UY332"/>
      <c r="UZ332"/>
      <c r="VA332"/>
      <c r="VB332"/>
      <c r="VC332"/>
      <c r="VD332"/>
      <c r="VE332"/>
      <c r="VF332"/>
      <c r="VG332"/>
      <c r="VH332"/>
      <c r="VI332"/>
      <c r="VJ332"/>
      <c r="VK332"/>
      <c r="VL332"/>
      <c r="VM332"/>
      <c r="VN332"/>
      <c r="VO332"/>
      <c r="VP332"/>
      <c r="VQ332"/>
      <c r="VR332"/>
      <c r="VS332"/>
      <c r="VT332"/>
      <c r="VU332"/>
      <c r="VV332"/>
      <c r="VW332"/>
      <c r="VX332"/>
      <c r="VY332"/>
      <c r="VZ332"/>
      <c r="WA332"/>
      <c r="WB332"/>
      <c r="WC332"/>
      <c r="WD332"/>
      <c r="WE332"/>
      <c r="WF332"/>
      <c r="WG332"/>
      <c r="WH332"/>
      <c r="WI332"/>
      <c r="WJ332"/>
      <c r="WK332"/>
      <c r="WL332"/>
      <c r="WM332"/>
      <c r="WN332"/>
      <c r="WO332"/>
      <c r="WP332"/>
      <c r="WQ332"/>
      <c r="WR332"/>
      <c r="WS332"/>
      <c r="WT332"/>
      <c r="WU332"/>
      <c r="WV332"/>
      <c r="WW332"/>
      <c r="WX332"/>
      <c r="WY332"/>
      <c r="WZ332"/>
      <c r="XA332"/>
      <c r="XB332"/>
      <c r="XC332"/>
      <c r="XD332"/>
      <c r="XE332"/>
      <c r="XF332"/>
      <c r="XG332"/>
      <c r="XH332"/>
      <c r="XI332"/>
      <c r="XJ332"/>
      <c r="XK332"/>
      <c r="XL332"/>
      <c r="XM332"/>
      <c r="XN332"/>
      <c r="XO332"/>
      <c r="XP332"/>
      <c r="XQ332"/>
      <c r="XR332"/>
      <c r="XS332"/>
      <c r="XT332"/>
      <c r="XU332"/>
      <c r="XV332"/>
      <c r="XW332"/>
      <c r="XX332"/>
      <c r="XY332"/>
      <c r="XZ332"/>
      <c r="YA332"/>
      <c r="YB332"/>
      <c r="YC332"/>
      <c r="YD332"/>
      <c r="YE332"/>
      <c r="YF332"/>
      <c r="YG332"/>
      <c r="YH332"/>
      <c r="YI332"/>
      <c r="YJ332"/>
      <c r="YK332"/>
      <c r="YL332"/>
      <c r="YM332"/>
      <c r="YN332"/>
      <c r="YO332"/>
      <c r="YP332"/>
      <c r="YQ332"/>
      <c r="YR332"/>
      <c r="YS332"/>
      <c r="YT332"/>
      <c r="YU332"/>
      <c r="YV332"/>
      <c r="YW332"/>
      <c r="YX332"/>
      <c r="YY332"/>
      <c r="YZ332"/>
      <c r="ZA332"/>
      <c r="ZB332"/>
      <c r="ZC332"/>
      <c r="ZD332"/>
      <c r="ZE332"/>
      <c r="ZF332"/>
      <c r="ZG332"/>
      <c r="ZH332"/>
      <c r="ZI332"/>
      <c r="ZJ332"/>
      <c r="ZK332"/>
      <c r="ZL332"/>
      <c r="ZM332"/>
      <c r="ZN332"/>
      <c r="ZO332"/>
      <c r="ZP332"/>
      <c r="ZQ332"/>
      <c r="ZR332"/>
      <c r="ZS332"/>
      <c r="ZT332"/>
      <c r="ZU332"/>
      <c r="ZV332"/>
      <c r="ZW332"/>
      <c r="ZX332"/>
      <c r="ZY332"/>
      <c r="ZZ332"/>
    </row>
    <row r="333" spans="1:702" s="18" customFormat="1">
      <c r="A333" s="16" t="s">
        <v>68</v>
      </c>
      <c r="B333">
        <v>502542.61429162155</v>
      </c>
      <c r="C333">
        <v>481566.09636409662</v>
      </c>
      <c r="D333">
        <v>455269.26596362068</v>
      </c>
      <c r="E333">
        <v>485067.53118451592</v>
      </c>
      <c r="F333">
        <v>483381.77637240448</v>
      </c>
      <c r="G333">
        <v>419267.74636338756</v>
      </c>
      <c r="H333">
        <v>388049.20770196209</v>
      </c>
      <c r="I333">
        <v>388923.53260882729</v>
      </c>
      <c r="J333">
        <v>378216.04500997334</v>
      </c>
      <c r="K333">
        <v>331321.32351285784</v>
      </c>
      <c r="L333">
        <v>301359.63575672806</v>
      </c>
      <c r="M333">
        <v>286613.67704915622</v>
      </c>
      <c r="N333">
        <v>282256.49253693566</v>
      </c>
      <c r="O333">
        <v>266934.73000720155</v>
      </c>
      <c r="P333">
        <v>289631.50128457567</v>
      </c>
      <c r="Q333">
        <v>279779.11831428402</v>
      </c>
      <c r="R333">
        <v>281446.06683122827</v>
      </c>
      <c r="S333">
        <v>307683.77032621589</v>
      </c>
      <c r="T333">
        <v>268236.5794876974</v>
      </c>
      <c r="U333">
        <v>290956.63707279152</v>
      </c>
      <c r="V333">
        <v>318148.39341364813</v>
      </c>
      <c r="W333">
        <v>328174.67510769155</v>
      </c>
      <c r="X333">
        <v>316800.49856295605</v>
      </c>
      <c r="Y333">
        <v>284655.2780960899</v>
      </c>
      <c r="Z333">
        <v>263249.89352880622</v>
      </c>
      <c r="AA333">
        <v>263243.32675946376</v>
      </c>
      <c r="AB333">
        <v>230825.88221164813</v>
      </c>
      <c r="AC333">
        <v>232886.87438299388</v>
      </c>
      <c r="AD333">
        <v>217907.4301133086</v>
      </c>
      <c r="AE333">
        <v>179169.73370291645</v>
      </c>
      <c r="AF333">
        <v>0</v>
      </c>
      <c r="AG333">
        <v>0</v>
      </c>
      <c r="AH333">
        <v>0</v>
      </c>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c r="CW333"/>
      <c r="CX333"/>
      <c r="CY333"/>
      <c r="CZ333"/>
      <c r="DA333"/>
      <c r="DB333"/>
      <c r="DC333"/>
      <c r="DD333"/>
      <c r="DE333"/>
      <c r="DF333"/>
      <c r="DG333"/>
      <c r="DH333"/>
      <c r="DI333"/>
      <c r="DJ333"/>
      <c r="DK333"/>
      <c r="DL333"/>
      <c r="DM333"/>
      <c r="DN333"/>
      <c r="DO333"/>
      <c r="DP333"/>
      <c r="DQ333"/>
      <c r="DR333"/>
      <c r="DS333"/>
      <c r="DT333"/>
      <c r="DU333"/>
      <c r="DV333"/>
      <c r="DW333"/>
      <c r="DX333"/>
      <c r="DY333"/>
      <c r="DZ333"/>
      <c r="EA333"/>
      <c r="EB333"/>
      <c r="EC333"/>
      <c r="ED333"/>
      <c r="EE333"/>
      <c r="EF333"/>
      <c r="EG333"/>
      <c r="EH333"/>
      <c r="EI333"/>
      <c r="EJ333"/>
      <c r="EK333"/>
      <c r="EL333"/>
      <c r="EM333"/>
      <c r="EN333"/>
      <c r="EO333"/>
      <c r="EP333"/>
      <c r="EQ333"/>
      <c r="ER333"/>
      <c r="ES333"/>
      <c r="ET333"/>
      <c r="EU333"/>
      <c r="EV333"/>
      <c r="EW333"/>
      <c r="EX333"/>
      <c r="EY333"/>
      <c r="EZ333"/>
      <c r="FA333"/>
      <c r="FB333"/>
      <c r="FC333"/>
      <c r="FD333"/>
      <c r="FE333"/>
      <c r="FF333"/>
      <c r="FG333"/>
      <c r="FH333"/>
      <c r="FI333"/>
      <c r="FJ333"/>
      <c r="FK333"/>
      <c r="FL333"/>
      <c r="FM333"/>
      <c r="FN333"/>
      <c r="FO333"/>
      <c r="FP333"/>
      <c r="FQ333"/>
      <c r="FR333"/>
      <c r="FS333"/>
      <c r="FT333"/>
      <c r="FU333"/>
      <c r="FV333"/>
      <c r="FW333"/>
      <c r="FX333"/>
      <c r="FY333"/>
      <c r="FZ333"/>
      <c r="GA333"/>
      <c r="GB333"/>
      <c r="GC333"/>
      <c r="GD333"/>
      <c r="GE333"/>
      <c r="GF333"/>
      <c r="GG333"/>
      <c r="GH333"/>
      <c r="GI333"/>
      <c r="GJ333"/>
      <c r="GK333"/>
      <c r="GL333"/>
      <c r="GM333"/>
      <c r="GN333"/>
      <c r="GO333"/>
      <c r="GP333"/>
      <c r="GQ333"/>
      <c r="GR333"/>
      <c r="GS333"/>
      <c r="GT333"/>
      <c r="GU333"/>
      <c r="GV333"/>
      <c r="GW333"/>
      <c r="GX333"/>
      <c r="GY333"/>
      <c r="GZ333"/>
      <c r="HA333"/>
      <c r="HB333"/>
      <c r="HC333"/>
      <c r="HD333"/>
      <c r="HE333"/>
      <c r="HF333"/>
      <c r="HG333"/>
      <c r="HH333"/>
      <c r="HI333"/>
      <c r="HJ333"/>
      <c r="HK333"/>
      <c r="HL333"/>
      <c r="HM333"/>
      <c r="HN333"/>
      <c r="HO333"/>
      <c r="HP333"/>
      <c r="HQ333"/>
      <c r="HR333"/>
      <c r="HS333"/>
      <c r="HT333"/>
      <c r="HU333"/>
      <c r="HV333"/>
      <c r="HW333"/>
      <c r="HX333"/>
      <c r="HY333"/>
      <c r="HZ333"/>
      <c r="IA333"/>
      <c r="IB333"/>
      <c r="IC333"/>
      <c r="ID333"/>
      <c r="IE333"/>
      <c r="IF333"/>
      <c r="IG333"/>
      <c r="IH333"/>
      <c r="II333"/>
      <c r="IJ333"/>
      <c r="IK333"/>
      <c r="IL333"/>
      <c r="IM333"/>
      <c r="IN333"/>
      <c r="IO333"/>
      <c r="IP333"/>
      <c r="IQ333"/>
      <c r="IR333"/>
      <c r="IS333"/>
      <c r="IT333"/>
      <c r="IU333"/>
      <c r="IV333"/>
      <c r="IW333"/>
      <c r="IX333"/>
      <c r="IY333"/>
      <c r="IZ333"/>
      <c r="JA333"/>
      <c r="JB333"/>
      <c r="JC333"/>
      <c r="JD333"/>
      <c r="JE333"/>
      <c r="JF333"/>
      <c r="JG333"/>
      <c r="JH333"/>
      <c r="JI333"/>
      <c r="JJ333"/>
      <c r="JK333"/>
      <c r="JL333"/>
      <c r="JM333"/>
      <c r="JN333"/>
      <c r="JO333"/>
      <c r="JP333"/>
      <c r="JQ333"/>
      <c r="JR333"/>
      <c r="JS333"/>
      <c r="JT333"/>
      <c r="JU333"/>
      <c r="JV333"/>
      <c r="JW333"/>
      <c r="JX333"/>
      <c r="JY333"/>
      <c r="JZ333"/>
      <c r="KA333"/>
      <c r="KB333"/>
      <c r="KC333"/>
      <c r="KD333"/>
      <c r="KE333"/>
      <c r="KF333"/>
      <c r="KG333"/>
      <c r="KH333"/>
      <c r="KI333"/>
      <c r="KJ333"/>
      <c r="KK333"/>
      <c r="KL333"/>
      <c r="KM333"/>
      <c r="KN333"/>
      <c r="KO333"/>
      <c r="KP333"/>
      <c r="KQ333"/>
      <c r="KR333"/>
      <c r="KS333"/>
      <c r="KT333"/>
      <c r="KU333"/>
      <c r="KV333"/>
      <c r="KW333"/>
      <c r="KX333"/>
      <c r="KY333"/>
      <c r="KZ333"/>
      <c r="LA333"/>
      <c r="LB333"/>
      <c r="LC333"/>
      <c r="LD333"/>
      <c r="LE333"/>
      <c r="LF333"/>
      <c r="LG333"/>
      <c r="LH333"/>
      <c r="LI333"/>
      <c r="LJ333"/>
      <c r="LK333"/>
      <c r="LL333"/>
      <c r="LM333"/>
      <c r="LN333"/>
      <c r="LO333"/>
      <c r="LP333"/>
      <c r="LQ333"/>
      <c r="LR333"/>
      <c r="LS333"/>
      <c r="LT333"/>
      <c r="LU333"/>
      <c r="LV333"/>
      <c r="LW333"/>
      <c r="LX333"/>
      <c r="LY333"/>
      <c r="LZ333"/>
      <c r="MA333"/>
      <c r="MB333"/>
      <c r="MC333"/>
      <c r="MD333"/>
      <c r="ME333"/>
      <c r="MF333"/>
      <c r="MG333"/>
      <c r="MH333"/>
      <c r="MI333"/>
      <c r="MJ333"/>
      <c r="MK333"/>
      <c r="ML333"/>
      <c r="MM333"/>
      <c r="MN333"/>
      <c r="MO333"/>
      <c r="MP333"/>
      <c r="MQ333"/>
      <c r="MR333"/>
      <c r="MS333"/>
      <c r="MT333"/>
      <c r="MU333"/>
      <c r="MV333"/>
      <c r="MW333"/>
      <c r="MX333"/>
      <c r="MY333"/>
      <c r="MZ333"/>
      <c r="NA333"/>
      <c r="NB333"/>
      <c r="NC333"/>
      <c r="ND333"/>
      <c r="NE333"/>
      <c r="NF333"/>
      <c r="NG333"/>
      <c r="NH333"/>
      <c r="NI333"/>
      <c r="NJ333"/>
      <c r="NK333"/>
      <c r="NL333"/>
      <c r="NM333"/>
      <c r="NN333"/>
      <c r="NO333"/>
      <c r="NP333"/>
      <c r="NQ333"/>
      <c r="NR333"/>
      <c r="NS333"/>
      <c r="NT333"/>
      <c r="NU333"/>
      <c r="NV333"/>
      <c r="NW333"/>
      <c r="NX333"/>
      <c r="NY333"/>
      <c r="NZ333"/>
      <c r="OA333"/>
      <c r="OB333"/>
      <c r="OC333"/>
      <c r="OD333"/>
      <c r="OE333"/>
      <c r="OF333"/>
      <c r="OG333"/>
      <c r="OH333"/>
      <c r="OI333"/>
      <c r="OJ333"/>
      <c r="OK333"/>
      <c r="OL333"/>
      <c r="OM333"/>
      <c r="ON333"/>
      <c r="OO333"/>
      <c r="OP333"/>
      <c r="OQ333"/>
      <c r="OR333"/>
      <c r="OS333"/>
      <c r="OT333"/>
      <c r="OU333"/>
      <c r="OV333"/>
      <c r="OW333"/>
      <c r="OX333"/>
      <c r="OY333"/>
      <c r="OZ333"/>
      <c r="PA333"/>
      <c r="PB333"/>
      <c r="PC333"/>
      <c r="PD333"/>
      <c r="PE333"/>
      <c r="PF333"/>
      <c r="PG333"/>
      <c r="PH333"/>
      <c r="PI333"/>
      <c r="PJ333"/>
      <c r="PK333"/>
      <c r="PL333"/>
      <c r="PM333"/>
      <c r="PN333"/>
      <c r="PO333"/>
      <c r="PP333"/>
      <c r="PQ333"/>
      <c r="PR333"/>
      <c r="PS333"/>
      <c r="PT333"/>
      <c r="PU333"/>
      <c r="PV333"/>
      <c r="PW333"/>
      <c r="PX333"/>
      <c r="PY333"/>
      <c r="PZ333"/>
      <c r="QA333"/>
      <c r="QB333"/>
      <c r="QC333"/>
      <c r="QD333"/>
      <c r="QE333"/>
      <c r="QF333"/>
      <c r="QG333"/>
      <c r="QH333"/>
      <c r="QI333"/>
      <c r="QJ333"/>
      <c r="QK333"/>
      <c r="QL333"/>
      <c r="QM333"/>
      <c r="QN333"/>
      <c r="QO333"/>
      <c r="QP333"/>
      <c r="QQ333"/>
      <c r="QR333"/>
      <c r="QS333"/>
      <c r="QT333"/>
      <c r="QU333"/>
      <c r="QV333"/>
      <c r="QW333"/>
      <c r="QX333"/>
      <c r="QY333"/>
      <c r="QZ333"/>
      <c r="RA333"/>
      <c r="RB333"/>
      <c r="RC333"/>
      <c r="RD333"/>
      <c r="RE333"/>
      <c r="RF333"/>
      <c r="RG333"/>
      <c r="RH333"/>
      <c r="RI333"/>
      <c r="RJ333"/>
      <c r="RK333"/>
      <c r="RL333"/>
      <c r="RM333"/>
      <c r="RN333"/>
      <c r="RO333"/>
      <c r="RP333"/>
      <c r="RQ333"/>
      <c r="RR333"/>
      <c r="RS333"/>
      <c r="RT333"/>
      <c r="RU333"/>
      <c r="RV333"/>
      <c r="RW333"/>
      <c r="RX333"/>
      <c r="RY333"/>
      <c r="RZ333"/>
      <c r="SA333"/>
      <c r="SB333"/>
      <c r="SC333"/>
      <c r="SD333"/>
      <c r="SE333"/>
      <c r="SF333"/>
      <c r="SG333"/>
      <c r="SH333"/>
      <c r="SI333"/>
      <c r="SJ333"/>
      <c r="SK333"/>
      <c r="SL333"/>
      <c r="SM333"/>
      <c r="SN333"/>
      <c r="SO333"/>
      <c r="SP333"/>
      <c r="SQ333"/>
      <c r="SR333"/>
      <c r="SS333"/>
      <c r="ST333"/>
      <c r="SU333"/>
      <c r="SV333"/>
      <c r="SW333"/>
      <c r="SX333"/>
      <c r="SY333"/>
      <c r="SZ333"/>
      <c r="TA333"/>
      <c r="TB333"/>
      <c r="TC333"/>
      <c r="TD333"/>
      <c r="TE333"/>
      <c r="TF333"/>
      <c r="TG333"/>
      <c r="TH333"/>
      <c r="TI333"/>
      <c r="TJ333"/>
      <c r="TK333"/>
      <c r="TL333"/>
      <c r="TM333"/>
      <c r="TN333"/>
      <c r="TO333"/>
      <c r="TP333"/>
      <c r="TQ333"/>
      <c r="TR333"/>
      <c r="TS333"/>
      <c r="TT333"/>
      <c r="TU333"/>
      <c r="TV333"/>
      <c r="TW333"/>
      <c r="TX333"/>
      <c r="TY333"/>
      <c r="TZ333"/>
      <c r="UA333"/>
      <c r="UB333"/>
      <c r="UC333"/>
      <c r="UD333"/>
      <c r="UE333"/>
      <c r="UF333"/>
      <c r="UG333"/>
      <c r="UH333"/>
      <c r="UI333"/>
      <c r="UJ333"/>
      <c r="UK333"/>
      <c r="UL333"/>
      <c r="UM333"/>
      <c r="UN333"/>
      <c r="UO333"/>
      <c r="UP333"/>
      <c r="UQ333"/>
      <c r="UR333"/>
      <c r="US333"/>
      <c r="UT333"/>
      <c r="UU333"/>
      <c r="UV333"/>
      <c r="UW333"/>
      <c r="UX333"/>
      <c r="UY333"/>
      <c r="UZ333"/>
      <c r="VA333"/>
      <c r="VB333"/>
      <c r="VC333"/>
      <c r="VD333"/>
      <c r="VE333"/>
      <c r="VF333"/>
      <c r="VG333"/>
      <c r="VH333"/>
      <c r="VI333"/>
      <c r="VJ333"/>
      <c r="VK333"/>
      <c r="VL333"/>
      <c r="VM333"/>
      <c r="VN333"/>
      <c r="VO333"/>
      <c r="VP333"/>
      <c r="VQ333"/>
      <c r="VR333"/>
      <c r="VS333"/>
      <c r="VT333"/>
      <c r="VU333"/>
      <c r="VV333"/>
      <c r="VW333"/>
      <c r="VX333"/>
      <c r="VY333"/>
      <c r="VZ333"/>
      <c r="WA333"/>
      <c r="WB333"/>
      <c r="WC333"/>
      <c r="WD333"/>
      <c r="WE333"/>
      <c r="WF333"/>
      <c r="WG333"/>
      <c r="WH333"/>
      <c r="WI333"/>
      <c r="WJ333"/>
      <c r="WK333"/>
      <c r="WL333"/>
      <c r="WM333"/>
      <c r="WN333"/>
      <c r="WO333"/>
      <c r="WP333"/>
      <c r="WQ333"/>
      <c r="WR333"/>
      <c r="WS333"/>
      <c r="WT333"/>
      <c r="WU333"/>
      <c r="WV333"/>
      <c r="WW333"/>
      <c r="WX333"/>
      <c r="WY333"/>
      <c r="WZ333"/>
      <c r="XA333"/>
      <c r="XB333"/>
      <c r="XC333"/>
      <c r="XD333"/>
      <c r="XE333"/>
      <c r="XF333"/>
      <c r="XG333"/>
      <c r="XH333"/>
      <c r="XI333"/>
      <c r="XJ333"/>
      <c r="XK333"/>
      <c r="XL333"/>
      <c r="XM333"/>
      <c r="XN333"/>
      <c r="XO333"/>
      <c r="XP333"/>
      <c r="XQ333"/>
      <c r="XR333"/>
      <c r="XS333"/>
      <c r="XT333"/>
      <c r="XU333"/>
      <c r="XV333"/>
      <c r="XW333"/>
      <c r="XX333"/>
      <c r="XY333"/>
      <c r="XZ333"/>
      <c r="YA333"/>
      <c r="YB333"/>
      <c r="YC333"/>
      <c r="YD333"/>
      <c r="YE333"/>
      <c r="YF333"/>
      <c r="YG333"/>
      <c r="YH333"/>
      <c r="YI333"/>
      <c r="YJ333"/>
      <c r="YK333"/>
      <c r="YL333"/>
      <c r="YM333"/>
      <c r="YN333"/>
      <c r="YO333"/>
      <c r="YP333"/>
      <c r="YQ333"/>
      <c r="YR333"/>
      <c r="YS333"/>
      <c r="YT333"/>
      <c r="YU333"/>
      <c r="YV333"/>
      <c r="YW333"/>
      <c r="YX333"/>
      <c r="YY333"/>
      <c r="YZ333"/>
      <c r="ZA333"/>
      <c r="ZB333"/>
      <c r="ZC333"/>
      <c r="ZD333"/>
      <c r="ZE333"/>
      <c r="ZF333"/>
      <c r="ZG333"/>
      <c r="ZH333"/>
      <c r="ZI333"/>
      <c r="ZJ333"/>
      <c r="ZK333"/>
      <c r="ZL333"/>
      <c r="ZM333"/>
      <c r="ZN333"/>
      <c r="ZO333"/>
      <c r="ZP333"/>
      <c r="ZQ333"/>
      <c r="ZR333"/>
      <c r="ZS333"/>
      <c r="ZT333"/>
      <c r="ZU333"/>
      <c r="ZV333"/>
      <c r="ZW333"/>
      <c r="ZX333"/>
      <c r="ZY333"/>
      <c r="ZZ333"/>
    </row>
    <row r="334" spans="1:702" s="18" customFormat="1">
      <c r="A334" s="16" t="s">
        <v>69</v>
      </c>
      <c r="B334">
        <v>125635.65357290539</v>
      </c>
      <c r="C334">
        <v>120391.52409102416</v>
      </c>
      <c r="D334">
        <v>113817.31649090517</v>
      </c>
      <c r="E334">
        <v>121266.88279612898</v>
      </c>
      <c r="F334">
        <v>120845.44409310112</v>
      </c>
      <c r="G334">
        <v>104816.93659084689</v>
      </c>
      <c r="H334">
        <v>97012.301925490523</v>
      </c>
      <c r="I334">
        <v>97230.883152206821</v>
      </c>
      <c r="J334">
        <v>94554.011252493336</v>
      </c>
      <c r="K334">
        <v>82830.33087821446</v>
      </c>
      <c r="L334">
        <v>75339.908939182016</v>
      </c>
      <c r="M334">
        <v>71653.419262289055</v>
      </c>
      <c r="N334">
        <v>70564.123134233916</v>
      </c>
      <c r="O334">
        <v>66733.682501800387</v>
      </c>
      <c r="P334">
        <v>72407.875321143918</v>
      </c>
      <c r="Q334">
        <v>69944.779578571004</v>
      </c>
      <c r="R334">
        <v>70361.516707807066</v>
      </c>
      <c r="S334">
        <v>76920.942581553958</v>
      </c>
      <c r="T334">
        <v>67059.144871924334</v>
      </c>
      <c r="U334">
        <v>72739.159268197865</v>
      </c>
      <c r="V334">
        <v>79537.098353412017</v>
      </c>
      <c r="W334">
        <v>82043.668776922874</v>
      </c>
      <c r="X334">
        <v>79200.124640738999</v>
      </c>
      <c r="Y334">
        <v>71163.81952402246</v>
      </c>
      <c r="Z334">
        <v>65812.473382201541</v>
      </c>
      <c r="AA334">
        <v>65810.831689865925</v>
      </c>
      <c r="AB334">
        <v>57706.470552912018</v>
      </c>
      <c r="AC334">
        <v>58221.718595748454</v>
      </c>
      <c r="AD334">
        <v>54476.857528327142</v>
      </c>
      <c r="AE334">
        <v>44792.433425729112</v>
      </c>
      <c r="AF334">
        <v>179674.45400088571</v>
      </c>
      <c r="AG334">
        <v>166410.26624617403</v>
      </c>
      <c r="AH334">
        <v>190521.59430245069</v>
      </c>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c r="CW334"/>
      <c r="CX334"/>
      <c r="CY334"/>
      <c r="CZ334"/>
      <c r="DA334"/>
      <c r="DB334"/>
      <c r="DC334"/>
      <c r="DD334"/>
      <c r="DE334"/>
      <c r="DF334"/>
      <c r="DG334"/>
      <c r="DH334"/>
      <c r="DI334"/>
      <c r="DJ334"/>
      <c r="DK334"/>
      <c r="DL334"/>
      <c r="DM334"/>
      <c r="DN334"/>
      <c r="DO334"/>
      <c r="DP334"/>
      <c r="DQ334"/>
      <c r="DR334"/>
      <c r="DS334"/>
      <c r="DT334"/>
      <c r="DU334"/>
      <c r="DV334"/>
      <c r="DW334"/>
      <c r="DX334"/>
      <c r="DY334"/>
      <c r="DZ334"/>
      <c r="EA334"/>
      <c r="EB334"/>
      <c r="EC334"/>
      <c r="ED334"/>
      <c r="EE334"/>
      <c r="EF334"/>
      <c r="EG334"/>
      <c r="EH334"/>
      <c r="EI334"/>
      <c r="EJ334"/>
      <c r="EK334"/>
      <c r="EL334"/>
      <c r="EM334"/>
      <c r="EN334"/>
      <c r="EO334"/>
      <c r="EP334"/>
      <c r="EQ334"/>
      <c r="ER334"/>
      <c r="ES334"/>
      <c r="ET334"/>
      <c r="EU334"/>
      <c r="EV334"/>
      <c r="EW334"/>
      <c r="EX334"/>
      <c r="EY334"/>
      <c r="EZ334"/>
      <c r="FA334"/>
      <c r="FB334"/>
      <c r="FC334"/>
      <c r="FD334"/>
      <c r="FE334"/>
      <c r="FF334"/>
      <c r="FG334"/>
      <c r="FH334"/>
      <c r="FI334"/>
      <c r="FJ334"/>
      <c r="FK334"/>
      <c r="FL334"/>
      <c r="FM334"/>
      <c r="FN334"/>
      <c r="FO334"/>
      <c r="FP334"/>
      <c r="FQ334"/>
      <c r="FR334"/>
      <c r="FS334"/>
      <c r="FT334"/>
      <c r="FU334"/>
      <c r="FV334"/>
      <c r="FW334"/>
      <c r="FX334"/>
      <c r="FY334"/>
      <c r="FZ334"/>
      <c r="GA334"/>
      <c r="GB334"/>
      <c r="GC334"/>
      <c r="GD334"/>
      <c r="GE334"/>
      <c r="GF334"/>
      <c r="GG334"/>
      <c r="GH334"/>
      <c r="GI334"/>
      <c r="GJ334"/>
      <c r="GK334"/>
      <c r="GL334"/>
      <c r="GM334"/>
      <c r="GN334"/>
      <c r="GO334"/>
      <c r="GP334"/>
      <c r="GQ334"/>
      <c r="GR334"/>
      <c r="GS334"/>
      <c r="GT334"/>
      <c r="GU334"/>
      <c r="GV334"/>
      <c r="GW334"/>
      <c r="GX334"/>
      <c r="GY334"/>
      <c r="GZ334"/>
      <c r="HA334"/>
      <c r="HB334"/>
      <c r="HC334"/>
      <c r="HD334"/>
      <c r="HE334"/>
      <c r="HF334"/>
      <c r="HG334"/>
      <c r="HH334"/>
      <c r="HI334"/>
      <c r="HJ334"/>
      <c r="HK334"/>
      <c r="HL334"/>
      <c r="HM334"/>
      <c r="HN334"/>
      <c r="HO334"/>
      <c r="HP334"/>
      <c r="HQ334"/>
      <c r="HR334"/>
      <c r="HS334"/>
      <c r="HT334"/>
      <c r="HU334"/>
      <c r="HV334"/>
      <c r="HW334"/>
      <c r="HX334"/>
      <c r="HY334"/>
      <c r="HZ334"/>
      <c r="IA334"/>
      <c r="IB334"/>
      <c r="IC334"/>
      <c r="ID334"/>
      <c r="IE334"/>
      <c r="IF334"/>
      <c r="IG334"/>
      <c r="IH334"/>
      <c r="II334"/>
      <c r="IJ334"/>
      <c r="IK334"/>
      <c r="IL334"/>
      <c r="IM334"/>
      <c r="IN334"/>
      <c r="IO334"/>
      <c r="IP334"/>
      <c r="IQ334"/>
      <c r="IR334"/>
      <c r="IS334"/>
      <c r="IT334"/>
      <c r="IU334"/>
      <c r="IV334"/>
      <c r="IW334"/>
      <c r="IX334"/>
      <c r="IY334"/>
      <c r="IZ334"/>
      <c r="JA334"/>
      <c r="JB334"/>
      <c r="JC334"/>
      <c r="JD334"/>
      <c r="JE334"/>
      <c r="JF334"/>
      <c r="JG334"/>
      <c r="JH334"/>
      <c r="JI334"/>
      <c r="JJ334"/>
      <c r="JK334"/>
      <c r="JL334"/>
      <c r="JM334"/>
      <c r="JN334"/>
      <c r="JO334"/>
      <c r="JP334"/>
      <c r="JQ334"/>
      <c r="JR334"/>
      <c r="JS334"/>
      <c r="JT334"/>
      <c r="JU334"/>
      <c r="JV334"/>
      <c r="JW334"/>
      <c r="JX334"/>
      <c r="JY334"/>
      <c r="JZ334"/>
      <c r="KA334"/>
      <c r="KB334"/>
      <c r="KC334"/>
      <c r="KD334"/>
      <c r="KE334"/>
      <c r="KF334"/>
      <c r="KG334"/>
      <c r="KH334"/>
      <c r="KI334"/>
      <c r="KJ334"/>
      <c r="KK334"/>
      <c r="KL334"/>
      <c r="KM334"/>
      <c r="KN334"/>
      <c r="KO334"/>
      <c r="KP334"/>
      <c r="KQ334"/>
      <c r="KR334"/>
      <c r="KS334"/>
      <c r="KT334"/>
      <c r="KU334"/>
      <c r="KV334"/>
      <c r="KW334"/>
      <c r="KX334"/>
      <c r="KY334"/>
      <c r="KZ334"/>
      <c r="LA334"/>
      <c r="LB334"/>
      <c r="LC334"/>
      <c r="LD334"/>
      <c r="LE334"/>
      <c r="LF334"/>
      <c r="LG334"/>
      <c r="LH334"/>
      <c r="LI334"/>
      <c r="LJ334"/>
      <c r="LK334"/>
      <c r="LL334"/>
      <c r="LM334"/>
      <c r="LN334"/>
      <c r="LO334"/>
      <c r="LP334"/>
      <c r="LQ334"/>
      <c r="LR334"/>
      <c r="LS334"/>
      <c r="LT334"/>
      <c r="LU334"/>
      <c r="LV334"/>
      <c r="LW334"/>
      <c r="LX334"/>
      <c r="LY334"/>
      <c r="LZ334"/>
      <c r="MA334"/>
      <c r="MB334"/>
      <c r="MC334"/>
      <c r="MD334"/>
      <c r="ME334"/>
      <c r="MF334"/>
      <c r="MG334"/>
      <c r="MH334"/>
      <c r="MI334"/>
      <c r="MJ334"/>
      <c r="MK334"/>
      <c r="ML334"/>
      <c r="MM334"/>
      <c r="MN334"/>
      <c r="MO334"/>
      <c r="MP334"/>
      <c r="MQ334"/>
      <c r="MR334"/>
      <c r="MS334"/>
      <c r="MT334"/>
      <c r="MU334"/>
      <c r="MV334"/>
      <c r="MW334"/>
      <c r="MX334"/>
      <c r="MY334"/>
      <c r="MZ334"/>
      <c r="NA334"/>
      <c r="NB334"/>
      <c r="NC334"/>
      <c r="ND334"/>
      <c r="NE334"/>
      <c r="NF334"/>
      <c r="NG334"/>
      <c r="NH334"/>
      <c r="NI334"/>
      <c r="NJ334"/>
      <c r="NK334"/>
      <c r="NL334"/>
      <c r="NM334"/>
      <c r="NN334"/>
      <c r="NO334"/>
      <c r="NP334"/>
      <c r="NQ334"/>
      <c r="NR334"/>
      <c r="NS334"/>
      <c r="NT334"/>
      <c r="NU334"/>
      <c r="NV334"/>
      <c r="NW334"/>
      <c r="NX334"/>
      <c r="NY334"/>
      <c r="NZ334"/>
      <c r="OA334"/>
      <c r="OB334"/>
      <c r="OC334"/>
      <c r="OD334"/>
      <c r="OE334"/>
      <c r="OF334"/>
      <c r="OG334"/>
      <c r="OH334"/>
      <c r="OI334"/>
      <c r="OJ334"/>
      <c r="OK334"/>
      <c r="OL334"/>
      <c r="OM334"/>
      <c r="ON334"/>
      <c r="OO334"/>
      <c r="OP334"/>
      <c r="OQ334"/>
      <c r="OR334"/>
      <c r="OS334"/>
      <c r="OT334"/>
      <c r="OU334"/>
      <c r="OV334"/>
      <c r="OW334"/>
      <c r="OX334"/>
      <c r="OY334"/>
      <c r="OZ334"/>
      <c r="PA334"/>
      <c r="PB334"/>
      <c r="PC334"/>
      <c r="PD334"/>
      <c r="PE334"/>
      <c r="PF334"/>
      <c r="PG334"/>
      <c r="PH334"/>
      <c r="PI334"/>
      <c r="PJ334"/>
      <c r="PK334"/>
      <c r="PL334"/>
      <c r="PM334"/>
      <c r="PN334"/>
      <c r="PO334"/>
      <c r="PP334"/>
      <c r="PQ334"/>
      <c r="PR334"/>
      <c r="PS334"/>
      <c r="PT334"/>
      <c r="PU334"/>
      <c r="PV334"/>
      <c r="PW334"/>
      <c r="PX334"/>
      <c r="PY334"/>
      <c r="PZ334"/>
      <c r="QA334"/>
      <c r="QB334"/>
      <c r="QC334"/>
      <c r="QD334"/>
      <c r="QE334"/>
      <c r="QF334"/>
      <c r="QG334"/>
      <c r="QH334"/>
      <c r="QI334"/>
      <c r="QJ334"/>
      <c r="QK334"/>
      <c r="QL334"/>
      <c r="QM334"/>
      <c r="QN334"/>
      <c r="QO334"/>
      <c r="QP334"/>
      <c r="QQ334"/>
      <c r="QR334"/>
      <c r="QS334"/>
      <c r="QT334"/>
      <c r="QU334"/>
      <c r="QV334"/>
      <c r="QW334"/>
      <c r="QX334"/>
      <c r="QY334"/>
      <c r="QZ334"/>
      <c r="RA334"/>
      <c r="RB334"/>
      <c r="RC334"/>
      <c r="RD334"/>
      <c r="RE334"/>
      <c r="RF334"/>
      <c r="RG334"/>
      <c r="RH334"/>
      <c r="RI334"/>
      <c r="RJ334"/>
      <c r="RK334"/>
      <c r="RL334"/>
      <c r="RM334"/>
      <c r="RN334"/>
      <c r="RO334"/>
      <c r="RP334"/>
      <c r="RQ334"/>
      <c r="RR334"/>
      <c r="RS334"/>
      <c r="RT334"/>
      <c r="RU334"/>
      <c r="RV334"/>
      <c r="RW334"/>
      <c r="RX334"/>
      <c r="RY334"/>
      <c r="RZ334"/>
      <c r="SA334"/>
      <c r="SB334"/>
      <c r="SC334"/>
      <c r="SD334"/>
      <c r="SE334"/>
      <c r="SF334"/>
      <c r="SG334"/>
      <c r="SH334"/>
      <c r="SI334"/>
      <c r="SJ334"/>
      <c r="SK334"/>
      <c r="SL334"/>
      <c r="SM334"/>
      <c r="SN334"/>
      <c r="SO334"/>
      <c r="SP334"/>
      <c r="SQ334"/>
      <c r="SR334"/>
      <c r="SS334"/>
      <c r="ST334"/>
      <c r="SU334"/>
      <c r="SV334"/>
      <c r="SW334"/>
      <c r="SX334"/>
      <c r="SY334"/>
      <c r="SZ334"/>
      <c r="TA334"/>
      <c r="TB334"/>
      <c r="TC334"/>
      <c r="TD334"/>
      <c r="TE334"/>
      <c r="TF334"/>
      <c r="TG334"/>
      <c r="TH334"/>
      <c r="TI334"/>
      <c r="TJ334"/>
      <c r="TK334"/>
      <c r="TL334"/>
      <c r="TM334"/>
      <c r="TN334"/>
      <c r="TO334"/>
      <c r="TP334"/>
      <c r="TQ334"/>
      <c r="TR334"/>
      <c r="TS334"/>
      <c r="TT334"/>
      <c r="TU334"/>
      <c r="TV334"/>
      <c r="TW334"/>
      <c r="TX334"/>
      <c r="TY334"/>
      <c r="TZ334"/>
      <c r="UA334"/>
      <c r="UB334"/>
      <c r="UC334"/>
      <c r="UD334"/>
      <c r="UE334"/>
      <c r="UF334"/>
      <c r="UG334"/>
      <c r="UH334"/>
      <c r="UI334"/>
      <c r="UJ334"/>
      <c r="UK334"/>
      <c r="UL334"/>
      <c r="UM334"/>
      <c r="UN334"/>
      <c r="UO334"/>
      <c r="UP334"/>
      <c r="UQ334"/>
      <c r="UR334"/>
      <c r="US334"/>
      <c r="UT334"/>
      <c r="UU334"/>
      <c r="UV334"/>
      <c r="UW334"/>
      <c r="UX334"/>
      <c r="UY334"/>
      <c r="UZ334"/>
      <c r="VA334"/>
      <c r="VB334"/>
      <c r="VC334"/>
      <c r="VD334"/>
      <c r="VE334"/>
      <c r="VF334"/>
      <c r="VG334"/>
      <c r="VH334"/>
      <c r="VI334"/>
      <c r="VJ334"/>
      <c r="VK334"/>
      <c r="VL334"/>
      <c r="VM334"/>
      <c r="VN334"/>
      <c r="VO334"/>
      <c r="VP334"/>
      <c r="VQ334"/>
      <c r="VR334"/>
      <c r="VS334"/>
      <c r="VT334"/>
      <c r="VU334"/>
      <c r="VV334"/>
      <c r="VW334"/>
      <c r="VX334"/>
      <c r="VY334"/>
      <c r="VZ334"/>
      <c r="WA334"/>
      <c r="WB334"/>
      <c r="WC334"/>
      <c r="WD334"/>
      <c r="WE334"/>
      <c r="WF334"/>
      <c r="WG334"/>
      <c r="WH334"/>
      <c r="WI334"/>
      <c r="WJ334"/>
      <c r="WK334"/>
      <c r="WL334"/>
      <c r="WM334"/>
      <c r="WN334"/>
      <c r="WO334"/>
      <c r="WP334"/>
      <c r="WQ334"/>
      <c r="WR334"/>
      <c r="WS334"/>
      <c r="WT334"/>
      <c r="WU334"/>
      <c r="WV334"/>
      <c r="WW334"/>
      <c r="WX334"/>
      <c r="WY334"/>
      <c r="WZ334"/>
      <c r="XA334"/>
      <c r="XB334"/>
      <c r="XC334"/>
      <c r="XD334"/>
      <c r="XE334"/>
      <c r="XF334"/>
      <c r="XG334"/>
      <c r="XH334"/>
      <c r="XI334"/>
      <c r="XJ334"/>
      <c r="XK334"/>
      <c r="XL334"/>
      <c r="XM334"/>
      <c r="XN334"/>
      <c r="XO334"/>
      <c r="XP334"/>
      <c r="XQ334"/>
      <c r="XR334"/>
      <c r="XS334"/>
      <c r="XT334"/>
      <c r="XU334"/>
      <c r="XV334"/>
      <c r="XW334"/>
      <c r="XX334"/>
      <c r="XY334"/>
      <c r="XZ334"/>
      <c r="YA334"/>
      <c r="YB334"/>
      <c r="YC334"/>
      <c r="YD334"/>
      <c r="YE334"/>
      <c r="YF334"/>
      <c r="YG334"/>
      <c r="YH334"/>
      <c r="YI334"/>
      <c r="YJ334"/>
      <c r="YK334"/>
      <c r="YL334"/>
      <c r="YM334"/>
      <c r="YN334"/>
      <c r="YO334"/>
      <c r="YP334"/>
      <c r="YQ334"/>
      <c r="YR334"/>
      <c r="YS334"/>
      <c r="YT334"/>
      <c r="YU334"/>
      <c r="YV334"/>
      <c r="YW334"/>
      <c r="YX334"/>
      <c r="YY334"/>
      <c r="YZ334"/>
      <c r="ZA334"/>
      <c r="ZB334"/>
      <c r="ZC334"/>
      <c r="ZD334"/>
      <c r="ZE334"/>
      <c r="ZF334"/>
      <c r="ZG334"/>
      <c r="ZH334"/>
      <c r="ZI334"/>
      <c r="ZJ334"/>
      <c r="ZK334"/>
      <c r="ZL334"/>
      <c r="ZM334"/>
      <c r="ZN334"/>
      <c r="ZO334"/>
      <c r="ZP334"/>
      <c r="ZQ334"/>
      <c r="ZR334"/>
      <c r="ZS334"/>
      <c r="ZT334"/>
      <c r="ZU334"/>
      <c r="ZV334"/>
      <c r="ZW334"/>
      <c r="ZX334"/>
      <c r="ZY334"/>
      <c r="ZZ334"/>
    </row>
    <row r="335" spans="1:702" s="18" customFormat="1">
      <c r="A335" s="16" t="s">
        <v>195</v>
      </c>
      <c r="B335">
        <v>628178.26786452695</v>
      </c>
      <c r="C335">
        <v>601957.62045512081</v>
      </c>
      <c r="D335">
        <v>569086.58245452587</v>
      </c>
      <c r="E335">
        <v>606334.41398064489</v>
      </c>
      <c r="F335">
        <v>604227.22046550561</v>
      </c>
      <c r="G335">
        <v>524084.68295423448</v>
      </c>
      <c r="H335">
        <v>485061.50962745259</v>
      </c>
      <c r="I335">
        <v>486154.41576103412</v>
      </c>
      <c r="J335">
        <v>472770.05626246665</v>
      </c>
      <c r="K335">
        <v>414151.65439107228</v>
      </c>
      <c r="L335">
        <v>376699.54469591007</v>
      </c>
      <c r="M335">
        <v>358267.09631144529</v>
      </c>
      <c r="N335">
        <v>352820.61567116959</v>
      </c>
      <c r="O335">
        <v>333668.41250900197</v>
      </c>
      <c r="P335">
        <v>362039.37660571956</v>
      </c>
      <c r="Q335">
        <v>349723.89789285499</v>
      </c>
      <c r="R335">
        <v>351807.58353903535</v>
      </c>
      <c r="S335">
        <v>384604.71290776983</v>
      </c>
      <c r="T335">
        <v>335295.72435962176</v>
      </c>
      <c r="U335">
        <v>363695.79634098941</v>
      </c>
      <c r="V335">
        <v>397685.49176706013</v>
      </c>
      <c r="W335">
        <v>410218.34388461441</v>
      </c>
      <c r="X335">
        <v>396000.62320369505</v>
      </c>
      <c r="Y335">
        <v>355819.09762011236</v>
      </c>
      <c r="Z335">
        <v>329062.36691100779</v>
      </c>
      <c r="AA335">
        <v>329054.15844932967</v>
      </c>
      <c r="AB335">
        <v>288532.35276456014</v>
      </c>
      <c r="AC335">
        <v>291108.59297874232</v>
      </c>
      <c r="AD335">
        <v>272384.28764163575</v>
      </c>
      <c r="AE335">
        <v>223962.16712864555</v>
      </c>
      <c r="AF335">
        <v>179674.45400088569</v>
      </c>
      <c r="AG335">
        <v>166410.26624617403</v>
      </c>
      <c r="AH335">
        <v>190521.59430245069</v>
      </c>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c r="CW335"/>
      <c r="CX335"/>
      <c r="CY335"/>
      <c r="CZ335"/>
      <c r="DA335"/>
      <c r="DB335"/>
      <c r="DC335"/>
      <c r="DD335"/>
      <c r="DE335"/>
      <c r="DF335"/>
      <c r="DG335"/>
      <c r="DH335"/>
      <c r="DI335"/>
      <c r="DJ335"/>
      <c r="DK335"/>
      <c r="DL335"/>
      <c r="DM335"/>
      <c r="DN335"/>
      <c r="DO335"/>
      <c r="DP335"/>
      <c r="DQ335"/>
      <c r="DR335"/>
      <c r="DS335"/>
      <c r="DT335"/>
      <c r="DU335"/>
      <c r="DV335"/>
      <c r="DW335"/>
      <c r="DX335"/>
      <c r="DY335"/>
      <c r="DZ335"/>
      <c r="EA335"/>
      <c r="EB335"/>
      <c r="EC335"/>
      <c r="ED335"/>
      <c r="EE335"/>
      <c r="EF335"/>
      <c r="EG335"/>
      <c r="EH335"/>
      <c r="EI335"/>
      <c r="EJ335"/>
      <c r="EK335"/>
      <c r="EL335"/>
      <c r="EM335"/>
      <c r="EN335"/>
      <c r="EO335"/>
      <c r="EP335"/>
      <c r="EQ335"/>
      <c r="ER335"/>
      <c r="ES335"/>
      <c r="ET335"/>
      <c r="EU335"/>
      <c r="EV335"/>
      <c r="EW335"/>
      <c r="EX335"/>
      <c r="EY335"/>
      <c r="EZ335"/>
      <c r="FA335"/>
      <c r="FB335"/>
      <c r="FC335"/>
      <c r="FD335"/>
      <c r="FE335"/>
      <c r="FF335"/>
      <c r="FG335"/>
      <c r="FH335"/>
      <c r="FI335"/>
      <c r="FJ335"/>
      <c r="FK335"/>
      <c r="FL335"/>
      <c r="FM335"/>
      <c r="FN335"/>
      <c r="FO335"/>
      <c r="FP335"/>
      <c r="FQ335"/>
      <c r="FR335"/>
      <c r="FS335"/>
      <c r="FT335"/>
      <c r="FU335"/>
      <c r="FV335"/>
      <c r="FW335"/>
      <c r="FX335"/>
      <c r="FY335"/>
      <c r="FZ335"/>
      <c r="GA335"/>
      <c r="GB335"/>
      <c r="GC335"/>
      <c r="GD335"/>
      <c r="GE335"/>
      <c r="GF335"/>
      <c r="GG335"/>
      <c r="GH335"/>
      <c r="GI335"/>
      <c r="GJ335"/>
      <c r="GK335"/>
      <c r="GL335"/>
      <c r="GM335"/>
      <c r="GN335"/>
      <c r="GO335"/>
      <c r="GP335"/>
      <c r="GQ335"/>
      <c r="GR335"/>
      <c r="GS335"/>
      <c r="GT335"/>
      <c r="GU335"/>
      <c r="GV335"/>
      <c r="GW335"/>
      <c r="GX335"/>
      <c r="GY335"/>
      <c r="GZ335"/>
      <c r="HA335"/>
      <c r="HB335"/>
      <c r="HC335"/>
      <c r="HD335"/>
      <c r="HE335"/>
      <c r="HF335"/>
      <c r="HG335"/>
      <c r="HH335"/>
      <c r="HI335"/>
      <c r="HJ335"/>
      <c r="HK335"/>
      <c r="HL335"/>
      <c r="HM335"/>
      <c r="HN335"/>
      <c r="HO335"/>
      <c r="HP335"/>
      <c r="HQ335"/>
      <c r="HR335"/>
      <c r="HS335"/>
      <c r="HT335"/>
      <c r="HU335"/>
      <c r="HV335"/>
      <c r="HW335"/>
      <c r="HX335"/>
      <c r="HY335"/>
      <c r="HZ335"/>
      <c r="IA335"/>
      <c r="IB335"/>
      <c r="IC335"/>
      <c r="ID335"/>
      <c r="IE335"/>
      <c r="IF335"/>
      <c r="IG335"/>
      <c r="IH335"/>
      <c r="II335"/>
      <c r="IJ335"/>
      <c r="IK335"/>
      <c r="IL335"/>
      <c r="IM335"/>
      <c r="IN335"/>
      <c r="IO335"/>
      <c r="IP335"/>
      <c r="IQ335"/>
      <c r="IR335"/>
      <c r="IS335"/>
      <c r="IT335"/>
      <c r="IU335"/>
      <c r="IV335"/>
      <c r="IW335"/>
      <c r="IX335"/>
      <c r="IY335"/>
      <c r="IZ335"/>
      <c r="JA335"/>
      <c r="JB335"/>
      <c r="JC335"/>
      <c r="JD335"/>
      <c r="JE335"/>
      <c r="JF335"/>
      <c r="JG335"/>
      <c r="JH335"/>
      <c r="JI335"/>
      <c r="JJ335"/>
      <c r="JK335"/>
      <c r="JL335"/>
      <c r="JM335"/>
      <c r="JN335"/>
      <c r="JO335"/>
      <c r="JP335"/>
      <c r="JQ335"/>
      <c r="JR335"/>
      <c r="JS335"/>
      <c r="JT335"/>
      <c r="JU335"/>
      <c r="JV335"/>
      <c r="JW335"/>
      <c r="JX335"/>
      <c r="JY335"/>
      <c r="JZ335"/>
      <c r="KA335"/>
      <c r="KB335"/>
      <c r="KC335"/>
      <c r="KD335"/>
      <c r="KE335"/>
      <c r="KF335"/>
      <c r="KG335"/>
      <c r="KH335"/>
      <c r="KI335"/>
      <c r="KJ335"/>
      <c r="KK335"/>
      <c r="KL335"/>
      <c r="KM335"/>
      <c r="KN335"/>
      <c r="KO335"/>
      <c r="KP335"/>
      <c r="KQ335"/>
      <c r="KR335"/>
      <c r="KS335"/>
      <c r="KT335"/>
      <c r="KU335"/>
      <c r="KV335"/>
      <c r="KW335"/>
      <c r="KX335"/>
      <c r="KY335"/>
      <c r="KZ335"/>
      <c r="LA335"/>
      <c r="LB335"/>
      <c r="LC335"/>
      <c r="LD335"/>
      <c r="LE335"/>
      <c r="LF335"/>
      <c r="LG335"/>
      <c r="LH335"/>
      <c r="LI335"/>
      <c r="LJ335"/>
      <c r="LK335"/>
      <c r="LL335"/>
      <c r="LM335"/>
      <c r="LN335"/>
      <c r="LO335"/>
      <c r="LP335"/>
      <c r="LQ335"/>
      <c r="LR335"/>
      <c r="LS335"/>
      <c r="LT335"/>
      <c r="LU335"/>
      <c r="LV335"/>
      <c r="LW335"/>
      <c r="LX335"/>
      <c r="LY335"/>
      <c r="LZ335"/>
      <c r="MA335"/>
      <c r="MB335"/>
      <c r="MC335"/>
      <c r="MD335"/>
      <c r="ME335"/>
      <c r="MF335"/>
      <c r="MG335"/>
      <c r="MH335"/>
      <c r="MI335"/>
      <c r="MJ335"/>
      <c r="MK335"/>
      <c r="ML335"/>
      <c r="MM335"/>
      <c r="MN335"/>
      <c r="MO335"/>
      <c r="MP335"/>
      <c r="MQ335"/>
      <c r="MR335"/>
      <c r="MS335"/>
      <c r="MT335"/>
      <c r="MU335"/>
      <c r="MV335"/>
      <c r="MW335"/>
      <c r="MX335"/>
      <c r="MY335"/>
      <c r="MZ335"/>
      <c r="NA335"/>
      <c r="NB335"/>
      <c r="NC335"/>
      <c r="ND335"/>
      <c r="NE335"/>
      <c r="NF335"/>
      <c r="NG335"/>
      <c r="NH335"/>
      <c r="NI335"/>
      <c r="NJ335"/>
      <c r="NK335"/>
      <c r="NL335"/>
      <c r="NM335"/>
      <c r="NN335"/>
      <c r="NO335"/>
      <c r="NP335"/>
      <c r="NQ335"/>
      <c r="NR335"/>
      <c r="NS335"/>
      <c r="NT335"/>
      <c r="NU335"/>
      <c r="NV335"/>
      <c r="NW335"/>
      <c r="NX335"/>
      <c r="NY335"/>
      <c r="NZ335"/>
      <c r="OA335"/>
      <c r="OB335"/>
      <c r="OC335"/>
      <c r="OD335"/>
      <c r="OE335"/>
      <c r="OF335"/>
      <c r="OG335"/>
      <c r="OH335"/>
      <c r="OI335"/>
      <c r="OJ335"/>
      <c r="OK335"/>
      <c r="OL335"/>
      <c r="OM335"/>
      <c r="ON335"/>
      <c r="OO335"/>
      <c r="OP335"/>
      <c r="OQ335"/>
      <c r="OR335"/>
      <c r="OS335"/>
      <c r="OT335"/>
      <c r="OU335"/>
      <c r="OV335"/>
      <c r="OW335"/>
      <c r="OX335"/>
      <c r="OY335"/>
      <c r="OZ335"/>
      <c r="PA335"/>
      <c r="PB335"/>
      <c r="PC335"/>
      <c r="PD335"/>
      <c r="PE335"/>
      <c r="PF335"/>
      <c r="PG335"/>
      <c r="PH335"/>
      <c r="PI335"/>
      <c r="PJ335"/>
      <c r="PK335"/>
      <c r="PL335"/>
      <c r="PM335"/>
      <c r="PN335"/>
      <c r="PO335"/>
      <c r="PP335"/>
      <c r="PQ335"/>
      <c r="PR335"/>
      <c r="PS335"/>
      <c r="PT335"/>
      <c r="PU335"/>
      <c r="PV335"/>
      <c r="PW335"/>
      <c r="PX335"/>
      <c r="PY335"/>
      <c r="PZ335"/>
      <c r="QA335"/>
      <c r="QB335"/>
      <c r="QC335"/>
      <c r="QD335"/>
      <c r="QE335"/>
      <c r="QF335"/>
      <c r="QG335"/>
      <c r="QH335"/>
      <c r="QI335"/>
      <c r="QJ335"/>
      <c r="QK335"/>
      <c r="QL335"/>
      <c r="QM335"/>
      <c r="QN335"/>
      <c r="QO335"/>
      <c r="QP335"/>
      <c r="QQ335"/>
      <c r="QR335"/>
      <c r="QS335"/>
      <c r="QT335"/>
      <c r="QU335"/>
      <c r="QV335"/>
      <c r="QW335"/>
      <c r="QX335"/>
      <c r="QY335"/>
      <c r="QZ335"/>
      <c r="RA335"/>
      <c r="RB335"/>
      <c r="RC335"/>
      <c r="RD335"/>
      <c r="RE335"/>
      <c r="RF335"/>
      <c r="RG335"/>
      <c r="RH335"/>
      <c r="RI335"/>
      <c r="RJ335"/>
      <c r="RK335"/>
      <c r="RL335"/>
      <c r="RM335"/>
      <c r="RN335"/>
      <c r="RO335"/>
      <c r="RP335"/>
      <c r="RQ335"/>
      <c r="RR335"/>
      <c r="RS335"/>
      <c r="RT335"/>
      <c r="RU335"/>
      <c r="RV335"/>
      <c r="RW335"/>
      <c r="RX335"/>
      <c r="RY335"/>
      <c r="RZ335"/>
      <c r="SA335"/>
      <c r="SB335"/>
      <c r="SC335"/>
      <c r="SD335"/>
      <c r="SE335"/>
      <c r="SF335"/>
      <c r="SG335"/>
      <c r="SH335"/>
      <c r="SI335"/>
      <c r="SJ335"/>
      <c r="SK335"/>
      <c r="SL335"/>
      <c r="SM335"/>
      <c r="SN335"/>
      <c r="SO335"/>
      <c r="SP335"/>
      <c r="SQ335"/>
      <c r="SR335"/>
      <c r="SS335"/>
      <c r="ST335"/>
      <c r="SU335"/>
      <c r="SV335"/>
      <c r="SW335"/>
      <c r="SX335"/>
      <c r="SY335"/>
      <c r="SZ335"/>
      <c r="TA335"/>
      <c r="TB335"/>
      <c r="TC335"/>
      <c r="TD335"/>
      <c r="TE335"/>
      <c r="TF335"/>
      <c r="TG335"/>
      <c r="TH335"/>
      <c r="TI335"/>
      <c r="TJ335"/>
      <c r="TK335"/>
      <c r="TL335"/>
      <c r="TM335"/>
      <c r="TN335"/>
      <c r="TO335"/>
      <c r="TP335"/>
      <c r="TQ335"/>
      <c r="TR335"/>
      <c r="TS335"/>
      <c r="TT335"/>
      <c r="TU335"/>
      <c r="TV335"/>
      <c r="TW335"/>
      <c r="TX335"/>
      <c r="TY335"/>
      <c r="TZ335"/>
      <c r="UA335"/>
      <c r="UB335"/>
      <c r="UC335"/>
      <c r="UD335"/>
      <c r="UE335"/>
      <c r="UF335"/>
      <c r="UG335"/>
      <c r="UH335"/>
      <c r="UI335"/>
      <c r="UJ335"/>
      <c r="UK335"/>
      <c r="UL335"/>
      <c r="UM335"/>
      <c r="UN335"/>
      <c r="UO335"/>
      <c r="UP335"/>
      <c r="UQ335"/>
      <c r="UR335"/>
      <c r="US335"/>
      <c r="UT335"/>
      <c r="UU335"/>
      <c r="UV335"/>
      <c r="UW335"/>
      <c r="UX335"/>
      <c r="UY335"/>
      <c r="UZ335"/>
      <c r="VA335"/>
      <c r="VB335"/>
      <c r="VC335"/>
      <c r="VD335"/>
      <c r="VE335"/>
      <c r="VF335"/>
      <c r="VG335"/>
      <c r="VH335"/>
      <c r="VI335"/>
      <c r="VJ335"/>
      <c r="VK335"/>
      <c r="VL335"/>
      <c r="VM335"/>
      <c r="VN335"/>
      <c r="VO335"/>
      <c r="VP335"/>
      <c r="VQ335"/>
      <c r="VR335"/>
      <c r="VS335"/>
      <c r="VT335"/>
      <c r="VU335"/>
      <c r="VV335"/>
      <c r="VW335"/>
      <c r="VX335"/>
      <c r="VY335"/>
      <c r="VZ335"/>
      <c r="WA335"/>
      <c r="WB335"/>
      <c r="WC335"/>
      <c r="WD335"/>
      <c r="WE335"/>
      <c r="WF335"/>
      <c r="WG335"/>
      <c r="WH335"/>
      <c r="WI335"/>
      <c r="WJ335"/>
      <c r="WK335"/>
      <c r="WL335"/>
      <c r="WM335"/>
      <c r="WN335"/>
      <c r="WO335"/>
      <c r="WP335"/>
      <c r="WQ335"/>
      <c r="WR335"/>
      <c r="WS335"/>
      <c r="WT335"/>
      <c r="WU335"/>
      <c r="WV335"/>
      <c r="WW335"/>
      <c r="WX335"/>
      <c r="WY335"/>
      <c r="WZ335"/>
      <c r="XA335"/>
      <c r="XB335"/>
      <c r="XC335"/>
      <c r="XD335"/>
      <c r="XE335"/>
      <c r="XF335"/>
      <c r="XG335"/>
      <c r="XH335"/>
      <c r="XI335"/>
      <c r="XJ335"/>
      <c r="XK335"/>
      <c r="XL335"/>
      <c r="XM335"/>
      <c r="XN335"/>
      <c r="XO335"/>
      <c r="XP335"/>
      <c r="XQ335"/>
      <c r="XR335"/>
      <c r="XS335"/>
      <c r="XT335"/>
      <c r="XU335"/>
      <c r="XV335"/>
      <c r="XW335"/>
      <c r="XX335"/>
      <c r="XY335"/>
      <c r="XZ335"/>
      <c r="YA335"/>
      <c r="YB335"/>
      <c r="YC335"/>
      <c r="YD335"/>
      <c r="YE335"/>
      <c r="YF335"/>
      <c r="YG335"/>
      <c r="YH335"/>
      <c r="YI335"/>
      <c r="YJ335"/>
      <c r="YK335"/>
      <c r="YL335"/>
      <c r="YM335"/>
      <c r="YN335"/>
      <c r="YO335"/>
      <c r="YP335"/>
      <c r="YQ335"/>
      <c r="YR335"/>
      <c r="YS335"/>
      <c r="YT335"/>
      <c r="YU335"/>
      <c r="YV335"/>
      <c r="YW335"/>
      <c r="YX335"/>
      <c r="YY335"/>
      <c r="YZ335"/>
      <c r="ZA335"/>
      <c r="ZB335"/>
      <c r="ZC335"/>
      <c r="ZD335"/>
      <c r="ZE335"/>
      <c r="ZF335"/>
      <c r="ZG335"/>
      <c r="ZH335"/>
      <c r="ZI335"/>
      <c r="ZJ335"/>
      <c r="ZK335"/>
      <c r="ZL335"/>
      <c r="ZM335"/>
      <c r="ZN335"/>
      <c r="ZO335"/>
      <c r="ZP335"/>
      <c r="ZQ335"/>
      <c r="ZR335"/>
      <c r="ZS335"/>
      <c r="ZT335"/>
      <c r="ZU335"/>
      <c r="ZV335"/>
      <c r="ZW335"/>
      <c r="ZX335"/>
      <c r="ZY335"/>
      <c r="ZZ335"/>
    </row>
    <row r="336" spans="1:702" s="18" customFormat="1">
      <c r="A336" s="69" t="s">
        <v>361</v>
      </c>
      <c r="B336">
        <v>0</v>
      </c>
      <c r="C336">
        <v>0</v>
      </c>
      <c r="D336">
        <v>0</v>
      </c>
      <c r="E336">
        <v>0</v>
      </c>
      <c r="F336">
        <v>0</v>
      </c>
      <c r="G336">
        <v>0</v>
      </c>
      <c r="H336">
        <v>0</v>
      </c>
      <c r="I336">
        <v>0</v>
      </c>
      <c r="J336">
        <v>0</v>
      </c>
      <c r="K336">
        <v>0</v>
      </c>
      <c r="L336">
        <v>0</v>
      </c>
      <c r="M336">
        <v>0</v>
      </c>
      <c r="N336">
        <v>0</v>
      </c>
      <c r="O336">
        <v>0</v>
      </c>
      <c r="P336">
        <v>0</v>
      </c>
      <c r="Q336">
        <v>0</v>
      </c>
      <c r="R336">
        <v>0</v>
      </c>
      <c r="S336">
        <v>0</v>
      </c>
      <c r="T336">
        <v>0</v>
      </c>
      <c r="U336">
        <v>0</v>
      </c>
      <c r="V336">
        <v>0</v>
      </c>
      <c r="W336">
        <v>0</v>
      </c>
      <c r="X336">
        <v>0</v>
      </c>
      <c r="Y336">
        <v>0</v>
      </c>
      <c r="Z336">
        <v>0</v>
      </c>
      <c r="AA336">
        <v>0</v>
      </c>
      <c r="AB336">
        <v>0</v>
      </c>
      <c r="AC336">
        <v>0</v>
      </c>
      <c r="AD336">
        <v>0</v>
      </c>
      <c r="AE336">
        <v>0</v>
      </c>
      <c r="AF336">
        <v>0</v>
      </c>
      <c r="AG336">
        <v>0</v>
      </c>
      <c r="AH336">
        <v>0</v>
      </c>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c r="CW336"/>
      <c r="CX336"/>
      <c r="CY336"/>
      <c r="CZ336"/>
      <c r="DA336"/>
      <c r="DB336"/>
      <c r="DC336"/>
      <c r="DD336"/>
      <c r="DE336"/>
      <c r="DF336"/>
      <c r="DG336"/>
      <c r="DH336"/>
      <c r="DI336"/>
      <c r="DJ336"/>
      <c r="DK336"/>
      <c r="DL336"/>
      <c r="DM336"/>
      <c r="DN336"/>
      <c r="DO336"/>
      <c r="DP336"/>
      <c r="DQ336"/>
      <c r="DR336"/>
      <c r="DS336"/>
      <c r="DT336"/>
      <c r="DU336"/>
      <c r="DV336"/>
      <c r="DW336"/>
      <c r="DX336"/>
      <c r="DY336"/>
      <c r="DZ336"/>
      <c r="EA336"/>
      <c r="EB336"/>
      <c r="EC336"/>
      <c r="ED336"/>
      <c r="EE336"/>
      <c r="EF336"/>
      <c r="EG336"/>
      <c r="EH336"/>
      <c r="EI336"/>
      <c r="EJ336"/>
      <c r="EK336"/>
      <c r="EL336"/>
      <c r="EM336"/>
      <c r="EN336"/>
      <c r="EO336"/>
      <c r="EP336"/>
      <c r="EQ336"/>
      <c r="ER336"/>
      <c r="ES336"/>
      <c r="ET336"/>
      <c r="EU336"/>
      <c r="EV336"/>
      <c r="EW336"/>
      <c r="EX336"/>
      <c r="EY336"/>
      <c r="EZ336"/>
      <c r="FA336"/>
      <c r="FB336"/>
      <c r="FC336"/>
      <c r="FD336"/>
      <c r="FE336"/>
      <c r="FF336"/>
      <c r="FG336"/>
      <c r="FH336"/>
      <c r="FI336"/>
      <c r="FJ336"/>
      <c r="FK336"/>
      <c r="FL336"/>
      <c r="FM336"/>
      <c r="FN336"/>
      <c r="FO336"/>
      <c r="FP336"/>
      <c r="FQ336"/>
      <c r="FR336"/>
      <c r="FS336"/>
      <c r="FT336"/>
      <c r="FU336"/>
      <c r="FV336"/>
      <c r="FW336"/>
      <c r="FX336"/>
      <c r="FY336"/>
      <c r="FZ336"/>
      <c r="GA336"/>
      <c r="GB336"/>
      <c r="GC336"/>
      <c r="GD336"/>
      <c r="GE336"/>
      <c r="GF336"/>
      <c r="GG336"/>
      <c r="GH336"/>
      <c r="GI336"/>
      <c r="GJ336"/>
      <c r="GK336"/>
      <c r="GL336"/>
      <c r="GM336"/>
      <c r="GN336"/>
      <c r="GO336"/>
      <c r="GP336"/>
      <c r="GQ336"/>
      <c r="GR336"/>
      <c r="GS336"/>
      <c r="GT336"/>
      <c r="GU336"/>
      <c r="GV336"/>
      <c r="GW336"/>
      <c r="GX336"/>
      <c r="GY336"/>
      <c r="GZ336"/>
      <c r="HA336"/>
      <c r="HB336"/>
      <c r="HC336"/>
      <c r="HD336"/>
      <c r="HE336"/>
      <c r="HF336"/>
      <c r="HG336"/>
      <c r="HH336"/>
      <c r="HI336"/>
      <c r="HJ336"/>
      <c r="HK336"/>
      <c r="HL336"/>
      <c r="HM336"/>
      <c r="HN336"/>
      <c r="HO336"/>
      <c r="HP336"/>
      <c r="HQ336"/>
      <c r="HR336"/>
      <c r="HS336"/>
      <c r="HT336"/>
      <c r="HU336"/>
      <c r="HV336"/>
      <c r="HW336"/>
      <c r="HX336"/>
      <c r="HY336"/>
      <c r="HZ336"/>
      <c r="IA336"/>
      <c r="IB336"/>
      <c r="IC336"/>
      <c r="ID336"/>
      <c r="IE336"/>
      <c r="IF336"/>
      <c r="IG336"/>
      <c r="IH336"/>
      <c r="II336"/>
      <c r="IJ336"/>
      <c r="IK336"/>
      <c r="IL336"/>
      <c r="IM336"/>
      <c r="IN336"/>
      <c r="IO336"/>
      <c r="IP336"/>
      <c r="IQ336"/>
      <c r="IR336"/>
      <c r="IS336"/>
      <c r="IT336"/>
      <c r="IU336"/>
      <c r="IV336"/>
      <c r="IW336"/>
      <c r="IX336"/>
      <c r="IY336"/>
      <c r="IZ336"/>
      <c r="JA336"/>
      <c r="JB336"/>
      <c r="JC336"/>
      <c r="JD336"/>
      <c r="JE336"/>
      <c r="JF336"/>
      <c r="JG336"/>
      <c r="JH336"/>
      <c r="JI336"/>
      <c r="JJ336"/>
      <c r="JK336"/>
      <c r="JL336"/>
      <c r="JM336"/>
      <c r="JN336"/>
      <c r="JO336"/>
      <c r="JP336"/>
      <c r="JQ336"/>
      <c r="JR336"/>
      <c r="JS336"/>
      <c r="JT336"/>
      <c r="JU336"/>
      <c r="JV336"/>
      <c r="JW336"/>
      <c r="JX336"/>
      <c r="JY336"/>
      <c r="JZ336"/>
      <c r="KA336"/>
      <c r="KB336"/>
      <c r="KC336"/>
      <c r="KD336"/>
      <c r="KE336"/>
      <c r="KF336"/>
      <c r="KG336"/>
      <c r="KH336"/>
      <c r="KI336"/>
      <c r="KJ336"/>
      <c r="KK336"/>
      <c r="KL336"/>
      <c r="KM336"/>
      <c r="KN336"/>
      <c r="KO336"/>
      <c r="KP336"/>
      <c r="KQ336"/>
      <c r="KR336"/>
      <c r="KS336"/>
      <c r="KT336"/>
      <c r="KU336"/>
      <c r="KV336"/>
      <c r="KW336"/>
      <c r="KX336"/>
      <c r="KY336"/>
      <c r="KZ336"/>
      <c r="LA336"/>
      <c r="LB336"/>
      <c r="LC336"/>
      <c r="LD336"/>
      <c r="LE336"/>
      <c r="LF336"/>
      <c r="LG336"/>
      <c r="LH336"/>
      <c r="LI336"/>
      <c r="LJ336"/>
      <c r="LK336"/>
      <c r="LL336"/>
      <c r="LM336"/>
      <c r="LN336"/>
      <c r="LO336"/>
      <c r="LP336"/>
      <c r="LQ336"/>
      <c r="LR336"/>
      <c r="LS336"/>
      <c r="LT336"/>
      <c r="LU336"/>
      <c r="LV336"/>
      <c r="LW336"/>
      <c r="LX336"/>
      <c r="LY336"/>
      <c r="LZ336"/>
      <c r="MA336"/>
      <c r="MB336"/>
      <c r="MC336"/>
      <c r="MD336"/>
      <c r="ME336"/>
      <c r="MF336"/>
      <c r="MG336"/>
      <c r="MH336"/>
      <c r="MI336"/>
      <c r="MJ336"/>
      <c r="MK336"/>
      <c r="ML336"/>
      <c r="MM336"/>
      <c r="MN336"/>
      <c r="MO336"/>
      <c r="MP336"/>
      <c r="MQ336"/>
      <c r="MR336"/>
      <c r="MS336"/>
      <c r="MT336"/>
      <c r="MU336"/>
      <c r="MV336"/>
      <c r="MW336"/>
      <c r="MX336"/>
      <c r="MY336"/>
      <c r="MZ336"/>
      <c r="NA336"/>
      <c r="NB336"/>
      <c r="NC336"/>
      <c r="ND336"/>
      <c r="NE336"/>
      <c r="NF336"/>
      <c r="NG336"/>
      <c r="NH336"/>
      <c r="NI336"/>
      <c r="NJ336"/>
      <c r="NK336"/>
      <c r="NL336"/>
      <c r="NM336"/>
      <c r="NN336"/>
      <c r="NO336"/>
      <c r="NP336"/>
      <c r="NQ336"/>
      <c r="NR336"/>
      <c r="NS336"/>
      <c r="NT336"/>
      <c r="NU336"/>
      <c r="NV336"/>
      <c r="NW336"/>
      <c r="NX336"/>
      <c r="NY336"/>
      <c r="NZ336"/>
      <c r="OA336"/>
      <c r="OB336"/>
      <c r="OC336"/>
      <c r="OD336"/>
      <c r="OE336"/>
      <c r="OF336"/>
      <c r="OG336"/>
      <c r="OH336"/>
      <c r="OI336"/>
      <c r="OJ336"/>
      <c r="OK336"/>
      <c r="OL336"/>
      <c r="OM336"/>
      <c r="ON336"/>
      <c r="OO336"/>
      <c r="OP336"/>
      <c r="OQ336"/>
      <c r="OR336"/>
      <c r="OS336"/>
      <c r="OT336"/>
      <c r="OU336"/>
      <c r="OV336"/>
      <c r="OW336"/>
      <c r="OX336"/>
      <c r="OY336"/>
      <c r="OZ336"/>
      <c r="PA336"/>
      <c r="PB336"/>
      <c r="PC336"/>
      <c r="PD336"/>
      <c r="PE336"/>
      <c r="PF336"/>
      <c r="PG336"/>
      <c r="PH336"/>
      <c r="PI336"/>
      <c r="PJ336"/>
      <c r="PK336"/>
      <c r="PL336"/>
      <c r="PM336"/>
      <c r="PN336"/>
      <c r="PO336"/>
      <c r="PP336"/>
      <c r="PQ336"/>
      <c r="PR336"/>
      <c r="PS336"/>
      <c r="PT336"/>
      <c r="PU336"/>
      <c r="PV336"/>
      <c r="PW336"/>
      <c r="PX336"/>
      <c r="PY336"/>
      <c r="PZ336"/>
      <c r="QA336"/>
      <c r="QB336"/>
      <c r="QC336"/>
      <c r="QD336"/>
      <c r="QE336"/>
      <c r="QF336"/>
      <c r="QG336"/>
      <c r="QH336"/>
      <c r="QI336"/>
      <c r="QJ336"/>
      <c r="QK336"/>
      <c r="QL336"/>
      <c r="QM336"/>
      <c r="QN336"/>
      <c r="QO336"/>
      <c r="QP336"/>
      <c r="QQ336"/>
      <c r="QR336"/>
      <c r="QS336"/>
      <c r="QT336"/>
      <c r="QU336"/>
      <c r="QV336"/>
      <c r="QW336"/>
      <c r="QX336"/>
      <c r="QY336"/>
      <c r="QZ336"/>
      <c r="RA336"/>
      <c r="RB336"/>
      <c r="RC336"/>
      <c r="RD336"/>
      <c r="RE336"/>
      <c r="RF336"/>
      <c r="RG336"/>
      <c r="RH336"/>
      <c r="RI336"/>
      <c r="RJ336"/>
      <c r="RK336"/>
      <c r="RL336"/>
      <c r="RM336"/>
      <c r="RN336"/>
      <c r="RO336"/>
      <c r="RP336"/>
      <c r="RQ336"/>
      <c r="RR336"/>
      <c r="RS336"/>
      <c r="RT336"/>
      <c r="RU336"/>
      <c r="RV336"/>
      <c r="RW336"/>
      <c r="RX336"/>
      <c r="RY336"/>
      <c r="RZ336"/>
      <c r="SA336"/>
      <c r="SB336"/>
      <c r="SC336"/>
      <c r="SD336"/>
      <c r="SE336"/>
      <c r="SF336"/>
      <c r="SG336"/>
      <c r="SH336"/>
      <c r="SI336"/>
      <c r="SJ336"/>
      <c r="SK336"/>
      <c r="SL336"/>
      <c r="SM336"/>
      <c r="SN336"/>
      <c r="SO336"/>
      <c r="SP336"/>
      <c r="SQ336"/>
      <c r="SR336"/>
      <c r="SS336"/>
      <c r="ST336"/>
      <c r="SU336"/>
      <c r="SV336"/>
      <c r="SW336"/>
      <c r="SX336"/>
      <c r="SY336"/>
      <c r="SZ336"/>
      <c r="TA336"/>
      <c r="TB336"/>
      <c r="TC336"/>
      <c r="TD336"/>
      <c r="TE336"/>
      <c r="TF336"/>
      <c r="TG336"/>
      <c r="TH336"/>
      <c r="TI336"/>
      <c r="TJ336"/>
      <c r="TK336"/>
      <c r="TL336"/>
      <c r="TM336"/>
      <c r="TN336"/>
      <c r="TO336"/>
      <c r="TP336"/>
      <c r="TQ336"/>
      <c r="TR336"/>
      <c r="TS336"/>
      <c r="TT336"/>
      <c r="TU336"/>
      <c r="TV336"/>
      <c r="TW336"/>
      <c r="TX336"/>
      <c r="TY336"/>
      <c r="TZ336"/>
      <c r="UA336"/>
      <c r="UB336"/>
      <c r="UC336"/>
      <c r="UD336"/>
      <c r="UE336"/>
      <c r="UF336"/>
      <c r="UG336"/>
      <c r="UH336"/>
      <c r="UI336"/>
      <c r="UJ336"/>
      <c r="UK336"/>
      <c r="UL336"/>
      <c r="UM336"/>
      <c r="UN336"/>
      <c r="UO336"/>
      <c r="UP336"/>
      <c r="UQ336"/>
      <c r="UR336"/>
      <c r="US336"/>
      <c r="UT336"/>
      <c r="UU336"/>
      <c r="UV336"/>
      <c r="UW336"/>
      <c r="UX336"/>
      <c r="UY336"/>
      <c r="UZ336"/>
      <c r="VA336"/>
      <c r="VB336"/>
      <c r="VC336"/>
      <c r="VD336"/>
      <c r="VE336"/>
      <c r="VF336"/>
      <c r="VG336"/>
      <c r="VH336"/>
      <c r="VI336"/>
      <c r="VJ336"/>
      <c r="VK336"/>
      <c r="VL336"/>
      <c r="VM336"/>
      <c r="VN336"/>
      <c r="VO336"/>
      <c r="VP336"/>
      <c r="VQ336"/>
      <c r="VR336"/>
      <c r="VS336"/>
      <c r="VT336"/>
      <c r="VU336"/>
      <c r="VV336"/>
      <c r="VW336"/>
      <c r="VX336"/>
      <c r="VY336"/>
      <c r="VZ336"/>
      <c r="WA336"/>
      <c r="WB336"/>
      <c r="WC336"/>
      <c r="WD336"/>
      <c r="WE336"/>
      <c r="WF336"/>
      <c r="WG336"/>
      <c r="WH336"/>
      <c r="WI336"/>
      <c r="WJ336"/>
      <c r="WK336"/>
      <c r="WL336"/>
      <c r="WM336"/>
      <c r="WN336"/>
      <c r="WO336"/>
      <c r="WP336"/>
      <c r="WQ336"/>
      <c r="WR336"/>
      <c r="WS336"/>
      <c r="WT336"/>
      <c r="WU336"/>
      <c r="WV336"/>
      <c r="WW336"/>
      <c r="WX336"/>
      <c r="WY336"/>
      <c r="WZ336"/>
      <c r="XA336"/>
      <c r="XB336"/>
      <c r="XC336"/>
      <c r="XD336"/>
      <c r="XE336"/>
      <c r="XF336"/>
      <c r="XG336"/>
      <c r="XH336"/>
      <c r="XI336"/>
      <c r="XJ336"/>
      <c r="XK336"/>
      <c r="XL336"/>
      <c r="XM336"/>
      <c r="XN336"/>
      <c r="XO336"/>
      <c r="XP336"/>
      <c r="XQ336"/>
      <c r="XR336"/>
      <c r="XS336"/>
      <c r="XT336"/>
      <c r="XU336"/>
      <c r="XV336"/>
      <c r="XW336"/>
      <c r="XX336"/>
      <c r="XY336"/>
      <c r="XZ336"/>
      <c r="YA336"/>
      <c r="YB336"/>
      <c r="YC336"/>
      <c r="YD336"/>
      <c r="YE336"/>
      <c r="YF336"/>
      <c r="YG336"/>
      <c r="YH336"/>
      <c r="YI336"/>
      <c r="YJ336"/>
      <c r="YK336"/>
      <c r="YL336"/>
      <c r="YM336"/>
      <c r="YN336"/>
      <c r="YO336"/>
      <c r="YP336"/>
      <c r="YQ336"/>
      <c r="YR336"/>
      <c r="YS336"/>
      <c r="YT336"/>
      <c r="YU336"/>
      <c r="YV336"/>
      <c r="YW336"/>
      <c r="YX336"/>
      <c r="YY336"/>
      <c r="YZ336"/>
      <c r="ZA336"/>
      <c r="ZB336"/>
      <c r="ZC336"/>
      <c r="ZD336"/>
      <c r="ZE336"/>
      <c r="ZF336"/>
      <c r="ZG336"/>
      <c r="ZH336"/>
      <c r="ZI336"/>
      <c r="ZJ336"/>
      <c r="ZK336"/>
      <c r="ZL336"/>
      <c r="ZM336"/>
      <c r="ZN336"/>
      <c r="ZO336"/>
      <c r="ZP336"/>
      <c r="ZQ336"/>
      <c r="ZR336"/>
      <c r="ZS336"/>
      <c r="ZT336"/>
      <c r="ZU336"/>
      <c r="ZV336"/>
      <c r="ZW336"/>
      <c r="ZX336"/>
      <c r="ZY336"/>
      <c r="ZZ336"/>
    </row>
    <row r="337" spans="1:702" s="18" customFormat="1">
      <c r="A337" s="158" t="s">
        <v>362</v>
      </c>
      <c r="B337">
        <v>0</v>
      </c>
      <c r="C337">
        <v>0</v>
      </c>
      <c r="D337">
        <v>0</v>
      </c>
      <c r="E337">
        <v>0</v>
      </c>
      <c r="F337">
        <v>0</v>
      </c>
      <c r="G337">
        <v>0</v>
      </c>
      <c r="H337">
        <v>0</v>
      </c>
      <c r="I337">
        <v>0</v>
      </c>
      <c r="J337">
        <v>0</v>
      </c>
      <c r="K337">
        <v>0</v>
      </c>
      <c r="L337">
        <v>0</v>
      </c>
      <c r="M337">
        <v>0</v>
      </c>
      <c r="N337">
        <v>0</v>
      </c>
      <c r="O337">
        <v>0</v>
      </c>
      <c r="P337">
        <v>0</v>
      </c>
      <c r="Q337">
        <v>0</v>
      </c>
      <c r="R337">
        <v>0</v>
      </c>
      <c r="S337">
        <v>0</v>
      </c>
      <c r="T337">
        <v>0</v>
      </c>
      <c r="U337">
        <v>0</v>
      </c>
      <c r="V337">
        <v>0</v>
      </c>
      <c r="W337">
        <v>0</v>
      </c>
      <c r="X337">
        <v>0</v>
      </c>
      <c r="Y337">
        <v>0</v>
      </c>
      <c r="Z337">
        <v>0</v>
      </c>
      <c r="AA337">
        <v>0</v>
      </c>
      <c r="AB337">
        <v>0</v>
      </c>
      <c r="AC337">
        <v>0</v>
      </c>
      <c r="AD337">
        <v>0</v>
      </c>
      <c r="AE337">
        <v>0</v>
      </c>
      <c r="AF337">
        <v>0</v>
      </c>
      <c r="AG337">
        <v>0</v>
      </c>
      <c r="AH337">
        <v>0</v>
      </c>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c r="CW337"/>
      <c r="CX337"/>
      <c r="CY337"/>
      <c r="CZ337"/>
      <c r="DA337"/>
      <c r="DB337"/>
      <c r="DC337"/>
      <c r="DD337"/>
      <c r="DE337"/>
      <c r="DF337"/>
      <c r="DG337"/>
      <c r="DH337"/>
      <c r="DI337"/>
      <c r="DJ337"/>
      <c r="DK337"/>
      <c r="DL337"/>
      <c r="DM337"/>
      <c r="DN337"/>
      <c r="DO337"/>
      <c r="DP337"/>
      <c r="DQ337"/>
      <c r="DR337"/>
      <c r="DS337"/>
      <c r="DT337"/>
      <c r="DU337"/>
      <c r="DV337"/>
      <c r="DW337"/>
      <c r="DX337"/>
      <c r="DY337"/>
      <c r="DZ337"/>
      <c r="EA337"/>
      <c r="EB337"/>
      <c r="EC337"/>
      <c r="ED337"/>
      <c r="EE337"/>
      <c r="EF337"/>
      <c r="EG337"/>
      <c r="EH337"/>
      <c r="EI337"/>
      <c r="EJ337"/>
      <c r="EK337"/>
      <c r="EL337"/>
      <c r="EM337"/>
      <c r="EN337"/>
      <c r="EO337"/>
      <c r="EP337"/>
      <c r="EQ337"/>
      <c r="ER337"/>
      <c r="ES337"/>
      <c r="ET337"/>
      <c r="EU337"/>
      <c r="EV337"/>
      <c r="EW337"/>
      <c r="EX337"/>
      <c r="EY337"/>
      <c r="EZ337"/>
      <c r="FA337"/>
      <c r="FB337"/>
      <c r="FC337"/>
      <c r="FD337"/>
      <c r="FE337"/>
      <c r="FF337"/>
      <c r="FG337"/>
      <c r="FH337"/>
      <c r="FI337"/>
      <c r="FJ337"/>
      <c r="FK337"/>
      <c r="FL337"/>
      <c r="FM337"/>
      <c r="FN337"/>
      <c r="FO337"/>
      <c r="FP337"/>
      <c r="FQ337"/>
      <c r="FR337"/>
      <c r="FS337"/>
      <c r="FT337"/>
      <c r="FU337"/>
      <c r="FV337"/>
      <c r="FW337"/>
      <c r="FX337"/>
      <c r="FY337"/>
      <c r="FZ337"/>
      <c r="GA337"/>
      <c r="GB337"/>
      <c r="GC337"/>
      <c r="GD337"/>
      <c r="GE337"/>
      <c r="GF337"/>
      <c r="GG337"/>
      <c r="GH337"/>
      <c r="GI337"/>
      <c r="GJ337"/>
      <c r="GK337"/>
      <c r="GL337"/>
      <c r="GM337"/>
      <c r="GN337"/>
      <c r="GO337"/>
      <c r="GP337"/>
      <c r="GQ337"/>
      <c r="GR337"/>
      <c r="GS337"/>
      <c r="GT337"/>
      <c r="GU337"/>
      <c r="GV337"/>
      <c r="GW337"/>
      <c r="GX337"/>
      <c r="GY337"/>
      <c r="GZ337"/>
      <c r="HA337"/>
      <c r="HB337"/>
      <c r="HC337"/>
      <c r="HD337"/>
      <c r="HE337"/>
      <c r="HF337"/>
      <c r="HG337"/>
      <c r="HH337"/>
      <c r="HI337"/>
      <c r="HJ337"/>
      <c r="HK337"/>
      <c r="HL337"/>
      <c r="HM337"/>
      <c r="HN337"/>
      <c r="HO337"/>
      <c r="HP337"/>
      <c r="HQ337"/>
      <c r="HR337"/>
      <c r="HS337"/>
      <c r="HT337"/>
      <c r="HU337"/>
      <c r="HV337"/>
      <c r="HW337"/>
      <c r="HX337"/>
      <c r="HY337"/>
      <c r="HZ337"/>
      <c r="IA337"/>
      <c r="IB337"/>
      <c r="IC337"/>
      <c r="ID337"/>
      <c r="IE337"/>
      <c r="IF337"/>
      <c r="IG337"/>
      <c r="IH337"/>
      <c r="II337"/>
      <c r="IJ337"/>
      <c r="IK337"/>
      <c r="IL337"/>
      <c r="IM337"/>
      <c r="IN337"/>
      <c r="IO337"/>
      <c r="IP337"/>
      <c r="IQ337"/>
      <c r="IR337"/>
      <c r="IS337"/>
      <c r="IT337"/>
      <c r="IU337"/>
      <c r="IV337"/>
      <c r="IW337"/>
      <c r="IX337"/>
      <c r="IY337"/>
      <c r="IZ337"/>
      <c r="JA337"/>
      <c r="JB337"/>
      <c r="JC337"/>
      <c r="JD337"/>
      <c r="JE337"/>
      <c r="JF337"/>
      <c r="JG337"/>
      <c r="JH337"/>
      <c r="JI337"/>
      <c r="JJ337"/>
      <c r="JK337"/>
      <c r="JL337"/>
      <c r="JM337"/>
      <c r="JN337"/>
      <c r="JO337"/>
      <c r="JP337"/>
      <c r="JQ337"/>
      <c r="JR337"/>
      <c r="JS337"/>
      <c r="JT337"/>
      <c r="JU337"/>
      <c r="JV337"/>
      <c r="JW337"/>
      <c r="JX337"/>
      <c r="JY337"/>
      <c r="JZ337"/>
      <c r="KA337"/>
      <c r="KB337"/>
      <c r="KC337"/>
      <c r="KD337"/>
      <c r="KE337"/>
      <c r="KF337"/>
      <c r="KG337"/>
      <c r="KH337"/>
      <c r="KI337"/>
      <c r="KJ337"/>
      <c r="KK337"/>
      <c r="KL337"/>
      <c r="KM337"/>
      <c r="KN337"/>
      <c r="KO337"/>
      <c r="KP337"/>
      <c r="KQ337"/>
      <c r="KR337"/>
      <c r="KS337"/>
      <c r="KT337"/>
      <c r="KU337"/>
      <c r="KV337"/>
      <c r="KW337"/>
      <c r="KX337"/>
      <c r="KY337"/>
      <c r="KZ337"/>
      <c r="LA337"/>
      <c r="LB337"/>
      <c r="LC337"/>
      <c r="LD337"/>
      <c r="LE337"/>
      <c r="LF337"/>
      <c r="LG337"/>
      <c r="LH337"/>
      <c r="LI337"/>
      <c r="LJ337"/>
      <c r="LK337"/>
      <c r="LL337"/>
      <c r="LM337"/>
      <c r="LN337"/>
      <c r="LO337"/>
      <c r="LP337"/>
      <c r="LQ337"/>
      <c r="LR337"/>
      <c r="LS337"/>
      <c r="LT337"/>
      <c r="LU337"/>
      <c r="LV337"/>
      <c r="LW337"/>
      <c r="LX337"/>
      <c r="LY337"/>
      <c r="LZ337"/>
      <c r="MA337"/>
      <c r="MB337"/>
      <c r="MC337"/>
      <c r="MD337"/>
      <c r="ME337"/>
      <c r="MF337"/>
      <c r="MG337"/>
      <c r="MH337"/>
      <c r="MI337"/>
      <c r="MJ337"/>
      <c r="MK337"/>
      <c r="ML337"/>
      <c r="MM337"/>
      <c r="MN337"/>
      <c r="MO337"/>
      <c r="MP337"/>
      <c r="MQ337"/>
      <c r="MR337"/>
      <c r="MS337"/>
      <c r="MT337"/>
      <c r="MU337"/>
      <c r="MV337"/>
      <c r="MW337"/>
      <c r="MX337"/>
      <c r="MY337"/>
      <c r="MZ337"/>
      <c r="NA337"/>
      <c r="NB337"/>
      <c r="NC337"/>
      <c r="ND337"/>
      <c r="NE337"/>
      <c r="NF337"/>
      <c r="NG337"/>
      <c r="NH337"/>
      <c r="NI337"/>
      <c r="NJ337"/>
      <c r="NK337"/>
      <c r="NL337"/>
      <c r="NM337"/>
      <c r="NN337"/>
      <c r="NO337"/>
      <c r="NP337"/>
      <c r="NQ337"/>
      <c r="NR337"/>
      <c r="NS337"/>
      <c r="NT337"/>
      <c r="NU337"/>
      <c r="NV337"/>
      <c r="NW337"/>
      <c r="NX337"/>
      <c r="NY337"/>
      <c r="NZ337"/>
      <c r="OA337"/>
      <c r="OB337"/>
      <c r="OC337"/>
      <c r="OD337"/>
      <c r="OE337"/>
      <c r="OF337"/>
      <c r="OG337"/>
      <c r="OH337"/>
      <c r="OI337"/>
      <c r="OJ337"/>
      <c r="OK337"/>
      <c r="OL337"/>
      <c r="OM337"/>
      <c r="ON337"/>
      <c r="OO337"/>
      <c r="OP337"/>
      <c r="OQ337"/>
      <c r="OR337"/>
      <c r="OS337"/>
      <c r="OT337"/>
      <c r="OU337"/>
      <c r="OV337"/>
      <c r="OW337"/>
      <c r="OX337"/>
      <c r="OY337"/>
      <c r="OZ337"/>
      <c r="PA337"/>
      <c r="PB337"/>
      <c r="PC337"/>
      <c r="PD337"/>
      <c r="PE337"/>
      <c r="PF337"/>
      <c r="PG337"/>
      <c r="PH337"/>
      <c r="PI337"/>
      <c r="PJ337"/>
      <c r="PK337"/>
      <c r="PL337"/>
      <c r="PM337"/>
      <c r="PN337"/>
      <c r="PO337"/>
      <c r="PP337"/>
      <c r="PQ337"/>
      <c r="PR337"/>
      <c r="PS337"/>
      <c r="PT337"/>
      <c r="PU337"/>
      <c r="PV337"/>
      <c r="PW337"/>
      <c r="PX337"/>
      <c r="PY337"/>
      <c r="PZ337"/>
      <c r="QA337"/>
      <c r="QB337"/>
      <c r="QC337"/>
      <c r="QD337"/>
      <c r="QE337"/>
      <c r="QF337"/>
      <c r="QG337"/>
      <c r="QH337"/>
      <c r="QI337"/>
      <c r="QJ337"/>
      <c r="QK337"/>
      <c r="QL337"/>
      <c r="QM337"/>
      <c r="QN337"/>
      <c r="QO337"/>
      <c r="QP337"/>
      <c r="QQ337"/>
      <c r="QR337"/>
      <c r="QS337"/>
      <c r="QT337"/>
      <c r="QU337"/>
      <c r="QV337"/>
      <c r="QW337"/>
      <c r="QX337"/>
      <c r="QY337"/>
      <c r="QZ337"/>
      <c r="RA337"/>
      <c r="RB337"/>
      <c r="RC337"/>
      <c r="RD337"/>
      <c r="RE337"/>
      <c r="RF337"/>
      <c r="RG337"/>
      <c r="RH337"/>
      <c r="RI337"/>
      <c r="RJ337"/>
      <c r="RK337"/>
      <c r="RL337"/>
      <c r="RM337"/>
      <c r="RN337"/>
      <c r="RO337"/>
      <c r="RP337"/>
      <c r="RQ337"/>
      <c r="RR337"/>
      <c r="RS337"/>
      <c r="RT337"/>
      <c r="RU337"/>
      <c r="RV337"/>
      <c r="RW337"/>
      <c r="RX337"/>
      <c r="RY337"/>
      <c r="RZ337"/>
      <c r="SA337"/>
      <c r="SB337"/>
      <c r="SC337"/>
      <c r="SD337"/>
      <c r="SE337"/>
      <c r="SF337"/>
      <c r="SG337"/>
      <c r="SH337"/>
      <c r="SI337"/>
      <c r="SJ337"/>
      <c r="SK337"/>
      <c r="SL337"/>
      <c r="SM337"/>
      <c r="SN337"/>
      <c r="SO337"/>
      <c r="SP337"/>
      <c r="SQ337"/>
      <c r="SR337"/>
      <c r="SS337"/>
      <c r="ST337"/>
      <c r="SU337"/>
      <c r="SV337"/>
      <c r="SW337"/>
      <c r="SX337"/>
      <c r="SY337"/>
      <c r="SZ337"/>
      <c r="TA337"/>
      <c r="TB337"/>
      <c r="TC337"/>
      <c r="TD337"/>
      <c r="TE337"/>
      <c r="TF337"/>
      <c r="TG337"/>
      <c r="TH337"/>
      <c r="TI337"/>
      <c r="TJ337"/>
      <c r="TK337"/>
      <c r="TL337"/>
      <c r="TM337"/>
      <c r="TN337"/>
      <c r="TO337"/>
      <c r="TP337"/>
      <c r="TQ337"/>
      <c r="TR337"/>
      <c r="TS337"/>
      <c r="TT337"/>
      <c r="TU337"/>
      <c r="TV337"/>
      <c r="TW337"/>
      <c r="TX337"/>
      <c r="TY337"/>
      <c r="TZ337"/>
      <c r="UA337"/>
      <c r="UB337"/>
      <c r="UC337"/>
      <c r="UD337"/>
      <c r="UE337"/>
      <c r="UF337"/>
      <c r="UG337"/>
      <c r="UH337"/>
      <c r="UI337"/>
      <c r="UJ337"/>
      <c r="UK337"/>
      <c r="UL337"/>
      <c r="UM337"/>
      <c r="UN337"/>
      <c r="UO337"/>
      <c r="UP337"/>
      <c r="UQ337"/>
      <c r="UR337"/>
      <c r="US337"/>
      <c r="UT337"/>
      <c r="UU337"/>
      <c r="UV337"/>
      <c r="UW337"/>
      <c r="UX337"/>
      <c r="UY337"/>
      <c r="UZ337"/>
      <c r="VA337"/>
      <c r="VB337"/>
      <c r="VC337"/>
      <c r="VD337"/>
      <c r="VE337"/>
      <c r="VF337"/>
      <c r="VG337"/>
      <c r="VH337"/>
      <c r="VI337"/>
      <c r="VJ337"/>
      <c r="VK337"/>
      <c r="VL337"/>
      <c r="VM337"/>
      <c r="VN337"/>
      <c r="VO337"/>
      <c r="VP337"/>
      <c r="VQ337"/>
      <c r="VR337"/>
      <c r="VS337"/>
      <c r="VT337"/>
      <c r="VU337"/>
      <c r="VV337"/>
      <c r="VW337"/>
      <c r="VX337"/>
      <c r="VY337"/>
      <c r="VZ337"/>
      <c r="WA337"/>
      <c r="WB337"/>
      <c r="WC337"/>
      <c r="WD337"/>
      <c r="WE337"/>
      <c r="WF337"/>
      <c r="WG337"/>
      <c r="WH337"/>
      <c r="WI337"/>
      <c r="WJ337"/>
      <c r="WK337"/>
      <c r="WL337"/>
      <c r="WM337"/>
      <c r="WN337"/>
      <c r="WO337"/>
      <c r="WP337"/>
      <c r="WQ337"/>
      <c r="WR337"/>
      <c r="WS337"/>
      <c r="WT337"/>
      <c r="WU337"/>
      <c r="WV337"/>
      <c r="WW337"/>
      <c r="WX337"/>
      <c r="WY337"/>
      <c r="WZ337"/>
      <c r="XA337"/>
      <c r="XB337"/>
      <c r="XC337"/>
      <c r="XD337"/>
      <c r="XE337"/>
      <c r="XF337"/>
      <c r="XG337"/>
      <c r="XH337"/>
      <c r="XI337"/>
      <c r="XJ337"/>
      <c r="XK337"/>
      <c r="XL337"/>
      <c r="XM337"/>
      <c r="XN337"/>
      <c r="XO337"/>
      <c r="XP337"/>
      <c r="XQ337"/>
      <c r="XR337"/>
      <c r="XS337"/>
      <c r="XT337"/>
      <c r="XU337"/>
      <c r="XV337"/>
      <c r="XW337"/>
      <c r="XX337"/>
      <c r="XY337"/>
      <c r="XZ337"/>
      <c r="YA337"/>
      <c r="YB337"/>
      <c r="YC337"/>
      <c r="YD337"/>
      <c r="YE337"/>
      <c r="YF337"/>
      <c r="YG337"/>
      <c r="YH337"/>
      <c r="YI337"/>
      <c r="YJ337"/>
      <c r="YK337"/>
      <c r="YL337"/>
      <c r="YM337"/>
      <c r="YN337"/>
      <c r="YO337"/>
      <c r="YP337"/>
      <c r="YQ337"/>
      <c r="YR337"/>
      <c r="YS337"/>
      <c r="YT337"/>
      <c r="YU337"/>
      <c r="YV337"/>
      <c r="YW337"/>
      <c r="YX337"/>
      <c r="YY337"/>
      <c r="YZ337"/>
      <c r="ZA337"/>
      <c r="ZB337"/>
      <c r="ZC337"/>
      <c r="ZD337"/>
      <c r="ZE337"/>
      <c r="ZF337"/>
      <c r="ZG337"/>
      <c r="ZH337"/>
      <c r="ZI337"/>
      <c r="ZJ337"/>
      <c r="ZK337"/>
      <c r="ZL337"/>
      <c r="ZM337"/>
      <c r="ZN337"/>
      <c r="ZO337"/>
      <c r="ZP337"/>
      <c r="ZQ337"/>
      <c r="ZR337"/>
      <c r="ZS337"/>
      <c r="ZT337"/>
      <c r="ZU337"/>
      <c r="ZV337"/>
      <c r="ZW337"/>
      <c r="ZX337"/>
      <c r="ZY337"/>
      <c r="ZZ337"/>
    </row>
    <row r="338" spans="1:702" s="18" customFormat="1">
      <c r="A338" s="16" t="s">
        <v>180</v>
      </c>
      <c r="B338">
        <v>0</v>
      </c>
      <c r="C338">
        <v>25127.130714581075</v>
      </c>
      <c r="D338">
        <v>48670.320723697194</v>
      </c>
      <c r="E338">
        <v>70640.237062020082</v>
      </c>
      <c r="F338">
        <v>91759.010368220916</v>
      </c>
      <c r="G338">
        <v>119069.95496009338</v>
      </c>
      <c r="H338">
        <v>154227.72258074553</v>
      </c>
      <c r="I338">
        <v>199896.99654279434</v>
      </c>
      <c r="J338">
        <v>246565.6846565475</v>
      </c>
      <c r="K338">
        <v>286311.35975030385</v>
      </c>
      <c r="L338">
        <v>313954.01701208303</v>
      </c>
      <c r="M338">
        <v>337993.6817487916</v>
      </c>
      <c r="N338">
        <v>379710.06263443857</v>
      </c>
      <c r="O338">
        <v>423654.06347831292</v>
      </c>
      <c r="P338">
        <v>449239.41813953605</v>
      </c>
      <c r="Q338">
        <v>472161.40690822771</v>
      </c>
      <c r="R338">
        <v>504038.26341220981</v>
      </c>
      <c r="S338">
        <v>534428.37698605668</v>
      </c>
      <c r="T338">
        <v>570124.16380595218</v>
      </c>
      <c r="U338">
        <v>613864.47848789359</v>
      </c>
      <c r="V338">
        <v>639207.00731226383</v>
      </c>
      <c r="W338">
        <v>687034.73376760841</v>
      </c>
      <c r="X338">
        <v>739465.16114970529</v>
      </c>
      <c r="Y338">
        <v>766356.64950890222</v>
      </c>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c r="CW338"/>
      <c r="CX338"/>
      <c r="CY338"/>
      <c r="CZ338"/>
      <c r="DA338"/>
      <c r="DB338"/>
      <c r="DC338"/>
      <c r="DD338"/>
      <c r="DE338"/>
      <c r="DF338"/>
      <c r="DG338"/>
      <c r="DH338"/>
      <c r="DI338"/>
      <c r="DJ338"/>
      <c r="DK338"/>
      <c r="DL338"/>
      <c r="DM338"/>
      <c r="DN338"/>
      <c r="DO338"/>
      <c r="DP338"/>
      <c r="DQ338"/>
      <c r="DR338"/>
      <c r="DS338"/>
      <c r="DT338"/>
      <c r="DU338"/>
      <c r="DV338"/>
      <c r="DW338"/>
      <c r="DX338"/>
      <c r="DY338"/>
      <c r="DZ338"/>
      <c r="EA338"/>
      <c r="EB338"/>
      <c r="EC338"/>
      <c r="ED338"/>
      <c r="EE338"/>
      <c r="EF338"/>
      <c r="EG338"/>
      <c r="EH338"/>
      <c r="EI338"/>
      <c r="EJ338"/>
      <c r="EK338"/>
      <c r="EL338"/>
      <c r="EM338"/>
      <c r="EN338"/>
      <c r="EO338"/>
      <c r="EP338"/>
      <c r="EQ338"/>
      <c r="ER338"/>
      <c r="ES338"/>
      <c r="ET338"/>
      <c r="EU338"/>
      <c r="EV338"/>
      <c r="EW338"/>
      <c r="EX338"/>
      <c r="EY338"/>
      <c r="EZ338"/>
      <c r="FA338"/>
      <c r="FB338"/>
      <c r="FC338"/>
      <c r="FD338"/>
      <c r="FE338"/>
      <c r="FF338"/>
      <c r="FG338"/>
      <c r="FH338"/>
      <c r="FI338"/>
      <c r="FJ338"/>
      <c r="FK338"/>
      <c r="FL338"/>
      <c r="FM338"/>
      <c r="FN338"/>
      <c r="FO338"/>
      <c r="FP338"/>
      <c r="FQ338"/>
      <c r="FR338"/>
      <c r="FS338"/>
      <c r="FT338"/>
      <c r="FU338"/>
      <c r="FV338"/>
      <c r="FW338"/>
      <c r="FX338"/>
      <c r="FY338"/>
      <c r="FZ338"/>
      <c r="GA338"/>
      <c r="GB338"/>
      <c r="GC338"/>
      <c r="GD338"/>
      <c r="GE338"/>
      <c r="GF338"/>
      <c r="GG338"/>
      <c r="GH338"/>
      <c r="GI338"/>
      <c r="GJ338"/>
      <c r="GK338"/>
      <c r="GL338"/>
      <c r="GM338"/>
      <c r="GN338"/>
      <c r="GO338"/>
      <c r="GP338"/>
      <c r="GQ338"/>
      <c r="GR338"/>
      <c r="GS338"/>
      <c r="GT338"/>
      <c r="GU338"/>
      <c r="GV338"/>
      <c r="GW338"/>
      <c r="GX338"/>
      <c r="GY338"/>
      <c r="GZ338"/>
      <c r="HA338"/>
      <c r="HB338"/>
      <c r="HC338"/>
      <c r="HD338"/>
      <c r="HE338"/>
      <c r="HF338"/>
      <c r="HG338"/>
      <c r="HH338"/>
      <c r="HI338"/>
      <c r="HJ338"/>
      <c r="HK338"/>
      <c r="HL338"/>
      <c r="HM338"/>
      <c r="HN338"/>
      <c r="HO338"/>
      <c r="HP338"/>
      <c r="HQ338"/>
      <c r="HR338"/>
      <c r="HS338"/>
      <c r="HT338"/>
      <c r="HU338"/>
      <c r="HV338"/>
      <c r="HW338"/>
      <c r="HX338"/>
      <c r="HY338"/>
      <c r="HZ338"/>
      <c r="IA338"/>
      <c r="IB338"/>
      <c r="IC338"/>
      <c r="ID338"/>
      <c r="IE338"/>
      <c r="IF338"/>
      <c r="IG338"/>
      <c r="IH338"/>
      <c r="II338"/>
      <c r="IJ338"/>
      <c r="IK338"/>
      <c r="IL338"/>
      <c r="IM338"/>
      <c r="IN338"/>
      <c r="IO338"/>
      <c r="IP338"/>
      <c r="IQ338"/>
      <c r="IR338"/>
      <c r="IS338"/>
      <c r="IT338"/>
      <c r="IU338"/>
      <c r="IV338"/>
      <c r="IW338"/>
      <c r="IX338"/>
      <c r="IY338"/>
      <c r="IZ338"/>
      <c r="JA338"/>
      <c r="JB338"/>
      <c r="JC338"/>
      <c r="JD338"/>
      <c r="JE338"/>
      <c r="JF338"/>
      <c r="JG338"/>
      <c r="JH338"/>
      <c r="JI338"/>
      <c r="JJ338"/>
      <c r="JK338"/>
      <c r="JL338"/>
      <c r="JM338"/>
      <c r="JN338"/>
      <c r="JO338"/>
      <c r="JP338"/>
      <c r="JQ338"/>
      <c r="JR338"/>
      <c r="JS338"/>
      <c r="JT338"/>
      <c r="JU338"/>
      <c r="JV338"/>
      <c r="JW338"/>
      <c r="JX338"/>
      <c r="JY338"/>
      <c r="JZ338"/>
      <c r="KA338"/>
      <c r="KB338"/>
      <c r="KC338"/>
      <c r="KD338"/>
      <c r="KE338"/>
      <c r="KF338"/>
      <c r="KG338"/>
      <c r="KH338"/>
      <c r="KI338"/>
      <c r="KJ338"/>
      <c r="KK338"/>
      <c r="KL338"/>
      <c r="KM338"/>
      <c r="KN338"/>
      <c r="KO338"/>
      <c r="KP338"/>
      <c r="KQ338"/>
      <c r="KR338"/>
      <c r="KS338"/>
      <c r="KT338"/>
      <c r="KU338"/>
      <c r="KV338"/>
      <c r="KW338"/>
      <c r="KX338"/>
      <c r="KY338"/>
      <c r="KZ338"/>
      <c r="LA338"/>
      <c r="LB338"/>
      <c r="LC338"/>
      <c r="LD338"/>
      <c r="LE338"/>
      <c r="LF338"/>
      <c r="LG338"/>
      <c r="LH338"/>
      <c r="LI338"/>
      <c r="LJ338"/>
      <c r="LK338"/>
      <c r="LL338"/>
      <c r="LM338"/>
      <c r="LN338"/>
      <c r="LO338"/>
      <c r="LP338"/>
      <c r="LQ338"/>
      <c r="LR338"/>
      <c r="LS338"/>
      <c r="LT338"/>
      <c r="LU338"/>
      <c r="LV338"/>
      <c r="LW338"/>
      <c r="LX338"/>
      <c r="LY338"/>
      <c r="LZ338"/>
      <c r="MA338"/>
      <c r="MB338"/>
      <c r="MC338"/>
      <c r="MD338"/>
      <c r="ME338"/>
      <c r="MF338"/>
      <c r="MG338"/>
      <c r="MH338"/>
      <c r="MI338"/>
      <c r="MJ338"/>
      <c r="MK338"/>
      <c r="ML338"/>
      <c r="MM338"/>
      <c r="MN338"/>
      <c r="MO338"/>
      <c r="MP338"/>
      <c r="MQ338"/>
      <c r="MR338"/>
      <c r="MS338"/>
      <c r="MT338"/>
      <c r="MU338"/>
      <c r="MV338"/>
      <c r="MW338"/>
      <c r="MX338"/>
      <c r="MY338"/>
      <c r="MZ338"/>
      <c r="NA338"/>
      <c r="NB338"/>
      <c r="NC338"/>
      <c r="ND338"/>
      <c r="NE338"/>
      <c r="NF338"/>
      <c r="NG338"/>
      <c r="NH338"/>
      <c r="NI338"/>
      <c r="NJ338"/>
      <c r="NK338"/>
      <c r="NL338"/>
      <c r="NM338"/>
      <c r="NN338"/>
      <c r="NO338"/>
      <c r="NP338"/>
      <c r="NQ338"/>
      <c r="NR338"/>
      <c r="NS338"/>
      <c r="NT338"/>
      <c r="NU338"/>
      <c r="NV338"/>
      <c r="NW338"/>
      <c r="NX338"/>
      <c r="NY338"/>
      <c r="NZ338"/>
      <c r="OA338"/>
      <c r="OB338"/>
      <c r="OC338"/>
      <c r="OD338"/>
      <c r="OE338"/>
      <c r="OF338"/>
      <c r="OG338"/>
      <c r="OH338"/>
      <c r="OI338"/>
      <c r="OJ338"/>
      <c r="OK338"/>
      <c r="OL338"/>
      <c r="OM338"/>
      <c r="ON338"/>
      <c r="OO338"/>
      <c r="OP338"/>
      <c r="OQ338"/>
      <c r="OR338"/>
      <c r="OS338"/>
      <c r="OT338"/>
      <c r="OU338"/>
      <c r="OV338"/>
      <c r="OW338"/>
      <c r="OX338"/>
      <c r="OY338"/>
      <c r="OZ338"/>
      <c r="PA338"/>
      <c r="PB338"/>
      <c r="PC338"/>
      <c r="PD338"/>
      <c r="PE338"/>
      <c r="PF338"/>
      <c r="PG338"/>
      <c r="PH338"/>
      <c r="PI338"/>
      <c r="PJ338"/>
      <c r="PK338"/>
      <c r="PL338"/>
      <c r="PM338"/>
      <c r="PN338"/>
      <c r="PO338"/>
      <c r="PP338"/>
      <c r="PQ338"/>
      <c r="PR338"/>
      <c r="PS338"/>
      <c r="PT338"/>
      <c r="PU338"/>
      <c r="PV338"/>
      <c r="PW338"/>
      <c r="PX338"/>
      <c r="PY338"/>
      <c r="PZ338"/>
      <c r="QA338"/>
      <c r="QB338"/>
      <c r="QC338"/>
      <c r="QD338"/>
      <c r="QE338"/>
      <c r="QF338"/>
      <c r="QG338"/>
      <c r="QH338"/>
      <c r="QI338"/>
      <c r="QJ338"/>
      <c r="QK338"/>
      <c r="QL338"/>
      <c r="QM338"/>
      <c r="QN338"/>
      <c r="QO338"/>
      <c r="QP338"/>
      <c r="QQ338"/>
      <c r="QR338"/>
      <c r="QS338"/>
      <c r="QT338"/>
      <c r="QU338"/>
      <c r="QV338"/>
      <c r="QW338"/>
      <c r="QX338"/>
      <c r="QY338"/>
      <c r="QZ338"/>
      <c r="RA338"/>
      <c r="RB338"/>
      <c r="RC338"/>
      <c r="RD338"/>
      <c r="RE338"/>
      <c r="RF338"/>
      <c r="RG338"/>
      <c r="RH338"/>
      <c r="RI338"/>
      <c r="RJ338"/>
      <c r="RK338"/>
      <c r="RL338"/>
      <c r="RM338"/>
      <c r="RN338"/>
      <c r="RO338"/>
      <c r="RP338"/>
      <c r="RQ338"/>
      <c r="RR338"/>
      <c r="RS338"/>
      <c r="RT338"/>
      <c r="RU338"/>
      <c r="RV338"/>
      <c r="RW338"/>
      <c r="RX338"/>
      <c r="RY338"/>
      <c r="RZ338"/>
      <c r="SA338"/>
      <c r="SB338"/>
      <c r="SC338"/>
      <c r="SD338"/>
      <c r="SE338"/>
      <c r="SF338"/>
      <c r="SG338"/>
      <c r="SH338"/>
      <c r="SI338"/>
      <c r="SJ338"/>
      <c r="SK338"/>
      <c r="SL338"/>
      <c r="SM338"/>
      <c r="SN338"/>
      <c r="SO338"/>
      <c r="SP338"/>
      <c r="SQ338"/>
      <c r="SR338"/>
      <c r="SS338"/>
      <c r="ST338"/>
      <c r="SU338"/>
      <c r="SV338"/>
      <c r="SW338"/>
      <c r="SX338"/>
      <c r="SY338"/>
      <c r="SZ338"/>
      <c r="TA338"/>
      <c r="TB338"/>
      <c r="TC338"/>
      <c r="TD338"/>
      <c r="TE338"/>
      <c r="TF338"/>
      <c r="TG338"/>
      <c r="TH338"/>
      <c r="TI338"/>
      <c r="TJ338"/>
      <c r="TK338"/>
      <c r="TL338"/>
      <c r="TM338"/>
      <c r="TN338"/>
      <c r="TO338"/>
      <c r="TP338"/>
      <c r="TQ338"/>
      <c r="TR338"/>
      <c r="TS338"/>
      <c r="TT338"/>
      <c r="TU338"/>
      <c r="TV338"/>
      <c r="TW338"/>
      <c r="TX338"/>
      <c r="TY338"/>
      <c r="TZ338"/>
      <c r="UA338"/>
      <c r="UB338"/>
      <c r="UC338"/>
      <c r="UD338"/>
      <c r="UE338"/>
      <c r="UF338"/>
      <c r="UG338"/>
      <c r="UH338"/>
      <c r="UI338"/>
      <c r="UJ338"/>
      <c r="UK338"/>
      <c r="UL338"/>
      <c r="UM338"/>
      <c r="UN338"/>
      <c r="UO338"/>
      <c r="UP338"/>
      <c r="UQ338"/>
      <c r="UR338"/>
      <c r="US338"/>
      <c r="UT338"/>
      <c r="UU338"/>
      <c r="UV338"/>
      <c r="UW338"/>
      <c r="UX338"/>
      <c r="UY338"/>
      <c r="UZ338"/>
      <c r="VA338"/>
      <c r="VB338"/>
      <c r="VC338"/>
      <c r="VD338"/>
      <c r="VE338"/>
      <c r="VF338"/>
      <c r="VG338"/>
      <c r="VH338"/>
      <c r="VI338"/>
      <c r="VJ338"/>
      <c r="VK338"/>
      <c r="VL338"/>
      <c r="VM338"/>
      <c r="VN338"/>
      <c r="VO338"/>
      <c r="VP338"/>
      <c r="VQ338"/>
      <c r="VR338"/>
      <c r="VS338"/>
      <c r="VT338"/>
      <c r="VU338"/>
      <c r="VV338"/>
      <c r="VW338"/>
      <c r="VX338"/>
      <c r="VY338"/>
      <c r="VZ338"/>
      <c r="WA338"/>
      <c r="WB338"/>
      <c r="WC338"/>
      <c r="WD338"/>
      <c r="WE338"/>
      <c r="WF338"/>
      <c r="WG338"/>
      <c r="WH338"/>
      <c r="WI338"/>
      <c r="WJ338"/>
      <c r="WK338"/>
      <c r="WL338"/>
      <c r="WM338"/>
      <c r="WN338"/>
      <c r="WO338"/>
      <c r="WP338"/>
      <c r="WQ338"/>
      <c r="WR338"/>
      <c r="WS338"/>
      <c r="WT338"/>
      <c r="WU338"/>
      <c r="WV338"/>
      <c r="WW338"/>
      <c r="WX338"/>
      <c r="WY338"/>
      <c r="WZ338"/>
      <c r="XA338"/>
      <c r="XB338"/>
      <c r="XC338"/>
      <c r="XD338"/>
      <c r="XE338"/>
      <c r="XF338"/>
      <c r="XG338"/>
      <c r="XH338"/>
      <c r="XI338"/>
      <c r="XJ338"/>
      <c r="XK338"/>
      <c r="XL338"/>
      <c r="XM338"/>
      <c r="XN338"/>
      <c r="XO338"/>
      <c r="XP338"/>
      <c r="XQ338"/>
      <c r="XR338"/>
      <c r="XS338"/>
      <c r="XT338"/>
      <c r="XU338"/>
      <c r="XV338"/>
      <c r="XW338"/>
      <c r="XX338"/>
      <c r="XY338"/>
      <c r="XZ338"/>
      <c r="YA338"/>
      <c r="YB338"/>
      <c r="YC338"/>
      <c r="YD338"/>
      <c r="YE338"/>
      <c r="YF338"/>
      <c r="YG338"/>
      <c r="YH338"/>
      <c r="YI338"/>
      <c r="YJ338"/>
      <c r="YK338"/>
      <c r="YL338"/>
      <c r="YM338"/>
      <c r="YN338"/>
      <c r="YO338"/>
      <c r="YP338"/>
      <c r="YQ338"/>
      <c r="YR338"/>
      <c r="YS338"/>
      <c r="YT338"/>
      <c r="YU338"/>
      <c r="YV338"/>
      <c r="YW338"/>
      <c r="YX338"/>
      <c r="YY338"/>
      <c r="YZ338"/>
      <c r="ZA338"/>
      <c r="ZB338"/>
      <c r="ZC338"/>
      <c r="ZD338"/>
      <c r="ZE338"/>
      <c r="ZF338"/>
      <c r="ZG338"/>
      <c r="ZH338"/>
      <c r="ZI338"/>
      <c r="ZJ338"/>
      <c r="ZK338"/>
      <c r="ZL338"/>
      <c r="ZM338"/>
      <c r="ZN338"/>
      <c r="ZO338"/>
      <c r="ZP338"/>
      <c r="ZQ338"/>
      <c r="ZR338"/>
      <c r="ZS338"/>
      <c r="ZT338"/>
      <c r="ZU338"/>
      <c r="ZV338"/>
      <c r="ZW338"/>
      <c r="ZX338"/>
      <c r="ZY338"/>
      <c r="ZZ338"/>
    </row>
    <row r="339" spans="1:702" s="18" customFormat="1">
      <c r="A339" s="16" t="s">
        <v>68</v>
      </c>
      <c r="B339">
        <v>502542.61429162155</v>
      </c>
      <c r="C339">
        <v>464355.4313083606</v>
      </c>
      <c r="D339">
        <v>458196.65748361265</v>
      </c>
      <c r="E339">
        <v>478483.32012755814</v>
      </c>
      <c r="F339">
        <v>517750.44097441138</v>
      </c>
      <c r="G339">
        <v>555136.84148113732</v>
      </c>
      <c r="H339">
        <v>614148.1554581559</v>
      </c>
      <c r="I339">
        <v>637812.72408120974</v>
      </c>
      <c r="J339">
        <v>529597.59277622914</v>
      </c>
      <c r="K339">
        <v>416439.93123185087</v>
      </c>
      <c r="L339">
        <v>495300.78527830029</v>
      </c>
      <c r="M339">
        <v>486016.83467207709</v>
      </c>
      <c r="N339">
        <v>469746.73036821448</v>
      </c>
      <c r="O339">
        <v>467474.06012234755</v>
      </c>
      <c r="P339">
        <v>432784.92305040854</v>
      </c>
      <c r="Q339">
        <v>400456.85844752577</v>
      </c>
      <c r="R339">
        <v>386317.44936859689</v>
      </c>
      <c r="S339">
        <v>453907.39464679622</v>
      </c>
      <c r="T339">
        <v>449318.03333821392</v>
      </c>
      <c r="U339">
        <v>526682.90626528137</v>
      </c>
      <c r="V339">
        <v>489266.71116433857</v>
      </c>
      <c r="W339">
        <v>500686.700013533</v>
      </c>
      <c r="X339">
        <v>498580.27243290725</v>
      </c>
      <c r="Y339">
        <v>512073.57039810845</v>
      </c>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c r="CW339"/>
      <c r="CX339"/>
      <c r="CY339"/>
      <c r="CZ339"/>
      <c r="DA339"/>
      <c r="DB339"/>
      <c r="DC339"/>
      <c r="DD339"/>
      <c r="DE339"/>
      <c r="DF339"/>
      <c r="DG339"/>
      <c r="DH339"/>
      <c r="DI339"/>
      <c r="DJ339"/>
      <c r="DK339"/>
      <c r="DL339"/>
      <c r="DM339"/>
      <c r="DN339"/>
      <c r="DO339"/>
      <c r="DP339"/>
      <c r="DQ339"/>
      <c r="DR339"/>
      <c r="DS339"/>
      <c r="DT339"/>
      <c r="DU339"/>
      <c r="DV339"/>
      <c r="DW339"/>
      <c r="DX339"/>
      <c r="DY339"/>
      <c r="DZ339"/>
      <c r="EA339"/>
      <c r="EB339"/>
      <c r="EC339"/>
      <c r="ED339"/>
      <c r="EE339"/>
      <c r="EF339"/>
      <c r="EG339"/>
      <c r="EH339"/>
      <c r="EI339"/>
      <c r="EJ339"/>
      <c r="EK339"/>
      <c r="EL339"/>
      <c r="EM339"/>
      <c r="EN339"/>
      <c r="EO339"/>
      <c r="EP339"/>
      <c r="EQ339"/>
      <c r="ER339"/>
      <c r="ES339"/>
      <c r="ET339"/>
      <c r="EU339"/>
      <c r="EV339"/>
      <c r="EW339"/>
      <c r="EX339"/>
      <c r="EY339"/>
      <c r="EZ339"/>
      <c r="FA339"/>
      <c r="FB339"/>
      <c r="FC339"/>
      <c r="FD339"/>
      <c r="FE339"/>
      <c r="FF339"/>
      <c r="FG339"/>
      <c r="FH339"/>
      <c r="FI339"/>
      <c r="FJ339"/>
      <c r="FK339"/>
      <c r="FL339"/>
      <c r="FM339"/>
      <c r="FN339"/>
      <c r="FO339"/>
      <c r="FP339"/>
      <c r="FQ339"/>
      <c r="FR339"/>
      <c r="FS339"/>
      <c r="FT339"/>
      <c r="FU339"/>
      <c r="FV339"/>
      <c r="FW339"/>
      <c r="FX339"/>
      <c r="FY339"/>
      <c r="FZ339"/>
      <c r="GA339"/>
      <c r="GB339"/>
      <c r="GC339"/>
      <c r="GD339"/>
      <c r="GE339"/>
      <c r="GF339"/>
      <c r="GG339"/>
      <c r="GH339"/>
      <c r="GI339"/>
      <c r="GJ339"/>
      <c r="GK339"/>
      <c r="GL339"/>
      <c r="GM339"/>
      <c r="GN339"/>
      <c r="GO339"/>
      <c r="GP339"/>
      <c r="GQ339"/>
      <c r="GR339"/>
      <c r="GS339"/>
      <c r="GT339"/>
      <c r="GU339"/>
      <c r="GV339"/>
      <c r="GW339"/>
      <c r="GX339"/>
      <c r="GY339"/>
      <c r="GZ339"/>
      <c r="HA339"/>
      <c r="HB339"/>
      <c r="HC339"/>
      <c r="HD339"/>
      <c r="HE339"/>
      <c r="HF339"/>
      <c r="HG339"/>
      <c r="HH339"/>
      <c r="HI339"/>
      <c r="HJ339"/>
      <c r="HK339"/>
      <c r="HL339"/>
      <c r="HM339"/>
      <c r="HN339"/>
      <c r="HO339"/>
      <c r="HP339"/>
      <c r="HQ339"/>
      <c r="HR339"/>
      <c r="HS339"/>
      <c r="HT339"/>
      <c r="HU339"/>
      <c r="HV339"/>
      <c r="HW339"/>
      <c r="HX339"/>
      <c r="HY339"/>
      <c r="HZ339"/>
      <c r="IA339"/>
      <c r="IB339"/>
      <c r="IC339"/>
      <c r="ID339"/>
      <c r="IE339"/>
      <c r="IF339"/>
      <c r="IG339"/>
      <c r="IH339"/>
      <c r="II339"/>
      <c r="IJ339"/>
      <c r="IK339"/>
      <c r="IL339"/>
      <c r="IM339"/>
      <c r="IN339"/>
      <c r="IO339"/>
      <c r="IP339"/>
      <c r="IQ339"/>
      <c r="IR339"/>
      <c r="IS339"/>
      <c r="IT339"/>
      <c r="IU339"/>
      <c r="IV339"/>
      <c r="IW339"/>
      <c r="IX339"/>
      <c r="IY339"/>
      <c r="IZ339"/>
      <c r="JA339"/>
      <c r="JB339"/>
      <c r="JC339"/>
      <c r="JD339"/>
      <c r="JE339"/>
      <c r="JF339"/>
      <c r="JG339"/>
      <c r="JH339"/>
      <c r="JI339"/>
      <c r="JJ339"/>
      <c r="JK339"/>
      <c r="JL339"/>
      <c r="JM339"/>
      <c r="JN339"/>
      <c r="JO339"/>
      <c r="JP339"/>
      <c r="JQ339"/>
      <c r="JR339"/>
      <c r="JS339"/>
      <c r="JT339"/>
      <c r="JU339"/>
      <c r="JV339"/>
      <c r="JW339"/>
      <c r="JX339"/>
      <c r="JY339"/>
      <c r="JZ339"/>
      <c r="KA339"/>
      <c r="KB339"/>
      <c r="KC339"/>
      <c r="KD339"/>
      <c r="KE339"/>
      <c r="KF339"/>
      <c r="KG339"/>
      <c r="KH339"/>
      <c r="KI339"/>
      <c r="KJ339"/>
      <c r="KK339"/>
      <c r="KL339"/>
      <c r="KM339"/>
      <c r="KN339"/>
      <c r="KO339"/>
      <c r="KP339"/>
      <c r="KQ339"/>
      <c r="KR339"/>
      <c r="KS339"/>
      <c r="KT339"/>
      <c r="KU339"/>
      <c r="KV339"/>
      <c r="KW339"/>
      <c r="KX339"/>
      <c r="KY339"/>
      <c r="KZ339"/>
      <c r="LA339"/>
      <c r="LB339"/>
      <c r="LC339"/>
      <c r="LD339"/>
      <c r="LE339"/>
      <c r="LF339"/>
      <c r="LG339"/>
      <c r="LH339"/>
      <c r="LI339"/>
      <c r="LJ339"/>
      <c r="LK339"/>
      <c r="LL339"/>
      <c r="LM339"/>
      <c r="LN339"/>
      <c r="LO339"/>
      <c r="LP339"/>
      <c r="LQ339"/>
      <c r="LR339"/>
      <c r="LS339"/>
      <c r="LT339"/>
      <c r="LU339"/>
      <c r="LV339"/>
      <c r="LW339"/>
      <c r="LX339"/>
      <c r="LY339"/>
      <c r="LZ339"/>
      <c r="MA339"/>
      <c r="MB339"/>
      <c r="MC339"/>
      <c r="MD339"/>
      <c r="ME339"/>
      <c r="MF339"/>
      <c r="MG339"/>
      <c r="MH339"/>
      <c r="MI339"/>
      <c r="MJ339"/>
      <c r="MK339"/>
      <c r="ML339"/>
      <c r="MM339"/>
      <c r="MN339"/>
      <c r="MO339"/>
      <c r="MP339"/>
      <c r="MQ339"/>
      <c r="MR339"/>
      <c r="MS339"/>
      <c r="MT339"/>
      <c r="MU339"/>
      <c r="MV339"/>
      <c r="MW339"/>
      <c r="MX339"/>
      <c r="MY339"/>
      <c r="MZ339"/>
      <c r="NA339"/>
      <c r="NB339"/>
      <c r="NC339"/>
      <c r="ND339"/>
      <c r="NE339"/>
      <c r="NF339"/>
      <c r="NG339"/>
      <c r="NH339"/>
      <c r="NI339"/>
      <c r="NJ339"/>
      <c r="NK339"/>
      <c r="NL339"/>
      <c r="NM339"/>
      <c r="NN339"/>
      <c r="NO339"/>
      <c r="NP339"/>
      <c r="NQ339"/>
      <c r="NR339"/>
      <c r="NS339"/>
      <c r="NT339"/>
      <c r="NU339"/>
      <c r="NV339"/>
      <c r="NW339"/>
      <c r="NX339"/>
      <c r="NY339"/>
      <c r="NZ339"/>
      <c r="OA339"/>
      <c r="OB339"/>
      <c r="OC339"/>
      <c r="OD339"/>
      <c r="OE339"/>
      <c r="OF339"/>
      <c r="OG339"/>
      <c r="OH339"/>
      <c r="OI339"/>
      <c r="OJ339"/>
      <c r="OK339"/>
      <c r="OL339"/>
      <c r="OM339"/>
      <c r="ON339"/>
      <c r="OO339"/>
      <c r="OP339"/>
      <c r="OQ339"/>
      <c r="OR339"/>
      <c r="OS339"/>
      <c r="OT339"/>
      <c r="OU339"/>
      <c r="OV339"/>
      <c r="OW339"/>
      <c r="OX339"/>
      <c r="OY339"/>
      <c r="OZ339"/>
      <c r="PA339"/>
      <c r="PB339"/>
      <c r="PC339"/>
      <c r="PD339"/>
      <c r="PE339"/>
      <c r="PF339"/>
      <c r="PG339"/>
      <c r="PH339"/>
      <c r="PI339"/>
      <c r="PJ339"/>
      <c r="PK339"/>
      <c r="PL339"/>
      <c r="PM339"/>
      <c r="PN339"/>
      <c r="PO339"/>
      <c r="PP339"/>
      <c r="PQ339"/>
      <c r="PR339"/>
      <c r="PS339"/>
      <c r="PT339"/>
      <c r="PU339"/>
      <c r="PV339"/>
      <c r="PW339"/>
      <c r="PX339"/>
      <c r="PY339"/>
      <c r="PZ339"/>
      <c r="QA339"/>
      <c r="QB339"/>
      <c r="QC339"/>
      <c r="QD339"/>
      <c r="QE339"/>
      <c r="QF339"/>
      <c r="QG339"/>
      <c r="QH339"/>
      <c r="QI339"/>
      <c r="QJ339"/>
      <c r="QK339"/>
      <c r="QL339"/>
      <c r="QM339"/>
      <c r="QN339"/>
      <c r="QO339"/>
      <c r="QP339"/>
      <c r="QQ339"/>
      <c r="QR339"/>
      <c r="QS339"/>
      <c r="QT339"/>
      <c r="QU339"/>
      <c r="QV339"/>
      <c r="QW339"/>
      <c r="QX339"/>
      <c r="QY339"/>
      <c r="QZ339"/>
      <c r="RA339"/>
      <c r="RB339"/>
      <c r="RC339"/>
      <c r="RD339"/>
      <c r="RE339"/>
      <c r="RF339"/>
      <c r="RG339"/>
      <c r="RH339"/>
      <c r="RI339"/>
      <c r="RJ339"/>
      <c r="RK339"/>
      <c r="RL339"/>
      <c r="RM339"/>
      <c r="RN339"/>
      <c r="RO339"/>
      <c r="RP339"/>
      <c r="RQ339"/>
      <c r="RR339"/>
      <c r="RS339"/>
      <c r="RT339"/>
      <c r="RU339"/>
      <c r="RV339"/>
      <c r="RW339"/>
      <c r="RX339"/>
      <c r="RY339"/>
      <c r="RZ339"/>
      <c r="SA339"/>
      <c r="SB339"/>
      <c r="SC339"/>
      <c r="SD339"/>
      <c r="SE339"/>
      <c r="SF339"/>
      <c r="SG339"/>
      <c r="SH339"/>
      <c r="SI339"/>
      <c r="SJ339"/>
      <c r="SK339"/>
      <c r="SL339"/>
      <c r="SM339"/>
      <c r="SN339"/>
      <c r="SO339"/>
      <c r="SP339"/>
      <c r="SQ339"/>
      <c r="SR339"/>
      <c r="SS339"/>
      <c r="ST339"/>
      <c r="SU339"/>
      <c r="SV339"/>
      <c r="SW339"/>
      <c r="SX339"/>
      <c r="SY339"/>
      <c r="SZ339"/>
      <c r="TA339"/>
      <c r="TB339"/>
      <c r="TC339"/>
      <c r="TD339"/>
      <c r="TE339"/>
      <c r="TF339"/>
      <c r="TG339"/>
      <c r="TH339"/>
      <c r="TI339"/>
      <c r="TJ339"/>
      <c r="TK339"/>
      <c r="TL339"/>
      <c r="TM339"/>
      <c r="TN339"/>
      <c r="TO339"/>
      <c r="TP339"/>
      <c r="TQ339"/>
      <c r="TR339"/>
      <c r="TS339"/>
      <c r="TT339"/>
      <c r="TU339"/>
      <c r="TV339"/>
      <c r="TW339"/>
      <c r="TX339"/>
      <c r="TY339"/>
      <c r="TZ339"/>
      <c r="UA339"/>
      <c r="UB339"/>
      <c r="UC339"/>
      <c r="UD339"/>
      <c r="UE339"/>
      <c r="UF339"/>
      <c r="UG339"/>
      <c r="UH339"/>
      <c r="UI339"/>
      <c r="UJ339"/>
      <c r="UK339"/>
      <c r="UL339"/>
      <c r="UM339"/>
      <c r="UN339"/>
      <c r="UO339"/>
      <c r="UP339"/>
      <c r="UQ339"/>
      <c r="UR339"/>
      <c r="US339"/>
      <c r="UT339"/>
      <c r="UU339"/>
      <c r="UV339"/>
      <c r="UW339"/>
      <c r="UX339"/>
      <c r="UY339"/>
      <c r="UZ339"/>
      <c r="VA339"/>
      <c r="VB339"/>
      <c r="VC339"/>
      <c r="VD339"/>
      <c r="VE339"/>
      <c r="VF339"/>
      <c r="VG339"/>
      <c r="VH339"/>
      <c r="VI339"/>
      <c r="VJ339"/>
      <c r="VK339"/>
      <c r="VL339"/>
      <c r="VM339"/>
      <c r="VN339"/>
      <c r="VO339"/>
      <c r="VP339"/>
      <c r="VQ339"/>
      <c r="VR339"/>
      <c r="VS339"/>
      <c r="VT339"/>
      <c r="VU339"/>
      <c r="VV339"/>
      <c r="VW339"/>
      <c r="VX339"/>
      <c r="VY339"/>
      <c r="VZ339"/>
      <c r="WA339"/>
      <c r="WB339"/>
      <c r="WC339"/>
      <c r="WD339"/>
      <c r="WE339"/>
      <c r="WF339"/>
      <c r="WG339"/>
      <c r="WH339"/>
      <c r="WI339"/>
      <c r="WJ339"/>
      <c r="WK339"/>
      <c r="WL339"/>
      <c r="WM339"/>
      <c r="WN339"/>
      <c r="WO339"/>
      <c r="WP339"/>
      <c r="WQ339"/>
      <c r="WR339"/>
      <c r="WS339"/>
      <c r="WT339"/>
      <c r="WU339"/>
      <c r="WV339"/>
      <c r="WW339"/>
      <c r="WX339"/>
      <c r="WY339"/>
      <c r="WZ339"/>
      <c r="XA339"/>
      <c r="XB339"/>
      <c r="XC339"/>
      <c r="XD339"/>
      <c r="XE339"/>
      <c r="XF339"/>
      <c r="XG339"/>
      <c r="XH339"/>
      <c r="XI339"/>
      <c r="XJ339"/>
      <c r="XK339"/>
      <c r="XL339"/>
      <c r="XM339"/>
      <c r="XN339"/>
      <c r="XO339"/>
      <c r="XP339"/>
      <c r="XQ339"/>
      <c r="XR339"/>
      <c r="XS339"/>
      <c r="XT339"/>
      <c r="XU339"/>
      <c r="XV339"/>
      <c r="XW339"/>
      <c r="XX339"/>
      <c r="XY339"/>
      <c r="XZ339"/>
      <c r="YA339"/>
      <c r="YB339"/>
      <c r="YC339"/>
      <c r="YD339"/>
      <c r="YE339"/>
      <c r="YF339"/>
      <c r="YG339"/>
      <c r="YH339"/>
      <c r="YI339"/>
      <c r="YJ339"/>
      <c r="YK339"/>
      <c r="YL339"/>
      <c r="YM339"/>
      <c r="YN339"/>
      <c r="YO339"/>
      <c r="YP339"/>
      <c r="YQ339"/>
      <c r="YR339"/>
      <c r="YS339"/>
      <c r="YT339"/>
      <c r="YU339"/>
      <c r="YV339"/>
      <c r="YW339"/>
      <c r="YX339"/>
      <c r="YY339"/>
      <c r="YZ339"/>
      <c r="ZA339"/>
      <c r="ZB339"/>
      <c r="ZC339"/>
      <c r="ZD339"/>
      <c r="ZE339"/>
      <c r="ZF339"/>
      <c r="ZG339"/>
      <c r="ZH339"/>
      <c r="ZI339"/>
      <c r="ZJ339"/>
      <c r="ZK339"/>
      <c r="ZL339"/>
      <c r="ZM339"/>
      <c r="ZN339"/>
      <c r="ZO339"/>
      <c r="ZP339"/>
      <c r="ZQ339"/>
      <c r="ZR339"/>
      <c r="ZS339"/>
      <c r="ZT339"/>
      <c r="ZU339"/>
      <c r="ZV339"/>
      <c r="ZW339"/>
      <c r="ZX339"/>
      <c r="ZY339"/>
      <c r="ZZ339"/>
    </row>
    <row r="340" spans="1:702" s="18" customFormat="1">
      <c r="A340" s="16" t="s">
        <v>69</v>
      </c>
      <c r="B340">
        <v>125635.65357290539</v>
      </c>
      <c r="C340">
        <v>116088.85782709015</v>
      </c>
      <c r="D340">
        <v>114549.16437090316</v>
      </c>
      <c r="E340">
        <v>119620.83003188953</v>
      </c>
      <c r="F340">
        <v>129437.61024360285</v>
      </c>
      <c r="G340">
        <v>138784.21037028433</v>
      </c>
      <c r="H340">
        <v>153537.03886453898</v>
      </c>
      <c r="I340">
        <v>159453.18102030244</v>
      </c>
      <c r="J340">
        <v>132399.39819405728</v>
      </c>
      <c r="K340">
        <v>104109.98280796273</v>
      </c>
      <c r="L340">
        <v>123825.19631957507</v>
      </c>
      <c r="M340">
        <v>121504.20866801927</v>
      </c>
      <c r="N340">
        <v>117436.68259205362</v>
      </c>
      <c r="O340">
        <v>116868.51503058689</v>
      </c>
      <c r="P340">
        <v>108196.23076260214</v>
      </c>
      <c r="Q340">
        <v>100114.21461188144</v>
      </c>
      <c r="R340">
        <v>96579.362342149223</v>
      </c>
      <c r="S340">
        <v>113476.84866169904</v>
      </c>
      <c r="T340">
        <v>112329.50833455347</v>
      </c>
      <c r="U340">
        <v>0</v>
      </c>
      <c r="V340">
        <v>0</v>
      </c>
      <c r="W340">
        <v>0</v>
      </c>
      <c r="X340">
        <v>0</v>
      </c>
      <c r="Y340">
        <v>0</v>
      </c>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c r="CW340"/>
      <c r="CX340"/>
      <c r="CY340"/>
      <c r="CZ340"/>
      <c r="DA340"/>
      <c r="DB340"/>
      <c r="DC340"/>
      <c r="DD340"/>
      <c r="DE340"/>
      <c r="DF340"/>
      <c r="DG340"/>
      <c r="DH340"/>
      <c r="DI340"/>
      <c r="DJ340"/>
      <c r="DK340"/>
      <c r="DL340"/>
      <c r="DM340"/>
      <c r="DN340"/>
      <c r="DO340"/>
      <c r="DP340"/>
      <c r="DQ340"/>
      <c r="DR340"/>
      <c r="DS340"/>
      <c r="DT340"/>
      <c r="DU340"/>
      <c r="DV340"/>
      <c r="DW340"/>
      <c r="DX340"/>
      <c r="DY340"/>
      <c r="DZ340"/>
      <c r="EA340"/>
      <c r="EB340"/>
      <c r="EC340"/>
      <c r="ED340"/>
      <c r="EE340"/>
      <c r="EF340"/>
      <c r="EG340"/>
      <c r="EH340"/>
      <c r="EI340"/>
      <c r="EJ340"/>
      <c r="EK340"/>
      <c r="EL340"/>
      <c r="EM340"/>
      <c r="EN340"/>
      <c r="EO340"/>
      <c r="EP340"/>
      <c r="EQ340"/>
      <c r="ER340"/>
      <c r="ES340"/>
      <c r="ET340"/>
      <c r="EU340"/>
      <c r="EV340"/>
      <c r="EW340"/>
      <c r="EX340"/>
      <c r="EY340"/>
      <c r="EZ340"/>
      <c r="FA340"/>
      <c r="FB340"/>
      <c r="FC340"/>
      <c r="FD340"/>
      <c r="FE340"/>
      <c r="FF340"/>
      <c r="FG340"/>
      <c r="FH340"/>
      <c r="FI340"/>
      <c r="FJ340"/>
      <c r="FK340"/>
      <c r="FL340"/>
      <c r="FM340"/>
      <c r="FN340"/>
      <c r="FO340"/>
      <c r="FP340"/>
      <c r="FQ340"/>
      <c r="FR340"/>
      <c r="FS340"/>
      <c r="FT340"/>
      <c r="FU340"/>
      <c r="FV340"/>
      <c r="FW340"/>
      <c r="FX340"/>
      <c r="FY340"/>
      <c r="FZ340"/>
      <c r="GA340"/>
      <c r="GB340"/>
      <c r="GC340"/>
      <c r="GD340"/>
      <c r="GE340"/>
      <c r="GF340"/>
      <c r="GG340"/>
      <c r="GH340"/>
      <c r="GI340"/>
      <c r="GJ340"/>
      <c r="GK340"/>
      <c r="GL340"/>
      <c r="GM340"/>
      <c r="GN340"/>
      <c r="GO340"/>
      <c r="GP340"/>
      <c r="GQ340"/>
      <c r="GR340"/>
      <c r="GS340"/>
      <c r="GT340"/>
      <c r="GU340"/>
      <c r="GV340"/>
      <c r="GW340"/>
      <c r="GX340"/>
      <c r="GY340"/>
      <c r="GZ340"/>
      <c r="HA340"/>
      <c r="HB340"/>
      <c r="HC340"/>
      <c r="HD340"/>
      <c r="HE340"/>
      <c r="HF340"/>
      <c r="HG340"/>
      <c r="HH340"/>
      <c r="HI340"/>
      <c r="HJ340"/>
      <c r="HK340"/>
      <c r="HL340"/>
      <c r="HM340"/>
      <c r="HN340"/>
      <c r="HO340"/>
      <c r="HP340"/>
      <c r="HQ340"/>
      <c r="HR340"/>
      <c r="HS340"/>
      <c r="HT340"/>
      <c r="HU340"/>
      <c r="HV340"/>
      <c r="HW340"/>
      <c r="HX340"/>
      <c r="HY340"/>
      <c r="HZ340"/>
      <c r="IA340"/>
      <c r="IB340"/>
      <c r="IC340"/>
      <c r="ID340"/>
      <c r="IE340"/>
      <c r="IF340"/>
      <c r="IG340"/>
      <c r="IH340"/>
      <c r="II340"/>
      <c r="IJ340"/>
      <c r="IK340"/>
      <c r="IL340"/>
      <c r="IM340"/>
      <c r="IN340"/>
      <c r="IO340"/>
      <c r="IP340"/>
      <c r="IQ340"/>
      <c r="IR340"/>
      <c r="IS340"/>
      <c r="IT340"/>
      <c r="IU340"/>
      <c r="IV340"/>
      <c r="IW340"/>
      <c r="IX340"/>
      <c r="IY340"/>
      <c r="IZ340"/>
      <c r="JA340"/>
      <c r="JB340"/>
      <c r="JC340"/>
      <c r="JD340"/>
      <c r="JE340"/>
      <c r="JF340"/>
      <c r="JG340"/>
      <c r="JH340"/>
      <c r="JI340"/>
      <c r="JJ340"/>
      <c r="JK340"/>
      <c r="JL340"/>
      <c r="JM340"/>
      <c r="JN340"/>
      <c r="JO340"/>
      <c r="JP340"/>
      <c r="JQ340"/>
      <c r="JR340"/>
      <c r="JS340"/>
      <c r="JT340"/>
      <c r="JU340"/>
      <c r="JV340"/>
      <c r="JW340"/>
      <c r="JX340"/>
      <c r="JY340"/>
      <c r="JZ340"/>
      <c r="KA340"/>
      <c r="KB340"/>
      <c r="KC340"/>
      <c r="KD340"/>
      <c r="KE340"/>
      <c r="KF340"/>
      <c r="KG340"/>
      <c r="KH340"/>
      <c r="KI340"/>
      <c r="KJ340"/>
      <c r="KK340"/>
      <c r="KL340"/>
      <c r="KM340"/>
      <c r="KN340"/>
      <c r="KO340"/>
      <c r="KP340"/>
      <c r="KQ340"/>
      <c r="KR340"/>
      <c r="KS340"/>
      <c r="KT340"/>
      <c r="KU340"/>
      <c r="KV340"/>
      <c r="KW340"/>
      <c r="KX340"/>
      <c r="KY340"/>
      <c r="KZ340"/>
      <c r="LA340"/>
      <c r="LB340"/>
      <c r="LC340"/>
      <c r="LD340"/>
      <c r="LE340"/>
      <c r="LF340"/>
      <c r="LG340"/>
      <c r="LH340"/>
      <c r="LI340"/>
      <c r="LJ340"/>
      <c r="LK340"/>
      <c r="LL340"/>
      <c r="LM340"/>
      <c r="LN340"/>
      <c r="LO340"/>
      <c r="LP340"/>
      <c r="LQ340"/>
      <c r="LR340"/>
      <c r="LS340"/>
      <c r="LT340"/>
      <c r="LU340"/>
      <c r="LV340"/>
      <c r="LW340"/>
      <c r="LX340"/>
      <c r="LY340"/>
      <c r="LZ340"/>
      <c r="MA340"/>
      <c r="MB340"/>
      <c r="MC340"/>
      <c r="MD340"/>
      <c r="ME340"/>
      <c r="MF340"/>
      <c r="MG340"/>
      <c r="MH340"/>
      <c r="MI340"/>
      <c r="MJ340"/>
      <c r="MK340"/>
      <c r="ML340"/>
      <c r="MM340"/>
      <c r="MN340"/>
      <c r="MO340"/>
      <c r="MP340"/>
      <c r="MQ340"/>
      <c r="MR340"/>
      <c r="MS340"/>
      <c r="MT340"/>
      <c r="MU340"/>
      <c r="MV340"/>
      <c r="MW340"/>
      <c r="MX340"/>
      <c r="MY340"/>
      <c r="MZ340"/>
      <c r="NA340"/>
      <c r="NB340"/>
      <c r="NC340"/>
      <c r="ND340"/>
      <c r="NE340"/>
      <c r="NF340"/>
      <c r="NG340"/>
      <c r="NH340"/>
      <c r="NI340"/>
      <c r="NJ340"/>
      <c r="NK340"/>
      <c r="NL340"/>
      <c r="NM340"/>
      <c r="NN340"/>
      <c r="NO340"/>
      <c r="NP340"/>
      <c r="NQ340"/>
      <c r="NR340"/>
      <c r="NS340"/>
      <c r="NT340"/>
      <c r="NU340"/>
      <c r="NV340"/>
      <c r="NW340"/>
      <c r="NX340"/>
      <c r="NY340"/>
      <c r="NZ340"/>
      <c r="OA340"/>
      <c r="OB340"/>
      <c r="OC340"/>
      <c r="OD340"/>
      <c r="OE340"/>
      <c r="OF340"/>
      <c r="OG340"/>
      <c r="OH340"/>
      <c r="OI340"/>
      <c r="OJ340"/>
      <c r="OK340"/>
      <c r="OL340"/>
      <c r="OM340"/>
      <c r="ON340"/>
      <c r="OO340"/>
      <c r="OP340"/>
      <c r="OQ340"/>
      <c r="OR340"/>
      <c r="OS340"/>
      <c r="OT340"/>
      <c r="OU340"/>
      <c r="OV340"/>
      <c r="OW340"/>
      <c r="OX340"/>
      <c r="OY340"/>
      <c r="OZ340"/>
      <c r="PA340"/>
      <c r="PB340"/>
      <c r="PC340"/>
      <c r="PD340"/>
      <c r="PE340"/>
      <c r="PF340"/>
      <c r="PG340"/>
      <c r="PH340"/>
      <c r="PI340"/>
      <c r="PJ340"/>
      <c r="PK340"/>
      <c r="PL340"/>
      <c r="PM340"/>
      <c r="PN340"/>
      <c r="PO340"/>
      <c r="PP340"/>
      <c r="PQ340"/>
      <c r="PR340"/>
      <c r="PS340"/>
      <c r="PT340"/>
      <c r="PU340"/>
      <c r="PV340"/>
      <c r="PW340"/>
      <c r="PX340"/>
      <c r="PY340"/>
      <c r="PZ340"/>
      <c r="QA340"/>
      <c r="QB340"/>
      <c r="QC340"/>
      <c r="QD340"/>
      <c r="QE340"/>
      <c r="QF340"/>
      <c r="QG340"/>
      <c r="QH340"/>
      <c r="QI340"/>
      <c r="QJ340"/>
      <c r="QK340"/>
      <c r="QL340"/>
      <c r="QM340"/>
      <c r="QN340"/>
      <c r="QO340"/>
      <c r="QP340"/>
      <c r="QQ340"/>
      <c r="QR340"/>
      <c r="QS340"/>
      <c r="QT340"/>
      <c r="QU340"/>
      <c r="QV340"/>
      <c r="QW340"/>
      <c r="QX340"/>
      <c r="QY340"/>
      <c r="QZ340"/>
      <c r="RA340"/>
      <c r="RB340"/>
      <c r="RC340"/>
      <c r="RD340"/>
      <c r="RE340"/>
      <c r="RF340"/>
      <c r="RG340"/>
      <c r="RH340"/>
      <c r="RI340"/>
      <c r="RJ340"/>
      <c r="RK340"/>
      <c r="RL340"/>
      <c r="RM340"/>
      <c r="RN340"/>
      <c r="RO340"/>
      <c r="RP340"/>
      <c r="RQ340"/>
      <c r="RR340"/>
      <c r="RS340"/>
      <c r="RT340"/>
      <c r="RU340"/>
      <c r="RV340"/>
      <c r="RW340"/>
      <c r="RX340"/>
      <c r="RY340"/>
      <c r="RZ340"/>
      <c r="SA340"/>
      <c r="SB340"/>
      <c r="SC340"/>
      <c r="SD340"/>
      <c r="SE340"/>
      <c r="SF340"/>
      <c r="SG340"/>
      <c r="SH340"/>
      <c r="SI340"/>
      <c r="SJ340"/>
      <c r="SK340"/>
      <c r="SL340"/>
      <c r="SM340"/>
      <c r="SN340"/>
      <c r="SO340"/>
      <c r="SP340"/>
      <c r="SQ340"/>
      <c r="SR340"/>
      <c r="SS340"/>
      <c r="ST340"/>
      <c r="SU340"/>
      <c r="SV340"/>
      <c r="SW340"/>
      <c r="SX340"/>
      <c r="SY340"/>
      <c r="SZ340"/>
      <c r="TA340"/>
      <c r="TB340"/>
      <c r="TC340"/>
      <c r="TD340"/>
      <c r="TE340"/>
      <c r="TF340"/>
      <c r="TG340"/>
      <c r="TH340"/>
      <c r="TI340"/>
      <c r="TJ340"/>
      <c r="TK340"/>
      <c r="TL340"/>
      <c r="TM340"/>
      <c r="TN340"/>
      <c r="TO340"/>
      <c r="TP340"/>
      <c r="TQ340"/>
      <c r="TR340"/>
      <c r="TS340"/>
      <c r="TT340"/>
      <c r="TU340"/>
      <c r="TV340"/>
      <c r="TW340"/>
      <c r="TX340"/>
      <c r="TY340"/>
      <c r="TZ340"/>
      <c r="UA340"/>
      <c r="UB340"/>
      <c r="UC340"/>
      <c r="UD340"/>
      <c r="UE340"/>
      <c r="UF340"/>
      <c r="UG340"/>
      <c r="UH340"/>
      <c r="UI340"/>
      <c r="UJ340"/>
      <c r="UK340"/>
      <c r="UL340"/>
      <c r="UM340"/>
      <c r="UN340"/>
      <c r="UO340"/>
      <c r="UP340"/>
      <c r="UQ340"/>
      <c r="UR340"/>
      <c r="US340"/>
      <c r="UT340"/>
      <c r="UU340"/>
      <c r="UV340"/>
      <c r="UW340"/>
      <c r="UX340"/>
      <c r="UY340"/>
      <c r="UZ340"/>
      <c r="VA340"/>
      <c r="VB340"/>
      <c r="VC340"/>
      <c r="VD340"/>
      <c r="VE340"/>
      <c r="VF340"/>
      <c r="VG340"/>
      <c r="VH340"/>
      <c r="VI340"/>
      <c r="VJ340"/>
      <c r="VK340"/>
      <c r="VL340"/>
      <c r="VM340"/>
      <c r="VN340"/>
      <c r="VO340"/>
      <c r="VP340"/>
      <c r="VQ340"/>
      <c r="VR340"/>
      <c r="VS340"/>
      <c r="VT340"/>
      <c r="VU340"/>
      <c r="VV340"/>
      <c r="VW340"/>
      <c r="VX340"/>
      <c r="VY340"/>
      <c r="VZ340"/>
      <c r="WA340"/>
      <c r="WB340"/>
      <c r="WC340"/>
      <c r="WD340"/>
      <c r="WE340"/>
      <c r="WF340"/>
      <c r="WG340"/>
      <c r="WH340"/>
      <c r="WI340"/>
      <c r="WJ340"/>
      <c r="WK340"/>
      <c r="WL340"/>
      <c r="WM340"/>
      <c r="WN340"/>
      <c r="WO340"/>
      <c r="WP340"/>
      <c r="WQ340"/>
      <c r="WR340"/>
      <c r="WS340"/>
      <c r="WT340"/>
      <c r="WU340"/>
      <c r="WV340"/>
      <c r="WW340"/>
      <c r="WX340"/>
      <c r="WY340"/>
      <c r="WZ340"/>
      <c r="XA340"/>
      <c r="XB340"/>
      <c r="XC340"/>
      <c r="XD340"/>
      <c r="XE340"/>
      <c r="XF340"/>
      <c r="XG340"/>
      <c r="XH340"/>
      <c r="XI340"/>
      <c r="XJ340"/>
      <c r="XK340"/>
      <c r="XL340"/>
      <c r="XM340"/>
      <c r="XN340"/>
      <c r="XO340"/>
      <c r="XP340"/>
      <c r="XQ340"/>
      <c r="XR340"/>
      <c r="XS340"/>
      <c r="XT340"/>
      <c r="XU340"/>
      <c r="XV340"/>
      <c r="XW340"/>
      <c r="XX340"/>
      <c r="XY340"/>
      <c r="XZ340"/>
      <c r="YA340"/>
      <c r="YB340"/>
      <c r="YC340"/>
      <c r="YD340"/>
      <c r="YE340"/>
      <c r="YF340"/>
      <c r="YG340"/>
      <c r="YH340"/>
      <c r="YI340"/>
      <c r="YJ340"/>
      <c r="YK340"/>
      <c r="YL340"/>
      <c r="YM340"/>
      <c r="YN340"/>
      <c r="YO340"/>
      <c r="YP340"/>
      <c r="YQ340"/>
      <c r="YR340"/>
      <c r="YS340"/>
      <c r="YT340"/>
      <c r="YU340"/>
      <c r="YV340"/>
      <c r="YW340"/>
      <c r="YX340"/>
      <c r="YY340"/>
      <c r="YZ340"/>
      <c r="ZA340"/>
      <c r="ZB340"/>
      <c r="ZC340"/>
      <c r="ZD340"/>
      <c r="ZE340"/>
      <c r="ZF340"/>
      <c r="ZG340"/>
      <c r="ZH340"/>
      <c r="ZI340"/>
      <c r="ZJ340"/>
      <c r="ZK340"/>
      <c r="ZL340"/>
      <c r="ZM340"/>
      <c r="ZN340"/>
      <c r="ZO340"/>
      <c r="ZP340"/>
      <c r="ZQ340"/>
      <c r="ZR340"/>
      <c r="ZS340"/>
      <c r="ZT340"/>
      <c r="ZU340"/>
      <c r="ZV340"/>
      <c r="ZW340"/>
      <c r="ZX340"/>
      <c r="ZY340"/>
      <c r="ZZ340"/>
    </row>
    <row r="341" spans="1:702" s="18" customFormat="1">
      <c r="A341" s="16" t="s">
        <v>195</v>
      </c>
      <c r="B341">
        <v>628178.26786452695</v>
      </c>
      <c r="C341">
        <v>580444.28913545073</v>
      </c>
      <c r="D341">
        <v>572745.82185451582</v>
      </c>
      <c r="E341">
        <v>598104.15015944769</v>
      </c>
      <c r="F341">
        <v>647188.05121801421</v>
      </c>
      <c r="G341">
        <v>693921.05185142159</v>
      </c>
      <c r="H341">
        <v>767685.19432269491</v>
      </c>
      <c r="I341">
        <v>797265.90510151221</v>
      </c>
      <c r="J341">
        <v>661996.99097028642</v>
      </c>
      <c r="K341">
        <v>520549.91403981362</v>
      </c>
      <c r="L341">
        <v>619125.98159787536</v>
      </c>
      <c r="M341">
        <v>607521.04334009637</v>
      </c>
      <c r="N341">
        <v>587183.41296026809</v>
      </c>
      <c r="O341">
        <v>584342.57515293441</v>
      </c>
      <c r="P341">
        <v>540981.15381301066</v>
      </c>
      <c r="Q341">
        <v>500571.07305940724</v>
      </c>
      <c r="R341">
        <v>482896.81171074614</v>
      </c>
      <c r="S341">
        <v>567384.24330849526</v>
      </c>
      <c r="T341">
        <v>561647.54167276737</v>
      </c>
      <c r="U341">
        <v>526682.90626528137</v>
      </c>
      <c r="V341">
        <v>489266.71116433857</v>
      </c>
      <c r="W341">
        <v>500686.700013533</v>
      </c>
      <c r="X341">
        <v>498580.27243290725</v>
      </c>
      <c r="Y341">
        <v>512073.57039810845</v>
      </c>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c r="CW341"/>
      <c r="CX341"/>
      <c r="CY341"/>
      <c r="CZ341"/>
      <c r="DA341"/>
      <c r="DB341"/>
      <c r="DC341"/>
      <c r="DD341"/>
      <c r="DE341"/>
      <c r="DF341"/>
      <c r="DG341"/>
      <c r="DH341"/>
      <c r="DI341"/>
      <c r="DJ341"/>
      <c r="DK341"/>
      <c r="DL341"/>
      <c r="DM341"/>
      <c r="DN341"/>
      <c r="DO341"/>
      <c r="DP341"/>
      <c r="DQ341"/>
      <c r="DR341"/>
      <c r="DS341"/>
      <c r="DT341"/>
      <c r="DU341"/>
      <c r="DV341"/>
      <c r="DW341"/>
      <c r="DX341"/>
      <c r="DY341"/>
      <c r="DZ341"/>
      <c r="EA341"/>
      <c r="EB341"/>
      <c r="EC341"/>
      <c r="ED341"/>
      <c r="EE341"/>
      <c r="EF341"/>
      <c r="EG341"/>
      <c r="EH341"/>
      <c r="EI341"/>
      <c r="EJ341"/>
      <c r="EK341"/>
      <c r="EL341"/>
      <c r="EM341"/>
      <c r="EN341"/>
      <c r="EO341"/>
      <c r="EP341"/>
      <c r="EQ341"/>
      <c r="ER341"/>
      <c r="ES341"/>
      <c r="ET341"/>
      <c r="EU341"/>
      <c r="EV341"/>
      <c r="EW341"/>
      <c r="EX341"/>
      <c r="EY341"/>
      <c r="EZ341"/>
      <c r="FA341"/>
      <c r="FB341"/>
      <c r="FC341"/>
      <c r="FD341"/>
      <c r="FE341"/>
      <c r="FF341"/>
      <c r="FG341"/>
      <c r="FH341"/>
      <c r="FI341"/>
      <c r="FJ341"/>
      <c r="FK341"/>
      <c r="FL341"/>
      <c r="FM341"/>
      <c r="FN341"/>
      <c r="FO341"/>
      <c r="FP341"/>
      <c r="FQ341"/>
      <c r="FR341"/>
      <c r="FS341"/>
      <c r="FT341"/>
      <c r="FU341"/>
      <c r="FV341"/>
      <c r="FW341"/>
      <c r="FX341"/>
      <c r="FY341"/>
      <c r="FZ341"/>
      <c r="GA341"/>
      <c r="GB341"/>
      <c r="GC341"/>
      <c r="GD341"/>
      <c r="GE341"/>
      <c r="GF341"/>
      <c r="GG341"/>
      <c r="GH341"/>
      <c r="GI341"/>
      <c r="GJ341"/>
      <c r="GK341"/>
      <c r="GL341"/>
      <c r="GM341"/>
      <c r="GN341"/>
      <c r="GO341"/>
      <c r="GP341"/>
      <c r="GQ341"/>
      <c r="GR341"/>
      <c r="GS341"/>
      <c r="GT341"/>
      <c r="GU341"/>
      <c r="GV341"/>
      <c r="GW341"/>
      <c r="GX341"/>
      <c r="GY341"/>
      <c r="GZ341"/>
      <c r="HA341"/>
      <c r="HB341"/>
      <c r="HC341"/>
      <c r="HD341"/>
      <c r="HE341"/>
      <c r="HF341"/>
      <c r="HG341"/>
      <c r="HH341"/>
      <c r="HI341"/>
      <c r="HJ341"/>
      <c r="HK341"/>
      <c r="HL341"/>
      <c r="HM341"/>
      <c r="HN341"/>
      <c r="HO341"/>
      <c r="HP341"/>
      <c r="HQ341"/>
      <c r="HR341"/>
      <c r="HS341"/>
      <c r="HT341"/>
      <c r="HU341"/>
      <c r="HV341"/>
      <c r="HW341"/>
      <c r="HX341"/>
      <c r="HY341"/>
      <c r="HZ341"/>
      <c r="IA341"/>
      <c r="IB341"/>
      <c r="IC341"/>
      <c r="ID341"/>
      <c r="IE341"/>
      <c r="IF341"/>
      <c r="IG341"/>
      <c r="IH341"/>
      <c r="II341"/>
      <c r="IJ341"/>
      <c r="IK341"/>
      <c r="IL341"/>
      <c r="IM341"/>
      <c r="IN341"/>
      <c r="IO341"/>
      <c r="IP341"/>
      <c r="IQ341"/>
      <c r="IR341"/>
      <c r="IS341"/>
      <c r="IT341"/>
      <c r="IU341"/>
      <c r="IV341"/>
      <c r="IW341"/>
      <c r="IX341"/>
      <c r="IY341"/>
      <c r="IZ341"/>
      <c r="JA341"/>
      <c r="JB341"/>
      <c r="JC341"/>
      <c r="JD341"/>
      <c r="JE341"/>
      <c r="JF341"/>
      <c r="JG341"/>
      <c r="JH341"/>
      <c r="JI341"/>
      <c r="JJ341"/>
      <c r="JK341"/>
      <c r="JL341"/>
      <c r="JM341"/>
      <c r="JN341"/>
      <c r="JO341"/>
      <c r="JP341"/>
      <c r="JQ341"/>
      <c r="JR341"/>
      <c r="JS341"/>
      <c r="JT341"/>
      <c r="JU341"/>
      <c r="JV341"/>
      <c r="JW341"/>
      <c r="JX341"/>
      <c r="JY341"/>
      <c r="JZ341"/>
      <c r="KA341"/>
      <c r="KB341"/>
      <c r="KC341"/>
      <c r="KD341"/>
      <c r="KE341"/>
      <c r="KF341"/>
      <c r="KG341"/>
      <c r="KH341"/>
      <c r="KI341"/>
      <c r="KJ341"/>
      <c r="KK341"/>
      <c r="KL341"/>
      <c r="KM341"/>
      <c r="KN341"/>
      <c r="KO341"/>
      <c r="KP341"/>
      <c r="KQ341"/>
      <c r="KR341"/>
      <c r="KS341"/>
      <c r="KT341"/>
      <c r="KU341"/>
      <c r="KV341"/>
      <c r="KW341"/>
      <c r="KX341"/>
      <c r="KY341"/>
      <c r="KZ341"/>
      <c r="LA341"/>
      <c r="LB341"/>
      <c r="LC341"/>
      <c r="LD341"/>
      <c r="LE341"/>
      <c r="LF341"/>
      <c r="LG341"/>
      <c r="LH341"/>
      <c r="LI341"/>
      <c r="LJ341"/>
      <c r="LK341"/>
      <c r="LL341"/>
      <c r="LM341"/>
      <c r="LN341"/>
      <c r="LO341"/>
      <c r="LP341"/>
      <c r="LQ341"/>
      <c r="LR341"/>
      <c r="LS341"/>
      <c r="LT341"/>
      <c r="LU341"/>
      <c r="LV341"/>
      <c r="LW341"/>
      <c r="LX341"/>
      <c r="LY341"/>
      <c r="LZ341"/>
      <c r="MA341"/>
      <c r="MB341"/>
      <c r="MC341"/>
      <c r="MD341"/>
      <c r="ME341"/>
      <c r="MF341"/>
      <c r="MG341"/>
      <c r="MH341"/>
      <c r="MI341"/>
      <c r="MJ341"/>
      <c r="MK341"/>
      <c r="ML341"/>
      <c r="MM341"/>
      <c r="MN341"/>
      <c r="MO341"/>
      <c r="MP341"/>
      <c r="MQ341"/>
      <c r="MR341"/>
      <c r="MS341"/>
      <c r="MT341"/>
      <c r="MU341"/>
      <c r="MV341"/>
      <c r="MW341"/>
      <c r="MX341"/>
      <c r="MY341"/>
      <c r="MZ341"/>
      <c r="NA341"/>
      <c r="NB341"/>
      <c r="NC341"/>
      <c r="ND341"/>
      <c r="NE341"/>
      <c r="NF341"/>
      <c r="NG341"/>
      <c r="NH341"/>
      <c r="NI341"/>
      <c r="NJ341"/>
      <c r="NK341"/>
      <c r="NL341"/>
      <c r="NM341"/>
      <c r="NN341"/>
      <c r="NO341"/>
      <c r="NP341"/>
      <c r="NQ341"/>
      <c r="NR341"/>
      <c r="NS341"/>
      <c r="NT341"/>
      <c r="NU341"/>
      <c r="NV341"/>
      <c r="NW341"/>
      <c r="NX341"/>
      <c r="NY341"/>
      <c r="NZ341"/>
      <c r="OA341"/>
      <c r="OB341"/>
      <c r="OC341"/>
      <c r="OD341"/>
      <c r="OE341"/>
      <c r="OF341"/>
      <c r="OG341"/>
      <c r="OH341"/>
      <c r="OI341"/>
      <c r="OJ341"/>
      <c r="OK341"/>
      <c r="OL341"/>
      <c r="OM341"/>
      <c r="ON341"/>
      <c r="OO341"/>
      <c r="OP341"/>
      <c r="OQ341"/>
      <c r="OR341"/>
      <c r="OS341"/>
      <c r="OT341"/>
      <c r="OU341"/>
      <c r="OV341"/>
      <c r="OW341"/>
      <c r="OX341"/>
      <c r="OY341"/>
      <c r="OZ341"/>
      <c r="PA341"/>
      <c r="PB341"/>
      <c r="PC341"/>
      <c r="PD341"/>
      <c r="PE341"/>
      <c r="PF341"/>
      <c r="PG341"/>
      <c r="PH341"/>
      <c r="PI341"/>
      <c r="PJ341"/>
      <c r="PK341"/>
      <c r="PL341"/>
      <c r="PM341"/>
      <c r="PN341"/>
      <c r="PO341"/>
      <c r="PP341"/>
      <c r="PQ341"/>
      <c r="PR341"/>
      <c r="PS341"/>
      <c r="PT341"/>
      <c r="PU341"/>
      <c r="PV341"/>
      <c r="PW341"/>
      <c r="PX341"/>
      <c r="PY341"/>
      <c r="PZ341"/>
      <c r="QA341"/>
      <c r="QB341"/>
      <c r="QC341"/>
      <c r="QD341"/>
      <c r="QE341"/>
      <c r="QF341"/>
      <c r="QG341"/>
      <c r="QH341"/>
      <c r="QI341"/>
      <c r="QJ341"/>
      <c r="QK341"/>
      <c r="QL341"/>
      <c r="QM341"/>
      <c r="QN341"/>
      <c r="QO341"/>
      <c r="QP341"/>
      <c r="QQ341"/>
      <c r="QR341"/>
      <c r="QS341"/>
      <c r="QT341"/>
      <c r="QU341"/>
      <c r="QV341"/>
      <c r="QW341"/>
      <c r="QX341"/>
      <c r="QY341"/>
      <c r="QZ341"/>
      <c r="RA341"/>
      <c r="RB341"/>
      <c r="RC341"/>
      <c r="RD341"/>
      <c r="RE341"/>
      <c r="RF341"/>
      <c r="RG341"/>
      <c r="RH341"/>
      <c r="RI341"/>
      <c r="RJ341"/>
      <c r="RK341"/>
      <c r="RL341"/>
      <c r="RM341"/>
      <c r="RN341"/>
      <c r="RO341"/>
      <c r="RP341"/>
      <c r="RQ341"/>
      <c r="RR341"/>
      <c r="RS341"/>
      <c r="RT341"/>
      <c r="RU341"/>
      <c r="RV341"/>
      <c r="RW341"/>
      <c r="RX341"/>
      <c r="RY341"/>
      <c r="RZ341"/>
      <c r="SA341"/>
      <c r="SB341"/>
      <c r="SC341"/>
      <c r="SD341"/>
      <c r="SE341"/>
      <c r="SF341"/>
      <c r="SG341"/>
      <c r="SH341"/>
      <c r="SI341"/>
      <c r="SJ341"/>
      <c r="SK341"/>
      <c r="SL341"/>
      <c r="SM341"/>
      <c r="SN341"/>
      <c r="SO341"/>
      <c r="SP341"/>
      <c r="SQ341"/>
      <c r="SR341"/>
      <c r="SS341"/>
      <c r="ST341"/>
      <c r="SU341"/>
      <c r="SV341"/>
      <c r="SW341"/>
      <c r="SX341"/>
      <c r="SY341"/>
      <c r="SZ341"/>
      <c r="TA341"/>
      <c r="TB341"/>
      <c r="TC341"/>
      <c r="TD341"/>
      <c r="TE341"/>
      <c r="TF341"/>
      <c r="TG341"/>
      <c r="TH341"/>
      <c r="TI341"/>
      <c r="TJ341"/>
      <c r="TK341"/>
      <c r="TL341"/>
      <c r="TM341"/>
      <c r="TN341"/>
      <c r="TO341"/>
      <c r="TP341"/>
      <c r="TQ341"/>
      <c r="TR341"/>
      <c r="TS341"/>
      <c r="TT341"/>
      <c r="TU341"/>
      <c r="TV341"/>
      <c r="TW341"/>
      <c r="TX341"/>
      <c r="TY341"/>
      <c r="TZ341"/>
      <c r="UA341"/>
      <c r="UB341"/>
      <c r="UC341"/>
      <c r="UD341"/>
      <c r="UE341"/>
      <c r="UF341"/>
      <c r="UG341"/>
      <c r="UH341"/>
      <c r="UI341"/>
      <c r="UJ341"/>
      <c r="UK341"/>
      <c r="UL341"/>
      <c r="UM341"/>
      <c r="UN341"/>
      <c r="UO341"/>
      <c r="UP341"/>
      <c r="UQ341"/>
      <c r="UR341"/>
      <c r="US341"/>
      <c r="UT341"/>
      <c r="UU341"/>
      <c r="UV341"/>
      <c r="UW341"/>
      <c r="UX341"/>
      <c r="UY341"/>
      <c r="UZ341"/>
      <c r="VA341"/>
      <c r="VB341"/>
      <c r="VC341"/>
      <c r="VD341"/>
      <c r="VE341"/>
      <c r="VF341"/>
      <c r="VG341"/>
      <c r="VH341"/>
      <c r="VI341"/>
      <c r="VJ341"/>
      <c r="VK341"/>
      <c r="VL341"/>
      <c r="VM341"/>
      <c r="VN341"/>
      <c r="VO341"/>
      <c r="VP341"/>
      <c r="VQ341"/>
      <c r="VR341"/>
      <c r="VS341"/>
      <c r="VT341"/>
      <c r="VU341"/>
      <c r="VV341"/>
      <c r="VW341"/>
      <c r="VX341"/>
      <c r="VY341"/>
      <c r="VZ341"/>
      <c r="WA341"/>
      <c r="WB341"/>
      <c r="WC341"/>
      <c r="WD341"/>
      <c r="WE341"/>
      <c r="WF341"/>
      <c r="WG341"/>
      <c r="WH341"/>
      <c r="WI341"/>
      <c r="WJ341"/>
      <c r="WK341"/>
      <c r="WL341"/>
      <c r="WM341"/>
      <c r="WN341"/>
      <c r="WO341"/>
      <c r="WP341"/>
      <c r="WQ341"/>
      <c r="WR341"/>
      <c r="WS341"/>
      <c r="WT341"/>
      <c r="WU341"/>
      <c r="WV341"/>
      <c r="WW341"/>
      <c r="WX341"/>
      <c r="WY341"/>
      <c r="WZ341"/>
      <c r="XA341"/>
      <c r="XB341"/>
      <c r="XC341"/>
      <c r="XD341"/>
      <c r="XE341"/>
      <c r="XF341"/>
      <c r="XG341"/>
      <c r="XH341"/>
      <c r="XI341"/>
      <c r="XJ341"/>
      <c r="XK341"/>
      <c r="XL341"/>
      <c r="XM341"/>
      <c r="XN341"/>
      <c r="XO341"/>
      <c r="XP341"/>
      <c r="XQ341"/>
      <c r="XR341"/>
      <c r="XS341"/>
      <c r="XT341"/>
      <c r="XU341"/>
      <c r="XV341"/>
      <c r="XW341"/>
      <c r="XX341"/>
      <c r="XY341"/>
      <c r="XZ341"/>
      <c r="YA341"/>
      <c r="YB341"/>
      <c r="YC341"/>
      <c r="YD341"/>
      <c r="YE341"/>
      <c r="YF341"/>
      <c r="YG341"/>
      <c r="YH341"/>
      <c r="YI341"/>
      <c r="YJ341"/>
      <c r="YK341"/>
      <c r="YL341"/>
      <c r="YM341"/>
      <c r="YN341"/>
      <c r="YO341"/>
      <c r="YP341"/>
      <c r="YQ341"/>
      <c r="YR341"/>
      <c r="YS341"/>
      <c r="YT341"/>
      <c r="YU341"/>
      <c r="YV341"/>
      <c r="YW341"/>
      <c r="YX341"/>
      <c r="YY341"/>
      <c r="YZ341"/>
      <c r="ZA341"/>
      <c r="ZB341"/>
      <c r="ZC341"/>
      <c r="ZD341"/>
      <c r="ZE341"/>
      <c r="ZF341"/>
      <c r="ZG341"/>
      <c r="ZH341"/>
      <c r="ZI341"/>
      <c r="ZJ341"/>
      <c r="ZK341"/>
      <c r="ZL341"/>
      <c r="ZM341"/>
      <c r="ZN341"/>
      <c r="ZO341"/>
      <c r="ZP341"/>
      <c r="ZQ341"/>
      <c r="ZR341"/>
      <c r="ZS341"/>
      <c r="ZT341"/>
      <c r="ZU341"/>
      <c r="ZV341"/>
      <c r="ZW341"/>
      <c r="ZX341"/>
      <c r="ZY341"/>
      <c r="ZZ341"/>
    </row>
    <row r="342" spans="1:702" s="18" customFormat="1">
      <c r="A342" s="69" t="s">
        <v>361</v>
      </c>
      <c r="B342">
        <v>0</v>
      </c>
      <c r="C342">
        <v>0</v>
      </c>
      <c r="D342">
        <v>0</v>
      </c>
      <c r="E342">
        <v>0</v>
      </c>
      <c r="F342">
        <v>0</v>
      </c>
      <c r="G342">
        <v>0</v>
      </c>
      <c r="H342">
        <v>0</v>
      </c>
      <c r="I342">
        <v>0</v>
      </c>
      <c r="J342">
        <v>0</v>
      </c>
      <c r="K342">
        <v>0</v>
      </c>
      <c r="L342">
        <v>0</v>
      </c>
      <c r="M342">
        <v>0</v>
      </c>
      <c r="N342">
        <v>0</v>
      </c>
      <c r="O342">
        <v>0</v>
      </c>
      <c r="P342">
        <v>0</v>
      </c>
      <c r="Q342">
        <v>0</v>
      </c>
      <c r="R342">
        <v>0</v>
      </c>
      <c r="S342">
        <v>0</v>
      </c>
      <c r="T342">
        <v>0</v>
      </c>
      <c r="U342">
        <v>0</v>
      </c>
      <c r="V342">
        <v>0</v>
      </c>
      <c r="W342">
        <v>0</v>
      </c>
      <c r="X342">
        <v>0</v>
      </c>
      <c r="Y342">
        <v>0</v>
      </c>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c r="CW342"/>
      <c r="CX342"/>
      <c r="CY342"/>
      <c r="CZ342"/>
      <c r="DA342"/>
      <c r="DB342"/>
      <c r="DC342"/>
      <c r="DD342"/>
      <c r="DE342"/>
      <c r="DF342"/>
      <c r="DG342"/>
      <c r="DH342"/>
      <c r="DI342"/>
      <c r="DJ342"/>
      <c r="DK342"/>
      <c r="DL342"/>
      <c r="DM342"/>
      <c r="DN342"/>
      <c r="DO342"/>
      <c r="DP342"/>
      <c r="DQ342"/>
      <c r="DR342"/>
      <c r="DS342"/>
      <c r="DT342"/>
      <c r="DU342"/>
      <c r="DV342"/>
      <c r="DW342"/>
      <c r="DX342"/>
      <c r="DY342"/>
      <c r="DZ342"/>
      <c r="EA342"/>
      <c r="EB342"/>
      <c r="EC342"/>
      <c r="ED342"/>
      <c r="EE342"/>
      <c r="EF342"/>
      <c r="EG342"/>
      <c r="EH342"/>
      <c r="EI342"/>
      <c r="EJ342"/>
      <c r="EK342"/>
      <c r="EL342"/>
      <c r="EM342"/>
      <c r="EN342"/>
      <c r="EO342"/>
      <c r="EP342"/>
      <c r="EQ342"/>
      <c r="ER342"/>
      <c r="ES342"/>
      <c r="ET342"/>
      <c r="EU342"/>
      <c r="EV342"/>
      <c r="EW342"/>
      <c r="EX342"/>
      <c r="EY342"/>
      <c r="EZ342"/>
      <c r="FA342"/>
      <c r="FB342"/>
      <c r="FC342"/>
      <c r="FD342"/>
      <c r="FE342"/>
      <c r="FF342"/>
      <c r="FG342"/>
      <c r="FH342"/>
      <c r="FI342"/>
      <c r="FJ342"/>
      <c r="FK342"/>
      <c r="FL342"/>
      <c r="FM342"/>
      <c r="FN342"/>
      <c r="FO342"/>
      <c r="FP342"/>
      <c r="FQ342"/>
      <c r="FR342"/>
      <c r="FS342"/>
      <c r="FT342"/>
      <c r="FU342"/>
      <c r="FV342"/>
      <c r="FW342"/>
      <c r="FX342"/>
      <c r="FY342"/>
      <c r="FZ342"/>
      <c r="GA342"/>
      <c r="GB342"/>
      <c r="GC342"/>
      <c r="GD342"/>
      <c r="GE342"/>
      <c r="GF342"/>
      <c r="GG342"/>
      <c r="GH342"/>
      <c r="GI342"/>
      <c r="GJ342"/>
      <c r="GK342"/>
      <c r="GL342"/>
      <c r="GM342"/>
      <c r="GN342"/>
      <c r="GO342"/>
      <c r="GP342"/>
      <c r="GQ342"/>
      <c r="GR342"/>
      <c r="GS342"/>
      <c r="GT342"/>
      <c r="GU342"/>
      <c r="GV342"/>
      <c r="GW342"/>
      <c r="GX342"/>
      <c r="GY342"/>
      <c r="GZ342"/>
      <c r="HA342"/>
      <c r="HB342"/>
      <c r="HC342"/>
      <c r="HD342"/>
      <c r="HE342"/>
      <c r="HF342"/>
      <c r="HG342"/>
      <c r="HH342"/>
      <c r="HI342"/>
      <c r="HJ342"/>
      <c r="HK342"/>
      <c r="HL342"/>
      <c r="HM342"/>
      <c r="HN342"/>
      <c r="HO342"/>
      <c r="HP342"/>
      <c r="HQ342"/>
      <c r="HR342"/>
      <c r="HS342"/>
      <c r="HT342"/>
      <c r="HU342"/>
      <c r="HV342"/>
      <c r="HW342"/>
      <c r="HX342"/>
      <c r="HY342"/>
      <c r="HZ342"/>
      <c r="IA342"/>
      <c r="IB342"/>
      <c r="IC342"/>
      <c r="ID342"/>
      <c r="IE342"/>
      <c r="IF342"/>
      <c r="IG342"/>
      <c r="IH342"/>
      <c r="II342"/>
      <c r="IJ342"/>
      <c r="IK342"/>
      <c r="IL342"/>
      <c r="IM342"/>
      <c r="IN342"/>
      <c r="IO342"/>
      <c r="IP342"/>
      <c r="IQ342"/>
      <c r="IR342"/>
      <c r="IS342"/>
      <c r="IT342"/>
      <c r="IU342"/>
      <c r="IV342"/>
      <c r="IW342"/>
      <c r="IX342"/>
      <c r="IY342"/>
      <c r="IZ342"/>
      <c r="JA342"/>
      <c r="JB342"/>
      <c r="JC342"/>
      <c r="JD342"/>
      <c r="JE342"/>
      <c r="JF342"/>
      <c r="JG342"/>
      <c r="JH342"/>
      <c r="JI342"/>
      <c r="JJ342"/>
      <c r="JK342"/>
      <c r="JL342"/>
      <c r="JM342"/>
      <c r="JN342"/>
      <c r="JO342"/>
      <c r="JP342"/>
      <c r="JQ342"/>
      <c r="JR342"/>
      <c r="JS342"/>
      <c r="JT342"/>
      <c r="JU342"/>
      <c r="JV342"/>
      <c r="JW342"/>
      <c r="JX342"/>
      <c r="JY342"/>
      <c r="JZ342"/>
      <c r="KA342"/>
      <c r="KB342"/>
      <c r="KC342"/>
      <c r="KD342"/>
      <c r="KE342"/>
      <c r="KF342"/>
      <c r="KG342"/>
      <c r="KH342"/>
      <c r="KI342"/>
      <c r="KJ342"/>
      <c r="KK342"/>
      <c r="KL342"/>
      <c r="KM342"/>
      <c r="KN342"/>
      <c r="KO342"/>
      <c r="KP342"/>
      <c r="KQ342"/>
      <c r="KR342"/>
      <c r="KS342"/>
      <c r="KT342"/>
      <c r="KU342"/>
      <c r="KV342"/>
      <c r="KW342"/>
      <c r="KX342"/>
      <c r="KY342"/>
      <c r="KZ342"/>
      <c r="LA342"/>
      <c r="LB342"/>
      <c r="LC342"/>
      <c r="LD342"/>
      <c r="LE342"/>
      <c r="LF342"/>
      <c r="LG342"/>
      <c r="LH342"/>
      <c r="LI342"/>
      <c r="LJ342"/>
      <c r="LK342"/>
      <c r="LL342"/>
      <c r="LM342"/>
      <c r="LN342"/>
      <c r="LO342"/>
      <c r="LP342"/>
      <c r="LQ342"/>
      <c r="LR342"/>
      <c r="LS342"/>
      <c r="LT342"/>
      <c r="LU342"/>
      <c r="LV342"/>
      <c r="LW342"/>
      <c r="LX342"/>
      <c r="LY342"/>
      <c r="LZ342"/>
      <c r="MA342"/>
      <c r="MB342"/>
      <c r="MC342"/>
      <c r="MD342"/>
      <c r="ME342"/>
      <c r="MF342"/>
      <c r="MG342"/>
      <c r="MH342"/>
      <c r="MI342"/>
      <c r="MJ342"/>
      <c r="MK342"/>
      <c r="ML342"/>
      <c r="MM342"/>
      <c r="MN342"/>
      <c r="MO342"/>
      <c r="MP342"/>
      <c r="MQ342"/>
      <c r="MR342"/>
      <c r="MS342"/>
      <c r="MT342"/>
      <c r="MU342"/>
      <c r="MV342"/>
      <c r="MW342"/>
      <c r="MX342"/>
      <c r="MY342"/>
      <c r="MZ342"/>
      <c r="NA342"/>
      <c r="NB342"/>
      <c r="NC342"/>
      <c r="ND342"/>
      <c r="NE342"/>
      <c r="NF342"/>
      <c r="NG342"/>
      <c r="NH342"/>
      <c r="NI342"/>
      <c r="NJ342"/>
      <c r="NK342"/>
      <c r="NL342"/>
      <c r="NM342"/>
      <c r="NN342"/>
      <c r="NO342"/>
      <c r="NP342"/>
      <c r="NQ342"/>
      <c r="NR342"/>
      <c r="NS342"/>
      <c r="NT342"/>
      <c r="NU342"/>
      <c r="NV342"/>
      <c r="NW342"/>
      <c r="NX342"/>
      <c r="NY342"/>
      <c r="NZ342"/>
      <c r="OA342"/>
      <c r="OB342"/>
      <c r="OC342"/>
      <c r="OD342"/>
      <c r="OE342"/>
      <c r="OF342"/>
      <c r="OG342"/>
      <c r="OH342"/>
      <c r="OI342"/>
      <c r="OJ342"/>
      <c r="OK342"/>
      <c r="OL342"/>
      <c r="OM342"/>
      <c r="ON342"/>
      <c r="OO342"/>
      <c r="OP342"/>
      <c r="OQ342"/>
      <c r="OR342"/>
      <c r="OS342"/>
      <c r="OT342"/>
      <c r="OU342"/>
      <c r="OV342"/>
      <c r="OW342"/>
      <c r="OX342"/>
      <c r="OY342"/>
      <c r="OZ342"/>
      <c r="PA342"/>
      <c r="PB342"/>
      <c r="PC342"/>
      <c r="PD342"/>
      <c r="PE342"/>
      <c r="PF342"/>
      <c r="PG342"/>
      <c r="PH342"/>
      <c r="PI342"/>
      <c r="PJ342"/>
      <c r="PK342"/>
      <c r="PL342"/>
      <c r="PM342"/>
      <c r="PN342"/>
      <c r="PO342"/>
      <c r="PP342"/>
      <c r="PQ342"/>
      <c r="PR342"/>
      <c r="PS342"/>
      <c r="PT342"/>
      <c r="PU342"/>
      <c r="PV342"/>
      <c r="PW342"/>
      <c r="PX342"/>
      <c r="PY342"/>
      <c r="PZ342"/>
      <c r="QA342"/>
      <c r="QB342"/>
      <c r="QC342"/>
      <c r="QD342"/>
      <c r="QE342"/>
      <c r="QF342"/>
      <c r="QG342"/>
      <c r="QH342"/>
      <c r="QI342"/>
      <c r="QJ342"/>
      <c r="QK342"/>
      <c r="QL342"/>
      <c r="QM342"/>
      <c r="QN342"/>
      <c r="QO342"/>
      <c r="QP342"/>
      <c r="QQ342"/>
      <c r="QR342"/>
      <c r="QS342"/>
      <c r="QT342"/>
      <c r="QU342"/>
      <c r="QV342"/>
      <c r="QW342"/>
      <c r="QX342"/>
      <c r="QY342"/>
      <c r="QZ342"/>
      <c r="RA342"/>
      <c r="RB342"/>
      <c r="RC342"/>
      <c r="RD342"/>
      <c r="RE342"/>
      <c r="RF342"/>
      <c r="RG342"/>
      <c r="RH342"/>
      <c r="RI342"/>
      <c r="RJ342"/>
      <c r="RK342"/>
      <c r="RL342"/>
      <c r="RM342"/>
      <c r="RN342"/>
      <c r="RO342"/>
      <c r="RP342"/>
      <c r="RQ342"/>
      <c r="RR342"/>
      <c r="RS342"/>
      <c r="RT342"/>
      <c r="RU342"/>
      <c r="RV342"/>
      <c r="RW342"/>
      <c r="RX342"/>
      <c r="RY342"/>
      <c r="RZ342"/>
      <c r="SA342"/>
      <c r="SB342"/>
      <c r="SC342"/>
      <c r="SD342"/>
      <c r="SE342"/>
      <c r="SF342"/>
      <c r="SG342"/>
      <c r="SH342"/>
      <c r="SI342"/>
      <c r="SJ342"/>
      <c r="SK342"/>
      <c r="SL342"/>
      <c r="SM342"/>
      <c r="SN342"/>
      <c r="SO342"/>
      <c r="SP342"/>
      <c r="SQ342"/>
      <c r="SR342"/>
      <c r="SS342"/>
      <c r="ST342"/>
      <c r="SU342"/>
      <c r="SV342"/>
      <c r="SW342"/>
      <c r="SX342"/>
      <c r="SY342"/>
      <c r="SZ342"/>
      <c r="TA342"/>
      <c r="TB342"/>
      <c r="TC342"/>
      <c r="TD342"/>
      <c r="TE342"/>
      <c r="TF342"/>
      <c r="TG342"/>
      <c r="TH342"/>
      <c r="TI342"/>
      <c r="TJ342"/>
      <c r="TK342"/>
      <c r="TL342"/>
      <c r="TM342"/>
      <c r="TN342"/>
      <c r="TO342"/>
      <c r="TP342"/>
      <c r="TQ342"/>
      <c r="TR342"/>
      <c r="TS342"/>
      <c r="TT342"/>
      <c r="TU342"/>
      <c r="TV342"/>
      <c r="TW342"/>
      <c r="TX342"/>
      <c r="TY342"/>
      <c r="TZ342"/>
      <c r="UA342"/>
      <c r="UB342"/>
      <c r="UC342"/>
      <c r="UD342"/>
      <c r="UE342"/>
      <c r="UF342"/>
      <c r="UG342"/>
      <c r="UH342"/>
      <c r="UI342"/>
      <c r="UJ342"/>
      <c r="UK342"/>
      <c r="UL342"/>
      <c r="UM342"/>
      <c r="UN342"/>
      <c r="UO342"/>
      <c r="UP342"/>
      <c r="UQ342"/>
      <c r="UR342"/>
      <c r="US342"/>
      <c r="UT342"/>
      <c r="UU342"/>
      <c r="UV342"/>
      <c r="UW342"/>
      <c r="UX342"/>
      <c r="UY342"/>
      <c r="UZ342"/>
      <c r="VA342"/>
      <c r="VB342"/>
      <c r="VC342"/>
      <c r="VD342"/>
      <c r="VE342"/>
      <c r="VF342"/>
      <c r="VG342"/>
      <c r="VH342"/>
      <c r="VI342"/>
      <c r="VJ342"/>
      <c r="VK342"/>
      <c r="VL342"/>
      <c r="VM342"/>
      <c r="VN342"/>
      <c r="VO342"/>
      <c r="VP342"/>
      <c r="VQ342"/>
      <c r="VR342"/>
      <c r="VS342"/>
      <c r="VT342"/>
      <c r="VU342"/>
      <c r="VV342"/>
      <c r="VW342"/>
      <c r="VX342"/>
      <c r="VY342"/>
      <c r="VZ342"/>
      <c r="WA342"/>
      <c r="WB342"/>
      <c r="WC342"/>
      <c r="WD342"/>
      <c r="WE342"/>
      <c r="WF342"/>
      <c r="WG342"/>
      <c r="WH342"/>
      <c r="WI342"/>
      <c r="WJ342"/>
      <c r="WK342"/>
      <c r="WL342"/>
      <c r="WM342"/>
      <c r="WN342"/>
      <c r="WO342"/>
      <c r="WP342"/>
      <c r="WQ342"/>
      <c r="WR342"/>
      <c r="WS342"/>
      <c r="WT342"/>
      <c r="WU342"/>
      <c r="WV342"/>
      <c r="WW342"/>
      <c r="WX342"/>
      <c r="WY342"/>
      <c r="WZ342"/>
      <c r="XA342"/>
      <c r="XB342"/>
      <c r="XC342"/>
      <c r="XD342"/>
      <c r="XE342"/>
      <c r="XF342"/>
      <c r="XG342"/>
      <c r="XH342"/>
      <c r="XI342"/>
      <c r="XJ342"/>
      <c r="XK342"/>
      <c r="XL342"/>
      <c r="XM342"/>
      <c r="XN342"/>
      <c r="XO342"/>
      <c r="XP342"/>
      <c r="XQ342"/>
      <c r="XR342"/>
      <c r="XS342"/>
      <c r="XT342"/>
      <c r="XU342"/>
      <c r="XV342"/>
      <c r="XW342"/>
      <c r="XX342"/>
      <c r="XY342"/>
      <c r="XZ342"/>
      <c r="YA342"/>
      <c r="YB342"/>
      <c r="YC342"/>
      <c r="YD342"/>
      <c r="YE342"/>
      <c r="YF342"/>
      <c r="YG342"/>
      <c r="YH342"/>
      <c r="YI342"/>
      <c r="YJ342"/>
      <c r="YK342"/>
      <c r="YL342"/>
      <c r="YM342"/>
      <c r="YN342"/>
      <c r="YO342"/>
      <c r="YP342"/>
      <c r="YQ342"/>
      <c r="YR342"/>
      <c r="YS342"/>
      <c r="YT342"/>
      <c r="YU342"/>
      <c r="YV342"/>
      <c r="YW342"/>
      <c r="YX342"/>
      <c r="YY342"/>
      <c r="YZ342"/>
      <c r="ZA342"/>
      <c r="ZB342"/>
      <c r="ZC342"/>
      <c r="ZD342"/>
      <c r="ZE342"/>
      <c r="ZF342"/>
      <c r="ZG342"/>
      <c r="ZH342"/>
      <c r="ZI342"/>
      <c r="ZJ342"/>
      <c r="ZK342"/>
      <c r="ZL342"/>
      <c r="ZM342"/>
      <c r="ZN342"/>
      <c r="ZO342"/>
      <c r="ZP342"/>
      <c r="ZQ342"/>
      <c r="ZR342"/>
      <c r="ZS342"/>
      <c r="ZT342"/>
      <c r="ZU342"/>
      <c r="ZV342"/>
      <c r="ZW342"/>
      <c r="ZX342"/>
      <c r="ZY342"/>
      <c r="ZZ342"/>
    </row>
    <row r="343" spans="1:702" s="18" customFormat="1">
      <c r="A343" s="158" t="s">
        <v>362</v>
      </c>
      <c r="B343">
        <v>0</v>
      </c>
      <c r="C343">
        <v>0</v>
      </c>
      <c r="D343">
        <v>0</v>
      </c>
      <c r="E343">
        <v>0</v>
      </c>
      <c r="F343">
        <v>0</v>
      </c>
      <c r="G343">
        <v>0</v>
      </c>
      <c r="H343">
        <v>0</v>
      </c>
      <c r="I343">
        <v>0</v>
      </c>
      <c r="J343">
        <v>0</v>
      </c>
      <c r="K343">
        <v>0</v>
      </c>
      <c r="L343">
        <v>0</v>
      </c>
      <c r="M343">
        <v>0</v>
      </c>
      <c r="N343">
        <v>0</v>
      </c>
      <c r="O343">
        <v>0</v>
      </c>
      <c r="P343">
        <v>0</v>
      </c>
      <c r="Q343">
        <v>0</v>
      </c>
      <c r="R343">
        <v>0</v>
      </c>
      <c r="S343">
        <v>0</v>
      </c>
      <c r="T343">
        <v>0</v>
      </c>
      <c r="U343">
        <v>0</v>
      </c>
      <c r="V343">
        <v>0</v>
      </c>
      <c r="W343">
        <v>0</v>
      </c>
      <c r="X343">
        <v>0</v>
      </c>
      <c r="Y343">
        <v>0</v>
      </c>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c r="CW343"/>
      <c r="CX343"/>
      <c r="CY343"/>
      <c r="CZ343"/>
      <c r="DA343"/>
      <c r="DB343"/>
      <c r="DC343"/>
      <c r="DD343"/>
      <c r="DE343"/>
      <c r="DF343"/>
      <c r="DG343"/>
      <c r="DH343"/>
      <c r="DI343"/>
      <c r="DJ343"/>
      <c r="DK343"/>
      <c r="DL343"/>
      <c r="DM343"/>
      <c r="DN343"/>
      <c r="DO343"/>
      <c r="DP343"/>
      <c r="DQ343"/>
      <c r="DR343"/>
      <c r="DS343"/>
      <c r="DT343"/>
      <c r="DU343"/>
      <c r="DV343"/>
      <c r="DW343"/>
      <c r="DX343"/>
      <c r="DY343"/>
      <c r="DZ343"/>
      <c r="EA343"/>
      <c r="EB343"/>
      <c r="EC343"/>
      <c r="ED343"/>
      <c r="EE343"/>
      <c r="EF343"/>
      <c r="EG343"/>
      <c r="EH343"/>
      <c r="EI343"/>
      <c r="EJ343"/>
      <c r="EK343"/>
      <c r="EL343"/>
      <c r="EM343"/>
      <c r="EN343"/>
      <c r="EO343"/>
      <c r="EP343"/>
      <c r="EQ343"/>
      <c r="ER343"/>
      <c r="ES343"/>
      <c r="ET343"/>
      <c r="EU343"/>
      <c r="EV343"/>
      <c r="EW343"/>
      <c r="EX343"/>
      <c r="EY343"/>
      <c r="EZ343"/>
      <c r="FA343"/>
      <c r="FB343"/>
      <c r="FC343"/>
      <c r="FD343"/>
      <c r="FE343"/>
      <c r="FF343"/>
      <c r="FG343"/>
      <c r="FH343"/>
      <c r="FI343"/>
      <c r="FJ343"/>
      <c r="FK343"/>
      <c r="FL343"/>
      <c r="FM343"/>
      <c r="FN343"/>
      <c r="FO343"/>
      <c r="FP343"/>
      <c r="FQ343"/>
      <c r="FR343"/>
      <c r="FS343"/>
      <c r="FT343"/>
      <c r="FU343"/>
      <c r="FV343"/>
      <c r="FW343"/>
      <c r="FX343"/>
      <c r="FY343"/>
      <c r="FZ343"/>
      <c r="GA343"/>
      <c r="GB343"/>
      <c r="GC343"/>
      <c r="GD343"/>
      <c r="GE343"/>
      <c r="GF343"/>
      <c r="GG343"/>
      <c r="GH343"/>
      <c r="GI343"/>
      <c r="GJ343"/>
      <c r="GK343"/>
      <c r="GL343"/>
      <c r="GM343"/>
      <c r="GN343"/>
      <c r="GO343"/>
      <c r="GP343"/>
      <c r="GQ343"/>
      <c r="GR343"/>
      <c r="GS343"/>
      <c r="GT343"/>
      <c r="GU343"/>
      <c r="GV343"/>
      <c r="GW343"/>
      <c r="GX343"/>
      <c r="GY343"/>
      <c r="GZ343"/>
      <c r="HA343"/>
      <c r="HB343"/>
      <c r="HC343"/>
      <c r="HD343"/>
      <c r="HE343"/>
      <c r="HF343"/>
      <c r="HG343"/>
      <c r="HH343"/>
      <c r="HI343"/>
      <c r="HJ343"/>
      <c r="HK343"/>
      <c r="HL343"/>
      <c r="HM343"/>
      <c r="HN343"/>
      <c r="HO343"/>
      <c r="HP343"/>
      <c r="HQ343"/>
      <c r="HR343"/>
      <c r="HS343"/>
      <c r="HT343"/>
      <c r="HU343"/>
      <c r="HV343"/>
      <c r="HW343"/>
      <c r="HX343"/>
      <c r="HY343"/>
      <c r="HZ343"/>
      <c r="IA343"/>
      <c r="IB343"/>
      <c r="IC343"/>
      <c r="ID343"/>
      <c r="IE343"/>
      <c r="IF343"/>
      <c r="IG343"/>
      <c r="IH343"/>
      <c r="II343"/>
      <c r="IJ343"/>
      <c r="IK343"/>
      <c r="IL343"/>
      <c r="IM343"/>
      <c r="IN343"/>
      <c r="IO343"/>
      <c r="IP343"/>
      <c r="IQ343"/>
      <c r="IR343"/>
      <c r="IS343"/>
      <c r="IT343"/>
      <c r="IU343"/>
      <c r="IV343"/>
      <c r="IW343"/>
      <c r="IX343"/>
      <c r="IY343"/>
      <c r="IZ343"/>
      <c r="JA343"/>
      <c r="JB343"/>
      <c r="JC343"/>
      <c r="JD343"/>
      <c r="JE343"/>
      <c r="JF343"/>
      <c r="JG343"/>
      <c r="JH343"/>
      <c r="JI343"/>
      <c r="JJ343"/>
      <c r="JK343"/>
      <c r="JL343"/>
      <c r="JM343"/>
      <c r="JN343"/>
      <c r="JO343"/>
      <c r="JP343"/>
      <c r="JQ343"/>
      <c r="JR343"/>
      <c r="JS343"/>
      <c r="JT343"/>
      <c r="JU343"/>
      <c r="JV343"/>
      <c r="JW343"/>
      <c r="JX343"/>
      <c r="JY343"/>
      <c r="JZ343"/>
      <c r="KA343"/>
      <c r="KB343"/>
      <c r="KC343"/>
      <c r="KD343"/>
      <c r="KE343"/>
      <c r="KF343"/>
      <c r="KG343"/>
      <c r="KH343"/>
      <c r="KI343"/>
      <c r="KJ343"/>
      <c r="KK343"/>
      <c r="KL343"/>
      <c r="KM343"/>
      <c r="KN343"/>
      <c r="KO343"/>
      <c r="KP343"/>
      <c r="KQ343"/>
      <c r="KR343"/>
      <c r="KS343"/>
      <c r="KT343"/>
      <c r="KU343"/>
      <c r="KV343"/>
      <c r="KW343"/>
      <c r="KX343"/>
      <c r="KY343"/>
      <c r="KZ343"/>
      <c r="LA343"/>
      <c r="LB343"/>
      <c r="LC343"/>
      <c r="LD343"/>
      <c r="LE343"/>
      <c r="LF343"/>
      <c r="LG343"/>
      <c r="LH343"/>
      <c r="LI343"/>
      <c r="LJ343"/>
      <c r="LK343"/>
      <c r="LL343"/>
      <c r="LM343"/>
      <c r="LN343"/>
      <c r="LO343"/>
      <c r="LP343"/>
      <c r="LQ343"/>
      <c r="LR343"/>
      <c r="LS343"/>
      <c r="LT343"/>
      <c r="LU343"/>
      <c r="LV343"/>
      <c r="LW343"/>
      <c r="LX343"/>
      <c r="LY343"/>
      <c r="LZ343"/>
      <c r="MA343"/>
      <c r="MB343"/>
      <c r="MC343"/>
      <c r="MD343"/>
      <c r="ME343"/>
      <c r="MF343"/>
      <c r="MG343"/>
      <c r="MH343"/>
      <c r="MI343"/>
      <c r="MJ343"/>
      <c r="MK343"/>
      <c r="ML343"/>
      <c r="MM343"/>
      <c r="MN343"/>
      <c r="MO343"/>
      <c r="MP343"/>
      <c r="MQ343"/>
      <c r="MR343"/>
      <c r="MS343"/>
      <c r="MT343"/>
      <c r="MU343"/>
      <c r="MV343"/>
      <c r="MW343"/>
      <c r="MX343"/>
      <c r="MY343"/>
      <c r="MZ343"/>
      <c r="NA343"/>
      <c r="NB343"/>
      <c r="NC343"/>
      <c r="ND343"/>
      <c r="NE343"/>
      <c r="NF343"/>
      <c r="NG343"/>
      <c r="NH343"/>
      <c r="NI343"/>
      <c r="NJ343"/>
      <c r="NK343"/>
      <c r="NL343"/>
      <c r="NM343"/>
      <c r="NN343"/>
      <c r="NO343"/>
      <c r="NP343"/>
      <c r="NQ343"/>
      <c r="NR343"/>
      <c r="NS343"/>
      <c r="NT343"/>
      <c r="NU343"/>
      <c r="NV343"/>
      <c r="NW343"/>
      <c r="NX343"/>
      <c r="NY343"/>
      <c r="NZ343"/>
      <c r="OA343"/>
      <c r="OB343"/>
      <c r="OC343"/>
      <c r="OD343"/>
      <c r="OE343"/>
      <c r="OF343"/>
      <c r="OG343"/>
      <c r="OH343"/>
      <c r="OI343"/>
      <c r="OJ343"/>
      <c r="OK343"/>
      <c r="OL343"/>
      <c r="OM343"/>
      <c r="ON343"/>
      <c r="OO343"/>
      <c r="OP343"/>
      <c r="OQ343"/>
      <c r="OR343"/>
      <c r="OS343"/>
      <c r="OT343"/>
      <c r="OU343"/>
      <c r="OV343"/>
      <c r="OW343"/>
      <c r="OX343"/>
      <c r="OY343"/>
      <c r="OZ343"/>
      <c r="PA343"/>
      <c r="PB343"/>
      <c r="PC343"/>
      <c r="PD343"/>
      <c r="PE343"/>
      <c r="PF343"/>
      <c r="PG343"/>
      <c r="PH343"/>
      <c r="PI343"/>
      <c r="PJ343"/>
      <c r="PK343"/>
      <c r="PL343"/>
      <c r="PM343"/>
      <c r="PN343"/>
      <c r="PO343"/>
      <c r="PP343"/>
      <c r="PQ343"/>
      <c r="PR343"/>
      <c r="PS343"/>
      <c r="PT343"/>
      <c r="PU343"/>
      <c r="PV343"/>
      <c r="PW343"/>
      <c r="PX343"/>
      <c r="PY343"/>
      <c r="PZ343"/>
      <c r="QA343"/>
      <c r="QB343"/>
      <c r="QC343"/>
      <c r="QD343"/>
      <c r="QE343"/>
      <c r="QF343"/>
      <c r="QG343"/>
      <c r="QH343"/>
      <c r="QI343"/>
      <c r="QJ343"/>
      <c r="QK343"/>
      <c r="QL343"/>
      <c r="QM343"/>
      <c r="QN343"/>
      <c r="QO343"/>
      <c r="QP343"/>
      <c r="QQ343"/>
      <c r="QR343"/>
      <c r="QS343"/>
      <c r="QT343"/>
      <c r="QU343"/>
      <c r="QV343"/>
      <c r="QW343"/>
      <c r="QX343"/>
      <c r="QY343"/>
      <c r="QZ343"/>
      <c r="RA343"/>
      <c r="RB343"/>
      <c r="RC343"/>
      <c r="RD343"/>
      <c r="RE343"/>
      <c r="RF343"/>
      <c r="RG343"/>
      <c r="RH343"/>
      <c r="RI343"/>
      <c r="RJ343"/>
      <c r="RK343"/>
      <c r="RL343"/>
      <c r="RM343"/>
      <c r="RN343"/>
      <c r="RO343"/>
      <c r="RP343"/>
      <c r="RQ343"/>
      <c r="RR343"/>
      <c r="RS343"/>
      <c r="RT343"/>
      <c r="RU343"/>
      <c r="RV343"/>
      <c r="RW343"/>
      <c r="RX343"/>
      <c r="RY343"/>
      <c r="RZ343"/>
      <c r="SA343"/>
      <c r="SB343"/>
      <c r="SC343"/>
      <c r="SD343"/>
      <c r="SE343"/>
      <c r="SF343"/>
      <c r="SG343"/>
      <c r="SH343"/>
      <c r="SI343"/>
      <c r="SJ343"/>
      <c r="SK343"/>
      <c r="SL343"/>
      <c r="SM343"/>
      <c r="SN343"/>
      <c r="SO343"/>
      <c r="SP343"/>
      <c r="SQ343"/>
      <c r="SR343"/>
      <c r="SS343"/>
      <c r="ST343"/>
      <c r="SU343"/>
      <c r="SV343"/>
      <c r="SW343"/>
      <c r="SX343"/>
      <c r="SY343"/>
      <c r="SZ343"/>
      <c r="TA343"/>
      <c r="TB343"/>
      <c r="TC343"/>
      <c r="TD343"/>
      <c r="TE343"/>
      <c r="TF343"/>
      <c r="TG343"/>
      <c r="TH343"/>
      <c r="TI343"/>
      <c r="TJ343"/>
      <c r="TK343"/>
      <c r="TL343"/>
      <c r="TM343"/>
      <c r="TN343"/>
      <c r="TO343"/>
      <c r="TP343"/>
      <c r="TQ343"/>
      <c r="TR343"/>
      <c r="TS343"/>
      <c r="TT343"/>
      <c r="TU343"/>
      <c r="TV343"/>
      <c r="TW343"/>
      <c r="TX343"/>
      <c r="TY343"/>
      <c r="TZ343"/>
      <c r="UA343"/>
      <c r="UB343"/>
      <c r="UC343"/>
      <c r="UD343"/>
      <c r="UE343"/>
      <c r="UF343"/>
      <c r="UG343"/>
      <c r="UH343"/>
      <c r="UI343"/>
      <c r="UJ343"/>
      <c r="UK343"/>
      <c r="UL343"/>
      <c r="UM343"/>
      <c r="UN343"/>
      <c r="UO343"/>
      <c r="UP343"/>
      <c r="UQ343"/>
      <c r="UR343"/>
      <c r="US343"/>
      <c r="UT343"/>
      <c r="UU343"/>
      <c r="UV343"/>
      <c r="UW343"/>
      <c r="UX343"/>
      <c r="UY343"/>
      <c r="UZ343"/>
      <c r="VA343"/>
      <c r="VB343"/>
      <c r="VC343"/>
      <c r="VD343"/>
      <c r="VE343"/>
      <c r="VF343"/>
      <c r="VG343"/>
      <c r="VH343"/>
      <c r="VI343"/>
      <c r="VJ343"/>
      <c r="VK343"/>
      <c r="VL343"/>
      <c r="VM343"/>
      <c r="VN343"/>
      <c r="VO343"/>
      <c r="VP343"/>
      <c r="VQ343"/>
      <c r="VR343"/>
      <c r="VS343"/>
      <c r="VT343"/>
      <c r="VU343"/>
      <c r="VV343"/>
      <c r="VW343"/>
      <c r="VX343"/>
      <c r="VY343"/>
      <c r="VZ343"/>
      <c r="WA343"/>
      <c r="WB343"/>
      <c r="WC343"/>
      <c r="WD343"/>
      <c r="WE343"/>
      <c r="WF343"/>
      <c r="WG343"/>
      <c r="WH343"/>
      <c r="WI343"/>
      <c r="WJ343"/>
      <c r="WK343"/>
      <c r="WL343"/>
      <c r="WM343"/>
      <c r="WN343"/>
      <c r="WO343"/>
      <c r="WP343"/>
      <c r="WQ343"/>
      <c r="WR343"/>
      <c r="WS343"/>
      <c r="WT343"/>
      <c r="WU343"/>
      <c r="WV343"/>
      <c r="WW343"/>
      <c r="WX343"/>
      <c r="WY343"/>
      <c r="WZ343"/>
      <c r="XA343"/>
      <c r="XB343"/>
      <c r="XC343"/>
      <c r="XD343"/>
      <c r="XE343"/>
      <c r="XF343"/>
      <c r="XG343"/>
      <c r="XH343"/>
      <c r="XI343"/>
      <c r="XJ343"/>
      <c r="XK343"/>
      <c r="XL343"/>
      <c r="XM343"/>
      <c r="XN343"/>
      <c r="XO343"/>
      <c r="XP343"/>
      <c r="XQ343"/>
      <c r="XR343"/>
      <c r="XS343"/>
      <c r="XT343"/>
      <c r="XU343"/>
      <c r="XV343"/>
      <c r="XW343"/>
      <c r="XX343"/>
      <c r="XY343"/>
      <c r="XZ343"/>
      <c r="YA343"/>
      <c r="YB343"/>
      <c r="YC343"/>
      <c r="YD343"/>
      <c r="YE343"/>
      <c r="YF343"/>
      <c r="YG343"/>
      <c r="YH343"/>
      <c r="YI343"/>
      <c r="YJ343"/>
      <c r="YK343"/>
      <c r="YL343"/>
      <c r="YM343"/>
      <c r="YN343"/>
      <c r="YO343"/>
      <c r="YP343"/>
      <c r="YQ343"/>
      <c r="YR343"/>
      <c r="YS343"/>
      <c r="YT343"/>
      <c r="YU343"/>
      <c r="YV343"/>
      <c r="YW343"/>
      <c r="YX343"/>
      <c r="YY343"/>
      <c r="YZ343"/>
      <c r="ZA343"/>
      <c r="ZB343"/>
      <c r="ZC343"/>
      <c r="ZD343"/>
      <c r="ZE343"/>
      <c r="ZF343"/>
      <c r="ZG343"/>
      <c r="ZH343"/>
      <c r="ZI343"/>
      <c r="ZJ343"/>
      <c r="ZK343"/>
      <c r="ZL343"/>
      <c r="ZM343"/>
      <c r="ZN343"/>
      <c r="ZO343"/>
      <c r="ZP343"/>
      <c r="ZQ343"/>
      <c r="ZR343"/>
      <c r="ZS343"/>
      <c r="ZT343"/>
      <c r="ZU343"/>
      <c r="ZV343"/>
      <c r="ZW343"/>
      <c r="ZX343"/>
      <c r="ZY343"/>
      <c r="ZZ343"/>
    </row>
    <row r="344" spans="1:702" s="18" customFormat="1">
      <c r="A344" s="16" t="s">
        <v>180</v>
      </c>
      <c r="B344">
        <v>0</v>
      </c>
      <c r="C344">
        <v>25127.130714581075</v>
      </c>
      <c r="D344">
        <v>49924.391078489774</v>
      </c>
      <c r="E344">
        <v>76489.295059425029</v>
      </c>
      <c r="F344">
        <v>92807.930085639207</v>
      </c>
      <c r="G344">
        <v>116804.86914230116</v>
      </c>
      <c r="H344">
        <v>146457.27332323158</v>
      </c>
      <c r="I344">
        <v>176817.54578051539</v>
      </c>
      <c r="J344">
        <v>211193.79896781917</v>
      </c>
      <c r="K344">
        <v>241327.66752225321</v>
      </c>
      <c r="L344">
        <v>265279.01874349517</v>
      </c>
      <c r="M344">
        <v>284158.37067976734</v>
      </c>
      <c r="N344">
        <v>305285.18293673312</v>
      </c>
      <c r="O344">
        <v>334918.41176120844</v>
      </c>
      <c r="P344">
        <v>356194.66031342343</v>
      </c>
      <c r="Q344">
        <v>372488.23856430344</v>
      </c>
      <c r="R344">
        <v>401327.58929994632</v>
      </c>
      <c r="S344">
        <v>432044.49828207854</v>
      </c>
      <c r="T344">
        <v>462396.9543765022</v>
      </c>
      <c r="U344">
        <v>492261.41357005114</v>
      </c>
      <c r="V344">
        <v>531695.23895123368</v>
      </c>
      <c r="W344">
        <v>573771.21322265861</v>
      </c>
      <c r="X344">
        <v>618452.44059423963</v>
      </c>
      <c r="Y344">
        <v>643892.3044841839</v>
      </c>
      <c r="Z344">
        <v>676855.78331532166</v>
      </c>
      <c r="AA344">
        <v>726463.8485169647</v>
      </c>
      <c r="AB344">
        <v>776946.48869001586</v>
      </c>
      <c r="AC344">
        <v>844957.37016903749</v>
      </c>
      <c r="AD344">
        <v>904093.21851098759</v>
      </c>
      <c r="AE344">
        <v>938340.45142397506</v>
      </c>
      <c r="AF344">
        <v>965772.13674622681</v>
      </c>
      <c r="AG344">
        <v>997474.52943346219</v>
      </c>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c r="CW344"/>
      <c r="CX344"/>
      <c r="CY344"/>
      <c r="CZ344"/>
      <c r="DA344"/>
      <c r="DB344"/>
      <c r="DC344"/>
      <c r="DD344"/>
      <c r="DE344"/>
      <c r="DF344"/>
      <c r="DG344"/>
      <c r="DH344"/>
      <c r="DI344"/>
      <c r="DJ344"/>
      <c r="DK344"/>
      <c r="DL344"/>
      <c r="DM344"/>
      <c r="DN344"/>
      <c r="DO344"/>
      <c r="DP344"/>
      <c r="DQ344"/>
      <c r="DR344"/>
      <c r="DS344"/>
      <c r="DT344"/>
      <c r="DU344"/>
      <c r="DV344"/>
      <c r="DW344"/>
      <c r="DX344"/>
      <c r="DY344"/>
      <c r="DZ344"/>
      <c r="EA344"/>
      <c r="EB344"/>
      <c r="EC344"/>
      <c r="ED344"/>
      <c r="EE344"/>
      <c r="EF344"/>
      <c r="EG344"/>
      <c r="EH344"/>
      <c r="EI344"/>
      <c r="EJ344"/>
      <c r="EK344"/>
      <c r="EL344"/>
      <c r="EM344"/>
      <c r="EN344"/>
      <c r="EO344"/>
      <c r="EP344"/>
      <c r="EQ344"/>
      <c r="ER344"/>
      <c r="ES344"/>
      <c r="ET344"/>
      <c r="EU344"/>
      <c r="EV344"/>
      <c r="EW344"/>
      <c r="EX344"/>
      <c r="EY344"/>
      <c r="EZ344"/>
      <c r="FA344"/>
      <c r="FB344"/>
      <c r="FC344"/>
      <c r="FD344"/>
      <c r="FE344"/>
      <c r="FF344"/>
      <c r="FG344"/>
      <c r="FH344"/>
      <c r="FI344"/>
      <c r="FJ344"/>
      <c r="FK344"/>
      <c r="FL344"/>
      <c r="FM344"/>
      <c r="FN344"/>
      <c r="FO344"/>
      <c r="FP344"/>
      <c r="FQ344"/>
      <c r="FR344"/>
      <c r="FS344"/>
      <c r="FT344"/>
      <c r="FU344"/>
      <c r="FV344"/>
      <c r="FW344"/>
      <c r="FX344"/>
      <c r="FY344"/>
      <c r="FZ344"/>
      <c r="GA344"/>
      <c r="GB344"/>
      <c r="GC344"/>
      <c r="GD344"/>
      <c r="GE344"/>
      <c r="GF344"/>
      <c r="GG344"/>
      <c r="GH344"/>
      <c r="GI344"/>
      <c r="GJ344"/>
      <c r="GK344"/>
      <c r="GL344"/>
      <c r="GM344"/>
      <c r="GN344"/>
      <c r="GO344"/>
      <c r="GP344"/>
      <c r="GQ344"/>
      <c r="GR344"/>
      <c r="GS344"/>
      <c r="GT344"/>
      <c r="GU344"/>
      <c r="GV344"/>
      <c r="GW344"/>
      <c r="GX344"/>
      <c r="GY344"/>
      <c r="GZ344"/>
      <c r="HA344"/>
      <c r="HB344"/>
      <c r="HC344"/>
      <c r="HD344"/>
      <c r="HE344"/>
      <c r="HF344"/>
      <c r="HG344"/>
      <c r="HH344"/>
      <c r="HI344"/>
      <c r="HJ344"/>
      <c r="HK344"/>
      <c r="HL344"/>
      <c r="HM344"/>
      <c r="HN344"/>
      <c r="HO344"/>
      <c r="HP344"/>
      <c r="HQ344"/>
      <c r="HR344"/>
      <c r="HS344"/>
      <c r="HT344"/>
      <c r="HU344"/>
      <c r="HV344"/>
      <c r="HW344"/>
      <c r="HX344"/>
      <c r="HY344"/>
      <c r="HZ344"/>
      <c r="IA344"/>
      <c r="IB344"/>
      <c r="IC344"/>
      <c r="ID344"/>
      <c r="IE344"/>
      <c r="IF344"/>
      <c r="IG344"/>
      <c r="IH344"/>
      <c r="II344"/>
      <c r="IJ344"/>
      <c r="IK344"/>
      <c r="IL344"/>
      <c r="IM344"/>
      <c r="IN344"/>
      <c r="IO344"/>
      <c r="IP344"/>
      <c r="IQ344"/>
      <c r="IR344"/>
      <c r="IS344"/>
      <c r="IT344"/>
      <c r="IU344"/>
      <c r="IV344"/>
      <c r="IW344"/>
      <c r="IX344"/>
      <c r="IY344"/>
      <c r="IZ344"/>
      <c r="JA344"/>
      <c r="JB344"/>
      <c r="JC344"/>
      <c r="JD344"/>
      <c r="JE344"/>
      <c r="JF344"/>
      <c r="JG344"/>
      <c r="JH344"/>
      <c r="JI344"/>
      <c r="JJ344"/>
      <c r="JK344"/>
      <c r="JL344"/>
      <c r="JM344"/>
      <c r="JN344"/>
      <c r="JO344"/>
      <c r="JP344"/>
      <c r="JQ344"/>
      <c r="JR344"/>
      <c r="JS344"/>
      <c r="JT344"/>
      <c r="JU344"/>
      <c r="JV344"/>
      <c r="JW344"/>
      <c r="JX344"/>
      <c r="JY344"/>
      <c r="JZ344"/>
      <c r="KA344"/>
      <c r="KB344"/>
      <c r="KC344"/>
      <c r="KD344"/>
      <c r="KE344"/>
      <c r="KF344"/>
      <c r="KG344"/>
      <c r="KH344"/>
      <c r="KI344"/>
      <c r="KJ344"/>
      <c r="KK344"/>
      <c r="KL344"/>
      <c r="KM344"/>
      <c r="KN344"/>
      <c r="KO344"/>
      <c r="KP344"/>
      <c r="KQ344"/>
      <c r="KR344"/>
      <c r="KS344"/>
      <c r="KT344"/>
      <c r="KU344"/>
      <c r="KV344"/>
      <c r="KW344"/>
      <c r="KX344"/>
      <c r="KY344"/>
      <c r="KZ344"/>
      <c r="LA344"/>
      <c r="LB344"/>
      <c r="LC344"/>
      <c r="LD344"/>
      <c r="LE344"/>
      <c r="LF344"/>
      <c r="LG344"/>
      <c r="LH344"/>
      <c r="LI344"/>
      <c r="LJ344"/>
      <c r="LK344"/>
      <c r="LL344"/>
      <c r="LM344"/>
      <c r="LN344"/>
      <c r="LO344"/>
      <c r="LP344"/>
      <c r="LQ344"/>
      <c r="LR344"/>
      <c r="LS344"/>
      <c r="LT344"/>
      <c r="LU344"/>
      <c r="LV344"/>
      <c r="LW344"/>
      <c r="LX344"/>
      <c r="LY344"/>
      <c r="LZ344"/>
      <c r="MA344"/>
      <c r="MB344"/>
      <c r="MC344"/>
      <c r="MD344"/>
      <c r="ME344"/>
      <c r="MF344"/>
      <c r="MG344"/>
      <c r="MH344"/>
      <c r="MI344"/>
      <c r="MJ344"/>
      <c r="MK344"/>
      <c r="ML344"/>
      <c r="MM344"/>
      <c r="MN344"/>
      <c r="MO344"/>
      <c r="MP344"/>
      <c r="MQ344"/>
      <c r="MR344"/>
      <c r="MS344"/>
      <c r="MT344"/>
      <c r="MU344"/>
      <c r="MV344"/>
      <c r="MW344"/>
      <c r="MX344"/>
      <c r="MY344"/>
      <c r="MZ344"/>
      <c r="NA344"/>
      <c r="NB344"/>
      <c r="NC344"/>
      <c r="ND344"/>
      <c r="NE344"/>
      <c r="NF344"/>
      <c r="NG344"/>
      <c r="NH344"/>
      <c r="NI344"/>
      <c r="NJ344"/>
      <c r="NK344"/>
      <c r="NL344"/>
      <c r="NM344"/>
      <c r="NN344"/>
      <c r="NO344"/>
      <c r="NP344"/>
      <c r="NQ344"/>
      <c r="NR344"/>
      <c r="NS344"/>
      <c r="NT344"/>
      <c r="NU344"/>
      <c r="NV344"/>
      <c r="NW344"/>
      <c r="NX344"/>
      <c r="NY344"/>
      <c r="NZ344"/>
      <c r="OA344"/>
      <c r="OB344"/>
      <c r="OC344"/>
      <c r="OD344"/>
      <c r="OE344"/>
      <c r="OF344"/>
      <c r="OG344"/>
      <c r="OH344"/>
      <c r="OI344"/>
      <c r="OJ344"/>
      <c r="OK344"/>
      <c r="OL344"/>
      <c r="OM344"/>
      <c r="ON344"/>
      <c r="OO344"/>
      <c r="OP344"/>
      <c r="OQ344"/>
      <c r="OR344"/>
      <c r="OS344"/>
      <c r="OT344"/>
      <c r="OU344"/>
      <c r="OV344"/>
      <c r="OW344"/>
      <c r="OX344"/>
      <c r="OY344"/>
      <c r="OZ344"/>
      <c r="PA344"/>
      <c r="PB344"/>
      <c r="PC344"/>
      <c r="PD344"/>
      <c r="PE344"/>
      <c r="PF344"/>
      <c r="PG344"/>
      <c r="PH344"/>
      <c r="PI344"/>
      <c r="PJ344"/>
      <c r="PK344"/>
      <c r="PL344"/>
      <c r="PM344"/>
      <c r="PN344"/>
      <c r="PO344"/>
      <c r="PP344"/>
      <c r="PQ344"/>
      <c r="PR344"/>
      <c r="PS344"/>
      <c r="PT344"/>
      <c r="PU344"/>
      <c r="PV344"/>
      <c r="PW344"/>
      <c r="PX344"/>
      <c r="PY344"/>
      <c r="PZ344"/>
      <c r="QA344"/>
      <c r="QB344"/>
      <c r="QC344"/>
      <c r="QD344"/>
      <c r="QE344"/>
      <c r="QF344"/>
      <c r="QG344"/>
      <c r="QH344"/>
      <c r="QI344"/>
      <c r="QJ344"/>
      <c r="QK344"/>
      <c r="QL344"/>
      <c r="QM344"/>
      <c r="QN344"/>
      <c r="QO344"/>
      <c r="QP344"/>
      <c r="QQ344"/>
      <c r="QR344"/>
      <c r="QS344"/>
      <c r="QT344"/>
      <c r="QU344"/>
      <c r="QV344"/>
      <c r="QW344"/>
      <c r="QX344"/>
      <c r="QY344"/>
      <c r="QZ344"/>
      <c r="RA344"/>
      <c r="RB344"/>
      <c r="RC344"/>
      <c r="RD344"/>
      <c r="RE344"/>
      <c r="RF344"/>
      <c r="RG344"/>
      <c r="RH344"/>
      <c r="RI344"/>
      <c r="RJ344"/>
      <c r="RK344"/>
      <c r="RL344"/>
      <c r="RM344"/>
      <c r="RN344"/>
      <c r="RO344"/>
      <c r="RP344"/>
      <c r="RQ344"/>
      <c r="RR344"/>
      <c r="RS344"/>
      <c r="RT344"/>
      <c r="RU344"/>
      <c r="RV344"/>
      <c r="RW344"/>
      <c r="RX344"/>
      <c r="RY344"/>
      <c r="RZ344"/>
      <c r="SA344"/>
      <c r="SB344"/>
      <c r="SC344"/>
      <c r="SD344"/>
      <c r="SE344"/>
      <c r="SF344"/>
      <c r="SG344"/>
      <c r="SH344"/>
      <c r="SI344"/>
      <c r="SJ344"/>
      <c r="SK344"/>
      <c r="SL344"/>
      <c r="SM344"/>
      <c r="SN344"/>
      <c r="SO344"/>
      <c r="SP344"/>
      <c r="SQ344"/>
      <c r="SR344"/>
      <c r="SS344"/>
      <c r="ST344"/>
      <c r="SU344"/>
      <c r="SV344"/>
      <c r="SW344"/>
      <c r="SX344"/>
      <c r="SY344"/>
      <c r="SZ344"/>
      <c r="TA344"/>
      <c r="TB344"/>
      <c r="TC344"/>
      <c r="TD344"/>
      <c r="TE344"/>
      <c r="TF344"/>
      <c r="TG344"/>
      <c r="TH344"/>
      <c r="TI344"/>
      <c r="TJ344"/>
      <c r="TK344"/>
      <c r="TL344"/>
      <c r="TM344"/>
      <c r="TN344"/>
      <c r="TO344"/>
      <c r="TP344"/>
      <c r="TQ344"/>
      <c r="TR344"/>
      <c r="TS344"/>
      <c r="TT344"/>
      <c r="TU344"/>
      <c r="TV344"/>
      <c r="TW344"/>
      <c r="TX344"/>
      <c r="TY344"/>
      <c r="TZ344"/>
      <c r="UA344"/>
      <c r="UB344"/>
      <c r="UC344"/>
      <c r="UD344"/>
      <c r="UE344"/>
      <c r="UF344"/>
      <c r="UG344"/>
      <c r="UH344"/>
      <c r="UI344"/>
      <c r="UJ344"/>
      <c r="UK344"/>
      <c r="UL344"/>
      <c r="UM344"/>
      <c r="UN344"/>
      <c r="UO344"/>
      <c r="UP344"/>
      <c r="UQ344"/>
      <c r="UR344"/>
      <c r="US344"/>
      <c r="UT344"/>
      <c r="UU344"/>
      <c r="UV344"/>
      <c r="UW344"/>
      <c r="UX344"/>
      <c r="UY344"/>
      <c r="UZ344"/>
      <c r="VA344"/>
      <c r="VB344"/>
      <c r="VC344"/>
      <c r="VD344"/>
      <c r="VE344"/>
      <c r="VF344"/>
      <c r="VG344"/>
      <c r="VH344"/>
      <c r="VI344"/>
      <c r="VJ344"/>
      <c r="VK344"/>
      <c r="VL344"/>
      <c r="VM344"/>
      <c r="VN344"/>
      <c r="VO344"/>
      <c r="VP344"/>
      <c r="VQ344"/>
      <c r="VR344"/>
      <c r="VS344"/>
      <c r="VT344"/>
      <c r="VU344"/>
      <c r="VV344"/>
      <c r="VW344"/>
      <c r="VX344"/>
      <c r="VY344"/>
      <c r="VZ344"/>
      <c r="WA344"/>
      <c r="WB344"/>
      <c r="WC344"/>
      <c r="WD344"/>
      <c r="WE344"/>
      <c r="WF344"/>
      <c r="WG344"/>
      <c r="WH344"/>
      <c r="WI344"/>
      <c r="WJ344"/>
      <c r="WK344"/>
      <c r="WL344"/>
      <c r="WM344"/>
      <c r="WN344"/>
      <c r="WO344"/>
      <c r="WP344"/>
      <c r="WQ344"/>
      <c r="WR344"/>
      <c r="WS344"/>
      <c r="WT344"/>
      <c r="WU344"/>
      <c r="WV344"/>
      <c r="WW344"/>
      <c r="WX344"/>
      <c r="WY344"/>
      <c r="WZ344"/>
      <c r="XA344"/>
      <c r="XB344"/>
      <c r="XC344"/>
      <c r="XD344"/>
      <c r="XE344"/>
      <c r="XF344"/>
      <c r="XG344"/>
      <c r="XH344"/>
      <c r="XI344"/>
      <c r="XJ344"/>
      <c r="XK344"/>
      <c r="XL344"/>
      <c r="XM344"/>
      <c r="XN344"/>
      <c r="XO344"/>
      <c r="XP344"/>
      <c r="XQ344"/>
      <c r="XR344"/>
      <c r="XS344"/>
      <c r="XT344"/>
      <c r="XU344"/>
      <c r="XV344"/>
      <c r="XW344"/>
      <c r="XX344"/>
      <c r="XY344"/>
      <c r="XZ344"/>
      <c r="YA344"/>
      <c r="YB344"/>
      <c r="YC344"/>
      <c r="YD344"/>
      <c r="YE344"/>
      <c r="YF344"/>
      <c r="YG344"/>
      <c r="YH344"/>
      <c r="YI344"/>
      <c r="YJ344"/>
      <c r="YK344"/>
      <c r="YL344"/>
      <c r="YM344"/>
      <c r="YN344"/>
      <c r="YO344"/>
      <c r="YP344"/>
      <c r="YQ344"/>
      <c r="YR344"/>
      <c r="YS344"/>
      <c r="YT344"/>
      <c r="YU344"/>
      <c r="YV344"/>
      <c r="YW344"/>
      <c r="YX344"/>
      <c r="YY344"/>
      <c r="YZ344"/>
      <c r="ZA344"/>
      <c r="ZB344"/>
      <c r="ZC344"/>
      <c r="ZD344"/>
      <c r="ZE344"/>
      <c r="ZF344"/>
      <c r="ZG344"/>
      <c r="ZH344"/>
      <c r="ZI344"/>
      <c r="ZJ344"/>
      <c r="ZK344"/>
      <c r="ZL344"/>
      <c r="ZM344"/>
      <c r="ZN344"/>
      <c r="ZO344"/>
      <c r="ZP344"/>
      <c r="ZQ344"/>
      <c r="ZR344"/>
      <c r="ZS344"/>
      <c r="ZT344"/>
      <c r="ZU344"/>
      <c r="ZV344"/>
      <c r="ZW344"/>
      <c r="ZX344"/>
      <c r="ZY344"/>
      <c r="ZZ344"/>
    </row>
    <row r="345" spans="1:702" s="18" customFormat="1">
      <c r="A345" s="16" t="s">
        <v>68</v>
      </c>
      <c r="B345">
        <v>502542.61429162155</v>
      </c>
      <c r="C345">
        <v>504298.35477021511</v>
      </c>
      <c r="D345">
        <v>504638.58448754327</v>
      </c>
      <c r="E345">
        <v>454069.14490314369</v>
      </c>
      <c r="F345">
        <v>463605.06866077037</v>
      </c>
      <c r="G345">
        <v>484972.99460041552</v>
      </c>
      <c r="H345">
        <v>450937.09792814171</v>
      </c>
      <c r="I345">
        <v>497680.5368501136</v>
      </c>
      <c r="J345">
        <v>438294.63801078731</v>
      </c>
      <c r="K345">
        <v>350534.84285727871</v>
      </c>
      <c r="L345">
        <v>375212.08989839419</v>
      </c>
      <c r="M345">
        <v>340174.69081359723</v>
      </c>
      <c r="N345">
        <v>291588.00293344283</v>
      </c>
      <c r="O345">
        <v>290172.68755833129</v>
      </c>
      <c r="P345">
        <v>271528.31958944484</v>
      </c>
      <c r="Q345">
        <v>267136.69556567329</v>
      </c>
      <c r="R345">
        <v>293890.50075222738</v>
      </c>
      <c r="S345">
        <v>268041.79859101528</v>
      </c>
      <c r="T345">
        <v>311531.87059951574</v>
      </c>
      <c r="U345">
        <v>330144.25690431008</v>
      </c>
      <c r="V345">
        <v>296812.89948324981</v>
      </c>
      <c r="W345">
        <v>286552.70534916868</v>
      </c>
      <c r="X345">
        <v>288780.64203369006</v>
      </c>
      <c r="Y345">
        <v>284071.02739949594</v>
      </c>
      <c r="Z345">
        <v>293400.78895308799</v>
      </c>
      <c r="AA345">
        <v>311266.8080485664</v>
      </c>
      <c r="AB345">
        <v>363488.00692908152</v>
      </c>
      <c r="AC345">
        <v>441980.25368434668</v>
      </c>
      <c r="AD345">
        <v>434764.43860664975</v>
      </c>
      <c r="AE345">
        <v>399290.99351826496</v>
      </c>
      <c r="AF345">
        <v>402902.19381222199</v>
      </c>
      <c r="AG345">
        <v>380138.13020175992</v>
      </c>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c r="CW345"/>
      <c r="CX345"/>
      <c r="CY345"/>
      <c r="CZ345"/>
      <c r="DA345"/>
      <c r="DB345"/>
      <c r="DC345"/>
      <c r="DD345"/>
      <c r="DE345"/>
      <c r="DF345"/>
      <c r="DG345"/>
      <c r="DH345"/>
      <c r="DI345"/>
      <c r="DJ345"/>
      <c r="DK345"/>
      <c r="DL345"/>
      <c r="DM345"/>
      <c r="DN345"/>
      <c r="DO345"/>
      <c r="DP345"/>
      <c r="DQ345"/>
      <c r="DR345"/>
      <c r="DS345"/>
      <c r="DT345"/>
      <c r="DU345"/>
      <c r="DV345"/>
      <c r="DW345"/>
      <c r="DX345"/>
      <c r="DY345"/>
      <c r="DZ345"/>
      <c r="EA345"/>
      <c r="EB345"/>
      <c r="EC345"/>
      <c r="ED345"/>
      <c r="EE345"/>
      <c r="EF345"/>
      <c r="EG345"/>
      <c r="EH345"/>
      <c r="EI345"/>
      <c r="EJ345"/>
      <c r="EK345"/>
      <c r="EL345"/>
      <c r="EM345"/>
      <c r="EN345"/>
      <c r="EO345"/>
      <c r="EP345"/>
      <c r="EQ345"/>
      <c r="ER345"/>
      <c r="ES345"/>
      <c r="ET345"/>
      <c r="EU345"/>
      <c r="EV345"/>
      <c r="EW345"/>
      <c r="EX345"/>
      <c r="EY345"/>
      <c r="EZ345"/>
      <c r="FA345"/>
      <c r="FB345"/>
      <c r="FC345"/>
      <c r="FD345"/>
      <c r="FE345"/>
      <c r="FF345"/>
      <c r="FG345"/>
      <c r="FH345"/>
      <c r="FI345"/>
      <c r="FJ345"/>
      <c r="FK345"/>
      <c r="FL345"/>
      <c r="FM345"/>
      <c r="FN345"/>
      <c r="FO345"/>
      <c r="FP345"/>
      <c r="FQ345"/>
      <c r="FR345"/>
      <c r="FS345"/>
      <c r="FT345"/>
      <c r="FU345"/>
      <c r="FV345"/>
      <c r="FW345"/>
      <c r="FX345"/>
      <c r="FY345"/>
      <c r="FZ345"/>
      <c r="GA345"/>
      <c r="GB345"/>
      <c r="GC345"/>
      <c r="GD345"/>
      <c r="GE345"/>
      <c r="GF345"/>
      <c r="GG345"/>
      <c r="GH345"/>
      <c r="GI345"/>
      <c r="GJ345"/>
      <c r="GK345"/>
      <c r="GL345"/>
      <c r="GM345"/>
      <c r="GN345"/>
      <c r="GO345"/>
      <c r="GP345"/>
      <c r="GQ345"/>
      <c r="GR345"/>
      <c r="GS345"/>
      <c r="GT345"/>
      <c r="GU345"/>
      <c r="GV345"/>
      <c r="GW345"/>
      <c r="GX345"/>
      <c r="GY345"/>
      <c r="GZ345"/>
      <c r="HA345"/>
      <c r="HB345"/>
      <c r="HC345"/>
      <c r="HD345"/>
      <c r="HE345"/>
      <c r="HF345"/>
      <c r="HG345"/>
      <c r="HH345"/>
      <c r="HI345"/>
      <c r="HJ345"/>
      <c r="HK345"/>
      <c r="HL345"/>
      <c r="HM345"/>
      <c r="HN345"/>
      <c r="HO345"/>
      <c r="HP345"/>
      <c r="HQ345"/>
      <c r="HR345"/>
      <c r="HS345"/>
      <c r="HT345"/>
      <c r="HU345"/>
      <c r="HV345"/>
      <c r="HW345"/>
      <c r="HX345"/>
      <c r="HY345"/>
      <c r="HZ345"/>
      <c r="IA345"/>
      <c r="IB345"/>
      <c r="IC345"/>
      <c r="ID345"/>
      <c r="IE345"/>
      <c r="IF345"/>
      <c r="IG345"/>
      <c r="IH345"/>
      <c r="II345"/>
      <c r="IJ345"/>
      <c r="IK345"/>
      <c r="IL345"/>
      <c r="IM345"/>
      <c r="IN345"/>
      <c r="IO345"/>
      <c r="IP345"/>
      <c r="IQ345"/>
      <c r="IR345"/>
      <c r="IS345"/>
      <c r="IT345"/>
      <c r="IU345"/>
      <c r="IV345"/>
      <c r="IW345"/>
      <c r="IX345"/>
      <c r="IY345"/>
      <c r="IZ345"/>
      <c r="JA345"/>
      <c r="JB345"/>
      <c r="JC345"/>
      <c r="JD345"/>
      <c r="JE345"/>
      <c r="JF345"/>
      <c r="JG345"/>
      <c r="JH345"/>
      <c r="JI345"/>
      <c r="JJ345"/>
      <c r="JK345"/>
      <c r="JL345"/>
      <c r="JM345"/>
      <c r="JN345"/>
      <c r="JO345"/>
      <c r="JP345"/>
      <c r="JQ345"/>
      <c r="JR345"/>
      <c r="JS345"/>
      <c r="JT345"/>
      <c r="JU345"/>
      <c r="JV345"/>
      <c r="JW345"/>
      <c r="JX345"/>
      <c r="JY345"/>
      <c r="JZ345"/>
      <c r="KA345"/>
      <c r="KB345"/>
      <c r="KC345"/>
      <c r="KD345"/>
      <c r="KE345"/>
      <c r="KF345"/>
      <c r="KG345"/>
      <c r="KH345"/>
      <c r="KI345"/>
      <c r="KJ345"/>
      <c r="KK345"/>
      <c r="KL345"/>
      <c r="KM345"/>
      <c r="KN345"/>
      <c r="KO345"/>
      <c r="KP345"/>
      <c r="KQ345"/>
      <c r="KR345"/>
      <c r="KS345"/>
      <c r="KT345"/>
      <c r="KU345"/>
      <c r="KV345"/>
      <c r="KW345"/>
      <c r="KX345"/>
      <c r="KY345"/>
      <c r="KZ345"/>
      <c r="LA345"/>
      <c r="LB345"/>
      <c r="LC345"/>
      <c r="LD345"/>
      <c r="LE345"/>
      <c r="LF345"/>
      <c r="LG345"/>
      <c r="LH345"/>
      <c r="LI345"/>
      <c r="LJ345"/>
      <c r="LK345"/>
      <c r="LL345"/>
      <c r="LM345"/>
      <c r="LN345"/>
      <c r="LO345"/>
      <c r="LP345"/>
      <c r="LQ345"/>
      <c r="LR345"/>
      <c r="LS345"/>
      <c r="LT345"/>
      <c r="LU345"/>
      <c r="LV345"/>
      <c r="LW345"/>
      <c r="LX345"/>
      <c r="LY345"/>
      <c r="LZ345"/>
      <c r="MA345"/>
      <c r="MB345"/>
      <c r="MC345"/>
      <c r="MD345"/>
      <c r="ME345"/>
      <c r="MF345"/>
      <c r="MG345"/>
      <c r="MH345"/>
      <c r="MI345"/>
      <c r="MJ345"/>
      <c r="MK345"/>
      <c r="ML345"/>
      <c r="MM345"/>
      <c r="MN345"/>
      <c r="MO345"/>
      <c r="MP345"/>
      <c r="MQ345"/>
      <c r="MR345"/>
      <c r="MS345"/>
      <c r="MT345"/>
      <c r="MU345"/>
      <c r="MV345"/>
      <c r="MW345"/>
      <c r="MX345"/>
      <c r="MY345"/>
      <c r="MZ345"/>
      <c r="NA345"/>
      <c r="NB345"/>
      <c r="NC345"/>
      <c r="ND345"/>
      <c r="NE345"/>
      <c r="NF345"/>
      <c r="NG345"/>
      <c r="NH345"/>
      <c r="NI345"/>
      <c r="NJ345"/>
      <c r="NK345"/>
      <c r="NL345"/>
      <c r="NM345"/>
      <c r="NN345"/>
      <c r="NO345"/>
      <c r="NP345"/>
      <c r="NQ345"/>
      <c r="NR345"/>
      <c r="NS345"/>
      <c r="NT345"/>
      <c r="NU345"/>
      <c r="NV345"/>
      <c r="NW345"/>
      <c r="NX345"/>
      <c r="NY345"/>
      <c r="NZ345"/>
      <c r="OA345"/>
      <c r="OB345"/>
      <c r="OC345"/>
      <c r="OD345"/>
      <c r="OE345"/>
      <c r="OF345"/>
      <c r="OG345"/>
      <c r="OH345"/>
      <c r="OI345"/>
      <c r="OJ345"/>
      <c r="OK345"/>
      <c r="OL345"/>
      <c r="OM345"/>
      <c r="ON345"/>
      <c r="OO345"/>
      <c r="OP345"/>
      <c r="OQ345"/>
      <c r="OR345"/>
      <c r="OS345"/>
      <c r="OT345"/>
      <c r="OU345"/>
      <c r="OV345"/>
      <c r="OW345"/>
      <c r="OX345"/>
      <c r="OY345"/>
      <c r="OZ345"/>
      <c r="PA345"/>
      <c r="PB345"/>
      <c r="PC345"/>
      <c r="PD345"/>
      <c r="PE345"/>
      <c r="PF345"/>
      <c r="PG345"/>
      <c r="PH345"/>
      <c r="PI345"/>
      <c r="PJ345"/>
      <c r="PK345"/>
      <c r="PL345"/>
      <c r="PM345"/>
      <c r="PN345"/>
      <c r="PO345"/>
      <c r="PP345"/>
      <c r="PQ345"/>
      <c r="PR345"/>
      <c r="PS345"/>
      <c r="PT345"/>
      <c r="PU345"/>
      <c r="PV345"/>
      <c r="PW345"/>
      <c r="PX345"/>
      <c r="PY345"/>
      <c r="PZ345"/>
      <c r="QA345"/>
      <c r="QB345"/>
      <c r="QC345"/>
      <c r="QD345"/>
      <c r="QE345"/>
      <c r="QF345"/>
      <c r="QG345"/>
      <c r="QH345"/>
      <c r="QI345"/>
      <c r="QJ345"/>
      <c r="QK345"/>
      <c r="QL345"/>
      <c r="QM345"/>
      <c r="QN345"/>
      <c r="QO345"/>
      <c r="QP345"/>
      <c r="QQ345"/>
      <c r="QR345"/>
      <c r="QS345"/>
      <c r="QT345"/>
      <c r="QU345"/>
      <c r="QV345"/>
      <c r="QW345"/>
      <c r="QX345"/>
      <c r="QY345"/>
      <c r="QZ345"/>
      <c r="RA345"/>
      <c r="RB345"/>
      <c r="RC345"/>
      <c r="RD345"/>
      <c r="RE345"/>
      <c r="RF345"/>
      <c r="RG345"/>
      <c r="RH345"/>
      <c r="RI345"/>
      <c r="RJ345"/>
      <c r="RK345"/>
      <c r="RL345"/>
      <c r="RM345"/>
      <c r="RN345"/>
      <c r="RO345"/>
      <c r="RP345"/>
      <c r="RQ345"/>
      <c r="RR345"/>
      <c r="RS345"/>
      <c r="RT345"/>
      <c r="RU345"/>
      <c r="RV345"/>
      <c r="RW345"/>
      <c r="RX345"/>
      <c r="RY345"/>
      <c r="RZ345"/>
      <c r="SA345"/>
      <c r="SB345"/>
      <c r="SC345"/>
      <c r="SD345"/>
      <c r="SE345"/>
      <c r="SF345"/>
      <c r="SG345"/>
      <c r="SH345"/>
      <c r="SI345"/>
      <c r="SJ345"/>
      <c r="SK345"/>
      <c r="SL345"/>
      <c r="SM345"/>
      <c r="SN345"/>
      <c r="SO345"/>
      <c r="SP345"/>
      <c r="SQ345"/>
      <c r="SR345"/>
      <c r="SS345"/>
      <c r="ST345"/>
      <c r="SU345"/>
      <c r="SV345"/>
      <c r="SW345"/>
      <c r="SX345"/>
      <c r="SY345"/>
      <c r="SZ345"/>
      <c r="TA345"/>
      <c r="TB345"/>
      <c r="TC345"/>
      <c r="TD345"/>
      <c r="TE345"/>
      <c r="TF345"/>
      <c r="TG345"/>
      <c r="TH345"/>
      <c r="TI345"/>
      <c r="TJ345"/>
      <c r="TK345"/>
      <c r="TL345"/>
      <c r="TM345"/>
      <c r="TN345"/>
      <c r="TO345"/>
      <c r="TP345"/>
      <c r="TQ345"/>
      <c r="TR345"/>
      <c r="TS345"/>
      <c r="TT345"/>
      <c r="TU345"/>
      <c r="TV345"/>
      <c r="TW345"/>
      <c r="TX345"/>
      <c r="TY345"/>
      <c r="TZ345"/>
      <c r="UA345"/>
      <c r="UB345"/>
      <c r="UC345"/>
      <c r="UD345"/>
      <c r="UE345"/>
      <c r="UF345"/>
      <c r="UG345"/>
      <c r="UH345"/>
      <c r="UI345"/>
      <c r="UJ345"/>
      <c r="UK345"/>
      <c r="UL345"/>
      <c r="UM345"/>
      <c r="UN345"/>
      <c r="UO345"/>
      <c r="UP345"/>
      <c r="UQ345"/>
      <c r="UR345"/>
      <c r="US345"/>
      <c r="UT345"/>
      <c r="UU345"/>
      <c r="UV345"/>
      <c r="UW345"/>
      <c r="UX345"/>
      <c r="UY345"/>
      <c r="UZ345"/>
      <c r="VA345"/>
      <c r="VB345"/>
      <c r="VC345"/>
      <c r="VD345"/>
      <c r="VE345"/>
      <c r="VF345"/>
      <c r="VG345"/>
      <c r="VH345"/>
      <c r="VI345"/>
      <c r="VJ345"/>
      <c r="VK345"/>
      <c r="VL345"/>
      <c r="VM345"/>
      <c r="VN345"/>
      <c r="VO345"/>
      <c r="VP345"/>
      <c r="VQ345"/>
      <c r="VR345"/>
      <c r="VS345"/>
      <c r="VT345"/>
      <c r="VU345"/>
      <c r="VV345"/>
      <c r="VW345"/>
      <c r="VX345"/>
      <c r="VY345"/>
      <c r="VZ345"/>
      <c r="WA345"/>
      <c r="WB345"/>
      <c r="WC345"/>
      <c r="WD345"/>
      <c r="WE345"/>
      <c r="WF345"/>
      <c r="WG345"/>
      <c r="WH345"/>
      <c r="WI345"/>
      <c r="WJ345"/>
      <c r="WK345"/>
      <c r="WL345"/>
      <c r="WM345"/>
      <c r="WN345"/>
      <c r="WO345"/>
      <c r="WP345"/>
      <c r="WQ345"/>
      <c r="WR345"/>
      <c r="WS345"/>
      <c r="WT345"/>
      <c r="WU345"/>
      <c r="WV345"/>
      <c r="WW345"/>
      <c r="WX345"/>
      <c r="WY345"/>
      <c r="WZ345"/>
      <c r="XA345"/>
      <c r="XB345"/>
      <c r="XC345"/>
      <c r="XD345"/>
      <c r="XE345"/>
      <c r="XF345"/>
      <c r="XG345"/>
      <c r="XH345"/>
      <c r="XI345"/>
      <c r="XJ345"/>
      <c r="XK345"/>
      <c r="XL345"/>
      <c r="XM345"/>
      <c r="XN345"/>
      <c r="XO345"/>
      <c r="XP345"/>
      <c r="XQ345"/>
      <c r="XR345"/>
      <c r="XS345"/>
      <c r="XT345"/>
      <c r="XU345"/>
      <c r="XV345"/>
      <c r="XW345"/>
      <c r="XX345"/>
      <c r="XY345"/>
      <c r="XZ345"/>
      <c r="YA345"/>
      <c r="YB345"/>
      <c r="YC345"/>
      <c r="YD345"/>
      <c r="YE345"/>
      <c r="YF345"/>
      <c r="YG345"/>
      <c r="YH345"/>
      <c r="YI345"/>
      <c r="YJ345"/>
      <c r="YK345"/>
      <c r="YL345"/>
      <c r="YM345"/>
      <c r="YN345"/>
      <c r="YO345"/>
      <c r="YP345"/>
      <c r="YQ345"/>
      <c r="YR345"/>
      <c r="YS345"/>
      <c r="YT345"/>
      <c r="YU345"/>
      <c r="YV345"/>
      <c r="YW345"/>
      <c r="YX345"/>
      <c r="YY345"/>
      <c r="YZ345"/>
      <c r="ZA345"/>
      <c r="ZB345"/>
      <c r="ZC345"/>
      <c r="ZD345"/>
      <c r="ZE345"/>
      <c r="ZF345"/>
      <c r="ZG345"/>
      <c r="ZH345"/>
      <c r="ZI345"/>
      <c r="ZJ345"/>
      <c r="ZK345"/>
      <c r="ZL345"/>
      <c r="ZM345"/>
      <c r="ZN345"/>
      <c r="ZO345"/>
      <c r="ZP345"/>
      <c r="ZQ345"/>
      <c r="ZR345"/>
      <c r="ZS345"/>
      <c r="ZT345"/>
      <c r="ZU345"/>
      <c r="ZV345"/>
      <c r="ZW345"/>
      <c r="ZX345"/>
      <c r="ZY345"/>
      <c r="ZZ345"/>
    </row>
    <row r="346" spans="1:702" s="18" customFormat="1">
      <c r="A346" s="16" t="s">
        <v>69</v>
      </c>
      <c r="B346">
        <v>125635.65357290539</v>
      </c>
      <c r="C346">
        <v>126074.58869255378</v>
      </c>
      <c r="D346">
        <v>126159.64612188582</v>
      </c>
      <c r="E346">
        <v>113517.28622578592</v>
      </c>
      <c r="F346">
        <v>115901.26716519259</v>
      </c>
      <c r="G346">
        <v>121243.24865010388</v>
      </c>
      <c r="H346">
        <v>112734.27448203543</v>
      </c>
      <c r="I346">
        <v>124420.1342125284</v>
      </c>
      <c r="J346">
        <v>109573.65950269683</v>
      </c>
      <c r="K346">
        <v>87633.710714319663</v>
      </c>
      <c r="L346">
        <v>93803.022474598518</v>
      </c>
      <c r="M346">
        <v>85043.672703399279</v>
      </c>
      <c r="N346">
        <v>72897.000733360677</v>
      </c>
      <c r="O346">
        <v>72543.171889582794</v>
      </c>
      <c r="P346">
        <v>67882.079897361182</v>
      </c>
      <c r="Q346">
        <v>66784.173891418308</v>
      </c>
      <c r="R346">
        <v>73472.625188056831</v>
      </c>
      <c r="S346">
        <v>67010.449647753805</v>
      </c>
      <c r="T346">
        <v>77882.967649878905</v>
      </c>
      <c r="U346">
        <v>82536.064226077491</v>
      </c>
      <c r="V346">
        <v>74203.224870812424</v>
      </c>
      <c r="W346">
        <v>71638.176337292141</v>
      </c>
      <c r="X346">
        <v>72195.160508422487</v>
      </c>
      <c r="Y346">
        <v>71017.756849873957</v>
      </c>
      <c r="Z346">
        <v>73350.197238271969</v>
      </c>
      <c r="AA346">
        <v>77816.70201214157</v>
      </c>
      <c r="AB346">
        <v>90872.001732270321</v>
      </c>
      <c r="AC346">
        <v>0</v>
      </c>
      <c r="AD346">
        <v>0</v>
      </c>
      <c r="AE346">
        <v>0</v>
      </c>
      <c r="AF346">
        <v>0</v>
      </c>
      <c r="AG346">
        <v>0</v>
      </c>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c r="CW346"/>
      <c r="CX346"/>
      <c r="CY346"/>
      <c r="CZ346"/>
      <c r="DA346"/>
      <c r="DB346"/>
      <c r="DC346"/>
      <c r="DD346"/>
      <c r="DE346"/>
      <c r="DF346"/>
      <c r="DG346"/>
      <c r="DH346"/>
      <c r="DI346"/>
      <c r="DJ346"/>
      <c r="DK346"/>
      <c r="DL346"/>
      <c r="DM346"/>
      <c r="DN346"/>
      <c r="DO346"/>
      <c r="DP346"/>
      <c r="DQ346"/>
      <c r="DR346"/>
      <c r="DS346"/>
      <c r="DT346"/>
      <c r="DU346"/>
      <c r="DV346"/>
      <c r="DW346"/>
      <c r="DX346"/>
      <c r="DY346"/>
      <c r="DZ346"/>
      <c r="EA346"/>
      <c r="EB346"/>
      <c r="EC346"/>
      <c r="ED346"/>
      <c r="EE346"/>
      <c r="EF346"/>
      <c r="EG346"/>
      <c r="EH346"/>
      <c r="EI346"/>
      <c r="EJ346"/>
      <c r="EK346"/>
      <c r="EL346"/>
      <c r="EM346"/>
      <c r="EN346"/>
      <c r="EO346"/>
      <c r="EP346"/>
      <c r="EQ346"/>
      <c r="ER346"/>
      <c r="ES346"/>
      <c r="ET346"/>
      <c r="EU346"/>
      <c r="EV346"/>
      <c r="EW346"/>
      <c r="EX346"/>
      <c r="EY346"/>
      <c r="EZ346"/>
      <c r="FA346"/>
      <c r="FB346"/>
      <c r="FC346"/>
      <c r="FD346"/>
      <c r="FE346"/>
      <c r="FF346"/>
      <c r="FG346"/>
      <c r="FH346"/>
      <c r="FI346"/>
      <c r="FJ346"/>
      <c r="FK346"/>
      <c r="FL346"/>
      <c r="FM346"/>
      <c r="FN346"/>
      <c r="FO346"/>
      <c r="FP346"/>
      <c r="FQ346"/>
      <c r="FR346"/>
      <c r="FS346"/>
      <c r="FT346"/>
      <c r="FU346"/>
      <c r="FV346"/>
      <c r="FW346"/>
      <c r="FX346"/>
      <c r="FY346"/>
      <c r="FZ346"/>
      <c r="GA346"/>
      <c r="GB346"/>
      <c r="GC346"/>
      <c r="GD346"/>
      <c r="GE346"/>
      <c r="GF346"/>
      <c r="GG346"/>
      <c r="GH346"/>
      <c r="GI346"/>
      <c r="GJ346"/>
      <c r="GK346"/>
      <c r="GL346"/>
      <c r="GM346"/>
      <c r="GN346"/>
      <c r="GO346"/>
      <c r="GP346"/>
      <c r="GQ346"/>
      <c r="GR346"/>
      <c r="GS346"/>
      <c r="GT346"/>
      <c r="GU346"/>
      <c r="GV346"/>
      <c r="GW346"/>
      <c r="GX346"/>
      <c r="GY346"/>
      <c r="GZ346"/>
      <c r="HA346"/>
      <c r="HB346"/>
      <c r="HC346"/>
      <c r="HD346"/>
      <c r="HE346"/>
      <c r="HF346"/>
      <c r="HG346"/>
      <c r="HH346"/>
      <c r="HI346"/>
      <c r="HJ346"/>
      <c r="HK346"/>
      <c r="HL346"/>
      <c r="HM346"/>
      <c r="HN346"/>
      <c r="HO346"/>
      <c r="HP346"/>
      <c r="HQ346"/>
      <c r="HR346"/>
      <c r="HS346"/>
      <c r="HT346"/>
      <c r="HU346"/>
      <c r="HV346"/>
      <c r="HW346"/>
      <c r="HX346"/>
      <c r="HY346"/>
      <c r="HZ346"/>
      <c r="IA346"/>
      <c r="IB346"/>
      <c r="IC346"/>
      <c r="ID346"/>
      <c r="IE346"/>
      <c r="IF346"/>
      <c r="IG346"/>
      <c r="IH346"/>
      <c r="II346"/>
      <c r="IJ346"/>
      <c r="IK346"/>
      <c r="IL346"/>
      <c r="IM346"/>
      <c r="IN346"/>
      <c r="IO346"/>
      <c r="IP346"/>
      <c r="IQ346"/>
      <c r="IR346"/>
      <c r="IS346"/>
      <c r="IT346"/>
      <c r="IU346"/>
      <c r="IV346"/>
      <c r="IW346"/>
      <c r="IX346"/>
      <c r="IY346"/>
      <c r="IZ346"/>
      <c r="JA346"/>
      <c r="JB346"/>
      <c r="JC346"/>
      <c r="JD346"/>
      <c r="JE346"/>
      <c r="JF346"/>
      <c r="JG346"/>
      <c r="JH346"/>
      <c r="JI346"/>
      <c r="JJ346"/>
      <c r="JK346"/>
      <c r="JL346"/>
      <c r="JM346"/>
      <c r="JN346"/>
      <c r="JO346"/>
      <c r="JP346"/>
      <c r="JQ346"/>
      <c r="JR346"/>
      <c r="JS346"/>
      <c r="JT346"/>
      <c r="JU346"/>
      <c r="JV346"/>
      <c r="JW346"/>
      <c r="JX346"/>
      <c r="JY346"/>
      <c r="JZ346"/>
      <c r="KA346"/>
      <c r="KB346"/>
      <c r="KC346"/>
      <c r="KD346"/>
      <c r="KE346"/>
      <c r="KF346"/>
      <c r="KG346"/>
      <c r="KH346"/>
      <c r="KI346"/>
      <c r="KJ346"/>
      <c r="KK346"/>
      <c r="KL346"/>
      <c r="KM346"/>
      <c r="KN346"/>
      <c r="KO346"/>
      <c r="KP346"/>
      <c r="KQ346"/>
      <c r="KR346"/>
      <c r="KS346"/>
      <c r="KT346"/>
      <c r="KU346"/>
      <c r="KV346"/>
      <c r="KW346"/>
      <c r="KX346"/>
      <c r="KY346"/>
      <c r="KZ346"/>
      <c r="LA346"/>
      <c r="LB346"/>
      <c r="LC346"/>
      <c r="LD346"/>
      <c r="LE346"/>
      <c r="LF346"/>
      <c r="LG346"/>
      <c r="LH346"/>
      <c r="LI346"/>
      <c r="LJ346"/>
      <c r="LK346"/>
      <c r="LL346"/>
      <c r="LM346"/>
      <c r="LN346"/>
      <c r="LO346"/>
      <c r="LP346"/>
      <c r="LQ346"/>
      <c r="LR346"/>
      <c r="LS346"/>
      <c r="LT346"/>
      <c r="LU346"/>
      <c r="LV346"/>
      <c r="LW346"/>
      <c r="LX346"/>
      <c r="LY346"/>
      <c r="LZ346"/>
      <c r="MA346"/>
      <c r="MB346"/>
      <c r="MC346"/>
      <c r="MD346"/>
      <c r="ME346"/>
      <c r="MF346"/>
      <c r="MG346"/>
      <c r="MH346"/>
      <c r="MI346"/>
      <c r="MJ346"/>
      <c r="MK346"/>
      <c r="ML346"/>
      <c r="MM346"/>
      <c r="MN346"/>
      <c r="MO346"/>
      <c r="MP346"/>
      <c r="MQ346"/>
      <c r="MR346"/>
      <c r="MS346"/>
      <c r="MT346"/>
      <c r="MU346"/>
      <c r="MV346"/>
      <c r="MW346"/>
      <c r="MX346"/>
      <c r="MY346"/>
      <c r="MZ346"/>
      <c r="NA346"/>
      <c r="NB346"/>
      <c r="NC346"/>
      <c r="ND346"/>
      <c r="NE346"/>
      <c r="NF346"/>
      <c r="NG346"/>
      <c r="NH346"/>
      <c r="NI346"/>
      <c r="NJ346"/>
      <c r="NK346"/>
      <c r="NL346"/>
      <c r="NM346"/>
      <c r="NN346"/>
      <c r="NO346"/>
      <c r="NP346"/>
      <c r="NQ346"/>
      <c r="NR346"/>
      <c r="NS346"/>
      <c r="NT346"/>
      <c r="NU346"/>
      <c r="NV346"/>
      <c r="NW346"/>
      <c r="NX346"/>
      <c r="NY346"/>
      <c r="NZ346"/>
      <c r="OA346"/>
      <c r="OB346"/>
      <c r="OC346"/>
      <c r="OD346"/>
      <c r="OE346"/>
      <c r="OF346"/>
      <c r="OG346"/>
      <c r="OH346"/>
      <c r="OI346"/>
      <c r="OJ346"/>
      <c r="OK346"/>
      <c r="OL346"/>
      <c r="OM346"/>
      <c r="ON346"/>
      <c r="OO346"/>
      <c r="OP346"/>
      <c r="OQ346"/>
      <c r="OR346"/>
      <c r="OS346"/>
      <c r="OT346"/>
      <c r="OU346"/>
      <c r="OV346"/>
      <c r="OW346"/>
      <c r="OX346"/>
      <c r="OY346"/>
      <c r="OZ346"/>
      <c r="PA346"/>
      <c r="PB346"/>
      <c r="PC346"/>
      <c r="PD346"/>
      <c r="PE346"/>
      <c r="PF346"/>
      <c r="PG346"/>
      <c r="PH346"/>
      <c r="PI346"/>
      <c r="PJ346"/>
      <c r="PK346"/>
      <c r="PL346"/>
      <c r="PM346"/>
      <c r="PN346"/>
      <c r="PO346"/>
      <c r="PP346"/>
      <c r="PQ346"/>
      <c r="PR346"/>
      <c r="PS346"/>
      <c r="PT346"/>
      <c r="PU346"/>
      <c r="PV346"/>
      <c r="PW346"/>
      <c r="PX346"/>
      <c r="PY346"/>
      <c r="PZ346"/>
      <c r="QA346"/>
      <c r="QB346"/>
      <c r="QC346"/>
      <c r="QD346"/>
      <c r="QE346"/>
      <c r="QF346"/>
      <c r="QG346"/>
      <c r="QH346"/>
      <c r="QI346"/>
      <c r="QJ346"/>
      <c r="QK346"/>
      <c r="QL346"/>
      <c r="QM346"/>
      <c r="QN346"/>
      <c r="QO346"/>
      <c r="QP346"/>
      <c r="QQ346"/>
      <c r="QR346"/>
      <c r="QS346"/>
      <c r="QT346"/>
      <c r="QU346"/>
      <c r="QV346"/>
      <c r="QW346"/>
      <c r="QX346"/>
      <c r="QY346"/>
      <c r="QZ346"/>
      <c r="RA346"/>
      <c r="RB346"/>
      <c r="RC346"/>
      <c r="RD346"/>
      <c r="RE346"/>
      <c r="RF346"/>
      <c r="RG346"/>
      <c r="RH346"/>
      <c r="RI346"/>
      <c r="RJ346"/>
      <c r="RK346"/>
      <c r="RL346"/>
      <c r="RM346"/>
      <c r="RN346"/>
      <c r="RO346"/>
      <c r="RP346"/>
      <c r="RQ346"/>
      <c r="RR346"/>
      <c r="RS346"/>
      <c r="RT346"/>
      <c r="RU346"/>
      <c r="RV346"/>
      <c r="RW346"/>
      <c r="RX346"/>
      <c r="RY346"/>
      <c r="RZ346"/>
      <c r="SA346"/>
      <c r="SB346"/>
      <c r="SC346"/>
      <c r="SD346"/>
      <c r="SE346"/>
      <c r="SF346"/>
      <c r="SG346"/>
      <c r="SH346"/>
      <c r="SI346"/>
      <c r="SJ346"/>
      <c r="SK346"/>
      <c r="SL346"/>
      <c r="SM346"/>
      <c r="SN346"/>
      <c r="SO346"/>
      <c r="SP346"/>
      <c r="SQ346"/>
      <c r="SR346"/>
      <c r="SS346"/>
      <c r="ST346"/>
      <c r="SU346"/>
      <c r="SV346"/>
      <c r="SW346"/>
      <c r="SX346"/>
      <c r="SY346"/>
      <c r="SZ346"/>
      <c r="TA346"/>
      <c r="TB346"/>
      <c r="TC346"/>
      <c r="TD346"/>
      <c r="TE346"/>
      <c r="TF346"/>
      <c r="TG346"/>
      <c r="TH346"/>
      <c r="TI346"/>
      <c r="TJ346"/>
      <c r="TK346"/>
      <c r="TL346"/>
      <c r="TM346"/>
      <c r="TN346"/>
      <c r="TO346"/>
      <c r="TP346"/>
      <c r="TQ346"/>
      <c r="TR346"/>
      <c r="TS346"/>
      <c r="TT346"/>
      <c r="TU346"/>
      <c r="TV346"/>
      <c r="TW346"/>
      <c r="TX346"/>
      <c r="TY346"/>
      <c r="TZ346"/>
      <c r="UA346"/>
      <c r="UB346"/>
      <c r="UC346"/>
      <c r="UD346"/>
      <c r="UE346"/>
      <c r="UF346"/>
      <c r="UG346"/>
      <c r="UH346"/>
      <c r="UI346"/>
      <c r="UJ346"/>
      <c r="UK346"/>
      <c r="UL346"/>
      <c r="UM346"/>
      <c r="UN346"/>
      <c r="UO346"/>
      <c r="UP346"/>
      <c r="UQ346"/>
      <c r="UR346"/>
      <c r="US346"/>
      <c r="UT346"/>
      <c r="UU346"/>
      <c r="UV346"/>
      <c r="UW346"/>
      <c r="UX346"/>
      <c r="UY346"/>
      <c r="UZ346"/>
      <c r="VA346"/>
      <c r="VB346"/>
      <c r="VC346"/>
      <c r="VD346"/>
      <c r="VE346"/>
      <c r="VF346"/>
      <c r="VG346"/>
      <c r="VH346"/>
      <c r="VI346"/>
      <c r="VJ346"/>
      <c r="VK346"/>
      <c r="VL346"/>
      <c r="VM346"/>
      <c r="VN346"/>
      <c r="VO346"/>
      <c r="VP346"/>
      <c r="VQ346"/>
      <c r="VR346"/>
      <c r="VS346"/>
      <c r="VT346"/>
      <c r="VU346"/>
      <c r="VV346"/>
      <c r="VW346"/>
      <c r="VX346"/>
      <c r="VY346"/>
      <c r="VZ346"/>
      <c r="WA346"/>
      <c r="WB346"/>
      <c r="WC346"/>
      <c r="WD346"/>
      <c r="WE346"/>
      <c r="WF346"/>
      <c r="WG346"/>
      <c r="WH346"/>
      <c r="WI346"/>
      <c r="WJ346"/>
      <c r="WK346"/>
      <c r="WL346"/>
      <c r="WM346"/>
      <c r="WN346"/>
      <c r="WO346"/>
      <c r="WP346"/>
      <c r="WQ346"/>
      <c r="WR346"/>
      <c r="WS346"/>
      <c r="WT346"/>
      <c r="WU346"/>
      <c r="WV346"/>
      <c r="WW346"/>
      <c r="WX346"/>
      <c r="WY346"/>
      <c r="WZ346"/>
      <c r="XA346"/>
      <c r="XB346"/>
      <c r="XC346"/>
      <c r="XD346"/>
      <c r="XE346"/>
      <c r="XF346"/>
      <c r="XG346"/>
      <c r="XH346"/>
      <c r="XI346"/>
      <c r="XJ346"/>
      <c r="XK346"/>
      <c r="XL346"/>
      <c r="XM346"/>
      <c r="XN346"/>
      <c r="XO346"/>
      <c r="XP346"/>
      <c r="XQ346"/>
      <c r="XR346"/>
      <c r="XS346"/>
      <c r="XT346"/>
      <c r="XU346"/>
      <c r="XV346"/>
      <c r="XW346"/>
      <c r="XX346"/>
      <c r="XY346"/>
      <c r="XZ346"/>
      <c r="YA346"/>
      <c r="YB346"/>
      <c r="YC346"/>
      <c r="YD346"/>
      <c r="YE346"/>
      <c r="YF346"/>
      <c r="YG346"/>
      <c r="YH346"/>
      <c r="YI346"/>
      <c r="YJ346"/>
      <c r="YK346"/>
      <c r="YL346"/>
      <c r="YM346"/>
      <c r="YN346"/>
      <c r="YO346"/>
      <c r="YP346"/>
      <c r="YQ346"/>
      <c r="YR346"/>
      <c r="YS346"/>
      <c r="YT346"/>
      <c r="YU346"/>
      <c r="YV346"/>
      <c r="YW346"/>
      <c r="YX346"/>
      <c r="YY346"/>
      <c r="YZ346"/>
      <c r="ZA346"/>
      <c r="ZB346"/>
      <c r="ZC346"/>
      <c r="ZD346"/>
      <c r="ZE346"/>
      <c r="ZF346"/>
      <c r="ZG346"/>
      <c r="ZH346"/>
      <c r="ZI346"/>
      <c r="ZJ346"/>
      <c r="ZK346"/>
      <c r="ZL346"/>
      <c r="ZM346"/>
      <c r="ZN346"/>
      <c r="ZO346"/>
      <c r="ZP346"/>
      <c r="ZQ346"/>
      <c r="ZR346"/>
      <c r="ZS346"/>
      <c r="ZT346"/>
      <c r="ZU346"/>
      <c r="ZV346"/>
      <c r="ZW346"/>
      <c r="ZX346"/>
      <c r="ZY346"/>
      <c r="ZZ346"/>
    </row>
    <row r="347" spans="1:702" s="18" customFormat="1">
      <c r="A347" s="16" t="s">
        <v>195</v>
      </c>
      <c r="B347">
        <v>628178.26786452695</v>
      </c>
      <c r="C347">
        <v>630372.94346276892</v>
      </c>
      <c r="D347">
        <v>630798.23060942907</v>
      </c>
      <c r="E347">
        <v>567586.4311289296</v>
      </c>
      <c r="F347">
        <v>579506.33582596295</v>
      </c>
      <c r="G347">
        <v>606216.24325051939</v>
      </c>
      <c r="H347">
        <v>563671.37241017714</v>
      </c>
      <c r="I347">
        <v>622100.67106264201</v>
      </c>
      <c r="J347">
        <v>547868.29751348414</v>
      </c>
      <c r="K347">
        <v>438168.55357159837</v>
      </c>
      <c r="L347">
        <v>469015.11237299268</v>
      </c>
      <c r="M347">
        <v>425218.3635169965</v>
      </c>
      <c r="N347">
        <v>364485.00366680347</v>
      </c>
      <c r="O347">
        <v>362715.85944791412</v>
      </c>
      <c r="P347">
        <v>339410.39948680601</v>
      </c>
      <c r="Q347">
        <v>333920.86945709161</v>
      </c>
      <c r="R347">
        <v>367363.12594028423</v>
      </c>
      <c r="S347">
        <v>335052.24823876907</v>
      </c>
      <c r="T347">
        <v>389414.83824939461</v>
      </c>
      <c r="U347">
        <v>412680.3211303876</v>
      </c>
      <c r="V347">
        <v>371016.12435406225</v>
      </c>
      <c r="W347">
        <v>358190.88168646081</v>
      </c>
      <c r="X347">
        <v>360975.80254211253</v>
      </c>
      <c r="Y347">
        <v>355088.78424936993</v>
      </c>
      <c r="Z347">
        <v>366750.98619135999</v>
      </c>
      <c r="AA347">
        <v>389083.51006070798</v>
      </c>
      <c r="AB347">
        <v>454360.00866135181</v>
      </c>
      <c r="AC347">
        <v>441980.25368434668</v>
      </c>
      <c r="AD347">
        <v>434764.43860664975</v>
      </c>
      <c r="AE347">
        <v>399290.99351826496</v>
      </c>
      <c r="AF347">
        <v>402902.19381222199</v>
      </c>
      <c r="AG347">
        <v>380138.13020175992</v>
      </c>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c r="CW347"/>
      <c r="CX347"/>
      <c r="CY347"/>
      <c r="CZ347"/>
      <c r="DA347"/>
      <c r="DB347"/>
      <c r="DC347"/>
      <c r="DD347"/>
      <c r="DE347"/>
      <c r="DF347"/>
      <c r="DG347"/>
      <c r="DH347"/>
      <c r="DI347"/>
      <c r="DJ347"/>
      <c r="DK347"/>
      <c r="DL347"/>
      <c r="DM347"/>
      <c r="DN347"/>
      <c r="DO347"/>
      <c r="DP347"/>
      <c r="DQ347"/>
      <c r="DR347"/>
      <c r="DS347"/>
      <c r="DT347"/>
      <c r="DU347"/>
      <c r="DV347"/>
      <c r="DW347"/>
      <c r="DX347"/>
      <c r="DY347"/>
      <c r="DZ347"/>
      <c r="EA347"/>
      <c r="EB347"/>
      <c r="EC347"/>
      <c r="ED347"/>
      <c r="EE347"/>
      <c r="EF347"/>
      <c r="EG347"/>
      <c r="EH347"/>
      <c r="EI347"/>
      <c r="EJ347"/>
      <c r="EK347"/>
      <c r="EL347"/>
      <c r="EM347"/>
      <c r="EN347"/>
      <c r="EO347"/>
      <c r="EP347"/>
      <c r="EQ347"/>
      <c r="ER347"/>
      <c r="ES347"/>
      <c r="ET347"/>
      <c r="EU347"/>
      <c r="EV347"/>
      <c r="EW347"/>
      <c r="EX347"/>
      <c r="EY347"/>
      <c r="EZ347"/>
      <c r="FA347"/>
      <c r="FB347"/>
      <c r="FC347"/>
      <c r="FD347"/>
      <c r="FE347"/>
      <c r="FF347"/>
      <c r="FG347"/>
      <c r="FH347"/>
      <c r="FI347"/>
      <c r="FJ347"/>
      <c r="FK347"/>
      <c r="FL347"/>
      <c r="FM347"/>
      <c r="FN347"/>
      <c r="FO347"/>
      <c r="FP347"/>
      <c r="FQ347"/>
      <c r="FR347"/>
      <c r="FS347"/>
      <c r="FT347"/>
      <c r="FU347"/>
      <c r="FV347"/>
      <c r="FW347"/>
      <c r="FX347"/>
      <c r="FY347"/>
      <c r="FZ347"/>
      <c r="GA347"/>
      <c r="GB347"/>
      <c r="GC347"/>
      <c r="GD347"/>
      <c r="GE347"/>
      <c r="GF347"/>
      <c r="GG347"/>
      <c r="GH347"/>
      <c r="GI347"/>
      <c r="GJ347"/>
      <c r="GK347"/>
      <c r="GL347"/>
      <c r="GM347"/>
      <c r="GN347"/>
      <c r="GO347"/>
      <c r="GP347"/>
      <c r="GQ347"/>
      <c r="GR347"/>
      <c r="GS347"/>
      <c r="GT347"/>
      <c r="GU347"/>
      <c r="GV347"/>
      <c r="GW347"/>
      <c r="GX347"/>
      <c r="GY347"/>
      <c r="GZ347"/>
      <c r="HA347"/>
      <c r="HB347"/>
      <c r="HC347"/>
      <c r="HD347"/>
      <c r="HE347"/>
      <c r="HF347"/>
      <c r="HG347"/>
      <c r="HH347"/>
      <c r="HI347"/>
      <c r="HJ347"/>
      <c r="HK347"/>
      <c r="HL347"/>
      <c r="HM347"/>
      <c r="HN347"/>
      <c r="HO347"/>
      <c r="HP347"/>
      <c r="HQ347"/>
      <c r="HR347"/>
      <c r="HS347"/>
      <c r="HT347"/>
      <c r="HU347"/>
      <c r="HV347"/>
      <c r="HW347"/>
      <c r="HX347"/>
      <c r="HY347"/>
      <c r="HZ347"/>
      <c r="IA347"/>
      <c r="IB347"/>
      <c r="IC347"/>
      <c r="ID347"/>
      <c r="IE347"/>
      <c r="IF347"/>
      <c r="IG347"/>
      <c r="IH347"/>
      <c r="II347"/>
      <c r="IJ347"/>
      <c r="IK347"/>
      <c r="IL347"/>
      <c r="IM347"/>
      <c r="IN347"/>
      <c r="IO347"/>
      <c r="IP347"/>
      <c r="IQ347"/>
      <c r="IR347"/>
      <c r="IS347"/>
      <c r="IT347"/>
      <c r="IU347"/>
      <c r="IV347"/>
      <c r="IW347"/>
      <c r="IX347"/>
      <c r="IY347"/>
      <c r="IZ347"/>
      <c r="JA347"/>
      <c r="JB347"/>
      <c r="JC347"/>
      <c r="JD347"/>
      <c r="JE347"/>
      <c r="JF347"/>
      <c r="JG347"/>
      <c r="JH347"/>
      <c r="JI347"/>
      <c r="JJ347"/>
      <c r="JK347"/>
      <c r="JL347"/>
      <c r="JM347"/>
      <c r="JN347"/>
      <c r="JO347"/>
      <c r="JP347"/>
      <c r="JQ347"/>
      <c r="JR347"/>
      <c r="JS347"/>
      <c r="JT347"/>
      <c r="JU347"/>
      <c r="JV347"/>
      <c r="JW347"/>
      <c r="JX347"/>
      <c r="JY347"/>
      <c r="JZ347"/>
      <c r="KA347"/>
      <c r="KB347"/>
      <c r="KC347"/>
      <c r="KD347"/>
      <c r="KE347"/>
      <c r="KF347"/>
      <c r="KG347"/>
      <c r="KH347"/>
      <c r="KI347"/>
      <c r="KJ347"/>
      <c r="KK347"/>
      <c r="KL347"/>
      <c r="KM347"/>
      <c r="KN347"/>
      <c r="KO347"/>
      <c r="KP347"/>
      <c r="KQ347"/>
      <c r="KR347"/>
      <c r="KS347"/>
      <c r="KT347"/>
      <c r="KU347"/>
      <c r="KV347"/>
      <c r="KW347"/>
      <c r="KX347"/>
      <c r="KY347"/>
      <c r="KZ347"/>
      <c r="LA347"/>
      <c r="LB347"/>
      <c r="LC347"/>
      <c r="LD347"/>
      <c r="LE347"/>
      <c r="LF347"/>
      <c r="LG347"/>
      <c r="LH347"/>
      <c r="LI347"/>
      <c r="LJ347"/>
      <c r="LK347"/>
      <c r="LL347"/>
      <c r="LM347"/>
      <c r="LN347"/>
      <c r="LO347"/>
      <c r="LP347"/>
      <c r="LQ347"/>
      <c r="LR347"/>
      <c r="LS347"/>
      <c r="LT347"/>
      <c r="LU347"/>
      <c r="LV347"/>
      <c r="LW347"/>
      <c r="LX347"/>
      <c r="LY347"/>
      <c r="LZ347"/>
      <c r="MA347"/>
      <c r="MB347"/>
      <c r="MC347"/>
      <c r="MD347"/>
      <c r="ME347"/>
      <c r="MF347"/>
      <c r="MG347"/>
      <c r="MH347"/>
      <c r="MI347"/>
      <c r="MJ347"/>
      <c r="MK347"/>
      <c r="ML347"/>
      <c r="MM347"/>
      <c r="MN347"/>
      <c r="MO347"/>
      <c r="MP347"/>
      <c r="MQ347"/>
      <c r="MR347"/>
      <c r="MS347"/>
      <c r="MT347"/>
      <c r="MU347"/>
      <c r="MV347"/>
      <c r="MW347"/>
      <c r="MX347"/>
      <c r="MY347"/>
      <c r="MZ347"/>
      <c r="NA347"/>
      <c r="NB347"/>
      <c r="NC347"/>
      <c r="ND347"/>
      <c r="NE347"/>
      <c r="NF347"/>
      <c r="NG347"/>
      <c r="NH347"/>
      <c r="NI347"/>
      <c r="NJ347"/>
      <c r="NK347"/>
      <c r="NL347"/>
      <c r="NM347"/>
      <c r="NN347"/>
      <c r="NO347"/>
      <c r="NP347"/>
      <c r="NQ347"/>
      <c r="NR347"/>
      <c r="NS347"/>
      <c r="NT347"/>
      <c r="NU347"/>
      <c r="NV347"/>
      <c r="NW347"/>
      <c r="NX347"/>
      <c r="NY347"/>
      <c r="NZ347"/>
      <c r="OA347"/>
      <c r="OB347"/>
      <c r="OC347"/>
      <c r="OD347"/>
      <c r="OE347"/>
      <c r="OF347"/>
      <c r="OG347"/>
      <c r="OH347"/>
      <c r="OI347"/>
      <c r="OJ347"/>
      <c r="OK347"/>
      <c r="OL347"/>
      <c r="OM347"/>
      <c r="ON347"/>
      <c r="OO347"/>
      <c r="OP347"/>
      <c r="OQ347"/>
      <c r="OR347"/>
      <c r="OS347"/>
      <c r="OT347"/>
      <c r="OU347"/>
      <c r="OV347"/>
      <c r="OW347"/>
      <c r="OX347"/>
      <c r="OY347"/>
      <c r="OZ347"/>
      <c r="PA347"/>
      <c r="PB347"/>
      <c r="PC347"/>
      <c r="PD347"/>
      <c r="PE347"/>
      <c r="PF347"/>
      <c r="PG347"/>
      <c r="PH347"/>
      <c r="PI347"/>
      <c r="PJ347"/>
      <c r="PK347"/>
      <c r="PL347"/>
      <c r="PM347"/>
      <c r="PN347"/>
      <c r="PO347"/>
      <c r="PP347"/>
      <c r="PQ347"/>
      <c r="PR347"/>
      <c r="PS347"/>
      <c r="PT347"/>
      <c r="PU347"/>
      <c r="PV347"/>
      <c r="PW347"/>
      <c r="PX347"/>
      <c r="PY347"/>
      <c r="PZ347"/>
      <c r="QA347"/>
      <c r="QB347"/>
      <c r="QC347"/>
      <c r="QD347"/>
      <c r="QE347"/>
      <c r="QF347"/>
      <c r="QG347"/>
      <c r="QH347"/>
      <c r="QI347"/>
      <c r="QJ347"/>
      <c r="QK347"/>
      <c r="QL347"/>
      <c r="QM347"/>
      <c r="QN347"/>
      <c r="QO347"/>
      <c r="QP347"/>
      <c r="QQ347"/>
      <c r="QR347"/>
      <c r="QS347"/>
      <c r="QT347"/>
      <c r="QU347"/>
      <c r="QV347"/>
      <c r="QW347"/>
      <c r="QX347"/>
      <c r="QY347"/>
      <c r="QZ347"/>
      <c r="RA347"/>
      <c r="RB347"/>
      <c r="RC347"/>
      <c r="RD347"/>
      <c r="RE347"/>
      <c r="RF347"/>
      <c r="RG347"/>
      <c r="RH347"/>
      <c r="RI347"/>
      <c r="RJ347"/>
      <c r="RK347"/>
      <c r="RL347"/>
      <c r="RM347"/>
      <c r="RN347"/>
      <c r="RO347"/>
      <c r="RP347"/>
      <c r="RQ347"/>
      <c r="RR347"/>
      <c r="RS347"/>
      <c r="RT347"/>
      <c r="RU347"/>
      <c r="RV347"/>
      <c r="RW347"/>
      <c r="RX347"/>
      <c r="RY347"/>
      <c r="RZ347"/>
      <c r="SA347"/>
      <c r="SB347"/>
      <c r="SC347"/>
      <c r="SD347"/>
      <c r="SE347"/>
      <c r="SF347"/>
      <c r="SG347"/>
      <c r="SH347"/>
      <c r="SI347"/>
      <c r="SJ347"/>
      <c r="SK347"/>
      <c r="SL347"/>
      <c r="SM347"/>
      <c r="SN347"/>
      <c r="SO347"/>
      <c r="SP347"/>
      <c r="SQ347"/>
      <c r="SR347"/>
      <c r="SS347"/>
      <c r="ST347"/>
      <c r="SU347"/>
      <c r="SV347"/>
      <c r="SW347"/>
      <c r="SX347"/>
      <c r="SY347"/>
      <c r="SZ347"/>
      <c r="TA347"/>
      <c r="TB347"/>
      <c r="TC347"/>
      <c r="TD347"/>
      <c r="TE347"/>
      <c r="TF347"/>
      <c r="TG347"/>
      <c r="TH347"/>
      <c r="TI347"/>
      <c r="TJ347"/>
      <c r="TK347"/>
      <c r="TL347"/>
      <c r="TM347"/>
      <c r="TN347"/>
      <c r="TO347"/>
      <c r="TP347"/>
      <c r="TQ347"/>
      <c r="TR347"/>
      <c r="TS347"/>
      <c r="TT347"/>
      <c r="TU347"/>
      <c r="TV347"/>
      <c r="TW347"/>
      <c r="TX347"/>
      <c r="TY347"/>
      <c r="TZ347"/>
      <c r="UA347"/>
      <c r="UB347"/>
      <c r="UC347"/>
      <c r="UD347"/>
      <c r="UE347"/>
      <c r="UF347"/>
      <c r="UG347"/>
      <c r="UH347"/>
      <c r="UI347"/>
      <c r="UJ347"/>
      <c r="UK347"/>
      <c r="UL347"/>
      <c r="UM347"/>
      <c r="UN347"/>
      <c r="UO347"/>
      <c r="UP347"/>
      <c r="UQ347"/>
      <c r="UR347"/>
      <c r="US347"/>
      <c r="UT347"/>
      <c r="UU347"/>
      <c r="UV347"/>
      <c r="UW347"/>
      <c r="UX347"/>
      <c r="UY347"/>
      <c r="UZ347"/>
      <c r="VA347"/>
      <c r="VB347"/>
      <c r="VC347"/>
      <c r="VD347"/>
      <c r="VE347"/>
      <c r="VF347"/>
      <c r="VG347"/>
      <c r="VH347"/>
      <c r="VI347"/>
      <c r="VJ347"/>
      <c r="VK347"/>
      <c r="VL347"/>
      <c r="VM347"/>
      <c r="VN347"/>
      <c r="VO347"/>
      <c r="VP347"/>
      <c r="VQ347"/>
      <c r="VR347"/>
      <c r="VS347"/>
      <c r="VT347"/>
      <c r="VU347"/>
      <c r="VV347"/>
      <c r="VW347"/>
      <c r="VX347"/>
      <c r="VY347"/>
      <c r="VZ347"/>
      <c r="WA347"/>
      <c r="WB347"/>
      <c r="WC347"/>
      <c r="WD347"/>
      <c r="WE347"/>
      <c r="WF347"/>
      <c r="WG347"/>
      <c r="WH347"/>
      <c r="WI347"/>
      <c r="WJ347"/>
      <c r="WK347"/>
      <c r="WL347"/>
      <c r="WM347"/>
      <c r="WN347"/>
      <c r="WO347"/>
      <c r="WP347"/>
      <c r="WQ347"/>
      <c r="WR347"/>
      <c r="WS347"/>
      <c r="WT347"/>
      <c r="WU347"/>
      <c r="WV347"/>
      <c r="WW347"/>
      <c r="WX347"/>
      <c r="WY347"/>
      <c r="WZ347"/>
      <c r="XA347"/>
      <c r="XB347"/>
      <c r="XC347"/>
      <c r="XD347"/>
      <c r="XE347"/>
      <c r="XF347"/>
      <c r="XG347"/>
      <c r="XH347"/>
      <c r="XI347"/>
      <c r="XJ347"/>
      <c r="XK347"/>
      <c r="XL347"/>
      <c r="XM347"/>
      <c r="XN347"/>
      <c r="XO347"/>
      <c r="XP347"/>
      <c r="XQ347"/>
      <c r="XR347"/>
      <c r="XS347"/>
      <c r="XT347"/>
      <c r="XU347"/>
      <c r="XV347"/>
      <c r="XW347"/>
      <c r="XX347"/>
      <c r="XY347"/>
      <c r="XZ347"/>
      <c r="YA347"/>
      <c r="YB347"/>
      <c r="YC347"/>
      <c r="YD347"/>
      <c r="YE347"/>
      <c r="YF347"/>
      <c r="YG347"/>
      <c r="YH347"/>
      <c r="YI347"/>
      <c r="YJ347"/>
      <c r="YK347"/>
      <c r="YL347"/>
      <c r="YM347"/>
      <c r="YN347"/>
      <c r="YO347"/>
      <c r="YP347"/>
      <c r="YQ347"/>
      <c r="YR347"/>
      <c r="YS347"/>
      <c r="YT347"/>
      <c r="YU347"/>
      <c r="YV347"/>
      <c r="YW347"/>
      <c r="YX347"/>
      <c r="YY347"/>
      <c r="YZ347"/>
      <c r="ZA347"/>
      <c r="ZB347"/>
      <c r="ZC347"/>
      <c r="ZD347"/>
      <c r="ZE347"/>
      <c r="ZF347"/>
      <c r="ZG347"/>
      <c r="ZH347"/>
      <c r="ZI347"/>
      <c r="ZJ347"/>
      <c r="ZK347"/>
      <c r="ZL347"/>
      <c r="ZM347"/>
      <c r="ZN347"/>
      <c r="ZO347"/>
      <c r="ZP347"/>
      <c r="ZQ347"/>
      <c r="ZR347"/>
      <c r="ZS347"/>
      <c r="ZT347"/>
      <c r="ZU347"/>
      <c r="ZV347"/>
      <c r="ZW347"/>
      <c r="ZX347"/>
      <c r="ZY347"/>
      <c r="ZZ347"/>
    </row>
    <row r="348" spans="1:702" s="18" customFormat="1">
      <c r="A348" s="69" t="s">
        <v>361</v>
      </c>
      <c r="B348">
        <v>0</v>
      </c>
      <c r="C348">
        <v>0</v>
      </c>
      <c r="D348">
        <v>0</v>
      </c>
      <c r="E348">
        <v>0</v>
      </c>
      <c r="F348">
        <v>0</v>
      </c>
      <c r="G348">
        <v>0</v>
      </c>
      <c r="H348">
        <v>0</v>
      </c>
      <c r="I348">
        <v>0</v>
      </c>
      <c r="J348">
        <v>0</v>
      </c>
      <c r="K348">
        <v>0</v>
      </c>
      <c r="L348">
        <v>0</v>
      </c>
      <c r="M348">
        <v>0</v>
      </c>
      <c r="N348">
        <v>0</v>
      </c>
      <c r="O348">
        <v>0</v>
      </c>
      <c r="P348">
        <v>0</v>
      </c>
      <c r="Q348">
        <v>0</v>
      </c>
      <c r="R348">
        <v>0</v>
      </c>
      <c r="S348">
        <v>0</v>
      </c>
      <c r="T348">
        <v>0</v>
      </c>
      <c r="U348">
        <v>0</v>
      </c>
      <c r="V348">
        <v>0</v>
      </c>
      <c r="W348">
        <v>0</v>
      </c>
      <c r="X348">
        <v>0</v>
      </c>
      <c r="Y348">
        <v>0</v>
      </c>
      <c r="Z348">
        <v>0</v>
      </c>
      <c r="AA348">
        <v>0</v>
      </c>
      <c r="AB348">
        <v>0</v>
      </c>
      <c r="AC348">
        <v>0</v>
      </c>
      <c r="AD348">
        <v>0</v>
      </c>
      <c r="AE348">
        <v>0</v>
      </c>
      <c r="AF348">
        <v>0</v>
      </c>
      <c r="AG348">
        <v>0</v>
      </c>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c r="CW348"/>
      <c r="CX348"/>
      <c r="CY348"/>
      <c r="CZ348"/>
      <c r="DA348"/>
      <c r="DB348"/>
      <c r="DC348"/>
      <c r="DD348"/>
      <c r="DE348"/>
      <c r="DF348"/>
      <c r="DG348"/>
      <c r="DH348"/>
      <c r="DI348"/>
      <c r="DJ348"/>
      <c r="DK348"/>
      <c r="DL348"/>
      <c r="DM348"/>
      <c r="DN348"/>
      <c r="DO348"/>
      <c r="DP348"/>
      <c r="DQ348"/>
      <c r="DR348"/>
      <c r="DS348"/>
      <c r="DT348"/>
      <c r="DU348"/>
      <c r="DV348"/>
      <c r="DW348"/>
      <c r="DX348"/>
      <c r="DY348"/>
      <c r="DZ348"/>
      <c r="EA348"/>
      <c r="EB348"/>
      <c r="EC348"/>
      <c r="ED348"/>
      <c r="EE348"/>
      <c r="EF348"/>
      <c r="EG348"/>
      <c r="EH348"/>
      <c r="EI348"/>
      <c r="EJ348"/>
      <c r="EK348"/>
      <c r="EL348"/>
      <c r="EM348"/>
      <c r="EN348"/>
      <c r="EO348"/>
      <c r="EP348"/>
      <c r="EQ348"/>
      <c r="ER348"/>
      <c r="ES348"/>
      <c r="ET348"/>
      <c r="EU348"/>
      <c r="EV348"/>
      <c r="EW348"/>
      <c r="EX348"/>
      <c r="EY348"/>
      <c r="EZ348"/>
      <c r="FA348"/>
      <c r="FB348"/>
      <c r="FC348"/>
      <c r="FD348"/>
      <c r="FE348"/>
      <c r="FF348"/>
      <c r="FG348"/>
      <c r="FH348"/>
      <c r="FI348"/>
      <c r="FJ348"/>
      <c r="FK348"/>
      <c r="FL348"/>
      <c r="FM348"/>
      <c r="FN348"/>
      <c r="FO348"/>
      <c r="FP348"/>
      <c r="FQ348"/>
      <c r="FR348"/>
      <c r="FS348"/>
      <c r="FT348"/>
      <c r="FU348"/>
      <c r="FV348"/>
      <c r="FW348"/>
      <c r="FX348"/>
      <c r="FY348"/>
      <c r="FZ348"/>
      <c r="GA348"/>
      <c r="GB348"/>
      <c r="GC348"/>
      <c r="GD348"/>
      <c r="GE348"/>
      <c r="GF348"/>
      <c r="GG348"/>
      <c r="GH348"/>
      <c r="GI348"/>
      <c r="GJ348"/>
      <c r="GK348"/>
      <c r="GL348"/>
      <c r="GM348"/>
      <c r="GN348"/>
      <c r="GO348"/>
      <c r="GP348"/>
      <c r="GQ348"/>
      <c r="GR348"/>
      <c r="GS348"/>
      <c r="GT348"/>
      <c r="GU348"/>
      <c r="GV348"/>
      <c r="GW348"/>
      <c r="GX348"/>
      <c r="GY348"/>
      <c r="GZ348"/>
      <c r="HA348"/>
      <c r="HB348"/>
      <c r="HC348"/>
      <c r="HD348"/>
      <c r="HE348"/>
      <c r="HF348"/>
      <c r="HG348"/>
      <c r="HH348"/>
      <c r="HI348"/>
      <c r="HJ348"/>
      <c r="HK348"/>
      <c r="HL348"/>
      <c r="HM348"/>
      <c r="HN348"/>
      <c r="HO348"/>
      <c r="HP348"/>
      <c r="HQ348"/>
      <c r="HR348"/>
      <c r="HS348"/>
      <c r="HT348"/>
      <c r="HU348"/>
      <c r="HV348"/>
      <c r="HW348"/>
      <c r="HX348"/>
      <c r="HY348"/>
      <c r="HZ348"/>
      <c r="IA348"/>
      <c r="IB348"/>
      <c r="IC348"/>
      <c r="ID348"/>
      <c r="IE348"/>
      <c r="IF348"/>
      <c r="IG348"/>
      <c r="IH348"/>
      <c r="II348"/>
      <c r="IJ348"/>
      <c r="IK348"/>
      <c r="IL348"/>
      <c r="IM348"/>
      <c r="IN348"/>
      <c r="IO348"/>
      <c r="IP348"/>
      <c r="IQ348"/>
      <c r="IR348"/>
      <c r="IS348"/>
      <c r="IT348"/>
      <c r="IU348"/>
      <c r="IV348"/>
      <c r="IW348"/>
      <c r="IX348"/>
      <c r="IY348"/>
      <c r="IZ348"/>
      <c r="JA348"/>
      <c r="JB348"/>
      <c r="JC348"/>
      <c r="JD348"/>
      <c r="JE348"/>
      <c r="JF348"/>
      <c r="JG348"/>
      <c r="JH348"/>
      <c r="JI348"/>
      <c r="JJ348"/>
      <c r="JK348"/>
      <c r="JL348"/>
      <c r="JM348"/>
      <c r="JN348"/>
      <c r="JO348"/>
      <c r="JP348"/>
      <c r="JQ348"/>
      <c r="JR348"/>
      <c r="JS348"/>
      <c r="JT348"/>
      <c r="JU348"/>
      <c r="JV348"/>
      <c r="JW348"/>
      <c r="JX348"/>
      <c r="JY348"/>
      <c r="JZ348"/>
      <c r="KA348"/>
      <c r="KB348"/>
      <c r="KC348"/>
      <c r="KD348"/>
      <c r="KE348"/>
      <c r="KF348"/>
      <c r="KG348"/>
      <c r="KH348"/>
      <c r="KI348"/>
      <c r="KJ348"/>
      <c r="KK348"/>
      <c r="KL348"/>
      <c r="KM348"/>
      <c r="KN348"/>
      <c r="KO348"/>
      <c r="KP348"/>
      <c r="KQ348"/>
      <c r="KR348"/>
      <c r="KS348"/>
      <c r="KT348"/>
      <c r="KU348"/>
      <c r="KV348"/>
      <c r="KW348"/>
      <c r="KX348"/>
      <c r="KY348"/>
      <c r="KZ348"/>
      <c r="LA348"/>
      <c r="LB348"/>
      <c r="LC348"/>
      <c r="LD348"/>
      <c r="LE348"/>
      <c r="LF348"/>
      <c r="LG348"/>
      <c r="LH348"/>
      <c r="LI348"/>
      <c r="LJ348"/>
      <c r="LK348"/>
      <c r="LL348"/>
      <c r="LM348"/>
      <c r="LN348"/>
      <c r="LO348"/>
      <c r="LP348"/>
      <c r="LQ348"/>
      <c r="LR348"/>
      <c r="LS348"/>
      <c r="LT348"/>
      <c r="LU348"/>
      <c r="LV348"/>
      <c r="LW348"/>
      <c r="LX348"/>
      <c r="LY348"/>
      <c r="LZ348"/>
      <c r="MA348"/>
      <c r="MB348"/>
      <c r="MC348"/>
      <c r="MD348"/>
      <c r="ME348"/>
      <c r="MF348"/>
      <c r="MG348"/>
      <c r="MH348"/>
      <c r="MI348"/>
      <c r="MJ348"/>
      <c r="MK348"/>
      <c r="ML348"/>
      <c r="MM348"/>
      <c r="MN348"/>
      <c r="MO348"/>
      <c r="MP348"/>
      <c r="MQ348"/>
      <c r="MR348"/>
      <c r="MS348"/>
      <c r="MT348"/>
      <c r="MU348"/>
      <c r="MV348"/>
      <c r="MW348"/>
      <c r="MX348"/>
      <c r="MY348"/>
      <c r="MZ348"/>
      <c r="NA348"/>
      <c r="NB348"/>
      <c r="NC348"/>
      <c r="ND348"/>
      <c r="NE348"/>
      <c r="NF348"/>
      <c r="NG348"/>
      <c r="NH348"/>
      <c r="NI348"/>
      <c r="NJ348"/>
      <c r="NK348"/>
      <c r="NL348"/>
      <c r="NM348"/>
      <c r="NN348"/>
      <c r="NO348"/>
      <c r="NP348"/>
      <c r="NQ348"/>
      <c r="NR348"/>
      <c r="NS348"/>
      <c r="NT348"/>
      <c r="NU348"/>
      <c r="NV348"/>
      <c r="NW348"/>
      <c r="NX348"/>
      <c r="NY348"/>
      <c r="NZ348"/>
      <c r="OA348"/>
      <c r="OB348"/>
      <c r="OC348"/>
      <c r="OD348"/>
      <c r="OE348"/>
      <c r="OF348"/>
      <c r="OG348"/>
      <c r="OH348"/>
      <c r="OI348"/>
      <c r="OJ348"/>
      <c r="OK348"/>
      <c r="OL348"/>
      <c r="OM348"/>
      <c r="ON348"/>
      <c r="OO348"/>
      <c r="OP348"/>
      <c r="OQ348"/>
      <c r="OR348"/>
      <c r="OS348"/>
      <c r="OT348"/>
      <c r="OU348"/>
      <c r="OV348"/>
      <c r="OW348"/>
      <c r="OX348"/>
      <c r="OY348"/>
      <c r="OZ348"/>
      <c r="PA348"/>
      <c r="PB348"/>
      <c r="PC348"/>
      <c r="PD348"/>
      <c r="PE348"/>
      <c r="PF348"/>
      <c r="PG348"/>
      <c r="PH348"/>
      <c r="PI348"/>
      <c r="PJ348"/>
      <c r="PK348"/>
      <c r="PL348"/>
      <c r="PM348"/>
      <c r="PN348"/>
      <c r="PO348"/>
      <c r="PP348"/>
      <c r="PQ348"/>
      <c r="PR348"/>
      <c r="PS348"/>
      <c r="PT348"/>
      <c r="PU348"/>
      <c r="PV348"/>
      <c r="PW348"/>
      <c r="PX348"/>
      <c r="PY348"/>
      <c r="PZ348"/>
      <c r="QA348"/>
      <c r="QB348"/>
      <c r="QC348"/>
      <c r="QD348"/>
      <c r="QE348"/>
      <c r="QF348"/>
      <c r="QG348"/>
      <c r="QH348"/>
      <c r="QI348"/>
      <c r="QJ348"/>
      <c r="QK348"/>
      <c r="QL348"/>
      <c r="QM348"/>
      <c r="QN348"/>
      <c r="QO348"/>
      <c r="QP348"/>
      <c r="QQ348"/>
      <c r="QR348"/>
      <c r="QS348"/>
      <c r="QT348"/>
      <c r="QU348"/>
      <c r="QV348"/>
      <c r="QW348"/>
      <c r="QX348"/>
      <c r="QY348"/>
      <c r="QZ348"/>
      <c r="RA348"/>
      <c r="RB348"/>
      <c r="RC348"/>
      <c r="RD348"/>
      <c r="RE348"/>
      <c r="RF348"/>
      <c r="RG348"/>
      <c r="RH348"/>
      <c r="RI348"/>
      <c r="RJ348"/>
      <c r="RK348"/>
      <c r="RL348"/>
      <c r="RM348"/>
      <c r="RN348"/>
      <c r="RO348"/>
      <c r="RP348"/>
      <c r="RQ348"/>
      <c r="RR348"/>
      <c r="RS348"/>
      <c r="RT348"/>
      <c r="RU348"/>
      <c r="RV348"/>
      <c r="RW348"/>
      <c r="RX348"/>
      <c r="RY348"/>
      <c r="RZ348"/>
      <c r="SA348"/>
      <c r="SB348"/>
      <c r="SC348"/>
      <c r="SD348"/>
      <c r="SE348"/>
      <c r="SF348"/>
      <c r="SG348"/>
      <c r="SH348"/>
      <c r="SI348"/>
      <c r="SJ348"/>
      <c r="SK348"/>
      <c r="SL348"/>
      <c r="SM348"/>
      <c r="SN348"/>
      <c r="SO348"/>
      <c r="SP348"/>
      <c r="SQ348"/>
      <c r="SR348"/>
      <c r="SS348"/>
      <c r="ST348"/>
      <c r="SU348"/>
      <c r="SV348"/>
      <c r="SW348"/>
      <c r="SX348"/>
      <c r="SY348"/>
      <c r="SZ348"/>
      <c r="TA348"/>
      <c r="TB348"/>
      <c r="TC348"/>
      <c r="TD348"/>
      <c r="TE348"/>
      <c r="TF348"/>
      <c r="TG348"/>
      <c r="TH348"/>
      <c r="TI348"/>
      <c r="TJ348"/>
      <c r="TK348"/>
      <c r="TL348"/>
      <c r="TM348"/>
      <c r="TN348"/>
      <c r="TO348"/>
      <c r="TP348"/>
      <c r="TQ348"/>
      <c r="TR348"/>
      <c r="TS348"/>
      <c r="TT348"/>
      <c r="TU348"/>
      <c r="TV348"/>
      <c r="TW348"/>
      <c r="TX348"/>
      <c r="TY348"/>
      <c r="TZ348"/>
      <c r="UA348"/>
      <c r="UB348"/>
      <c r="UC348"/>
      <c r="UD348"/>
      <c r="UE348"/>
      <c r="UF348"/>
      <c r="UG348"/>
      <c r="UH348"/>
      <c r="UI348"/>
      <c r="UJ348"/>
      <c r="UK348"/>
      <c r="UL348"/>
      <c r="UM348"/>
      <c r="UN348"/>
      <c r="UO348"/>
      <c r="UP348"/>
      <c r="UQ348"/>
      <c r="UR348"/>
      <c r="US348"/>
      <c r="UT348"/>
      <c r="UU348"/>
      <c r="UV348"/>
      <c r="UW348"/>
      <c r="UX348"/>
      <c r="UY348"/>
      <c r="UZ348"/>
      <c r="VA348"/>
      <c r="VB348"/>
      <c r="VC348"/>
      <c r="VD348"/>
      <c r="VE348"/>
      <c r="VF348"/>
      <c r="VG348"/>
      <c r="VH348"/>
      <c r="VI348"/>
      <c r="VJ348"/>
      <c r="VK348"/>
      <c r="VL348"/>
      <c r="VM348"/>
      <c r="VN348"/>
      <c r="VO348"/>
      <c r="VP348"/>
      <c r="VQ348"/>
      <c r="VR348"/>
      <c r="VS348"/>
      <c r="VT348"/>
      <c r="VU348"/>
      <c r="VV348"/>
      <c r="VW348"/>
      <c r="VX348"/>
      <c r="VY348"/>
      <c r="VZ348"/>
      <c r="WA348"/>
      <c r="WB348"/>
      <c r="WC348"/>
      <c r="WD348"/>
      <c r="WE348"/>
      <c r="WF348"/>
      <c r="WG348"/>
      <c r="WH348"/>
      <c r="WI348"/>
      <c r="WJ348"/>
      <c r="WK348"/>
      <c r="WL348"/>
      <c r="WM348"/>
      <c r="WN348"/>
      <c r="WO348"/>
      <c r="WP348"/>
      <c r="WQ348"/>
      <c r="WR348"/>
      <c r="WS348"/>
      <c r="WT348"/>
      <c r="WU348"/>
      <c r="WV348"/>
      <c r="WW348"/>
      <c r="WX348"/>
      <c r="WY348"/>
      <c r="WZ348"/>
      <c r="XA348"/>
      <c r="XB348"/>
      <c r="XC348"/>
      <c r="XD348"/>
      <c r="XE348"/>
      <c r="XF348"/>
      <c r="XG348"/>
      <c r="XH348"/>
      <c r="XI348"/>
      <c r="XJ348"/>
      <c r="XK348"/>
      <c r="XL348"/>
      <c r="XM348"/>
      <c r="XN348"/>
      <c r="XO348"/>
      <c r="XP348"/>
      <c r="XQ348"/>
      <c r="XR348"/>
      <c r="XS348"/>
      <c r="XT348"/>
      <c r="XU348"/>
      <c r="XV348"/>
      <c r="XW348"/>
      <c r="XX348"/>
      <c r="XY348"/>
      <c r="XZ348"/>
      <c r="YA348"/>
      <c r="YB348"/>
      <c r="YC348"/>
      <c r="YD348"/>
      <c r="YE348"/>
      <c r="YF348"/>
      <c r="YG348"/>
      <c r="YH348"/>
      <c r="YI348"/>
      <c r="YJ348"/>
      <c r="YK348"/>
      <c r="YL348"/>
      <c r="YM348"/>
      <c r="YN348"/>
      <c r="YO348"/>
      <c r="YP348"/>
      <c r="YQ348"/>
      <c r="YR348"/>
      <c r="YS348"/>
      <c r="YT348"/>
      <c r="YU348"/>
      <c r="YV348"/>
      <c r="YW348"/>
      <c r="YX348"/>
      <c r="YY348"/>
      <c r="YZ348"/>
      <c r="ZA348"/>
      <c r="ZB348"/>
      <c r="ZC348"/>
      <c r="ZD348"/>
      <c r="ZE348"/>
      <c r="ZF348"/>
      <c r="ZG348"/>
      <c r="ZH348"/>
      <c r="ZI348"/>
      <c r="ZJ348"/>
      <c r="ZK348"/>
      <c r="ZL348"/>
      <c r="ZM348"/>
      <c r="ZN348"/>
      <c r="ZO348"/>
      <c r="ZP348"/>
      <c r="ZQ348"/>
      <c r="ZR348"/>
      <c r="ZS348"/>
      <c r="ZT348"/>
      <c r="ZU348"/>
      <c r="ZV348"/>
      <c r="ZW348"/>
      <c r="ZX348"/>
      <c r="ZY348"/>
      <c r="ZZ348"/>
    </row>
    <row r="349" spans="1:702" s="18" customFormat="1">
      <c r="A349" s="158" t="s">
        <v>362</v>
      </c>
      <c r="B349">
        <v>0</v>
      </c>
      <c r="C349">
        <v>0</v>
      </c>
      <c r="D349">
        <v>0</v>
      </c>
      <c r="E349">
        <v>0</v>
      </c>
      <c r="F349">
        <v>0</v>
      </c>
      <c r="G349">
        <v>0</v>
      </c>
      <c r="H349">
        <v>0</v>
      </c>
      <c r="I349">
        <v>0</v>
      </c>
      <c r="J349">
        <v>0</v>
      </c>
      <c r="K349">
        <v>0</v>
      </c>
      <c r="L349">
        <v>0</v>
      </c>
      <c r="M349">
        <v>0</v>
      </c>
      <c r="N349">
        <v>0</v>
      </c>
      <c r="O349">
        <v>0</v>
      </c>
      <c r="P349">
        <v>0</v>
      </c>
      <c r="Q349">
        <v>0</v>
      </c>
      <c r="R349">
        <v>0</v>
      </c>
      <c r="S349">
        <v>0</v>
      </c>
      <c r="T349">
        <v>0</v>
      </c>
      <c r="U349">
        <v>0</v>
      </c>
      <c r="V349">
        <v>0</v>
      </c>
      <c r="W349">
        <v>0</v>
      </c>
      <c r="X349">
        <v>0</v>
      </c>
      <c r="Y349">
        <v>0</v>
      </c>
      <c r="Z349">
        <v>0</v>
      </c>
      <c r="AA349">
        <v>0</v>
      </c>
      <c r="AB349">
        <v>0</v>
      </c>
      <c r="AC349">
        <v>0</v>
      </c>
      <c r="AD349">
        <v>0</v>
      </c>
      <c r="AE349">
        <v>0</v>
      </c>
      <c r="AF349">
        <v>0</v>
      </c>
      <c r="AG349">
        <v>0</v>
      </c>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c r="CW349"/>
      <c r="CX349"/>
      <c r="CY349"/>
      <c r="CZ349"/>
      <c r="DA349"/>
      <c r="DB349"/>
      <c r="DC349"/>
      <c r="DD349"/>
      <c r="DE349"/>
      <c r="DF349"/>
      <c r="DG349"/>
      <c r="DH349"/>
      <c r="DI349"/>
      <c r="DJ349"/>
      <c r="DK349"/>
      <c r="DL349"/>
      <c r="DM349"/>
      <c r="DN349"/>
      <c r="DO349"/>
      <c r="DP349"/>
      <c r="DQ349"/>
      <c r="DR349"/>
      <c r="DS349"/>
      <c r="DT349"/>
      <c r="DU349"/>
      <c r="DV349"/>
      <c r="DW349"/>
      <c r="DX349"/>
      <c r="DY349"/>
      <c r="DZ349"/>
      <c r="EA349"/>
      <c r="EB349"/>
      <c r="EC349"/>
      <c r="ED349"/>
      <c r="EE349"/>
      <c r="EF349"/>
      <c r="EG349"/>
      <c r="EH349"/>
      <c r="EI349"/>
      <c r="EJ349"/>
      <c r="EK349"/>
      <c r="EL349"/>
      <c r="EM349"/>
      <c r="EN349"/>
      <c r="EO349"/>
      <c r="EP349"/>
      <c r="EQ349"/>
      <c r="ER349"/>
      <c r="ES349"/>
      <c r="ET349"/>
      <c r="EU349"/>
      <c r="EV349"/>
      <c r="EW349"/>
      <c r="EX349"/>
      <c r="EY349"/>
      <c r="EZ349"/>
      <c r="FA349"/>
      <c r="FB349"/>
      <c r="FC349"/>
      <c r="FD349"/>
      <c r="FE349"/>
      <c r="FF349"/>
      <c r="FG349"/>
      <c r="FH349"/>
      <c r="FI349"/>
      <c r="FJ349"/>
      <c r="FK349"/>
      <c r="FL349"/>
      <c r="FM349"/>
      <c r="FN349"/>
      <c r="FO349"/>
      <c r="FP349"/>
      <c r="FQ349"/>
      <c r="FR349"/>
      <c r="FS349"/>
      <c r="FT349"/>
      <c r="FU349"/>
      <c r="FV349"/>
      <c r="FW349"/>
      <c r="FX349"/>
      <c r="FY349"/>
      <c r="FZ349"/>
      <c r="GA349"/>
      <c r="GB349"/>
      <c r="GC349"/>
      <c r="GD349"/>
      <c r="GE349"/>
      <c r="GF349"/>
      <c r="GG349"/>
      <c r="GH349"/>
      <c r="GI349"/>
      <c r="GJ349"/>
      <c r="GK349"/>
      <c r="GL349"/>
      <c r="GM349"/>
      <c r="GN349"/>
      <c r="GO349"/>
      <c r="GP349"/>
      <c r="GQ349"/>
      <c r="GR349"/>
      <c r="GS349"/>
      <c r="GT349"/>
      <c r="GU349"/>
      <c r="GV349"/>
      <c r="GW349"/>
      <c r="GX349"/>
      <c r="GY349"/>
      <c r="GZ349"/>
      <c r="HA349"/>
      <c r="HB349"/>
      <c r="HC349"/>
      <c r="HD349"/>
      <c r="HE349"/>
      <c r="HF349"/>
      <c r="HG349"/>
      <c r="HH349"/>
      <c r="HI349"/>
      <c r="HJ349"/>
      <c r="HK349"/>
      <c r="HL349"/>
      <c r="HM349"/>
      <c r="HN349"/>
      <c r="HO349"/>
      <c r="HP349"/>
      <c r="HQ349"/>
      <c r="HR349"/>
      <c r="HS349"/>
      <c r="HT349"/>
      <c r="HU349"/>
      <c r="HV349"/>
      <c r="HW349"/>
      <c r="HX349"/>
      <c r="HY349"/>
      <c r="HZ349"/>
      <c r="IA349"/>
      <c r="IB349"/>
      <c r="IC349"/>
      <c r="ID349"/>
      <c r="IE349"/>
      <c r="IF349"/>
      <c r="IG349"/>
      <c r="IH349"/>
      <c r="II349"/>
      <c r="IJ349"/>
      <c r="IK349"/>
      <c r="IL349"/>
      <c r="IM349"/>
      <c r="IN349"/>
      <c r="IO349"/>
      <c r="IP349"/>
      <c r="IQ349"/>
      <c r="IR349"/>
      <c r="IS349"/>
      <c r="IT349"/>
      <c r="IU349"/>
      <c r="IV349"/>
      <c r="IW349"/>
      <c r="IX349"/>
      <c r="IY349"/>
      <c r="IZ349"/>
      <c r="JA349"/>
      <c r="JB349"/>
      <c r="JC349"/>
      <c r="JD349"/>
      <c r="JE349"/>
      <c r="JF349"/>
      <c r="JG349"/>
      <c r="JH349"/>
      <c r="JI349"/>
      <c r="JJ349"/>
      <c r="JK349"/>
      <c r="JL349"/>
      <c r="JM349"/>
      <c r="JN349"/>
      <c r="JO349"/>
      <c r="JP349"/>
      <c r="JQ349"/>
      <c r="JR349"/>
      <c r="JS349"/>
      <c r="JT349"/>
      <c r="JU349"/>
      <c r="JV349"/>
      <c r="JW349"/>
      <c r="JX349"/>
      <c r="JY349"/>
      <c r="JZ349"/>
      <c r="KA349"/>
      <c r="KB349"/>
      <c r="KC349"/>
      <c r="KD349"/>
      <c r="KE349"/>
      <c r="KF349"/>
      <c r="KG349"/>
      <c r="KH349"/>
      <c r="KI349"/>
      <c r="KJ349"/>
      <c r="KK349"/>
      <c r="KL349"/>
      <c r="KM349"/>
      <c r="KN349"/>
      <c r="KO349"/>
      <c r="KP349"/>
      <c r="KQ349"/>
      <c r="KR349"/>
      <c r="KS349"/>
      <c r="KT349"/>
      <c r="KU349"/>
      <c r="KV349"/>
      <c r="KW349"/>
      <c r="KX349"/>
      <c r="KY349"/>
      <c r="KZ349"/>
      <c r="LA349"/>
      <c r="LB349"/>
      <c r="LC349"/>
      <c r="LD349"/>
      <c r="LE349"/>
      <c r="LF349"/>
      <c r="LG349"/>
      <c r="LH349"/>
      <c r="LI349"/>
      <c r="LJ349"/>
      <c r="LK349"/>
      <c r="LL349"/>
      <c r="LM349"/>
      <c r="LN349"/>
      <c r="LO349"/>
      <c r="LP349"/>
      <c r="LQ349"/>
      <c r="LR349"/>
      <c r="LS349"/>
      <c r="LT349"/>
      <c r="LU349"/>
      <c r="LV349"/>
      <c r="LW349"/>
      <c r="LX349"/>
      <c r="LY349"/>
      <c r="LZ349"/>
      <c r="MA349"/>
      <c r="MB349"/>
      <c r="MC349"/>
      <c r="MD349"/>
      <c r="ME349"/>
      <c r="MF349"/>
      <c r="MG349"/>
      <c r="MH349"/>
      <c r="MI349"/>
      <c r="MJ349"/>
      <c r="MK349"/>
      <c r="ML349"/>
      <c r="MM349"/>
      <c r="MN349"/>
      <c r="MO349"/>
      <c r="MP349"/>
      <c r="MQ349"/>
      <c r="MR349"/>
      <c r="MS349"/>
      <c r="MT349"/>
      <c r="MU349"/>
      <c r="MV349"/>
      <c r="MW349"/>
      <c r="MX349"/>
      <c r="MY349"/>
      <c r="MZ349"/>
      <c r="NA349"/>
      <c r="NB349"/>
      <c r="NC349"/>
      <c r="ND349"/>
      <c r="NE349"/>
      <c r="NF349"/>
      <c r="NG349"/>
      <c r="NH349"/>
      <c r="NI349"/>
      <c r="NJ349"/>
      <c r="NK349"/>
      <c r="NL349"/>
      <c r="NM349"/>
      <c r="NN349"/>
      <c r="NO349"/>
      <c r="NP349"/>
      <c r="NQ349"/>
      <c r="NR349"/>
      <c r="NS349"/>
      <c r="NT349"/>
      <c r="NU349"/>
      <c r="NV349"/>
      <c r="NW349"/>
      <c r="NX349"/>
      <c r="NY349"/>
      <c r="NZ349"/>
      <c r="OA349"/>
      <c r="OB349"/>
      <c r="OC349"/>
      <c r="OD349"/>
      <c r="OE349"/>
      <c r="OF349"/>
      <c r="OG349"/>
      <c r="OH349"/>
      <c r="OI349"/>
      <c r="OJ349"/>
      <c r="OK349"/>
      <c r="OL349"/>
      <c r="OM349"/>
      <c r="ON349"/>
      <c r="OO349"/>
      <c r="OP349"/>
      <c r="OQ349"/>
      <c r="OR349"/>
      <c r="OS349"/>
      <c r="OT349"/>
      <c r="OU349"/>
      <c r="OV349"/>
      <c r="OW349"/>
      <c r="OX349"/>
      <c r="OY349"/>
      <c r="OZ349"/>
      <c r="PA349"/>
      <c r="PB349"/>
      <c r="PC349"/>
      <c r="PD349"/>
      <c r="PE349"/>
      <c r="PF349"/>
      <c r="PG349"/>
      <c r="PH349"/>
      <c r="PI349"/>
      <c r="PJ349"/>
      <c r="PK349"/>
      <c r="PL349"/>
      <c r="PM349"/>
      <c r="PN349"/>
      <c r="PO349"/>
      <c r="PP349"/>
      <c r="PQ349"/>
      <c r="PR349"/>
      <c r="PS349"/>
      <c r="PT349"/>
      <c r="PU349"/>
      <c r="PV349"/>
      <c r="PW349"/>
      <c r="PX349"/>
      <c r="PY349"/>
      <c r="PZ349"/>
      <c r="QA349"/>
      <c r="QB349"/>
      <c r="QC349"/>
      <c r="QD349"/>
      <c r="QE349"/>
      <c r="QF349"/>
      <c r="QG349"/>
      <c r="QH349"/>
      <c r="QI349"/>
      <c r="QJ349"/>
      <c r="QK349"/>
      <c r="QL349"/>
      <c r="QM349"/>
      <c r="QN349"/>
      <c r="QO349"/>
      <c r="QP349"/>
      <c r="QQ349"/>
      <c r="QR349"/>
      <c r="QS349"/>
      <c r="QT349"/>
      <c r="QU349"/>
      <c r="QV349"/>
      <c r="QW349"/>
      <c r="QX349"/>
      <c r="QY349"/>
      <c r="QZ349"/>
      <c r="RA349"/>
      <c r="RB349"/>
      <c r="RC349"/>
      <c r="RD349"/>
      <c r="RE349"/>
      <c r="RF349"/>
      <c r="RG349"/>
      <c r="RH349"/>
      <c r="RI349"/>
      <c r="RJ349"/>
      <c r="RK349"/>
      <c r="RL349"/>
      <c r="RM349"/>
      <c r="RN349"/>
      <c r="RO349"/>
      <c r="RP349"/>
      <c r="RQ349"/>
      <c r="RR349"/>
      <c r="RS349"/>
      <c r="RT349"/>
      <c r="RU349"/>
      <c r="RV349"/>
      <c r="RW349"/>
      <c r="RX349"/>
      <c r="RY349"/>
      <c r="RZ349"/>
      <c r="SA349"/>
      <c r="SB349"/>
      <c r="SC349"/>
      <c r="SD349"/>
      <c r="SE349"/>
      <c r="SF349"/>
      <c r="SG349"/>
      <c r="SH349"/>
      <c r="SI349"/>
      <c r="SJ349"/>
      <c r="SK349"/>
      <c r="SL349"/>
      <c r="SM349"/>
      <c r="SN349"/>
      <c r="SO349"/>
      <c r="SP349"/>
      <c r="SQ349"/>
      <c r="SR349"/>
      <c r="SS349"/>
      <c r="ST349"/>
      <c r="SU349"/>
      <c r="SV349"/>
      <c r="SW349"/>
      <c r="SX349"/>
      <c r="SY349"/>
      <c r="SZ349"/>
      <c r="TA349"/>
      <c r="TB349"/>
      <c r="TC349"/>
      <c r="TD349"/>
      <c r="TE349"/>
      <c r="TF349"/>
      <c r="TG349"/>
      <c r="TH349"/>
      <c r="TI349"/>
      <c r="TJ349"/>
      <c r="TK349"/>
      <c r="TL349"/>
      <c r="TM349"/>
      <c r="TN349"/>
      <c r="TO349"/>
      <c r="TP349"/>
      <c r="TQ349"/>
      <c r="TR349"/>
      <c r="TS349"/>
      <c r="TT349"/>
      <c r="TU349"/>
      <c r="TV349"/>
      <c r="TW349"/>
      <c r="TX349"/>
      <c r="TY349"/>
      <c r="TZ349"/>
      <c r="UA349"/>
      <c r="UB349"/>
      <c r="UC349"/>
      <c r="UD349"/>
      <c r="UE349"/>
      <c r="UF349"/>
      <c r="UG349"/>
      <c r="UH349"/>
      <c r="UI349"/>
      <c r="UJ349"/>
      <c r="UK349"/>
      <c r="UL349"/>
      <c r="UM349"/>
      <c r="UN349"/>
      <c r="UO349"/>
      <c r="UP349"/>
      <c r="UQ349"/>
      <c r="UR349"/>
      <c r="US349"/>
      <c r="UT349"/>
      <c r="UU349"/>
      <c r="UV349"/>
      <c r="UW349"/>
      <c r="UX349"/>
      <c r="UY349"/>
      <c r="UZ349"/>
      <c r="VA349"/>
      <c r="VB349"/>
      <c r="VC349"/>
      <c r="VD349"/>
      <c r="VE349"/>
      <c r="VF349"/>
      <c r="VG349"/>
      <c r="VH349"/>
      <c r="VI349"/>
      <c r="VJ349"/>
      <c r="VK349"/>
      <c r="VL349"/>
      <c r="VM349"/>
      <c r="VN349"/>
      <c r="VO349"/>
      <c r="VP349"/>
      <c r="VQ349"/>
      <c r="VR349"/>
      <c r="VS349"/>
      <c r="VT349"/>
      <c r="VU349"/>
      <c r="VV349"/>
      <c r="VW349"/>
      <c r="VX349"/>
      <c r="VY349"/>
      <c r="VZ349"/>
      <c r="WA349"/>
      <c r="WB349"/>
      <c r="WC349"/>
      <c r="WD349"/>
      <c r="WE349"/>
      <c r="WF349"/>
      <c r="WG349"/>
      <c r="WH349"/>
      <c r="WI349"/>
      <c r="WJ349"/>
      <c r="WK349"/>
      <c r="WL349"/>
      <c r="WM349"/>
      <c r="WN349"/>
      <c r="WO349"/>
      <c r="WP349"/>
      <c r="WQ349"/>
      <c r="WR349"/>
      <c r="WS349"/>
      <c r="WT349"/>
      <c r="WU349"/>
      <c r="WV349"/>
      <c r="WW349"/>
      <c r="WX349"/>
      <c r="WY349"/>
      <c r="WZ349"/>
      <c r="XA349"/>
      <c r="XB349"/>
      <c r="XC349"/>
      <c r="XD349"/>
      <c r="XE349"/>
      <c r="XF349"/>
      <c r="XG349"/>
      <c r="XH349"/>
      <c r="XI349"/>
      <c r="XJ349"/>
      <c r="XK349"/>
      <c r="XL349"/>
      <c r="XM349"/>
      <c r="XN349"/>
      <c r="XO349"/>
      <c r="XP349"/>
      <c r="XQ349"/>
      <c r="XR349"/>
      <c r="XS349"/>
      <c r="XT349"/>
      <c r="XU349"/>
      <c r="XV349"/>
      <c r="XW349"/>
      <c r="XX349"/>
      <c r="XY349"/>
      <c r="XZ349"/>
      <c r="YA349"/>
      <c r="YB349"/>
      <c r="YC349"/>
      <c r="YD349"/>
      <c r="YE349"/>
      <c r="YF349"/>
      <c r="YG349"/>
      <c r="YH349"/>
      <c r="YI349"/>
      <c r="YJ349"/>
      <c r="YK349"/>
      <c r="YL349"/>
      <c r="YM349"/>
      <c r="YN349"/>
      <c r="YO349"/>
      <c r="YP349"/>
      <c r="YQ349"/>
      <c r="YR349"/>
      <c r="YS349"/>
      <c r="YT349"/>
      <c r="YU349"/>
      <c r="YV349"/>
      <c r="YW349"/>
      <c r="YX349"/>
      <c r="YY349"/>
      <c r="YZ349"/>
      <c r="ZA349"/>
      <c r="ZB349"/>
      <c r="ZC349"/>
      <c r="ZD349"/>
      <c r="ZE349"/>
      <c r="ZF349"/>
      <c r="ZG349"/>
      <c r="ZH349"/>
      <c r="ZI349"/>
      <c r="ZJ349"/>
      <c r="ZK349"/>
      <c r="ZL349"/>
      <c r="ZM349"/>
      <c r="ZN349"/>
      <c r="ZO349"/>
      <c r="ZP349"/>
      <c r="ZQ349"/>
      <c r="ZR349"/>
      <c r="ZS349"/>
      <c r="ZT349"/>
      <c r="ZU349"/>
      <c r="ZV349"/>
      <c r="ZW349"/>
      <c r="ZX349"/>
      <c r="ZY349"/>
      <c r="ZZ349"/>
    </row>
    <row r="350" spans="1:702" s="18" customFormat="1">
      <c r="A350" s="16" t="s">
        <v>180</v>
      </c>
      <c r="B350">
        <v>0</v>
      </c>
      <c r="C350">
        <v>25127.130714581075</v>
      </c>
      <c r="D350">
        <v>48775.084887670135</v>
      </c>
      <c r="E350">
        <v>72963.912321537282</v>
      </c>
      <c r="F350">
        <v>90049.240392789769</v>
      </c>
      <c r="G350">
        <v>116109.9675762696</v>
      </c>
      <c r="H350">
        <v>143346.16798201395</v>
      </c>
      <c r="I350">
        <v>172686.44758344762</v>
      </c>
      <c r="J350">
        <v>196170.2664113942</v>
      </c>
      <c r="K350">
        <v>219841.91600048862</v>
      </c>
      <c r="L350">
        <v>244439.26090230671</v>
      </c>
      <c r="M350">
        <v>266609.35579580854</v>
      </c>
      <c r="N350">
        <v>296787.74565134908</v>
      </c>
      <c r="O350">
        <v>329579.16833732673</v>
      </c>
      <c r="P350">
        <v>363827.78899488831</v>
      </c>
      <c r="Q350">
        <v>387229.5846573179</v>
      </c>
      <c r="R350">
        <v>413055.57788621809</v>
      </c>
      <c r="S350">
        <v>447841.97630386078</v>
      </c>
      <c r="T350">
        <v>487034.19725179061</v>
      </c>
      <c r="U350">
        <v>526962.0279414223</v>
      </c>
      <c r="V350">
        <v>562630.34753417887</v>
      </c>
      <c r="W350">
        <v>610756.50135418097</v>
      </c>
      <c r="X350">
        <v>650207.01106148574</v>
      </c>
      <c r="Y350">
        <v>696217.24909586541</v>
      </c>
      <c r="Z350">
        <v>744060.08145509625</v>
      </c>
      <c r="AA350">
        <v>780199.26906439406</v>
      </c>
      <c r="AB350">
        <v>820031.05454487808</v>
      </c>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c r="CW350"/>
      <c r="CX350"/>
      <c r="CY350"/>
      <c r="CZ350"/>
      <c r="DA350"/>
      <c r="DB350"/>
      <c r="DC350"/>
      <c r="DD350"/>
      <c r="DE350"/>
      <c r="DF350"/>
      <c r="DG350"/>
      <c r="DH350"/>
      <c r="DI350"/>
      <c r="DJ350"/>
      <c r="DK350"/>
      <c r="DL350"/>
      <c r="DM350"/>
      <c r="DN350"/>
      <c r="DO350"/>
      <c r="DP350"/>
      <c r="DQ350"/>
      <c r="DR350"/>
      <c r="DS350"/>
      <c r="DT350"/>
      <c r="DU350"/>
      <c r="DV350"/>
      <c r="DW350"/>
      <c r="DX350"/>
      <c r="DY350"/>
      <c r="DZ350"/>
      <c r="EA350"/>
      <c r="EB350"/>
      <c r="EC350"/>
      <c r="ED350"/>
      <c r="EE350"/>
      <c r="EF350"/>
      <c r="EG350"/>
      <c r="EH350"/>
      <c r="EI350"/>
      <c r="EJ350"/>
      <c r="EK350"/>
      <c r="EL350"/>
      <c r="EM350"/>
      <c r="EN350"/>
      <c r="EO350"/>
      <c r="EP350"/>
      <c r="EQ350"/>
      <c r="ER350"/>
      <c r="ES350"/>
      <c r="ET350"/>
      <c r="EU350"/>
      <c r="EV350"/>
      <c r="EW350"/>
      <c r="EX350"/>
      <c r="EY350"/>
      <c r="EZ350"/>
      <c r="FA350"/>
      <c r="FB350"/>
      <c r="FC350"/>
      <c r="FD350"/>
      <c r="FE350"/>
      <c r="FF350"/>
      <c r="FG350"/>
      <c r="FH350"/>
      <c r="FI350"/>
      <c r="FJ350"/>
      <c r="FK350"/>
      <c r="FL350"/>
      <c r="FM350"/>
      <c r="FN350"/>
      <c r="FO350"/>
      <c r="FP350"/>
      <c r="FQ350"/>
      <c r="FR350"/>
      <c r="FS350"/>
      <c r="FT350"/>
      <c r="FU350"/>
      <c r="FV350"/>
      <c r="FW350"/>
      <c r="FX350"/>
      <c r="FY350"/>
      <c r="FZ350"/>
      <c r="GA350"/>
      <c r="GB350"/>
      <c r="GC350"/>
      <c r="GD350"/>
      <c r="GE350"/>
      <c r="GF350"/>
      <c r="GG350"/>
      <c r="GH350"/>
      <c r="GI350"/>
      <c r="GJ350"/>
      <c r="GK350"/>
      <c r="GL350"/>
      <c r="GM350"/>
      <c r="GN350"/>
      <c r="GO350"/>
      <c r="GP350"/>
      <c r="GQ350"/>
      <c r="GR350"/>
      <c r="GS350"/>
      <c r="GT350"/>
      <c r="GU350"/>
      <c r="GV350"/>
      <c r="GW350"/>
      <c r="GX350"/>
      <c r="GY350"/>
      <c r="GZ350"/>
      <c r="HA350"/>
      <c r="HB350"/>
      <c r="HC350"/>
      <c r="HD350"/>
      <c r="HE350"/>
      <c r="HF350"/>
      <c r="HG350"/>
      <c r="HH350"/>
      <c r="HI350"/>
      <c r="HJ350"/>
      <c r="HK350"/>
      <c r="HL350"/>
      <c r="HM350"/>
      <c r="HN350"/>
      <c r="HO350"/>
      <c r="HP350"/>
      <c r="HQ350"/>
      <c r="HR350"/>
      <c r="HS350"/>
      <c r="HT350"/>
      <c r="HU350"/>
      <c r="HV350"/>
      <c r="HW350"/>
      <c r="HX350"/>
      <c r="HY350"/>
      <c r="HZ350"/>
      <c r="IA350"/>
      <c r="IB350"/>
      <c r="IC350"/>
      <c r="ID350"/>
      <c r="IE350"/>
      <c r="IF350"/>
      <c r="IG350"/>
      <c r="IH350"/>
      <c r="II350"/>
      <c r="IJ350"/>
      <c r="IK350"/>
      <c r="IL350"/>
      <c r="IM350"/>
      <c r="IN350"/>
      <c r="IO350"/>
      <c r="IP350"/>
      <c r="IQ350"/>
      <c r="IR350"/>
      <c r="IS350"/>
      <c r="IT350"/>
      <c r="IU350"/>
      <c r="IV350"/>
      <c r="IW350"/>
      <c r="IX350"/>
      <c r="IY350"/>
      <c r="IZ350"/>
      <c r="JA350"/>
      <c r="JB350"/>
      <c r="JC350"/>
      <c r="JD350"/>
      <c r="JE350"/>
      <c r="JF350"/>
      <c r="JG350"/>
      <c r="JH350"/>
      <c r="JI350"/>
      <c r="JJ350"/>
      <c r="JK350"/>
      <c r="JL350"/>
      <c r="JM350"/>
      <c r="JN350"/>
      <c r="JO350"/>
      <c r="JP350"/>
      <c r="JQ350"/>
      <c r="JR350"/>
      <c r="JS350"/>
      <c r="JT350"/>
      <c r="JU350"/>
      <c r="JV350"/>
      <c r="JW350"/>
      <c r="JX350"/>
      <c r="JY350"/>
      <c r="JZ350"/>
      <c r="KA350"/>
      <c r="KB350"/>
      <c r="KC350"/>
      <c r="KD350"/>
      <c r="KE350"/>
      <c r="KF350"/>
      <c r="KG350"/>
      <c r="KH350"/>
      <c r="KI350"/>
      <c r="KJ350"/>
      <c r="KK350"/>
      <c r="KL350"/>
      <c r="KM350"/>
      <c r="KN350"/>
      <c r="KO350"/>
      <c r="KP350"/>
      <c r="KQ350"/>
      <c r="KR350"/>
      <c r="KS350"/>
      <c r="KT350"/>
      <c r="KU350"/>
      <c r="KV350"/>
      <c r="KW350"/>
      <c r="KX350"/>
      <c r="KY350"/>
      <c r="KZ350"/>
      <c r="LA350"/>
      <c r="LB350"/>
      <c r="LC350"/>
      <c r="LD350"/>
      <c r="LE350"/>
      <c r="LF350"/>
      <c r="LG350"/>
      <c r="LH350"/>
      <c r="LI350"/>
      <c r="LJ350"/>
      <c r="LK350"/>
      <c r="LL350"/>
      <c r="LM350"/>
      <c r="LN350"/>
      <c r="LO350"/>
      <c r="LP350"/>
      <c r="LQ350"/>
      <c r="LR350"/>
      <c r="LS350"/>
      <c r="LT350"/>
      <c r="LU350"/>
      <c r="LV350"/>
      <c r="LW350"/>
      <c r="LX350"/>
      <c r="LY350"/>
      <c r="LZ350"/>
      <c r="MA350"/>
      <c r="MB350"/>
      <c r="MC350"/>
      <c r="MD350"/>
      <c r="ME350"/>
      <c r="MF350"/>
      <c r="MG350"/>
      <c r="MH350"/>
      <c r="MI350"/>
      <c r="MJ350"/>
      <c r="MK350"/>
      <c r="ML350"/>
      <c r="MM350"/>
      <c r="MN350"/>
      <c r="MO350"/>
      <c r="MP350"/>
      <c r="MQ350"/>
      <c r="MR350"/>
      <c r="MS350"/>
      <c r="MT350"/>
      <c r="MU350"/>
      <c r="MV350"/>
      <c r="MW350"/>
      <c r="MX350"/>
      <c r="MY350"/>
      <c r="MZ350"/>
      <c r="NA350"/>
      <c r="NB350"/>
      <c r="NC350"/>
      <c r="ND350"/>
      <c r="NE350"/>
      <c r="NF350"/>
      <c r="NG350"/>
      <c r="NH350"/>
      <c r="NI350"/>
      <c r="NJ350"/>
      <c r="NK350"/>
      <c r="NL350"/>
      <c r="NM350"/>
      <c r="NN350"/>
      <c r="NO350"/>
      <c r="NP350"/>
      <c r="NQ350"/>
      <c r="NR350"/>
      <c r="NS350"/>
      <c r="NT350"/>
      <c r="NU350"/>
      <c r="NV350"/>
      <c r="NW350"/>
      <c r="NX350"/>
      <c r="NY350"/>
      <c r="NZ350"/>
      <c r="OA350"/>
      <c r="OB350"/>
      <c r="OC350"/>
      <c r="OD350"/>
      <c r="OE350"/>
      <c r="OF350"/>
      <c r="OG350"/>
      <c r="OH350"/>
      <c r="OI350"/>
      <c r="OJ350"/>
      <c r="OK350"/>
      <c r="OL350"/>
      <c r="OM350"/>
      <c r="ON350"/>
      <c r="OO350"/>
      <c r="OP350"/>
      <c r="OQ350"/>
      <c r="OR350"/>
      <c r="OS350"/>
      <c r="OT350"/>
      <c r="OU350"/>
      <c r="OV350"/>
      <c r="OW350"/>
      <c r="OX350"/>
      <c r="OY350"/>
      <c r="OZ350"/>
      <c r="PA350"/>
      <c r="PB350"/>
      <c r="PC350"/>
      <c r="PD350"/>
      <c r="PE350"/>
      <c r="PF350"/>
      <c r="PG350"/>
      <c r="PH350"/>
      <c r="PI350"/>
      <c r="PJ350"/>
      <c r="PK350"/>
      <c r="PL350"/>
      <c r="PM350"/>
      <c r="PN350"/>
      <c r="PO350"/>
      <c r="PP350"/>
      <c r="PQ350"/>
      <c r="PR350"/>
      <c r="PS350"/>
      <c r="PT350"/>
      <c r="PU350"/>
      <c r="PV350"/>
      <c r="PW350"/>
      <c r="PX350"/>
      <c r="PY350"/>
      <c r="PZ350"/>
      <c r="QA350"/>
      <c r="QB350"/>
      <c r="QC350"/>
      <c r="QD350"/>
      <c r="QE350"/>
      <c r="QF350"/>
      <c r="QG350"/>
      <c r="QH350"/>
      <c r="QI350"/>
      <c r="QJ350"/>
      <c r="QK350"/>
      <c r="QL350"/>
      <c r="QM350"/>
      <c r="QN350"/>
      <c r="QO350"/>
      <c r="QP350"/>
      <c r="QQ350"/>
      <c r="QR350"/>
      <c r="QS350"/>
      <c r="QT350"/>
      <c r="QU350"/>
      <c r="QV350"/>
      <c r="QW350"/>
      <c r="QX350"/>
      <c r="QY350"/>
      <c r="QZ350"/>
      <c r="RA350"/>
      <c r="RB350"/>
      <c r="RC350"/>
      <c r="RD350"/>
      <c r="RE350"/>
      <c r="RF350"/>
      <c r="RG350"/>
      <c r="RH350"/>
      <c r="RI350"/>
      <c r="RJ350"/>
      <c r="RK350"/>
      <c r="RL350"/>
      <c r="RM350"/>
      <c r="RN350"/>
      <c r="RO350"/>
      <c r="RP350"/>
      <c r="RQ350"/>
      <c r="RR350"/>
      <c r="RS350"/>
      <c r="RT350"/>
      <c r="RU350"/>
      <c r="RV350"/>
      <c r="RW350"/>
      <c r="RX350"/>
      <c r="RY350"/>
      <c r="RZ350"/>
      <c r="SA350"/>
      <c r="SB350"/>
      <c r="SC350"/>
      <c r="SD350"/>
      <c r="SE350"/>
      <c r="SF350"/>
      <c r="SG350"/>
      <c r="SH350"/>
      <c r="SI350"/>
      <c r="SJ350"/>
      <c r="SK350"/>
      <c r="SL350"/>
      <c r="SM350"/>
      <c r="SN350"/>
      <c r="SO350"/>
      <c r="SP350"/>
      <c r="SQ350"/>
      <c r="SR350"/>
      <c r="SS350"/>
      <c r="ST350"/>
      <c r="SU350"/>
      <c r="SV350"/>
      <c r="SW350"/>
      <c r="SX350"/>
      <c r="SY350"/>
      <c r="SZ350"/>
      <c r="TA350"/>
      <c r="TB350"/>
      <c r="TC350"/>
      <c r="TD350"/>
      <c r="TE350"/>
      <c r="TF350"/>
      <c r="TG350"/>
      <c r="TH350"/>
      <c r="TI350"/>
      <c r="TJ350"/>
      <c r="TK350"/>
      <c r="TL350"/>
      <c r="TM350"/>
      <c r="TN350"/>
      <c r="TO350"/>
      <c r="TP350"/>
      <c r="TQ350"/>
      <c r="TR350"/>
      <c r="TS350"/>
      <c r="TT350"/>
      <c r="TU350"/>
      <c r="TV350"/>
      <c r="TW350"/>
      <c r="TX350"/>
      <c r="TY350"/>
      <c r="TZ350"/>
      <c r="UA350"/>
      <c r="UB350"/>
      <c r="UC350"/>
      <c r="UD350"/>
      <c r="UE350"/>
      <c r="UF350"/>
      <c r="UG350"/>
      <c r="UH350"/>
      <c r="UI350"/>
      <c r="UJ350"/>
      <c r="UK350"/>
      <c r="UL350"/>
      <c r="UM350"/>
      <c r="UN350"/>
      <c r="UO350"/>
      <c r="UP350"/>
      <c r="UQ350"/>
      <c r="UR350"/>
      <c r="US350"/>
      <c r="UT350"/>
      <c r="UU350"/>
      <c r="UV350"/>
      <c r="UW350"/>
      <c r="UX350"/>
      <c r="UY350"/>
      <c r="UZ350"/>
      <c r="VA350"/>
      <c r="VB350"/>
      <c r="VC350"/>
      <c r="VD350"/>
      <c r="VE350"/>
      <c r="VF350"/>
      <c r="VG350"/>
      <c r="VH350"/>
      <c r="VI350"/>
      <c r="VJ350"/>
      <c r="VK350"/>
      <c r="VL350"/>
      <c r="VM350"/>
      <c r="VN350"/>
      <c r="VO350"/>
      <c r="VP350"/>
      <c r="VQ350"/>
      <c r="VR350"/>
      <c r="VS350"/>
      <c r="VT350"/>
      <c r="VU350"/>
      <c r="VV350"/>
      <c r="VW350"/>
      <c r="VX350"/>
      <c r="VY350"/>
      <c r="VZ350"/>
      <c r="WA350"/>
      <c r="WB350"/>
      <c r="WC350"/>
      <c r="WD350"/>
      <c r="WE350"/>
      <c r="WF350"/>
      <c r="WG350"/>
      <c r="WH350"/>
      <c r="WI350"/>
      <c r="WJ350"/>
      <c r="WK350"/>
      <c r="WL350"/>
      <c r="WM350"/>
      <c r="WN350"/>
      <c r="WO350"/>
      <c r="WP350"/>
      <c r="WQ350"/>
      <c r="WR350"/>
      <c r="WS350"/>
      <c r="WT350"/>
      <c r="WU350"/>
      <c r="WV350"/>
      <c r="WW350"/>
      <c r="WX350"/>
      <c r="WY350"/>
      <c r="WZ350"/>
      <c r="XA350"/>
      <c r="XB350"/>
      <c r="XC350"/>
      <c r="XD350"/>
      <c r="XE350"/>
      <c r="XF350"/>
      <c r="XG350"/>
      <c r="XH350"/>
      <c r="XI350"/>
      <c r="XJ350"/>
      <c r="XK350"/>
      <c r="XL350"/>
      <c r="XM350"/>
      <c r="XN350"/>
      <c r="XO350"/>
      <c r="XP350"/>
      <c r="XQ350"/>
      <c r="XR350"/>
      <c r="XS350"/>
      <c r="XT350"/>
      <c r="XU350"/>
      <c r="XV350"/>
      <c r="XW350"/>
      <c r="XX350"/>
      <c r="XY350"/>
      <c r="XZ350"/>
      <c r="YA350"/>
      <c r="YB350"/>
      <c r="YC350"/>
      <c r="YD350"/>
      <c r="YE350"/>
      <c r="YF350"/>
      <c r="YG350"/>
      <c r="YH350"/>
      <c r="YI350"/>
      <c r="YJ350"/>
      <c r="YK350"/>
      <c r="YL350"/>
      <c r="YM350"/>
      <c r="YN350"/>
      <c r="YO350"/>
      <c r="YP350"/>
      <c r="YQ350"/>
      <c r="YR350"/>
      <c r="YS350"/>
      <c r="YT350"/>
      <c r="YU350"/>
      <c r="YV350"/>
      <c r="YW350"/>
      <c r="YX350"/>
      <c r="YY350"/>
      <c r="YZ350"/>
      <c r="ZA350"/>
      <c r="ZB350"/>
      <c r="ZC350"/>
      <c r="ZD350"/>
      <c r="ZE350"/>
      <c r="ZF350"/>
      <c r="ZG350"/>
      <c r="ZH350"/>
      <c r="ZI350"/>
      <c r="ZJ350"/>
      <c r="ZK350"/>
      <c r="ZL350"/>
      <c r="ZM350"/>
      <c r="ZN350"/>
      <c r="ZO350"/>
      <c r="ZP350"/>
      <c r="ZQ350"/>
      <c r="ZR350"/>
      <c r="ZS350"/>
      <c r="ZT350"/>
      <c r="ZU350"/>
      <c r="ZV350"/>
      <c r="ZW350"/>
      <c r="ZX350"/>
      <c r="ZY350"/>
      <c r="ZZ350"/>
    </row>
    <row r="351" spans="1:702" s="18" customFormat="1">
      <c r="A351" s="16" t="s">
        <v>68</v>
      </c>
      <c r="B351">
        <v>502542.61429162155</v>
      </c>
      <c r="C351">
        <v>474502.85459042591</v>
      </c>
      <c r="D351">
        <v>481790.35001611541</v>
      </c>
      <c r="E351">
        <v>459531.00042721722</v>
      </c>
      <c r="F351">
        <v>479781.60916198173</v>
      </c>
      <c r="G351">
        <v>423274.89692548208</v>
      </c>
      <c r="H351">
        <v>417676.28445243574</v>
      </c>
      <c r="I351">
        <v>407208.30066772213</v>
      </c>
      <c r="J351">
        <v>371394.91715217545</v>
      </c>
      <c r="K351">
        <v>399869.77853985567</v>
      </c>
      <c r="L351">
        <v>453820.55637141748</v>
      </c>
      <c r="M351">
        <v>434995.41829951742</v>
      </c>
      <c r="N351">
        <v>407573.45768509887</v>
      </c>
      <c r="O351">
        <v>359385.63546228106</v>
      </c>
      <c r="P351">
        <v>317073.34331112454</v>
      </c>
      <c r="Q351">
        <v>281715.6575009732</v>
      </c>
      <c r="R351">
        <v>0</v>
      </c>
      <c r="S351">
        <v>0</v>
      </c>
      <c r="T351">
        <v>0</v>
      </c>
      <c r="U351">
        <v>0</v>
      </c>
      <c r="V351">
        <v>0</v>
      </c>
      <c r="W351">
        <v>0</v>
      </c>
      <c r="X351">
        <v>0</v>
      </c>
      <c r="Y351">
        <v>0</v>
      </c>
      <c r="Z351">
        <v>0</v>
      </c>
      <c r="AA351">
        <v>0</v>
      </c>
      <c r="AB351">
        <v>0</v>
      </c>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c r="CW351"/>
      <c r="CX351"/>
      <c r="CY351"/>
      <c r="CZ351"/>
      <c r="DA351"/>
      <c r="DB351"/>
      <c r="DC351"/>
      <c r="DD351"/>
      <c r="DE351"/>
      <c r="DF351"/>
      <c r="DG351"/>
      <c r="DH351"/>
      <c r="DI351"/>
      <c r="DJ351"/>
      <c r="DK351"/>
      <c r="DL351"/>
      <c r="DM351"/>
      <c r="DN351"/>
      <c r="DO351"/>
      <c r="DP351"/>
      <c r="DQ351"/>
      <c r="DR351"/>
      <c r="DS351"/>
      <c r="DT351"/>
      <c r="DU351"/>
      <c r="DV351"/>
      <c r="DW351"/>
      <c r="DX351"/>
      <c r="DY351"/>
      <c r="DZ351"/>
      <c r="EA351"/>
      <c r="EB351"/>
      <c r="EC351"/>
      <c r="ED351"/>
      <c r="EE351"/>
      <c r="EF351"/>
      <c r="EG351"/>
      <c r="EH351"/>
      <c r="EI351"/>
      <c r="EJ351"/>
      <c r="EK351"/>
      <c r="EL351"/>
      <c r="EM351"/>
      <c r="EN351"/>
      <c r="EO351"/>
      <c r="EP351"/>
      <c r="EQ351"/>
      <c r="ER351"/>
      <c r="ES351"/>
      <c r="ET351"/>
      <c r="EU351"/>
      <c r="EV351"/>
      <c r="EW351"/>
      <c r="EX351"/>
      <c r="EY351"/>
      <c r="EZ351"/>
      <c r="FA351"/>
      <c r="FB351"/>
      <c r="FC351"/>
      <c r="FD351"/>
      <c r="FE351"/>
      <c r="FF351"/>
      <c r="FG351"/>
      <c r="FH351"/>
      <c r="FI351"/>
      <c r="FJ351"/>
      <c r="FK351"/>
      <c r="FL351"/>
      <c r="FM351"/>
      <c r="FN351"/>
      <c r="FO351"/>
      <c r="FP351"/>
      <c r="FQ351"/>
      <c r="FR351"/>
      <c r="FS351"/>
      <c r="FT351"/>
      <c r="FU351"/>
      <c r="FV351"/>
      <c r="FW351"/>
      <c r="FX351"/>
      <c r="FY351"/>
      <c r="FZ351"/>
      <c r="GA351"/>
      <c r="GB351"/>
      <c r="GC351"/>
      <c r="GD351"/>
      <c r="GE351"/>
      <c r="GF351"/>
      <c r="GG351"/>
      <c r="GH351"/>
      <c r="GI351"/>
      <c r="GJ351"/>
      <c r="GK351"/>
      <c r="GL351"/>
      <c r="GM351"/>
      <c r="GN351"/>
      <c r="GO351"/>
      <c r="GP351"/>
      <c r="GQ351"/>
      <c r="GR351"/>
      <c r="GS351"/>
      <c r="GT351"/>
      <c r="GU351"/>
      <c r="GV351"/>
      <c r="GW351"/>
      <c r="GX351"/>
      <c r="GY351"/>
      <c r="GZ351"/>
      <c r="HA351"/>
      <c r="HB351"/>
      <c r="HC351"/>
      <c r="HD351"/>
      <c r="HE351"/>
      <c r="HF351"/>
      <c r="HG351"/>
      <c r="HH351"/>
      <c r="HI351"/>
      <c r="HJ351"/>
      <c r="HK351"/>
      <c r="HL351"/>
      <c r="HM351"/>
      <c r="HN351"/>
      <c r="HO351"/>
      <c r="HP351"/>
      <c r="HQ351"/>
      <c r="HR351"/>
      <c r="HS351"/>
      <c r="HT351"/>
      <c r="HU351"/>
      <c r="HV351"/>
      <c r="HW351"/>
      <c r="HX351"/>
      <c r="HY351"/>
      <c r="HZ351"/>
      <c r="IA351"/>
      <c r="IB351"/>
      <c r="IC351"/>
      <c r="ID351"/>
      <c r="IE351"/>
      <c r="IF351"/>
      <c r="IG351"/>
      <c r="IH351"/>
      <c r="II351"/>
      <c r="IJ351"/>
      <c r="IK351"/>
      <c r="IL351"/>
      <c r="IM351"/>
      <c r="IN351"/>
      <c r="IO351"/>
      <c r="IP351"/>
      <c r="IQ351"/>
      <c r="IR351"/>
      <c r="IS351"/>
      <c r="IT351"/>
      <c r="IU351"/>
      <c r="IV351"/>
      <c r="IW351"/>
      <c r="IX351"/>
      <c r="IY351"/>
      <c r="IZ351"/>
      <c r="JA351"/>
      <c r="JB351"/>
      <c r="JC351"/>
      <c r="JD351"/>
      <c r="JE351"/>
      <c r="JF351"/>
      <c r="JG351"/>
      <c r="JH351"/>
      <c r="JI351"/>
      <c r="JJ351"/>
      <c r="JK351"/>
      <c r="JL351"/>
      <c r="JM351"/>
      <c r="JN351"/>
      <c r="JO351"/>
      <c r="JP351"/>
      <c r="JQ351"/>
      <c r="JR351"/>
      <c r="JS351"/>
      <c r="JT351"/>
      <c r="JU351"/>
      <c r="JV351"/>
      <c r="JW351"/>
      <c r="JX351"/>
      <c r="JY351"/>
      <c r="JZ351"/>
      <c r="KA351"/>
      <c r="KB351"/>
      <c r="KC351"/>
      <c r="KD351"/>
      <c r="KE351"/>
      <c r="KF351"/>
      <c r="KG351"/>
      <c r="KH351"/>
      <c r="KI351"/>
      <c r="KJ351"/>
      <c r="KK351"/>
      <c r="KL351"/>
      <c r="KM351"/>
      <c r="KN351"/>
      <c r="KO351"/>
      <c r="KP351"/>
      <c r="KQ351"/>
      <c r="KR351"/>
      <c r="KS351"/>
      <c r="KT351"/>
      <c r="KU351"/>
      <c r="KV351"/>
      <c r="KW351"/>
      <c r="KX351"/>
      <c r="KY351"/>
      <c r="KZ351"/>
      <c r="LA351"/>
      <c r="LB351"/>
      <c r="LC351"/>
      <c r="LD351"/>
      <c r="LE351"/>
      <c r="LF351"/>
      <c r="LG351"/>
      <c r="LH351"/>
      <c r="LI351"/>
      <c r="LJ351"/>
      <c r="LK351"/>
      <c r="LL351"/>
      <c r="LM351"/>
      <c r="LN351"/>
      <c r="LO351"/>
      <c r="LP351"/>
      <c r="LQ351"/>
      <c r="LR351"/>
      <c r="LS351"/>
      <c r="LT351"/>
      <c r="LU351"/>
      <c r="LV351"/>
      <c r="LW351"/>
      <c r="LX351"/>
      <c r="LY351"/>
      <c r="LZ351"/>
      <c r="MA351"/>
      <c r="MB351"/>
      <c r="MC351"/>
      <c r="MD351"/>
      <c r="ME351"/>
      <c r="MF351"/>
      <c r="MG351"/>
      <c r="MH351"/>
      <c r="MI351"/>
      <c r="MJ351"/>
      <c r="MK351"/>
      <c r="ML351"/>
      <c r="MM351"/>
      <c r="MN351"/>
      <c r="MO351"/>
      <c r="MP351"/>
      <c r="MQ351"/>
      <c r="MR351"/>
      <c r="MS351"/>
      <c r="MT351"/>
      <c r="MU351"/>
      <c r="MV351"/>
      <c r="MW351"/>
      <c r="MX351"/>
      <c r="MY351"/>
      <c r="MZ351"/>
      <c r="NA351"/>
      <c r="NB351"/>
      <c r="NC351"/>
      <c r="ND351"/>
      <c r="NE351"/>
      <c r="NF351"/>
      <c r="NG351"/>
      <c r="NH351"/>
      <c r="NI351"/>
      <c r="NJ351"/>
      <c r="NK351"/>
      <c r="NL351"/>
      <c r="NM351"/>
      <c r="NN351"/>
      <c r="NO351"/>
      <c r="NP351"/>
      <c r="NQ351"/>
      <c r="NR351"/>
      <c r="NS351"/>
      <c r="NT351"/>
      <c r="NU351"/>
      <c r="NV351"/>
      <c r="NW351"/>
      <c r="NX351"/>
      <c r="NY351"/>
      <c r="NZ351"/>
      <c r="OA351"/>
      <c r="OB351"/>
      <c r="OC351"/>
      <c r="OD351"/>
      <c r="OE351"/>
      <c r="OF351"/>
      <c r="OG351"/>
      <c r="OH351"/>
      <c r="OI351"/>
      <c r="OJ351"/>
      <c r="OK351"/>
      <c r="OL351"/>
      <c r="OM351"/>
      <c r="ON351"/>
      <c r="OO351"/>
      <c r="OP351"/>
      <c r="OQ351"/>
      <c r="OR351"/>
      <c r="OS351"/>
      <c r="OT351"/>
      <c r="OU351"/>
      <c r="OV351"/>
      <c r="OW351"/>
      <c r="OX351"/>
      <c r="OY351"/>
      <c r="OZ351"/>
      <c r="PA351"/>
      <c r="PB351"/>
      <c r="PC351"/>
      <c r="PD351"/>
      <c r="PE351"/>
      <c r="PF351"/>
      <c r="PG351"/>
      <c r="PH351"/>
      <c r="PI351"/>
      <c r="PJ351"/>
      <c r="PK351"/>
      <c r="PL351"/>
      <c r="PM351"/>
      <c r="PN351"/>
      <c r="PO351"/>
      <c r="PP351"/>
      <c r="PQ351"/>
      <c r="PR351"/>
      <c r="PS351"/>
      <c r="PT351"/>
      <c r="PU351"/>
      <c r="PV351"/>
      <c r="PW351"/>
      <c r="PX351"/>
      <c r="PY351"/>
      <c r="PZ351"/>
      <c r="QA351"/>
      <c r="QB351"/>
      <c r="QC351"/>
      <c r="QD351"/>
      <c r="QE351"/>
      <c r="QF351"/>
      <c r="QG351"/>
      <c r="QH351"/>
      <c r="QI351"/>
      <c r="QJ351"/>
      <c r="QK351"/>
      <c r="QL351"/>
      <c r="QM351"/>
      <c r="QN351"/>
      <c r="QO351"/>
      <c r="QP351"/>
      <c r="QQ351"/>
      <c r="QR351"/>
      <c r="QS351"/>
      <c r="QT351"/>
      <c r="QU351"/>
      <c r="QV351"/>
      <c r="QW351"/>
      <c r="QX351"/>
      <c r="QY351"/>
      <c r="QZ351"/>
      <c r="RA351"/>
      <c r="RB351"/>
      <c r="RC351"/>
      <c r="RD351"/>
      <c r="RE351"/>
      <c r="RF351"/>
      <c r="RG351"/>
      <c r="RH351"/>
      <c r="RI351"/>
      <c r="RJ351"/>
      <c r="RK351"/>
      <c r="RL351"/>
      <c r="RM351"/>
      <c r="RN351"/>
      <c r="RO351"/>
      <c r="RP351"/>
      <c r="RQ351"/>
      <c r="RR351"/>
      <c r="RS351"/>
      <c r="RT351"/>
      <c r="RU351"/>
      <c r="RV351"/>
      <c r="RW351"/>
      <c r="RX351"/>
      <c r="RY351"/>
      <c r="RZ351"/>
      <c r="SA351"/>
      <c r="SB351"/>
      <c r="SC351"/>
      <c r="SD351"/>
      <c r="SE351"/>
      <c r="SF351"/>
      <c r="SG351"/>
      <c r="SH351"/>
      <c r="SI351"/>
      <c r="SJ351"/>
      <c r="SK351"/>
      <c r="SL351"/>
      <c r="SM351"/>
      <c r="SN351"/>
      <c r="SO351"/>
      <c r="SP351"/>
      <c r="SQ351"/>
      <c r="SR351"/>
      <c r="SS351"/>
      <c r="ST351"/>
      <c r="SU351"/>
      <c r="SV351"/>
      <c r="SW351"/>
      <c r="SX351"/>
      <c r="SY351"/>
      <c r="SZ351"/>
      <c r="TA351"/>
      <c r="TB351"/>
      <c r="TC351"/>
      <c r="TD351"/>
      <c r="TE351"/>
      <c r="TF351"/>
      <c r="TG351"/>
      <c r="TH351"/>
      <c r="TI351"/>
      <c r="TJ351"/>
      <c r="TK351"/>
      <c r="TL351"/>
      <c r="TM351"/>
      <c r="TN351"/>
      <c r="TO351"/>
      <c r="TP351"/>
      <c r="TQ351"/>
      <c r="TR351"/>
      <c r="TS351"/>
      <c r="TT351"/>
      <c r="TU351"/>
      <c r="TV351"/>
      <c r="TW351"/>
      <c r="TX351"/>
      <c r="TY351"/>
      <c r="TZ351"/>
      <c r="UA351"/>
      <c r="UB351"/>
      <c r="UC351"/>
      <c r="UD351"/>
      <c r="UE351"/>
      <c r="UF351"/>
      <c r="UG351"/>
      <c r="UH351"/>
      <c r="UI351"/>
      <c r="UJ351"/>
      <c r="UK351"/>
      <c r="UL351"/>
      <c r="UM351"/>
      <c r="UN351"/>
      <c r="UO351"/>
      <c r="UP351"/>
      <c r="UQ351"/>
      <c r="UR351"/>
      <c r="US351"/>
      <c r="UT351"/>
      <c r="UU351"/>
      <c r="UV351"/>
      <c r="UW351"/>
      <c r="UX351"/>
      <c r="UY351"/>
      <c r="UZ351"/>
      <c r="VA351"/>
      <c r="VB351"/>
      <c r="VC351"/>
      <c r="VD351"/>
      <c r="VE351"/>
      <c r="VF351"/>
      <c r="VG351"/>
      <c r="VH351"/>
      <c r="VI351"/>
      <c r="VJ351"/>
      <c r="VK351"/>
      <c r="VL351"/>
      <c r="VM351"/>
      <c r="VN351"/>
      <c r="VO351"/>
      <c r="VP351"/>
      <c r="VQ351"/>
      <c r="VR351"/>
      <c r="VS351"/>
      <c r="VT351"/>
      <c r="VU351"/>
      <c r="VV351"/>
      <c r="VW351"/>
      <c r="VX351"/>
      <c r="VY351"/>
      <c r="VZ351"/>
      <c r="WA351"/>
      <c r="WB351"/>
      <c r="WC351"/>
      <c r="WD351"/>
      <c r="WE351"/>
      <c r="WF351"/>
      <c r="WG351"/>
      <c r="WH351"/>
      <c r="WI351"/>
      <c r="WJ351"/>
      <c r="WK351"/>
      <c r="WL351"/>
      <c r="WM351"/>
      <c r="WN351"/>
      <c r="WO351"/>
      <c r="WP351"/>
      <c r="WQ351"/>
      <c r="WR351"/>
      <c r="WS351"/>
      <c r="WT351"/>
      <c r="WU351"/>
      <c r="WV351"/>
      <c r="WW351"/>
      <c r="WX351"/>
      <c r="WY351"/>
      <c r="WZ351"/>
      <c r="XA351"/>
      <c r="XB351"/>
      <c r="XC351"/>
      <c r="XD351"/>
      <c r="XE351"/>
      <c r="XF351"/>
      <c r="XG351"/>
      <c r="XH351"/>
      <c r="XI351"/>
      <c r="XJ351"/>
      <c r="XK351"/>
      <c r="XL351"/>
      <c r="XM351"/>
      <c r="XN351"/>
      <c r="XO351"/>
      <c r="XP351"/>
      <c r="XQ351"/>
      <c r="XR351"/>
      <c r="XS351"/>
      <c r="XT351"/>
      <c r="XU351"/>
      <c r="XV351"/>
      <c r="XW351"/>
      <c r="XX351"/>
      <c r="XY351"/>
      <c r="XZ351"/>
      <c r="YA351"/>
      <c r="YB351"/>
      <c r="YC351"/>
      <c r="YD351"/>
      <c r="YE351"/>
      <c r="YF351"/>
      <c r="YG351"/>
      <c r="YH351"/>
      <c r="YI351"/>
      <c r="YJ351"/>
      <c r="YK351"/>
      <c r="YL351"/>
      <c r="YM351"/>
      <c r="YN351"/>
      <c r="YO351"/>
      <c r="YP351"/>
      <c r="YQ351"/>
      <c r="YR351"/>
      <c r="YS351"/>
      <c r="YT351"/>
      <c r="YU351"/>
      <c r="YV351"/>
      <c r="YW351"/>
      <c r="YX351"/>
      <c r="YY351"/>
      <c r="YZ351"/>
      <c r="ZA351"/>
      <c r="ZB351"/>
      <c r="ZC351"/>
      <c r="ZD351"/>
      <c r="ZE351"/>
      <c r="ZF351"/>
      <c r="ZG351"/>
      <c r="ZH351"/>
      <c r="ZI351"/>
      <c r="ZJ351"/>
      <c r="ZK351"/>
      <c r="ZL351"/>
      <c r="ZM351"/>
      <c r="ZN351"/>
      <c r="ZO351"/>
      <c r="ZP351"/>
      <c r="ZQ351"/>
      <c r="ZR351"/>
      <c r="ZS351"/>
      <c r="ZT351"/>
      <c r="ZU351"/>
      <c r="ZV351"/>
      <c r="ZW351"/>
      <c r="ZX351"/>
      <c r="ZY351"/>
      <c r="ZZ351"/>
    </row>
    <row r="352" spans="1:702" s="18" customFormat="1">
      <c r="A352" s="16" t="s">
        <v>69</v>
      </c>
      <c r="B352">
        <v>125635.65357290539</v>
      </c>
      <c r="C352">
        <v>118625.71364760648</v>
      </c>
      <c r="D352">
        <v>120447.58750402885</v>
      </c>
      <c r="E352">
        <v>114882.75010680431</v>
      </c>
      <c r="F352">
        <v>119945.40229049545</v>
      </c>
      <c r="G352">
        <v>105818.72423137051</v>
      </c>
      <c r="H352">
        <v>104419.07111310892</v>
      </c>
      <c r="I352">
        <v>101802.07516693052</v>
      </c>
      <c r="J352">
        <v>92848.729288043847</v>
      </c>
      <c r="K352">
        <v>99967.444634963889</v>
      </c>
      <c r="L352">
        <v>113455.13909285434</v>
      </c>
      <c r="M352">
        <v>108748.85457487933</v>
      </c>
      <c r="N352">
        <v>101893.36442127469</v>
      </c>
      <c r="O352">
        <v>89846.408865570236</v>
      </c>
      <c r="P352">
        <v>79268.335827781106</v>
      </c>
      <c r="Q352">
        <v>70428.914375243272</v>
      </c>
      <c r="R352">
        <v>331025.63703771512</v>
      </c>
      <c r="S352">
        <v>302683.03534189996</v>
      </c>
      <c r="T352">
        <v>316328.35346698976</v>
      </c>
      <c r="U352">
        <v>290735.0976411624</v>
      </c>
      <c r="V352">
        <v>381976.77124540182</v>
      </c>
      <c r="W352">
        <v>411608.90860194236</v>
      </c>
      <c r="X352">
        <v>393463.9094957239</v>
      </c>
      <c r="Y352">
        <v>349128.43095358461</v>
      </c>
      <c r="Z352">
        <v>313937.15857397747</v>
      </c>
      <c r="AA352">
        <v>310371.66544955131</v>
      </c>
      <c r="AB352">
        <v>322247.52225634729</v>
      </c>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c r="CW352"/>
      <c r="CX352"/>
      <c r="CY352"/>
      <c r="CZ352"/>
      <c r="DA352"/>
      <c r="DB352"/>
      <c r="DC352"/>
      <c r="DD352"/>
      <c r="DE352"/>
      <c r="DF352"/>
      <c r="DG352"/>
      <c r="DH352"/>
      <c r="DI352"/>
      <c r="DJ352"/>
      <c r="DK352"/>
      <c r="DL352"/>
      <c r="DM352"/>
      <c r="DN352"/>
      <c r="DO352"/>
      <c r="DP352"/>
      <c r="DQ352"/>
      <c r="DR352"/>
      <c r="DS352"/>
      <c r="DT352"/>
      <c r="DU352"/>
      <c r="DV352"/>
      <c r="DW352"/>
      <c r="DX352"/>
      <c r="DY352"/>
      <c r="DZ352"/>
      <c r="EA352"/>
      <c r="EB352"/>
      <c r="EC352"/>
      <c r="ED352"/>
      <c r="EE352"/>
      <c r="EF352"/>
      <c r="EG352"/>
      <c r="EH352"/>
      <c r="EI352"/>
      <c r="EJ352"/>
      <c r="EK352"/>
      <c r="EL352"/>
      <c r="EM352"/>
      <c r="EN352"/>
      <c r="EO352"/>
      <c r="EP352"/>
      <c r="EQ352"/>
      <c r="ER352"/>
      <c r="ES352"/>
      <c r="ET352"/>
      <c r="EU352"/>
      <c r="EV352"/>
      <c r="EW352"/>
      <c r="EX352"/>
      <c r="EY352"/>
      <c r="EZ352"/>
      <c r="FA352"/>
      <c r="FB352"/>
      <c r="FC352"/>
      <c r="FD352"/>
      <c r="FE352"/>
      <c r="FF352"/>
      <c r="FG352"/>
      <c r="FH352"/>
      <c r="FI352"/>
      <c r="FJ352"/>
      <c r="FK352"/>
      <c r="FL352"/>
      <c r="FM352"/>
      <c r="FN352"/>
      <c r="FO352"/>
      <c r="FP352"/>
      <c r="FQ352"/>
      <c r="FR352"/>
      <c r="FS352"/>
      <c r="FT352"/>
      <c r="FU352"/>
      <c r="FV352"/>
      <c r="FW352"/>
      <c r="FX352"/>
      <c r="FY352"/>
      <c r="FZ352"/>
      <c r="GA352"/>
      <c r="GB352"/>
      <c r="GC352"/>
      <c r="GD352"/>
      <c r="GE352"/>
      <c r="GF352"/>
      <c r="GG352"/>
      <c r="GH352"/>
      <c r="GI352"/>
      <c r="GJ352"/>
      <c r="GK352"/>
      <c r="GL352"/>
      <c r="GM352"/>
      <c r="GN352"/>
      <c r="GO352"/>
      <c r="GP352"/>
      <c r="GQ352"/>
      <c r="GR352"/>
      <c r="GS352"/>
      <c r="GT352"/>
      <c r="GU352"/>
      <c r="GV352"/>
      <c r="GW352"/>
      <c r="GX352"/>
      <c r="GY352"/>
      <c r="GZ352"/>
      <c r="HA352"/>
      <c r="HB352"/>
      <c r="HC352"/>
      <c r="HD352"/>
      <c r="HE352"/>
      <c r="HF352"/>
      <c r="HG352"/>
      <c r="HH352"/>
      <c r="HI352"/>
      <c r="HJ352"/>
      <c r="HK352"/>
      <c r="HL352"/>
      <c r="HM352"/>
      <c r="HN352"/>
      <c r="HO352"/>
      <c r="HP352"/>
      <c r="HQ352"/>
      <c r="HR352"/>
      <c r="HS352"/>
      <c r="HT352"/>
      <c r="HU352"/>
      <c r="HV352"/>
      <c r="HW352"/>
      <c r="HX352"/>
      <c r="HY352"/>
      <c r="HZ352"/>
      <c r="IA352"/>
      <c r="IB352"/>
      <c r="IC352"/>
      <c r="ID352"/>
      <c r="IE352"/>
      <c r="IF352"/>
      <c r="IG352"/>
      <c r="IH352"/>
      <c r="II352"/>
      <c r="IJ352"/>
      <c r="IK352"/>
      <c r="IL352"/>
      <c r="IM352"/>
      <c r="IN352"/>
      <c r="IO352"/>
      <c r="IP352"/>
      <c r="IQ352"/>
      <c r="IR352"/>
      <c r="IS352"/>
      <c r="IT352"/>
      <c r="IU352"/>
      <c r="IV352"/>
      <c r="IW352"/>
      <c r="IX352"/>
      <c r="IY352"/>
      <c r="IZ352"/>
      <c r="JA352"/>
      <c r="JB352"/>
      <c r="JC352"/>
      <c r="JD352"/>
      <c r="JE352"/>
      <c r="JF352"/>
      <c r="JG352"/>
      <c r="JH352"/>
      <c r="JI352"/>
      <c r="JJ352"/>
      <c r="JK352"/>
      <c r="JL352"/>
      <c r="JM352"/>
      <c r="JN352"/>
      <c r="JO352"/>
      <c r="JP352"/>
      <c r="JQ352"/>
      <c r="JR352"/>
      <c r="JS352"/>
      <c r="JT352"/>
      <c r="JU352"/>
      <c r="JV352"/>
      <c r="JW352"/>
      <c r="JX352"/>
      <c r="JY352"/>
      <c r="JZ352"/>
      <c r="KA352"/>
      <c r="KB352"/>
      <c r="KC352"/>
      <c r="KD352"/>
      <c r="KE352"/>
      <c r="KF352"/>
      <c r="KG352"/>
      <c r="KH352"/>
      <c r="KI352"/>
      <c r="KJ352"/>
      <c r="KK352"/>
      <c r="KL352"/>
      <c r="KM352"/>
      <c r="KN352"/>
      <c r="KO352"/>
      <c r="KP352"/>
      <c r="KQ352"/>
      <c r="KR352"/>
      <c r="KS352"/>
      <c r="KT352"/>
      <c r="KU352"/>
      <c r="KV352"/>
      <c r="KW352"/>
      <c r="KX352"/>
      <c r="KY352"/>
      <c r="KZ352"/>
      <c r="LA352"/>
      <c r="LB352"/>
      <c r="LC352"/>
      <c r="LD352"/>
      <c r="LE352"/>
      <c r="LF352"/>
      <c r="LG352"/>
      <c r="LH352"/>
      <c r="LI352"/>
      <c r="LJ352"/>
      <c r="LK352"/>
      <c r="LL352"/>
      <c r="LM352"/>
      <c r="LN352"/>
      <c r="LO352"/>
      <c r="LP352"/>
      <c r="LQ352"/>
      <c r="LR352"/>
      <c r="LS352"/>
      <c r="LT352"/>
      <c r="LU352"/>
      <c r="LV352"/>
      <c r="LW352"/>
      <c r="LX352"/>
      <c r="LY352"/>
      <c r="LZ352"/>
      <c r="MA352"/>
      <c r="MB352"/>
      <c r="MC352"/>
      <c r="MD352"/>
      <c r="ME352"/>
      <c r="MF352"/>
      <c r="MG352"/>
      <c r="MH352"/>
      <c r="MI352"/>
      <c r="MJ352"/>
      <c r="MK352"/>
      <c r="ML352"/>
      <c r="MM352"/>
      <c r="MN352"/>
      <c r="MO352"/>
      <c r="MP352"/>
      <c r="MQ352"/>
      <c r="MR352"/>
      <c r="MS352"/>
      <c r="MT352"/>
      <c r="MU352"/>
      <c r="MV352"/>
      <c r="MW352"/>
      <c r="MX352"/>
      <c r="MY352"/>
      <c r="MZ352"/>
      <c r="NA352"/>
      <c r="NB352"/>
      <c r="NC352"/>
      <c r="ND352"/>
      <c r="NE352"/>
      <c r="NF352"/>
      <c r="NG352"/>
      <c r="NH352"/>
      <c r="NI352"/>
      <c r="NJ352"/>
      <c r="NK352"/>
      <c r="NL352"/>
      <c r="NM352"/>
      <c r="NN352"/>
      <c r="NO352"/>
      <c r="NP352"/>
      <c r="NQ352"/>
      <c r="NR352"/>
      <c r="NS352"/>
      <c r="NT352"/>
      <c r="NU352"/>
      <c r="NV352"/>
      <c r="NW352"/>
      <c r="NX352"/>
      <c r="NY352"/>
      <c r="NZ352"/>
      <c r="OA352"/>
      <c r="OB352"/>
      <c r="OC352"/>
      <c r="OD352"/>
      <c r="OE352"/>
      <c r="OF352"/>
      <c r="OG352"/>
      <c r="OH352"/>
      <c r="OI352"/>
      <c r="OJ352"/>
      <c r="OK352"/>
      <c r="OL352"/>
      <c r="OM352"/>
      <c r="ON352"/>
      <c r="OO352"/>
      <c r="OP352"/>
      <c r="OQ352"/>
      <c r="OR352"/>
      <c r="OS352"/>
      <c r="OT352"/>
      <c r="OU352"/>
      <c r="OV352"/>
      <c r="OW352"/>
      <c r="OX352"/>
      <c r="OY352"/>
      <c r="OZ352"/>
      <c r="PA352"/>
      <c r="PB352"/>
      <c r="PC352"/>
      <c r="PD352"/>
      <c r="PE352"/>
      <c r="PF352"/>
      <c r="PG352"/>
      <c r="PH352"/>
      <c r="PI352"/>
      <c r="PJ352"/>
      <c r="PK352"/>
      <c r="PL352"/>
      <c r="PM352"/>
      <c r="PN352"/>
      <c r="PO352"/>
      <c r="PP352"/>
      <c r="PQ352"/>
      <c r="PR352"/>
      <c r="PS352"/>
      <c r="PT352"/>
      <c r="PU352"/>
      <c r="PV352"/>
      <c r="PW352"/>
      <c r="PX352"/>
      <c r="PY352"/>
      <c r="PZ352"/>
      <c r="QA352"/>
      <c r="QB352"/>
      <c r="QC352"/>
      <c r="QD352"/>
      <c r="QE352"/>
      <c r="QF352"/>
      <c r="QG352"/>
      <c r="QH352"/>
      <c r="QI352"/>
      <c r="QJ352"/>
      <c r="QK352"/>
      <c r="QL352"/>
      <c r="QM352"/>
      <c r="QN352"/>
      <c r="QO352"/>
      <c r="QP352"/>
      <c r="QQ352"/>
      <c r="QR352"/>
      <c r="QS352"/>
      <c r="QT352"/>
      <c r="QU352"/>
      <c r="QV352"/>
      <c r="QW352"/>
      <c r="QX352"/>
      <c r="QY352"/>
      <c r="QZ352"/>
      <c r="RA352"/>
      <c r="RB352"/>
      <c r="RC352"/>
      <c r="RD352"/>
      <c r="RE352"/>
      <c r="RF352"/>
      <c r="RG352"/>
      <c r="RH352"/>
      <c r="RI352"/>
      <c r="RJ352"/>
      <c r="RK352"/>
      <c r="RL352"/>
      <c r="RM352"/>
      <c r="RN352"/>
      <c r="RO352"/>
      <c r="RP352"/>
      <c r="RQ352"/>
      <c r="RR352"/>
      <c r="RS352"/>
      <c r="RT352"/>
      <c r="RU352"/>
      <c r="RV352"/>
      <c r="RW352"/>
      <c r="RX352"/>
      <c r="RY352"/>
      <c r="RZ352"/>
      <c r="SA352"/>
      <c r="SB352"/>
      <c r="SC352"/>
      <c r="SD352"/>
      <c r="SE352"/>
      <c r="SF352"/>
      <c r="SG352"/>
      <c r="SH352"/>
      <c r="SI352"/>
      <c r="SJ352"/>
      <c r="SK352"/>
      <c r="SL352"/>
      <c r="SM352"/>
      <c r="SN352"/>
      <c r="SO352"/>
      <c r="SP352"/>
      <c r="SQ352"/>
      <c r="SR352"/>
      <c r="SS352"/>
      <c r="ST352"/>
      <c r="SU352"/>
      <c r="SV352"/>
      <c r="SW352"/>
      <c r="SX352"/>
      <c r="SY352"/>
      <c r="SZ352"/>
      <c r="TA352"/>
      <c r="TB352"/>
      <c r="TC352"/>
      <c r="TD352"/>
      <c r="TE352"/>
      <c r="TF352"/>
      <c r="TG352"/>
      <c r="TH352"/>
      <c r="TI352"/>
      <c r="TJ352"/>
      <c r="TK352"/>
      <c r="TL352"/>
      <c r="TM352"/>
      <c r="TN352"/>
      <c r="TO352"/>
      <c r="TP352"/>
      <c r="TQ352"/>
      <c r="TR352"/>
      <c r="TS352"/>
      <c r="TT352"/>
      <c r="TU352"/>
      <c r="TV352"/>
      <c r="TW352"/>
      <c r="TX352"/>
      <c r="TY352"/>
      <c r="TZ352"/>
      <c r="UA352"/>
      <c r="UB352"/>
      <c r="UC352"/>
      <c r="UD352"/>
      <c r="UE352"/>
      <c r="UF352"/>
      <c r="UG352"/>
      <c r="UH352"/>
      <c r="UI352"/>
      <c r="UJ352"/>
      <c r="UK352"/>
      <c r="UL352"/>
      <c r="UM352"/>
      <c r="UN352"/>
      <c r="UO352"/>
      <c r="UP352"/>
      <c r="UQ352"/>
      <c r="UR352"/>
      <c r="US352"/>
      <c r="UT352"/>
      <c r="UU352"/>
      <c r="UV352"/>
      <c r="UW352"/>
      <c r="UX352"/>
      <c r="UY352"/>
      <c r="UZ352"/>
      <c r="VA352"/>
      <c r="VB352"/>
      <c r="VC352"/>
      <c r="VD352"/>
      <c r="VE352"/>
      <c r="VF352"/>
      <c r="VG352"/>
      <c r="VH352"/>
      <c r="VI352"/>
      <c r="VJ352"/>
      <c r="VK352"/>
      <c r="VL352"/>
      <c r="VM352"/>
      <c r="VN352"/>
      <c r="VO352"/>
      <c r="VP352"/>
      <c r="VQ352"/>
      <c r="VR352"/>
      <c r="VS352"/>
      <c r="VT352"/>
      <c r="VU352"/>
      <c r="VV352"/>
      <c r="VW352"/>
      <c r="VX352"/>
      <c r="VY352"/>
      <c r="VZ352"/>
      <c r="WA352"/>
      <c r="WB352"/>
      <c r="WC352"/>
      <c r="WD352"/>
      <c r="WE352"/>
      <c r="WF352"/>
      <c r="WG352"/>
      <c r="WH352"/>
      <c r="WI352"/>
      <c r="WJ352"/>
      <c r="WK352"/>
      <c r="WL352"/>
      <c r="WM352"/>
      <c r="WN352"/>
      <c r="WO352"/>
      <c r="WP352"/>
      <c r="WQ352"/>
      <c r="WR352"/>
      <c r="WS352"/>
      <c r="WT352"/>
      <c r="WU352"/>
      <c r="WV352"/>
      <c r="WW352"/>
      <c r="WX352"/>
      <c r="WY352"/>
      <c r="WZ352"/>
      <c r="XA352"/>
      <c r="XB352"/>
      <c r="XC352"/>
      <c r="XD352"/>
      <c r="XE352"/>
      <c r="XF352"/>
      <c r="XG352"/>
      <c r="XH352"/>
      <c r="XI352"/>
      <c r="XJ352"/>
      <c r="XK352"/>
      <c r="XL352"/>
      <c r="XM352"/>
      <c r="XN352"/>
      <c r="XO352"/>
      <c r="XP352"/>
      <c r="XQ352"/>
      <c r="XR352"/>
      <c r="XS352"/>
      <c r="XT352"/>
      <c r="XU352"/>
      <c r="XV352"/>
      <c r="XW352"/>
      <c r="XX352"/>
      <c r="XY352"/>
      <c r="XZ352"/>
      <c r="YA352"/>
      <c r="YB352"/>
      <c r="YC352"/>
      <c r="YD352"/>
      <c r="YE352"/>
      <c r="YF352"/>
      <c r="YG352"/>
      <c r="YH352"/>
      <c r="YI352"/>
      <c r="YJ352"/>
      <c r="YK352"/>
      <c r="YL352"/>
      <c r="YM352"/>
      <c r="YN352"/>
      <c r="YO352"/>
      <c r="YP352"/>
      <c r="YQ352"/>
      <c r="YR352"/>
      <c r="YS352"/>
      <c r="YT352"/>
      <c r="YU352"/>
      <c r="YV352"/>
      <c r="YW352"/>
      <c r="YX352"/>
      <c r="YY352"/>
      <c r="YZ352"/>
      <c r="ZA352"/>
      <c r="ZB352"/>
      <c r="ZC352"/>
      <c r="ZD352"/>
      <c r="ZE352"/>
      <c r="ZF352"/>
      <c r="ZG352"/>
      <c r="ZH352"/>
      <c r="ZI352"/>
      <c r="ZJ352"/>
      <c r="ZK352"/>
      <c r="ZL352"/>
      <c r="ZM352"/>
      <c r="ZN352"/>
      <c r="ZO352"/>
      <c r="ZP352"/>
      <c r="ZQ352"/>
      <c r="ZR352"/>
      <c r="ZS352"/>
      <c r="ZT352"/>
      <c r="ZU352"/>
      <c r="ZV352"/>
      <c r="ZW352"/>
      <c r="ZX352"/>
      <c r="ZY352"/>
      <c r="ZZ352"/>
    </row>
    <row r="353" spans="1:702" s="18" customFormat="1">
      <c r="A353" s="16" t="s">
        <v>195</v>
      </c>
      <c r="B353">
        <v>628178.26786452695</v>
      </c>
      <c r="C353">
        <v>593128.5682380324</v>
      </c>
      <c r="D353">
        <v>602237.93752014427</v>
      </c>
      <c r="E353">
        <v>574413.75053402153</v>
      </c>
      <c r="F353">
        <v>599727.01145247719</v>
      </c>
      <c r="G353">
        <v>529093.62115685258</v>
      </c>
      <c r="H353">
        <v>522095.35556554463</v>
      </c>
      <c r="I353">
        <v>509010.37583465263</v>
      </c>
      <c r="J353">
        <v>464243.64644021931</v>
      </c>
      <c r="K353">
        <v>499837.22317481955</v>
      </c>
      <c r="L353">
        <v>567275.69546427182</v>
      </c>
      <c r="M353">
        <v>543744.27287439676</v>
      </c>
      <c r="N353">
        <v>509466.82210637355</v>
      </c>
      <c r="O353">
        <v>449232.04432785127</v>
      </c>
      <c r="P353">
        <v>396341.67913890566</v>
      </c>
      <c r="Q353">
        <v>352144.57187621651</v>
      </c>
      <c r="R353">
        <v>331025.63703771512</v>
      </c>
      <c r="S353">
        <v>302683.03534189996</v>
      </c>
      <c r="T353">
        <v>316328.35346698976</v>
      </c>
      <c r="U353">
        <v>290735.0976411624</v>
      </c>
      <c r="V353">
        <v>381976.77124540182</v>
      </c>
      <c r="W353">
        <v>411608.9086019423</v>
      </c>
      <c r="X353">
        <v>393463.9094957239</v>
      </c>
      <c r="Y353">
        <v>349128.43095358467</v>
      </c>
      <c r="Z353">
        <v>313937.15857397747</v>
      </c>
      <c r="AA353">
        <v>310371.66544955131</v>
      </c>
      <c r="AB353">
        <v>322247.52225634729</v>
      </c>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c r="CW353"/>
      <c r="CX353"/>
      <c r="CY353"/>
      <c r="CZ353"/>
      <c r="DA353"/>
      <c r="DB353"/>
      <c r="DC353"/>
      <c r="DD353"/>
      <c r="DE353"/>
      <c r="DF353"/>
      <c r="DG353"/>
      <c r="DH353"/>
      <c r="DI353"/>
      <c r="DJ353"/>
      <c r="DK353"/>
      <c r="DL353"/>
      <c r="DM353"/>
      <c r="DN353"/>
      <c r="DO353"/>
      <c r="DP353"/>
      <c r="DQ353"/>
      <c r="DR353"/>
      <c r="DS353"/>
      <c r="DT353"/>
      <c r="DU353"/>
      <c r="DV353"/>
      <c r="DW353"/>
      <c r="DX353"/>
      <c r="DY353"/>
      <c r="DZ353"/>
      <c r="EA353"/>
      <c r="EB353"/>
      <c r="EC353"/>
      <c r="ED353"/>
      <c r="EE353"/>
      <c r="EF353"/>
      <c r="EG353"/>
      <c r="EH353"/>
      <c r="EI353"/>
      <c r="EJ353"/>
      <c r="EK353"/>
      <c r="EL353"/>
      <c r="EM353"/>
      <c r="EN353"/>
      <c r="EO353"/>
      <c r="EP353"/>
      <c r="EQ353"/>
      <c r="ER353"/>
      <c r="ES353"/>
      <c r="ET353"/>
      <c r="EU353"/>
      <c r="EV353"/>
      <c r="EW353"/>
      <c r="EX353"/>
      <c r="EY353"/>
      <c r="EZ353"/>
      <c r="FA353"/>
      <c r="FB353"/>
      <c r="FC353"/>
      <c r="FD353"/>
      <c r="FE353"/>
      <c r="FF353"/>
      <c r="FG353"/>
      <c r="FH353"/>
      <c r="FI353"/>
      <c r="FJ353"/>
      <c r="FK353"/>
      <c r="FL353"/>
      <c r="FM353"/>
      <c r="FN353"/>
      <c r="FO353"/>
      <c r="FP353"/>
      <c r="FQ353"/>
      <c r="FR353"/>
      <c r="FS353"/>
      <c r="FT353"/>
      <c r="FU353"/>
      <c r="FV353"/>
      <c r="FW353"/>
      <c r="FX353"/>
      <c r="FY353"/>
      <c r="FZ353"/>
      <c r="GA353"/>
      <c r="GB353"/>
      <c r="GC353"/>
      <c r="GD353"/>
      <c r="GE353"/>
      <c r="GF353"/>
      <c r="GG353"/>
      <c r="GH353"/>
      <c r="GI353"/>
      <c r="GJ353"/>
      <c r="GK353"/>
      <c r="GL353"/>
      <c r="GM353"/>
      <c r="GN353"/>
      <c r="GO353"/>
      <c r="GP353"/>
      <c r="GQ353"/>
      <c r="GR353"/>
      <c r="GS353"/>
      <c r="GT353"/>
      <c r="GU353"/>
      <c r="GV353"/>
      <c r="GW353"/>
      <c r="GX353"/>
      <c r="GY353"/>
      <c r="GZ353"/>
      <c r="HA353"/>
      <c r="HB353"/>
      <c r="HC353"/>
      <c r="HD353"/>
      <c r="HE353"/>
      <c r="HF353"/>
      <c r="HG353"/>
      <c r="HH353"/>
      <c r="HI353"/>
      <c r="HJ353"/>
      <c r="HK353"/>
      <c r="HL353"/>
      <c r="HM353"/>
      <c r="HN353"/>
      <c r="HO353"/>
      <c r="HP353"/>
      <c r="HQ353"/>
      <c r="HR353"/>
      <c r="HS353"/>
      <c r="HT353"/>
      <c r="HU353"/>
      <c r="HV353"/>
      <c r="HW353"/>
      <c r="HX353"/>
      <c r="HY353"/>
      <c r="HZ353"/>
      <c r="IA353"/>
      <c r="IB353"/>
      <c r="IC353"/>
      <c r="ID353"/>
      <c r="IE353"/>
      <c r="IF353"/>
      <c r="IG353"/>
      <c r="IH353"/>
      <c r="II353"/>
      <c r="IJ353"/>
      <c r="IK353"/>
      <c r="IL353"/>
      <c r="IM353"/>
      <c r="IN353"/>
      <c r="IO353"/>
      <c r="IP353"/>
      <c r="IQ353"/>
      <c r="IR353"/>
      <c r="IS353"/>
      <c r="IT353"/>
      <c r="IU353"/>
      <c r="IV353"/>
      <c r="IW353"/>
      <c r="IX353"/>
      <c r="IY353"/>
      <c r="IZ353"/>
      <c r="JA353"/>
      <c r="JB353"/>
      <c r="JC353"/>
      <c r="JD353"/>
      <c r="JE353"/>
      <c r="JF353"/>
      <c r="JG353"/>
      <c r="JH353"/>
      <c r="JI353"/>
      <c r="JJ353"/>
      <c r="JK353"/>
      <c r="JL353"/>
      <c r="JM353"/>
      <c r="JN353"/>
      <c r="JO353"/>
      <c r="JP353"/>
      <c r="JQ353"/>
      <c r="JR353"/>
      <c r="JS353"/>
      <c r="JT353"/>
      <c r="JU353"/>
      <c r="JV353"/>
      <c r="JW353"/>
      <c r="JX353"/>
      <c r="JY353"/>
      <c r="JZ353"/>
      <c r="KA353"/>
      <c r="KB353"/>
      <c r="KC353"/>
      <c r="KD353"/>
      <c r="KE353"/>
      <c r="KF353"/>
      <c r="KG353"/>
      <c r="KH353"/>
      <c r="KI353"/>
      <c r="KJ353"/>
      <c r="KK353"/>
      <c r="KL353"/>
      <c r="KM353"/>
      <c r="KN353"/>
      <c r="KO353"/>
      <c r="KP353"/>
      <c r="KQ353"/>
      <c r="KR353"/>
      <c r="KS353"/>
      <c r="KT353"/>
      <c r="KU353"/>
      <c r="KV353"/>
      <c r="KW353"/>
      <c r="KX353"/>
      <c r="KY353"/>
      <c r="KZ353"/>
      <c r="LA353"/>
      <c r="LB353"/>
      <c r="LC353"/>
      <c r="LD353"/>
      <c r="LE353"/>
      <c r="LF353"/>
      <c r="LG353"/>
      <c r="LH353"/>
      <c r="LI353"/>
      <c r="LJ353"/>
      <c r="LK353"/>
      <c r="LL353"/>
      <c r="LM353"/>
      <c r="LN353"/>
      <c r="LO353"/>
      <c r="LP353"/>
      <c r="LQ353"/>
      <c r="LR353"/>
      <c r="LS353"/>
      <c r="LT353"/>
      <c r="LU353"/>
      <c r="LV353"/>
      <c r="LW353"/>
      <c r="LX353"/>
      <c r="LY353"/>
      <c r="LZ353"/>
      <c r="MA353"/>
      <c r="MB353"/>
      <c r="MC353"/>
      <c r="MD353"/>
      <c r="ME353"/>
      <c r="MF353"/>
      <c r="MG353"/>
      <c r="MH353"/>
      <c r="MI353"/>
      <c r="MJ353"/>
      <c r="MK353"/>
      <c r="ML353"/>
      <c r="MM353"/>
      <c r="MN353"/>
      <c r="MO353"/>
      <c r="MP353"/>
      <c r="MQ353"/>
      <c r="MR353"/>
      <c r="MS353"/>
      <c r="MT353"/>
      <c r="MU353"/>
      <c r="MV353"/>
      <c r="MW353"/>
      <c r="MX353"/>
      <c r="MY353"/>
      <c r="MZ353"/>
      <c r="NA353"/>
      <c r="NB353"/>
      <c r="NC353"/>
      <c r="ND353"/>
      <c r="NE353"/>
      <c r="NF353"/>
      <c r="NG353"/>
      <c r="NH353"/>
      <c r="NI353"/>
      <c r="NJ353"/>
      <c r="NK353"/>
      <c r="NL353"/>
      <c r="NM353"/>
      <c r="NN353"/>
      <c r="NO353"/>
      <c r="NP353"/>
      <c r="NQ353"/>
      <c r="NR353"/>
      <c r="NS353"/>
      <c r="NT353"/>
      <c r="NU353"/>
      <c r="NV353"/>
      <c r="NW353"/>
      <c r="NX353"/>
      <c r="NY353"/>
      <c r="NZ353"/>
      <c r="OA353"/>
      <c r="OB353"/>
      <c r="OC353"/>
      <c r="OD353"/>
      <c r="OE353"/>
      <c r="OF353"/>
      <c r="OG353"/>
      <c r="OH353"/>
      <c r="OI353"/>
      <c r="OJ353"/>
      <c r="OK353"/>
      <c r="OL353"/>
      <c r="OM353"/>
      <c r="ON353"/>
      <c r="OO353"/>
      <c r="OP353"/>
      <c r="OQ353"/>
      <c r="OR353"/>
      <c r="OS353"/>
      <c r="OT353"/>
      <c r="OU353"/>
      <c r="OV353"/>
      <c r="OW353"/>
      <c r="OX353"/>
      <c r="OY353"/>
      <c r="OZ353"/>
      <c r="PA353"/>
      <c r="PB353"/>
      <c r="PC353"/>
      <c r="PD353"/>
      <c r="PE353"/>
      <c r="PF353"/>
      <c r="PG353"/>
      <c r="PH353"/>
      <c r="PI353"/>
      <c r="PJ353"/>
      <c r="PK353"/>
      <c r="PL353"/>
      <c r="PM353"/>
      <c r="PN353"/>
      <c r="PO353"/>
      <c r="PP353"/>
      <c r="PQ353"/>
      <c r="PR353"/>
      <c r="PS353"/>
      <c r="PT353"/>
      <c r="PU353"/>
      <c r="PV353"/>
      <c r="PW353"/>
      <c r="PX353"/>
      <c r="PY353"/>
      <c r="PZ353"/>
      <c r="QA353"/>
      <c r="QB353"/>
      <c r="QC353"/>
      <c r="QD353"/>
      <c r="QE353"/>
      <c r="QF353"/>
      <c r="QG353"/>
      <c r="QH353"/>
      <c r="QI353"/>
      <c r="QJ353"/>
      <c r="QK353"/>
      <c r="QL353"/>
      <c r="QM353"/>
      <c r="QN353"/>
      <c r="QO353"/>
      <c r="QP353"/>
      <c r="QQ353"/>
      <c r="QR353"/>
      <c r="QS353"/>
      <c r="QT353"/>
      <c r="QU353"/>
      <c r="QV353"/>
      <c r="QW353"/>
      <c r="QX353"/>
      <c r="QY353"/>
      <c r="QZ353"/>
      <c r="RA353"/>
      <c r="RB353"/>
      <c r="RC353"/>
      <c r="RD353"/>
      <c r="RE353"/>
      <c r="RF353"/>
      <c r="RG353"/>
      <c r="RH353"/>
      <c r="RI353"/>
      <c r="RJ353"/>
      <c r="RK353"/>
      <c r="RL353"/>
      <c r="RM353"/>
      <c r="RN353"/>
      <c r="RO353"/>
      <c r="RP353"/>
      <c r="RQ353"/>
      <c r="RR353"/>
      <c r="RS353"/>
      <c r="RT353"/>
      <c r="RU353"/>
      <c r="RV353"/>
      <c r="RW353"/>
      <c r="RX353"/>
      <c r="RY353"/>
      <c r="RZ353"/>
      <c r="SA353"/>
      <c r="SB353"/>
      <c r="SC353"/>
      <c r="SD353"/>
      <c r="SE353"/>
      <c r="SF353"/>
      <c r="SG353"/>
      <c r="SH353"/>
      <c r="SI353"/>
      <c r="SJ353"/>
      <c r="SK353"/>
      <c r="SL353"/>
      <c r="SM353"/>
      <c r="SN353"/>
      <c r="SO353"/>
      <c r="SP353"/>
      <c r="SQ353"/>
      <c r="SR353"/>
      <c r="SS353"/>
      <c r="ST353"/>
      <c r="SU353"/>
      <c r="SV353"/>
      <c r="SW353"/>
      <c r="SX353"/>
      <c r="SY353"/>
      <c r="SZ353"/>
      <c r="TA353"/>
      <c r="TB353"/>
      <c r="TC353"/>
      <c r="TD353"/>
      <c r="TE353"/>
      <c r="TF353"/>
      <c r="TG353"/>
      <c r="TH353"/>
      <c r="TI353"/>
      <c r="TJ353"/>
      <c r="TK353"/>
      <c r="TL353"/>
      <c r="TM353"/>
      <c r="TN353"/>
      <c r="TO353"/>
      <c r="TP353"/>
      <c r="TQ353"/>
      <c r="TR353"/>
      <c r="TS353"/>
      <c r="TT353"/>
      <c r="TU353"/>
      <c r="TV353"/>
      <c r="TW353"/>
      <c r="TX353"/>
      <c r="TY353"/>
      <c r="TZ353"/>
      <c r="UA353"/>
      <c r="UB353"/>
      <c r="UC353"/>
      <c r="UD353"/>
      <c r="UE353"/>
      <c r="UF353"/>
      <c r="UG353"/>
      <c r="UH353"/>
      <c r="UI353"/>
      <c r="UJ353"/>
      <c r="UK353"/>
      <c r="UL353"/>
      <c r="UM353"/>
      <c r="UN353"/>
      <c r="UO353"/>
      <c r="UP353"/>
      <c r="UQ353"/>
      <c r="UR353"/>
      <c r="US353"/>
      <c r="UT353"/>
      <c r="UU353"/>
      <c r="UV353"/>
      <c r="UW353"/>
      <c r="UX353"/>
      <c r="UY353"/>
      <c r="UZ353"/>
      <c r="VA353"/>
      <c r="VB353"/>
      <c r="VC353"/>
      <c r="VD353"/>
      <c r="VE353"/>
      <c r="VF353"/>
      <c r="VG353"/>
      <c r="VH353"/>
      <c r="VI353"/>
      <c r="VJ353"/>
      <c r="VK353"/>
      <c r="VL353"/>
      <c r="VM353"/>
      <c r="VN353"/>
      <c r="VO353"/>
      <c r="VP353"/>
      <c r="VQ353"/>
      <c r="VR353"/>
      <c r="VS353"/>
      <c r="VT353"/>
      <c r="VU353"/>
      <c r="VV353"/>
      <c r="VW353"/>
      <c r="VX353"/>
      <c r="VY353"/>
      <c r="VZ353"/>
      <c r="WA353"/>
      <c r="WB353"/>
      <c r="WC353"/>
      <c r="WD353"/>
      <c r="WE353"/>
      <c r="WF353"/>
      <c r="WG353"/>
      <c r="WH353"/>
      <c r="WI353"/>
      <c r="WJ353"/>
      <c r="WK353"/>
      <c r="WL353"/>
      <c r="WM353"/>
      <c r="WN353"/>
      <c r="WO353"/>
      <c r="WP353"/>
      <c r="WQ353"/>
      <c r="WR353"/>
      <c r="WS353"/>
      <c r="WT353"/>
      <c r="WU353"/>
      <c r="WV353"/>
      <c r="WW353"/>
      <c r="WX353"/>
      <c r="WY353"/>
      <c r="WZ353"/>
      <c r="XA353"/>
      <c r="XB353"/>
      <c r="XC353"/>
      <c r="XD353"/>
      <c r="XE353"/>
      <c r="XF353"/>
      <c r="XG353"/>
      <c r="XH353"/>
      <c r="XI353"/>
      <c r="XJ353"/>
      <c r="XK353"/>
      <c r="XL353"/>
      <c r="XM353"/>
      <c r="XN353"/>
      <c r="XO353"/>
      <c r="XP353"/>
      <c r="XQ353"/>
      <c r="XR353"/>
      <c r="XS353"/>
      <c r="XT353"/>
      <c r="XU353"/>
      <c r="XV353"/>
      <c r="XW353"/>
      <c r="XX353"/>
      <c r="XY353"/>
      <c r="XZ353"/>
      <c r="YA353"/>
      <c r="YB353"/>
      <c r="YC353"/>
      <c r="YD353"/>
      <c r="YE353"/>
      <c r="YF353"/>
      <c r="YG353"/>
      <c r="YH353"/>
      <c r="YI353"/>
      <c r="YJ353"/>
      <c r="YK353"/>
      <c r="YL353"/>
      <c r="YM353"/>
      <c r="YN353"/>
      <c r="YO353"/>
      <c r="YP353"/>
      <c r="YQ353"/>
      <c r="YR353"/>
      <c r="YS353"/>
      <c r="YT353"/>
      <c r="YU353"/>
      <c r="YV353"/>
      <c r="YW353"/>
      <c r="YX353"/>
      <c r="YY353"/>
      <c r="YZ353"/>
      <c r="ZA353"/>
      <c r="ZB353"/>
      <c r="ZC353"/>
      <c r="ZD353"/>
      <c r="ZE353"/>
      <c r="ZF353"/>
      <c r="ZG353"/>
      <c r="ZH353"/>
      <c r="ZI353"/>
      <c r="ZJ353"/>
      <c r="ZK353"/>
      <c r="ZL353"/>
      <c r="ZM353"/>
      <c r="ZN353"/>
      <c r="ZO353"/>
      <c r="ZP353"/>
      <c r="ZQ353"/>
      <c r="ZR353"/>
      <c r="ZS353"/>
      <c r="ZT353"/>
      <c r="ZU353"/>
      <c r="ZV353"/>
      <c r="ZW353"/>
      <c r="ZX353"/>
      <c r="ZY353"/>
      <c r="ZZ353"/>
    </row>
    <row r="354" spans="1:702" s="18" customFormat="1">
      <c r="A354" s="69" t="s">
        <v>361</v>
      </c>
      <c r="B354">
        <v>0</v>
      </c>
      <c r="C354">
        <v>0</v>
      </c>
      <c r="D354">
        <v>0</v>
      </c>
      <c r="E354">
        <v>0</v>
      </c>
      <c r="F354">
        <v>0</v>
      </c>
      <c r="G354">
        <v>0</v>
      </c>
      <c r="H354">
        <v>0</v>
      </c>
      <c r="I354">
        <v>0</v>
      </c>
      <c r="J354">
        <v>0</v>
      </c>
      <c r="K354">
        <v>0</v>
      </c>
      <c r="L354">
        <v>0</v>
      </c>
      <c r="M354">
        <v>0</v>
      </c>
      <c r="N354">
        <v>0</v>
      </c>
      <c r="O354">
        <v>0</v>
      </c>
      <c r="P354">
        <v>0</v>
      </c>
      <c r="Q354">
        <v>0</v>
      </c>
      <c r="R354">
        <v>0</v>
      </c>
      <c r="S354">
        <v>0</v>
      </c>
      <c r="T354">
        <v>0</v>
      </c>
      <c r="U354">
        <v>0</v>
      </c>
      <c r="V354">
        <v>0</v>
      </c>
      <c r="W354">
        <v>0</v>
      </c>
      <c r="X354">
        <v>0</v>
      </c>
      <c r="Y354">
        <v>0</v>
      </c>
      <c r="Z354">
        <v>0</v>
      </c>
      <c r="AA354">
        <v>0</v>
      </c>
      <c r="AB354">
        <v>0</v>
      </c>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c r="CW354"/>
      <c r="CX354"/>
      <c r="CY354"/>
      <c r="CZ354"/>
      <c r="DA354"/>
      <c r="DB354"/>
      <c r="DC354"/>
      <c r="DD354"/>
      <c r="DE354"/>
      <c r="DF354"/>
      <c r="DG354"/>
      <c r="DH354"/>
      <c r="DI354"/>
      <c r="DJ354"/>
      <c r="DK354"/>
      <c r="DL354"/>
      <c r="DM354"/>
      <c r="DN354"/>
      <c r="DO354"/>
      <c r="DP354"/>
      <c r="DQ354"/>
      <c r="DR354"/>
      <c r="DS354"/>
      <c r="DT354"/>
      <c r="DU354"/>
      <c r="DV354"/>
      <c r="DW354"/>
      <c r="DX354"/>
      <c r="DY354"/>
      <c r="DZ354"/>
      <c r="EA354"/>
      <c r="EB354"/>
      <c r="EC354"/>
      <c r="ED354"/>
      <c r="EE354"/>
      <c r="EF354"/>
      <c r="EG354"/>
      <c r="EH354"/>
      <c r="EI354"/>
      <c r="EJ354"/>
      <c r="EK354"/>
      <c r="EL354"/>
      <c r="EM354"/>
      <c r="EN354"/>
      <c r="EO354"/>
      <c r="EP354"/>
      <c r="EQ354"/>
      <c r="ER354"/>
      <c r="ES354"/>
      <c r="ET354"/>
      <c r="EU354"/>
      <c r="EV354"/>
      <c r="EW354"/>
      <c r="EX354"/>
      <c r="EY354"/>
      <c r="EZ354"/>
      <c r="FA354"/>
      <c r="FB354"/>
      <c r="FC354"/>
      <c r="FD354"/>
      <c r="FE354"/>
      <c r="FF354"/>
      <c r="FG354"/>
      <c r="FH354"/>
      <c r="FI354"/>
      <c r="FJ354"/>
      <c r="FK354"/>
      <c r="FL354"/>
      <c r="FM354"/>
      <c r="FN354"/>
      <c r="FO354"/>
      <c r="FP354"/>
      <c r="FQ354"/>
      <c r="FR354"/>
      <c r="FS354"/>
      <c r="FT354"/>
      <c r="FU354"/>
      <c r="FV354"/>
      <c r="FW354"/>
      <c r="FX354"/>
      <c r="FY354"/>
      <c r="FZ354"/>
      <c r="GA354"/>
      <c r="GB354"/>
      <c r="GC354"/>
      <c r="GD354"/>
      <c r="GE354"/>
      <c r="GF354"/>
      <c r="GG354"/>
      <c r="GH354"/>
      <c r="GI354"/>
      <c r="GJ354"/>
      <c r="GK354"/>
      <c r="GL354"/>
      <c r="GM354"/>
      <c r="GN354"/>
      <c r="GO354"/>
      <c r="GP354"/>
      <c r="GQ354"/>
      <c r="GR354"/>
      <c r="GS354"/>
      <c r="GT354"/>
      <c r="GU354"/>
      <c r="GV354"/>
      <c r="GW354"/>
      <c r="GX354"/>
      <c r="GY354"/>
      <c r="GZ354"/>
      <c r="HA354"/>
      <c r="HB354"/>
      <c r="HC354"/>
      <c r="HD354"/>
      <c r="HE354"/>
      <c r="HF354"/>
      <c r="HG354"/>
      <c r="HH354"/>
      <c r="HI354"/>
      <c r="HJ354"/>
      <c r="HK354"/>
      <c r="HL354"/>
      <c r="HM354"/>
      <c r="HN354"/>
      <c r="HO354"/>
      <c r="HP354"/>
      <c r="HQ354"/>
      <c r="HR354"/>
      <c r="HS354"/>
      <c r="HT354"/>
      <c r="HU354"/>
      <c r="HV354"/>
      <c r="HW354"/>
      <c r="HX354"/>
      <c r="HY354"/>
      <c r="HZ354"/>
      <c r="IA354"/>
      <c r="IB354"/>
      <c r="IC354"/>
      <c r="ID354"/>
      <c r="IE354"/>
      <c r="IF354"/>
      <c r="IG354"/>
      <c r="IH354"/>
      <c r="II354"/>
      <c r="IJ354"/>
      <c r="IK354"/>
      <c r="IL354"/>
      <c r="IM354"/>
      <c r="IN354"/>
      <c r="IO354"/>
      <c r="IP354"/>
      <c r="IQ354"/>
      <c r="IR354"/>
      <c r="IS354"/>
      <c r="IT354"/>
      <c r="IU354"/>
      <c r="IV354"/>
      <c r="IW354"/>
      <c r="IX354"/>
      <c r="IY354"/>
      <c r="IZ354"/>
      <c r="JA354"/>
      <c r="JB354"/>
      <c r="JC354"/>
      <c r="JD354"/>
      <c r="JE354"/>
      <c r="JF354"/>
      <c r="JG354"/>
      <c r="JH354"/>
      <c r="JI354"/>
      <c r="JJ354"/>
      <c r="JK354"/>
      <c r="JL354"/>
      <c r="JM354"/>
      <c r="JN354"/>
      <c r="JO354"/>
      <c r="JP354"/>
      <c r="JQ354"/>
      <c r="JR354"/>
      <c r="JS354"/>
      <c r="JT354"/>
      <c r="JU354"/>
      <c r="JV354"/>
      <c r="JW354"/>
      <c r="JX354"/>
      <c r="JY354"/>
      <c r="JZ354"/>
      <c r="KA354"/>
      <c r="KB354"/>
      <c r="KC354"/>
      <c r="KD354"/>
      <c r="KE354"/>
      <c r="KF354"/>
      <c r="KG354"/>
      <c r="KH354"/>
      <c r="KI354"/>
      <c r="KJ354"/>
      <c r="KK354"/>
      <c r="KL354"/>
      <c r="KM354"/>
      <c r="KN354"/>
      <c r="KO354"/>
      <c r="KP354"/>
      <c r="KQ354"/>
      <c r="KR354"/>
      <c r="KS354"/>
      <c r="KT354"/>
      <c r="KU354"/>
      <c r="KV354"/>
      <c r="KW354"/>
      <c r="KX354"/>
      <c r="KY354"/>
      <c r="KZ354"/>
      <c r="LA354"/>
      <c r="LB354"/>
      <c r="LC354"/>
      <c r="LD354"/>
      <c r="LE354"/>
      <c r="LF354"/>
      <c r="LG354"/>
      <c r="LH354"/>
      <c r="LI354"/>
      <c r="LJ354"/>
      <c r="LK354"/>
      <c r="LL354"/>
      <c r="LM354"/>
      <c r="LN354"/>
      <c r="LO354"/>
      <c r="LP354"/>
      <c r="LQ354"/>
      <c r="LR354"/>
      <c r="LS354"/>
      <c r="LT354"/>
      <c r="LU354"/>
      <c r="LV354"/>
      <c r="LW354"/>
      <c r="LX354"/>
      <c r="LY354"/>
      <c r="LZ354"/>
      <c r="MA354"/>
      <c r="MB354"/>
      <c r="MC354"/>
      <c r="MD354"/>
      <c r="ME354"/>
      <c r="MF354"/>
      <c r="MG354"/>
      <c r="MH354"/>
      <c r="MI354"/>
      <c r="MJ354"/>
      <c r="MK354"/>
      <c r="ML354"/>
      <c r="MM354"/>
      <c r="MN354"/>
      <c r="MO354"/>
      <c r="MP354"/>
      <c r="MQ354"/>
      <c r="MR354"/>
      <c r="MS354"/>
      <c r="MT354"/>
      <c r="MU354"/>
      <c r="MV354"/>
      <c r="MW354"/>
      <c r="MX354"/>
      <c r="MY354"/>
      <c r="MZ354"/>
      <c r="NA354"/>
      <c r="NB354"/>
      <c r="NC354"/>
      <c r="ND354"/>
      <c r="NE354"/>
      <c r="NF354"/>
      <c r="NG354"/>
      <c r="NH354"/>
      <c r="NI354"/>
      <c r="NJ354"/>
      <c r="NK354"/>
      <c r="NL354"/>
      <c r="NM354"/>
      <c r="NN354"/>
      <c r="NO354"/>
      <c r="NP354"/>
      <c r="NQ354"/>
      <c r="NR354"/>
      <c r="NS354"/>
      <c r="NT354"/>
      <c r="NU354"/>
      <c r="NV354"/>
      <c r="NW354"/>
      <c r="NX354"/>
      <c r="NY354"/>
      <c r="NZ354"/>
      <c r="OA354"/>
      <c r="OB354"/>
      <c r="OC354"/>
      <c r="OD354"/>
      <c r="OE354"/>
      <c r="OF354"/>
      <c r="OG354"/>
      <c r="OH354"/>
      <c r="OI354"/>
      <c r="OJ354"/>
      <c r="OK354"/>
      <c r="OL354"/>
      <c r="OM354"/>
      <c r="ON354"/>
      <c r="OO354"/>
      <c r="OP354"/>
      <c r="OQ354"/>
      <c r="OR354"/>
      <c r="OS354"/>
      <c r="OT354"/>
      <c r="OU354"/>
      <c r="OV354"/>
      <c r="OW354"/>
      <c r="OX354"/>
      <c r="OY354"/>
      <c r="OZ354"/>
      <c r="PA354"/>
      <c r="PB354"/>
      <c r="PC354"/>
      <c r="PD354"/>
      <c r="PE354"/>
      <c r="PF354"/>
      <c r="PG354"/>
      <c r="PH354"/>
      <c r="PI354"/>
      <c r="PJ354"/>
      <c r="PK354"/>
      <c r="PL354"/>
      <c r="PM354"/>
      <c r="PN354"/>
      <c r="PO354"/>
      <c r="PP354"/>
      <c r="PQ354"/>
      <c r="PR354"/>
      <c r="PS354"/>
      <c r="PT354"/>
      <c r="PU354"/>
      <c r="PV354"/>
      <c r="PW354"/>
      <c r="PX354"/>
      <c r="PY354"/>
      <c r="PZ354"/>
      <c r="QA354"/>
      <c r="QB354"/>
      <c r="QC354"/>
      <c r="QD354"/>
      <c r="QE354"/>
      <c r="QF354"/>
      <c r="QG354"/>
      <c r="QH354"/>
      <c r="QI354"/>
      <c r="QJ354"/>
      <c r="QK354"/>
      <c r="QL354"/>
      <c r="QM354"/>
      <c r="QN354"/>
      <c r="QO354"/>
      <c r="QP354"/>
      <c r="QQ354"/>
      <c r="QR354"/>
      <c r="QS354"/>
      <c r="QT354"/>
      <c r="QU354"/>
      <c r="QV354"/>
      <c r="QW354"/>
      <c r="QX354"/>
      <c r="QY354"/>
      <c r="QZ354"/>
      <c r="RA354"/>
      <c r="RB354"/>
      <c r="RC354"/>
      <c r="RD354"/>
      <c r="RE354"/>
      <c r="RF354"/>
      <c r="RG354"/>
      <c r="RH354"/>
      <c r="RI354"/>
      <c r="RJ354"/>
      <c r="RK354"/>
      <c r="RL354"/>
      <c r="RM354"/>
      <c r="RN354"/>
      <c r="RO354"/>
      <c r="RP354"/>
      <c r="RQ354"/>
      <c r="RR354"/>
      <c r="RS354"/>
      <c r="RT354"/>
      <c r="RU354"/>
      <c r="RV354"/>
      <c r="RW354"/>
      <c r="RX354"/>
      <c r="RY354"/>
      <c r="RZ354"/>
      <c r="SA354"/>
      <c r="SB354"/>
      <c r="SC354"/>
      <c r="SD354"/>
      <c r="SE354"/>
      <c r="SF354"/>
      <c r="SG354"/>
      <c r="SH354"/>
      <c r="SI354"/>
      <c r="SJ354"/>
      <c r="SK354"/>
      <c r="SL354"/>
      <c r="SM354"/>
      <c r="SN354"/>
      <c r="SO354"/>
      <c r="SP354"/>
      <c r="SQ354"/>
      <c r="SR354"/>
      <c r="SS354"/>
      <c r="ST354"/>
      <c r="SU354"/>
      <c r="SV354"/>
      <c r="SW354"/>
      <c r="SX354"/>
      <c r="SY354"/>
      <c r="SZ354"/>
      <c r="TA354"/>
      <c r="TB354"/>
      <c r="TC354"/>
      <c r="TD354"/>
      <c r="TE354"/>
      <c r="TF354"/>
      <c r="TG354"/>
      <c r="TH354"/>
      <c r="TI354"/>
      <c r="TJ354"/>
      <c r="TK354"/>
      <c r="TL354"/>
      <c r="TM354"/>
      <c r="TN354"/>
      <c r="TO354"/>
      <c r="TP354"/>
      <c r="TQ354"/>
      <c r="TR354"/>
      <c r="TS354"/>
      <c r="TT354"/>
      <c r="TU354"/>
      <c r="TV354"/>
      <c r="TW354"/>
      <c r="TX354"/>
      <c r="TY354"/>
      <c r="TZ354"/>
      <c r="UA354"/>
      <c r="UB354"/>
      <c r="UC354"/>
      <c r="UD354"/>
      <c r="UE354"/>
      <c r="UF354"/>
      <c r="UG354"/>
      <c r="UH354"/>
      <c r="UI354"/>
      <c r="UJ354"/>
      <c r="UK354"/>
      <c r="UL354"/>
      <c r="UM354"/>
      <c r="UN354"/>
      <c r="UO354"/>
      <c r="UP354"/>
      <c r="UQ354"/>
      <c r="UR354"/>
      <c r="US354"/>
      <c r="UT354"/>
      <c r="UU354"/>
      <c r="UV354"/>
      <c r="UW354"/>
      <c r="UX354"/>
      <c r="UY354"/>
      <c r="UZ354"/>
      <c r="VA354"/>
      <c r="VB354"/>
      <c r="VC354"/>
      <c r="VD354"/>
      <c r="VE354"/>
      <c r="VF354"/>
      <c r="VG354"/>
      <c r="VH354"/>
      <c r="VI354"/>
      <c r="VJ354"/>
      <c r="VK354"/>
      <c r="VL354"/>
      <c r="VM354"/>
      <c r="VN354"/>
      <c r="VO354"/>
      <c r="VP354"/>
      <c r="VQ354"/>
      <c r="VR354"/>
      <c r="VS354"/>
      <c r="VT354"/>
      <c r="VU354"/>
      <c r="VV354"/>
      <c r="VW354"/>
      <c r="VX354"/>
      <c r="VY354"/>
      <c r="VZ354"/>
      <c r="WA354"/>
      <c r="WB354"/>
      <c r="WC354"/>
      <c r="WD354"/>
      <c r="WE354"/>
      <c r="WF354"/>
      <c r="WG354"/>
      <c r="WH354"/>
      <c r="WI354"/>
      <c r="WJ354"/>
      <c r="WK354"/>
      <c r="WL354"/>
      <c r="WM354"/>
      <c r="WN354"/>
      <c r="WO354"/>
      <c r="WP354"/>
      <c r="WQ354"/>
      <c r="WR354"/>
      <c r="WS354"/>
      <c r="WT354"/>
      <c r="WU354"/>
      <c r="WV354"/>
      <c r="WW354"/>
      <c r="WX354"/>
      <c r="WY354"/>
      <c r="WZ354"/>
      <c r="XA354"/>
      <c r="XB354"/>
      <c r="XC354"/>
      <c r="XD354"/>
      <c r="XE354"/>
      <c r="XF354"/>
      <c r="XG354"/>
      <c r="XH354"/>
      <c r="XI354"/>
      <c r="XJ354"/>
      <c r="XK354"/>
      <c r="XL354"/>
      <c r="XM354"/>
      <c r="XN354"/>
      <c r="XO354"/>
      <c r="XP354"/>
      <c r="XQ354"/>
      <c r="XR354"/>
      <c r="XS354"/>
      <c r="XT354"/>
      <c r="XU354"/>
      <c r="XV354"/>
      <c r="XW354"/>
      <c r="XX354"/>
      <c r="XY354"/>
      <c r="XZ354"/>
      <c r="YA354"/>
      <c r="YB354"/>
      <c r="YC354"/>
      <c r="YD354"/>
      <c r="YE354"/>
      <c r="YF354"/>
      <c r="YG354"/>
      <c r="YH354"/>
      <c r="YI354"/>
      <c r="YJ354"/>
      <c r="YK354"/>
      <c r="YL354"/>
      <c r="YM354"/>
      <c r="YN354"/>
      <c r="YO354"/>
      <c r="YP354"/>
      <c r="YQ354"/>
      <c r="YR354"/>
      <c r="YS354"/>
      <c r="YT354"/>
      <c r="YU354"/>
      <c r="YV354"/>
      <c r="YW354"/>
      <c r="YX354"/>
      <c r="YY354"/>
      <c r="YZ354"/>
      <c r="ZA354"/>
      <c r="ZB354"/>
      <c r="ZC354"/>
      <c r="ZD354"/>
      <c r="ZE354"/>
      <c r="ZF354"/>
      <c r="ZG354"/>
      <c r="ZH354"/>
      <c r="ZI354"/>
      <c r="ZJ354"/>
      <c r="ZK354"/>
      <c r="ZL354"/>
      <c r="ZM354"/>
      <c r="ZN354"/>
      <c r="ZO354"/>
      <c r="ZP354"/>
      <c r="ZQ354"/>
      <c r="ZR354"/>
      <c r="ZS354"/>
      <c r="ZT354"/>
      <c r="ZU354"/>
      <c r="ZV354"/>
      <c r="ZW354"/>
      <c r="ZX354"/>
      <c r="ZY354"/>
      <c r="ZZ354"/>
    </row>
    <row r="355" spans="1:702" s="18" customFormat="1">
      <c r="A355" s="158" t="s">
        <v>362</v>
      </c>
      <c r="B355">
        <v>0</v>
      </c>
      <c r="C355">
        <v>0</v>
      </c>
      <c r="D355">
        <v>0</v>
      </c>
      <c r="E355">
        <v>0</v>
      </c>
      <c r="F355">
        <v>0</v>
      </c>
      <c r="G355">
        <v>0</v>
      </c>
      <c r="H355">
        <v>0</v>
      </c>
      <c r="I355">
        <v>0</v>
      </c>
      <c r="J355">
        <v>0</v>
      </c>
      <c r="K355">
        <v>0</v>
      </c>
      <c r="L355">
        <v>0</v>
      </c>
      <c r="M355">
        <v>0</v>
      </c>
      <c r="N355">
        <v>0</v>
      </c>
      <c r="O355">
        <v>0</v>
      </c>
      <c r="P355">
        <v>0</v>
      </c>
      <c r="Q355">
        <v>0</v>
      </c>
      <c r="R355">
        <v>0</v>
      </c>
      <c r="S355">
        <v>0</v>
      </c>
      <c r="T355">
        <v>0</v>
      </c>
      <c r="U355">
        <v>0</v>
      </c>
      <c r="V355">
        <v>0</v>
      </c>
      <c r="W355">
        <v>0</v>
      </c>
      <c r="X355">
        <v>0</v>
      </c>
      <c r="Y355">
        <v>0</v>
      </c>
      <c r="Z355">
        <v>0</v>
      </c>
      <c r="AA355">
        <v>0</v>
      </c>
      <c r="AB355">
        <v>0</v>
      </c>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c r="CW355"/>
      <c r="CX355"/>
      <c r="CY355"/>
      <c r="CZ355"/>
      <c r="DA355"/>
      <c r="DB355"/>
      <c r="DC355"/>
      <c r="DD355"/>
      <c r="DE355"/>
      <c r="DF355"/>
      <c r="DG355"/>
      <c r="DH355"/>
      <c r="DI355"/>
      <c r="DJ355"/>
      <c r="DK355"/>
      <c r="DL355"/>
      <c r="DM355"/>
      <c r="DN355"/>
      <c r="DO355"/>
      <c r="DP355"/>
      <c r="DQ355"/>
      <c r="DR355"/>
      <c r="DS355"/>
      <c r="DT355"/>
      <c r="DU355"/>
      <c r="DV355"/>
      <c r="DW355"/>
      <c r="DX355"/>
      <c r="DY355"/>
      <c r="DZ355"/>
      <c r="EA355"/>
      <c r="EB355"/>
      <c r="EC355"/>
      <c r="ED355"/>
      <c r="EE355"/>
      <c r="EF355"/>
      <c r="EG355"/>
      <c r="EH355"/>
      <c r="EI355"/>
      <c r="EJ355"/>
      <c r="EK355"/>
      <c r="EL355"/>
      <c r="EM355"/>
      <c r="EN355"/>
      <c r="EO355"/>
      <c r="EP355"/>
      <c r="EQ355"/>
      <c r="ER355"/>
      <c r="ES355"/>
      <c r="ET355"/>
      <c r="EU355"/>
      <c r="EV355"/>
      <c r="EW355"/>
      <c r="EX355"/>
      <c r="EY355"/>
      <c r="EZ355"/>
      <c r="FA355"/>
      <c r="FB355"/>
      <c r="FC355"/>
      <c r="FD355"/>
      <c r="FE355"/>
      <c r="FF355"/>
      <c r="FG355"/>
      <c r="FH355"/>
      <c r="FI355"/>
      <c r="FJ355"/>
      <c r="FK355"/>
      <c r="FL355"/>
      <c r="FM355"/>
      <c r="FN355"/>
      <c r="FO355"/>
      <c r="FP355"/>
      <c r="FQ355"/>
      <c r="FR355"/>
      <c r="FS355"/>
      <c r="FT355"/>
      <c r="FU355"/>
      <c r="FV355"/>
      <c r="FW355"/>
      <c r="FX355"/>
      <c r="FY355"/>
      <c r="FZ355"/>
      <c r="GA355"/>
      <c r="GB355"/>
      <c r="GC355"/>
      <c r="GD355"/>
      <c r="GE355"/>
      <c r="GF355"/>
      <c r="GG355"/>
      <c r="GH355"/>
      <c r="GI355"/>
      <c r="GJ355"/>
      <c r="GK355"/>
      <c r="GL355"/>
      <c r="GM355"/>
      <c r="GN355"/>
      <c r="GO355"/>
      <c r="GP355"/>
      <c r="GQ355"/>
      <c r="GR355"/>
      <c r="GS355"/>
      <c r="GT355"/>
      <c r="GU355"/>
      <c r="GV355"/>
      <c r="GW355"/>
      <c r="GX355"/>
      <c r="GY355"/>
      <c r="GZ355"/>
      <c r="HA355"/>
      <c r="HB355"/>
      <c r="HC355"/>
      <c r="HD355"/>
      <c r="HE355"/>
      <c r="HF355"/>
      <c r="HG355"/>
      <c r="HH355"/>
      <c r="HI355"/>
      <c r="HJ355"/>
      <c r="HK355"/>
      <c r="HL355"/>
      <c r="HM355"/>
      <c r="HN355"/>
      <c r="HO355"/>
      <c r="HP355"/>
      <c r="HQ355"/>
      <c r="HR355"/>
      <c r="HS355"/>
      <c r="HT355"/>
      <c r="HU355"/>
      <c r="HV355"/>
      <c r="HW355"/>
      <c r="HX355"/>
      <c r="HY355"/>
      <c r="HZ355"/>
      <c r="IA355"/>
      <c r="IB355"/>
      <c r="IC355"/>
      <c r="ID355"/>
      <c r="IE355"/>
      <c r="IF355"/>
      <c r="IG355"/>
      <c r="IH355"/>
      <c r="II355"/>
      <c r="IJ355"/>
      <c r="IK355"/>
      <c r="IL355"/>
      <c r="IM355"/>
      <c r="IN355"/>
      <c r="IO355"/>
      <c r="IP355"/>
      <c r="IQ355"/>
      <c r="IR355"/>
      <c r="IS355"/>
      <c r="IT355"/>
      <c r="IU355"/>
      <c r="IV355"/>
      <c r="IW355"/>
      <c r="IX355"/>
      <c r="IY355"/>
      <c r="IZ355"/>
      <c r="JA355"/>
      <c r="JB355"/>
      <c r="JC355"/>
      <c r="JD355"/>
      <c r="JE355"/>
      <c r="JF355"/>
      <c r="JG355"/>
      <c r="JH355"/>
      <c r="JI355"/>
      <c r="JJ355"/>
      <c r="JK355"/>
      <c r="JL355"/>
      <c r="JM355"/>
      <c r="JN355"/>
      <c r="JO355"/>
      <c r="JP355"/>
      <c r="JQ355"/>
      <c r="JR355"/>
      <c r="JS355"/>
      <c r="JT355"/>
      <c r="JU355"/>
      <c r="JV355"/>
      <c r="JW355"/>
      <c r="JX355"/>
      <c r="JY355"/>
      <c r="JZ355"/>
      <c r="KA355"/>
      <c r="KB355"/>
      <c r="KC355"/>
      <c r="KD355"/>
      <c r="KE355"/>
      <c r="KF355"/>
      <c r="KG355"/>
      <c r="KH355"/>
      <c r="KI355"/>
      <c r="KJ355"/>
      <c r="KK355"/>
      <c r="KL355"/>
      <c r="KM355"/>
      <c r="KN355"/>
      <c r="KO355"/>
      <c r="KP355"/>
      <c r="KQ355"/>
      <c r="KR355"/>
      <c r="KS355"/>
      <c r="KT355"/>
      <c r="KU355"/>
      <c r="KV355"/>
      <c r="KW355"/>
      <c r="KX355"/>
      <c r="KY355"/>
      <c r="KZ355"/>
      <c r="LA355"/>
      <c r="LB355"/>
      <c r="LC355"/>
      <c r="LD355"/>
      <c r="LE355"/>
      <c r="LF355"/>
      <c r="LG355"/>
      <c r="LH355"/>
      <c r="LI355"/>
      <c r="LJ355"/>
      <c r="LK355"/>
      <c r="LL355"/>
      <c r="LM355"/>
      <c r="LN355"/>
      <c r="LO355"/>
      <c r="LP355"/>
      <c r="LQ355"/>
      <c r="LR355"/>
      <c r="LS355"/>
      <c r="LT355"/>
      <c r="LU355"/>
      <c r="LV355"/>
      <c r="LW355"/>
      <c r="LX355"/>
      <c r="LY355"/>
      <c r="LZ355"/>
      <c r="MA355"/>
      <c r="MB355"/>
      <c r="MC355"/>
      <c r="MD355"/>
      <c r="ME355"/>
      <c r="MF355"/>
      <c r="MG355"/>
      <c r="MH355"/>
      <c r="MI355"/>
      <c r="MJ355"/>
      <c r="MK355"/>
      <c r="ML355"/>
      <c r="MM355"/>
      <c r="MN355"/>
      <c r="MO355"/>
      <c r="MP355"/>
      <c r="MQ355"/>
      <c r="MR355"/>
      <c r="MS355"/>
      <c r="MT355"/>
      <c r="MU355"/>
      <c r="MV355"/>
      <c r="MW355"/>
      <c r="MX355"/>
      <c r="MY355"/>
      <c r="MZ355"/>
      <c r="NA355"/>
      <c r="NB355"/>
      <c r="NC355"/>
      <c r="ND355"/>
      <c r="NE355"/>
      <c r="NF355"/>
      <c r="NG355"/>
      <c r="NH355"/>
      <c r="NI355"/>
      <c r="NJ355"/>
      <c r="NK355"/>
      <c r="NL355"/>
      <c r="NM355"/>
      <c r="NN355"/>
      <c r="NO355"/>
      <c r="NP355"/>
      <c r="NQ355"/>
      <c r="NR355"/>
      <c r="NS355"/>
      <c r="NT355"/>
      <c r="NU355"/>
      <c r="NV355"/>
      <c r="NW355"/>
      <c r="NX355"/>
      <c r="NY355"/>
      <c r="NZ355"/>
      <c r="OA355"/>
      <c r="OB355"/>
      <c r="OC355"/>
      <c r="OD355"/>
      <c r="OE355"/>
      <c r="OF355"/>
      <c r="OG355"/>
      <c r="OH355"/>
      <c r="OI355"/>
      <c r="OJ355"/>
      <c r="OK355"/>
      <c r="OL355"/>
      <c r="OM355"/>
      <c r="ON355"/>
      <c r="OO355"/>
      <c r="OP355"/>
      <c r="OQ355"/>
      <c r="OR355"/>
      <c r="OS355"/>
      <c r="OT355"/>
      <c r="OU355"/>
      <c r="OV355"/>
      <c r="OW355"/>
      <c r="OX355"/>
      <c r="OY355"/>
      <c r="OZ355"/>
      <c r="PA355"/>
      <c r="PB355"/>
      <c r="PC355"/>
      <c r="PD355"/>
      <c r="PE355"/>
      <c r="PF355"/>
      <c r="PG355"/>
      <c r="PH355"/>
      <c r="PI355"/>
      <c r="PJ355"/>
      <c r="PK355"/>
      <c r="PL355"/>
      <c r="PM355"/>
      <c r="PN355"/>
      <c r="PO355"/>
      <c r="PP355"/>
      <c r="PQ355"/>
      <c r="PR355"/>
      <c r="PS355"/>
      <c r="PT355"/>
      <c r="PU355"/>
      <c r="PV355"/>
      <c r="PW355"/>
      <c r="PX355"/>
      <c r="PY355"/>
      <c r="PZ355"/>
      <c r="QA355"/>
      <c r="QB355"/>
      <c r="QC355"/>
      <c r="QD355"/>
      <c r="QE355"/>
      <c r="QF355"/>
      <c r="QG355"/>
      <c r="QH355"/>
      <c r="QI355"/>
      <c r="QJ355"/>
      <c r="QK355"/>
      <c r="QL355"/>
      <c r="QM355"/>
      <c r="QN355"/>
      <c r="QO355"/>
      <c r="QP355"/>
      <c r="QQ355"/>
      <c r="QR355"/>
      <c r="QS355"/>
      <c r="QT355"/>
      <c r="QU355"/>
      <c r="QV355"/>
      <c r="QW355"/>
      <c r="QX355"/>
      <c r="QY355"/>
      <c r="QZ355"/>
      <c r="RA355"/>
      <c r="RB355"/>
      <c r="RC355"/>
      <c r="RD355"/>
      <c r="RE355"/>
      <c r="RF355"/>
      <c r="RG355"/>
      <c r="RH355"/>
      <c r="RI355"/>
      <c r="RJ355"/>
      <c r="RK355"/>
      <c r="RL355"/>
      <c r="RM355"/>
      <c r="RN355"/>
      <c r="RO355"/>
      <c r="RP355"/>
      <c r="RQ355"/>
      <c r="RR355"/>
      <c r="RS355"/>
      <c r="RT355"/>
      <c r="RU355"/>
      <c r="RV355"/>
      <c r="RW355"/>
      <c r="RX355"/>
      <c r="RY355"/>
      <c r="RZ355"/>
      <c r="SA355"/>
      <c r="SB355"/>
      <c r="SC355"/>
      <c r="SD355"/>
      <c r="SE355"/>
      <c r="SF355"/>
      <c r="SG355"/>
      <c r="SH355"/>
      <c r="SI355"/>
      <c r="SJ355"/>
      <c r="SK355"/>
      <c r="SL355"/>
      <c r="SM355"/>
      <c r="SN355"/>
      <c r="SO355"/>
      <c r="SP355"/>
      <c r="SQ355"/>
      <c r="SR355"/>
      <c r="SS355"/>
      <c r="ST355"/>
      <c r="SU355"/>
      <c r="SV355"/>
      <c r="SW355"/>
      <c r="SX355"/>
      <c r="SY355"/>
      <c r="SZ355"/>
      <c r="TA355"/>
      <c r="TB355"/>
      <c r="TC355"/>
      <c r="TD355"/>
      <c r="TE355"/>
      <c r="TF355"/>
      <c r="TG355"/>
      <c r="TH355"/>
      <c r="TI355"/>
      <c r="TJ355"/>
      <c r="TK355"/>
      <c r="TL355"/>
      <c r="TM355"/>
      <c r="TN355"/>
      <c r="TO355"/>
      <c r="TP355"/>
      <c r="TQ355"/>
      <c r="TR355"/>
      <c r="TS355"/>
      <c r="TT355"/>
      <c r="TU355"/>
      <c r="TV355"/>
      <c r="TW355"/>
      <c r="TX355"/>
      <c r="TY355"/>
      <c r="TZ355"/>
      <c r="UA355"/>
      <c r="UB355"/>
      <c r="UC355"/>
      <c r="UD355"/>
      <c r="UE355"/>
      <c r="UF355"/>
      <c r="UG355"/>
      <c r="UH355"/>
      <c r="UI355"/>
      <c r="UJ355"/>
      <c r="UK355"/>
      <c r="UL355"/>
      <c r="UM355"/>
      <c r="UN355"/>
      <c r="UO355"/>
      <c r="UP355"/>
      <c r="UQ355"/>
      <c r="UR355"/>
      <c r="US355"/>
      <c r="UT355"/>
      <c r="UU355"/>
      <c r="UV355"/>
      <c r="UW355"/>
      <c r="UX355"/>
      <c r="UY355"/>
      <c r="UZ355"/>
      <c r="VA355"/>
      <c r="VB355"/>
      <c r="VC355"/>
      <c r="VD355"/>
      <c r="VE355"/>
      <c r="VF355"/>
      <c r="VG355"/>
      <c r="VH355"/>
      <c r="VI355"/>
      <c r="VJ355"/>
      <c r="VK355"/>
      <c r="VL355"/>
      <c r="VM355"/>
      <c r="VN355"/>
      <c r="VO355"/>
      <c r="VP355"/>
      <c r="VQ355"/>
      <c r="VR355"/>
      <c r="VS355"/>
      <c r="VT355"/>
      <c r="VU355"/>
      <c r="VV355"/>
      <c r="VW355"/>
      <c r="VX355"/>
      <c r="VY355"/>
      <c r="VZ355"/>
      <c r="WA355"/>
      <c r="WB355"/>
      <c r="WC355"/>
      <c r="WD355"/>
      <c r="WE355"/>
      <c r="WF355"/>
      <c r="WG355"/>
      <c r="WH355"/>
      <c r="WI355"/>
      <c r="WJ355"/>
      <c r="WK355"/>
      <c r="WL355"/>
      <c r="WM355"/>
      <c r="WN355"/>
      <c r="WO355"/>
      <c r="WP355"/>
      <c r="WQ355"/>
      <c r="WR355"/>
      <c r="WS355"/>
      <c r="WT355"/>
      <c r="WU355"/>
      <c r="WV355"/>
      <c r="WW355"/>
      <c r="WX355"/>
      <c r="WY355"/>
      <c r="WZ355"/>
      <c r="XA355"/>
      <c r="XB355"/>
      <c r="XC355"/>
      <c r="XD355"/>
      <c r="XE355"/>
      <c r="XF355"/>
      <c r="XG355"/>
      <c r="XH355"/>
      <c r="XI355"/>
      <c r="XJ355"/>
      <c r="XK355"/>
      <c r="XL355"/>
      <c r="XM355"/>
      <c r="XN355"/>
      <c r="XO355"/>
      <c r="XP355"/>
      <c r="XQ355"/>
      <c r="XR355"/>
      <c r="XS355"/>
      <c r="XT355"/>
      <c r="XU355"/>
      <c r="XV355"/>
      <c r="XW355"/>
      <c r="XX355"/>
      <c r="XY355"/>
      <c r="XZ355"/>
      <c r="YA355"/>
      <c r="YB355"/>
      <c r="YC355"/>
      <c r="YD355"/>
      <c r="YE355"/>
      <c r="YF355"/>
      <c r="YG355"/>
      <c r="YH355"/>
      <c r="YI355"/>
      <c r="YJ355"/>
      <c r="YK355"/>
      <c r="YL355"/>
      <c r="YM355"/>
      <c r="YN355"/>
      <c r="YO355"/>
      <c r="YP355"/>
      <c r="YQ355"/>
      <c r="YR355"/>
      <c r="YS355"/>
      <c r="YT355"/>
      <c r="YU355"/>
      <c r="YV355"/>
      <c r="YW355"/>
      <c r="YX355"/>
      <c r="YY355"/>
      <c r="YZ355"/>
      <c r="ZA355"/>
      <c r="ZB355"/>
      <c r="ZC355"/>
      <c r="ZD355"/>
      <c r="ZE355"/>
      <c r="ZF355"/>
      <c r="ZG355"/>
      <c r="ZH355"/>
      <c r="ZI355"/>
      <c r="ZJ355"/>
      <c r="ZK355"/>
      <c r="ZL355"/>
      <c r="ZM355"/>
      <c r="ZN355"/>
      <c r="ZO355"/>
      <c r="ZP355"/>
      <c r="ZQ355"/>
      <c r="ZR355"/>
      <c r="ZS355"/>
      <c r="ZT355"/>
      <c r="ZU355"/>
      <c r="ZV355"/>
      <c r="ZW355"/>
      <c r="ZX355"/>
      <c r="ZY355"/>
      <c r="ZZ355"/>
    </row>
    <row r="356" spans="1:702" s="18" customFormat="1">
      <c r="A356" s="16" t="s">
        <v>180</v>
      </c>
      <c r="B356">
        <v>0</v>
      </c>
      <c r="C356">
        <v>25127.130714581075</v>
      </c>
      <c r="D356">
        <v>51355.573341935633</v>
      </c>
      <c r="E356">
        <v>74867.497080613859</v>
      </c>
      <c r="F356">
        <v>92885.832528655883</v>
      </c>
      <c r="G356">
        <v>116644.42346932513</v>
      </c>
      <c r="H356">
        <v>145911.09273470353</v>
      </c>
      <c r="I356">
        <v>177287.1112108285</v>
      </c>
      <c r="J356">
        <v>207935.69947031021</v>
      </c>
      <c r="K356">
        <v>230739.50090632946</v>
      </c>
      <c r="L356">
        <v>257872.47658210393</v>
      </c>
      <c r="M356">
        <v>280428.55366906099</v>
      </c>
      <c r="N356">
        <v>306843.00629722525</v>
      </c>
      <c r="O356">
        <v>330106.14865263388</v>
      </c>
      <c r="P356">
        <v>354669.04417441034</v>
      </c>
      <c r="Q356">
        <v>377583.59337885748</v>
      </c>
      <c r="R356">
        <v>403454.77362782322</v>
      </c>
      <c r="S356">
        <v>428674.80549043033</v>
      </c>
      <c r="T356">
        <v>454225.10781947646</v>
      </c>
      <c r="U356">
        <v>484883.40895931097</v>
      </c>
      <c r="V356">
        <v>495981.98611032765</v>
      </c>
      <c r="W356">
        <v>516290.74348949996</v>
      </c>
      <c r="X356">
        <v>527130.73717635684</v>
      </c>
      <c r="Y356">
        <v>541500.03181138006</v>
      </c>
      <c r="Z356">
        <v>569952.89013671258</v>
      </c>
      <c r="AA356">
        <v>570903.91798219527</v>
      </c>
      <c r="AB356">
        <v>580539.32948365354</v>
      </c>
      <c r="AC356">
        <v>597574.00196941302</v>
      </c>
      <c r="AD356">
        <v>608318.32982324215</v>
      </c>
      <c r="AE356">
        <v>628450.93094936782</v>
      </c>
      <c r="AF356">
        <v>642877.59951109253</v>
      </c>
      <c r="AG356">
        <v>654499.99980924476</v>
      </c>
      <c r="AH356">
        <v>685746.9977165194</v>
      </c>
      <c r="AI356">
        <v>714186.12402070186</v>
      </c>
      <c r="AJ356">
        <v>712289.35758995835</v>
      </c>
      <c r="AK356">
        <v>710205.03537821863</v>
      </c>
      <c r="AL356">
        <v>733961.1374129256</v>
      </c>
      <c r="AM356">
        <v>745246.23743880424</v>
      </c>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c r="CW356"/>
      <c r="CX356"/>
      <c r="CY356"/>
      <c r="CZ356"/>
      <c r="DA356"/>
      <c r="DB356"/>
      <c r="DC356"/>
      <c r="DD356"/>
      <c r="DE356"/>
      <c r="DF356"/>
      <c r="DG356"/>
      <c r="DH356"/>
      <c r="DI356"/>
      <c r="DJ356"/>
      <c r="DK356"/>
      <c r="DL356"/>
      <c r="DM356"/>
      <c r="DN356"/>
      <c r="DO356"/>
      <c r="DP356"/>
      <c r="DQ356"/>
      <c r="DR356"/>
      <c r="DS356"/>
      <c r="DT356"/>
      <c r="DU356"/>
      <c r="DV356"/>
      <c r="DW356"/>
      <c r="DX356"/>
      <c r="DY356"/>
      <c r="DZ356"/>
      <c r="EA356"/>
      <c r="EB356"/>
      <c r="EC356"/>
      <c r="ED356"/>
      <c r="EE356"/>
      <c r="EF356"/>
      <c r="EG356"/>
      <c r="EH356"/>
      <c r="EI356"/>
      <c r="EJ356"/>
      <c r="EK356"/>
      <c r="EL356"/>
      <c r="EM356"/>
      <c r="EN356"/>
      <c r="EO356"/>
      <c r="EP356"/>
      <c r="EQ356"/>
      <c r="ER356"/>
      <c r="ES356"/>
      <c r="ET356"/>
      <c r="EU356"/>
      <c r="EV356"/>
      <c r="EW356"/>
      <c r="EX356"/>
      <c r="EY356"/>
      <c r="EZ356"/>
      <c r="FA356"/>
      <c r="FB356"/>
      <c r="FC356"/>
      <c r="FD356"/>
      <c r="FE356"/>
      <c r="FF356"/>
      <c r="FG356"/>
      <c r="FH356"/>
      <c r="FI356"/>
      <c r="FJ356"/>
      <c r="FK356"/>
      <c r="FL356"/>
      <c r="FM356"/>
      <c r="FN356"/>
      <c r="FO356"/>
      <c r="FP356"/>
      <c r="FQ356"/>
      <c r="FR356"/>
      <c r="FS356"/>
      <c r="FT356"/>
      <c r="FU356"/>
      <c r="FV356"/>
      <c r="FW356"/>
      <c r="FX356"/>
      <c r="FY356"/>
      <c r="FZ356"/>
      <c r="GA356"/>
      <c r="GB356"/>
      <c r="GC356"/>
      <c r="GD356"/>
      <c r="GE356"/>
      <c r="GF356"/>
      <c r="GG356"/>
      <c r="GH356"/>
      <c r="GI356"/>
      <c r="GJ356"/>
      <c r="GK356"/>
      <c r="GL356"/>
      <c r="GM356"/>
      <c r="GN356"/>
      <c r="GO356"/>
      <c r="GP356"/>
      <c r="GQ356"/>
      <c r="GR356"/>
      <c r="GS356"/>
      <c r="GT356"/>
      <c r="GU356"/>
      <c r="GV356"/>
      <c r="GW356"/>
      <c r="GX356"/>
      <c r="GY356"/>
      <c r="GZ356"/>
      <c r="HA356"/>
      <c r="HB356"/>
      <c r="HC356"/>
      <c r="HD356"/>
      <c r="HE356"/>
      <c r="HF356"/>
      <c r="HG356"/>
      <c r="HH356"/>
      <c r="HI356"/>
      <c r="HJ356"/>
      <c r="HK356"/>
      <c r="HL356"/>
      <c r="HM356"/>
      <c r="HN356"/>
      <c r="HO356"/>
      <c r="HP356"/>
      <c r="HQ356"/>
      <c r="HR356"/>
      <c r="HS356"/>
      <c r="HT356"/>
      <c r="HU356"/>
      <c r="HV356"/>
      <c r="HW356"/>
      <c r="HX356"/>
      <c r="HY356"/>
      <c r="HZ356"/>
      <c r="IA356"/>
      <c r="IB356"/>
      <c r="IC356"/>
      <c r="ID356"/>
      <c r="IE356"/>
      <c r="IF356"/>
      <c r="IG356"/>
      <c r="IH356"/>
      <c r="II356"/>
      <c r="IJ356"/>
      <c r="IK356"/>
      <c r="IL356"/>
      <c r="IM356"/>
      <c r="IN356"/>
      <c r="IO356"/>
      <c r="IP356"/>
      <c r="IQ356"/>
      <c r="IR356"/>
      <c r="IS356"/>
      <c r="IT356"/>
      <c r="IU356"/>
      <c r="IV356"/>
      <c r="IW356"/>
      <c r="IX356"/>
      <c r="IY356"/>
      <c r="IZ356"/>
      <c r="JA356"/>
      <c r="JB356"/>
      <c r="JC356"/>
      <c r="JD356"/>
      <c r="JE356"/>
      <c r="JF356"/>
      <c r="JG356"/>
      <c r="JH356"/>
      <c r="JI356"/>
      <c r="JJ356"/>
      <c r="JK356"/>
      <c r="JL356"/>
      <c r="JM356"/>
      <c r="JN356"/>
      <c r="JO356"/>
      <c r="JP356"/>
      <c r="JQ356"/>
      <c r="JR356"/>
      <c r="JS356"/>
      <c r="JT356"/>
      <c r="JU356"/>
      <c r="JV356"/>
      <c r="JW356"/>
      <c r="JX356"/>
      <c r="JY356"/>
      <c r="JZ356"/>
      <c r="KA356"/>
      <c r="KB356"/>
      <c r="KC356"/>
      <c r="KD356"/>
      <c r="KE356"/>
      <c r="KF356"/>
      <c r="KG356"/>
      <c r="KH356"/>
      <c r="KI356"/>
      <c r="KJ356"/>
      <c r="KK356"/>
      <c r="KL356"/>
      <c r="KM356"/>
      <c r="KN356"/>
      <c r="KO356"/>
      <c r="KP356"/>
      <c r="KQ356"/>
      <c r="KR356"/>
      <c r="KS356"/>
      <c r="KT356"/>
      <c r="KU356"/>
      <c r="KV356"/>
      <c r="KW356"/>
      <c r="KX356"/>
      <c r="KY356"/>
      <c r="KZ356"/>
      <c r="LA356"/>
      <c r="LB356"/>
      <c r="LC356"/>
      <c r="LD356"/>
      <c r="LE356"/>
      <c r="LF356"/>
      <c r="LG356"/>
      <c r="LH356"/>
      <c r="LI356"/>
      <c r="LJ356"/>
      <c r="LK356"/>
      <c r="LL356"/>
      <c r="LM356"/>
      <c r="LN356"/>
      <c r="LO356"/>
      <c r="LP356"/>
      <c r="LQ356"/>
      <c r="LR356"/>
      <c r="LS356"/>
      <c r="LT356"/>
      <c r="LU356"/>
      <c r="LV356"/>
      <c r="LW356"/>
      <c r="LX356"/>
      <c r="LY356"/>
      <c r="LZ356"/>
      <c r="MA356"/>
      <c r="MB356"/>
      <c r="MC356"/>
      <c r="MD356"/>
      <c r="ME356"/>
      <c r="MF356"/>
      <c r="MG356"/>
      <c r="MH356"/>
      <c r="MI356"/>
      <c r="MJ356"/>
      <c r="MK356"/>
      <c r="ML356"/>
      <c r="MM356"/>
      <c r="MN356"/>
      <c r="MO356"/>
      <c r="MP356"/>
      <c r="MQ356"/>
      <c r="MR356"/>
      <c r="MS356"/>
      <c r="MT356"/>
      <c r="MU356"/>
      <c r="MV356"/>
      <c r="MW356"/>
      <c r="MX356"/>
      <c r="MY356"/>
      <c r="MZ356"/>
      <c r="NA356"/>
      <c r="NB356"/>
      <c r="NC356"/>
      <c r="ND356"/>
      <c r="NE356"/>
      <c r="NF356"/>
      <c r="NG356"/>
      <c r="NH356"/>
      <c r="NI356"/>
      <c r="NJ356"/>
      <c r="NK356"/>
      <c r="NL356"/>
      <c r="NM356"/>
      <c r="NN356"/>
      <c r="NO356"/>
      <c r="NP356"/>
      <c r="NQ356"/>
      <c r="NR356"/>
      <c r="NS356"/>
      <c r="NT356"/>
      <c r="NU356"/>
      <c r="NV356"/>
      <c r="NW356"/>
      <c r="NX356"/>
      <c r="NY356"/>
      <c r="NZ356"/>
      <c r="OA356"/>
      <c r="OB356"/>
      <c r="OC356"/>
      <c r="OD356"/>
      <c r="OE356"/>
      <c r="OF356"/>
      <c r="OG356"/>
      <c r="OH356"/>
      <c r="OI356"/>
      <c r="OJ356"/>
      <c r="OK356"/>
      <c r="OL356"/>
      <c r="OM356"/>
      <c r="ON356"/>
      <c r="OO356"/>
      <c r="OP356"/>
      <c r="OQ356"/>
      <c r="OR356"/>
      <c r="OS356"/>
      <c r="OT356"/>
      <c r="OU356"/>
      <c r="OV356"/>
      <c r="OW356"/>
      <c r="OX356"/>
      <c r="OY356"/>
      <c r="OZ356"/>
      <c r="PA356"/>
      <c r="PB356"/>
      <c r="PC356"/>
      <c r="PD356"/>
      <c r="PE356"/>
      <c r="PF356"/>
      <c r="PG356"/>
      <c r="PH356"/>
      <c r="PI356"/>
      <c r="PJ356"/>
      <c r="PK356"/>
      <c r="PL356"/>
      <c r="PM356"/>
      <c r="PN356"/>
      <c r="PO356"/>
      <c r="PP356"/>
      <c r="PQ356"/>
      <c r="PR356"/>
      <c r="PS356"/>
      <c r="PT356"/>
      <c r="PU356"/>
      <c r="PV356"/>
      <c r="PW356"/>
      <c r="PX356"/>
      <c r="PY356"/>
      <c r="PZ356"/>
      <c r="QA356"/>
      <c r="QB356"/>
      <c r="QC356"/>
      <c r="QD356"/>
      <c r="QE356"/>
      <c r="QF356"/>
      <c r="QG356"/>
      <c r="QH356"/>
      <c r="QI356"/>
      <c r="QJ356"/>
      <c r="QK356"/>
      <c r="QL356"/>
      <c r="QM356"/>
      <c r="QN356"/>
      <c r="QO356"/>
      <c r="QP356"/>
      <c r="QQ356"/>
      <c r="QR356"/>
      <c r="QS356"/>
      <c r="QT356"/>
      <c r="QU356"/>
      <c r="QV356"/>
      <c r="QW356"/>
      <c r="QX356"/>
      <c r="QY356"/>
      <c r="QZ356"/>
      <c r="RA356"/>
      <c r="RB356"/>
      <c r="RC356"/>
      <c r="RD356"/>
      <c r="RE356"/>
      <c r="RF356"/>
      <c r="RG356"/>
      <c r="RH356"/>
      <c r="RI356"/>
      <c r="RJ356"/>
      <c r="RK356"/>
      <c r="RL356"/>
      <c r="RM356"/>
      <c r="RN356"/>
      <c r="RO356"/>
      <c r="RP356"/>
      <c r="RQ356"/>
      <c r="RR356"/>
      <c r="RS356"/>
      <c r="RT356"/>
      <c r="RU356"/>
      <c r="RV356"/>
      <c r="RW356"/>
      <c r="RX356"/>
      <c r="RY356"/>
      <c r="RZ356"/>
      <c r="SA356"/>
      <c r="SB356"/>
      <c r="SC356"/>
      <c r="SD356"/>
      <c r="SE356"/>
      <c r="SF356"/>
      <c r="SG356"/>
      <c r="SH356"/>
      <c r="SI356"/>
      <c r="SJ356"/>
      <c r="SK356"/>
      <c r="SL356"/>
      <c r="SM356"/>
      <c r="SN356"/>
      <c r="SO356"/>
      <c r="SP356"/>
      <c r="SQ356"/>
      <c r="SR356"/>
      <c r="SS356"/>
      <c r="ST356"/>
      <c r="SU356"/>
      <c r="SV356"/>
      <c r="SW356"/>
      <c r="SX356"/>
      <c r="SY356"/>
      <c r="SZ356"/>
      <c r="TA356"/>
      <c r="TB356"/>
      <c r="TC356"/>
      <c r="TD356"/>
      <c r="TE356"/>
      <c r="TF356"/>
      <c r="TG356"/>
      <c r="TH356"/>
      <c r="TI356"/>
      <c r="TJ356"/>
      <c r="TK356"/>
      <c r="TL356"/>
      <c r="TM356"/>
      <c r="TN356"/>
      <c r="TO356"/>
      <c r="TP356"/>
      <c r="TQ356"/>
      <c r="TR356"/>
      <c r="TS356"/>
      <c r="TT356"/>
      <c r="TU356"/>
      <c r="TV356"/>
      <c r="TW356"/>
      <c r="TX356"/>
      <c r="TY356"/>
      <c r="TZ356"/>
      <c r="UA356"/>
      <c r="UB356"/>
      <c r="UC356"/>
      <c r="UD356"/>
      <c r="UE356"/>
      <c r="UF356"/>
      <c r="UG356"/>
      <c r="UH356"/>
      <c r="UI356"/>
      <c r="UJ356"/>
      <c r="UK356"/>
      <c r="UL356"/>
      <c r="UM356"/>
      <c r="UN356"/>
      <c r="UO356"/>
      <c r="UP356"/>
      <c r="UQ356"/>
      <c r="UR356"/>
      <c r="US356"/>
      <c r="UT356"/>
      <c r="UU356"/>
      <c r="UV356"/>
      <c r="UW356"/>
      <c r="UX356"/>
      <c r="UY356"/>
      <c r="UZ356"/>
      <c r="VA356"/>
      <c r="VB356"/>
      <c r="VC356"/>
      <c r="VD356"/>
      <c r="VE356"/>
      <c r="VF356"/>
      <c r="VG356"/>
      <c r="VH356"/>
      <c r="VI356"/>
      <c r="VJ356"/>
      <c r="VK356"/>
      <c r="VL356"/>
      <c r="VM356"/>
      <c r="VN356"/>
      <c r="VO356"/>
      <c r="VP356"/>
      <c r="VQ356"/>
      <c r="VR356"/>
      <c r="VS356"/>
      <c r="VT356"/>
      <c r="VU356"/>
      <c r="VV356"/>
      <c r="VW356"/>
      <c r="VX356"/>
      <c r="VY356"/>
      <c r="VZ356"/>
      <c r="WA356"/>
      <c r="WB356"/>
      <c r="WC356"/>
      <c r="WD356"/>
      <c r="WE356"/>
      <c r="WF356"/>
      <c r="WG356"/>
      <c r="WH356"/>
      <c r="WI356"/>
      <c r="WJ356"/>
      <c r="WK356"/>
      <c r="WL356"/>
      <c r="WM356"/>
      <c r="WN356"/>
      <c r="WO356"/>
      <c r="WP356"/>
      <c r="WQ356"/>
      <c r="WR356"/>
      <c r="WS356"/>
      <c r="WT356"/>
      <c r="WU356"/>
      <c r="WV356"/>
      <c r="WW356"/>
      <c r="WX356"/>
      <c r="WY356"/>
      <c r="WZ356"/>
      <c r="XA356"/>
      <c r="XB356"/>
      <c r="XC356"/>
      <c r="XD356"/>
      <c r="XE356"/>
      <c r="XF356"/>
      <c r="XG356"/>
      <c r="XH356"/>
      <c r="XI356"/>
      <c r="XJ356"/>
      <c r="XK356"/>
      <c r="XL356"/>
      <c r="XM356"/>
      <c r="XN356"/>
      <c r="XO356"/>
      <c r="XP356"/>
      <c r="XQ356"/>
      <c r="XR356"/>
      <c r="XS356"/>
      <c r="XT356"/>
      <c r="XU356"/>
      <c r="XV356"/>
      <c r="XW356"/>
      <c r="XX356"/>
      <c r="XY356"/>
      <c r="XZ356"/>
      <c r="YA356"/>
      <c r="YB356"/>
      <c r="YC356"/>
      <c r="YD356"/>
      <c r="YE356"/>
      <c r="YF356"/>
      <c r="YG356"/>
      <c r="YH356"/>
      <c r="YI356"/>
      <c r="YJ356"/>
      <c r="YK356"/>
      <c r="YL356"/>
      <c r="YM356"/>
      <c r="YN356"/>
      <c r="YO356"/>
      <c r="YP356"/>
      <c r="YQ356"/>
      <c r="YR356"/>
      <c r="YS356"/>
      <c r="YT356"/>
      <c r="YU356"/>
      <c r="YV356"/>
      <c r="YW356"/>
      <c r="YX356"/>
      <c r="YY356"/>
      <c r="YZ356"/>
      <c r="ZA356"/>
      <c r="ZB356"/>
      <c r="ZC356"/>
      <c r="ZD356"/>
      <c r="ZE356"/>
      <c r="ZF356"/>
      <c r="ZG356"/>
      <c r="ZH356"/>
      <c r="ZI356"/>
      <c r="ZJ356"/>
      <c r="ZK356"/>
      <c r="ZL356"/>
      <c r="ZM356"/>
      <c r="ZN356"/>
      <c r="ZO356"/>
      <c r="ZP356"/>
      <c r="ZQ356"/>
      <c r="ZR356"/>
      <c r="ZS356"/>
      <c r="ZT356"/>
      <c r="ZU356"/>
      <c r="ZV356"/>
      <c r="ZW356"/>
      <c r="ZX356"/>
      <c r="ZY356"/>
      <c r="ZZ356"/>
    </row>
    <row r="357" spans="1:702" s="18" customFormat="1">
      <c r="A357" s="16" t="s">
        <v>68</v>
      </c>
      <c r="B357">
        <v>502542.61429162155</v>
      </c>
      <c r="C357">
        <v>524053.47306024504</v>
      </c>
      <c r="D357">
        <v>476297.10226931854</v>
      </c>
      <c r="E357">
        <v>475549.48867137911</v>
      </c>
      <c r="F357">
        <v>440721.19597378158</v>
      </c>
      <c r="G357">
        <v>452740.95461793378</v>
      </c>
      <c r="H357">
        <v>475265.616981712</v>
      </c>
      <c r="I357">
        <v>542229.38178865949</v>
      </c>
      <c r="J357">
        <v>400630.71505767899</v>
      </c>
      <c r="K357">
        <v>313464.01168937143</v>
      </c>
      <c r="L357">
        <v>342992.17730172718</v>
      </c>
      <c r="M357">
        <v>318409.26318617084</v>
      </c>
      <c r="N357">
        <v>261699.88652974003</v>
      </c>
      <c r="O357">
        <v>247122.60484035802</v>
      </c>
      <c r="P357">
        <v>257570.91552448555</v>
      </c>
      <c r="Q357">
        <v>242659.48944322148</v>
      </c>
      <c r="R357">
        <v>272929.85383330385</v>
      </c>
      <c r="S357">
        <v>219253.62119562656</v>
      </c>
      <c r="T357">
        <v>186519.23807905373</v>
      </c>
      <c r="U357">
        <v>154065.52039863207</v>
      </c>
      <c r="V357">
        <v>153849.09835288013</v>
      </c>
      <c r="W357">
        <v>158892.88365047728</v>
      </c>
      <c r="X357">
        <v>145507.26297328796</v>
      </c>
      <c r="Y357">
        <v>152101.51991297436</v>
      </c>
      <c r="Z357">
        <v>0</v>
      </c>
      <c r="AA357">
        <v>0</v>
      </c>
      <c r="AB357">
        <v>0</v>
      </c>
      <c r="AC357">
        <v>0</v>
      </c>
      <c r="AD357">
        <v>0</v>
      </c>
      <c r="AE357">
        <v>0</v>
      </c>
      <c r="AF357">
        <v>0</v>
      </c>
      <c r="AG357">
        <v>0</v>
      </c>
      <c r="AH357">
        <v>0</v>
      </c>
      <c r="AI357">
        <v>0</v>
      </c>
      <c r="AJ357">
        <v>0</v>
      </c>
      <c r="AK357">
        <v>0</v>
      </c>
      <c r="AL357">
        <v>0</v>
      </c>
      <c r="AM357">
        <v>0</v>
      </c>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c r="CW357"/>
      <c r="CX357"/>
      <c r="CY357"/>
      <c r="CZ357"/>
      <c r="DA357"/>
      <c r="DB357"/>
      <c r="DC357"/>
      <c r="DD357"/>
      <c r="DE357"/>
      <c r="DF357"/>
      <c r="DG357"/>
      <c r="DH357"/>
      <c r="DI357"/>
      <c r="DJ357"/>
      <c r="DK357"/>
      <c r="DL357"/>
      <c r="DM357"/>
      <c r="DN357"/>
      <c r="DO357"/>
      <c r="DP357"/>
      <c r="DQ357"/>
      <c r="DR357"/>
      <c r="DS357"/>
      <c r="DT357"/>
      <c r="DU357"/>
      <c r="DV357"/>
      <c r="DW357"/>
      <c r="DX357"/>
      <c r="DY357"/>
      <c r="DZ357"/>
      <c r="EA357"/>
      <c r="EB357"/>
      <c r="EC357"/>
      <c r="ED357"/>
      <c r="EE357"/>
      <c r="EF357"/>
      <c r="EG357"/>
      <c r="EH357"/>
      <c r="EI357"/>
      <c r="EJ357"/>
      <c r="EK357"/>
      <c r="EL357"/>
      <c r="EM357"/>
      <c r="EN357"/>
      <c r="EO357"/>
      <c r="EP357"/>
      <c r="EQ357"/>
      <c r="ER357"/>
      <c r="ES357"/>
      <c r="ET357"/>
      <c r="EU357"/>
      <c r="EV357"/>
      <c r="EW357"/>
      <c r="EX357"/>
      <c r="EY357"/>
      <c r="EZ357"/>
      <c r="FA357"/>
      <c r="FB357"/>
      <c r="FC357"/>
      <c r="FD357"/>
      <c r="FE357"/>
      <c r="FF357"/>
      <c r="FG357"/>
      <c r="FH357"/>
      <c r="FI357"/>
      <c r="FJ357"/>
      <c r="FK357"/>
      <c r="FL357"/>
      <c r="FM357"/>
      <c r="FN357"/>
      <c r="FO357"/>
      <c r="FP357"/>
      <c r="FQ357"/>
      <c r="FR357"/>
      <c r="FS357"/>
      <c r="FT357"/>
      <c r="FU357"/>
      <c r="FV357"/>
      <c r="FW357"/>
      <c r="FX357"/>
      <c r="FY357"/>
      <c r="FZ357"/>
      <c r="GA357"/>
      <c r="GB357"/>
      <c r="GC357"/>
      <c r="GD357"/>
      <c r="GE357"/>
      <c r="GF357"/>
      <c r="GG357"/>
      <c r="GH357"/>
      <c r="GI357"/>
      <c r="GJ357"/>
      <c r="GK357"/>
      <c r="GL357"/>
      <c r="GM357"/>
      <c r="GN357"/>
      <c r="GO357"/>
      <c r="GP357"/>
      <c r="GQ357"/>
      <c r="GR357"/>
      <c r="GS357"/>
      <c r="GT357"/>
      <c r="GU357"/>
      <c r="GV357"/>
      <c r="GW357"/>
      <c r="GX357"/>
      <c r="GY357"/>
      <c r="GZ357"/>
      <c r="HA357"/>
      <c r="HB357"/>
      <c r="HC357"/>
      <c r="HD357"/>
      <c r="HE357"/>
      <c r="HF357"/>
      <c r="HG357"/>
      <c r="HH357"/>
      <c r="HI357"/>
      <c r="HJ357"/>
      <c r="HK357"/>
      <c r="HL357"/>
      <c r="HM357"/>
      <c r="HN357"/>
      <c r="HO357"/>
      <c r="HP357"/>
      <c r="HQ357"/>
      <c r="HR357"/>
      <c r="HS357"/>
      <c r="HT357"/>
      <c r="HU357"/>
      <c r="HV357"/>
      <c r="HW357"/>
      <c r="HX357"/>
      <c r="HY357"/>
      <c r="HZ357"/>
      <c r="IA357"/>
      <c r="IB357"/>
      <c r="IC357"/>
      <c r="ID357"/>
      <c r="IE357"/>
      <c r="IF357"/>
      <c r="IG357"/>
      <c r="IH357"/>
      <c r="II357"/>
      <c r="IJ357"/>
      <c r="IK357"/>
      <c r="IL357"/>
      <c r="IM357"/>
      <c r="IN357"/>
      <c r="IO357"/>
      <c r="IP357"/>
      <c r="IQ357"/>
      <c r="IR357"/>
      <c r="IS357"/>
      <c r="IT357"/>
      <c r="IU357"/>
      <c r="IV357"/>
      <c r="IW357"/>
      <c r="IX357"/>
      <c r="IY357"/>
      <c r="IZ357"/>
      <c r="JA357"/>
      <c r="JB357"/>
      <c r="JC357"/>
      <c r="JD357"/>
      <c r="JE357"/>
      <c r="JF357"/>
      <c r="JG357"/>
      <c r="JH357"/>
      <c r="JI357"/>
      <c r="JJ357"/>
      <c r="JK357"/>
      <c r="JL357"/>
      <c r="JM357"/>
      <c r="JN357"/>
      <c r="JO357"/>
      <c r="JP357"/>
      <c r="JQ357"/>
      <c r="JR357"/>
      <c r="JS357"/>
      <c r="JT357"/>
      <c r="JU357"/>
      <c r="JV357"/>
      <c r="JW357"/>
      <c r="JX357"/>
      <c r="JY357"/>
      <c r="JZ357"/>
      <c r="KA357"/>
      <c r="KB357"/>
      <c r="KC357"/>
      <c r="KD357"/>
      <c r="KE357"/>
      <c r="KF357"/>
      <c r="KG357"/>
      <c r="KH357"/>
      <c r="KI357"/>
      <c r="KJ357"/>
      <c r="KK357"/>
      <c r="KL357"/>
      <c r="KM357"/>
      <c r="KN357"/>
      <c r="KO357"/>
      <c r="KP357"/>
      <c r="KQ357"/>
      <c r="KR357"/>
      <c r="KS357"/>
      <c r="KT357"/>
      <c r="KU357"/>
      <c r="KV357"/>
      <c r="KW357"/>
      <c r="KX357"/>
      <c r="KY357"/>
      <c r="KZ357"/>
      <c r="LA357"/>
      <c r="LB357"/>
      <c r="LC357"/>
      <c r="LD357"/>
      <c r="LE357"/>
      <c r="LF357"/>
      <c r="LG357"/>
      <c r="LH357"/>
      <c r="LI357"/>
      <c r="LJ357"/>
      <c r="LK357"/>
      <c r="LL357"/>
      <c r="LM357"/>
      <c r="LN357"/>
      <c r="LO357"/>
      <c r="LP357"/>
      <c r="LQ357"/>
      <c r="LR357"/>
      <c r="LS357"/>
      <c r="LT357"/>
      <c r="LU357"/>
      <c r="LV357"/>
      <c r="LW357"/>
      <c r="LX357"/>
      <c r="LY357"/>
      <c r="LZ357"/>
      <c r="MA357"/>
      <c r="MB357"/>
      <c r="MC357"/>
      <c r="MD357"/>
      <c r="ME357"/>
      <c r="MF357"/>
      <c r="MG357"/>
      <c r="MH357"/>
      <c r="MI357"/>
      <c r="MJ357"/>
      <c r="MK357"/>
      <c r="ML357"/>
      <c r="MM357"/>
      <c r="MN357"/>
      <c r="MO357"/>
      <c r="MP357"/>
      <c r="MQ357"/>
      <c r="MR357"/>
      <c r="MS357"/>
      <c r="MT357"/>
      <c r="MU357"/>
      <c r="MV357"/>
      <c r="MW357"/>
      <c r="MX357"/>
      <c r="MY357"/>
      <c r="MZ357"/>
      <c r="NA357"/>
      <c r="NB357"/>
      <c r="NC357"/>
      <c r="ND357"/>
      <c r="NE357"/>
      <c r="NF357"/>
      <c r="NG357"/>
      <c r="NH357"/>
      <c r="NI357"/>
      <c r="NJ357"/>
      <c r="NK357"/>
      <c r="NL357"/>
      <c r="NM357"/>
      <c r="NN357"/>
      <c r="NO357"/>
      <c r="NP357"/>
      <c r="NQ357"/>
      <c r="NR357"/>
      <c r="NS357"/>
      <c r="NT357"/>
      <c r="NU357"/>
      <c r="NV357"/>
      <c r="NW357"/>
      <c r="NX357"/>
      <c r="NY357"/>
      <c r="NZ357"/>
      <c r="OA357"/>
      <c r="OB357"/>
      <c r="OC357"/>
      <c r="OD357"/>
      <c r="OE357"/>
      <c r="OF357"/>
      <c r="OG357"/>
      <c r="OH357"/>
      <c r="OI357"/>
      <c r="OJ357"/>
      <c r="OK357"/>
      <c r="OL357"/>
      <c r="OM357"/>
      <c r="ON357"/>
      <c r="OO357"/>
      <c r="OP357"/>
      <c r="OQ357"/>
      <c r="OR357"/>
      <c r="OS357"/>
      <c r="OT357"/>
      <c r="OU357"/>
      <c r="OV357"/>
      <c r="OW357"/>
      <c r="OX357"/>
      <c r="OY357"/>
      <c r="OZ357"/>
      <c r="PA357"/>
      <c r="PB357"/>
      <c r="PC357"/>
      <c r="PD357"/>
      <c r="PE357"/>
      <c r="PF357"/>
      <c r="PG357"/>
      <c r="PH357"/>
      <c r="PI357"/>
      <c r="PJ357"/>
      <c r="PK357"/>
      <c r="PL357"/>
      <c r="PM357"/>
      <c r="PN357"/>
      <c r="PO357"/>
      <c r="PP357"/>
      <c r="PQ357"/>
      <c r="PR357"/>
      <c r="PS357"/>
      <c r="PT357"/>
      <c r="PU357"/>
      <c r="PV357"/>
      <c r="PW357"/>
      <c r="PX357"/>
      <c r="PY357"/>
      <c r="PZ357"/>
      <c r="QA357"/>
      <c r="QB357"/>
      <c r="QC357"/>
      <c r="QD357"/>
      <c r="QE357"/>
      <c r="QF357"/>
      <c r="QG357"/>
      <c r="QH357"/>
      <c r="QI357"/>
      <c r="QJ357"/>
      <c r="QK357"/>
      <c r="QL357"/>
      <c r="QM357"/>
      <c r="QN357"/>
      <c r="QO357"/>
      <c r="QP357"/>
      <c r="QQ357"/>
      <c r="QR357"/>
      <c r="QS357"/>
      <c r="QT357"/>
      <c r="QU357"/>
      <c r="QV357"/>
      <c r="QW357"/>
      <c r="QX357"/>
      <c r="QY357"/>
      <c r="QZ357"/>
      <c r="RA357"/>
      <c r="RB357"/>
      <c r="RC357"/>
      <c r="RD357"/>
      <c r="RE357"/>
      <c r="RF357"/>
      <c r="RG357"/>
      <c r="RH357"/>
      <c r="RI357"/>
      <c r="RJ357"/>
      <c r="RK357"/>
      <c r="RL357"/>
      <c r="RM357"/>
      <c r="RN357"/>
      <c r="RO357"/>
      <c r="RP357"/>
      <c r="RQ357"/>
      <c r="RR357"/>
      <c r="RS357"/>
      <c r="RT357"/>
      <c r="RU357"/>
      <c r="RV357"/>
      <c r="RW357"/>
      <c r="RX357"/>
      <c r="RY357"/>
      <c r="RZ357"/>
      <c r="SA357"/>
      <c r="SB357"/>
      <c r="SC357"/>
      <c r="SD357"/>
      <c r="SE357"/>
      <c r="SF357"/>
      <c r="SG357"/>
      <c r="SH357"/>
      <c r="SI357"/>
      <c r="SJ357"/>
      <c r="SK357"/>
      <c r="SL357"/>
      <c r="SM357"/>
      <c r="SN357"/>
      <c r="SO357"/>
      <c r="SP357"/>
      <c r="SQ357"/>
      <c r="SR357"/>
      <c r="SS357"/>
      <c r="ST357"/>
      <c r="SU357"/>
      <c r="SV357"/>
      <c r="SW357"/>
      <c r="SX357"/>
      <c r="SY357"/>
      <c r="SZ357"/>
      <c r="TA357"/>
      <c r="TB357"/>
      <c r="TC357"/>
      <c r="TD357"/>
      <c r="TE357"/>
      <c r="TF357"/>
      <c r="TG357"/>
      <c r="TH357"/>
      <c r="TI357"/>
      <c r="TJ357"/>
      <c r="TK357"/>
      <c r="TL357"/>
      <c r="TM357"/>
      <c r="TN357"/>
      <c r="TO357"/>
      <c r="TP357"/>
      <c r="TQ357"/>
      <c r="TR357"/>
      <c r="TS357"/>
      <c r="TT357"/>
      <c r="TU357"/>
      <c r="TV357"/>
      <c r="TW357"/>
      <c r="TX357"/>
      <c r="TY357"/>
      <c r="TZ357"/>
      <c r="UA357"/>
      <c r="UB357"/>
      <c r="UC357"/>
      <c r="UD357"/>
      <c r="UE357"/>
      <c r="UF357"/>
      <c r="UG357"/>
      <c r="UH357"/>
      <c r="UI357"/>
      <c r="UJ357"/>
      <c r="UK357"/>
      <c r="UL357"/>
      <c r="UM357"/>
      <c r="UN357"/>
      <c r="UO357"/>
      <c r="UP357"/>
      <c r="UQ357"/>
      <c r="UR357"/>
      <c r="US357"/>
      <c r="UT357"/>
      <c r="UU357"/>
      <c r="UV357"/>
      <c r="UW357"/>
      <c r="UX357"/>
      <c r="UY357"/>
      <c r="UZ357"/>
      <c r="VA357"/>
      <c r="VB357"/>
      <c r="VC357"/>
      <c r="VD357"/>
      <c r="VE357"/>
      <c r="VF357"/>
      <c r="VG357"/>
      <c r="VH357"/>
      <c r="VI357"/>
      <c r="VJ357"/>
      <c r="VK357"/>
      <c r="VL357"/>
      <c r="VM357"/>
      <c r="VN357"/>
      <c r="VO357"/>
      <c r="VP357"/>
      <c r="VQ357"/>
      <c r="VR357"/>
      <c r="VS357"/>
      <c r="VT357"/>
      <c r="VU357"/>
      <c r="VV357"/>
      <c r="VW357"/>
      <c r="VX357"/>
      <c r="VY357"/>
      <c r="VZ357"/>
      <c r="WA357"/>
      <c r="WB357"/>
      <c r="WC357"/>
      <c r="WD357"/>
      <c r="WE357"/>
      <c r="WF357"/>
      <c r="WG357"/>
      <c r="WH357"/>
      <c r="WI357"/>
      <c r="WJ357"/>
      <c r="WK357"/>
      <c r="WL357"/>
      <c r="WM357"/>
      <c r="WN357"/>
      <c r="WO357"/>
      <c r="WP357"/>
      <c r="WQ357"/>
      <c r="WR357"/>
      <c r="WS357"/>
      <c r="WT357"/>
      <c r="WU357"/>
      <c r="WV357"/>
      <c r="WW357"/>
      <c r="WX357"/>
      <c r="WY357"/>
      <c r="WZ357"/>
      <c r="XA357"/>
      <c r="XB357"/>
      <c r="XC357"/>
      <c r="XD357"/>
      <c r="XE357"/>
      <c r="XF357"/>
      <c r="XG357"/>
      <c r="XH357"/>
      <c r="XI357"/>
      <c r="XJ357"/>
      <c r="XK357"/>
      <c r="XL357"/>
      <c r="XM357"/>
      <c r="XN357"/>
      <c r="XO357"/>
      <c r="XP357"/>
      <c r="XQ357"/>
      <c r="XR357"/>
      <c r="XS357"/>
      <c r="XT357"/>
      <c r="XU357"/>
      <c r="XV357"/>
      <c r="XW357"/>
      <c r="XX357"/>
      <c r="XY357"/>
      <c r="XZ357"/>
      <c r="YA357"/>
      <c r="YB357"/>
      <c r="YC357"/>
      <c r="YD357"/>
      <c r="YE357"/>
      <c r="YF357"/>
      <c r="YG357"/>
      <c r="YH357"/>
      <c r="YI357"/>
      <c r="YJ357"/>
      <c r="YK357"/>
      <c r="YL357"/>
      <c r="YM357"/>
      <c r="YN357"/>
      <c r="YO357"/>
      <c r="YP357"/>
      <c r="YQ357"/>
      <c r="YR357"/>
      <c r="YS357"/>
      <c r="YT357"/>
      <c r="YU357"/>
      <c r="YV357"/>
      <c r="YW357"/>
      <c r="YX357"/>
      <c r="YY357"/>
      <c r="YZ357"/>
      <c r="ZA357"/>
      <c r="ZB357"/>
      <c r="ZC357"/>
      <c r="ZD357"/>
      <c r="ZE357"/>
      <c r="ZF357"/>
      <c r="ZG357"/>
      <c r="ZH357"/>
      <c r="ZI357"/>
      <c r="ZJ357"/>
      <c r="ZK357"/>
      <c r="ZL357"/>
      <c r="ZM357"/>
      <c r="ZN357"/>
      <c r="ZO357"/>
      <c r="ZP357"/>
      <c r="ZQ357"/>
      <c r="ZR357"/>
      <c r="ZS357"/>
      <c r="ZT357"/>
      <c r="ZU357"/>
      <c r="ZV357"/>
      <c r="ZW357"/>
      <c r="ZX357"/>
      <c r="ZY357"/>
      <c r="ZZ357"/>
    </row>
    <row r="358" spans="1:702" s="18" customFormat="1">
      <c r="A358" s="16" t="s">
        <v>69</v>
      </c>
      <c r="B358">
        <v>125635.65357290539</v>
      </c>
      <c r="C358">
        <v>131013.36826506126</v>
      </c>
      <c r="D358">
        <v>119074.27556732962</v>
      </c>
      <c r="E358">
        <v>118887.37216784476</v>
      </c>
      <c r="F358">
        <v>110180.29899344538</v>
      </c>
      <c r="G358">
        <v>113185.23865448343</v>
      </c>
      <c r="H358">
        <v>118816.40424542798</v>
      </c>
      <c r="I358">
        <v>135557.34544716487</v>
      </c>
      <c r="J358">
        <v>100157.67876441975</v>
      </c>
      <c r="K358">
        <v>78366.002922342857</v>
      </c>
      <c r="L358">
        <v>85748.044325431809</v>
      </c>
      <c r="M358">
        <v>79602.315796542724</v>
      </c>
      <c r="N358">
        <v>65424.971632435016</v>
      </c>
      <c r="O358">
        <v>61780.651210089512</v>
      </c>
      <c r="P358">
        <v>64392.728881121402</v>
      </c>
      <c r="Q358">
        <v>60664.872360805384</v>
      </c>
      <c r="R358">
        <v>68232.46345832599</v>
      </c>
      <c r="S358">
        <v>54813.405298906669</v>
      </c>
      <c r="T358">
        <v>46629.809519763454</v>
      </c>
      <c r="U358">
        <v>38516.380099658032</v>
      </c>
      <c r="V358">
        <v>38462.274588220047</v>
      </c>
      <c r="W358">
        <v>39723.220912619341</v>
      </c>
      <c r="X358">
        <v>36376.815743322004</v>
      </c>
      <c r="Y358">
        <v>38025.379978243596</v>
      </c>
      <c r="Z358">
        <v>167377.65616310691</v>
      </c>
      <c r="AA358">
        <v>140246.67781991037</v>
      </c>
      <c r="AB358">
        <v>131770.71756593752</v>
      </c>
      <c r="AC358">
        <v>107252.19815630259</v>
      </c>
      <c r="AD358">
        <v>98490.833369939792</v>
      </c>
      <c r="AE358">
        <v>83035.824930143135</v>
      </c>
      <c r="AF358">
        <v>82588.953445993902</v>
      </c>
      <c r="AG358">
        <v>84192.191361495105</v>
      </c>
      <c r="AH358">
        <v>72288.917727402062</v>
      </c>
      <c r="AI358">
        <v>70139.670906713582</v>
      </c>
      <c r="AJ358">
        <v>63366.993564633158</v>
      </c>
      <c r="AK358">
        <v>66223.469744080634</v>
      </c>
      <c r="AL358">
        <v>60252.714763835451</v>
      </c>
      <c r="AM358">
        <v>55363.731981775985</v>
      </c>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c r="CW358"/>
      <c r="CX358"/>
      <c r="CY358"/>
      <c r="CZ358"/>
      <c r="DA358"/>
      <c r="DB358"/>
      <c r="DC358"/>
      <c r="DD358"/>
      <c r="DE358"/>
      <c r="DF358"/>
      <c r="DG358"/>
      <c r="DH358"/>
      <c r="DI358"/>
      <c r="DJ358"/>
      <c r="DK358"/>
      <c r="DL358"/>
      <c r="DM358"/>
      <c r="DN358"/>
      <c r="DO358"/>
      <c r="DP358"/>
      <c r="DQ358"/>
      <c r="DR358"/>
      <c r="DS358"/>
      <c r="DT358"/>
      <c r="DU358"/>
      <c r="DV358"/>
      <c r="DW358"/>
      <c r="DX358"/>
      <c r="DY358"/>
      <c r="DZ358"/>
      <c r="EA358"/>
      <c r="EB358"/>
      <c r="EC358"/>
      <c r="ED358"/>
      <c r="EE358"/>
      <c r="EF358"/>
      <c r="EG358"/>
      <c r="EH358"/>
      <c r="EI358"/>
      <c r="EJ358"/>
      <c r="EK358"/>
      <c r="EL358"/>
      <c r="EM358"/>
      <c r="EN358"/>
      <c r="EO358"/>
      <c r="EP358"/>
      <c r="EQ358"/>
      <c r="ER358"/>
      <c r="ES358"/>
      <c r="ET358"/>
      <c r="EU358"/>
      <c r="EV358"/>
      <c r="EW358"/>
      <c r="EX358"/>
      <c r="EY358"/>
      <c r="EZ358"/>
      <c r="FA358"/>
      <c r="FB358"/>
      <c r="FC358"/>
      <c r="FD358"/>
      <c r="FE358"/>
      <c r="FF358"/>
      <c r="FG358"/>
      <c r="FH358"/>
      <c r="FI358"/>
      <c r="FJ358"/>
      <c r="FK358"/>
      <c r="FL358"/>
      <c r="FM358"/>
      <c r="FN358"/>
      <c r="FO358"/>
      <c r="FP358"/>
      <c r="FQ358"/>
      <c r="FR358"/>
      <c r="FS358"/>
      <c r="FT358"/>
      <c r="FU358"/>
      <c r="FV358"/>
      <c r="FW358"/>
      <c r="FX358"/>
      <c r="FY358"/>
      <c r="FZ358"/>
      <c r="GA358"/>
      <c r="GB358"/>
      <c r="GC358"/>
      <c r="GD358"/>
      <c r="GE358"/>
      <c r="GF358"/>
      <c r="GG358"/>
      <c r="GH358"/>
      <c r="GI358"/>
      <c r="GJ358"/>
      <c r="GK358"/>
      <c r="GL358"/>
      <c r="GM358"/>
      <c r="GN358"/>
      <c r="GO358"/>
      <c r="GP358"/>
      <c r="GQ358"/>
      <c r="GR358"/>
      <c r="GS358"/>
      <c r="GT358"/>
      <c r="GU358"/>
      <c r="GV358"/>
      <c r="GW358"/>
      <c r="GX358"/>
      <c r="GY358"/>
      <c r="GZ358"/>
      <c r="HA358"/>
      <c r="HB358"/>
      <c r="HC358"/>
      <c r="HD358"/>
      <c r="HE358"/>
      <c r="HF358"/>
      <c r="HG358"/>
      <c r="HH358"/>
      <c r="HI358"/>
      <c r="HJ358"/>
      <c r="HK358"/>
      <c r="HL358"/>
      <c r="HM358"/>
      <c r="HN358"/>
      <c r="HO358"/>
      <c r="HP358"/>
      <c r="HQ358"/>
      <c r="HR358"/>
      <c r="HS358"/>
      <c r="HT358"/>
      <c r="HU358"/>
      <c r="HV358"/>
      <c r="HW358"/>
      <c r="HX358"/>
      <c r="HY358"/>
      <c r="HZ358"/>
      <c r="IA358"/>
      <c r="IB358"/>
      <c r="IC358"/>
      <c r="ID358"/>
      <c r="IE358"/>
      <c r="IF358"/>
      <c r="IG358"/>
      <c r="IH358"/>
      <c r="II358"/>
      <c r="IJ358"/>
      <c r="IK358"/>
      <c r="IL358"/>
      <c r="IM358"/>
      <c r="IN358"/>
      <c r="IO358"/>
      <c r="IP358"/>
      <c r="IQ358"/>
      <c r="IR358"/>
      <c r="IS358"/>
      <c r="IT358"/>
      <c r="IU358"/>
      <c r="IV358"/>
      <c r="IW358"/>
      <c r="IX358"/>
      <c r="IY358"/>
      <c r="IZ358"/>
      <c r="JA358"/>
      <c r="JB358"/>
      <c r="JC358"/>
      <c r="JD358"/>
      <c r="JE358"/>
      <c r="JF358"/>
      <c r="JG358"/>
      <c r="JH358"/>
      <c r="JI358"/>
      <c r="JJ358"/>
      <c r="JK358"/>
      <c r="JL358"/>
      <c r="JM358"/>
      <c r="JN358"/>
      <c r="JO358"/>
      <c r="JP358"/>
      <c r="JQ358"/>
      <c r="JR358"/>
      <c r="JS358"/>
      <c r="JT358"/>
      <c r="JU358"/>
      <c r="JV358"/>
      <c r="JW358"/>
      <c r="JX358"/>
      <c r="JY358"/>
      <c r="JZ358"/>
      <c r="KA358"/>
      <c r="KB358"/>
      <c r="KC358"/>
      <c r="KD358"/>
      <c r="KE358"/>
      <c r="KF358"/>
      <c r="KG358"/>
      <c r="KH358"/>
      <c r="KI358"/>
      <c r="KJ358"/>
      <c r="KK358"/>
      <c r="KL358"/>
      <c r="KM358"/>
      <c r="KN358"/>
      <c r="KO358"/>
      <c r="KP358"/>
      <c r="KQ358"/>
      <c r="KR358"/>
      <c r="KS358"/>
      <c r="KT358"/>
      <c r="KU358"/>
      <c r="KV358"/>
      <c r="KW358"/>
      <c r="KX358"/>
      <c r="KY358"/>
      <c r="KZ358"/>
      <c r="LA358"/>
      <c r="LB358"/>
      <c r="LC358"/>
      <c r="LD358"/>
      <c r="LE358"/>
      <c r="LF358"/>
      <c r="LG358"/>
      <c r="LH358"/>
      <c r="LI358"/>
      <c r="LJ358"/>
      <c r="LK358"/>
      <c r="LL358"/>
      <c r="LM358"/>
      <c r="LN358"/>
      <c r="LO358"/>
      <c r="LP358"/>
      <c r="LQ358"/>
      <c r="LR358"/>
      <c r="LS358"/>
      <c r="LT358"/>
      <c r="LU358"/>
      <c r="LV358"/>
      <c r="LW358"/>
      <c r="LX358"/>
      <c r="LY358"/>
      <c r="LZ358"/>
      <c r="MA358"/>
      <c r="MB358"/>
      <c r="MC358"/>
      <c r="MD358"/>
      <c r="ME358"/>
      <c r="MF358"/>
      <c r="MG358"/>
      <c r="MH358"/>
      <c r="MI358"/>
      <c r="MJ358"/>
      <c r="MK358"/>
      <c r="ML358"/>
      <c r="MM358"/>
      <c r="MN358"/>
      <c r="MO358"/>
      <c r="MP358"/>
      <c r="MQ358"/>
      <c r="MR358"/>
      <c r="MS358"/>
      <c r="MT358"/>
      <c r="MU358"/>
      <c r="MV358"/>
      <c r="MW358"/>
      <c r="MX358"/>
      <c r="MY358"/>
      <c r="MZ358"/>
      <c r="NA358"/>
      <c r="NB358"/>
      <c r="NC358"/>
      <c r="ND358"/>
      <c r="NE358"/>
      <c r="NF358"/>
      <c r="NG358"/>
      <c r="NH358"/>
      <c r="NI358"/>
      <c r="NJ358"/>
      <c r="NK358"/>
      <c r="NL358"/>
      <c r="NM358"/>
      <c r="NN358"/>
      <c r="NO358"/>
      <c r="NP358"/>
      <c r="NQ358"/>
      <c r="NR358"/>
      <c r="NS358"/>
      <c r="NT358"/>
      <c r="NU358"/>
      <c r="NV358"/>
      <c r="NW358"/>
      <c r="NX358"/>
      <c r="NY358"/>
      <c r="NZ358"/>
      <c r="OA358"/>
      <c r="OB358"/>
      <c r="OC358"/>
      <c r="OD358"/>
      <c r="OE358"/>
      <c r="OF358"/>
      <c r="OG358"/>
      <c r="OH358"/>
      <c r="OI358"/>
      <c r="OJ358"/>
      <c r="OK358"/>
      <c r="OL358"/>
      <c r="OM358"/>
      <c r="ON358"/>
      <c r="OO358"/>
      <c r="OP358"/>
      <c r="OQ358"/>
      <c r="OR358"/>
      <c r="OS358"/>
      <c r="OT358"/>
      <c r="OU358"/>
      <c r="OV358"/>
      <c r="OW358"/>
      <c r="OX358"/>
      <c r="OY358"/>
      <c r="OZ358"/>
      <c r="PA358"/>
      <c r="PB358"/>
      <c r="PC358"/>
      <c r="PD358"/>
      <c r="PE358"/>
      <c r="PF358"/>
      <c r="PG358"/>
      <c r="PH358"/>
      <c r="PI358"/>
      <c r="PJ358"/>
      <c r="PK358"/>
      <c r="PL358"/>
      <c r="PM358"/>
      <c r="PN358"/>
      <c r="PO358"/>
      <c r="PP358"/>
      <c r="PQ358"/>
      <c r="PR358"/>
      <c r="PS358"/>
      <c r="PT358"/>
      <c r="PU358"/>
      <c r="PV358"/>
      <c r="PW358"/>
      <c r="PX358"/>
      <c r="PY358"/>
      <c r="PZ358"/>
      <c r="QA358"/>
      <c r="QB358"/>
      <c r="QC358"/>
      <c r="QD358"/>
      <c r="QE358"/>
      <c r="QF358"/>
      <c r="QG358"/>
      <c r="QH358"/>
      <c r="QI358"/>
      <c r="QJ358"/>
      <c r="QK358"/>
      <c r="QL358"/>
      <c r="QM358"/>
      <c r="QN358"/>
      <c r="QO358"/>
      <c r="QP358"/>
      <c r="QQ358"/>
      <c r="QR358"/>
      <c r="QS358"/>
      <c r="QT358"/>
      <c r="QU358"/>
      <c r="QV358"/>
      <c r="QW358"/>
      <c r="QX358"/>
      <c r="QY358"/>
      <c r="QZ358"/>
      <c r="RA358"/>
      <c r="RB358"/>
      <c r="RC358"/>
      <c r="RD358"/>
      <c r="RE358"/>
      <c r="RF358"/>
      <c r="RG358"/>
      <c r="RH358"/>
      <c r="RI358"/>
      <c r="RJ358"/>
      <c r="RK358"/>
      <c r="RL358"/>
      <c r="RM358"/>
      <c r="RN358"/>
      <c r="RO358"/>
      <c r="RP358"/>
      <c r="RQ358"/>
      <c r="RR358"/>
      <c r="RS358"/>
      <c r="RT358"/>
      <c r="RU358"/>
      <c r="RV358"/>
      <c r="RW358"/>
      <c r="RX358"/>
      <c r="RY358"/>
      <c r="RZ358"/>
      <c r="SA358"/>
      <c r="SB358"/>
      <c r="SC358"/>
      <c r="SD358"/>
      <c r="SE358"/>
      <c r="SF358"/>
      <c r="SG358"/>
      <c r="SH358"/>
      <c r="SI358"/>
      <c r="SJ358"/>
      <c r="SK358"/>
      <c r="SL358"/>
      <c r="SM358"/>
      <c r="SN358"/>
      <c r="SO358"/>
      <c r="SP358"/>
      <c r="SQ358"/>
      <c r="SR358"/>
      <c r="SS358"/>
      <c r="ST358"/>
      <c r="SU358"/>
      <c r="SV358"/>
      <c r="SW358"/>
      <c r="SX358"/>
      <c r="SY358"/>
      <c r="SZ358"/>
      <c r="TA358"/>
      <c r="TB358"/>
      <c r="TC358"/>
      <c r="TD358"/>
      <c r="TE358"/>
      <c r="TF358"/>
      <c r="TG358"/>
      <c r="TH358"/>
      <c r="TI358"/>
      <c r="TJ358"/>
      <c r="TK358"/>
      <c r="TL358"/>
      <c r="TM358"/>
      <c r="TN358"/>
      <c r="TO358"/>
      <c r="TP358"/>
      <c r="TQ358"/>
      <c r="TR358"/>
      <c r="TS358"/>
      <c r="TT358"/>
      <c r="TU358"/>
      <c r="TV358"/>
      <c r="TW358"/>
      <c r="TX358"/>
      <c r="TY358"/>
      <c r="TZ358"/>
      <c r="UA358"/>
      <c r="UB358"/>
      <c r="UC358"/>
      <c r="UD358"/>
      <c r="UE358"/>
      <c r="UF358"/>
      <c r="UG358"/>
      <c r="UH358"/>
      <c r="UI358"/>
      <c r="UJ358"/>
      <c r="UK358"/>
      <c r="UL358"/>
      <c r="UM358"/>
      <c r="UN358"/>
      <c r="UO358"/>
      <c r="UP358"/>
      <c r="UQ358"/>
      <c r="UR358"/>
      <c r="US358"/>
      <c r="UT358"/>
      <c r="UU358"/>
      <c r="UV358"/>
      <c r="UW358"/>
      <c r="UX358"/>
      <c r="UY358"/>
      <c r="UZ358"/>
      <c r="VA358"/>
      <c r="VB358"/>
      <c r="VC358"/>
      <c r="VD358"/>
      <c r="VE358"/>
      <c r="VF358"/>
      <c r="VG358"/>
      <c r="VH358"/>
      <c r="VI358"/>
      <c r="VJ358"/>
      <c r="VK358"/>
      <c r="VL358"/>
      <c r="VM358"/>
      <c r="VN358"/>
      <c r="VO358"/>
      <c r="VP358"/>
      <c r="VQ358"/>
      <c r="VR358"/>
      <c r="VS358"/>
      <c r="VT358"/>
      <c r="VU358"/>
      <c r="VV358"/>
      <c r="VW358"/>
      <c r="VX358"/>
      <c r="VY358"/>
      <c r="VZ358"/>
      <c r="WA358"/>
      <c r="WB358"/>
      <c r="WC358"/>
      <c r="WD358"/>
      <c r="WE358"/>
      <c r="WF358"/>
      <c r="WG358"/>
      <c r="WH358"/>
      <c r="WI358"/>
      <c r="WJ358"/>
      <c r="WK358"/>
      <c r="WL358"/>
      <c r="WM358"/>
      <c r="WN358"/>
      <c r="WO358"/>
      <c r="WP358"/>
      <c r="WQ358"/>
      <c r="WR358"/>
      <c r="WS358"/>
      <c r="WT358"/>
      <c r="WU358"/>
      <c r="WV358"/>
      <c r="WW358"/>
      <c r="WX358"/>
      <c r="WY358"/>
      <c r="WZ358"/>
      <c r="XA358"/>
      <c r="XB358"/>
      <c r="XC358"/>
      <c r="XD358"/>
      <c r="XE358"/>
      <c r="XF358"/>
      <c r="XG358"/>
      <c r="XH358"/>
      <c r="XI358"/>
      <c r="XJ358"/>
      <c r="XK358"/>
      <c r="XL358"/>
      <c r="XM358"/>
      <c r="XN358"/>
      <c r="XO358"/>
      <c r="XP358"/>
      <c r="XQ358"/>
      <c r="XR358"/>
      <c r="XS358"/>
      <c r="XT358"/>
      <c r="XU358"/>
      <c r="XV358"/>
      <c r="XW358"/>
      <c r="XX358"/>
      <c r="XY358"/>
      <c r="XZ358"/>
      <c r="YA358"/>
      <c r="YB358"/>
      <c r="YC358"/>
      <c r="YD358"/>
      <c r="YE358"/>
      <c r="YF358"/>
      <c r="YG358"/>
      <c r="YH358"/>
      <c r="YI358"/>
      <c r="YJ358"/>
      <c r="YK358"/>
      <c r="YL358"/>
      <c r="YM358"/>
      <c r="YN358"/>
      <c r="YO358"/>
      <c r="YP358"/>
      <c r="YQ358"/>
      <c r="YR358"/>
      <c r="YS358"/>
      <c r="YT358"/>
      <c r="YU358"/>
      <c r="YV358"/>
      <c r="YW358"/>
      <c r="YX358"/>
      <c r="YY358"/>
      <c r="YZ358"/>
      <c r="ZA358"/>
      <c r="ZB358"/>
      <c r="ZC358"/>
      <c r="ZD358"/>
      <c r="ZE358"/>
      <c r="ZF358"/>
      <c r="ZG358"/>
      <c r="ZH358"/>
      <c r="ZI358"/>
      <c r="ZJ358"/>
      <c r="ZK358"/>
      <c r="ZL358"/>
      <c r="ZM358"/>
      <c r="ZN358"/>
      <c r="ZO358"/>
      <c r="ZP358"/>
      <c r="ZQ358"/>
      <c r="ZR358"/>
      <c r="ZS358"/>
      <c r="ZT358"/>
      <c r="ZU358"/>
      <c r="ZV358"/>
      <c r="ZW358"/>
      <c r="ZX358"/>
      <c r="ZY358"/>
      <c r="ZZ358"/>
    </row>
    <row r="359" spans="1:702" s="18" customFormat="1">
      <c r="A359" s="16" t="s">
        <v>195</v>
      </c>
      <c r="B359">
        <v>628178.26786452695</v>
      </c>
      <c r="C359">
        <v>655066.84132530633</v>
      </c>
      <c r="D359">
        <v>595371.37783664814</v>
      </c>
      <c r="E359">
        <v>594436.86083922384</v>
      </c>
      <c r="F359">
        <v>550901.49496722699</v>
      </c>
      <c r="G359">
        <v>565926.19327241718</v>
      </c>
      <c r="H359">
        <v>594082.02122713998</v>
      </c>
      <c r="I359">
        <v>677786.72723582434</v>
      </c>
      <c r="J359">
        <v>500788.39382209873</v>
      </c>
      <c r="K359">
        <v>391830.01461171429</v>
      </c>
      <c r="L359">
        <v>428740.22162715899</v>
      </c>
      <c r="M359">
        <v>398011.57898271357</v>
      </c>
      <c r="N359">
        <v>327124.85816217505</v>
      </c>
      <c r="O359">
        <v>308903.25605044753</v>
      </c>
      <c r="P359">
        <v>321963.64440560696</v>
      </c>
      <c r="Q359">
        <v>303324.36180402688</v>
      </c>
      <c r="R359">
        <v>341162.31729162985</v>
      </c>
      <c r="S359">
        <v>274067.02649453323</v>
      </c>
      <c r="T359">
        <v>233149.04759881718</v>
      </c>
      <c r="U359">
        <v>192581.90049829011</v>
      </c>
      <c r="V359">
        <v>192311.37294110018</v>
      </c>
      <c r="W359">
        <v>198616.10456309663</v>
      </c>
      <c r="X359">
        <v>181884.07871660995</v>
      </c>
      <c r="Y359">
        <v>190126.89989121794</v>
      </c>
      <c r="Z359">
        <v>167377.65616310691</v>
      </c>
      <c r="AA359">
        <v>140246.67781991037</v>
      </c>
      <c r="AB359">
        <v>131770.71756593752</v>
      </c>
      <c r="AC359">
        <v>107252.19815630259</v>
      </c>
      <c r="AD359">
        <v>98490.833369939806</v>
      </c>
      <c r="AE359">
        <v>83035.82493014315</v>
      </c>
      <c r="AF359">
        <v>82588.953445993902</v>
      </c>
      <c r="AG359">
        <v>84192.191361495105</v>
      </c>
      <c r="AH359">
        <v>72288.917727402062</v>
      </c>
      <c r="AI359">
        <v>70139.670906713582</v>
      </c>
      <c r="AJ359">
        <v>63366.993564633158</v>
      </c>
      <c r="AK359">
        <v>66223.469744080634</v>
      </c>
      <c r="AL359">
        <v>60252.714763835451</v>
      </c>
      <c r="AM359">
        <v>55363.731981775985</v>
      </c>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c r="CW359"/>
      <c r="CX359"/>
      <c r="CY359"/>
      <c r="CZ359"/>
      <c r="DA359"/>
      <c r="DB359"/>
      <c r="DC359"/>
      <c r="DD359"/>
      <c r="DE359"/>
      <c r="DF359"/>
      <c r="DG359"/>
      <c r="DH359"/>
      <c r="DI359"/>
      <c r="DJ359"/>
      <c r="DK359"/>
      <c r="DL359"/>
      <c r="DM359"/>
      <c r="DN359"/>
      <c r="DO359"/>
      <c r="DP359"/>
      <c r="DQ359"/>
      <c r="DR359"/>
      <c r="DS359"/>
      <c r="DT359"/>
      <c r="DU359"/>
      <c r="DV359"/>
      <c r="DW359"/>
      <c r="DX359"/>
      <c r="DY359"/>
      <c r="DZ359"/>
      <c r="EA359"/>
      <c r="EB359"/>
      <c r="EC359"/>
      <c r="ED359"/>
      <c r="EE359"/>
      <c r="EF359"/>
      <c r="EG359"/>
      <c r="EH359"/>
      <c r="EI359"/>
      <c r="EJ359"/>
      <c r="EK359"/>
      <c r="EL359"/>
      <c r="EM359"/>
      <c r="EN359"/>
      <c r="EO359"/>
      <c r="EP359"/>
      <c r="EQ359"/>
      <c r="ER359"/>
      <c r="ES359"/>
      <c r="ET359"/>
      <c r="EU359"/>
      <c r="EV359"/>
      <c r="EW359"/>
      <c r="EX359"/>
      <c r="EY359"/>
      <c r="EZ359"/>
      <c r="FA359"/>
      <c r="FB359"/>
      <c r="FC359"/>
      <c r="FD359"/>
      <c r="FE359"/>
      <c r="FF359"/>
      <c r="FG359"/>
      <c r="FH359"/>
      <c r="FI359"/>
      <c r="FJ359"/>
      <c r="FK359"/>
      <c r="FL359"/>
      <c r="FM359"/>
      <c r="FN359"/>
      <c r="FO359"/>
      <c r="FP359"/>
      <c r="FQ359"/>
      <c r="FR359"/>
      <c r="FS359"/>
      <c r="FT359"/>
      <c r="FU359"/>
      <c r="FV359"/>
      <c r="FW359"/>
      <c r="FX359"/>
      <c r="FY359"/>
      <c r="FZ359"/>
      <c r="GA359"/>
      <c r="GB359"/>
      <c r="GC359"/>
      <c r="GD359"/>
      <c r="GE359"/>
      <c r="GF359"/>
      <c r="GG359"/>
      <c r="GH359"/>
      <c r="GI359"/>
      <c r="GJ359"/>
      <c r="GK359"/>
      <c r="GL359"/>
      <c r="GM359"/>
      <c r="GN359"/>
      <c r="GO359"/>
      <c r="GP359"/>
      <c r="GQ359"/>
      <c r="GR359"/>
      <c r="GS359"/>
      <c r="GT359"/>
      <c r="GU359"/>
      <c r="GV359"/>
      <c r="GW359"/>
      <c r="GX359"/>
      <c r="GY359"/>
      <c r="GZ359"/>
      <c r="HA359"/>
      <c r="HB359"/>
      <c r="HC359"/>
      <c r="HD359"/>
      <c r="HE359"/>
      <c r="HF359"/>
      <c r="HG359"/>
      <c r="HH359"/>
      <c r="HI359"/>
      <c r="HJ359"/>
      <c r="HK359"/>
      <c r="HL359"/>
      <c r="HM359"/>
      <c r="HN359"/>
      <c r="HO359"/>
      <c r="HP359"/>
      <c r="HQ359"/>
      <c r="HR359"/>
      <c r="HS359"/>
      <c r="HT359"/>
      <c r="HU359"/>
      <c r="HV359"/>
      <c r="HW359"/>
      <c r="HX359"/>
      <c r="HY359"/>
      <c r="HZ359"/>
      <c r="IA359"/>
      <c r="IB359"/>
      <c r="IC359"/>
      <c r="ID359"/>
      <c r="IE359"/>
      <c r="IF359"/>
      <c r="IG359"/>
      <c r="IH359"/>
      <c r="II359"/>
      <c r="IJ359"/>
      <c r="IK359"/>
      <c r="IL359"/>
      <c r="IM359"/>
      <c r="IN359"/>
      <c r="IO359"/>
      <c r="IP359"/>
      <c r="IQ359"/>
      <c r="IR359"/>
      <c r="IS359"/>
      <c r="IT359"/>
      <c r="IU359"/>
      <c r="IV359"/>
      <c r="IW359"/>
      <c r="IX359"/>
      <c r="IY359"/>
      <c r="IZ359"/>
      <c r="JA359"/>
      <c r="JB359"/>
      <c r="JC359"/>
      <c r="JD359"/>
      <c r="JE359"/>
      <c r="JF359"/>
      <c r="JG359"/>
      <c r="JH359"/>
      <c r="JI359"/>
      <c r="JJ359"/>
      <c r="JK359"/>
      <c r="JL359"/>
      <c r="JM359"/>
      <c r="JN359"/>
      <c r="JO359"/>
      <c r="JP359"/>
      <c r="JQ359"/>
      <c r="JR359"/>
      <c r="JS359"/>
      <c r="JT359"/>
      <c r="JU359"/>
      <c r="JV359"/>
      <c r="JW359"/>
      <c r="JX359"/>
      <c r="JY359"/>
      <c r="JZ359"/>
      <c r="KA359"/>
      <c r="KB359"/>
      <c r="KC359"/>
      <c r="KD359"/>
      <c r="KE359"/>
      <c r="KF359"/>
      <c r="KG359"/>
      <c r="KH359"/>
      <c r="KI359"/>
      <c r="KJ359"/>
      <c r="KK359"/>
      <c r="KL359"/>
      <c r="KM359"/>
      <c r="KN359"/>
      <c r="KO359"/>
      <c r="KP359"/>
      <c r="KQ359"/>
      <c r="KR359"/>
      <c r="KS359"/>
      <c r="KT359"/>
      <c r="KU359"/>
      <c r="KV359"/>
      <c r="KW359"/>
      <c r="KX359"/>
      <c r="KY359"/>
      <c r="KZ359"/>
      <c r="LA359"/>
      <c r="LB359"/>
      <c r="LC359"/>
      <c r="LD359"/>
      <c r="LE359"/>
      <c r="LF359"/>
      <c r="LG359"/>
      <c r="LH359"/>
      <c r="LI359"/>
      <c r="LJ359"/>
      <c r="LK359"/>
      <c r="LL359"/>
      <c r="LM359"/>
      <c r="LN359"/>
      <c r="LO359"/>
      <c r="LP359"/>
      <c r="LQ359"/>
      <c r="LR359"/>
      <c r="LS359"/>
      <c r="LT359"/>
      <c r="LU359"/>
      <c r="LV359"/>
      <c r="LW359"/>
      <c r="LX359"/>
      <c r="LY359"/>
      <c r="LZ359"/>
      <c r="MA359"/>
      <c r="MB359"/>
      <c r="MC359"/>
      <c r="MD359"/>
      <c r="ME359"/>
      <c r="MF359"/>
      <c r="MG359"/>
      <c r="MH359"/>
      <c r="MI359"/>
      <c r="MJ359"/>
      <c r="MK359"/>
      <c r="ML359"/>
      <c r="MM359"/>
      <c r="MN359"/>
      <c r="MO359"/>
      <c r="MP359"/>
      <c r="MQ359"/>
      <c r="MR359"/>
      <c r="MS359"/>
      <c r="MT359"/>
      <c r="MU359"/>
      <c r="MV359"/>
      <c r="MW359"/>
      <c r="MX359"/>
      <c r="MY359"/>
      <c r="MZ359"/>
      <c r="NA359"/>
      <c r="NB359"/>
      <c r="NC359"/>
      <c r="ND359"/>
      <c r="NE359"/>
      <c r="NF359"/>
      <c r="NG359"/>
      <c r="NH359"/>
      <c r="NI359"/>
      <c r="NJ359"/>
      <c r="NK359"/>
      <c r="NL359"/>
      <c r="NM359"/>
      <c r="NN359"/>
      <c r="NO359"/>
      <c r="NP359"/>
      <c r="NQ359"/>
      <c r="NR359"/>
      <c r="NS359"/>
      <c r="NT359"/>
      <c r="NU359"/>
      <c r="NV359"/>
      <c r="NW359"/>
      <c r="NX359"/>
      <c r="NY359"/>
      <c r="NZ359"/>
      <c r="OA359"/>
      <c r="OB359"/>
      <c r="OC359"/>
      <c r="OD359"/>
      <c r="OE359"/>
      <c r="OF359"/>
      <c r="OG359"/>
      <c r="OH359"/>
      <c r="OI359"/>
      <c r="OJ359"/>
      <c r="OK359"/>
      <c r="OL359"/>
      <c r="OM359"/>
      <c r="ON359"/>
      <c r="OO359"/>
      <c r="OP359"/>
      <c r="OQ359"/>
      <c r="OR359"/>
      <c r="OS359"/>
      <c r="OT359"/>
      <c r="OU359"/>
      <c r="OV359"/>
      <c r="OW359"/>
      <c r="OX359"/>
      <c r="OY359"/>
      <c r="OZ359"/>
      <c r="PA359"/>
      <c r="PB359"/>
      <c r="PC359"/>
      <c r="PD359"/>
      <c r="PE359"/>
      <c r="PF359"/>
      <c r="PG359"/>
      <c r="PH359"/>
      <c r="PI359"/>
      <c r="PJ359"/>
      <c r="PK359"/>
      <c r="PL359"/>
      <c r="PM359"/>
      <c r="PN359"/>
      <c r="PO359"/>
      <c r="PP359"/>
      <c r="PQ359"/>
      <c r="PR359"/>
      <c r="PS359"/>
      <c r="PT359"/>
      <c r="PU359"/>
      <c r="PV359"/>
      <c r="PW359"/>
      <c r="PX359"/>
      <c r="PY359"/>
      <c r="PZ359"/>
      <c r="QA359"/>
      <c r="QB359"/>
      <c r="QC359"/>
      <c r="QD359"/>
      <c r="QE359"/>
      <c r="QF359"/>
      <c r="QG359"/>
      <c r="QH359"/>
      <c r="QI359"/>
      <c r="QJ359"/>
      <c r="QK359"/>
      <c r="QL359"/>
      <c r="QM359"/>
      <c r="QN359"/>
      <c r="QO359"/>
      <c r="QP359"/>
      <c r="QQ359"/>
      <c r="QR359"/>
      <c r="QS359"/>
      <c r="QT359"/>
      <c r="QU359"/>
      <c r="QV359"/>
      <c r="QW359"/>
      <c r="QX359"/>
      <c r="QY359"/>
      <c r="QZ359"/>
      <c r="RA359"/>
      <c r="RB359"/>
      <c r="RC359"/>
      <c r="RD359"/>
      <c r="RE359"/>
      <c r="RF359"/>
      <c r="RG359"/>
      <c r="RH359"/>
      <c r="RI359"/>
      <c r="RJ359"/>
      <c r="RK359"/>
      <c r="RL359"/>
      <c r="RM359"/>
      <c r="RN359"/>
      <c r="RO359"/>
      <c r="RP359"/>
      <c r="RQ359"/>
      <c r="RR359"/>
      <c r="RS359"/>
      <c r="RT359"/>
      <c r="RU359"/>
      <c r="RV359"/>
      <c r="RW359"/>
      <c r="RX359"/>
      <c r="RY359"/>
      <c r="RZ359"/>
      <c r="SA359"/>
      <c r="SB359"/>
      <c r="SC359"/>
      <c r="SD359"/>
      <c r="SE359"/>
      <c r="SF359"/>
      <c r="SG359"/>
      <c r="SH359"/>
      <c r="SI359"/>
      <c r="SJ359"/>
      <c r="SK359"/>
      <c r="SL359"/>
      <c r="SM359"/>
      <c r="SN359"/>
      <c r="SO359"/>
      <c r="SP359"/>
      <c r="SQ359"/>
      <c r="SR359"/>
      <c r="SS359"/>
      <c r="ST359"/>
      <c r="SU359"/>
      <c r="SV359"/>
      <c r="SW359"/>
      <c r="SX359"/>
      <c r="SY359"/>
      <c r="SZ359"/>
      <c r="TA359"/>
      <c r="TB359"/>
      <c r="TC359"/>
      <c r="TD359"/>
      <c r="TE359"/>
      <c r="TF359"/>
      <c r="TG359"/>
      <c r="TH359"/>
      <c r="TI359"/>
      <c r="TJ359"/>
      <c r="TK359"/>
      <c r="TL359"/>
      <c r="TM359"/>
      <c r="TN359"/>
      <c r="TO359"/>
      <c r="TP359"/>
      <c r="TQ359"/>
      <c r="TR359"/>
      <c r="TS359"/>
      <c r="TT359"/>
      <c r="TU359"/>
      <c r="TV359"/>
      <c r="TW359"/>
      <c r="TX359"/>
      <c r="TY359"/>
      <c r="TZ359"/>
      <c r="UA359"/>
      <c r="UB359"/>
      <c r="UC359"/>
      <c r="UD359"/>
      <c r="UE359"/>
      <c r="UF359"/>
      <c r="UG359"/>
      <c r="UH359"/>
      <c r="UI359"/>
      <c r="UJ359"/>
      <c r="UK359"/>
      <c r="UL359"/>
      <c r="UM359"/>
      <c r="UN359"/>
      <c r="UO359"/>
      <c r="UP359"/>
      <c r="UQ359"/>
      <c r="UR359"/>
      <c r="US359"/>
      <c r="UT359"/>
      <c r="UU359"/>
      <c r="UV359"/>
      <c r="UW359"/>
      <c r="UX359"/>
      <c r="UY359"/>
      <c r="UZ359"/>
      <c r="VA359"/>
      <c r="VB359"/>
      <c r="VC359"/>
      <c r="VD359"/>
      <c r="VE359"/>
      <c r="VF359"/>
      <c r="VG359"/>
      <c r="VH359"/>
      <c r="VI359"/>
      <c r="VJ359"/>
      <c r="VK359"/>
      <c r="VL359"/>
      <c r="VM359"/>
      <c r="VN359"/>
      <c r="VO359"/>
      <c r="VP359"/>
      <c r="VQ359"/>
      <c r="VR359"/>
      <c r="VS359"/>
      <c r="VT359"/>
      <c r="VU359"/>
      <c r="VV359"/>
      <c r="VW359"/>
      <c r="VX359"/>
      <c r="VY359"/>
      <c r="VZ359"/>
      <c r="WA359"/>
      <c r="WB359"/>
      <c r="WC359"/>
      <c r="WD359"/>
      <c r="WE359"/>
      <c r="WF359"/>
      <c r="WG359"/>
      <c r="WH359"/>
      <c r="WI359"/>
      <c r="WJ359"/>
      <c r="WK359"/>
      <c r="WL359"/>
      <c r="WM359"/>
      <c r="WN359"/>
      <c r="WO359"/>
      <c r="WP359"/>
      <c r="WQ359"/>
      <c r="WR359"/>
      <c r="WS359"/>
      <c r="WT359"/>
      <c r="WU359"/>
      <c r="WV359"/>
      <c r="WW359"/>
      <c r="WX359"/>
      <c r="WY359"/>
      <c r="WZ359"/>
      <c r="XA359"/>
      <c r="XB359"/>
      <c r="XC359"/>
      <c r="XD359"/>
      <c r="XE359"/>
      <c r="XF359"/>
      <c r="XG359"/>
      <c r="XH359"/>
      <c r="XI359"/>
      <c r="XJ359"/>
      <c r="XK359"/>
      <c r="XL359"/>
      <c r="XM359"/>
      <c r="XN359"/>
      <c r="XO359"/>
      <c r="XP359"/>
      <c r="XQ359"/>
      <c r="XR359"/>
      <c r="XS359"/>
      <c r="XT359"/>
      <c r="XU359"/>
      <c r="XV359"/>
      <c r="XW359"/>
      <c r="XX359"/>
      <c r="XY359"/>
      <c r="XZ359"/>
      <c r="YA359"/>
      <c r="YB359"/>
      <c r="YC359"/>
      <c r="YD359"/>
      <c r="YE359"/>
      <c r="YF359"/>
      <c r="YG359"/>
      <c r="YH359"/>
      <c r="YI359"/>
      <c r="YJ359"/>
      <c r="YK359"/>
      <c r="YL359"/>
      <c r="YM359"/>
      <c r="YN359"/>
      <c r="YO359"/>
      <c r="YP359"/>
      <c r="YQ359"/>
      <c r="YR359"/>
      <c r="YS359"/>
      <c r="YT359"/>
      <c r="YU359"/>
      <c r="YV359"/>
      <c r="YW359"/>
      <c r="YX359"/>
      <c r="YY359"/>
      <c r="YZ359"/>
      <c r="ZA359"/>
      <c r="ZB359"/>
      <c r="ZC359"/>
      <c r="ZD359"/>
      <c r="ZE359"/>
      <c r="ZF359"/>
      <c r="ZG359"/>
      <c r="ZH359"/>
      <c r="ZI359"/>
      <c r="ZJ359"/>
      <c r="ZK359"/>
      <c r="ZL359"/>
      <c r="ZM359"/>
      <c r="ZN359"/>
      <c r="ZO359"/>
      <c r="ZP359"/>
      <c r="ZQ359"/>
      <c r="ZR359"/>
      <c r="ZS359"/>
      <c r="ZT359"/>
      <c r="ZU359"/>
      <c r="ZV359"/>
      <c r="ZW359"/>
      <c r="ZX359"/>
      <c r="ZY359"/>
      <c r="ZZ359"/>
    </row>
    <row r="360" spans="1:702" s="18" customFormat="1">
      <c r="A360" s="69" t="s">
        <v>361</v>
      </c>
      <c r="B360">
        <v>0</v>
      </c>
      <c r="C360">
        <v>0</v>
      </c>
      <c r="D360">
        <v>0</v>
      </c>
      <c r="E360">
        <v>0</v>
      </c>
      <c r="F360">
        <v>0</v>
      </c>
      <c r="G360">
        <v>0</v>
      </c>
      <c r="H360">
        <v>0</v>
      </c>
      <c r="I360">
        <v>0</v>
      </c>
      <c r="J360">
        <v>0</v>
      </c>
      <c r="K360">
        <v>0</v>
      </c>
      <c r="L360">
        <v>0</v>
      </c>
      <c r="M360">
        <v>0</v>
      </c>
      <c r="N360">
        <v>0</v>
      </c>
      <c r="O360">
        <v>0</v>
      </c>
      <c r="P360">
        <v>0</v>
      </c>
      <c r="Q360">
        <v>0</v>
      </c>
      <c r="R360">
        <v>0</v>
      </c>
      <c r="S360">
        <v>0</v>
      </c>
      <c r="T360">
        <v>0</v>
      </c>
      <c r="U360">
        <v>0</v>
      </c>
      <c r="V360">
        <v>0</v>
      </c>
      <c r="W360">
        <v>0</v>
      </c>
      <c r="X360">
        <v>0</v>
      </c>
      <c r="Y360">
        <v>0</v>
      </c>
      <c r="Z360">
        <v>0</v>
      </c>
      <c r="AA360">
        <v>0</v>
      </c>
      <c r="AB360">
        <v>0</v>
      </c>
      <c r="AC360">
        <v>0</v>
      </c>
      <c r="AD360">
        <v>0</v>
      </c>
      <c r="AE360">
        <v>0</v>
      </c>
      <c r="AF360">
        <v>0</v>
      </c>
      <c r="AG360">
        <v>0</v>
      </c>
      <c r="AH360">
        <v>0</v>
      </c>
      <c r="AI360">
        <v>0</v>
      </c>
      <c r="AJ360">
        <v>0</v>
      </c>
      <c r="AK360">
        <v>0</v>
      </c>
      <c r="AL360">
        <v>0</v>
      </c>
      <c r="AM360">
        <v>0</v>
      </c>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c r="CW360"/>
      <c r="CX360"/>
      <c r="CY360"/>
      <c r="CZ360"/>
      <c r="DA360"/>
      <c r="DB360"/>
      <c r="DC360"/>
      <c r="DD360"/>
      <c r="DE360"/>
      <c r="DF360"/>
      <c r="DG360"/>
      <c r="DH360"/>
      <c r="DI360"/>
      <c r="DJ360"/>
      <c r="DK360"/>
      <c r="DL360"/>
      <c r="DM360"/>
      <c r="DN360"/>
      <c r="DO360"/>
      <c r="DP360"/>
      <c r="DQ360"/>
      <c r="DR360"/>
      <c r="DS360"/>
      <c r="DT360"/>
      <c r="DU360"/>
      <c r="DV360"/>
      <c r="DW360"/>
      <c r="DX360"/>
      <c r="DY360"/>
      <c r="DZ360"/>
      <c r="EA360"/>
      <c r="EB360"/>
      <c r="EC360"/>
      <c r="ED360"/>
      <c r="EE360"/>
      <c r="EF360"/>
      <c r="EG360"/>
      <c r="EH360"/>
      <c r="EI360"/>
      <c r="EJ360"/>
      <c r="EK360"/>
      <c r="EL360"/>
      <c r="EM360"/>
      <c r="EN360"/>
      <c r="EO360"/>
      <c r="EP360"/>
      <c r="EQ360"/>
      <c r="ER360"/>
      <c r="ES360"/>
      <c r="ET360"/>
      <c r="EU360"/>
      <c r="EV360"/>
      <c r="EW360"/>
      <c r="EX360"/>
      <c r="EY360"/>
      <c r="EZ360"/>
      <c r="FA360"/>
      <c r="FB360"/>
      <c r="FC360"/>
      <c r="FD360"/>
      <c r="FE360"/>
      <c r="FF360"/>
      <c r="FG360"/>
      <c r="FH360"/>
      <c r="FI360"/>
      <c r="FJ360"/>
      <c r="FK360"/>
      <c r="FL360"/>
      <c r="FM360"/>
      <c r="FN360"/>
      <c r="FO360"/>
      <c r="FP360"/>
      <c r="FQ360"/>
      <c r="FR360"/>
      <c r="FS360"/>
      <c r="FT360"/>
      <c r="FU360"/>
      <c r="FV360"/>
      <c r="FW360"/>
      <c r="FX360"/>
      <c r="FY360"/>
      <c r="FZ360"/>
      <c r="GA360"/>
      <c r="GB360"/>
      <c r="GC360"/>
      <c r="GD360"/>
      <c r="GE360"/>
      <c r="GF360"/>
      <c r="GG360"/>
      <c r="GH360"/>
      <c r="GI360"/>
      <c r="GJ360"/>
      <c r="GK360"/>
      <c r="GL360"/>
      <c r="GM360"/>
      <c r="GN360"/>
      <c r="GO360"/>
      <c r="GP360"/>
      <c r="GQ360"/>
      <c r="GR360"/>
      <c r="GS360"/>
      <c r="GT360"/>
      <c r="GU360"/>
      <c r="GV360"/>
      <c r="GW360"/>
      <c r="GX360"/>
      <c r="GY360"/>
      <c r="GZ360"/>
      <c r="HA360"/>
      <c r="HB360"/>
      <c r="HC360"/>
      <c r="HD360"/>
      <c r="HE360"/>
      <c r="HF360"/>
      <c r="HG360"/>
      <c r="HH360"/>
      <c r="HI360"/>
      <c r="HJ360"/>
      <c r="HK360"/>
      <c r="HL360"/>
      <c r="HM360"/>
      <c r="HN360"/>
      <c r="HO360"/>
      <c r="HP360"/>
      <c r="HQ360"/>
      <c r="HR360"/>
      <c r="HS360"/>
      <c r="HT360"/>
      <c r="HU360"/>
      <c r="HV360"/>
      <c r="HW360"/>
      <c r="HX360"/>
      <c r="HY360"/>
      <c r="HZ360"/>
      <c r="IA360"/>
      <c r="IB360"/>
      <c r="IC360"/>
      <c r="ID360"/>
      <c r="IE360"/>
      <c r="IF360"/>
      <c r="IG360"/>
      <c r="IH360"/>
      <c r="II360"/>
      <c r="IJ360"/>
      <c r="IK360"/>
      <c r="IL360"/>
      <c r="IM360"/>
      <c r="IN360"/>
      <c r="IO360"/>
      <c r="IP360"/>
      <c r="IQ360"/>
      <c r="IR360"/>
      <c r="IS360"/>
      <c r="IT360"/>
      <c r="IU360"/>
      <c r="IV360"/>
      <c r="IW360"/>
      <c r="IX360"/>
      <c r="IY360"/>
      <c r="IZ360"/>
      <c r="JA360"/>
      <c r="JB360"/>
      <c r="JC360"/>
      <c r="JD360"/>
      <c r="JE360"/>
      <c r="JF360"/>
      <c r="JG360"/>
      <c r="JH360"/>
      <c r="JI360"/>
      <c r="JJ360"/>
      <c r="JK360"/>
      <c r="JL360"/>
      <c r="JM360"/>
      <c r="JN360"/>
      <c r="JO360"/>
      <c r="JP360"/>
      <c r="JQ360"/>
      <c r="JR360"/>
      <c r="JS360"/>
      <c r="JT360"/>
      <c r="JU360"/>
      <c r="JV360"/>
      <c r="JW360"/>
      <c r="JX360"/>
      <c r="JY360"/>
      <c r="JZ360"/>
      <c r="KA360"/>
      <c r="KB360"/>
      <c r="KC360"/>
      <c r="KD360"/>
      <c r="KE360"/>
      <c r="KF360"/>
      <c r="KG360"/>
      <c r="KH360"/>
      <c r="KI360"/>
      <c r="KJ360"/>
      <c r="KK360"/>
      <c r="KL360"/>
      <c r="KM360"/>
      <c r="KN360"/>
      <c r="KO360"/>
      <c r="KP360"/>
      <c r="KQ360"/>
      <c r="KR360"/>
      <c r="KS360"/>
      <c r="KT360"/>
      <c r="KU360"/>
      <c r="KV360"/>
      <c r="KW360"/>
      <c r="KX360"/>
      <c r="KY360"/>
      <c r="KZ360"/>
      <c r="LA360"/>
      <c r="LB360"/>
      <c r="LC360"/>
      <c r="LD360"/>
      <c r="LE360"/>
      <c r="LF360"/>
      <c r="LG360"/>
      <c r="LH360"/>
      <c r="LI360"/>
      <c r="LJ360"/>
      <c r="LK360"/>
      <c r="LL360"/>
      <c r="LM360"/>
      <c r="LN360"/>
      <c r="LO360"/>
      <c r="LP360"/>
      <c r="LQ360"/>
      <c r="LR360"/>
      <c r="LS360"/>
      <c r="LT360"/>
      <c r="LU360"/>
      <c r="LV360"/>
      <c r="LW360"/>
      <c r="LX360"/>
      <c r="LY360"/>
      <c r="LZ360"/>
      <c r="MA360"/>
      <c r="MB360"/>
      <c r="MC360"/>
      <c r="MD360"/>
      <c r="ME360"/>
      <c r="MF360"/>
      <c r="MG360"/>
      <c r="MH360"/>
      <c r="MI360"/>
      <c r="MJ360"/>
      <c r="MK360"/>
      <c r="ML360"/>
      <c r="MM360"/>
      <c r="MN360"/>
      <c r="MO360"/>
      <c r="MP360"/>
      <c r="MQ360"/>
      <c r="MR360"/>
      <c r="MS360"/>
      <c r="MT360"/>
      <c r="MU360"/>
      <c r="MV360"/>
      <c r="MW360"/>
      <c r="MX360"/>
      <c r="MY360"/>
      <c r="MZ360"/>
      <c r="NA360"/>
      <c r="NB360"/>
      <c r="NC360"/>
      <c r="ND360"/>
      <c r="NE360"/>
      <c r="NF360"/>
      <c r="NG360"/>
      <c r="NH360"/>
      <c r="NI360"/>
      <c r="NJ360"/>
      <c r="NK360"/>
      <c r="NL360"/>
      <c r="NM360"/>
      <c r="NN360"/>
      <c r="NO360"/>
      <c r="NP360"/>
      <c r="NQ360"/>
      <c r="NR360"/>
      <c r="NS360"/>
      <c r="NT360"/>
      <c r="NU360"/>
      <c r="NV360"/>
      <c r="NW360"/>
      <c r="NX360"/>
      <c r="NY360"/>
      <c r="NZ360"/>
      <c r="OA360"/>
      <c r="OB360"/>
      <c r="OC360"/>
      <c r="OD360"/>
      <c r="OE360"/>
      <c r="OF360"/>
      <c r="OG360"/>
      <c r="OH360"/>
      <c r="OI360"/>
      <c r="OJ360"/>
      <c r="OK360"/>
      <c r="OL360"/>
      <c r="OM360"/>
      <c r="ON360"/>
      <c r="OO360"/>
      <c r="OP360"/>
      <c r="OQ360"/>
      <c r="OR360"/>
      <c r="OS360"/>
      <c r="OT360"/>
      <c r="OU360"/>
      <c r="OV360"/>
      <c r="OW360"/>
      <c r="OX360"/>
      <c r="OY360"/>
      <c r="OZ360"/>
      <c r="PA360"/>
      <c r="PB360"/>
      <c r="PC360"/>
      <c r="PD360"/>
      <c r="PE360"/>
      <c r="PF360"/>
      <c r="PG360"/>
      <c r="PH360"/>
      <c r="PI360"/>
      <c r="PJ360"/>
      <c r="PK360"/>
      <c r="PL360"/>
      <c r="PM360"/>
      <c r="PN360"/>
      <c r="PO360"/>
      <c r="PP360"/>
      <c r="PQ360"/>
      <c r="PR360"/>
      <c r="PS360"/>
      <c r="PT360"/>
      <c r="PU360"/>
      <c r="PV360"/>
      <c r="PW360"/>
      <c r="PX360"/>
      <c r="PY360"/>
      <c r="PZ360"/>
      <c r="QA360"/>
      <c r="QB360"/>
      <c r="QC360"/>
      <c r="QD360"/>
      <c r="QE360"/>
      <c r="QF360"/>
      <c r="QG360"/>
      <c r="QH360"/>
      <c r="QI360"/>
      <c r="QJ360"/>
      <c r="QK360"/>
      <c r="QL360"/>
      <c r="QM360"/>
      <c r="QN360"/>
      <c r="QO360"/>
      <c r="QP360"/>
      <c r="QQ360"/>
      <c r="QR360"/>
      <c r="QS360"/>
      <c r="QT360"/>
      <c r="QU360"/>
      <c r="QV360"/>
      <c r="QW360"/>
      <c r="QX360"/>
      <c r="QY360"/>
      <c r="QZ360"/>
      <c r="RA360"/>
      <c r="RB360"/>
      <c r="RC360"/>
      <c r="RD360"/>
      <c r="RE360"/>
      <c r="RF360"/>
      <c r="RG360"/>
      <c r="RH360"/>
      <c r="RI360"/>
      <c r="RJ360"/>
      <c r="RK360"/>
      <c r="RL360"/>
      <c r="RM360"/>
      <c r="RN360"/>
      <c r="RO360"/>
      <c r="RP360"/>
      <c r="RQ360"/>
      <c r="RR360"/>
      <c r="RS360"/>
      <c r="RT360"/>
      <c r="RU360"/>
      <c r="RV360"/>
      <c r="RW360"/>
      <c r="RX360"/>
      <c r="RY360"/>
      <c r="RZ360"/>
      <c r="SA360"/>
      <c r="SB360"/>
      <c r="SC360"/>
      <c r="SD360"/>
      <c r="SE360"/>
      <c r="SF360"/>
      <c r="SG360"/>
      <c r="SH360"/>
      <c r="SI360"/>
      <c r="SJ360"/>
      <c r="SK360"/>
      <c r="SL360"/>
      <c r="SM360"/>
      <c r="SN360"/>
      <c r="SO360"/>
      <c r="SP360"/>
      <c r="SQ360"/>
      <c r="SR360"/>
      <c r="SS360"/>
      <c r="ST360"/>
      <c r="SU360"/>
      <c r="SV360"/>
      <c r="SW360"/>
      <c r="SX360"/>
      <c r="SY360"/>
      <c r="SZ360"/>
      <c r="TA360"/>
      <c r="TB360"/>
      <c r="TC360"/>
      <c r="TD360"/>
      <c r="TE360"/>
      <c r="TF360"/>
      <c r="TG360"/>
      <c r="TH360"/>
      <c r="TI360"/>
      <c r="TJ360"/>
      <c r="TK360"/>
      <c r="TL360"/>
      <c r="TM360"/>
      <c r="TN360"/>
      <c r="TO360"/>
      <c r="TP360"/>
      <c r="TQ360"/>
      <c r="TR360"/>
      <c r="TS360"/>
      <c r="TT360"/>
      <c r="TU360"/>
      <c r="TV360"/>
      <c r="TW360"/>
      <c r="TX360"/>
      <c r="TY360"/>
      <c r="TZ360"/>
      <c r="UA360"/>
      <c r="UB360"/>
      <c r="UC360"/>
      <c r="UD360"/>
      <c r="UE360"/>
      <c r="UF360"/>
      <c r="UG360"/>
      <c r="UH360"/>
      <c r="UI360"/>
      <c r="UJ360"/>
      <c r="UK360"/>
      <c r="UL360"/>
      <c r="UM360"/>
      <c r="UN360"/>
      <c r="UO360"/>
      <c r="UP360"/>
      <c r="UQ360"/>
      <c r="UR360"/>
      <c r="US360"/>
      <c r="UT360"/>
      <c r="UU360"/>
      <c r="UV360"/>
      <c r="UW360"/>
      <c r="UX360"/>
      <c r="UY360"/>
      <c r="UZ360"/>
      <c r="VA360"/>
      <c r="VB360"/>
      <c r="VC360"/>
      <c r="VD360"/>
      <c r="VE360"/>
      <c r="VF360"/>
      <c r="VG360"/>
      <c r="VH360"/>
      <c r="VI360"/>
      <c r="VJ360"/>
      <c r="VK360"/>
      <c r="VL360"/>
      <c r="VM360"/>
      <c r="VN360"/>
      <c r="VO360"/>
      <c r="VP360"/>
      <c r="VQ360"/>
      <c r="VR360"/>
      <c r="VS360"/>
      <c r="VT360"/>
      <c r="VU360"/>
      <c r="VV360"/>
      <c r="VW360"/>
      <c r="VX360"/>
      <c r="VY360"/>
      <c r="VZ360"/>
      <c r="WA360"/>
      <c r="WB360"/>
      <c r="WC360"/>
      <c r="WD360"/>
      <c r="WE360"/>
      <c r="WF360"/>
      <c r="WG360"/>
      <c r="WH360"/>
      <c r="WI360"/>
      <c r="WJ360"/>
      <c r="WK360"/>
      <c r="WL360"/>
      <c r="WM360"/>
      <c r="WN360"/>
      <c r="WO360"/>
      <c r="WP360"/>
      <c r="WQ360"/>
      <c r="WR360"/>
      <c r="WS360"/>
      <c r="WT360"/>
      <c r="WU360"/>
      <c r="WV360"/>
      <c r="WW360"/>
      <c r="WX360"/>
      <c r="WY360"/>
      <c r="WZ360"/>
      <c r="XA360"/>
      <c r="XB360"/>
      <c r="XC360"/>
      <c r="XD360"/>
      <c r="XE360"/>
      <c r="XF360"/>
      <c r="XG360"/>
      <c r="XH360"/>
      <c r="XI360"/>
      <c r="XJ360"/>
      <c r="XK360"/>
      <c r="XL360"/>
      <c r="XM360"/>
      <c r="XN360"/>
      <c r="XO360"/>
      <c r="XP360"/>
      <c r="XQ360"/>
      <c r="XR360"/>
      <c r="XS360"/>
      <c r="XT360"/>
      <c r="XU360"/>
      <c r="XV360"/>
      <c r="XW360"/>
      <c r="XX360"/>
      <c r="XY360"/>
      <c r="XZ360"/>
      <c r="YA360"/>
      <c r="YB360"/>
      <c r="YC360"/>
      <c r="YD360"/>
      <c r="YE360"/>
      <c r="YF360"/>
      <c r="YG360"/>
      <c r="YH360"/>
      <c r="YI360"/>
      <c r="YJ360"/>
      <c r="YK360"/>
      <c r="YL360"/>
      <c r="YM360"/>
      <c r="YN360"/>
      <c r="YO360"/>
      <c r="YP360"/>
      <c r="YQ360"/>
      <c r="YR360"/>
      <c r="YS360"/>
      <c r="YT360"/>
      <c r="YU360"/>
      <c r="YV360"/>
      <c r="YW360"/>
      <c r="YX360"/>
      <c r="YY360"/>
      <c r="YZ360"/>
      <c r="ZA360"/>
      <c r="ZB360"/>
      <c r="ZC360"/>
      <c r="ZD360"/>
      <c r="ZE360"/>
      <c r="ZF360"/>
      <c r="ZG360"/>
      <c r="ZH360"/>
      <c r="ZI360"/>
      <c r="ZJ360"/>
      <c r="ZK360"/>
      <c r="ZL360"/>
      <c r="ZM360"/>
      <c r="ZN360"/>
      <c r="ZO360"/>
      <c r="ZP360"/>
      <c r="ZQ360"/>
      <c r="ZR360"/>
      <c r="ZS360"/>
      <c r="ZT360"/>
      <c r="ZU360"/>
      <c r="ZV360"/>
      <c r="ZW360"/>
      <c r="ZX360"/>
      <c r="ZY360"/>
      <c r="ZZ360"/>
    </row>
    <row r="361" spans="1:702" s="18" customFormat="1">
      <c r="A361" s="158" t="s">
        <v>362</v>
      </c>
      <c r="B361">
        <v>0</v>
      </c>
      <c r="C361">
        <v>0</v>
      </c>
      <c r="D361">
        <v>0</v>
      </c>
      <c r="E361">
        <v>0</v>
      </c>
      <c r="F361">
        <v>0</v>
      </c>
      <c r="G361">
        <v>0</v>
      </c>
      <c r="H361">
        <v>0</v>
      </c>
      <c r="I361">
        <v>0</v>
      </c>
      <c r="J361">
        <v>0</v>
      </c>
      <c r="K361">
        <v>0</v>
      </c>
      <c r="L361">
        <v>0</v>
      </c>
      <c r="M361">
        <v>0</v>
      </c>
      <c r="N361">
        <v>0</v>
      </c>
      <c r="O361">
        <v>0</v>
      </c>
      <c r="P361">
        <v>0</v>
      </c>
      <c r="Q361">
        <v>0</v>
      </c>
      <c r="R361">
        <v>0</v>
      </c>
      <c r="S361">
        <v>0</v>
      </c>
      <c r="T361">
        <v>0</v>
      </c>
      <c r="U361">
        <v>0</v>
      </c>
      <c r="V361">
        <v>0</v>
      </c>
      <c r="W361">
        <v>0</v>
      </c>
      <c r="X361">
        <v>0</v>
      </c>
      <c r="Y361">
        <v>0</v>
      </c>
      <c r="Z361">
        <v>0</v>
      </c>
      <c r="AA361">
        <v>0</v>
      </c>
      <c r="AB361">
        <v>0</v>
      </c>
      <c r="AC361">
        <v>0</v>
      </c>
      <c r="AD361">
        <v>0</v>
      </c>
      <c r="AE361">
        <v>0</v>
      </c>
      <c r="AF361">
        <v>0</v>
      </c>
      <c r="AG361">
        <v>0</v>
      </c>
      <c r="AH361">
        <v>0</v>
      </c>
      <c r="AI361">
        <v>0</v>
      </c>
      <c r="AJ361">
        <v>0</v>
      </c>
      <c r="AK361">
        <v>0</v>
      </c>
      <c r="AL361">
        <v>0</v>
      </c>
      <c r="AM361">
        <v>0</v>
      </c>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c r="CW361"/>
      <c r="CX361"/>
      <c r="CY361"/>
      <c r="CZ361"/>
      <c r="DA361"/>
      <c r="DB361"/>
      <c r="DC361"/>
      <c r="DD361"/>
      <c r="DE361"/>
      <c r="DF361"/>
      <c r="DG361"/>
      <c r="DH361"/>
      <c r="DI361"/>
      <c r="DJ361"/>
      <c r="DK361"/>
      <c r="DL361"/>
      <c r="DM361"/>
      <c r="DN361"/>
      <c r="DO361"/>
      <c r="DP361"/>
      <c r="DQ361"/>
      <c r="DR361"/>
      <c r="DS361"/>
      <c r="DT361"/>
      <c r="DU361"/>
      <c r="DV361"/>
      <c r="DW361"/>
      <c r="DX361"/>
      <c r="DY361"/>
      <c r="DZ361"/>
      <c r="EA361"/>
      <c r="EB361"/>
      <c r="EC361"/>
      <c r="ED361"/>
      <c r="EE361"/>
      <c r="EF361"/>
      <c r="EG361"/>
      <c r="EH361"/>
      <c r="EI361"/>
      <c r="EJ361"/>
      <c r="EK361"/>
      <c r="EL361"/>
      <c r="EM361"/>
      <c r="EN361"/>
      <c r="EO361"/>
      <c r="EP361"/>
      <c r="EQ361"/>
      <c r="ER361"/>
      <c r="ES361"/>
      <c r="ET361"/>
      <c r="EU361"/>
      <c r="EV361"/>
      <c r="EW361"/>
      <c r="EX361"/>
      <c r="EY361"/>
      <c r="EZ361"/>
      <c r="FA361"/>
      <c r="FB361"/>
      <c r="FC361"/>
      <c r="FD361"/>
      <c r="FE361"/>
      <c r="FF361"/>
      <c r="FG361"/>
      <c r="FH361"/>
      <c r="FI361"/>
      <c r="FJ361"/>
      <c r="FK361"/>
      <c r="FL361"/>
      <c r="FM361"/>
      <c r="FN361"/>
      <c r="FO361"/>
      <c r="FP361"/>
      <c r="FQ361"/>
      <c r="FR361"/>
      <c r="FS361"/>
      <c r="FT361"/>
      <c r="FU361"/>
      <c r="FV361"/>
      <c r="FW361"/>
      <c r="FX361"/>
      <c r="FY361"/>
      <c r="FZ361"/>
      <c r="GA361"/>
      <c r="GB361"/>
      <c r="GC361"/>
      <c r="GD361"/>
      <c r="GE361"/>
      <c r="GF361"/>
      <c r="GG361"/>
      <c r="GH361"/>
      <c r="GI361"/>
      <c r="GJ361"/>
      <c r="GK361"/>
      <c r="GL361"/>
      <c r="GM361"/>
      <c r="GN361"/>
      <c r="GO361"/>
      <c r="GP361"/>
      <c r="GQ361"/>
      <c r="GR361"/>
      <c r="GS361"/>
      <c r="GT361"/>
      <c r="GU361"/>
      <c r="GV361"/>
      <c r="GW361"/>
      <c r="GX361"/>
      <c r="GY361"/>
      <c r="GZ361"/>
      <c r="HA361"/>
      <c r="HB361"/>
      <c r="HC361"/>
      <c r="HD361"/>
      <c r="HE361"/>
      <c r="HF361"/>
      <c r="HG361"/>
      <c r="HH361"/>
      <c r="HI361"/>
      <c r="HJ361"/>
      <c r="HK361"/>
      <c r="HL361"/>
      <c r="HM361"/>
      <c r="HN361"/>
      <c r="HO361"/>
      <c r="HP361"/>
      <c r="HQ361"/>
      <c r="HR361"/>
      <c r="HS361"/>
      <c r="HT361"/>
      <c r="HU361"/>
      <c r="HV361"/>
      <c r="HW361"/>
      <c r="HX361"/>
      <c r="HY361"/>
      <c r="HZ361"/>
      <c r="IA361"/>
      <c r="IB361"/>
      <c r="IC361"/>
      <c r="ID361"/>
      <c r="IE361"/>
      <c r="IF361"/>
      <c r="IG361"/>
      <c r="IH361"/>
      <c r="II361"/>
      <c r="IJ361"/>
      <c r="IK361"/>
      <c r="IL361"/>
      <c r="IM361"/>
      <c r="IN361"/>
      <c r="IO361"/>
      <c r="IP361"/>
      <c r="IQ361"/>
      <c r="IR361"/>
      <c r="IS361"/>
      <c r="IT361"/>
      <c r="IU361"/>
      <c r="IV361"/>
      <c r="IW361"/>
      <c r="IX361"/>
      <c r="IY361"/>
      <c r="IZ361"/>
      <c r="JA361"/>
      <c r="JB361"/>
      <c r="JC361"/>
      <c r="JD361"/>
      <c r="JE361"/>
      <c r="JF361"/>
      <c r="JG361"/>
      <c r="JH361"/>
      <c r="JI361"/>
      <c r="JJ361"/>
      <c r="JK361"/>
      <c r="JL361"/>
      <c r="JM361"/>
      <c r="JN361"/>
      <c r="JO361"/>
      <c r="JP361"/>
      <c r="JQ361"/>
      <c r="JR361"/>
      <c r="JS361"/>
      <c r="JT361"/>
      <c r="JU361"/>
      <c r="JV361"/>
      <c r="JW361"/>
      <c r="JX361"/>
      <c r="JY361"/>
      <c r="JZ361"/>
      <c r="KA361"/>
      <c r="KB361"/>
      <c r="KC361"/>
      <c r="KD361"/>
      <c r="KE361"/>
      <c r="KF361"/>
      <c r="KG361"/>
      <c r="KH361"/>
      <c r="KI361"/>
      <c r="KJ361"/>
      <c r="KK361"/>
      <c r="KL361"/>
      <c r="KM361"/>
      <c r="KN361"/>
      <c r="KO361"/>
      <c r="KP361"/>
      <c r="KQ361"/>
      <c r="KR361"/>
      <c r="KS361"/>
      <c r="KT361"/>
      <c r="KU361"/>
      <c r="KV361"/>
      <c r="KW361"/>
      <c r="KX361"/>
      <c r="KY361"/>
      <c r="KZ361"/>
      <c r="LA361"/>
      <c r="LB361"/>
      <c r="LC361"/>
      <c r="LD361"/>
      <c r="LE361"/>
      <c r="LF361"/>
      <c r="LG361"/>
      <c r="LH361"/>
      <c r="LI361"/>
      <c r="LJ361"/>
      <c r="LK361"/>
      <c r="LL361"/>
      <c r="LM361"/>
      <c r="LN361"/>
      <c r="LO361"/>
      <c r="LP361"/>
      <c r="LQ361"/>
      <c r="LR361"/>
      <c r="LS361"/>
      <c r="LT361"/>
      <c r="LU361"/>
      <c r="LV361"/>
      <c r="LW361"/>
      <c r="LX361"/>
      <c r="LY361"/>
      <c r="LZ361"/>
      <c r="MA361"/>
      <c r="MB361"/>
      <c r="MC361"/>
      <c r="MD361"/>
      <c r="ME361"/>
      <c r="MF361"/>
      <c r="MG361"/>
      <c r="MH361"/>
      <c r="MI361"/>
      <c r="MJ361"/>
      <c r="MK361"/>
      <c r="ML361"/>
      <c r="MM361"/>
      <c r="MN361"/>
      <c r="MO361"/>
      <c r="MP361"/>
      <c r="MQ361"/>
      <c r="MR361"/>
      <c r="MS361"/>
      <c r="MT361"/>
      <c r="MU361"/>
      <c r="MV361"/>
      <c r="MW361"/>
      <c r="MX361"/>
      <c r="MY361"/>
      <c r="MZ361"/>
      <c r="NA361"/>
      <c r="NB361"/>
      <c r="NC361"/>
      <c r="ND361"/>
      <c r="NE361"/>
      <c r="NF361"/>
      <c r="NG361"/>
      <c r="NH361"/>
      <c r="NI361"/>
      <c r="NJ361"/>
      <c r="NK361"/>
      <c r="NL361"/>
      <c r="NM361"/>
      <c r="NN361"/>
      <c r="NO361"/>
      <c r="NP361"/>
      <c r="NQ361"/>
      <c r="NR361"/>
      <c r="NS361"/>
      <c r="NT361"/>
      <c r="NU361"/>
      <c r="NV361"/>
      <c r="NW361"/>
      <c r="NX361"/>
      <c r="NY361"/>
      <c r="NZ361"/>
      <c r="OA361"/>
      <c r="OB361"/>
      <c r="OC361"/>
      <c r="OD361"/>
      <c r="OE361"/>
      <c r="OF361"/>
      <c r="OG361"/>
      <c r="OH361"/>
      <c r="OI361"/>
      <c r="OJ361"/>
      <c r="OK361"/>
      <c r="OL361"/>
      <c r="OM361"/>
      <c r="ON361"/>
      <c r="OO361"/>
      <c r="OP361"/>
      <c r="OQ361"/>
      <c r="OR361"/>
      <c r="OS361"/>
      <c r="OT361"/>
      <c r="OU361"/>
      <c r="OV361"/>
      <c r="OW361"/>
      <c r="OX361"/>
      <c r="OY361"/>
      <c r="OZ361"/>
      <c r="PA361"/>
      <c r="PB361"/>
      <c r="PC361"/>
      <c r="PD361"/>
      <c r="PE361"/>
      <c r="PF361"/>
      <c r="PG361"/>
      <c r="PH361"/>
      <c r="PI361"/>
      <c r="PJ361"/>
      <c r="PK361"/>
      <c r="PL361"/>
      <c r="PM361"/>
      <c r="PN361"/>
      <c r="PO361"/>
      <c r="PP361"/>
      <c r="PQ361"/>
      <c r="PR361"/>
      <c r="PS361"/>
      <c r="PT361"/>
      <c r="PU361"/>
      <c r="PV361"/>
      <c r="PW361"/>
      <c r="PX361"/>
      <c r="PY361"/>
      <c r="PZ361"/>
      <c r="QA361"/>
      <c r="QB361"/>
      <c r="QC361"/>
      <c r="QD361"/>
      <c r="QE361"/>
      <c r="QF361"/>
      <c r="QG361"/>
      <c r="QH361"/>
      <c r="QI361"/>
      <c r="QJ361"/>
      <c r="QK361"/>
      <c r="QL361"/>
      <c r="QM361"/>
      <c r="QN361"/>
      <c r="QO361"/>
      <c r="QP361"/>
      <c r="QQ361"/>
      <c r="QR361"/>
      <c r="QS361"/>
      <c r="QT361"/>
      <c r="QU361"/>
      <c r="QV361"/>
      <c r="QW361"/>
      <c r="QX361"/>
      <c r="QY361"/>
      <c r="QZ361"/>
      <c r="RA361"/>
      <c r="RB361"/>
      <c r="RC361"/>
      <c r="RD361"/>
      <c r="RE361"/>
      <c r="RF361"/>
      <c r="RG361"/>
      <c r="RH361"/>
      <c r="RI361"/>
      <c r="RJ361"/>
      <c r="RK361"/>
      <c r="RL361"/>
      <c r="RM361"/>
      <c r="RN361"/>
      <c r="RO361"/>
      <c r="RP361"/>
      <c r="RQ361"/>
      <c r="RR361"/>
      <c r="RS361"/>
      <c r="RT361"/>
      <c r="RU361"/>
      <c r="RV361"/>
      <c r="RW361"/>
      <c r="RX361"/>
      <c r="RY361"/>
      <c r="RZ361"/>
      <c r="SA361"/>
      <c r="SB361"/>
      <c r="SC361"/>
      <c r="SD361"/>
      <c r="SE361"/>
      <c r="SF361"/>
      <c r="SG361"/>
      <c r="SH361"/>
      <c r="SI361"/>
      <c r="SJ361"/>
      <c r="SK361"/>
      <c r="SL361"/>
      <c r="SM361"/>
      <c r="SN361"/>
      <c r="SO361"/>
      <c r="SP361"/>
      <c r="SQ361"/>
      <c r="SR361"/>
      <c r="SS361"/>
      <c r="ST361"/>
      <c r="SU361"/>
      <c r="SV361"/>
      <c r="SW361"/>
      <c r="SX361"/>
      <c r="SY361"/>
      <c r="SZ361"/>
      <c r="TA361"/>
      <c r="TB361"/>
      <c r="TC361"/>
      <c r="TD361"/>
      <c r="TE361"/>
      <c r="TF361"/>
      <c r="TG361"/>
      <c r="TH361"/>
      <c r="TI361"/>
      <c r="TJ361"/>
      <c r="TK361"/>
      <c r="TL361"/>
      <c r="TM361"/>
      <c r="TN361"/>
      <c r="TO361"/>
      <c r="TP361"/>
      <c r="TQ361"/>
      <c r="TR361"/>
      <c r="TS361"/>
      <c r="TT361"/>
      <c r="TU361"/>
      <c r="TV361"/>
      <c r="TW361"/>
      <c r="TX361"/>
      <c r="TY361"/>
      <c r="TZ361"/>
      <c r="UA361"/>
      <c r="UB361"/>
      <c r="UC361"/>
      <c r="UD361"/>
      <c r="UE361"/>
      <c r="UF361"/>
      <c r="UG361"/>
      <c r="UH361"/>
      <c r="UI361"/>
      <c r="UJ361"/>
      <c r="UK361"/>
      <c r="UL361"/>
      <c r="UM361"/>
      <c r="UN361"/>
      <c r="UO361"/>
      <c r="UP361"/>
      <c r="UQ361"/>
      <c r="UR361"/>
      <c r="US361"/>
      <c r="UT361"/>
      <c r="UU361"/>
      <c r="UV361"/>
      <c r="UW361"/>
      <c r="UX361"/>
      <c r="UY361"/>
      <c r="UZ361"/>
      <c r="VA361"/>
      <c r="VB361"/>
      <c r="VC361"/>
      <c r="VD361"/>
      <c r="VE361"/>
      <c r="VF361"/>
      <c r="VG361"/>
      <c r="VH361"/>
      <c r="VI361"/>
      <c r="VJ361"/>
      <c r="VK361"/>
      <c r="VL361"/>
      <c r="VM361"/>
      <c r="VN361"/>
      <c r="VO361"/>
      <c r="VP361"/>
      <c r="VQ361"/>
      <c r="VR361"/>
      <c r="VS361"/>
      <c r="VT361"/>
      <c r="VU361"/>
      <c r="VV361"/>
      <c r="VW361"/>
      <c r="VX361"/>
      <c r="VY361"/>
      <c r="VZ361"/>
      <c r="WA361"/>
      <c r="WB361"/>
      <c r="WC361"/>
      <c r="WD361"/>
      <c r="WE361"/>
      <c r="WF361"/>
      <c r="WG361"/>
      <c r="WH361"/>
      <c r="WI361"/>
      <c r="WJ361"/>
      <c r="WK361"/>
      <c r="WL361"/>
      <c r="WM361"/>
      <c r="WN361"/>
      <c r="WO361"/>
      <c r="WP361"/>
      <c r="WQ361"/>
      <c r="WR361"/>
      <c r="WS361"/>
      <c r="WT361"/>
      <c r="WU361"/>
      <c r="WV361"/>
      <c r="WW361"/>
      <c r="WX361"/>
      <c r="WY361"/>
      <c r="WZ361"/>
      <c r="XA361"/>
      <c r="XB361"/>
      <c r="XC361"/>
      <c r="XD361"/>
      <c r="XE361"/>
      <c r="XF361"/>
      <c r="XG361"/>
      <c r="XH361"/>
      <c r="XI361"/>
      <c r="XJ361"/>
      <c r="XK361"/>
      <c r="XL361"/>
      <c r="XM361"/>
      <c r="XN361"/>
      <c r="XO361"/>
      <c r="XP361"/>
      <c r="XQ361"/>
      <c r="XR361"/>
      <c r="XS361"/>
      <c r="XT361"/>
      <c r="XU361"/>
      <c r="XV361"/>
      <c r="XW361"/>
      <c r="XX361"/>
      <c r="XY361"/>
      <c r="XZ361"/>
      <c r="YA361"/>
      <c r="YB361"/>
      <c r="YC361"/>
      <c r="YD361"/>
      <c r="YE361"/>
      <c r="YF361"/>
      <c r="YG361"/>
      <c r="YH361"/>
      <c r="YI361"/>
      <c r="YJ361"/>
      <c r="YK361"/>
      <c r="YL361"/>
      <c r="YM361"/>
      <c r="YN361"/>
      <c r="YO361"/>
      <c r="YP361"/>
      <c r="YQ361"/>
      <c r="YR361"/>
      <c r="YS361"/>
      <c r="YT361"/>
      <c r="YU361"/>
      <c r="YV361"/>
      <c r="YW361"/>
      <c r="YX361"/>
      <c r="YY361"/>
      <c r="YZ361"/>
      <c r="ZA361"/>
      <c r="ZB361"/>
      <c r="ZC361"/>
      <c r="ZD361"/>
      <c r="ZE361"/>
      <c r="ZF361"/>
      <c r="ZG361"/>
      <c r="ZH361"/>
      <c r="ZI361"/>
      <c r="ZJ361"/>
      <c r="ZK361"/>
      <c r="ZL361"/>
      <c r="ZM361"/>
      <c r="ZN361"/>
      <c r="ZO361"/>
      <c r="ZP361"/>
      <c r="ZQ361"/>
      <c r="ZR361"/>
      <c r="ZS361"/>
      <c r="ZT361"/>
      <c r="ZU361"/>
      <c r="ZV361"/>
      <c r="ZW361"/>
      <c r="ZX361"/>
      <c r="ZY361"/>
      <c r="ZZ361"/>
    </row>
    <row r="362" spans="1:702" s="18" customFormat="1">
      <c r="A362" s="16" t="s">
        <v>180</v>
      </c>
      <c r="B362">
        <v>0</v>
      </c>
      <c r="C362">
        <v>25127.130714581075</v>
      </c>
      <c r="D362">
        <v>50065.009647751569</v>
      </c>
      <c r="E362">
        <v>74337.001786755558</v>
      </c>
      <c r="F362">
        <v>94628.399060637777</v>
      </c>
      <c r="G362">
        <v>123363.47741356106</v>
      </c>
      <c r="H362">
        <v>159470.83169872011</v>
      </c>
      <c r="I362">
        <v>187795.27076915876</v>
      </c>
      <c r="J362">
        <v>211896.81668442133</v>
      </c>
      <c r="K362">
        <v>237450.28930916818</v>
      </c>
      <c r="L362">
        <v>251397.37713009855</v>
      </c>
      <c r="M362">
        <v>269706.95629821013</v>
      </c>
      <c r="N362">
        <v>285473.33133175725</v>
      </c>
      <c r="O362">
        <v>297636.99798275979</v>
      </c>
      <c r="P362">
        <v>317339.00264280551</v>
      </c>
      <c r="Q362">
        <v>335701.13970078668</v>
      </c>
      <c r="R362">
        <v>338268.15343221335</v>
      </c>
      <c r="S362">
        <v>353511.53472176089</v>
      </c>
      <c r="T362">
        <v>363748.40449645964</v>
      </c>
      <c r="U362">
        <v>383945.18795695849</v>
      </c>
      <c r="V362">
        <v>405520.49200720445</v>
      </c>
      <c r="W362">
        <v>422974.47435129591</v>
      </c>
      <c r="X362">
        <v>450708.25479494804</v>
      </c>
      <c r="Y362">
        <v>480766.12194243958</v>
      </c>
      <c r="Z362">
        <v>509318.76664007857</v>
      </c>
      <c r="AA362">
        <v>529501.76164340507</v>
      </c>
      <c r="AB362">
        <v>555270.05373021704</v>
      </c>
      <c r="AC362">
        <v>572921.67247499083</v>
      </c>
      <c r="AD362">
        <v>599499.41088661167</v>
      </c>
      <c r="AE362">
        <v>625839.66680135322</v>
      </c>
      <c r="AF362">
        <v>645626.16624746134</v>
      </c>
      <c r="AG362">
        <v>655767.37884499005</v>
      </c>
      <c r="AH362">
        <v>670540.40275730309</v>
      </c>
      <c r="AI362">
        <v>699885.91183795535</v>
      </c>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c r="CW362"/>
      <c r="CX362"/>
      <c r="CY362"/>
      <c r="CZ362"/>
      <c r="DA362"/>
      <c r="DB362"/>
      <c r="DC362"/>
      <c r="DD362"/>
      <c r="DE362"/>
      <c r="DF362"/>
      <c r="DG362"/>
      <c r="DH362"/>
      <c r="DI362"/>
      <c r="DJ362"/>
      <c r="DK362"/>
      <c r="DL362"/>
      <c r="DM362"/>
      <c r="DN362"/>
      <c r="DO362"/>
      <c r="DP362"/>
      <c r="DQ362"/>
      <c r="DR362"/>
      <c r="DS362"/>
      <c r="DT362"/>
      <c r="DU362"/>
      <c r="DV362"/>
      <c r="DW362"/>
      <c r="DX362"/>
      <c r="DY362"/>
      <c r="DZ362"/>
      <c r="EA362"/>
      <c r="EB362"/>
      <c r="EC362"/>
      <c r="ED362"/>
      <c r="EE362"/>
      <c r="EF362"/>
      <c r="EG362"/>
      <c r="EH362"/>
      <c r="EI362"/>
      <c r="EJ362"/>
      <c r="EK362"/>
      <c r="EL362"/>
      <c r="EM362"/>
      <c r="EN362"/>
      <c r="EO362"/>
      <c r="EP362"/>
      <c r="EQ362"/>
      <c r="ER362"/>
      <c r="ES362"/>
      <c r="ET362"/>
      <c r="EU362"/>
      <c r="EV362"/>
      <c r="EW362"/>
      <c r="EX362"/>
      <c r="EY362"/>
      <c r="EZ362"/>
      <c r="FA362"/>
      <c r="FB362"/>
      <c r="FC362"/>
      <c r="FD362"/>
      <c r="FE362"/>
      <c r="FF362"/>
      <c r="FG362"/>
      <c r="FH362"/>
      <c r="FI362"/>
      <c r="FJ362"/>
      <c r="FK362"/>
      <c r="FL362"/>
      <c r="FM362"/>
      <c r="FN362"/>
      <c r="FO362"/>
      <c r="FP362"/>
      <c r="FQ362"/>
      <c r="FR362"/>
      <c r="FS362"/>
      <c r="FT362"/>
      <c r="FU362"/>
      <c r="FV362"/>
      <c r="FW362"/>
      <c r="FX362"/>
      <c r="FY362"/>
      <c r="FZ362"/>
      <c r="GA362"/>
      <c r="GB362"/>
      <c r="GC362"/>
      <c r="GD362"/>
      <c r="GE362"/>
      <c r="GF362"/>
      <c r="GG362"/>
      <c r="GH362"/>
      <c r="GI362"/>
      <c r="GJ362"/>
      <c r="GK362"/>
      <c r="GL362"/>
      <c r="GM362"/>
      <c r="GN362"/>
      <c r="GO362"/>
      <c r="GP362"/>
      <c r="GQ362"/>
      <c r="GR362"/>
      <c r="GS362"/>
      <c r="GT362"/>
      <c r="GU362"/>
      <c r="GV362"/>
      <c r="GW362"/>
      <c r="GX362"/>
      <c r="GY362"/>
      <c r="GZ362"/>
      <c r="HA362"/>
      <c r="HB362"/>
      <c r="HC362"/>
      <c r="HD362"/>
      <c r="HE362"/>
      <c r="HF362"/>
      <c r="HG362"/>
      <c r="HH362"/>
      <c r="HI362"/>
      <c r="HJ362"/>
      <c r="HK362"/>
      <c r="HL362"/>
      <c r="HM362"/>
      <c r="HN362"/>
      <c r="HO362"/>
      <c r="HP362"/>
      <c r="HQ362"/>
      <c r="HR362"/>
      <c r="HS362"/>
      <c r="HT362"/>
      <c r="HU362"/>
      <c r="HV362"/>
      <c r="HW362"/>
      <c r="HX362"/>
      <c r="HY362"/>
      <c r="HZ362"/>
      <c r="IA362"/>
      <c r="IB362"/>
      <c r="IC362"/>
      <c r="ID362"/>
      <c r="IE362"/>
      <c r="IF362"/>
      <c r="IG362"/>
      <c r="IH362"/>
      <c r="II362"/>
      <c r="IJ362"/>
      <c r="IK362"/>
      <c r="IL362"/>
      <c r="IM362"/>
      <c r="IN362"/>
      <c r="IO362"/>
      <c r="IP362"/>
      <c r="IQ362"/>
      <c r="IR362"/>
      <c r="IS362"/>
      <c r="IT362"/>
      <c r="IU362"/>
      <c r="IV362"/>
      <c r="IW362"/>
      <c r="IX362"/>
      <c r="IY362"/>
      <c r="IZ362"/>
      <c r="JA362"/>
      <c r="JB362"/>
      <c r="JC362"/>
      <c r="JD362"/>
      <c r="JE362"/>
      <c r="JF362"/>
      <c r="JG362"/>
      <c r="JH362"/>
      <c r="JI362"/>
      <c r="JJ362"/>
      <c r="JK362"/>
      <c r="JL362"/>
      <c r="JM362"/>
      <c r="JN362"/>
      <c r="JO362"/>
      <c r="JP362"/>
      <c r="JQ362"/>
      <c r="JR362"/>
      <c r="JS362"/>
      <c r="JT362"/>
      <c r="JU362"/>
      <c r="JV362"/>
      <c r="JW362"/>
      <c r="JX362"/>
      <c r="JY362"/>
      <c r="JZ362"/>
      <c r="KA362"/>
      <c r="KB362"/>
      <c r="KC362"/>
      <c r="KD362"/>
      <c r="KE362"/>
      <c r="KF362"/>
      <c r="KG362"/>
      <c r="KH362"/>
      <c r="KI362"/>
      <c r="KJ362"/>
      <c r="KK362"/>
      <c r="KL362"/>
      <c r="KM362"/>
      <c r="KN362"/>
      <c r="KO362"/>
      <c r="KP362"/>
      <c r="KQ362"/>
      <c r="KR362"/>
      <c r="KS362"/>
      <c r="KT362"/>
      <c r="KU362"/>
      <c r="KV362"/>
      <c r="KW362"/>
      <c r="KX362"/>
      <c r="KY362"/>
      <c r="KZ362"/>
      <c r="LA362"/>
      <c r="LB362"/>
      <c r="LC362"/>
      <c r="LD362"/>
      <c r="LE362"/>
      <c r="LF362"/>
      <c r="LG362"/>
      <c r="LH362"/>
      <c r="LI362"/>
      <c r="LJ362"/>
      <c r="LK362"/>
      <c r="LL362"/>
      <c r="LM362"/>
      <c r="LN362"/>
      <c r="LO362"/>
      <c r="LP362"/>
      <c r="LQ362"/>
      <c r="LR362"/>
      <c r="LS362"/>
      <c r="LT362"/>
      <c r="LU362"/>
      <c r="LV362"/>
      <c r="LW362"/>
      <c r="LX362"/>
      <c r="LY362"/>
      <c r="LZ362"/>
      <c r="MA362"/>
      <c r="MB362"/>
      <c r="MC362"/>
      <c r="MD362"/>
      <c r="ME362"/>
      <c r="MF362"/>
      <c r="MG362"/>
      <c r="MH362"/>
      <c r="MI362"/>
      <c r="MJ362"/>
      <c r="MK362"/>
      <c r="ML362"/>
      <c r="MM362"/>
      <c r="MN362"/>
      <c r="MO362"/>
      <c r="MP362"/>
      <c r="MQ362"/>
      <c r="MR362"/>
      <c r="MS362"/>
      <c r="MT362"/>
      <c r="MU362"/>
      <c r="MV362"/>
      <c r="MW362"/>
      <c r="MX362"/>
      <c r="MY362"/>
      <c r="MZ362"/>
      <c r="NA362"/>
      <c r="NB362"/>
      <c r="NC362"/>
      <c r="ND362"/>
      <c r="NE362"/>
      <c r="NF362"/>
      <c r="NG362"/>
      <c r="NH362"/>
      <c r="NI362"/>
      <c r="NJ362"/>
      <c r="NK362"/>
      <c r="NL362"/>
      <c r="NM362"/>
      <c r="NN362"/>
      <c r="NO362"/>
      <c r="NP362"/>
      <c r="NQ362"/>
      <c r="NR362"/>
      <c r="NS362"/>
      <c r="NT362"/>
      <c r="NU362"/>
      <c r="NV362"/>
      <c r="NW362"/>
      <c r="NX362"/>
      <c r="NY362"/>
      <c r="NZ362"/>
      <c r="OA362"/>
      <c r="OB362"/>
      <c r="OC362"/>
      <c r="OD362"/>
      <c r="OE362"/>
      <c r="OF362"/>
      <c r="OG362"/>
      <c r="OH362"/>
      <c r="OI362"/>
      <c r="OJ362"/>
      <c r="OK362"/>
      <c r="OL362"/>
      <c r="OM362"/>
      <c r="ON362"/>
      <c r="OO362"/>
      <c r="OP362"/>
      <c r="OQ362"/>
      <c r="OR362"/>
      <c r="OS362"/>
      <c r="OT362"/>
      <c r="OU362"/>
      <c r="OV362"/>
      <c r="OW362"/>
      <c r="OX362"/>
      <c r="OY362"/>
      <c r="OZ362"/>
      <c r="PA362"/>
      <c r="PB362"/>
      <c r="PC362"/>
      <c r="PD362"/>
      <c r="PE362"/>
      <c r="PF362"/>
      <c r="PG362"/>
      <c r="PH362"/>
      <c r="PI362"/>
      <c r="PJ362"/>
      <c r="PK362"/>
      <c r="PL362"/>
      <c r="PM362"/>
      <c r="PN362"/>
      <c r="PO362"/>
      <c r="PP362"/>
      <c r="PQ362"/>
      <c r="PR362"/>
      <c r="PS362"/>
      <c r="PT362"/>
      <c r="PU362"/>
      <c r="PV362"/>
      <c r="PW362"/>
      <c r="PX362"/>
      <c r="PY362"/>
      <c r="PZ362"/>
      <c r="QA362"/>
      <c r="QB362"/>
      <c r="QC362"/>
      <c r="QD362"/>
      <c r="QE362"/>
      <c r="QF362"/>
      <c r="QG362"/>
      <c r="QH362"/>
      <c r="QI362"/>
      <c r="QJ362"/>
      <c r="QK362"/>
      <c r="QL362"/>
      <c r="QM362"/>
      <c r="QN362"/>
      <c r="QO362"/>
      <c r="QP362"/>
      <c r="QQ362"/>
      <c r="QR362"/>
      <c r="QS362"/>
      <c r="QT362"/>
      <c r="QU362"/>
      <c r="QV362"/>
      <c r="QW362"/>
      <c r="QX362"/>
      <c r="QY362"/>
      <c r="QZ362"/>
      <c r="RA362"/>
      <c r="RB362"/>
      <c r="RC362"/>
      <c r="RD362"/>
      <c r="RE362"/>
      <c r="RF362"/>
      <c r="RG362"/>
      <c r="RH362"/>
      <c r="RI362"/>
      <c r="RJ362"/>
      <c r="RK362"/>
      <c r="RL362"/>
      <c r="RM362"/>
      <c r="RN362"/>
      <c r="RO362"/>
      <c r="RP362"/>
      <c r="RQ362"/>
      <c r="RR362"/>
      <c r="RS362"/>
      <c r="RT362"/>
      <c r="RU362"/>
      <c r="RV362"/>
      <c r="RW362"/>
      <c r="RX362"/>
      <c r="RY362"/>
      <c r="RZ362"/>
      <c r="SA362"/>
      <c r="SB362"/>
      <c r="SC362"/>
      <c r="SD362"/>
      <c r="SE362"/>
      <c r="SF362"/>
      <c r="SG362"/>
      <c r="SH362"/>
      <c r="SI362"/>
      <c r="SJ362"/>
      <c r="SK362"/>
      <c r="SL362"/>
      <c r="SM362"/>
      <c r="SN362"/>
      <c r="SO362"/>
      <c r="SP362"/>
      <c r="SQ362"/>
      <c r="SR362"/>
      <c r="SS362"/>
      <c r="ST362"/>
      <c r="SU362"/>
      <c r="SV362"/>
      <c r="SW362"/>
      <c r="SX362"/>
      <c r="SY362"/>
      <c r="SZ362"/>
      <c r="TA362"/>
      <c r="TB362"/>
      <c r="TC362"/>
      <c r="TD362"/>
      <c r="TE362"/>
      <c r="TF362"/>
      <c r="TG362"/>
      <c r="TH362"/>
      <c r="TI362"/>
      <c r="TJ362"/>
      <c r="TK362"/>
      <c r="TL362"/>
      <c r="TM362"/>
      <c r="TN362"/>
      <c r="TO362"/>
      <c r="TP362"/>
      <c r="TQ362"/>
      <c r="TR362"/>
      <c r="TS362"/>
      <c r="TT362"/>
      <c r="TU362"/>
      <c r="TV362"/>
      <c r="TW362"/>
      <c r="TX362"/>
      <c r="TY362"/>
      <c r="TZ362"/>
      <c r="UA362"/>
      <c r="UB362"/>
      <c r="UC362"/>
      <c r="UD362"/>
      <c r="UE362"/>
      <c r="UF362"/>
      <c r="UG362"/>
      <c r="UH362"/>
      <c r="UI362"/>
      <c r="UJ362"/>
      <c r="UK362"/>
      <c r="UL362"/>
      <c r="UM362"/>
      <c r="UN362"/>
      <c r="UO362"/>
      <c r="UP362"/>
      <c r="UQ362"/>
      <c r="UR362"/>
      <c r="US362"/>
      <c r="UT362"/>
      <c r="UU362"/>
      <c r="UV362"/>
      <c r="UW362"/>
      <c r="UX362"/>
      <c r="UY362"/>
      <c r="UZ362"/>
      <c r="VA362"/>
      <c r="VB362"/>
      <c r="VC362"/>
      <c r="VD362"/>
      <c r="VE362"/>
      <c r="VF362"/>
      <c r="VG362"/>
      <c r="VH362"/>
      <c r="VI362"/>
      <c r="VJ362"/>
      <c r="VK362"/>
      <c r="VL362"/>
      <c r="VM362"/>
      <c r="VN362"/>
      <c r="VO362"/>
      <c r="VP362"/>
      <c r="VQ362"/>
      <c r="VR362"/>
      <c r="VS362"/>
      <c r="VT362"/>
      <c r="VU362"/>
      <c r="VV362"/>
      <c r="VW362"/>
      <c r="VX362"/>
      <c r="VY362"/>
      <c r="VZ362"/>
      <c r="WA362"/>
      <c r="WB362"/>
      <c r="WC362"/>
      <c r="WD362"/>
      <c r="WE362"/>
      <c r="WF362"/>
      <c r="WG362"/>
      <c r="WH362"/>
      <c r="WI362"/>
      <c r="WJ362"/>
      <c r="WK362"/>
      <c r="WL362"/>
      <c r="WM362"/>
      <c r="WN362"/>
      <c r="WO362"/>
      <c r="WP362"/>
      <c r="WQ362"/>
      <c r="WR362"/>
      <c r="WS362"/>
      <c r="WT362"/>
      <c r="WU362"/>
      <c r="WV362"/>
      <c r="WW362"/>
      <c r="WX362"/>
      <c r="WY362"/>
      <c r="WZ362"/>
      <c r="XA362"/>
      <c r="XB362"/>
      <c r="XC362"/>
      <c r="XD362"/>
      <c r="XE362"/>
      <c r="XF362"/>
      <c r="XG362"/>
      <c r="XH362"/>
      <c r="XI362"/>
      <c r="XJ362"/>
      <c r="XK362"/>
      <c r="XL362"/>
      <c r="XM362"/>
      <c r="XN362"/>
      <c r="XO362"/>
      <c r="XP362"/>
      <c r="XQ362"/>
      <c r="XR362"/>
      <c r="XS362"/>
      <c r="XT362"/>
      <c r="XU362"/>
      <c r="XV362"/>
      <c r="XW362"/>
      <c r="XX362"/>
      <c r="XY362"/>
      <c r="XZ362"/>
      <c r="YA362"/>
      <c r="YB362"/>
      <c r="YC362"/>
      <c r="YD362"/>
      <c r="YE362"/>
      <c r="YF362"/>
      <c r="YG362"/>
      <c r="YH362"/>
      <c r="YI362"/>
      <c r="YJ362"/>
      <c r="YK362"/>
      <c r="YL362"/>
      <c r="YM362"/>
      <c r="YN362"/>
      <c r="YO362"/>
      <c r="YP362"/>
      <c r="YQ362"/>
      <c r="YR362"/>
      <c r="YS362"/>
      <c r="YT362"/>
      <c r="YU362"/>
      <c r="YV362"/>
      <c r="YW362"/>
      <c r="YX362"/>
      <c r="YY362"/>
      <c r="YZ362"/>
      <c r="ZA362"/>
      <c r="ZB362"/>
      <c r="ZC362"/>
      <c r="ZD362"/>
      <c r="ZE362"/>
      <c r="ZF362"/>
      <c r="ZG362"/>
      <c r="ZH362"/>
      <c r="ZI362"/>
      <c r="ZJ362"/>
      <c r="ZK362"/>
      <c r="ZL362"/>
      <c r="ZM362"/>
      <c r="ZN362"/>
      <c r="ZO362"/>
      <c r="ZP362"/>
      <c r="ZQ362"/>
      <c r="ZR362"/>
      <c r="ZS362"/>
      <c r="ZT362"/>
      <c r="ZU362"/>
      <c r="ZV362"/>
      <c r="ZW362"/>
      <c r="ZX362"/>
      <c r="ZY362"/>
      <c r="ZZ362"/>
    </row>
    <row r="363" spans="1:702" s="18" customFormat="1">
      <c r="A363" s="16" t="s">
        <v>68</v>
      </c>
      <c r="B363">
        <v>502542.61429162155</v>
      </c>
      <c r="C363">
        <v>499939.20647885342</v>
      </c>
      <c r="D363">
        <v>477274.63883770874</v>
      </c>
      <c r="E363">
        <v>508438.28264716046</v>
      </c>
      <c r="F363">
        <v>558872.63153244928</v>
      </c>
      <c r="G363">
        <v>572620.65189878573</v>
      </c>
      <c r="H363">
        <v>458290.33016805508</v>
      </c>
      <c r="I363">
        <v>432167.55052640877</v>
      </c>
      <c r="J363">
        <v>356022.66107979126</v>
      </c>
      <c r="K363">
        <v>259899.36444481765</v>
      </c>
      <c r="L363">
        <v>267134.4413164272</v>
      </c>
      <c r="M363">
        <v>243301.95949406325</v>
      </c>
      <c r="N363">
        <v>181894.19563933241</v>
      </c>
      <c r="O363">
        <v>175289.74910339143</v>
      </c>
      <c r="P363">
        <v>162550.59136901025</v>
      </c>
      <c r="Q363">
        <v>132208.26947738952</v>
      </c>
      <c r="R363">
        <v>133185.42324126299</v>
      </c>
      <c r="S363">
        <v>139793.15692060534</v>
      </c>
      <c r="T363">
        <v>155979.78868730372</v>
      </c>
      <c r="U363">
        <v>131263.17149006209</v>
      </c>
      <c r="V363">
        <v>119841.70482785009</v>
      </c>
      <c r="W363">
        <v>100011.92839026023</v>
      </c>
      <c r="X363">
        <v>0</v>
      </c>
      <c r="Y363">
        <v>0</v>
      </c>
      <c r="Z363">
        <v>0</v>
      </c>
      <c r="AA363">
        <v>0</v>
      </c>
      <c r="AB363">
        <v>0</v>
      </c>
      <c r="AC363">
        <v>0</v>
      </c>
      <c r="AD363">
        <v>0</v>
      </c>
      <c r="AE363">
        <v>0</v>
      </c>
      <c r="AF363">
        <v>0</v>
      </c>
      <c r="AG363">
        <v>0</v>
      </c>
      <c r="AH363">
        <v>0</v>
      </c>
      <c r="AI363">
        <v>0</v>
      </c>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c r="CW363"/>
      <c r="CX363"/>
      <c r="CY363"/>
      <c r="CZ363"/>
      <c r="DA363"/>
      <c r="DB363"/>
      <c r="DC363"/>
      <c r="DD363"/>
      <c r="DE363"/>
      <c r="DF363"/>
      <c r="DG363"/>
      <c r="DH363"/>
      <c r="DI363"/>
      <c r="DJ363"/>
      <c r="DK363"/>
      <c r="DL363"/>
      <c r="DM363"/>
      <c r="DN363"/>
      <c r="DO363"/>
      <c r="DP363"/>
      <c r="DQ363"/>
      <c r="DR363"/>
      <c r="DS363"/>
      <c r="DT363"/>
      <c r="DU363"/>
      <c r="DV363"/>
      <c r="DW363"/>
      <c r="DX363"/>
      <c r="DY363"/>
      <c r="DZ363"/>
      <c r="EA363"/>
      <c r="EB363"/>
      <c r="EC363"/>
      <c r="ED363"/>
      <c r="EE363"/>
      <c r="EF363"/>
      <c r="EG363"/>
      <c r="EH363"/>
      <c r="EI363"/>
      <c r="EJ363"/>
      <c r="EK363"/>
      <c r="EL363"/>
      <c r="EM363"/>
      <c r="EN363"/>
      <c r="EO363"/>
      <c r="EP363"/>
      <c r="EQ363"/>
      <c r="ER363"/>
      <c r="ES363"/>
      <c r="ET363"/>
      <c r="EU363"/>
      <c r="EV363"/>
      <c r="EW363"/>
      <c r="EX363"/>
      <c r="EY363"/>
      <c r="EZ363"/>
      <c r="FA363"/>
      <c r="FB363"/>
      <c r="FC363"/>
      <c r="FD363"/>
      <c r="FE363"/>
      <c r="FF363"/>
      <c r="FG363"/>
      <c r="FH363"/>
      <c r="FI363"/>
      <c r="FJ363"/>
      <c r="FK363"/>
      <c r="FL363"/>
      <c r="FM363"/>
      <c r="FN363"/>
      <c r="FO363"/>
      <c r="FP363"/>
      <c r="FQ363"/>
      <c r="FR363"/>
      <c r="FS363"/>
      <c r="FT363"/>
      <c r="FU363"/>
      <c r="FV363"/>
      <c r="FW363"/>
      <c r="FX363"/>
      <c r="FY363"/>
      <c r="FZ363"/>
      <c r="GA363"/>
      <c r="GB363"/>
      <c r="GC363"/>
      <c r="GD363"/>
      <c r="GE363"/>
      <c r="GF363"/>
      <c r="GG363"/>
      <c r="GH363"/>
      <c r="GI363"/>
      <c r="GJ363"/>
      <c r="GK363"/>
      <c r="GL363"/>
      <c r="GM363"/>
      <c r="GN363"/>
      <c r="GO363"/>
      <c r="GP363"/>
      <c r="GQ363"/>
      <c r="GR363"/>
      <c r="GS363"/>
      <c r="GT363"/>
      <c r="GU363"/>
      <c r="GV363"/>
      <c r="GW363"/>
      <c r="GX363"/>
      <c r="GY363"/>
      <c r="GZ363"/>
      <c r="HA363"/>
      <c r="HB363"/>
      <c r="HC363"/>
      <c r="HD363"/>
      <c r="HE363"/>
      <c r="HF363"/>
      <c r="HG363"/>
      <c r="HH363"/>
      <c r="HI363"/>
      <c r="HJ363"/>
      <c r="HK363"/>
      <c r="HL363"/>
      <c r="HM363"/>
      <c r="HN363"/>
      <c r="HO363"/>
      <c r="HP363"/>
      <c r="HQ363"/>
      <c r="HR363"/>
      <c r="HS363"/>
      <c r="HT363"/>
      <c r="HU363"/>
      <c r="HV363"/>
      <c r="HW363"/>
      <c r="HX363"/>
      <c r="HY363"/>
      <c r="HZ363"/>
      <c r="IA363"/>
      <c r="IB363"/>
      <c r="IC363"/>
      <c r="ID363"/>
      <c r="IE363"/>
      <c r="IF363"/>
      <c r="IG363"/>
      <c r="IH363"/>
      <c r="II363"/>
      <c r="IJ363"/>
      <c r="IK363"/>
      <c r="IL363"/>
      <c r="IM363"/>
      <c r="IN363"/>
      <c r="IO363"/>
      <c r="IP363"/>
      <c r="IQ363"/>
      <c r="IR363"/>
      <c r="IS363"/>
      <c r="IT363"/>
      <c r="IU363"/>
      <c r="IV363"/>
      <c r="IW363"/>
      <c r="IX363"/>
      <c r="IY363"/>
      <c r="IZ363"/>
      <c r="JA363"/>
      <c r="JB363"/>
      <c r="JC363"/>
      <c r="JD363"/>
      <c r="JE363"/>
      <c r="JF363"/>
      <c r="JG363"/>
      <c r="JH363"/>
      <c r="JI363"/>
      <c r="JJ363"/>
      <c r="JK363"/>
      <c r="JL363"/>
      <c r="JM363"/>
      <c r="JN363"/>
      <c r="JO363"/>
      <c r="JP363"/>
      <c r="JQ363"/>
      <c r="JR363"/>
      <c r="JS363"/>
      <c r="JT363"/>
      <c r="JU363"/>
      <c r="JV363"/>
      <c r="JW363"/>
      <c r="JX363"/>
      <c r="JY363"/>
      <c r="JZ363"/>
      <c r="KA363"/>
      <c r="KB363"/>
      <c r="KC363"/>
      <c r="KD363"/>
      <c r="KE363"/>
      <c r="KF363"/>
      <c r="KG363"/>
      <c r="KH363"/>
      <c r="KI363"/>
      <c r="KJ363"/>
      <c r="KK363"/>
      <c r="KL363"/>
      <c r="KM363"/>
      <c r="KN363"/>
      <c r="KO363"/>
      <c r="KP363"/>
      <c r="KQ363"/>
      <c r="KR363"/>
      <c r="KS363"/>
      <c r="KT363"/>
      <c r="KU363"/>
      <c r="KV363"/>
      <c r="KW363"/>
      <c r="KX363"/>
      <c r="KY363"/>
      <c r="KZ363"/>
      <c r="LA363"/>
      <c r="LB363"/>
      <c r="LC363"/>
      <c r="LD363"/>
      <c r="LE363"/>
      <c r="LF363"/>
      <c r="LG363"/>
      <c r="LH363"/>
      <c r="LI363"/>
      <c r="LJ363"/>
      <c r="LK363"/>
      <c r="LL363"/>
      <c r="LM363"/>
      <c r="LN363"/>
      <c r="LO363"/>
      <c r="LP363"/>
      <c r="LQ363"/>
      <c r="LR363"/>
      <c r="LS363"/>
      <c r="LT363"/>
      <c r="LU363"/>
      <c r="LV363"/>
      <c r="LW363"/>
      <c r="LX363"/>
      <c r="LY363"/>
      <c r="LZ363"/>
      <c r="MA363"/>
      <c r="MB363"/>
      <c r="MC363"/>
      <c r="MD363"/>
      <c r="ME363"/>
      <c r="MF363"/>
      <c r="MG363"/>
      <c r="MH363"/>
      <c r="MI363"/>
      <c r="MJ363"/>
      <c r="MK363"/>
      <c r="ML363"/>
      <c r="MM363"/>
      <c r="MN363"/>
      <c r="MO363"/>
      <c r="MP363"/>
      <c r="MQ363"/>
      <c r="MR363"/>
      <c r="MS363"/>
      <c r="MT363"/>
      <c r="MU363"/>
      <c r="MV363"/>
      <c r="MW363"/>
      <c r="MX363"/>
      <c r="MY363"/>
      <c r="MZ363"/>
      <c r="NA363"/>
      <c r="NB363"/>
      <c r="NC363"/>
      <c r="ND363"/>
      <c r="NE363"/>
      <c r="NF363"/>
      <c r="NG363"/>
      <c r="NH363"/>
      <c r="NI363"/>
      <c r="NJ363"/>
      <c r="NK363"/>
      <c r="NL363"/>
      <c r="NM363"/>
      <c r="NN363"/>
      <c r="NO363"/>
      <c r="NP363"/>
      <c r="NQ363"/>
      <c r="NR363"/>
      <c r="NS363"/>
      <c r="NT363"/>
      <c r="NU363"/>
      <c r="NV363"/>
      <c r="NW363"/>
      <c r="NX363"/>
      <c r="NY363"/>
      <c r="NZ363"/>
      <c r="OA363"/>
      <c r="OB363"/>
      <c r="OC363"/>
      <c r="OD363"/>
      <c r="OE363"/>
      <c r="OF363"/>
      <c r="OG363"/>
      <c r="OH363"/>
      <c r="OI363"/>
      <c r="OJ363"/>
      <c r="OK363"/>
      <c r="OL363"/>
      <c r="OM363"/>
      <c r="ON363"/>
      <c r="OO363"/>
      <c r="OP363"/>
      <c r="OQ363"/>
      <c r="OR363"/>
      <c r="OS363"/>
      <c r="OT363"/>
      <c r="OU363"/>
      <c r="OV363"/>
      <c r="OW363"/>
      <c r="OX363"/>
      <c r="OY363"/>
      <c r="OZ363"/>
      <c r="PA363"/>
      <c r="PB363"/>
      <c r="PC363"/>
      <c r="PD363"/>
      <c r="PE363"/>
      <c r="PF363"/>
      <c r="PG363"/>
      <c r="PH363"/>
      <c r="PI363"/>
      <c r="PJ363"/>
      <c r="PK363"/>
      <c r="PL363"/>
      <c r="PM363"/>
      <c r="PN363"/>
      <c r="PO363"/>
      <c r="PP363"/>
      <c r="PQ363"/>
      <c r="PR363"/>
      <c r="PS363"/>
      <c r="PT363"/>
      <c r="PU363"/>
      <c r="PV363"/>
      <c r="PW363"/>
      <c r="PX363"/>
      <c r="PY363"/>
      <c r="PZ363"/>
      <c r="QA363"/>
      <c r="QB363"/>
      <c r="QC363"/>
      <c r="QD363"/>
      <c r="QE363"/>
      <c r="QF363"/>
      <c r="QG363"/>
      <c r="QH363"/>
      <c r="QI363"/>
      <c r="QJ363"/>
      <c r="QK363"/>
      <c r="QL363"/>
      <c r="QM363"/>
      <c r="QN363"/>
      <c r="QO363"/>
      <c r="QP363"/>
      <c r="QQ363"/>
      <c r="QR363"/>
      <c r="QS363"/>
      <c r="QT363"/>
      <c r="QU363"/>
      <c r="QV363"/>
      <c r="QW363"/>
      <c r="QX363"/>
      <c r="QY363"/>
      <c r="QZ363"/>
      <c r="RA363"/>
      <c r="RB363"/>
      <c r="RC363"/>
      <c r="RD363"/>
      <c r="RE363"/>
      <c r="RF363"/>
      <c r="RG363"/>
      <c r="RH363"/>
      <c r="RI363"/>
      <c r="RJ363"/>
      <c r="RK363"/>
      <c r="RL363"/>
      <c r="RM363"/>
      <c r="RN363"/>
      <c r="RO363"/>
      <c r="RP363"/>
      <c r="RQ363"/>
      <c r="RR363"/>
      <c r="RS363"/>
      <c r="RT363"/>
      <c r="RU363"/>
      <c r="RV363"/>
      <c r="RW363"/>
      <c r="RX363"/>
      <c r="RY363"/>
      <c r="RZ363"/>
      <c r="SA363"/>
      <c r="SB363"/>
      <c r="SC363"/>
      <c r="SD363"/>
      <c r="SE363"/>
      <c r="SF363"/>
      <c r="SG363"/>
      <c r="SH363"/>
      <c r="SI363"/>
      <c r="SJ363"/>
      <c r="SK363"/>
      <c r="SL363"/>
      <c r="SM363"/>
      <c r="SN363"/>
      <c r="SO363"/>
      <c r="SP363"/>
      <c r="SQ363"/>
      <c r="SR363"/>
      <c r="SS363"/>
      <c r="ST363"/>
      <c r="SU363"/>
      <c r="SV363"/>
      <c r="SW363"/>
      <c r="SX363"/>
      <c r="SY363"/>
      <c r="SZ363"/>
      <c r="TA363"/>
      <c r="TB363"/>
      <c r="TC363"/>
      <c r="TD363"/>
      <c r="TE363"/>
      <c r="TF363"/>
      <c r="TG363"/>
      <c r="TH363"/>
      <c r="TI363"/>
      <c r="TJ363"/>
      <c r="TK363"/>
      <c r="TL363"/>
      <c r="TM363"/>
      <c r="TN363"/>
      <c r="TO363"/>
      <c r="TP363"/>
      <c r="TQ363"/>
      <c r="TR363"/>
      <c r="TS363"/>
      <c r="TT363"/>
      <c r="TU363"/>
      <c r="TV363"/>
      <c r="TW363"/>
      <c r="TX363"/>
      <c r="TY363"/>
      <c r="TZ363"/>
      <c r="UA363"/>
      <c r="UB363"/>
      <c r="UC363"/>
      <c r="UD363"/>
      <c r="UE363"/>
      <c r="UF363"/>
      <c r="UG363"/>
      <c r="UH363"/>
      <c r="UI363"/>
      <c r="UJ363"/>
      <c r="UK363"/>
      <c r="UL363"/>
      <c r="UM363"/>
      <c r="UN363"/>
      <c r="UO363"/>
      <c r="UP363"/>
      <c r="UQ363"/>
      <c r="UR363"/>
      <c r="US363"/>
      <c r="UT363"/>
      <c r="UU363"/>
      <c r="UV363"/>
      <c r="UW363"/>
      <c r="UX363"/>
      <c r="UY363"/>
      <c r="UZ363"/>
      <c r="VA363"/>
      <c r="VB363"/>
      <c r="VC363"/>
      <c r="VD363"/>
      <c r="VE363"/>
      <c r="VF363"/>
      <c r="VG363"/>
      <c r="VH363"/>
      <c r="VI363"/>
      <c r="VJ363"/>
      <c r="VK363"/>
      <c r="VL363"/>
      <c r="VM363"/>
      <c r="VN363"/>
      <c r="VO363"/>
      <c r="VP363"/>
      <c r="VQ363"/>
      <c r="VR363"/>
      <c r="VS363"/>
      <c r="VT363"/>
      <c r="VU363"/>
      <c r="VV363"/>
      <c r="VW363"/>
      <c r="VX363"/>
      <c r="VY363"/>
      <c r="VZ363"/>
      <c r="WA363"/>
      <c r="WB363"/>
      <c r="WC363"/>
      <c r="WD363"/>
      <c r="WE363"/>
      <c r="WF363"/>
      <c r="WG363"/>
      <c r="WH363"/>
      <c r="WI363"/>
      <c r="WJ363"/>
      <c r="WK363"/>
      <c r="WL363"/>
      <c r="WM363"/>
      <c r="WN363"/>
      <c r="WO363"/>
      <c r="WP363"/>
      <c r="WQ363"/>
      <c r="WR363"/>
      <c r="WS363"/>
      <c r="WT363"/>
      <c r="WU363"/>
      <c r="WV363"/>
      <c r="WW363"/>
      <c r="WX363"/>
      <c r="WY363"/>
      <c r="WZ363"/>
      <c r="XA363"/>
      <c r="XB363"/>
      <c r="XC363"/>
      <c r="XD363"/>
      <c r="XE363"/>
      <c r="XF363"/>
      <c r="XG363"/>
      <c r="XH363"/>
      <c r="XI363"/>
      <c r="XJ363"/>
      <c r="XK363"/>
      <c r="XL363"/>
      <c r="XM363"/>
      <c r="XN363"/>
      <c r="XO363"/>
      <c r="XP363"/>
      <c r="XQ363"/>
      <c r="XR363"/>
      <c r="XS363"/>
      <c r="XT363"/>
      <c r="XU363"/>
      <c r="XV363"/>
      <c r="XW363"/>
      <c r="XX363"/>
      <c r="XY363"/>
      <c r="XZ363"/>
      <c r="YA363"/>
      <c r="YB363"/>
      <c r="YC363"/>
      <c r="YD363"/>
      <c r="YE363"/>
      <c r="YF363"/>
      <c r="YG363"/>
      <c r="YH363"/>
      <c r="YI363"/>
      <c r="YJ363"/>
      <c r="YK363"/>
      <c r="YL363"/>
      <c r="YM363"/>
      <c r="YN363"/>
      <c r="YO363"/>
      <c r="YP363"/>
      <c r="YQ363"/>
      <c r="YR363"/>
      <c r="YS363"/>
      <c r="YT363"/>
      <c r="YU363"/>
      <c r="YV363"/>
      <c r="YW363"/>
      <c r="YX363"/>
      <c r="YY363"/>
      <c r="YZ363"/>
      <c r="ZA363"/>
      <c r="ZB363"/>
      <c r="ZC363"/>
      <c r="ZD363"/>
      <c r="ZE363"/>
      <c r="ZF363"/>
      <c r="ZG363"/>
      <c r="ZH363"/>
      <c r="ZI363"/>
      <c r="ZJ363"/>
      <c r="ZK363"/>
      <c r="ZL363"/>
      <c r="ZM363"/>
      <c r="ZN363"/>
      <c r="ZO363"/>
      <c r="ZP363"/>
      <c r="ZQ363"/>
      <c r="ZR363"/>
      <c r="ZS363"/>
      <c r="ZT363"/>
      <c r="ZU363"/>
      <c r="ZV363"/>
      <c r="ZW363"/>
      <c r="ZX363"/>
      <c r="ZY363"/>
      <c r="ZZ363"/>
    </row>
    <row r="364" spans="1:702" s="18" customFormat="1">
      <c r="A364" s="16" t="s">
        <v>69</v>
      </c>
      <c r="B364">
        <v>125635.65357290539</v>
      </c>
      <c r="C364">
        <v>124984.80161971335</v>
      </c>
      <c r="D364">
        <v>119318.65970942719</v>
      </c>
      <c r="E364">
        <v>127109.5706617901</v>
      </c>
      <c r="F364">
        <v>139718.15788311232</v>
      </c>
      <c r="G364">
        <v>143155.16297469643</v>
      </c>
      <c r="H364">
        <v>114572.58254201377</v>
      </c>
      <c r="I364">
        <v>108041.88763160219</v>
      </c>
      <c r="J364">
        <v>89005.665269947815</v>
      </c>
      <c r="K364">
        <v>64974.841111204405</v>
      </c>
      <c r="L364">
        <v>66783.610329106799</v>
      </c>
      <c r="M364">
        <v>60825.489873515813</v>
      </c>
      <c r="N364">
        <v>45473.548909833102</v>
      </c>
      <c r="O364">
        <v>43822.437275847857</v>
      </c>
      <c r="P364">
        <v>40637.647842252562</v>
      </c>
      <c r="Q364">
        <v>33052.06736934738</v>
      </c>
      <c r="R364">
        <v>33296.355810315748</v>
      </c>
      <c r="S364">
        <v>34948.289230151335</v>
      </c>
      <c r="T364">
        <v>38994.947171825923</v>
      </c>
      <c r="U364">
        <v>32815.792872515514</v>
      </c>
      <c r="V364">
        <v>29960.426206962515</v>
      </c>
      <c r="W364">
        <v>25002.982097565055</v>
      </c>
      <c r="X364">
        <v>141935.62115284073</v>
      </c>
      <c r="Y364">
        <v>127660.4960280107</v>
      </c>
      <c r="Z364">
        <v>112867.76929246218</v>
      </c>
      <c r="AA364">
        <v>111874.92691381302</v>
      </c>
      <c r="AB364">
        <v>100558.84566831597</v>
      </c>
      <c r="AC364">
        <v>95674.881775073911</v>
      </c>
      <c r="AD364">
        <v>94397.566620350932</v>
      </c>
      <c r="AE364">
        <v>95191.423749680194</v>
      </c>
      <c r="AF364">
        <v>87823.687218765714</v>
      </c>
      <c r="AG364">
        <v>93010.037808298686</v>
      </c>
      <c r="AH364">
        <v>85266.703684259963</v>
      </c>
      <c r="AI364">
        <v>83748.371858477884</v>
      </c>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c r="CW364"/>
      <c r="CX364"/>
      <c r="CY364"/>
      <c r="CZ364"/>
      <c r="DA364"/>
      <c r="DB364"/>
      <c r="DC364"/>
      <c r="DD364"/>
      <c r="DE364"/>
      <c r="DF364"/>
      <c r="DG364"/>
      <c r="DH364"/>
      <c r="DI364"/>
      <c r="DJ364"/>
      <c r="DK364"/>
      <c r="DL364"/>
      <c r="DM364"/>
      <c r="DN364"/>
      <c r="DO364"/>
      <c r="DP364"/>
      <c r="DQ364"/>
      <c r="DR364"/>
      <c r="DS364"/>
      <c r="DT364"/>
      <c r="DU364"/>
      <c r="DV364"/>
      <c r="DW364"/>
      <c r="DX364"/>
      <c r="DY364"/>
      <c r="DZ364"/>
      <c r="EA364"/>
      <c r="EB364"/>
      <c r="EC364"/>
      <c r="ED364"/>
      <c r="EE364"/>
      <c r="EF364"/>
      <c r="EG364"/>
      <c r="EH364"/>
      <c r="EI364"/>
      <c r="EJ364"/>
      <c r="EK364"/>
      <c r="EL364"/>
      <c r="EM364"/>
      <c r="EN364"/>
      <c r="EO364"/>
      <c r="EP364"/>
      <c r="EQ364"/>
      <c r="ER364"/>
      <c r="ES364"/>
      <c r="ET364"/>
      <c r="EU364"/>
      <c r="EV364"/>
      <c r="EW364"/>
      <c r="EX364"/>
      <c r="EY364"/>
      <c r="EZ364"/>
      <c r="FA364"/>
      <c r="FB364"/>
      <c r="FC364"/>
      <c r="FD364"/>
      <c r="FE364"/>
      <c r="FF364"/>
      <c r="FG364"/>
      <c r="FH364"/>
      <c r="FI364"/>
      <c r="FJ364"/>
      <c r="FK364"/>
      <c r="FL364"/>
      <c r="FM364"/>
      <c r="FN364"/>
      <c r="FO364"/>
      <c r="FP364"/>
      <c r="FQ364"/>
      <c r="FR364"/>
      <c r="FS364"/>
      <c r="FT364"/>
      <c r="FU364"/>
      <c r="FV364"/>
      <c r="FW364"/>
      <c r="FX364"/>
      <c r="FY364"/>
      <c r="FZ364"/>
      <c r="GA364"/>
      <c r="GB364"/>
      <c r="GC364"/>
      <c r="GD364"/>
      <c r="GE364"/>
      <c r="GF364"/>
      <c r="GG364"/>
      <c r="GH364"/>
      <c r="GI364"/>
      <c r="GJ364"/>
      <c r="GK364"/>
      <c r="GL364"/>
      <c r="GM364"/>
      <c r="GN364"/>
      <c r="GO364"/>
      <c r="GP364"/>
      <c r="GQ364"/>
      <c r="GR364"/>
      <c r="GS364"/>
      <c r="GT364"/>
      <c r="GU364"/>
      <c r="GV364"/>
      <c r="GW364"/>
      <c r="GX364"/>
      <c r="GY364"/>
      <c r="GZ364"/>
      <c r="HA364"/>
      <c r="HB364"/>
      <c r="HC364"/>
      <c r="HD364"/>
      <c r="HE364"/>
      <c r="HF364"/>
      <c r="HG364"/>
      <c r="HH364"/>
      <c r="HI364"/>
      <c r="HJ364"/>
      <c r="HK364"/>
      <c r="HL364"/>
      <c r="HM364"/>
      <c r="HN364"/>
      <c r="HO364"/>
      <c r="HP364"/>
      <c r="HQ364"/>
      <c r="HR364"/>
      <c r="HS364"/>
      <c r="HT364"/>
      <c r="HU364"/>
      <c r="HV364"/>
      <c r="HW364"/>
      <c r="HX364"/>
      <c r="HY364"/>
      <c r="HZ364"/>
      <c r="IA364"/>
      <c r="IB364"/>
      <c r="IC364"/>
      <c r="ID364"/>
      <c r="IE364"/>
      <c r="IF364"/>
      <c r="IG364"/>
      <c r="IH364"/>
      <c r="II364"/>
      <c r="IJ364"/>
      <c r="IK364"/>
      <c r="IL364"/>
      <c r="IM364"/>
      <c r="IN364"/>
      <c r="IO364"/>
      <c r="IP364"/>
      <c r="IQ364"/>
      <c r="IR364"/>
      <c r="IS364"/>
      <c r="IT364"/>
      <c r="IU364"/>
      <c r="IV364"/>
      <c r="IW364"/>
      <c r="IX364"/>
      <c r="IY364"/>
      <c r="IZ364"/>
      <c r="JA364"/>
      <c r="JB364"/>
      <c r="JC364"/>
      <c r="JD364"/>
      <c r="JE364"/>
      <c r="JF364"/>
      <c r="JG364"/>
      <c r="JH364"/>
      <c r="JI364"/>
      <c r="JJ364"/>
      <c r="JK364"/>
      <c r="JL364"/>
      <c r="JM364"/>
      <c r="JN364"/>
      <c r="JO364"/>
      <c r="JP364"/>
      <c r="JQ364"/>
      <c r="JR364"/>
      <c r="JS364"/>
      <c r="JT364"/>
      <c r="JU364"/>
      <c r="JV364"/>
      <c r="JW364"/>
      <c r="JX364"/>
      <c r="JY364"/>
      <c r="JZ364"/>
      <c r="KA364"/>
      <c r="KB364"/>
      <c r="KC364"/>
      <c r="KD364"/>
      <c r="KE364"/>
      <c r="KF364"/>
      <c r="KG364"/>
      <c r="KH364"/>
      <c r="KI364"/>
      <c r="KJ364"/>
      <c r="KK364"/>
      <c r="KL364"/>
      <c r="KM364"/>
      <c r="KN364"/>
      <c r="KO364"/>
      <c r="KP364"/>
      <c r="KQ364"/>
      <c r="KR364"/>
      <c r="KS364"/>
      <c r="KT364"/>
      <c r="KU364"/>
      <c r="KV364"/>
      <c r="KW364"/>
      <c r="KX364"/>
      <c r="KY364"/>
      <c r="KZ364"/>
      <c r="LA364"/>
      <c r="LB364"/>
      <c r="LC364"/>
      <c r="LD364"/>
      <c r="LE364"/>
      <c r="LF364"/>
      <c r="LG364"/>
      <c r="LH364"/>
      <c r="LI364"/>
      <c r="LJ364"/>
      <c r="LK364"/>
      <c r="LL364"/>
      <c r="LM364"/>
      <c r="LN364"/>
      <c r="LO364"/>
      <c r="LP364"/>
      <c r="LQ364"/>
      <c r="LR364"/>
      <c r="LS364"/>
      <c r="LT364"/>
      <c r="LU364"/>
      <c r="LV364"/>
      <c r="LW364"/>
      <c r="LX364"/>
      <c r="LY364"/>
      <c r="LZ364"/>
      <c r="MA364"/>
      <c r="MB364"/>
      <c r="MC364"/>
      <c r="MD364"/>
      <c r="ME364"/>
      <c r="MF364"/>
      <c r="MG364"/>
      <c r="MH364"/>
      <c r="MI364"/>
      <c r="MJ364"/>
      <c r="MK364"/>
      <c r="ML364"/>
      <c r="MM364"/>
      <c r="MN364"/>
      <c r="MO364"/>
      <c r="MP364"/>
      <c r="MQ364"/>
      <c r="MR364"/>
      <c r="MS364"/>
      <c r="MT364"/>
      <c r="MU364"/>
      <c r="MV364"/>
      <c r="MW364"/>
      <c r="MX364"/>
      <c r="MY364"/>
      <c r="MZ364"/>
      <c r="NA364"/>
      <c r="NB364"/>
      <c r="NC364"/>
      <c r="ND364"/>
      <c r="NE364"/>
      <c r="NF364"/>
      <c r="NG364"/>
      <c r="NH364"/>
      <c r="NI364"/>
      <c r="NJ364"/>
      <c r="NK364"/>
      <c r="NL364"/>
      <c r="NM364"/>
      <c r="NN364"/>
      <c r="NO364"/>
      <c r="NP364"/>
      <c r="NQ364"/>
      <c r="NR364"/>
      <c r="NS364"/>
      <c r="NT364"/>
      <c r="NU364"/>
      <c r="NV364"/>
      <c r="NW364"/>
      <c r="NX364"/>
      <c r="NY364"/>
      <c r="NZ364"/>
      <c r="OA364"/>
      <c r="OB364"/>
      <c r="OC364"/>
      <c r="OD364"/>
      <c r="OE364"/>
      <c r="OF364"/>
      <c r="OG364"/>
      <c r="OH364"/>
      <c r="OI364"/>
      <c r="OJ364"/>
      <c r="OK364"/>
      <c r="OL364"/>
      <c r="OM364"/>
      <c r="ON364"/>
      <c r="OO364"/>
      <c r="OP364"/>
      <c r="OQ364"/>
      <c r="OR364"/>
      <c r="OS364"/>
      <c r="OT364"/>
      <c r="OU364"/>
      <c r="OV364"/>
      <c r="OW364"/>
      <c r="OX364"/>
      <c r="OY364"/>
      <c r="OZ364"/>
      <c r="PA364"/>
      <c r="PB364"/>
      <c r="PC364"/>
      <c r="PD364"/>
      <c r="PE364"/>
      <c r="PF364"/>
      <c r="PG364"/>
      <c r="PH364"/>
      <c r="PI364"/>
      <c r="PJ364"/>
      <c r="PK364"/>
      <c r="PL364"/>
      <c r="PM364"/>
      <c r="PN364"/>
      <c r="PO364"/>
      <c r="PP364"/>
      <c r="PQ364"/>
      <c r="PR364"/>
      <c r="PS364"/>
      <c r="PT364"/>
      <c r="PU364"/>
      <c r="PV364"/>
      <c r="PW364"/>
      <c r="PX364"/>
      <c r="PY364"/>
      <c r="PZ364"/>
      <c r="QA364"/>
      <c r="QB364"/>
      <c r="QC364"/>
      <c r="QD364"/>
      <c r="QE364"/>
      <c r="QF364"/>
      <c r="QG364"/>
      <c r="QH364"/>
      <c r="QI364"/>
      <c r="QJ364"/>
      <c r="QK364"/>
      <c r="QL364"/>
      <c r="QM364"/>
      <c r="QN364"/>
      <c r="QO364"/>
      <c r="QP364"/>
      <c r="QQ364"/>
      <c r="QR364"/>
      <c r="QS364"/>
      <c r="QT364"/>
      <c r="QU364"/>
      <c r="QV364"/>
      <c r="QW364"/>
      <c r="QX364"/>
      <c r="QY364"/>
      <c r="QZ364"/>
      <c r="RA364"/>
      <c r="RB364"/>
      <c r="RC364"/>
      <c r="RD364"/>
      <c r="RE364"/>
      <c r="RF364"/>
      <c r="RG364"/>
      <c r="RH364"/>
      <c r="RI364"/>
      <c r="RJ364"/>
      <c r="RK364"/>
      <c r="RL364"/>
      <c r="RM364"/>
      <c r="RN364"/>
      <c r="RO364"/>
      <c r="RP364"/>
      <c r="RQ364"/>
      <c r="RR364"/>
      <c r="RS364"/>
      <c r="RT364"/>
      <c r="RU364"/>
      <c r="RV364"/>
      <c r="RW364"/>
      <c r="RX364"/>
      <c r="RY364"/>
      <c r="RZ364"/>
      <c r="SA364"/>
      <c r="SB364"/>
      <c r="SC364"/>
      <c r="SD364"/>
      <c r="SE364"/>
      <c r="SF364"/>
      <c r="SG364"/>
      <c r="SH364"/>
      <c r="SI364"/>
      <c r="SJ364"/>
      <c r="SK364"/>
      <c r="SL364"/>
      <c r="SM364"/>
      <c r="SN364"/>
      <c r="SO364"/>
      <c r="SP364"/>
      <c r="SQ364"/>
      <c r="SR364"/>
      <c r="SS364"/>
      <c r="ST364"/>
      <c r="SU364"/>
      <c r="SV364"/>
      <c r="SW364"/>
      <c r="SX364"/>
      <c r="SY364"/>
      <c r="SZ364"/>
      <c r="TA364"/>
      <c r="TB364"/>
      <c r="TC364"/>
      <c r="TD364"/>
      <c r="TE364"/>
      <c r="TF364"/>
      <c r="TG364"/>
      <c r="TH364"/>
      <c r="TI364"/>
      <c r="TJ364"/>
      <c r="TK364"/>
      <c r="TL364"/>
      <c r="TM364"/>
      <c r="TN364"/>
      <c r="TO364"/>
      <c r="TP364"/>
      <c r="TQ364"/>
      <c r="TR364"/>
      <c r="TS364"/>
      <c r="TT364"/>
      <c r="TU364"/>
      <c r="TV364"/>
      <c r="TW364"/>
      <c r="TX364"/>
      <c r="TY364"/>
      <c r="TZ364"/>
      <c r="UA364"/>
      <c r="UB364"/>
      <c r="UC364"/>
      <c r="UD364"/>
      <c r="UE364"/>
      <c r="UF364"/>
      <c r="UG364"/>
      <c r="UH364"/>
      <c r="UI364"/>
      <c r="UJ364"/>
      <c r="UK364"/>
      <c r="UL364"/>
      <c r="UM364"/>
      <c r="UN364"/>
      <c r="UO364"/>
      <c r="UP364"/>
      <c r="UQ364"/>
      <c r="UR364"/>
      <c r="US364"/>
      <c r="UT364"/>
      <c r="UU364"/>
      <c r="UV364"/>
      <c r="UW364"/>
      <c r="UX364"/>
      <c r="UY364"/>
      <c r="UZ364"/>
      <c r="VA364"/>
      <c r="VB364"/>
      <c r="VC364"/>
      <c r="VD364"/>
      <c r="VE364"/>
      <c r="VF364"/>
      <c r="VG364"/>
      <c r="VH364"/>
      <c r="VI364"/>
      <c r="VJ364"/>
      <c r="VK364"/>
      <c r="VL364"/>
      <c r="VM364"/>
      <c r="VN364"/>
      <c r="VO364"/>
      <c r="VP364"/>
      <c r="VQ364"/>
      <c r="VR364"/>
      <c r="VS364"/>
      <c r="VT364"/>
      <c r="VU364"/>
      <c r="VV364"/>
      <c r="VW364"/>
      <c r="VX364"/>
      <c r="VY364"/>
      <c r="VZ364"/>
      <c r="WA364"/>
      <c r="WB364"/>
      <c r="WC364"/>
      <c r="WD364"/>
      <c r="WE364"/>
      <c r="WF364"/>
      <c r="WG364"/>
      <c r="WH364"/>
      <c r="WI364"/>
      <c r="WJ364"/>
      <c r="WK364"/>
      <c r="WL364"/>
      <c r="WM364"/>
      <c r="WN364"/>
      <c r="WO364"/>
      <c r="WP364"/>
      <c r="WQ364"/>
      <c r="WR364"/>
      <c r="WS364"/>
      <c r="WT364"/>
      <c r="WU364"/>
      <c r="WV364"/>
      <c r="WW364"/>
      <c r="WX364"/>
      <c r="WY364"/>
      <c r="WZ364"/>
      <c r="XA364"/>
      <c r="XB364"/>
      <c r="XC364"/>
      <c r="XD364"/>
      <c r="XE364"/>
      <c r="XF364"/>
      <c r="XG364"/>
      <c r="XH364"/>
      <c r="XI364"/>
      <c r="XJ364"/>
      <c r="XK364"/>
      <c r="XL364"/>
      <c r="XM364"/>
      <c r="XN364"/>
      <c r="XO364"/>
      <c r="XP364"/>
      <c r="XQ364"/>
      <c r="XR364"/>
      <c r="XS364"/>
      <c r="XT364"/>
      <c r="XU364"/>
      <c r="XV364"/>
      <c r="XW364"/>
      <c r="XX364"/>
      <c r="XY364"/>
      <c r="XZ364"/>
      <c r="YA364"/>
      <c r="YB364"/>
      <c r="YC364"/>
      <c r="YD364"/>
      <c r="YE364"/>
      <c r="YF364"/>
      <c r="YG364"/>
      <c r="YH364"/>
      <c r="YI364"/>
      <c r="YJ364"/>
      <c r="YK364"/>
      <c r="YL364"/>
      <c r="YM364"/>
      <c r="YN364"/>
      <c r="YO364"/>
      <c r="YP364"/>
      <c r="YQ364"/>
      <c r="YR364"/>
      <c r="YS364"/>
      <c r="YT364"/>
      <c r="YU364"/>
      <c r="YV364"/>
      <c r="YW364"/>
      <c r="YX364"/>
      <c r="YY364"/>
      <c r="YZ364"/>
      <c r="ZA364"/>
      <c r="ZB364"/>
      <c r="ZC364"/>
      <c r="ZD364"/>
      <c r="ZE364"/>
      <c r="ZF364"/>
      <c r="ZG364"/>
      <c r="ZH364"/>
      <c r="ZI364"/>
      <c r="ZJ364"/>
      <c r="ZK364"/>
      <c r="ZL364"/>
      <c r="ZM364"/>
      <c r="ZN364"/>
      <c r="ZO364"/>
      <c r="ZP364"/>
      <c r="ZQ364"/>
      <c r="ZR364"/>
      <c r="ZS364"/>
      <c r="ZT364"/>
      <c r="ZU364"/>
      <c r="ZV364"/>
      <c r="ZW364"/>
      <c r="ZX364"/>
      <c r="ZY364"/>
      <c r="ZZ364"/>
    </row>
    <row r="365" spans="1:702" s="18" customFormat="1">
      <c r="A365" s="16" t="s">
        <v>195</v>
      </c>
      <c r="B365">
        <v>628178.26786452695</v>
      </c>
      <c r="C365">
        <v>624924.00809856679</v>
      </c>
      <c r="D365">
        <v>596593.2985471359</v>
      </c>
      <c r="E365">
        <v>635547.85330895055</v>
      </c>
      <c r="F365">
        <v>698590.78941556159</v>
      </c>
      <c r="G365">
        <v>715775.8148734821</v>
      </c>
      <c r="H365">
        <v>572862.91271006886</v>
      </c>
      <c r="I365">
        <v>540209.43815801095</v>
      </c>
      <c r="J365">
        <v>445028.3263497391</v>
      </c>
      <c r="K365">
        <v>324874.20555602206</v>
      </c>
      <c r="L365">
        <v>333918.051645534</v>
      </c>
      <c r="M365">
        <v>304127.44936757907</v>
      </c>
      <c r="N365">
        <v>227367.74454916551</v>
      </c>
      <c r="O365">
        <v>219112.18637923928</v>
      </c>
      <c r="P365">
        <v>203188.23921126281</v>
      </c>
      <c r="Q365">
        <v>165260.3368467369</v>
      </c>
      <c r="R365">
        <v>166481.77905157875</v>
      </c>
      <c r="S365">
        <v>174741.44615075667</v>
      </c>
      <c r="T365">
        <v>194974.73585912964</v>
      </c>
      <c r="U365">
        <v>164078.96436257759</v>
      </c>
      <c r="V365">
        <v>149802.1310348126</v>
      </c>
      <c r="W365">
        <v>125014.91048782528</v>
      </c>
      <c r="X365">
        <v>141935.62115284073</v>
      </c>
      <c r="Y365">
        <v>127660.4960280107</v>
      </c>
      <c r="Z365">
        <v>112867.76929246217</v>
      </c>
      <c r="AA365">
        <v>111874.92691381302</v>
      </c>
      <c r="AB365">
        <v>100558.84566831597</v>
      </c>
      <c r="AC365">
        <v>95674.881775073925</v>
      </c>
      <c r="AD365">
        <v>94397.566620350946</v>
      </c>
      <c r="AE365">
        <v>95191.423749680194</v>
      </c>
      <c r="AF365">
        <v>87823.687218765714</v>
      </c>
      <c r="AG365">
        <v>93010.037808298686</v>
      </c>
      <c r="AH365">
        <v>85266.703684259963</v>
      </c>
      <c r="AI365">
        <v>83748.371858477884</v>
      </c>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c r="CW365"/>
      <c r="CX365"/>
      <c r="CY365"/>
      <c r="CZ365"/>
      <c r="DA365"/>
      <c r="DB365"/>
      <c r="DC365"/>
      <c r="DD365"/>
      <c r="DE365"/>
      <c r="DF365"/>
      <c r="DG365"/>
      <c r="DH365"/>
      <c r="DI365"/>
      <c r="DJ365"/>
      <c r="DK365"/>
      <c r="DL365"/>
      <c r="DM365"/>
      <c r="DN365"/>
      <c r="DO365"/>
      <c r="DP365"/>
      <c r="DQ365"/>
      <c r="DR365"/>
      <c r="DS365"/>
      <c r="DT365"/>
      <c r="DU365"/>
      <c r="DV365"/>
      <c r="DW365"/>
      <c r="DX365"/>
      <c r="DY365"/>
      <c r="DZ365"/>
      <c r="EA365"/>
      <c r="EB365"/>
      <c r="EC365"/>
      <c r="ED365"/>
      <c r="EE365"/>
      <c r="EF365"/>
      <c r="EG365"/>
      <c r="EH365"/>
      <c r="EI365"/>
      <c r="EJ365"/>
      <c r="EK365"/>
      <c r="EL365"/>
      <c r="EM365"/>
      <c r="EN365"/>
      <c r="EO365"/>
      <c r="EP365"/>
      <c r="EQ365"/>
      <c r="ER365"/>
      <c r="ES365"/>
      <c r="ET365"/>
      <c r="EU365"/>
      <c r="EV365"/>
      <c r="EW365"/>
      <c r="EX365"/>
      <c r="EY365"/>
      <c r="EZ365"/>
      <c r="FA365"/>
      <c r="FB365"/>
      <c r="FC365"/>
      <c r="FD365"/>
      <c r="FE365"/>
      <c r="FF365"/>
      <c r="FG365"/>
      <c r="FH365"/>
      <c r="FI365"/>
      <c r="FJ365"/>
      <c r="FK365"/>
      <c r="FL365"/>
      <c r="FM365"/>
      <c r="FN365"/>
      <c r="FO365"/>
      <c r="FP365"/>
      <c r="FQ365"/>
      <c r="FR365"/>
      <c r="FS365"/>
      <c r="FT365"/>
      <c r="FU365"/>
      <c r="FV365"/>
      <c r="FW365"/>
      <c r="FX365"/>
      <c r="FY365"/>
      <c r="FZ365"/>
      <c r="GA365"/>
      <c r="GB365"/>
      <c r="GC365"/>
      <c r="GD365"/>
      <c r="GE365"/>
      <c r="GF365"/>
      <c r="GG365"/>
      <c r="GH365"/>
      <c r="GI365"/>
      <c r="GJ365"/>
      <c r="GK365"/>
      <c r="GL365"/>
      <c r="GM365"/>
      <c r="GN365"/>
      <c r="GO365"/>
      <c r="GP365"/>
      <c r="GQ365"/>
      <c r="GR365"/>
      <c r="GS365"/>
      <c r="GT365"/>
      <c r="GU365"/>
      <c r="GV365"/>
      <c r="GW365"/>
      <c r="GX365"/>
      <c r="GY365"/>
      <c r="GZ365"/>
      <c r="HA365"/>
      <c r="HB365"/>
      <c r="HC365"/>
      <c r="HD365"/>
      <c r="HE365"/>
      <c r="HF365"/>
      <c r="HG365"/>
      <c r="HH365"/>
      <c r="HI365"/>
      <c r="HJ365"/>
      <c r="HK365"/>
      <c r="HL365"/>
      <c r="HM365"/>
      <c r="HN365"/>
      <c r="HO365"/>
      <c r="HP365"/>
      <c r="HQ365"/>
      <c r="HR365"/>
      <c r="HS365"/>
      <c r="HT365"/>
      <c r="HU365"/>
      <c r="HV365"/>
      <c r="HW365"/>
      <c r="HX365"/>
      <c r="HY365"/>
      <c r="HZ365"/>
      <c r="IA365"/>
      <c r="IB365"/>
      <c r="IC365"/>
      <c r="ID365"/>
      <c r="IE365"/>
      <c r="IF365"/>
      <c r="IG365"/>
      <c r="IH365"/>
      <c r="II365"/>
      <c r="IJ365"/>
      <c r="IK365"/>
      <c r="IL365"/>
      <c r="IM365"/>
      <c r="IN365"/>
      <c r="IO365"/>
      <c r="IP365"/>
      <c r="IQ365"/>
      <c r="IR365"/>
      <c r="IS365"/>
      <c r="IT365"/>
      <c r="IU365"/>
      <c r="IV365"/>
      <c r="IW365"/>
      <c r="IX365"/>
      <c r="IY365"/>
      <c r="IZ365"/>
      <c r="JA365"/>
      <c r="JB365"/>
      <c r="JC365"/>
      <c r="JD365"/>
      <c r="JE365"/>
      <c r="JF365"/>
      <c r="JG365"/>
      <c r="JH365"/>
      <c r="JI365"/>
      <c r="JJ365"/>
      <c r="JK365"/>
      <c r="JL365"/>
      <c r="JM365"/>
      <c r="JN365"/>
      <c r="JO365"/>
      <c r="JP365"/>
      <c r="JQ365"/>
      <c r="JR365"/>
      <c r="JS365"/>
      <c r="JT365"/>
      <c r="JU365"/>
      <c r="JV365"/>
      <c r="JW365"/>
      <c r="JX365"/>
      <c r="JY365"/>
      <c r="JZ365"/>
      <c r="KA365"/>
      <c r="KB365"/>
      <c r="KC365"/>
      <c r="KD365"/>
      <c r="KE365"/>
      <c r="KF365"/>
      <c r="KG365"/>
      <c r="KH365"/>
      <c r="KI365"/>
      <c r="KJ365"/>
      <c r="KK365"/>
      <c r="KL365"/>
      <c r="KM365"/>
      <c r="KN365"/>
      <c r="KO365"/>
      <c r="KP365"/>
      <c r="KQ365"/>
      <c r="KR365"/>
      <c r="KS365"/>
      <c r="KT365"/>
      <c r="KU365"/>
      <c r="KV365"/>
      <c r="KW365"/>
      <c r="KX365"/>
      <c r="KY365"/>
      <c r="KZ365"/>
      <c r="LA365"/>
      <c r="LB365"/>
      <c r="LC365"/>
      <c r="LD365"/>
      <c r="LE365"/>
      <c r="LF365"/>
      <c r="LG365"/>
      <c r="LH365"/>
      <c r="LI365"/>
      <c r="LJ365"/>
      <c r="LK365"/>
      <c r="LL365"/>
      <c r="LM365"/>
      <c r="LN365"/>
      <c r="LO365"/>
      <c r="LP365"/>
      <c r="LQ365"/>
      <c r="LR365"/>
      <c r="LS365"/>
      <c r="LT365"/>
      <c r="LU365"/>
      <c r="LV365"/>
      <c r="LW365"/>
      <c r="LX365"/>
      <c r="LY365"/>
      <c r="LZ365"/>
      <c r="MA365"/>
      <c r="MB365"/>
      <c r="MC365"/>
      <c r="MD365"/>
      <c r="ME365"/>
      <c r="MF365"/>
      <c r="MG365"/>
      <c r="MH365"/>
      <c r="MI365"/>
      <c r="MJ365"/>
      <c r="MK365"/>
      <c r="ML365"/>
      <c r="MM365"/>
      <c r="MN365"/>
      <c r="MO365"/>
      <c r="MP365"/>
      <c r="MQ365"/>
      <c r="MR365"/>
      <c r="MS365"/>
      <c r="MT365"/>
      <c r="MU365"/>
      <c r="MV365"/>
      <c r="MW365"/>
      <c r="MX365"/>
      <c r="MY365"/>
      <c r="MZ365"/>
      <c r="NA365"/>
      <c r="NB365"/>
      <c r="NC365"/>
      <c r="ND365"/>
      <c r="NE365"/>
      <c r="NF365"/>
      <c r="NG365"/>
      <c r="NH365"/>
      <c r="NI365"/>
      <c r="NJ365"/>
      <c r="NK365"/>
      <c r="NL365"/>
      <c r="NM365"/>
      <c r="NN365"/>
      <c r="NO365"/>
      <c r="NP365"/>
      <c r="NQ365"/>
      <c r="NR365"/>
      <c r="NS365"/>
      <c r="NT365"/>
      <c r="NU365"/>
      <c r="NV365"/>
      <c r="NW365"/>
      <c r="NX365"/>
      <c r="NY365"/>
      <c r="NZ365"/>
      <c r="OA365"/>
      <c r="OB365"/>
      <c r="OC365"/>
      <c r="OD365"/>
      <c r="OE365"/>
      <c r="OF365"/>
      <c r="OG365"/>
      <c r="OH365"/>
      <c r="OI365"/>
      <c r="OJ365"/>
      <c r="OK365"/>
      <c r="OL365"/>
      <c r="OM365"/>
      <c r="ON365"/>
      <c r="OO365"/>
      <c r="OP365"/>
      <c r="OQ365"/>
      <c r="OR365"/>
      <c r="OS365"/>
      <c r="OT365"/>
      <c r="OU365"/>
      <c r="OV365"/>
      <c r="OW365"/>
      <c r="OX365"/>
      <c r="OY365"/>
      <c r="OZ365"/>
      <c r="PA365"/>
      <c r="PB365"/>
      <c r="PC365"/>
      <c r="PD365"/>
      <c r="PE365"/>
      <c r="PF365"/>
      <c r="PG365"/>
      <c r="PH365"/>
      <c r="PI365"/>
      <c r="PJ365"/>
      <c r="PK365"/>
      <c r="PL365"/>
      <c r="PM365"/>
      <c r="PN365"/>
      <c r="PO365"/>
      <c r="PP365"/>
      <c r="PQ365"/>
      <c r="PR365"/>
      <c r="PS365"/>
      <c r="PT365"/>
      <c r="PU365"/>
      <c r="PV365"/>
      <c r="PW365"/>
      <c r="PX365"/>
      <c r="PY365"/>
      <c r="PZ365"/>
      <c r="QA365"/>
      <c r="QB365"/>
      <c r="QC365"/>
      <c r="QD365"/>
      <c r="QE365"/>
      <c r="QF365"/>
      <c r="QG365"/>
      <c r="QH365"/>
      <c r="QI365"/>
      <c r="QJ365"/>
      <c r="QK365"/>
      <c r="QL365"/>
      <c r="QM365"/>
      <c r="QN365"/>
      <c r="QO365"/>
      <c r="QP365"/>
      <c r="QQ365"/>
      <c r="QR365"/>
      <c r="QS365"/>
      <c r="QT365"/>
      <c r="QU365"/>
      <c r="QV365"/>
      <c r="QW365"/>
      <c r="QX365"/>
      <c r="QY365"/>
      <c r="QZ365"/>
      <c r="RA365"/>
      <c r="RB365"/>
      <c r="RC365"/>
      <c r="RD365"/>
      <c r="RE365"/>
      <c r="RF365"/>
      <c r="RG365"/>
      <c r="RH365"/>
      <c r="RI365"/>
      <c r="RJ365"/>
      <c r="RK365"/>
      <c r="RL365"/>
      <c r="RM365"/>
      <c r="RN365"/>
      <c r="RO365"/>
      <c r="RP365"/>
      <c r="RQ365"/>
      <c r="RR365"/>
      <c r="RS365"/>
      <c r="RT365"/>
      <c r="RU365"/>
      <c r="RV365"/>
      <c r="RW365"/>
      <c r="RX365"/>
      <c r="RY365"/>
      <c r="RZ365"/>
      <c r="SA365"/>
      <c r="SB365"/>
      <c r="SC365"/>
      <c r="SD365"/>
      <c r="SE365"/>
      <c r="SF365"/>
      <c r="SG365"/>
      <c r="SH365"/>
      <c r="SI365"/>
      <c r="SJ365"/>
      <c r="SK365"/>
      <c r="SL365"/>
      <c r="SM365"/>
      <c r="SN365"/>
      <c r="SO365"/>
      <c r="SP365"/>
      <c r="SQ365"/>
      <c r="SR365"/>
      <c r="SS365"/>
      <c r="ST365"/>
      <c r="SU365"/>
      <c r="SV365"/>
      <c r="SW365"/>
      <c r="SX365"/>
      <c r="SY365"/>
      <c r="SZ365"/>
      <c r="TA365"/>
      <c r="TB365"/>
      <c r="TC365"/>
      <c r="TD365"/>
      <c r="TE365"/>
      <c r="TF365"/>
      <c r="TG365"/>
      <c r="TH365"/>
      <c r="TI365"/>
      <c r="TJ365"/>
      <c r="TK365"/>
      <c r="TL365"/>
      <c r="TM365"/>
      <c r="TN365"/>
      <c r="TO365"/>
      <c r="TP365"/>
      <c r="TQ365"/>
      <c r="TR365"/>
      <c r="TS365"/>
      <c r="TT365"/>
      <c r="TU365"/>
      <c r="TV365"/>
      <c r="TW365"/>
      <c r="TX365"/>
      <c r="TY365"/>
      <c r="TZ365"/>
      <c r="UA365"/>
      <c r="UB365"/>
      <c r="UC365"/>
      <c r="UD365"/>
      <c r="UE365"/>
      <c r="UF365"/>
      <c r="UG365"/>
      <c r="UH365"/>
      <c r="UI365"/>
      <c r="UJ365"/>
      <c r="UK365"/>
      <c r="UL365"/>
      <c r="UM365"/>
      <c r="UN365"/>
      <c r="UO365"/>
      <c r="UP365"/>
      <c r="UQ365"/>
      <c r="UR365"/>
      <c r="US365"/>
      <c r="UT365"/>
      <c r="UU365"/>
      <c r="UV365"/>
      <c r="UW365"/>
      <c r="UX365"/>
      <c r="UY365"/>
      <c r="UZ365"/>
      <c r="VA365"/>
      <c r="VB365"/>
      <c r="VC365"/>
      <c r="VD365"/>
      <c r="VE365"/>
      <c r="VF365"/>
      <c r="VG365"/>
      <c r="VH365"/>
      <c r="VI365"/>
      <c r="VJ365"/>
      <c r="VK365"/>
      <c r="VL365"/>
      <c r="VM365"/>
      <c r="VN365"/>
      <c r="VO365"/>
      <c r="VP365"/>
      <c r="VQ365"/>
      <c r="VR365"/>
      <c r="VS365"/>
      <c r="VT365"/>
      <c r="VU365"/>
      <c r="VV365"/>
      <c r="VW365"/>
      <c r="VX365"/>
      <c r="VY365"/>
      <c r="VZ365"/>
      <c r="WA365"/>
      <c r="WB365"/>
      <c r="WC365"/>
      <c r="WD365"/>
      <c r="WE365"/>
      <c r="WF365"/>
      <c r="WG365"/>
      <c r="WH365"/>
      <c r="WI365"/>
      <c r="WJ365"/>
      <c r="WK365"/>
      <c r="WL365"/>
      <c r="WM365"/>
      <c r="WN365"/>
      <c r="WO365"/>
      <c r="WP365"/>
      <c r="WQ365"/>
      <c r="WR365"/>
      <c r="WS365"/>
      <c r="WT365"/>
      <c r="WU365"/>
      <c r="WV365"/>
      <c r="WW365"/>
      <c r="WX365"/>
      <c r="WY365"/>
      <c r="WZ365"/>
      <c r="XA365"/>
      <c r="XB365"/>
      <c r="XC365"/>
      <c r="XD365"/>
      <c r="XE365"/>
      <c r="XF365"/>
      <c r="XG365"/>
      <c r="XH365"/>
      <c r="XI365"/>
      <c r="XJ365"/>
      <c r="XK365"/>
      <c r="XL365"/>
      <c r="XM365"/>
      <c r="XN365"/>
      <c r="XO365"/>
      <c r="XP365"/>
      <c r="XQ365"/>
      <c r="XR365"/>
      <c r="XS365"/>
      <c r="XT365"/>
      <c r="XU365"/>
      <c r="XV365"/>
      <c r="XW365"/>
      <c r="XX365"/>
      <c r="XY365"/>
      <c r="XZ365"/>
      <c r="YA365"/>
      <c r="YB365"/>
      <c r="YC365"/>
      <c r="YD365"/>
      <c r="YE365"/>
      <c r="YF365"/>
      <c r="YG365"/>
      <c r="YH365"/>
      <c r="YI365"/>
      <c r="YJ365"/>
      <c r="YK365"/>
      <c r="YL365"/>
      <c r="YM365"/>
      <c r="YN365"/>
      <c r="YO365"/>
      <c r="YP365"/>
      <c r="YQ365"/>
      <c r="YR365"/>
      <c r="YS365"/>
      <c r="YT365"/>
      <c r="YU365"/>
      <c r="YV365"/>
      <c r="YW365"/>
      <c r="YX365"/>
      <c r="YY365"/>
      <c r="YZ365"/>
      <c r="ZA365"/>
      <c r="ZB365"/>
      <c r="ZC365"/>
      <c r="ZD365"/>
      <c r="ZE365"/>
      <c r="ZF365"/>
      <c r="ZG365"/>
      <c r="ZH365"/>
      <c r="ZI365"/>
      <c r="ZJ365"/>
      <c r="ZK365"/>
      <c r="ZL365"/>
      <c r="ZM365"/>
      <c r="ZN365"/>
      <c r="ZO365"/>
      <c r="ZP365"/>
      <c r="ZQ365"/>
      <c r="ZR365"/>
      <c r="ZS365"/>
      <c r="ZT365"/>
      <c r="ZU365"/>
      <c r="ZV365"/>
      <c r="ZW365"/>
      <c r="ZX365"/>
      <c r="ZY365"/>
      <c r="ZZ365"/>
    </row>
    <row r="366" spans="1:702" s="18" customFormat="1">
      <c r="A366" s="69" t="s">
        <v>361</v>
      </c>
      <c r="B366">
        <v>0</v>
      </c>
      <c r="C366">
        <v>0</v>
      </c>
      <c r="D366">
        <v>0</v>
      </c>
      <c r="E366">
        <v>0</v>
      </c>
      <c r="F366">
        <v>0</v>
      </c>
      <c r="G366">
        <v>0</v>
      </c>
      <c r="H366">
        <v>0</v>
      </c>
      <c r="I366">
        <v>0</v>
      </c>
      <c r="J366">
        <v>0</v>
      </c>
      <c r="K366">
        <v>0</v>
      </c>
      <c r="L366">
        <v>0</v>
      </c>
      <c r="M366">
        <v>0</v>
      </c>
      <c r="N366">
        <v>0</v>
      </c>
      <c r="O366">
        <v>0</v>
      </c>
      <c r="P366">
        <v>0</v>
      </c>
      <c r="Q366">
        <v>0</v>
      </c>
      <c r="R366">
        <v>0</v>
      </c>
      <c r="S366">
        <v>0</v>
      </c>
      <c r="T366">
        <v>0</v>
      </c>
      <c r="U366">
        <v>0</v>
      </c>
      <c r="V366">
        <v>0</v>
      </c>
      <c r="W366">
        <v>0</v>
      </c>
      <c r="X366">
        <v>0</v>
      </c>
      <c r="Y366">
        <v>0</v>
      </c>
      <c r="Z366">
        <v>0</v>
      </c>
      <c r="AA366">
        <v>0</v>
      </c>
      <c r="AB366">
        <v>0</v>
      </c>
      <c r="AC366">
        <v>0</v>
      </c>
      <c r="AD366">
        <v>0</v>
      </c>
      <c r="AE366">
        <v>0</v>
      </c>
      <c r="AF366">
        <v>0</v>
      </c>
      <c r="AG366">
        <v>0</v>
      </c>
      <c r="AH366">
        <v>0</v>
      </c>
      <c r="AI366">
        <v>0</v>
      </c>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c r="CW366"/>
      <c r="CX366"/>
      <c r="CY366"/>
      <c r="CZ366"/>
      <c r="DA366"/>
      <c r="DB366"/>
      <c r="DC366"/>
      <c r="DD366"/>
      <c r="DE366"/>
      <c r="DF366"/>
      <c r="DG366"/>
      <c r="DH366"/>
      <c r="DI366"/>
      <c r="DJ366"/>
      <c r="DK366"/>
      <c r="DL366"/>
      <c r="DM366"/>
      <c r="DN366"/>
      <c r="DO366"/>
      <c r="DP366"/>
      <c r="DQ366"/>
      <c r="DR366"/>
      <c r="DS366"/>
      <c r="DT366"/>
      <c r="DU366"/>
      <c r="DV366"/>
      <c r="DW366"/>
      <c r="DX366"/>
      <c r="DY366"/>
      <c r="DZ366"/>
      <c r="EA366"/>
      <c r="EB366"/>
      <c r="EC366"/>
      <c r="ED366"/>
      <c r="EE366"/>
      <c r="EF366"/>
      <c r="EG366"/>
      <c r="EH366"/>
      <c r="EI366"/>
      <c r="EJ366"/>
      <c r="EK366"/>
      <c r="EL366"/>
      <c r="EM366"/>
      <c r="EN366"/>
      <c r="EO366"/>
      <c r="EP366"/>
      <c r="EQ366"/>
      <c r="ER366"/>
      <c r="ES366"/>
      <c r="ET366"/>
      <c r="EU366"/>
      <c r="EV366"/>
      <c r="EW366"/>
      <c r="EX366"/>
      <c r="EY366"/>
      <c r="EZ366"/>
      <c r="FA366"/>
      <c r="FB366"/>
      <c r="FC366"/>
      <c r="FD366"/>
      <c r="FE366"/>
      <c r="FF366"/>
      <c r="FG366"/>
      <c r="FH366"/>
      <c r="FI366"/>
      <c r="FJ366"/>
      <c r="FK366"/>
      <c r="FL366"/>
      <c r="FM366"/>
      <c r="FN366"/>
      <c r="FO366"/>
      <c r="FP366"/>
      <c r="FQ366"/>
      <c r="FR366"/>
      <c r="FS366"/>
      <c r="FT366"/>
      <c r="FU366"/>
      <c r="FV366"/>
      <c r="FW366"/>
      <c r="FX366"/>
      <c r="FY366"/>
      <c r="FZ366"/>
      <c r="GA366"/>
      <c r="GB366"/>
      <c r="GC366"/>
      <c r="GD366"/>
      <c r="GE366"/>
      <c r="GF366"/>
      <c r="GG366"/>
      <c r="GH366"/>
      <c r="GI366"/>
      <c r="GJ366"/>
      <c r="GK366"/>
      <c r="GL366"/>
      <c r="GM366"/>
      <c r="GN366"/>
      <c r="GO366"/>
      <c r="GP366"/>
      <c r="GQ366"/>
      <c r="GR366"/>
      <c r="GS366"/>
      <c r="GT366"/>
      <c r="GU366"/>
      <c r="GV366"/>
      <c r="GW366"/>
      <c r="GX366"/>
      <c r="GY366"/>
      <c r="GZ366"/>
      <c r="HA366"/>
      <c r="HB366"/>
      <c r="HC366"/>
      <c r="HD366"/>
      <c r="HE366"/>
      <c r="HF366"/>
      <c r="HG366"/>
      <c r="HH366"/>
      <c r="HI366"/>
      <c r="HJ366"/>
      <c r="HK366"/>
      <c r="HL366"/>
      <c r="HM366"/>
      <c r="HN366"/>
      <c r="HO366"/>
      <c r="HP366"/>
      <c r="HQ366"/>
      <c r="HR366"/>
      <c r="HS366"/>
      <c r="HT366"/>
      <c r="HU366"/>
      <c r="HV366"/>
      <c r="HW366"/>
      <c r="HX366"/>
      <c r="HY366"/>
      <c r="HZ366"/>
      <c r="IA366"/>
      <c r="IB366"/>
      <c r="IC366"/>
      <c r="ID366"/>
      <c r="IE366"/>
      <c r="IF366"/>
      <c r="IG366"/>
      <c r="IH366"/>
      <c r="II366"/>
      <c r="IJ366"/>
      <c r="IK366"/>
      <c r="IL366"/>
      <c r="IM366"/>
      <c r="IN366"/>
      <c r="IO366"/>
      <c r="IP366"/>
      <c r="IQ366"/>
      <c r="IR366"/>
      <c r="IS366"/>
      <c r="IT366"/>
      <c r="IU366"/>
      <c r="IV366"/>
      <c r="IW366"/>
      <c r="IX366"/>
      <c r="IY366"/>
      <c r="IZ366"/>
      <c r="JA366"/>
      <c r="JB366"/>
      <c r="JC366"/>
      <c r="JD366"/>
      <c r="JE366"/>
      <c r="JF366"/>
      <c r="JG366"/>
      <c r="JH366"/>
      <c r="JI366"/>
      <c r="JJ366"/>
      <c r="JK366"/>
      <c r="JL366"/>
      <c r="JM366"/>
      <c r="JN366"/>
      <c r="JO366"/>
      <c r="JP366"/>
      <c r="JQ366"/>
      <c r="JR366"/>
      <c r="JS366"/>
      <c r="JT366"/>
      <c r="JU366"/>
      <c r="JV366"/>
      <c r="JW366"/>
      <c r="JX366"/>
      <c r="JY366"/>
      <c r="JZ366"/>
      <c r="KA366"/>
      <c r="KB366"/>
      <c r="KC366"/>
      <c r="KD366"/>
      <c r="KE366"/>
      <c r="KF366"/>
      <c r="KG366"/>
      <c r="KH366"/>
      <c r="KI366"/>
      <c r="KJ366"/>
      <c r="KK366"/>
      <c r="KL366"/>
      <c r="KM366"/>
      <c r="KN366"/>
      <c r="KO366"/>
      <c r="KP366"/>
      <c r="KQ366"/>
      <c r="KR366"/>
      <c r="KS366"/>
      <c r="KT366"/>
      <c r="KU366"/>
      <c r="KV366"/>
      <c r="KW366"/>
      <c r="KX366"/>
      <c r="KY366"/>
      <c r="KZ366"/>
      <c r="LA366"/>
      <c r="LB366"/>
      <c r="LC366"/>
      <c r="LD366"/>
      <c r="LE366"/>
      <c r="LF366"/>
      <c r="LG366"/>
      <c r="LH366"/>
      <c r="LI366"/>
      <c r="LJ366"/>
      <c r="LK366"/>
      <c r="LL366"/>
      <c r="LM366"/>
      <c r="LN366"/>
      <c r="LO366"/>
      <c r="LP366"/>
      <c r="LQ366"/>
      <c r="LR366"/>
      <c r="LS366"/>
      <c r="LT366"/>
      <c r="LU366"/>
      <c r="LV366"/>
      <c r="LW366"/>
      <c r="LX366"/>
      <c r="LY366"/>
      <c r="LZ366"/>
      <c r="MA366"/>
      <c r="MB366"/>
      <c r="MC366"/>
      <c r="MD366"/>
      <c r="ME366"/>
      <c r="MF366"/>
      <c r="MG366"/>
      <c r="MH366"/>
      <c r="MI366"/>
      <c r="MJ366"/>
      <c r="MK366"/>
      <c r="ML366"/>
      <c r="MM366"/>
      <c r="MN366"/>
      <c r="MO366"/>
      <c r="MP366"/>
      <c r="MQ366"/>
      <c r="MR366"/>
      <c r="MS366"/>
      <c r="MT366"/>
      <c r="MU366"/>
      <c r="MV366"/>
      <c r="MW366"/>
      <c r="MX366"/>
      <c r="MY366"/>
      <c r="MZ366"/>
      <c r="NA366"/>
      <c r="NB366"/>
      <c r="NC366"/>
      <c r="ND366"/>
      <c r="NE366"/>
      <c r="NF366"/>
      <c r="NG366"/>
      <c r="NH366"/>
      <c r="NI366"/>
      <c r="NJ366"/>
      <c r="NK366"/>
      <c r="NL366"/>
      <c r="NM366"/>
      <c r="NN366"/>
      <c r="NO366"/>
      <c r="NP366"/>
      <c r="NQ366"/>
      <c r="NR366"/>
      <c r="NS366"/>
      <c r="NT366"/>
      <c r="NU366"/>
      <c r="NV366"/>
      <c r="NW366"/>
      <c r="NX366"/>
      <c r="NY366"/>
      <c r="NZ366"/>
      <c r="OA366"/>
      <c r="OB366"/>
      <c r="OC366"/>
      <c r="OD366"/>
      <c r="OE366"/>
      <c r="OF366"/>
      <c r="OG366"/>
      <c r="OH366"/>
      <c r="OI366"/>
      <c r="OJ366"/>
      <c r="OK366"/>
      <c r="OL366"/>
      <c r="OM366"/>
      <c r="ON366"/>
      <c r="OO366"/>
      <c r="OP366"/>
      <c r="OQ366"/>
      <c r="OR366"/>
      <c r="OS366"/>
      <c r="OT366"/>
      <c r="OU366"/>
      <c r="OV366"/>
      <c r="OW366"/>
      <c r="OX366"/>
      <c r="OY366"/>
      <c r="OZ366"/>
      <c r="PA366"/>
      <c r="PB366"/>
      <c r="PC366"/>
      <c r="PD366"/>
      <c r="PE366"/>
      <c r="PF366"/>
      <c r="PG366"/>
      <c r="PH366"/>
      <c r="PI366"/>
      <c r="PJ366"/>
      <c r="PK366"/>
      <c r="PL366"/>
      <c r="PM366"/>
      <c r="PN366"/>
      <c r="PO366"/>
      <c r="PP366"/>
      <c r="PQ366"/>
      <c r="PR366"/>
      <c r="PS366"/>
      <c r="PT366"/>
      <c r="PU366"/>
      <c r="PV366"/>
      <c r="PW366"/>
      <c r="PX366"/>
      <c r="PY366"/>
      <c r="PZ366"/>
      <c r="QA366"/>
      <c r="QB366"/>
      <c r="QC366"/>
      <c r="QD366"/>
      <c r="QE366"/>
      <c r="QF366"/>
      <c r="QG366"/>
      <c r="QH366"/>
      <c r="QI366"/>
      <c r="QJ366"/>
      <c r="QK366"/>
      <c r="QL366"/>
      <c r="QM366"/>
      <c r="QN366"/>
      <c r="QO366"/>
      <c r="QP366"/>
      <c r="QQ366"/>
      <c r="QR366"/>
      <c r="QS366"/>
      <c r="QT366"/>
      <c r="QU366"/>
      <c r="QV366"/>
      <c r="QW366"/>
      <c r="QX366"/>
      <c r="QY366"/>
      <c r="QZ366"/>
      <c r="RA366"/>
      <c r="RB366"/>
      <c r="RC366"/>
      <c r="RD366"/>
      <c r="RE366"/>
      <c r="RF366"/>
      <c r="RG366"/>
      <c r="RH366"/>
      <c r="RI366"/>
      <c r="RJ366"/>
      <c r="RK366"/>
      <c r="RL366"/>
      <c r="RM366"/>
      <c r="RN366"/>
      <c r="RO366"/>
      <c r="RP366"/>
      <c r="RQ366"/>
      <c r="RR366"/>
      <c r="RS366"/>
      <c r="RT366"/>
      <c r="RU366"/>
      <c r="RV366"/>
      <c r="RW366"/>
      <c r="RX366"/>
      <c r="RY366"/>
      <c r="RZ366"/>
      <c r="SA366"/>
      <c r="SB366"/>
      <c r="SC366"/>
      <c r="SD366"/>
      <c r="SE366"/>
      <c r="SF366"/>
      <c r="SG366"/>
      <c r="SH366"/>
      <c r="SI366"/>
      <c r="SJ366"/>
      <c r="SK366"/>
      <c r="SL366"/>
      <c r="SM366"/>
      <c r="SN366"/>
      <c r="SO366"/>
      <c r="SP366"/>
      <c r="SQ366"/>
      <c r="SR366"/>
      <c r="SS366"/>
      <c r="ST366"/>
      <c r="SU366"/>
      <c r="SV366"/>
      <c r="SW366"/>
      <c r="SX366"/>
      <c r="SY366"/>
      <c r="SZ366"/>
      <c r="TA366"/>
      <c r="TB366"/>
      <c r="TC366"/>
      <c r="TD366"/>
      <c r="TE366"/>
      <c r="TF366"/>
      <c r="TG366"/>
      <c r="TH366"/>
      <c r="TI366"/>
      <c r="TJ366"/>
      <c r="TK366"/>
      <c r="TL366"/>
      <c r="TM366"/>
      <c r="TN366"/>
      <c r="TO366"/>
      <c r="TP366"/>
      <c r="TQ366"/>
      <c r="TR366"/>
      <c r="TS366"/>
      <c r="TT366"/>
      <c r="TU366"/>
      <c r="TV366"/>
      <c r="TW366"/>
      <c r="TX366"/>
      <c r="TY366"/>
      <c r="TZ366"/>
      <c r="UA366"/>
      <c r="UB366"/>
      <c r="UC366"/>
      <c r="UD366"/>
      <c r="UE366"/>
      <c r="UF366"/>
      <c r="UG366"/>
      <c r="UH366"/>
      <c r="UI366"/>
      <c r="UJ366"/>
      <c r="UK366"/>
      <c r="UL366"/>
      <c r="UM366"/>
      <c r="UN366"/>
      <c r="UO366"/>
      <c r="UP366"/>
      <c r="UQ366"/>
      <c r="UR366"/>
      <c r="US366"/>
      <c r="UT366"/>
      <c r="UU366"/>
      <c r="UV366"/>
      <c r="UW366"/>
      <c r="UX366"/>
      <c r="UY366"/>
      <c r="UZ366"/>
      <c r="VA366"/>
      <c r="VB366"/>
      <c r="VC366"/>
      <c r="VD366"/>
      <c r="VE366"/>
      <c r="VF366"/>
      <c r="VG366"/>
      <c r="VH366"/>
      <c r="VI366"/>
      <c r="VJ366"/>
      <c r="VK366"/>
      <c r="VL366"/>
      <c r="VM366"/>
      <c r="VN366"/>
      <c r="VO366"/>
      <c r="VP366"/>
      <c r="VQ366"/>
      <c r="VR366"/>
      <c r="VS366"/>
      <c r="VT366"/>
      <c r="VU366"/>
      <c r="VV366"/>
      <c r="VW366"/>
      <c r="VX366"/>
      <c r="VY366"/>
      <c r="VZ366"/>
      <c r="WA366"/>
      <c r="WB366"/>
      <c r="WC366"/>
      <c r="WD366"/>
      <c r="WE366"/>
      <c r="WF366"/>
      <c r="WG366"/>
      <c r="WH366"/>
      <c r="WI366"/>
      <c r="WJ366"/>
      <c r="WK366"/>
      <c r="WL366"/>
      <c r="WM366"/>
      <c r="WN366"/>
      <c r="WO366"/>
      <c r="WP366"/>
      <c r="WQ366"/>
      <c r="WR366"/>
      <c r="WS366"/>
      <c r="WT366"/>
      <c r="WU366"/>
      <c r="WV366"/>
      <c r="WW366"/>
      <c r="WX366"/>
      <c r="WY366"/>
      <c r="WZ366"/>
      <c r="XA366"/>
      <c r="XB366"/>
      <c r="XC366"/>
      <c r="XD366"/>
      <c r="XE366"/>
      <c r="XF366"/>
      <c r="XG366"/>
      <c r="XH366"/>
      <c r="XI366"/>
      <c r="XJ366"/>
      <c r="XK366"/>
      <c r="XL366"/>
      <c r="XM366"/>
      <c r="XN366"/>
      <c r="XO366"/>
      <c r="XP366"/>
      <c r="XQ366"/>
      <c r="XR366"/>
      <c r="XS366"/>
      <c r="XT366"/>
      <c r="XU366"/>
      <c r="XV366"/>
      <c r="XW366"/>
      <c r="XX366"/>
      <c r="XY366"/>
      <c r="XZ366"/>
      <c r="YA366"/>
      <c r="YB366"/>
      <c r="YC366"/>
      <c r="YD366"/>
      <c r="YE366"/>
      <c r="YF366"/>
      <c r="YG366"/>
      <c r="YH366"/>
      <c r="YI366"/>
      <c r="YJ366"/>
      <c r="YK366"/>
      <c r="YL366"/>
      <c r="YM366"/>
      <c r="YN366"/>
      <c r="YO366"/>
      <c r="YP366"/>
      <c r="YQ366"/>
      <c r="YR366"/>
      <c r="YS366"/>
      <c r="YT366"/>
      <c r="YU366"/>
      <c r="YV366"/>
      <c r="YW366"/>
      <c r="YX366"/>
      <c r="YY366"/>
      <c r="YZ366"/>
      <c r="ZA366"/>
      <c r="ZB366"/>
      <c r="ZC366"/>
      <c r="ZD366"/>
      <c r="ZE366"/>
      <c r="ZF366"/>
      <c r="ZG366"/>
      <c r="ZH366"/>
      <c r="ZI366"/>
      <c r="ZJ366"/>
      <c r="ZK366"/>
      <c r="ZL366"/>
      <c r="ZM366"/>
      <c r="ZN366"/>
      <c r="ZO366"/>
      <c r="ZP366"/>
      <c r="ZQ366"/>
      <c r="ZR366"/>
      <c r="ZS366"/>
      <c r="ZT366"/>
      <c r="ZU366"/>
      <c r="ZV366"/>
      <c r="ZW366"/>
      <c r="ZX366"/>
      <c r="ZY366"/>
      <c r="ZZ366"/>
    </row>
    <row r="367" spans="1:702" s="18" customFormat="1">
      <c r="A367" s="158" t="s">
        <v>362</v>
      </c>
      <c r="B367">
        <v>0</v>
      </c>
      <c r="C367">
        <v>0</v>
      </c>
      <c r="D367">
        <v>0</v>
      </c>
      <c r="E367">
        <v>0</v>
      </c>
      <c r="F367">
        <v>0</v>
      </c>
      <c r="G367">
        <v>0</v>
      </c>
      <c r="H367">
        <v>0</v>
      </c>
      <c r="I367">
        <v>0</v>
      </c>
      <c r="J367">
        <v>0</v>
      </c>
      <c r="K367">
        <v>0</v>
      </c>
      <c r="L367">
        <v>0</v>
      </c>
      <c r="M367">
        <v>0</v>
      </c>
      <c r="N367">
        <v>0</v>
      </c>
      <c r="O367">
        <v>0</v>
      </c>
      <c r="P367">
        <v>0</v>
      </c>
      <c r="Q367">
        <v>0</v>
      </c>
      <c r="R367">
        <v>0</v>
      </c>
      <c r="S367">
        <v>0</v>
      </c>
      <c r="T367">
        <v>0</v>
      </c>
      <c r="U367">
        <v>0</v>
      </c>
      <c r="V367">
        <v>0</v>
      </c>
      <c r="W367">
        <v>0</v>
      </c>
      <c r="X367">
        <v>0</v>
      </c>
      <c r="Y367">
        <v>0</v>
      </c>
      <c r="Z367">
        <v>0</v>
      </c>
      <c r="AA367">
        <v>0</v>
      </c>
      <c r="AB367">
        <v>0</v>
      </c>
      <c r="AC367">
        <v>0</v>
      </c>
      <c r="AD367">
        <v>0</v>
      </c>
      <c r="AE367">
        <v>0</v>
      </c>
      <c r="AF367">
        <v>0</v>
      </c>
      <c r="AG367">
        <v>0</v>
      </c>
      <c r="AH367">
        <v>0</v>
      </c>
      <c r="AI367">
        <v>0</v>
      </c>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c r="CW367"/>
      <c r="CX367"/>
      <c r="CY367"/>
      <c r="CZ367"/>
      <c r="DA367"/>
      <c r="DB367"/>
      <c r="DC367"/>
      <c r="DD367"/>
      <c r="DE367"/>
      <c r="DF367"/>
      <c r="DG367"/>
      <c r="DH367"/>
      <c r="DI367"/>
      <c r="DJ367"/>
      <c r="DK367"/>
      <c r="DL367"/>
      <c r="DM367"/>
      <c r="DN367"/>
      <c r="DO367"/>
      <c r="DP367"/>
      <c r="DQ367"/>
      <c r="DR367"/>
      <c r="DS367"/>
      <c r="DT367"/>
      <c r="DU367"/>
      <c r="DV367"/>
      <c r="DW367"/>
      <c r="DX367"/>
      <c r="DY367"/>
      <c r="DZ367"/>
      <c r="EA367"/>
      <c r="EB367"/>
      <c r="EC367"/>
      <c r="ED367"/>
      <c r="EE367"/>
      <c r="EF367"/>
      <c r="EG367"/>
      <c r="EH367"/>
      <c r="EI367"/>
      <c r="EJ367"/>
      <c r="EK367"/>
      <c r="EL367"/>
      <c r="EM367"/>
      <c r="EN367"/>
      <c r="EO367"/>
      <c r="EP367"/>
      <c r="EQ367"/>
      <c r="ER367"/>
      <c r="ES367"/>
      <c r="ET367"/>
      <c r="EU367"/>
      <c r="EV367"/>
      <c r="EW367"/>
      <c r="EX367"/>
      <c r="EY367"/>
      <c r="EZ367"/>
      <c r="FA367"/>
      <c r="FB367"/>
      <c r="FC367"/>
      <c r="FD367"/>
      <c r="FE367"/>
      <c r="FF367"/>
      <c r="FG367"/>
      <c r="FH367"/>
      <c r="FI367"/>
      <c r="FJ367"/>
      <c r="FK367"/>
      <c r="FL367"/>
      <c r="FM367"/>
      <c r="FN367"/>
      <c r="FO367"/>
      <c r="FP367"/>
      <c r="FQ367"/>
      <c r="FR367"/>
      <c r="FS367"/>
      <c r="FT367"/>
      <c r="FU367"/>
      <c r="FV367"/>
      <c r="FW367"/>
      <c r="FX367"/>
      <c r="FY367"/>
      <c r="FZ367"/>
      <c r="GA367"/>
      <c r="GB367"/>
      <c r="GC367"/>
      <c r="GD367"/>
      <c r="GE367"/>
      <c r="GF367"/>
      <c r="GG367"/>
      <c r="GH367"/>
      <c r="GI367"/>
      <c r="GJ367"/>
      <c r="GK367"/>
      <c r="GL367"/>
      <c r="GM367"/>
      <c r="GN367"/>
      <c r="GO367"/>
      <c r="GP367"/>
      <c r="GQ367"/>
      <c r="GR367"/>
      <c r="GS367"/>
      <c r="GT367"/>
      <c r="GU367"/>
      <c r="GV367"/>
      <c r="GW367"/>
      <c r="GX367"/>
      <c r="GY367"/>
      <c r="GZ367"/>
      <c r="HA367"/>
      <c r="HB367"/>
      <c r="HC367"/>
      <c r="HD367"/>
      <c r="HE367"/>
      <c r="HF367"/>
      <c r="HG367"/>
      <c r="HH367"/>
      <c r="HI367"/>
      <c r="HJ367"/>
      <c r="HK367"/>
      <c r="HL367"/>
      <c r="HM367"/>
      <c r="HN367"/>
      <c r="HO367"/>
      <c r="HP367"/>
      <c r="HQ367"/>
      <c r="HR367"/>
      <c r="HS367"/>
      <c r="HT367"/>
      <c r="HU367"/>
      <c r="HV367"/>
      <c r="HW367"/>
      <c r="HX367"/>
      <c r="HY367"/>
      <c r="HZ367"/>
      <c r="IA367"/>
      <c r="IB367"/>
      <c r="IC367"/>
      <c r="ID367"/>
      <c r="IE367"/>
      <c r="IF367"/>
      <c r="IG367"/>
      <c r="IH367"/>
      <c r="II367"/>
      <c r="IJ367"/>
      <c r="IK367"/>
      <c r="IL367"/>
      <c r="IM367"/>
      <c r="IN367"/>
      <c r="IO367"/>
      <c r="IP367"/>
      <c r="IQ367"/>
      <c r="IR367"/>
      <c r="IS367"/>
      <c r="IT367"/>
      <c r="IU367"/>
      <c r="IV367"/>
      <c r="IW367"/>
      <c r="IX367"/>
      <c r="IY367"/>
      <c r="IZ367"/>
      <c r="JA367"/>
      <c r="JB367"/>
      <c r="JC367"/>
      <c r="JD367"/>
      <c r="JE367"/>
      <c r="JF367"/>
      <c r="JG367"/>
      <c r="JH367"/>
      <c r="JI367"/>
      <c r="JJ367"/>
      <c r="JK367"/>
      <c r="JL367"/>
      <c r="JM367"/>
      <c r="JN367"/>
      <c r="JO367"/>
      <c r="JP367"/>
      <c r="JQ367"/>
      <c r="JR367"/>
      <c r="JS367"/>
      <c r="JT367"/>
      <c r="JU367"/>
      <c r="JV367"/>
      <c r="JW367"/>
      <c r="JX367"/>
      <c r="JY367"/>
      <c r="JZ367"/>
      <c r="KA367"/>
      <c r="KB367"/>
      <c r="KC367"/>
      <c r="KD367"/>
      <c r="KE367"/>
      <c r="KF367"/>
      <c r="KG367"/>
      <c r="KH367"/>
      <c r="KI367"/>
      <c r="KJ367"/>
      <c r="KK367"/>
      <c r="KL367"/>
      <c r="KM367"/>
      <c r="KN367"/>
      <c r="KO367"/>
      <c r="KP367"/>
      <c r="KQ367"/>
      <c r="KR367"/>
      <c r="KS367"/>
      <c r="KT367"/>
      <c r="KU367"/>
      <c r="KV367"/>
      <c r="KW367"/>
      <c r="KX367"/>
      <c r="KY367"/>
      <c r="KZ367"/>
      <c r="LA367"/>
      <c r="LB367"/>
      <c r="LC367"/>
      <c r="LD367"/>
      <c r="LE367"/>
      <c r="LF367"/>
      <c r="LG367"/>
      <c r="LH367"/>
      <c r="LI367"/>
      <c r="LJ367"/>
      <c r="LK367"/>
      <c r="LL367"/>
      <c r="LM367"/>
      <c r="LN367"/>
      <c r="LO367"/>
      <c r="LP367"/>
      <c r="LQ367"/>
      <c r="LR367"/>
      <c r="LS367"/>
      <c r="LT367"/>
      <c r="LU367"/>
      <c r="LV367"/>
      <c r="LW367"/>
      <c r="LX367"/>
      <c r="LY367"/>
      <c r="LZ367"/>
      <c r="MA367"/>
      <c r="MB367"/>
      <c r="MC367"/>
      <c r="MD367"/>
      <c r="ME367"/>
      <c r="MF367"/>
      <c r="MG367"/>
      <c r="MH367"/>
      <c r="MI367"/>
      <c r="MJ367"/>
      <c r="MK367"/>
      <c r="ML367"/>
      <c r="MM367"/>
      <c r="MN367"/>
      <c r="MO367"/>
      <c r="MP367"/>
      <c r="MQ367"/>
      <c r="MR367"/>
      <c r="MS367"/>
      <c r="MT367"/>
      <c r="MU367"/>
      <c r="MV367"/>
      <c r="MW367"/>
      <c r="MX367"/>
      <c r="MY367"/>
      <c r="MZ367"/>
      <c r="NA367"/>
      <c r="NB367"/>
      <c r="NC367"/>
      <c r="ND367"/>
      <c r="NE367"/>
      <c r="NF367"/>
      <c r="NG367"/>
      <c r="NH367"/>
      <c r="NI367"/>
      <c r="NJ367"/>
      <c r="NK367"/>
      <c r="NL367"/>
      <c r="NM367"/>
      <c r="NN367"/>
      <c r="NO367"/>
      <c r="NP367"/>
      <c r="NQ367"/>
      <c r="NR367"/>
      <c r="NS367"/>
      <c r="NT367"/>
      <c r="NU367"/>
      <c r="NV367"/>
      <c r="NW367"/>
      <c r="NX367"/>
      <c r="NY367"/>
      <c r="NZ367"/>
      <c r="OA367"/>
      <c r="OB367"/>
      <c r="OC367"/>
      <c r="OD367"/>
      <c r="OE367"/>
      <c r="OF367"/>
      <c r="OG367"/>
      <c r="OH367"/>
      <c r="OI367"/>
      <c r="OJ367"/>
      <c r="OK367"/>
      <c r="OL367"/>
      <c r="OM367"/>
      <c r="ON367"/>
      <c r="OO367"/>
      <c r="OP367"/>
      <c r="OQ367"/>
      <c r="OR367"/>
      <c r="OS367"/>
      <c r="OT367"/>
      <c r="OU367"/>
      <c r="OV367"/>
      <c r="OW367"/>
      <c r="OX367"/>
      <c r="OY367"/>
      <c r="OZ367"/>
      <c r="PA367"/>
      <c r="PB367"/>
      <c r="PC367"/>
      <c r="PD367"/>
      <c r="PE367"/>
      <c r="PF367"/>
      <c r="PG367"/>
      <c r="PH367"/>
      <c r="PI367"/>
      <c r="PJ367"/>
      <c r="PK367"/>
      <c r="PL367"/>
      <c r="PM367"/>
      <c r="PN367"/>
      <c r="PO367"/>
      <c r="PP367"/>
      <c r="PQ367"/>
      <c r="PR367"/>
      <c r="PS367"/>
      <c r="PT367"/>
      <c r="PU367"/>
      <c r="PV367"/>
      <c r="PW367"/>
      <c r="PX367"/>
      <c r="PY367"/>
      <c r="PZ367"/>
      <c r="QA367"/>
      <c r="QB367"/>
      <c r="QC367"/>
      <c r="QD367"/>
      <c r="QE367"/>
      <c r="QF367"/>
      <c r="QG367"/>
      <c r="QH367"/>
      <c r="QI367"/>
      <c r="QJ367"/>
      <c r="QK367"/>
      <c r="QL367"/>
      <c r="QM367"/>
      <c r="QN367"/>
      <c r="QO367"/>
      <c r="QP367"/>
      <c r="QQ367"/>
      <c r="QR367"/>
      <c r="QS367"/>
      <c r="QT367"/>
      <c r="QU367"/>
      <c r="QV367"/>
      <c r="QW367"/>
      <c r="QX367"/>
      <c r="QY367"/>
      <c r="QZ367"/>
      <c r="RA367"/>
      <c r="RB367"/>
      <c r="RC367"/>
      <c r="RD367"/>
      <c r="RE367"/>
      <c r="RF367"/>
      <c r="RG367"/>
      <c r="RH367"/>
      <c r="RI367"/>
      <c r="RJ367"/>
      <c r="RK367"/>
      <c r="RL367"/>
      <c r="RM367"/>
      <c r="RN367"/>
      <c r="RO367"/>
      <c r="RP367"/>
      <c r="RQ367"/>
      <c r="RR367"/>
      <c r="RS367"/>
      <c r="RT367"/>
      <c r="RU367"/>
      <c r="RV367"/>
      <c r="RW367"/>
      <c r="RX367"/>
      <c r="RY367"/>
      <c r="RZ367"/>
      <c r="SA367"/>
      <c r="SB367"/>
      <c r="SC367"/>
      <c r="SD367"/>
      <c r="SE367"/>
      <c r="SF367"/>
      <c r="SG367"/>
      <c r="SH367"/>
      <c r="SI367"/>
      <c r="SJ367"/>
      <c r="SK367"/>
      <c r="SL367"/>
      <c r="SM367"/>
      <c r="SN367"/>
      <c r="SO367"/>
      <c r="SP367"/>
      <c r="SQ367"/>
      <c r="SR367"/>
      <c r="SS367"/>
      <c r="ST367"/>
      <c r="SU367"/>
      <c r="SV367"/>
      <c r="SW367"/>
      <c r="SX367"/>
      <c r="SY367"/>
      <c r="SZ367"/>
      <c r="TA367"/>
      <c r="TB367"/>
      <c r="TC367"/>
      <c r="TD367"/>
      <c r="TE367"/>
      <c r="TF367"/>
      <c r="TG367"/>
      <c r="TH367"/>
      <c r="TI367"/>
      <c r="TJ367"/>
      <c r="TK367"/>
      <c r="TL367"/>
      <c r="TM367"/>
      <c r="TN367"/>
      <c r="TO367"/>
      <c r="TP367"/>
      <c r="TQ367"/>
      <c r="TR367"/>
      <c r="TS367"/>
      <c r="TT367"/>
      <c r="TU367"/>
      <c r="TV367"/>
      <c r="TW367"/>
      <c r="TX367"/>
      <c r="TY367"/>
      <c r="TZ367"/>
      <c r="UA367"/>
      <c r="UB367"/>
      <c r="UC367"/>
      <c r="UD367"/>
      <c r="UE367"/>
      <c r="UF367"/>
      <c r="UG367"/>
      <c r="UH367"/>
      <c r="UI367"/>
      <c r="UJ367"/>
      <c r="UK367"/>
      <c r="UL367"/>
      <c r="UM367"/>
      <c r="UN367"/>
      <c r="UO367"/>
      <c r="UP367"/>
      <c r="UQ367"/>
      <c r="UR367"/>
      <c r="US367"/>
      <c r="UT367"/>
      <c r="UU367"/>
      <c r="UV367"/>
      <c r="UW367"/>
      <c r="UX367"/>
      <c r="UY367"/>
      <c r="UZ367"/>
      <c r="VA367"/>
      <c r="VB367"/>
      <c r="VC367"/>
      <c r="VD367"/>
      <c r="VE367"/>
      <c r="VF367"/>
      <c r="VG367"/>
      <c r="VH367"/>
      <c r="VI367"/>
      <c r="VJ367"/>
      <c r="VK367"/>
      <c r="VL367"/>
      <c r="VM367"/>
      <c r="VN367"/>
      <c r="VO367"/>
      <c r="VP367"/>
      <c r="VQ367"/>
      <c r="VR367"/>
      <c r="VS367"/>
      <c r="VT367"/>
      <c r="VU367"/>
      <c r="VV367"/>
      <c r="VW367"/>
      <c r="VX367"/>
      <c r="VY367"/>
      <c r="VZ367"/>
      <c r="WA367"/>
      <c r="WB367"/>
      <c r="WC367"/>
      <c r="WD367"/>
      <c r="WE367"/>
      <c r="WF367"/>
      <c r="WG367"/>
      <c r="WH367"/>
      <c r="WI367"/>
      <c r="WJ367"/>
      <c r="WK367"/>
      <c r="WL367"/>
      <c r="WM367"/>
      <c r="WN367"/>
      <c r="WO367"/>
      <c r="WP367"/>
      <c r="WQ367"/>
      <c r="WR367"/>
      <c r="WS367"/>
      <c r="WT367"/>
      <c r="WU367"/>
      <c r="WV367"/>
      <c r="WW367"/>
      <c r="WX367"/>
      <c r="WY367"/>
      <c r="WZ367"/>
      <c r="XA367"/>
      <c r="XB367"/>
      <c r="XC367"/>
      <c r="XD367"/>
      <c r="XE367"/>
      <c r="XF367"/>
      <c r="XG367"/>
      <c r="XH367"/>
      <c r="XI367"/>
      <c r="XJ367"/>
      <c r="XK367"/>
      <c r="XL367"/>
      <c r="XM367"/>
      <c r="XN367"/>
      <c r="XO367"/>
      <c r="XP367"/>
      <c r="XQ367"/>
      <c r="XR367"/>
      <c r="XS367"/>
      <c r="XT367"/>
      <c r="XU367"/>
      <c r="XV367"/>
      <c r="XW367"/>
      <c r="XX367"/>
      <c r="XY367"/>
      <c r="XZ367"/>
      <c r="YA367"/>
      <c r="YB367"/>
      <c r="YC367"/>
      <c r="YD367"/>
      <c r="YE367"/>
      <c r="YF367"/>
      <c r="YG367"/>
      <c r="YH367"/>
      <c r="YI367"/>
      <c r="YJ367"/>
      <c r="YK367"/>
      <c r="YL367"/>
      <c r="YM367"/>
      <c r="YN367"/>
      <c r="YO367"/>
      <c r="YP367"/>
      <c r="YQ367"/>
      <c r="YR367"/>
      <c r="YS367"/>
      <c r="YT367"/>
      <c r="YU367"/>
      <c r="YV367"/>
      <c r="YW367"/>
      <c r="YX367"/>
      <c r="YY367"/>
      <c r="YZ367"/>
      <c r="ZA367"/>
      <c r="ZB367"/>
      <c r="ZC367"/>
      <c r="ZD367"/>
      <c r="ZE367"/>
      <c r="ZF367"/>
      <c r="ZG367"/>
      <c r="ZH367"/>
      <c r="ZI367"/>
      <c r="ZJ367"/>
      <c r="ZK367"/>
      <c r="ZL367"/>
      <c r="ZM367"/>
      <c r="ZN367"/>
      <c r="ZO367"/>
      <c r="ZP367"/>
      <c r="ZQ367"/>
      <c r="ZR367"/>
      <c r="ZS367"/>
      <c r="ZT367"/>
      <c r="ZU367"/>
      <c r="ZV367"/>
      <c r="ZW367"/>
      <c r="ZX367"/>
      <c r="ZY367"/>
      <c r="ZZ367"/>
    </row>
    <row r="368" spans="1:702" s="18" customFormat="1">
      <c r="A368" s="16" t="s">
        <v>180</v>
      </c>
      <c r="B368">
        <v>0</v>
      </c>
      <c r="C368">
        <v>25127.130714581075</v>
      </c>
      <c r="D368">
        <v>49730.553780601098</v>
      </c>
      <c r="E368">
        <v>74888.645523011452</v>
      </c>
      <c r="F368">
        <v>98759.501566213919</v>
      </c>
      <c r="G368">
        <v>127564.93752302921</v>
      </c>
      <c r="H368">
        <v>163674.85868708225</v>
      </c>
      <c r="I368">
        <v>200483.83547166132</v>
      </c>
      <c r="J368">
        <v>242726.30696669343</v>
      </c>
      <c r="K368">
        <v>286716.30896161508</v>
      </c>
      <c r="L368">
        <v>333481.26153890189</v>
      </c>
      <c r="M368">
        <v>378847.02111955511</v>
      </c>
      <c r="N368">
        <v>424001.56816135754</v>
      </c>
      <c r="O368">
        <v>480757.4775956276</v>
      </c>
      <c r="P368">
        <v>528816.17991152254</v>
      </c>
      <c r="Q368">
        <v>602720.36243189638</v>
      </c>
      <c r="R368">
        <v>662473.49742659833</v>
      </c>
      <c r="S368">
        <v>736333.41718153423</v>
      </c>
      <c r="T368">
        <v>811900.52308066085</v>
      </c>
      <c r="U368">
        <v>901180.39632949606</v>
      </c>
      <c r="V368">
        <v>977526.86210648518</v>
      </c>
      <c r="W368">
        <v>1059186.527872266</v>
      </c>
      <c r="X368">
        <v>1123868.1282444068</v>
      </c>
      <c r="Y368">
        <v>1170449.1426007857</v>
      </c>
      <c r="Z368">
        <v>1244155.0729147941</v>
      </c>
      <c r="AA368">
        <v>1301812.7172258841</v>
      </c>
      <c r="AB368">
        <v>1345617.8275941154</v>
      </c>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c r="CW368"/>
      <c r="CX368"/>
      <c r="CY368"/>
      <c r="CZ368"/>
      <c r="DA368"/>
      <c r="DB368"/>
      <c r="DC368"/>
      <c r="DD368"/>
      <c r="DE368"/>
      <c r="DF368"/>
      <c r="DG368"/>
      <c r="DH368"/>
      <c r="DI368"/>
      <c r="DJ368"/>
      <c r="DK368"/>
      <c r="DL368"/>
      <c r="DM368"/>
      <c r="DN368"/>
      <c r="DO368"/>
      <c r="DP368"/>
      <c r="DQ368"/>
      <c r="DR368"/>
      <c r="DS368"/>
      <c r="DT368"/>
      <c r="DU368"/>
      <c r="DV368"/>
      <c r="DW368"/>
      <c r="DX368"/>
      <c r="DY368"/>
      <c r="DZ368"/>
      <c r="EA368"/>
      <c r="EB368"/>
      <c r="EC368"/>
      <c r="ED368"/>
      <c r="EE368"/>
      <c r="EF368"/>
      <c r="EG368"/>
      <c r="EH368"/>
      <c r="EI368"/>
      <c r="EJ368"/>
      <c r="EK368"/>
      <c r="EL368"/>
      <c r="EM368"/>
      <c r="EN368"/>
      <c r="EO368"/>
      <c r="EP368"/>
      <c r="EQ368"/>
      <c r="ER368"/>
      <c r="ES368"/>
      <c r="ET368"/>
      <c r="EU368"/>
      <c r="EV368"/>
      <c r="EW368"/>
      <c r="EX368"/>
      <c r="EY368"/>
      <c r="EZ368"/>
      <c r="FA368"/>
      <c r="FB368"/>
      <c r="FC368"/>
      <c r="FD368"/>
      <c r="FE368"/>
      <c r="FF368"/>
      <c r="FG368"/>
      <c r="FH368"/>
      <c r="FI368"/>
      <c r="FJ368"/>
      <c r="FK368"/>
      <c r="FL368"/>
      <c r="FM368"/>
      <c r="FN368"/>
      <c r="FO368"/>
      <c r="FP368"/>
      <c r="FQ368"/>
      <c r="FR368"/>
      <c r="FS368"/>
      <c r="FT368"/>
      <c r="FU368"/>
      <c r="FV368"/>
      <c r="FW368"/>
      <c r="FX368"/>
      <c r="FY368"/>
      <c r="FZ368"/>
      <c r="GA368"/>
      <c r="GB368"/>
      <c r="GC368"/>
      <c r="GD368"/>
      <c r="GE368"/>
      <c r="GF368"/>
      <c r="GG368"/>
      <c r="GH368"/>
      <c r="GI368"/>
      <c r="GJ368"/>
      <c r="GK368"/>
      <c r="GL368"/>
      <c r="GM368"/>
      <c r="GN368"/>
      <c r="GO368"/>
      <c r="GP368"/>
      <c r="GQ368"/>
      <c r="GR368"/>
      <c r="GS368"/>
      <c r="GT368"/>
      <c r="GU368"/>
      <c r="GV368"/>
      <c r="GW368"/>
      <c r="GX368"/>
      <c r="GY368"/>
      <c r="GZ368"/>
      <c r="HA368"/>
      <c r="HB368"/>
      <c r="HC368"/>
      <c r="HD368"/>
      <c r="HE368"/>
      <c r="HF368"/>
      <c r="HG368"/>
      <c r="HH368"/>
      <c r="HI368"/>
      <c r="HJ368"/>
      <c r="HK368"/>
      <c r="HL368"/>
      <c r="HM368"/>
      <c r="HN368"/>
      <c r="HO368"/>
      <c r="HP368"/>
      <c r="HQ368"/>
      <c r="HR368"/>
      <c r="HS368"/>
      <c r="HT368"/>
      <c r="HU368"/>
      <c r="HV368"/>
      <c r="HW368"/>
      <c r="HX368"/>
      <c r="HY368"/>
      <c r="HZ368"/>
      <c r="IA368"/>
      <c r="IB368"/>
      <c r="IC368"/>
      <c r="ID368"/>
      <c r="IE368"/>
      <c r="IF368"/>
      <c r="IG368"/>
      <c r="IH368"/>
      <c r="II368"/>
      <c r="IJ368"/>
      <c r="IK368"/>
      <c r="IL368"/>
      <c r="IM368"/>
      <c r="IN368"/>
      <c r="IO368"/>
      <c r="IP368"/>
      <c r="IQ368"/>
      <c r="IR368"/>
      <c r="IS368"/>
      <c r="IT368"/>
      <c r="IU368"/>
      <c r="IV368"/>
      <c r="IW368"/>
      <c r="IX368"/>
      <c r="IY368"/>
      <c r="IZ368"/>
      <c r="JA368"/>
      <c r="JB368"/>
      <c r="JC368"/>
      <c r="JD368"/>
      <c r="JE368"/>
      <c r="JF368"/>
      <c r="JG368"/>
      <c r="JH368"/>
      <c r="JI368"/>
      <c r="JJ368"/>
      <c r="JK368"/>
      <c r="JL368"/>
      <c r="JM368"/>
      <c r="JN368"/>
      <c r="JO368"/>
      <c r="JP368"/>
      <c r="JQ368"/>
      <c r="JR368"/>
      <c r="JS368"/>
      <c r="JT368"/>
      <c r="JU368"/>
      <c r="JV368"/>
      <c r="JW368"/>
      <c r="JX368"/>
      <c r="JY368"/>
      <c r="JZ368"/>
      <c r="KA368"/>
      <c r="KB368"/>
      <c r="KC368"/>
      <c r="KD368"/>
      <c r="KE368"/>
      <c r="KF368"/>
      <c r="KG368"/>
      <c r="KH368"/>
      <c r="KI368"/>
      <c r="KJ368"/>
      <c r="KK368"/>
      <c r="KL368"/>
      <c r="KM368"/>
      <c r="KN368"/>
      <c r="KO368"/>
      <c r="KP368"/>
      <c r="KQ368"/>
      <c r="KR368"/>
      <c r="KS368"/>
      <c r="KT368"/>
      <c r="KU368"/>
      <c r="KV368"/>
      <c r="KW368"/>
      <c r="KX368"/>
      <c r="KY368"/>
      <c r="KZ368"/>
      <c r="LA368"/>
      <c r="LB368"/>
      <c r="LC368"/>
      <c r="LD368"/>
      <c r="LE368"/>
      <c r="LF368"/>
      <c r="LG368"/>
      <c r="LH368"/>
      <c r="LI368"/>
      <c r="LJ368"/>
      <c r="LK368"/>
      <c r="LL368"/>
      <c r="LM368"/>
      <c r="LN368"/>
      <c r="LO368"/>
      <c r="LP368"/>
      <c r="LQ368"/>
      <c r="LR368"/>
      <c r="LS368"/>
      <c r="LT368"/>
      <c r="LU368"/>
      <c r="LV368"/>
      <c r="LW368"/>
      <c r="LX368"/>
      <c r="LY368"/>
      <c r="LZ368"/>
      <c r="MA368"/>
      <c r="MB368"/>
      <c r="MC368"/>
      <c r="MD368"/>
      <c r="ME368"/>
      <c r="MF368"/>
      <c r="MG368"/>
      <c r="MH368"/>
      <c r="MI368"/>
      <c r="MJ368"/>
      <c r="MK368"/>
      <c r="ML368"/>
      <c r="MM368"/>
      <c r="MN368"/>
      <c r="MO368"/>
      <c r="MP368"/>
      <c r="MQ368"/>
      <c r="MR368"/>
      <c r="MS368"/>
      <c r="MT368"/>
      <c r="MU368"/>
      <c r="MV368"/>
      <c r="MW368"/>
      <c r="MX368"/>
      <c r="MY368"/>
      <c r="MZ368"/>
      <c r="NA368"/>
      <c r="NB368"/>
      <c r="NC368"/>
      <c r="ND368"/>
      <c r="NE368"/>
      <c r="NF368"/>
      <c r="NG368"/>
      <c r="NH368"/>
      <c r="NI368"/>
      <c r="NJ368"/>
      <c r="NK368"/>
      <c r="NL368"/>
      <c r="NM368"/>
      <c r="NN368"/>
      <c r="NO368"/>
      <c r="NP368"/>
      <c r="NQ368"/>
      <c r="NR368"/>
      <c r="NS368"/>
      <c r="NT368"/>
      <c r="NU368"/>
      <c r="NV368"/>
      <c r="NW368"/>
      <c r="NX368"/>
      <c r="NY368"/>
      <c r="NZ368"/>
      <c r="OA368"/>
      <c r="OB368"/>
      <c r="OC368"/>
      <c r="OD368"/>
      <c r="OE368"/>
      <c r="OF368"/>
      <c r="OG368"/>
      <c r="OH368"/>
      <c r="OI368"/>
      <c r="OJ368"/>
      <c r="OK368"/>
      <c r="OL368"/>
      <c r="OM368"/>
      <c r="ON368"/>
      <c r="OO368"/>
      <c r="OP368"/>
      <c r="OQ368"/>
      <c r="OR368"/>
      <c r="OS368"/>
      <c r="OT368"/>
      <c r="OU368"/>
      <c r="OV368"/>
      <c r="OW368"/>
      <c r="OX368"/>
      <c r="OY368"/>
      <c r="OZ368"/>
      <c r="PA368"/>
      <c r="PB368"/>
      <c r="PC368"/>
      <c r="PD368"/>
      <c r="PE368"/>
      <c r="PF368"/>
      <c r="PG368"/>
      <c r="PH368"/>
      <c r="PI368"/>
      <c r="PJ368"/>
      <c r="PK368"/>
      <c r="PL368"/>
      <c r="PM368"/>
      <c r="PN368"/>
      <c r="PO368"/>
      <c r="PP368"/>
      <c r="PQ368"/>
      <c r="PR368"/>
      <c r="PS368"/>
      <c r="PT368"/>
      <c r="PU368"/>
      <c r="PV368"/>
      <c r="PW368"/>
      <c r="PX368"/>
      <c r="PY368"/>
      <c r="PZ368"/>
      <c r="QA368"/>
      <c r="QB368"/>
      <c r="QC368"/>
      <c r="QD368"/>
      <c r="QE368"/>
      <c r="QF368"/>
      <c r="QG368"/>
      <c r="QH368"/>
      <c r="QI368"/>
      <c r="QJ368"/>
      <c r="QK368"/>
      <c r="QL368"/>
      <c r="QM368"/>
      <c r="QN368"/>
      <c r="QO368"/>
      <c r="QP368"/>
      <c r="QQ368"/>
      <c r="QR368"/>
      <c r="QS368"/>
      <c r="QT368"/>
      <c r="QU368"/>
      <c r="QV368"/>
      <c r="QW368"/>
      <c r="QX368"/>
      <c r="QY368"/>
      <c r="QZ368"/>
      <c r="RA368"/>
      <c r="RB368"/>
      <c r="RC368"/>
      <c r="RD368"/>
      <c r="RE368"/>
      <c r="RF368"/>
      <c r="RG368"/>
      <c r="RH368"/>
      <c r="RI368"/>
      <c r="RJ368"/>
      <c r="RK368"/>
      <c r="RL368"/>
      <c r="RM368"/>
      <c r="RN368"/>
      <c r="RO368"/>
      <c r="RP368"/>
      <c r="RQ368"/>
      <c r="RR368"/>
      <c r="RS368"/>
      <c r="RT368"/>
      <c r="RU368"/>
      <c r="RV368"/>
      <c r="RW368"/>
      <c r="RX368"/>
      <c r="RY368"/>
      <c r="RZ368"/>
      <c r="SA368"/>
      <c r="SB368"/>
      <c r="SC368"/>
      <c r="SD368"/>
      <c r="SE368"/>
      <c r="SF368"/>
      <c r="SG368"/>
      <c r="SH368"/>
      <c r="SI368"/>
      <c r="SJ368"/>
      <c r="SK368"/>
      <c r="SL368"/>
      <c r="SM368"/>
      <c r="SN368"/>
      <c r="SO368"/>
      <c r="SP368"/>
      <c r="SQ368"/>
      <c r="SR368"/>
      <c r="SS368"/>
      <c r="ST368"/>
      <c r="SU368"/>
      <c r="SV368"/>
      <c r="SW368"/>
      <c r="SX368"/>
      <c r="SY368"/>
      <c r="SZ368"/>
      <c r="TA368"/>
      <c r="TB368"/>
      <c r="TC368"/>
      <c r="TD368"/>
      <c r="TE368"/>
      <c r="TF368"/>
      <c r="TG368"/>
      <c r="TH368"/>
      <c r="TI368"/>
      <c r="TJ368"/>
      <c r="TK368"/>
      <c r="TL368"/>
      <c r="TM368"/>
      <c r="TN368"/>
      <c r="TO368"/>
      <c r="TP368"/>
      <c r="TQ368"/>
      <c r="TR368"/>
      <c r="TS368"/>
      <c r="TT368"/>
      <c r="TU368"/>
      <c r="TV368"/>
      <c r="TW368"/>
      <c r="TX368"/>
      <c r="TY368"/>
      <c r="TZ368"/>
      <c r="UA368"/>
      <c r="UB368"/>
      <c r="UC368"/>
      <c r="UD368"/>
      <c r="UE368"/>
      <c r="UF368"/>
      <c r="UG368"/>
      <c r="UH368"/>
      <c r="UI368"/>
      <c r="UJ368"/>
      <c r="UK368"/>
      <c r="UL368"/>
      <c r="UM368"/>
      <c r="UN368"/>
      <c r="UO368"/>
      <c r="UP368"/>
      <c r="UQ368"/>
      <c r="UR368"/>
      <c r="US368"/>
      <c r="UT368"/>
      <c r="UU368"/>
      <c r="UV368"/>
      <c r="UW368"/>
      <c r="UX368"/>
      <c r="UY368"/>
      <c r="UZ368"/>
      <c r="VA368"/>
      <c r="VB368"/>
      <c r="VC368"/>
      <c r="VD368"/>
      <c r="VE368"/>
      <c r="VF368"/>
      <c r="VG368"/>
      <c r="VH368"/>
      <c r="VI368"/>
      <c r="VJ368"/>
      <c r="VK368"/>
      <c r="VL368"/>
      <c r="VM368"/>
      <c r="VN368"/>
      <c r="VO368"/>
      <c r="VP368"/>
      <c r="VQ368"/>
      <c r="VR368"/>
      <c r="VS368"/>
      <c r="VT368"/>
      <c r="VU368"/>
      <c r="VV368"/>
      <c r="VW368"/>
      <c r="VX368"/>
      <c r="VY368"/>
      <c r="VZ368"/>
      <c r="WA368"/>
      <c r="WB368"/>
      <c r="WC368"/>
      <c r="WD368"/>
      <c r="WE368"/>
      <c r="WF368"/>
      <c r="WG368"/>
      <c r="WH368"/>
      <c r="WI368"/>
      <c r="WJ368"/>
      <c r="WK368"/>
      <c r="WL368"/>
      <c r="WM368"/>
      <c r="WN368"/>
      <c r="WO368"/>
      <c r="WP368"/>
      <c r="WQ368"/>
      <c r="WR368"/>
      <c r="WS368"/>
      <c r="WT368"/>
      <c r="WU368"/>
      <c r="WV368"/>
      <c r="WW368"/>
      <c r="WX368"/>
      <c r="WY368"/>
      <c r="WZ368"/>
      <c r="XA368"/>
      <c r="XB368"/>
      <c r="XC368"/>
      <c r="XD368"/>
      <c r="XE368"/>
      <c r="XF368"/>
      <c r="XG368"/>
      <c r="XH368"/>
      <c r="XI368"/>
      <c r="XJ368"/>
      <c r="XK368"/>
      <c r="XL368"/>
      <c r="XM368"/>
      <c r="XN368"/>
      <c r="XO368"/>
      <c r="XP368"/>
      <c r="XQ368"/>
      <c r="XR368"/>
      <c r="XS368"/>
      <c r="XT368"/>
      <c r="XU368"/>
      <c r="XV368"/>
      <c r="XW368"/>
      <c r="XX368"/>
      <c r="XY368"/>
      <c r="XZ368"/>
      <c r="YA368"/>
      <c r="YB368"/>
      <c r="YC368"/>
      <c r="YD368"/>
      <c r="YE368"/>
      <c r="YF368"/>
      <c r="YG368"/>
      <c r="YH368"/>
      <c r="YI368"/>
      <c r="YJ368"/>
      <c r="YK368"/>
      <c r="YL368"/>
      <c r="YM368"/>
      <c r="YN368"/>
      <c r="YO368"/>
      <c r="YP368"/>
      <c r="YQ368"/>
      <c r="YR368"/>
      <c r="YS368"/>
      <c r="YT368"/>
      <c r="YU368"/>
      <c r="YV368"/>
      <c r="YW368"/>
      <c r="YX368"/>
      <c r="YY368"/>
      <c r="YZ368"/>
      <c r="ZA368"/>
      <c r="ZB368"/>
      <c r="ZC368"/>
      <c r="ZD368"/>
      <c r="ZE368"/>
      <c r="ZF368"/>
      <c r="ZG368"/>
      <c r="ZH368"/>
      <c r="ZI368"/>
      <c r="ZJ368"/>
      <c r="ZK368"/>
      <c r="ZL368"/>
      <c r="ZM368"/>
      <c r="ZN368"/>
      <c r="ZO368"/>
      <c r="ZP368"/>
      <c r="ZQ368"/>
      <c r="ZR368"/>
      <c r="ZS368"/>
      <c r="ZT368"/>
      <c r="ZU368"/>
      <c r="ZV368"/>
      <c r="ZW368"/>
      <c r="ZX368"/>
      <c r="ZY368"/>
      <c r="ZZ368"/>
    </row>
    <row r="369" spans="1:702" s="18" customFormat="1">
      <c r="A369" s="16" t="s">
        <v>68</v>
      </c>
      <c r="B369">
        <v>502542.61429162155</v>
      </c>
      <c r="C369">
        <v>492476.31614030804</v>
      </c>
      <c r="D369">
        <v>517197.53219934693</v>
      </c>
      <c r="E369">
        <v>539039.20070879417</v>
      </c>
      <c r="F369">
        <v>534748.3278222509</v>
      </c>
      <c r="G369">
        <v>558691.15241106937</v>
      </c>
      <c r="H369">
        <v>521255.03530826804</v>
      </c>
      <c r="I369">
        <v>636451.68356182484</v>
      </c>
      <c r="J369">
        <v>595242.19531722437</v>
      </c>
      <c r="K369">
        <v>655698.51757984865</v>
      </c>
      <c r="L369">
        <v>728159.87822544109</v>
      </c>
      <c r="M369">
        <v>0</v>
      </c>
      <c r="N369">
        <v>0</v>
      </c>
      <c r="O369">
        <v>0</v>
      </c>
      <c r="P369">
        <v>0</v>
      </c>
      <c r="Q369">
        <v>0</v>
      </c>
      <c r="R369">
        <v>0</v>
      </c>
      <c r="S369">
        <v>0</v>
      </c>
      <c r="T369">
        <v>0</v>
      </c>
      <c r="U369">
        <v>0</v>
      </c>
      <c r="V369">
        <v>0</v>
      </c>
      <c r="W369">
        <v>0</v>
      </c>
      <c r="X369">
        <v>0</v>
      </c>
      <c r="Y369">
        <v>0</v>
      </c>
      <c r="Z369">
        <v>0</v>
      </c>
      <c r="AA369">
        <v>0</v>
      </c>
      <c r="AB369">
        <v>0</v>
      </c>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c r="CW369"/>
      <c r="CX369"/>
      <c r="CY369"/>
      <c r="CZ369"/>
      <c r="DA369"/>
      <c r="DB369"/>
      <c r="DC369"/>
      <c r="DD369"/>
      <c r="DE369"/>
      <c r="DF369"/>
      <c r="DG369"/>
      <c r="DH369"/>
      <c r="DI369"/>
      <c r="DJ369"/>
      <c r="DK369"/>
      <c r="DL369"/>
      <c r="DM369"/>
      <c r="DN369"/>
      <c r="DO369"/>
      <c r="DP369"/>
      <c r="DQ369"/>
      <c r="DR369"/>
      <c r="DS369"/>
      <c r="DT369"/>
      <c r="DU369"/>
      <c r="DV369"/>
      <c r="DW369"/>
      <c r="DX369"/>
      <c r="DY369"/>
      <c r="DZ369"/>
      <c r="EA369"/>
      <c r="EB369"/>
      <c r="EC369"/>
      <c r="ED369"/>
      <c r="EE369"/>
      <c r="EF369"/>
      <c r="EG369"/>
      <c r="EH369"/>
      <c r="EI369"/>
      <c r="EJ369"/>
      <c r="EK369"/>
      <c r="EL369"/>
      <c r="EM369"/>
      <c r="EN369"/>
      <c r="EO369"/>
      <c r="EP369"/>
      <c r="EQ369"/>
      <c r="ER369"/>
      <c r="ES369"/>
      <c r="ET369"/>
      <c r="EU369"/>
      <c r="EV369"/>
      <c r="EW369"/>
      <c r="EX369"/>
      <c r="EY369"/>
      <c r="EZ369"/>
      <c r="FA369"/>
      <c r="FB369"/>
      <c r="FC369"/>
      <c r="FD369"/>
      <c r="FE369"/>
      <c r="FF369"/>
      <c r="FG369"/>
      <c r="FH369"/>
      <c r="FI369"/>
      <c r="FJ369"/>
      <c r="FK369"/>
      <c r="FL369"/>
      <c r="FM369"/>
      <c r="FN369"/>
      <c r="FO369"/>
      <c r="FP369"/>
      <c r="FQ369"/>
      <c r="FR369"/>
      <c r="FS369"/>
      <c r="FT369"/>
      <c r="FU369"/>
      <c r="FV369"/>
      <c r="FW369"/>
      <c r="FX369"/>
      <c r="FY369"/>
      <c r="FZ369"/>
      <c r="GA369"/>
      <c r="GB369"/>
      <c r="GC369"/>
      <c r="GD369"/>
      <c r="GE369"/>
      <c r="GF369"/>
      <c r="GG369"/>
      <c r="GH369"/>
      <c r="GI369"/>
      <c r="GJ369"/>
      <c r="GK369"/>
      <c r="GL369"/>
      <c r="GM369"/>
      <c r="GN369"/>
      <c r="GO369"/>
      <c r="GP369"/>
      <c r="GQ369"/>
      <c r="GR369"/>
      <c r="GS369"/>
      <c r="GT369"/>
      <c r="GU369"/>
      <c r="GV369"/>
      <c r="GW369"/>
      <c r="GX369"/>
      <c r="GY369"/>
      <c r="GZ369"/>
      <c r="HA369"/>
      <c r="HB369"/>
      <c r="HC369"/>
      <c r="HD369"/>
      <c r="HE369"/>
      <c r="HF369"/>
      <c r="HG369"/>
      <c r="HH369"/>
      <c r="HI369"/>
      <c r="HJ369"/>
      <c r="HK369"/>
      <c r="HL369"/>
      <c r="HM369"/>
      <c r="HN369"/>
      <c r="HO369"/>
      <c r="HP369"/>
      <c r="HQ369"/>
      <c r="HR369"/>
      <c r="HS369"/>
      <c r="HT369"/>
      <c r="HU369"/>
      <c r="HV369"/>
      <c r="HW369"/>
      <c r="HX369"/>
      <c r="HY369"/>
      <c r="HZ369"/>
      <c r="IA369"/>
      <c r="IB369"/>
      <c r="IC369"/>
      <c r="ID369"/>
      <c r="IE369"/>
      <c r="IF369"/>
      <c r="IG369"/>
      <c r="IH369"/>
      <c r="II369"/>
      <c r="IJ369"/>
      <c r="IK369"/>
      <c r="IL369"/>
      <c r="IM369"/>
      <c r="IN369"/>
      <c r="IO369"/>
      <c r="IP369"/>
      <c r="IQ369"/>
      <c r="IR369"/>
      <c r="IS369"/>
      <c r="IT369"/>
      <c r="IU369"/>
      <c r="IV369"/>
      <c r="IW369"/>
      <c r="IX369"/>
      <c r="IY369"/>
      <c r="IZ369"/>
      <c r="JA369"/>
      <c r="JB369"/>
      <c r="JC369"/>
      <c r="JD369"/>
      <c r="JE369"/>
      <c r="JF369"/>
      <c r="JG369"/>
      <c r="JH369"/>
      <c r="JI369"/>
      <c r="JJ369"/>
      <c r="JK369"/>
      <c r="JL369"/>
      <c r="JM369"/>
      <c r="JN369"/>
      <c r="JO369"/>
      <c r="JP369"/>
      <c r="JQ369"/>
      <c r="JR369"/>
      <c r="JS369"/>
      <c r="JT369"/>
      <c r="JU369"/>
      <c r="JV369"/>
      <c r="JW369"/>
      <c r="JX369"/>
      <c r="JY369"/>
      <c r="JZ369"/>
      <c r="KA369"/>
      <c r="KB369"/>
      <c r="KC369"/>
      <c r="KD369"/>
      <c r="KE369"/>
      <c r="KF369"/>
      <c r="KG369"/>
      <c r="KH369"/>
      <c r="KI369"/>
      <c r="KJ369"/>
      <c r="KK369"/>
      <c r="KL369"/>
      <c r="KM369"/>
      <c r="KN369"/>
      <c r="KO369"/>
      <c r="KP369"/>
      <c r="KQ369"/>
      <c r="KR369"/>
      <c r="KS369"/>
      <c r="KT369"/>
      <c r="KU369"/>
      <c r="KV369"/>
      <c r="KW369"/>
      <c r="KX369"/>
      <c r="KY369"/>
      <c r="KZ369"/>
      <c r="LA369"/>
      <c r="LB369"/>
      <c r="LC369"/>
      <c r="LD369"/>
      <c r="LE369"/>
      <c r="LF369"/>
      <c r="LG369"/>
      <c r="LH369"/>
      <c r="LI369"/>
      <c r="LJ369"/>
      <c r="LK369"/>
      <c r="LL369"/>
      <c r="LM369"/>
      <c r="LN369"/>
      <c r="LO369"/>
      <c r="LP369"/>
      <c r="LQ369"/>
      <c r="LR369"/>
      <c r="LS369"/>
      <c r="LT369"/>
      <c r="LU369"/>
      <c r="LV369"/>
      <c r="LW369"/>
      <c r="LX369"/>
      <c r="LY369"/>
      <c r="LZ369"/>
      <c r="MA369"/>
      <c r="MB369"/>
      <c r="MC369"/>
      <c r="MD369"/>
      <c r="ME369"/>
      <c r="MF369"/>
      <c r="MG369"/>
      <c r="MH369"/>
      <c r="MI369"/>
      <c r="MJ369"/>
      <c r="MK369"/>
      <c r="ML369"/>
      <c r="MM369"/>
      <c r="MN369"/>
      <c r="MO369"/>
      <c r="MP369"/>
      <c r="MQ369"/>
      <c r="MR369"/>
      <c r="MS369"/>
      <c r="MT369"/>
      <c r="MU369"/>
      <c r="MV369"/>
      <c r="MW369"/>
      <c r="MX369"/>
      <c r="MY369"/>
      <c r="MZ369"/>
      <c r="NA369"/>
      <c r="NB369"/>
      <c r="NC369"/>
      <c r="ND369"/>
      <c r="NE369"/>
      <c r="NF369"/>
      <c r="NG369"/>
      <c r="NH369"/>
      <c r="NI369"/>
      <c r="NJ369"/>
      <c r="NK369"/>
      <c r="NL369"/>
      <c r="NM369"/>
      <c r="NN369"/>
      <c r="NO369"/>
      <c r="NP369"/>
      <c r="NQ369"/>
      <c r="NR369"/>
      <c r="NS369"/>
      <c r="NT369"/>
      <c r="NU369"/>
      <c r="NV369"/>
      <c r="NW369"/>
      <c r="NX369"/>
      <c r="NY369"/>
      <c r="NZ369"/>
      <c r="OA369"/>
      <c r="OB369"/>
      <c r="OC369"/>
      <c r="OD369"/>
      <c r="OE369"/>
      <c r="OF369"/>
      <c r="OG369"/>
      <c r="OH369"/>
      <c r="OI369"/>
      <c r="OJ369"/>
      <c r="OK369"/>
      <c r="OL369"/>
      <c r="OM369"/>
      <c r="ON369"/>
      <c r="OO369"/>
      <c r="OP369"/>
      <c r="OQ369"/>
      <c r="OR369"/>
      <c r="OS369"/>
      <c r="OT369"/>
      <c r="OU369"/>
      <c r="OV369"/>
      <c r="OW369"/>
      <c r="OX369"/>
      <c r="OY369"/>
      <c r="OZ369"/>
      <c r="PA369"/>
      <c r="PB369"/>
      <c r="PC369"/>
      <c r="PD369"/>
      <c r="PE369"/>
      <c r="PF369"/>
      <c r="PG369"/>
      <c r="PH369"/>
      <c r="PI369"/>
      <c r="PJ369"/>
      <c r="PK369"/>
      <c r="PL369"/>
      <c r="PM369"/>
      <c r="PN369"/>
      <c r="PO369"/>
      <c r="PP369"/>
      <c r="PQ369"/>
      <c r="PR369"/>
      <c r="PS369"/>
      <c r="PT369"/>
      <c r="PU369"/>
      <c r="PV369"/>
      <c r="PW369"/>
      <c r="PX369"/>
      <c r="PY369"/>
      <c r="PZ369"/>
      <c r="QA369"/>
      <c r="QB369"/>
      <c r="QC369"/>
      <c r="QD369"/>
      <c r="QE369"/>
      <c r="QF369"/>
      <c r="QG369"/>
      <c r="QH369"/>
      <c r="QI369"/>
      <c r="QJ369"/>
      <c r="QK369"/>
      <c r="QL369"/>
      <c r="QM369"/>
      <c r="QN369"/>
      <c r="QO369"/>
      <c r="QP369"/>
      <c r="QQ369"/>
      <c r="QR369"/>
      <c r="QS369"/>
      <c r="QT369"/>
      <c r="QU369"/>
      <c r="QV369"/>
      <c r="QW369"/>
      <c r="QX369"/>
      <c r="QY369"/>
      <c r="QZ369"/>
      <c r="RA369"/>
      <c r="RB369"/>
      <c r="RC369"/>
      <c r="RD369"/>
      <c r="RE369"/>
      <c r="RF369"/>
      <c r="RG369"/>
      <c r="RH369"/>
      <c r="RI369"/>
      <c r="RJ369"/>
      <c r="RK369"/>
      <c r="RL369"/>
      <c r="RM369"/>
      <c r="RN369"/>
      <c r="RO369"/>
      <c r="RP369"/>
      <c r="RQ369"/>
      <c r="RR369"/>
      <c r="RS369"/>
      <c r="RT369"/>
      <c r="RU369"/>
      <c r="RV369"/>
      <c r="RW369"/>
      <c r="RX369"/>
      <c r="RY369"/>
      <c r="RZ369"/>
      <c r="SA369"/>
      <c r="SB369"/>
      <c r="SC369"/>
      <c r="SD369"/>
      <c r="SE369"/>
      <c r="SF369"/>
      <c r="SG369"/>
      <c r="SH369"/>
      <c r="SI369"/>
      <c r="SJ369"/>
      <c r="SK369"/>
      <c r="SL369"/>
      <c r="SM369"/>
      <c r="SN369"/>
      <c r="SO369"/>
      <c r="SP369"/>
      <c r="SQ369"/>
      <c r="SR369"/>
      <c r="SS369"/>
      <c r="ST369"/>
      <c r="SU369"/>
      <c r="SV369"/>
      <c r="SW369"/>
      <c r="SX369"/>
      <c r="SY369"/>
      <c r="SZ369"/>
      <c r="TA369"/>
      <c r="TB369"/>
      <c r="TC369"/>
      <c r="TD369"/>
      <c r="TE369"/>
      <c r="TF369"/>
      <c r="TG369"/>
      <c r="TH369"/>
      <c r="TI369"/>
      <c r="TJ369"/>
      <c r="TK369"/>
      <c r="TL369"/>
      <c r="TM369"/>
      <c r="TN369"/>
      <c r="TO369"/>
      <c r="TP369"/>
      <c r="TQ369"/>
      <c r="TR369"/>
      <c r="TS369"/>
      <c r="TT369"/>
      <c r="TU369"/>
      <c r="TV369"/>
      <c r="TW369"/>
      <c r="TX369"/>
      <c r="TY369"/>
      <c r="TZ369"/>
      <c r="UA369"/>
      <c r="UB369"/>
      <c r="UC369"/>
      <c r="UD369"/>
      <c r="UE369"/>
      <c r="UF369"/>
      <c r="UG369"/>
      <c r="UH369"/>
      <c r="UI369"/>
      <c r="UJ369"/>
      <c r="UK369"/>
      <c r="UL369"/>
      <c r="UM369"/>
      <c r="UN369"/>
      <c r="UO369"/>
      <c r="UP369"/>
      <c r="UQ369"/>
      <c r="UR369"/>
      <c r="US369"/>
      <c r="UT369"/>
      <c r="UU369"/>
      <c r="UV369"/>
      <c r="UW369"/>
      <c r="UX369"/>
      <c r="UY369"/>
      <c r="UZ369"/>
      <c r="VA369"/>
      <c r="VB369"/>
      <c r="VC369"/>
      <c r="VD369"/>
      <c r="VE369"/>
      <c r="VF369"/>
      <c r="VG369"/>
      <c r="VH369"/>
      <c r="VI369"/>
      <c r="VJ369"/>
      <c r="VK369"/>
      <c r="VL369"/>
      <c r="VM369"/>
      <c r="VN369"/>
      <c r="VO369"/>
      <c r="VP369"/>
      <c r="VQ369"/>
      <c r="VR369"/>
      <c r="VS369"/>
      <c r="VT369"/>
      <c r="VU369"/>
      <c r="VV369"/>
      <c r="VW369"/>
      <c r="VX369"/>
      <c r="VY369"/>
      <c r="VZ369"/>
      <c r="WA369"/>
      <c r="WB369"/>
      <c r="WC369"/>
      <c r="WD369"/>
      <c r="WE369"/>
      <c r="WF369"/>
      <c r="WG369"/>
      <c r="WH369"/>
      <c r="WI369"/>
      <c r="WJ369"/>
      <c r="WK369"/>
      <c r="WL369"/>
      <c r="WM369"/>
      <c r="WN369"/>
      <c r="WO369"/>
      <c r="WP369"/>
      <c r="WQ369"/>
      <c r="WR369"/>
      <c r="WS369"/>
      <c r="WT369"/>
      <c r="WU369"/>
      <c r="WV369"/>
      <c r="WW369"/>
      <c r="WX369"/>
      <c r="WY369"/>
      <c r="WZ369"/>
      <c r="XA369"/>
      <c r="XB369"/>
      <c r="XC369"/>
      <c r="XD369"/>
      <c r="XE369"/>
      <c r="XF369"/>
      <c r="XG369"/>
      <c r="XH369"/>
      <c r="XI369"/>
      <c r="XJ369"/>
      <c r="XK369"/>
      <c r="XL369"/>
      <c r="XM369"/>
      <c r="XN369"/>
      <c r="XO369"/>
      <c r="XP369"/>
      <c r="XQ369"/>
      <c r="XR369"/>
      <c r="XS369"/>
      <c r="XT369"/>
      <c r="XU369"/>
      <c r="XV369"/>
      <c r="XW369"/>
      <c r="XX369"/>
      <c r="XY369"/>
      <c r="XZ369"/>
      <c r="YA369"/>
      <c r="YB369"/>
      <c r="YC369"/>
      <c r="YD369"/>
      <c r="YE369"/>
      <c r="YF369"/>
      <c r="YG369"/>
      <c r="YH369"/>
      <c r="YI369"/>
      <c r="YJ369"/>
      <c r="YK369"/>
      <c r="YL369"/>
      <c r="YM369"/>
      <c r="YN369"/>
      <c r="YO369"/>
      <c r="YP369"/>
      <c r="YQ369"/>
      <c r="YR369"/>
      <c r="YS369"/>
      <c r="YT369"/>
      <c r="YU369"/>
      <c r="YV369"/>
      <c r="YW369"/>
      <c r="YX369"/>
      <c r="YY369"/>
      <c r="YZ369"/>
      <c r="ZA369"/>
      <c r="ZB369"/>
      <c r="ZC369"/>
      <c r="ZD369"/>
      <c r="ZE369"/>
      <c r="ZF369"/>
      <c r="ZG369"/>
      <c r="ZH369"/>
      <c r="ZI369"/>
      <c r="ZJ369"/>
      <c r="ZK369"/>
      <c r="ZL369"/>
      <c r="ZM369"/>
      <c r="ZN369"/>
      <c r="ZO369"/>
      <c r="ZP369"/>
      <c r="ZQ369"/>
      <c r="ZR369"/>
      <c r="ZS369"/>
      <c r="ZT369"/>
      <c r="ZU369"/>
      <c r="ZV369"/>
      <c r="ZW369"/>
      <c r="ZX369"/>
      <c r="ZY369"/>
      <c r="ZZ369"/>
    </row>
    <row r="370" spans="1:702" s="18" customFormat="1">
      <c r="A370" s="16" t="s">
        <v>69</v>
      </c>
      <c r="B370">
        <v>125635.65357290539</v>
      </c>
      <c r="C370">
        <v>123119.07903507701</v>
      </c>
      <c r="D370">
        <v>129299.38304983673</v>
      </c>
      <c r="E370">
        <v>134759.80017719854</v>
      </c>
      <c r="F370">
        <v>133687.08195556272</v>
      </c>
      <c r="G370">
        <v>139672.78810276734</v>
      </c>
      <c r="H370">
        <v>130313.75882706701</v>
      </c>
      <c r="I370">
        <v>159112.92089045618</v>
      </c>
      <c r="J370">
        <v>148810.54882930606</v>
      </c>
      <c r="K370">
        <v>163924.62939496213</v>
      </c>
      <c r="L370">
        <v>182039.96955636024</v>
      </c>
      <c r="M370">
        <v>809387.35660331929</v>
      </c>
      <c r="N370">
        <v>815804.87898133066</v>
      </c>
      <c r="O370">
        <v>913052.57171615609</v>
      </c>
      <c r="P370">
        <v>884294.06885431032</v>
      </c>
      <c r="Q370">
        <v>870906.11385829933</v>
      </c>
      <c r="R370">
        <v>874097.18246538402</v>
      </c>
      <c r="S370">
        <v>806972.58060321526</v>
      </c>
      <c r="T370">
        <v>816017.01195362932</v>
      </c>
      <c r="U370">
        <v>802590.91912019835</v>
      </c>
      <c r="V370">
        <v>882897.90411606431</v>
      </c>
      <c r="W370">
        <v>796833.71491162351</v>
      </c>
      <c r="X370">
        <v>741050.44988826266</v>
      </c>
      <c r="Y370">
        <v>789348.61435360298</v>
      </c>
      <c r="Z370">
        <v>758823.39561284881</v>
      </c>
      <c r="AA370">
        <v>775497.5596714071</v>
      </c>
      <c r="AB370">
        <v>646016.85465207393</v>
      </c>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c r="CW370"/>
      <c r="CX370"/>
      <c r="CY370"/>
      <c r="CZ370"/>
      <c r="DA370"/>
      <c r="DB370"/>
      <c r="DC370"/>
      <c r="DD370"/>
      <c r="DE370"/>
      <c r="DF370"/>
      <c r="DG370"/>
      <c r="DH370"/>
      <c r="DI370"/>
      <c r="DJ370"/>
      <c r="DK370"/>
      <c r="DL370"/>
      <c r="DM370"/>
      <c r="DN370"/>
      <c r="DO370"/>
      <c r="DP370"/>
      <c r="DQ370"/>
      <c r="DR370"/>
      <c r="DS370"/>
      <c r="DT370"/>
      <c r="DU370"/>
      <c r="DV370"/>
      <c r="DW370"/>
      <c r="DX370"/>
      <c r="DY370"/>
      <c r="DZ370"/>
      <c r="EA370"/>
      <c r="EB370"/>
      <c r="EC370"/>
      <c r="ED370"/>
      <c r="EE370"/>
      <c r="EF370"/>
      <c r="EG370"/>
      <c r="EH370"/>
      <c r="EI370"/>
      <c r="EJ370"/>
      <c r="EK370"/>
      <c r="EL370"/>
      <c r="EM370"/>
      <c r="EN370"/>
      <c r="EO370"/>
      <c r="EP370"/>
      <c r="EQ370"/>
      <c r="ER370"/>
      <c r="ES370"/>
      <c r="ET370"/>
      <c r="EU370"/>
      <c r="EV370"/>
      <c r="EW370"/>
      <c r="EX370"/>
      <c r="EY370"/>
      <c r="EZ370"/>
      <c r="FA370"/>
      <c r="FB370"/>
      <c r="FC370"/>
      <c r="FD370"/>
      <c r="FE370"/>
      <c r="FF370"/>
      <c r="FG370"/>
      <c r="FH370"/>
      <c r="FI370"/>
      <c r="FJ370"/>
      <c r="FK370"/>
      <c r="FL370"/>
      <c r="FM370"/>
      <c r="FN370"/>
      <c r="FO370"/>
      <c r="FP370"/>
      <c r="FQ370"/>
      <c r="FR370"/>
      <c r="FS370"/>
      <c r="FT370"/>
      <c r="FU370"/>
      <c r="FV370"/>
      <c r="FW370"/>
      <c r="FX370"/>
      <c r="FY370"/>
      <c r="FZ370"/>
      <c r="GA370"/>
      <c r="GB370"/>
      <c r="GC370"/>
      <c r="GD370"/>
      <c r="GE370"/>
      <c r="GF370"/>
      <c r="GG370"/>
      <c r="GH370"/>
      <c r="GI370"/>
      <c r="GJ370"/>
      <c r="GK370"/>
      <c r="GL370"/>
      <c r="GM370"/>
      <c r="GN370"/>
      <c r="GO370"/>
      <c r="GP370"/>
      <c r="GQ370"/>
      <c r="GR370"/>
      <c r="GS370"/>
      <c r="GT370"/>
      <c r="GU370"/>
      <c r="GV370"/>
      <c r="GW370"/>
      <c r="GX370"/>
      <c r="GY370"/>
      <c r="GZ370"/>
      <c r="HA370"/>
      <c r="HB370"/>
      <c r="HC370"/>
      <c r="HD370"/>
      <c r="HE370"/>
      <c r="HF370"/>
      <c r="HG370"/>
      <c r="HH370"/>
      <c r="HI370"/>
      <c r="HJ370"/>
      <c r="HK370"/>
      <c r="HL370"/>
      <c r="HM370"/>
      <c r="HN370"/>
      <c r="HO370"/>
      <c r="HP370"/>
      <c r="HQ370"/>
      <c r="HR370"/>
      <c r="HS370"/>
      <c r="HT370"/>
      <c r="HU370"/>
      <c r="HV370"/>
      <c r="HW370"/>
      <c r="HX370"/>
      <c r="HY370"/>
      <c r="HZ370"/>
      <c r="IA370"/>
      <c r="IB370"/>
      <c r="IC370"/>
      <c r="ID370"/>
      <c r="IE370"/>
      <c r="IF370"/>
      <c r="IG370"/>
      <c r="IH370"/>
      <c r="II370"/>
      <c r="IJ370"/>
      <c r="IK370"/>
      <c r="IL370"/>
      <c r="IM370"/>
      <c r="IN370"/>
      <c r="IO370"/>
      <c r="IP370"/>
      <c r="IQ370"/>
      <c r="IR370"/>
      <c r="IS370"/>
      <c r="IT370"/>
      <c r="IU370"/>
      <c r="IV370"/>
      <c r="IW370"/>
      <c r="IX370"/>
      <c r="IY370"/>
      <c r="IZ370"/>
      <c r="JA370"/>
      <c r="JB370"/>
      <c r="JC370"/>
      <c r="JD370"/>
      <c r="JE370"/>
      <c r="JF370"/>
      <c r="JG370"/>
      <c r="JH370"/>
      <c r="JI370"/>
      <c r="JJ370"/>
      <c r="JK370"/>
      <c r="JL370"/>
      <c r="JM370"/>
      <c r="JN370"/>
      <c r="JO370"/>
      <c r="JP370"/>
      <c r="JQ370"/>
      <c r="JR370"/>
      <c r="JS370"/>
      <c r="JT370"/>
      <c r="JU370"/>
      <c r="JV370"/>
      <c r="JW370"/>
      <c r="JX370"/>
      <c r="JY370"/>
      <c r="JZ370"/>
      <c r="KA370"/>
      <c r="KB370"/>
      <c r="KC370"/>
      <c r="KD370"/>
      <c r="KE370"/>
      <c r="KF370"/>
      <c r="KG370"/>
      <c r="KH370"/>
      <c r="KI370"/>
      <c r="KJ370"/>
      <c r="KK370"/>
      <c r="KL370"/>
      <c r="KM370"/>
      <c r="KN370"/>
      <c r="KO370"/>
      <c r="KP370"/>
      <c r="KQ370"/>
      <c r="KR370"/>
      <c r="KS370"/>
      <c r="KT370"/>
      <c r="KU370"/>
      <c r="KV370"/>
      <c r="KW370"/>
      <c r="KX370"/>
      <c r="KY370"/>
      <c r="KZ370"/>
      <c r="LA370"/>
      <c r="LB370"/>
      <c r="LC370"/>
      <c r="LD370"/>
      <c r="LE370"/>
      <c r="LF370"/>
      <c r="LG370"/>
      <c r="LH370"/>
      <c r="LI370"/>
      <c r="LJ370"/>
      <c r="LK370"/>
      <c r="LL370"/>
      <c r="LM370"/>
      <c r="LN370"/>
      <c r="LO370"/>
      <c r="LP370"/>
      <c r="LQ370"/>
      <c r="LR370"/>
      <c r="LS370"/>
      <c r="LT370"/>
      <c r="LU370"/>
      <c r="LV370"/>
      <c r="LW370"/>
      <c r="LX370"/>
      <c r="LY370"/>
      <c r="LZ370"/>
      <c r="MA370"/>
      <c r="MB370"/>
      <c r="MC370"/>
      <c r="MD370"/>
      <c r="ME370"/>
      <c r="MF370"/>
      <c r="MG370"/>
      <c r="MH370"/>
      <c r="MI370"/>
      <c r="MJ370"/>
      <c r="MK370"/>
      <c r="ML370"/>
      <c r="MM370"/>
      <c r="MN370"/>
      <c r="MO370"/>
      <c r="MP370"/>
      <c r="MQ370"/>
      <c r="MR370"/>
      <c r="MS370"/>
      <c r="MT370"/>
      <c r="MU370"/>
      <c r="MV370"/>
      <c r="MW370"/>
      <c r="MX370"/>
      <c r="MY370"/>
      <c r="MZ370"/>
      <c r="NA370"/>
      <c r="NB370"/>
      <c r="NC370"/>
      <c r="ND370"/>
      <c r="NE370"/>
      <c r="NF370"/>
      <c r="NG370"/>
      <c r="NH370"/>
      <c r="NI370"/>
      <c r="NJ370"/>
      <c r="NK370"/>
      <c r="NL370"/>
      <c r="NM370"/>
      <c r="NN370"/>
      <c r="NO370"/>
      <c r="NP370"/>
      <c r="NQ370"/>
      <c r="NR370"/>
      <c r="NS370"/>
      <c r="NT370"/>
      <c r="NU370"/>
      <c r="NV370"/>
      <c r="NW370"/>
      <c r="NX370"/>
      <c r="NY370"/>
      <c r="NZ370"/>
      <c r="OA370"/>
      <c r="OB370"/>
      <c r="OC370"/>
      <c r="OD370"/>
      <c r="OE370"/>
      <c r="OF370"/>
      <c r="OG370"/>
      <c r="OH370"/>
      <c r="OI370"/>
      <c r="OJ370"/>
      <c r="OK370"/>
      <c r="OL370"/>
      <c r="OM370"/>
      <c r="ON370"/>
      <c r="OO370"/>
      <c r="OP370"/>
      <c r="OQ370"/>
      <c r="OR370"/>
      <c r="OS370"/>
      <c r="OT370"/>
      <c r="OU370"/>
      <c r="OV370"/>
      <c r="OW370"/>
      <c r="OX370"/>
      <c r="OY370"/>
      <c r="OZ370"/>
      <c r="PA370"/>
      <c r="PB370"/>
      <c r="PC370"/>
      <c r="PD370"/>
      <c r="PE370"/>
      <c r="PF370"/>
      <c r="PG370"/>
      <c r="PH370"/>
      <c r="PI370"/>
      <c r="PJ370"/>
      <c r="PK370"/>
      <c r="PL370"/>
      <c r="PM370"/>
      <c r="PN370"/>
      <c r="PO370"/>
      <c r="PP370"/>
      <c r="PQ370"/>
      <c r="PR370"/>
      <c r="PS370"/>
      <c r="PT370"/>
      <c r="PU370"/>
      <c r="PV370"/>
      <c r="PW370"/>
      <c r="PX370"/>
      <c r="PY370"/>
      <c r="PZ370"/>
      <c r="QA370"/>
      <c r="QB370"/>
      <c r="QC370"/>
      <c r="QD370"/>
      <c r="QE370"/>
      <c r="QF370"/>
      <c r="QG370"/>
      <c r="QH370"/>
      <c r="QI370"/>
      <c r="QJ370"/>
      <c r="QK370"/>
      <c r="QL370"/>
      <c r="QM370"/>
      <c r="QN370"/>
      <c r="QO370"/>
      <c r="QP370"/>
      <c r="QQ370"/>
      <c r="QR370"/>
      <c r="QS370"/>
      <c r="QT370"/>
      <c r="QU370"/>
      <c r="QV370"/>
      <c r="QW370"/>
      <c r="QX370"/>
      <c r="QY370"/>
      <c r="QZ370"/>
      <c r="RA370"/>
      <c r="RB370"/>
      <c r="RC370"/>
      <c r="RD370"/>
      <c r="RE370"/>
      <c r="RF370"/>
      <c r="RG370"/>
      <c r="RH370"/>
      <c r="RI370"/>
      <c r="RJ370"/>
      <c r="RK370"/>
      <c r="RL370"/>
      <c r="RM370"/>
      <c r="RN370"/>
      <c r="RO370"/>
      <c r="RP370"/>
      <c r="RQ370"/>
      <c r="RR370"/>
      <c r="RS370"/>
      <c r="RT370"/>
      <c r="RU370"/>
      <c r="RV370"/>
      <c r="RW370"/>
      <c r="RX370"/>
      <c r="RY370"/>
      <c r="RZ370"/>
      <c r="SA370"/>
      <c r="SB370"/>
      <c r="SC370"/>
      <c r="SD370"/>
      <c r="SE370"/>
      <c r="SF370"/>
      <c r="SG370"/>
      <c r="SH370"/>
      <c r="SI370"/>
      <c r="SJ370"/>
      <c r="SK370"/>
      <c r="SL370"/>
      <c r="SM370"/>
      <c r="SN370"/>
      <c r="SO370"/>
      <c r="SP370"/>
      <c r="SQ370"/>
      <c r="SR370"/>
      <c r="SS370"/>
      <c r="ST370"/>
      <c r="SU370"/>
      <c r="SV370"/>
      <c r="SW370"/>
      <c r="SX370"/>
      <c r="SY370"/>
      <c r="SZ370"/>
      <c r="TA370"/>
      <c r="TB370"/>
      <c r="TC370"/>
      <c r="TD370"/>
      <c r="TE370"/>
      <c r="TF370"/>
      <c r="TG370"/>
      <c r="TH370"/>
      <c r="TI370"/>
      <c r="TJ370"/>
      <c r="TK370"/>
      <c r="TL370"/>
      <c r="TM370"/>
      <c r="TN370"/>
      <c r="TO370"/>
      <c r="TP370"/>
      <c r="TQ370"/>
      <c r="TR370"/>
      <c r="TS370"/>
      <c r="TT370"/>
      <c r="TU370"/>
      <c r="TV370"/>
      <c r="TW370"/>
      <c r="TX370"/>
      <c r="TY370"/>
      <c r="TZ370"/>
      <c r="UA370"/>
      <c r="UB370"/>
      <c r="UC370"/>
      <c r="UD370"/>
      <c r="UE370"/>
      <c r="UF370"/>
      <c r="UG370"/>
      <c r="UH370"/>
      <c r="UI370"/>
      <c r="UJ370"/>
      <c r="UK370"/>
      <c r="UL370"/>
      <c r="UM370"/>
      <c r="UN370"/>
      <c r="UO370"/>
      <c r="UP370"/>
      <c r="UQ370"/>
      <c r="UR370"/>
      <c r="US370"/>
      <c r="UT370"/>
      <c r="UU370"/>
      <c r="UV370"/>
      <c r="UW370"/>
      <c r="UX370"/>
      <c r="UY370"/>
      <c r="UZ370"/>
      <c r="VA370"/>
      <c r="VB370"/>
      <c r="VC370"/>
      <c r="VD370"/>
      <c r="VE370"/>
      <c r="VF370"/>
      <c r="VG370"/>
      <c r="VH370"/>
      <c r="VI370"/>
      <c r="VJ370"/>
      <c r="VK370"/>
      <c r="VL370"/>
      <c r="VM370"/>
      <c r="VN370"/>
      <c r="VO370"/>
      <c r="VP370"/>
      <c r="VQ370"/>
      <c r="VR370"/>
      <c r="VS370"/>
      <c r="VT370"/>
      <c r="VU370"/>
      <c r="VV370"/>
      <c r="VW370"/>
      <c r="VX370"/>
      <c r="VY370"/>
      <c r="VZ370"/>
      <c r="WA370"/>
      <c r="WB370"/>
      <c r="WC370"/>
      <c r="WD370"/>
      <c r="WE370"/>
      <c r="WF370"/>
      <c r="WG370"/>
      <c r="WH370"/>
      <c r="WI370"/>
      <c r="WJ370"/>
      <c r="WK370"/>
      <c r="WL370"/>
      <c r="WM370"/>
      <c r="WN370"/>
      <c r="WO370"/>
      <c r="WP370"/>
      <c r="WQ370"/>
      <c r="WR370"/>
      <c r="WS370"/>
      <c r="WT370"/>
      <c r="WU370"/>
      <c r="WV370"/>
      <c r="WW370"/>
      <c r="WX370"/>
      <c r="WY370"/>
      <c r="WZ370"/>
      <c r="XA370"/>
      <c r="XB370"/>
      <c r="XC370"/>
      <c r="XD370"/>
      <c r="XE370"/>
      <c r="XF370"/>
      <c r="XG370"/>
      <c r="XH370"/>
      <c r="XI370"/>
      <c r="XJ370"/>
      <c r="XK370"/>
      <c r="XL370"/>
      <c r="XM370"/>
      <c r="XN370"/>
      <c r="XO370"/>
      <c r="XP370"/>
      <c r="XQ370"/>
      <c r="XR370"/>
      <c r="XS370"/>
      <c r="XT370"/>
      <c r="XU370"/>
      <c r="XV370"/>
      <c r="XW370"/>
      <c r="XX370"/>
      <c r="XY370"/>
      <c r="XZ370"/>
      <c r="YA370"/>
      <c r="YB370"/>
      <c r="YC370"/>
      <c r="YD370"/>
      <c r="YE370"/>
      <c r="YF370"/>
      <c r="YG370"/>
      <c r="YH370"/>
      <c r="YI370"/>
      <c r="YJ370"/>
      <c r="YK370"/>
      <c r="YL370"/>
      <c r="YM370"/>
      <c r="YN370"/>
      <c r="YO370"/>
      <c r="YP370"/>
      <c r="YQ370"/>
      <c r="YR370"/>
      <c r="YS370"/>
      <c r="YT370"/>
      <c r="YU370"/>
      <c r="YV370"/>
      <c r="YW370"/>
      <c r="YX370"/>
      <c r="YY370"/>
      <c r="YZ370"/>
      <c r="ZA370"/>
      <c r="ZB370"/>
      <c r="ZC370"/>
      <c r="ZD370"/>
      <c r="ZE370"/>
      <c r="ZF370"/>
      <c r="ZG370"/>
      <c r="ZH370"/>
      <c r="ZI370"/>
      <c r="ZJ370"/>
      <c r="ZK370"/>
      <c r="ZL370"/>
      <c r="ZM370"/>
      <c r="ZN370"/>
      <c r="ZO370"/>
      <c r="ZP370"/>
      <c r="ZQ370"/>
      <c r="ZR370"/>
      <c r="ZS370"/>
      <c r="ZT370"/>
      <c r="ZU370"/>
      <c r="ZV370"/>
      <c r="ZW370"/>
      <c r="ZX370"/>
      <c r="ZY370"/>
      <c r="ZZ370"/>
    </row>
    <row r="371" spans="1:702" s="18" customFormat="1">
      <c r="A371" s="16" t="s">
        <v>195</v>
      </c>
      <c r="B371">
        <v>628178.26786452695</v>
      </c>
      <c r="C371">
        <v>615595.39517538506</v>
      </c>
      <c r="D371">
        <v>646496.91524918366</v>
      </c>
      <c r="E371">
        <v>673799.00088599266</v>
      </c>
      <c r="F371">
        <v>668435.40977781359</v>
      </c>
      <c r="G371">
        <v>698363.94051383669</v>
      </c>
      <c r="H371">
        <v>651568.79413533502</v>
      </c>
      <c r="I371">
        <v>795564.60445228103</v>
      </c>
      <c r="J371">
        <v>744052.7441465304</v>
      </c>
      <c r="K371">
        <v>819623.14697481075</v>
      </c>
      <c r="L371">
        <v>910199.84778180136</v>
      </c>
      <c r="M371">
        <v>809387.35660331929</v>
      </c>
      <c r="N371">
        <v>815804.87898133066</v>
      </c>
      <c r="O371">
        <v>913052.57171615609</v>
      </c>
      <c r="P371">
        <v>884294.06885431032</v>
      </c>
      <c r="Q371">
        <v>870906.11385829933</v>
      </c>
      <c r="R371">
        <v>874097.18246538402</v>
      </c>
      <c r="S371">
        <v>806972.58060321526</v>
      </c>
      <c r="T371">
        <v>816017.01195362932</v>
      </c>
      <c r="U371">
        <v>802590.91912019835</v>
      </c>
      <c r="V371">
        <v>882897.90411606431</v>
      </c>
      <c r="W371">
        <v>796833.71491162351</v>
      </c>
      <c r="X371">
        <v>741050.44988826266</v>
      </c>
      <c r="Y371">
        <v>789348.61435360298</v>
      </c>
      <c r="Z371">
        <v>758823.39561284881</v>
      </c>
      <c r="AA371">
        <v>775497.5596714071</v>
      </c>
      <c r="AB371">
        <v>646016.85465207405</v>
      </c>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c r="CW371"/>
      <c r="CX371"/>
      <c r="CY371"/>
      <c r="CZ371"/>
      <c r="DA371"/>
      <c r="DB371"/>
      <c r="DC371"/>
      <c r="DD371"/>
      <c r="DE371"/>
      <c r="DF371"/>
      <c r="DG371"/>
      <c r="DH371"/>
      <c r="DI371"/>
      <c r="DJ371"/>
      <c r="DK371"/>
      <c r="DL371"/>
      <c r="DM371"/>
      <c r="DN371"/>
      <c r="DO371"/>
      <c r="DP371"/>
      <c r="DQ371"/>
      <c r="DR371"/>
      <c r="DS371"/>
      <c r="DT371"/>
      <c r="DU371"/>
      <c r="DV371"/>
      <c r="DW371"/>
      <c r="DX371"/>
      <c r="DY371"/>
      <c r="DZ371"/>
      <c r="EA371"/>
      <c r="EB371"/>
      <c r="EC371"/>
      <c r="ED371"/>
      <c r="EE371"/>
      <c r="EF371"/>
      <c r="EG371"/>
      <c r="EH371"/>
      <c r="EI371"/>
      <c r="EJ371"/>
      <c r="EK371"/>
      <c r="EL371"/>
      <c r="EM371"/>
      <c r="EN371"/>
      <c r="EO371"/>
      <c r="EP371"/>
      <c r="EQ371"/>
      <c r="ER371"/>
      <c r="ES371"/>
      <c r="ET371"/>
      <c r="EU371"/>
      <c r="EV371"/>
      <c r="EW371"/>
      <c r="EX371"/>
      <c r="EY371"/>
      <c r="EZ371"/>
      <c r="FA371"/>
      <c r="FB371"/>
      <c r="FC371"/>
      <c r="FD371"/>
      <c r="FE371"/>
      <c r="FF371"/>
      <c r="FG371"/>
      <c r="FH371"/>
      <c r="FI371"/>
      <c r="FJ371"/>
      <c r="FK371"/>
      <c r="FL371"/>
      <c r="FM371"/>
      <c r="FN371"/>
      <c r="FO371"/>
      <c r="FP371"/>
      <c r="FQ371"/>
      <c r="FR371"/>
      <c r="FS371"/>
      <c r="FT371"/>
      <c r="FU371"/>
      <c r="FV371"/>
      <c r="FW371"/>
      <c r="FX371"/>
      <c r="FY371"/>
      <c r="FZ371"/>
      <c r="GA371"/>
      <c r="GB371"/>
      <c r="GC371"/>
      <c r="GD371"/>
      <c r="GE371"/>
      <c r="GF371"/>
      <c r="GG371"/>
      <c r="GH371"/>
      <c r="GI371"/>
      <c r="GJ371"/>
      <c r="GK371"/>
      <c r="GL371"/>
      <c r="GM371"/>
      <c r="GN371"/>
      <c r="GO371"/>
      <c r="GP371"/>
      <c r="GQ371"/>
      <c r="GR371"/>
      <c r="GS371"/>
      <c r="GT371"/>
      <c r="GU371"/>
      <c r="GV371"/>
      <c r="GW371"/>
      <c r="GX371"/>
      <c r="GY371"/>
      <c r="GZ371"/>
      <c r="HA371"/>
      <c r="HB371"/>
      <c r="HC371"/>
      <c r="HD371"/>
      <c r="HE371"/>
      <c r="HF371"/>
      <c r="HG371"/>
      <c r="HH371"/>
      <c r="HI371"/>
      <c r="HJ371"/>
      <c r="HK371"/>
      <c r="HL371"/>
      <c r="HM371"/>
      <c r="HN371"/>
      <c r="HO371"/>
      <c r="HP371"/>
      <c r="HQ371"/>
      <c r="HR371"/>
      <c r="HS371"/>
      <c r="HT371"/>
      <c r="HU371"/>
      <c r="HV371"/>
      <c r="HW371"/>
      <c r="HX371"/>
      <c r="HY371"/>
      <c r="HZ371"/>
      <c r="IA371"/>
      <c r="IB371"/>
      <c r="IC371"/>
      <c r="ID371"/>
      <c r="IE371"/>
      <c r="IF371"/>
      <c r="IG371"/>
      <c r="IH371"/>
      <c r="II371"/>
      <c r="IJ371"/>
      <c r="IK371"/>
      <c r="IL371"/>
      <c r="IM371"/>
      <c r="IN371"/>
      <c r="IO371"/>
      <c r="IP371"/>
      <c r="IQ371"/>
      <c r="IR371"/>
      <c r="IS371"/>
      <c r="IT371"/>
      <c r="IU371"/>
      <c r="IV371"/>
      <c r="IW371"/>
      <c r="IX371"/>
      <c r="IY371"/>
      <c r="IZ371"/>
      <c r="JA371"/>
      <c r="JB371"/>
      <c r="JC371"/>
      <c r="JD371"/>
      <c r="JE371"/>
      <c r="JF371"/>
      <c r="JG371"/>
      <c r="JH371"/>
      <c r="JI371"/>
      <c r="JJ371"/>
      <c r="JK371"/>
      <c r="JL371"/>
      <c r="JM371"/>
      <c r="JN371"/>
      <c r="JO371"/>
      <c r="JP371"/>
      <c r="JQ371"/>
      <c r="JR371"/>
      <c r="JS371"/>
      <c r="JT371"/>
      <c r="JU371"/>
      <c r="JV371"/>
      <c r="JW371"/>
      <c r="JX371"/>
      <c r="JY371"/>
      <c r="JZ371"/>
      <c r="KA371"/>
      <c r="KB371"/>
      <c r="KC371"/>
      <c r="KD371"/>
      <c r="KE371"/>
      <c r="KF371"/>
      <c r="KG371"/>
      <c r="KH371"/>
      <c r="KI371"/>
      <c r="KJ371"/>
      <c r="KK371"/>
      <c r="KL371"/>
      <c r="KM371"/>
      <c r="KN371"/>
      <c r="KO371"/>
      <c r="KP371"/>
      <c r="KQ371"/>
      <c r="KR371"/>
      <c r="KS371"/>
      <c r="KT371"/>
      <c r="KU371"/>
      <c r="KV371"/>
      <c r="KW371"/>
      <c r="KX371"/>
      <c r="KY371"/>
      <c r="KZ371"/>
      <c r="LA371"/>
      <c r="LB371"/>
      <c r="LC371"/>
      <c r="LD371"/>
      <c r="LE371"/>
      <c r="LF371"/>
      <c r="LG371"/>
      <c r="LH371"/>
      <c r="LI371"/>
      <c r="LJ371"/>
      <c r="LK371"/>
      <c r="LL371"/>
      <c r="LM371"/>
      <c r="LN371"/>
      <c r="LO371"/>
      <c r="LP371"/>
      <c r="LQ371"/>
      <c r="LR371"/>
      <c r="LS371"/>
      <c r="LT371"/>
      <c r="LU371"/>
      <c r="LV371"/>
      <c r="LW371"/>
      <c r="LX371"/>
      <c r="LY371"/>
      <c r="LZ371"/>
      <c r="MA371"/>
      <c r="MB371"/>
      <c r="MC371"/>
      <c r="MD371"/>
      <c r="ME371"/>
      <c r="MF371"/>
      <c r="MG371"/>
      <c r="MH371"/>
      <c r="MI371"/>
      <c r="MJ371"/>
      <c r="MK371"/>
      <c r="ML371"/>
      <c r="MM371"/>
      <c r="MN371"/>
      <c r="MO371"/>
      <c r="MP371"/>
      <c r="MQ371"/>
      <c r="MR371"/>
      <c r="MS371"/>
      <c r="MT371"/>
      <c r="MU371"/>
      <c r="MV371"/>
      <c r="MW371"/>
      <c r="MX371"/>
      <c r="MY371"/>
      <c r="MZ371"/>
      <c r="NA371"/>
      <c r="NB371"/>
      <c r="NC371"/>
      <c r="ND371"/>
      <c r="NE371"/>
      <c r="NF371"/>
      <c r="NG371"/>
      <c r="NH371"/>
      <c r="NI371"/>
      <c r="NJ371"/>
      <c r="NK371"/>
      <c r="NL371"/>
      <c r="NM371"/>
      <c r="NN371"/>
      <c r="NO371"/>
      <c r="NP371"/>
      <c r="NQ371"/>
      <c r="NR371"/>
      <c r="NS371"/>
      <c r="NT371"/>
      <c r="NU371"/>
      <c r="NV371"/>
      <c r="NW371"/>
      <c r="NX371"/>
      <c r="NY371"/>
      <c r="NZ371"/>
      <c r="OA371"/>
      <c r="OB371"/>
      <c r="OC371"/>
      <c r="OD371"/>
      <c r="OE371"/>
      <c r="OF371"/>
      <c r="OG371"/>
      <c r="OH371"/>
      <c r="OI371"/>
      <c r="OJ371"/>
      <c r="OK371"/>
      <c r="OL371"/>
      <c r="OM371"/>
      <c r="ON371"/>
      <c r="OO371"/>
      <c r="OP371"/>
      <c r="OQ371"/>
      <c r="OR371"/>
      <c r="OS371"/>
      <c r="OT371"/>
      <c r="OU371"/>
      <c r="OV371"/>
      <c r="OW371"/>
      <c r="OX371"/>
      <c r="OY371"/>
      <c r="OZ371"/>
      <c r="PA371"/>
      <c r="PB371"/>
      <c r="PC371"/>
      <c r="PD371"/>
      <c r="PE371"/>
      <c r="PF371"/>
      <c r="PG371"/>
      <c r="PH371"/>
      <c r="PI371"/>
      <c r="PJ371"/>
      <c r="PK371"/>
      <c r="PL371"/>
      <c r="PM371"/>
      <c r="PN371"/>
      <c r="PO371"/>
      <c r="PP371"/>
      <c r="PQ371"/>
      <c r="PR371"/>
      <c r="PS371"/>
      <c r="PT371"/>
      <c r="PU371"/>
      <c r="PV371"/>
      <c r="PW371"/>
      <c r="PX371"/>
      <c r="PY371"/>
      <c r="PZ371"/>
      <c r="QA371"/>
      <c r="QB371"/>
      <c r="QC371"/>
      <c r="QD371"/>
      <c r="QE371"/>
      <c r="QF371"/>
      <c r="QG371"/>
      <c r="QH371"/>
      <c r="QI371"/>
      <c r="QJ371"/>
      <c r="QK371"/>
      <c r="QL371"/>
      <c r="QM371"/>
      <c r="QN371"/>
      <c r="QO371"/>
      <c r="QP371"/>
      <c r="QQ371"/>
      <c r="QR371"/>
      <c r="QS371"/>
      <c r="QT371"/>
      <c r="QU371"/>
      <c r="QV371"/>
      <c r="QW371"/>
      <c r="QX371"/>
      <c r="QY371"/>
      <c r="QZ371"/>
      <c r="RA371"/>
      <c r="RB371"/>
      <c r="RC371"/>
      <c r="RD371"/>
      <c r="RE371"/>
      <c r="RF371"/>
      <c r="RG371"/>
      <c r="RH371"/>
      <c r="RI371"/>
      <c r="RJ371"/>
      <c r="RK371"/>
      <c r="RL371"/>
      <c r="RM371"/>
      <c r="RN371"/>
      <c r="RO371"/>
      <c r="RP371"/>
      <c r="RQ371"/>
      <c r="RR371"/>
      <c r="RS371"/>
      <c r="RT371"/>
      <c r="RU371"/>
      <c r="RV371"/>
      <c r="RW371"/>
      <c r="RX371"/>
      <c r="RY371"/>
      <c r="RZ371"/>
      <c r="SA371"/>
      <c r="SB371"/>
      <c r="SC371"/>
      <c r="SD371"/>
      <c r="SE371"/>
      <c r="SF371"/>
      <c r="SG371"/>
      <c r="SH371"/>
      <c r="SI371"/>
      <c r="SJ371"/>
      <c r="SK371"/>
      <c r="SL371"/>
      <c r="SM371"/>
      <c r="SN371"/>
      <c r="SO371"/>
      <c r="SP371"/>
      <c r="SQ371"/>
      <c r="SR371"/>
      <c r="SS371"/>
      <c r="ST371"/>
      <c r="SU371"/>
      <c r="SV371"/>
      <c r="SW371"/>
      <c r="SX371"/>
      <c r="SY371"/>
      <c r="SZ371"/>
      <c r="TA371"/>
      <c r="TB371"/>
      <c r="TC371"/>
      <c r="TD371"/>
      <c r="TE371"/>
      <c r="TF371"/>
      <c r="TG371"/>
      <c r="TH371"/>
      <c r="TI371"/>
      <c r="TJ371"/>
      <c r="TK371"/>
      <c r="TL371"/>
      <c r="TM371"/>
      <c r="TN371"/>
      <c r="TO371"/>
      <c r="TP371"/>
      <c r="TQ371"/>
      <c r="TR371"/>
      <c r="TS371"/>
      <c r="TT371"/>
      <c r="TU371"/>
      <c r="TV371"/>
      <c r="TW371"/>
      <c r="TX371"/>
      <c r="TY371"/>
      <c r="TZ371"/>
      <c r="UA371"/>
      <c r="UB371"/>
      <c r="UC371"/>
      <c r="UD371"/>
      <c r="UE371"/>
      <c r="UF371"/>
      <c r="UG371"/>
      <c r="UH371"/>
      <c r="UI371"/>
      <c r="UJ371"/>
      <c r="UK371"/>
      <c r="UL371"/>
      <c r="UM371"/>
      <c r="UN371"/>
      <c r="UO371"/>
      <c r="UP371"/>
      <c r="UQ371"/>
      <c r="UR371"/>
      <c r="US371"/>
      <c r="UT371"/>
      <c r="UU371"/>
      <c r="UV371"/>
      <c r="UW371"/>
      <c r="UX371"/>
      <c r="UY371"/>
      <c r="UZ371"/>
      <c r="VA371"/>
      <c r="VB371"/>
      <c r="VC371"/>
      <c r="VD371"/>
      <c r="VE371"/>
      <c r="VF371"/>
      <c r="VG371"/>
      <c r="VH371"/>
      <c r="VI371"/>
      <c r="VJ371"/>
      <c r="VK371"/>
      <c r="VL371"/>
      <c r="VM371"/>
      <c r="VN371"/>
      <c r="VO371"/>
      <c r="VP371"/>
      <c r="VQ371"/>
      <c r="VR371"/>
      <c r="VS371"/>
      <c r="VT371"/>
      <c r="VU371"/>
      <c r="VV371"/>
      <c r="VW371"/>
      <c r="VX371"/>
      <c r="VY371"/>
      <c r="VZ371"/>
      <c r="WA371"/>
      <c r="WB371"/>
      <c r="WC371"/>
      <c r="WD371"/>
      <c r="WE371"/>
      <c r="WF371"/>
      <c r="WG371"/>
      <c r="WH371"/>
      <c r="WI371"/>
      <c r="WJ371"/>
      <c r="WK371"/>
      <c r="WL371"/>
      <c r="WM371"/>
      <c r="WN371"/>
      <c r="WO371"/>
      <c r="WP371"/>
      <c r="WQ371"/>
      <c r="WR371"/>
      <c r="WS371"/>
      <c r="WT371"/>
      <c r="WU371"/>
      <c r="WV371"/>
      <c r="WW371"/>
      <c r="WX371"/>
      <c r="WY371"/>
      <c r="WZ371"/>
      <c r="XA371"/>
      <c r="XB371"/>
      <c r="XC371"/>
      <c r="XD371"/>
      <c r="XE371"/>
      <c r="XF371"/>
      <c r="XG371"/>
      <c r="XH371"/>
      <c r="XI371"/>
      <c r="XJ371"/>
      <c r="XK371"/>
      <c r="XL371"/>
      <c r="XM371"/>
      <c r="XN371"/>
      <c r="XO371"/>
      <c r="XP371"/>
      <c r="XQ371"/>
      <c r="XR371"/>
      <c r="XS371"/>
      <c r="XT371"/>
      <c r="XU371"/>
      <c r="XV371"/>
      <c r="XW371"/>
      <c r="XX371"/>
      <c r="XY371"/>
      <c r="XZ371"/>
      <c r="YA371"/>
      <c r="YB371"/>
      <c r="YC371"/>
      <c r="YD371"/>
      <c r="YE371"/>
      <c r="YF371"/>
      <c r="YG371"/>
      <c r="YH371"/>
      <c r="YI371"/>
      <c r="YJ371"/>
      <c r="YK371"/>
      <c r="YL371"/>
      <c r="YM371"/>
      <c r="YN371"/>
      <c r="YO371"/>
      <c r="YP371"/>
      <c r="YQ371"/>
      <c r="YR371"/>
      <c r="YS371"/>
      <c r="YT371"/>
      <c r="YU371"/>
      <c r="YV371"/>
      <c r="YW371"/>
      <c r="YX371"/>
      <c r="YY371"/>
      <c r="YZ371"/>
      <c r="ZA371"/>
      <c r="ZB371"/>
      <c r="ZC371"/>
      <c r="ZD371"/>
      <c r="ZE371"/>
      <c r="ZF371"/>
      <c r="ZG371"/>
      <c r="ZH371"/>
      <c r="ZI371"/>
      <c r="ZJ371"/>
      <c r="ZK371"/>
      <c r="ZL371"/>
      <c r="ZM371"/>
      <c r="ZN371"/>
      <c r="ZO371"/>
      <c r="ZP371"/>
      <c r="ZQ371"/>
      <c r="ZR371"/>
      <c r="ZS371"/>
      <c r="ZT371"/>
      <c r="ZU371"/>
      <c r="ZV371"/>
      <c r="ZW371"/>
      <c r="ZX371"/>
      <c r="ZY371"/>
      <c r="ZZ371"/>
    </row>
    <row r="372" spans="1:702" s="18" customFormat="1">
      <c r="A372" s="69" t="s">
        <v>361</v>
      </c>
      <c r="B372">
        <v>0</v>
      </c>
      <c r="C372">
        <v>0</v>
      </c>
      <c r="D372">
        <v>0</v>
      </c>
      <c r="E372">
        <v>0</v>
      </c>
      <c r="F372">
        <v>0</v>
      </c>
      <c r="G372">
        <v>0</v>
      </c>
      <c r="H372">
        <v>0</v>
      </c>
      <c r="I372">
        <v>0</v>
      </c>
      <c r="J372">
        <v>0</v>
      </c>
      <c r="K372">
        <v>0</v>
      </c>
      <c r="L372">
        <v>0</v>
      </c>
      <c r="M372">
        <v>0</v>
      </c>
      <c r="N372">
        <v>0</v>
      </c>
      <c r="O372">
        <v>0</v>
      </c>
      <c r="P372">
        <v>0</v>
      </c>
      <c r="Q372">
        <v>0</v>
      </c>
      <c r="R372">
        <v>0</v>
      </c>
      <c r="S372">
        <v>0</v>
      </c>
      <c r="T372">
        <v>0</v>
      </c>
      <c r="U372">
        <v>0</v>
      </c>
      <c r="V372">
        <v>0</v>
      </c>
      <c r="W372">
        <v>0</v>
      </c>
      <c r="X372">
        <v>0</v>
      </c>
      <c r="Y372">
        <v>0</v>
      </c>
      <c r="Z372">
        <v>0</v>
      </c>
      <c r="AA372">
        <v>0</v>
      </c>
      <c r="AB372">
        <v>0</v>
      </c>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c r="CW372"/>
      <c r="CX372"/>
      <c r="CY372"/>
      <c r="CZ372"/>
      <c r="DA372"/>
      <c r="DB372"/>
      <c r="DC372"/>
      <c r="DD372"/>
      <c r="DE372"/>
      <c r="DF372"/>
      <c r="DG372"/>
      <c r="DH372"/>
      <c r="DI372"/>
      <c r="DJ372"/>
      <c r="DK372"/>
      <c r="DL372"/>
      <c r="DM372"/>
      <c r="DN372"/>
      <c r="DO372"/>
      <c r="DP372"/>
      <c r="DQ372"/>
      <c r="DR372"/>
      <c r="DS372"/>
      <c r="DT372"/>
      <c r="DU372"/>
      <c r="DV372"/>
      <c r="DW372"/>
      <c r="DX372"/>
      <c r="DY372"/>
      <c r="DZ372"/>
      <c r="EA372"/>
      <c r="EB372"/>
      <c r="EC372"/>
      <c r="ED372"/>
      <c r="EE372"/>
      <c r="EF372"/>
      <c r="EG372"/>
      <c r="EH372"/>
      <c r="EI372"/>
      <c r="EJ372"/>
      <c r="EK372"/>
      <c r="EL372"/>
      <c r="EM372"/>
      <c r="EN372"/>
      <c r="EO372"/>
      <c r="EP372"/>
      <c r="EQ372"/>
      <c r="ER372"/>
      <c r="ES372"/>
      <c r="ET372"/>
      <c r="EU372"/>
      <c r="EV372"/>
      <c r="EW372"/>
      <c r="EX372"/>
      <c r="EY372"/>
      <c r="EZ372"/>
      <c r="FA372"/>
      <c r="FB372"/>
      <c r="FC372"/>
      <c r="FD372"/>
      <c r="FE372"/>
      <c r="FF372"/>
      <c r="FG372"/>
      <c r="FH372"/>
      <c r="FI372"/>
      <c r="FJ372"/>
      <c r="FK372"/>
      <c r="FL372"/>
      <c r="FM372"/>
      <c r="FN372"/>
      <c r="FO372"/>
      <c r="FP372"/>
      <c r="FQ372"/>
      <c r="FR372"/>
      <c r="FS372"/>
      <c r="FT372"/>
      <c r="FU372"/>
      <c r="FV372"/>
      <c r="FW372"/>
      <c r="FX372"/>
      <c r="FY372"/>
      <c r="FZ372"/>
      <c r="GA372"/>
      <c r="GB372"/>
      <c r="GC372"/>
      <c r="GD372"/>
      <c r="GE372"/>
      <c r="GF372"/>
      <c r="GG372"/>
      <c r="GH372"/>
      <c r="GI372"/>
      <c r="GJ372"/>
      <c r="GK372"/>
      <c r="GL372"/>
      <c r="GM372"/>
      <c r="GN372"/>
      <c r="GO372"/>
      <c r="GP372"/>
      <c r="GQ372"/>
      <c r="GR372"/>
      <c r="GS372"/>
      <c r="GT372"/>
      <c r="GU372"/>
      <c r="GV372"/>
      <c r="GW372"/>
      <c r="GX372"/>
      <c r="GY372"/>
      <c r="GZ372"/>
      <c r="HA372"/>
      <c r="HB372"/>
      <c r="HC372"/>
      <c r="HD372"/>
      <c r="HE372"/>
      <c r="HF372"/>
      <c r="HG372"/>
      <c r="HH372"/>
      <c r="HI372"/>
      <c r="HJ372"/>
      <c r="HK372"/>
      <c r="HL372"/>
      <c r="HM372"/>
      <c r="HN372"/>
      <c r="HO372"/>
      <c r="HP372"/>
      <c r="HQ372"/>
      <c r="HR372"/>
      <c r="HS372"/>
      <c r="HT372"/>
      <c r="HU372"/>
      <c r="HV372"/>
      <c r="HW372"/>
      <c r="HX372"/>
      <c r="HY372"/>
      <c r="HZ372"/>
      <c r="IA372"/>
      <c r="IB372"/>
      <c r="IC372"/>
      <c r="ID372"/>
      <c r="IE372"/>
      <c r="IF372"/>
      <c r="IG372"/>
      <c r="IH372"/>
      <c r="II372"/>
      <c r="IJ372"/>
      <c r="IK372"/>
      <c r="IL372"/>
      <c r="IM372"/>
      <c r="IN372"/>
      <c r="IO372"/>
      <c r="IP372"/>
      <c r="IQ372"/>
      <c r="IR372"/>
      <c r="IS372"/>
      <c r="IT372"/>
      <c r="IU372"/>
      <c r="IV372"/>
      <c r="IW372"/>
      <c r="IX372"/>
      <c r="IY372"/>
      <c r="IZ372"/>
      <c r="JA372"/>
      <c r="JB372"/>
      <c r="JC372"/>
      <c r="JD372"/>
      <c r="JE372"/>
      <c r="JF372"/>
      <c r="JG372"/>
      <c r="JH372"/>
      <c r="JI372"/>
      <c r="JJ372"/>
      <c r="JK372"/>
      <c r="JL372"/>
      <c r="JM372"/>
      <c r="JN372"/>
      <c r="JO372"/>
      <c r="JP372"/>
      <c r="JQ372"/>
      <c r="JR372"/>
      <c r="JS372"/>
      <c r="JT372"/>
      <c r="JU372"/>
      <c r="JV372"/>
      <c r="JW372"/>
      <c r="JX372"/>
      <c r="JY372"/>
      <c r="JZ372"/>
      <c r="KA372"/>
      <c r="KB372"/>
      <c r="KC372"/>
      <c r="KD372"/>
      <c r="KE372"/>
      <c r="KF372"/>
      <c r="KG372"/>
      <c r="KH372"/>
      <c r="KI372"/>
      <c r="KJ372"/>
      <c r="KK372"/>
      <c r="KL372"/>
      <c r="KM372"/>
      <c r="KN372"/>
      <c r="KO372"/>
      <c r="KP372"/>
      <c r="KQ372"/>
      <c r="KR372"/>
      <c r="KS372"/>
      <c r="KT372"/>
      <c r="KU372"/>
      <c r="KV372"/>
      <c r="KW372"/>
      <c r="KX372"/>
      <c r="KY372"/>
      <c r="KZ372"/>
      <c r="LA372"/>
      <c r="LB372"/>
      <c r="LC372"/>
      <c r="LD372"/>
      <c r="LE372"/>
      <c r="LF372"/>
      <c r="LG372"/>
      <c r="LH372"/>
      <c r="LI372"/>
      <c r="LJ372"/>
      <c r="LK372"/>
      <c r="LL372"/>
      <c r="LM372"/>
      <c r="LN372"/>
      <c r="LO372"/>
      <c r="LP372"/>
      <c r="LQ372"/>
      <c r="LR372"/>
      <c r="LS372"/>
      <c r="LT372"/>
      <c r="LU372"/>
      <c r="LV372"/>
      <c r="LW372"/>
      <c r="LX372"/>
      <c r="LY372"/>
      <c r="LZ372"/>
      <c r="MA372"/>
      <c r="MB372"/>
      <c r="MC372"/>
      <c r="MD372"/>
      <c r="ME372"/>
      <c r="MF372"/>
      <c r="MG372"/>
      <c r="MH372"/>
      <c r="MI372"/>
      <c r="MJ372"/>
      <c r="MK372"/>
      <c r="ML372"/>
      <c r="MM372"/>
      <c r="MN372"/>
      <c r="MO372"/>
      <c r="MP372"/>
      <c r="MQ372"/>
      <c r="MR372"/>
      <c r="MS372"/>
      <c r="MT372"/>
      <c r="MU372"/>
      <c r="MV372"/>
      <c r="MW372"/>
      <c r="MX372"/>
      <c r="MY372"/>
      <c r="MZ372"/>
      <c r="NA372"/>
      <c r="NB372"/>
      <c r="NC372"/>
      <c r="ND372"/>
      <c r="NE372"/>
      <c r="NF372"/>
      <c r="NG372"/>
      <c r="NH372"/>
      <c r="NI372"/>
      <c r="NJ372"/>
      <c r="NK372"/>
      <c r="NL372"/>
      <c r="NM372"/>
      <c r="NN372"/>
      <c r="NO372"/>
      <c r="NP372"/>
      <c r="NQ372"/>
      <c r="NR372"/>
      <c r="NS372"/>
      <c r="NT372"/>
      <c r="NU372"/>
      <c r="NV372"/>
      <c r="NW372"/>
      <c r="NX372"/>
      <c r="NY372"/>
      <c r="NZ372"/>
      <c r="OA372"/>
      <c r="OB372"/>
      <c r="OC372"/>
      <c r="OD372"/>
      <c r="OE372"/>
      <c r="OF372"/>
      <c r="OG372"/>
      <c r="OH372"/>
      <c r="OI372"/>
      <c r="OJ372"/>
      <c r="OK372"/>
      <c r="OL372"/>
      <c r="OM372"/>
      <c r="ON372"/>
      <c r="OO372"/>
      <c r="OP372"/>
      <c r="OQ372"/>
      <c r="OR372"/>
      <c r="OS372"/>
      <c r="OT372"/>
      <c r="OU372"/>
      <c r="OV372"/>
      <c r="OW372"/>
      <c r="OX372"/>
      <c r="OY372"/>
      <c r="OZ372"/>
      <c r="PA372"/>
      <c r="PB372"/>
      <c r="PC372"/>
      <c r="PD372"/>
      <c r="PE372"/>
      <c r="PF372"/>
      <c r="PG372"/>
      <c r="PH372"/>
      <c r="PI372"/>
      <c r="PJ372"/>
      <c r="PK372"/>
      <c r="PL372"/>
      <c r="PM372"/>
      <c r="PN372"/>
      <c r="PO372"/>
      <c r="PP372"/>
      <c r="PQ372"/>
      <c r="PR372"/>
      <c r="PS372"/>
      <c r="PT372"/>
      <c r="PU372"/>
      <c r="PV372"/>
      <c r="PW372"/>
      <c r="PX372"/>
      <c r="PY372"/>
      <c r="PZ372"/>
      <c r="QA372"/>
      <c r="QB372"/>
      <c r="QC372"/>
      <c r="QD372"/>
      <c r="QE372"/>
      <c r="QF372"/>
      <c r="QG372"/>
      <c r="QH372"/>
      <c r="QI372"/>
      <c r="QJ372"/>
      <c r="QK372"/>
      <c r="QL372"/>
      <c r="QM372"/>
      <c r="QN372"/>
      <c r="QO372"/>
      <c r="QP372"/>
      <c r="QQ372"/>
      <c r="QR372"/>
      <c r="QS372"/>
      <c r="QT372"/>
      <c r="QU372"/>
      <c r="QV372"/>
      <c r="QW372"/>
      <c r="QX372"/>
      <c r="QY372"/>
      <c r="QZ372"/>
      <c r="RA372"/>
      <c r="RB372"/>
      <c r="RC372"/>
      <c r="RD372"/>
      <c r="RE372"/>
      <c r="RF372"/>
      <c r="RG372"/>
      <c r="RH372"/>
      <c r="RI372"/>
      <c r="RJ372"/>
      <c r="RK372"/>
      <c r="RL372"/>
      <c r="RM372"/>
      <c r="RN372"/>
      <c r="RO372"/>
      <c r="RP372"/>
      <c r="RQ372"/>
      <c r="RR372"/>
      <c r="RS372"/>
      <c r="RT372"/>
      <c r="RU372"/>
      <c r="RV372"/>
      <c r="RW372"/>
      <c r="RX372"/>
      <c r="RY372"/>
      <c r="RZ372"/>
      <c r="SA372"/>
      <c r="SB372"/>
      <c r="SC372"/>
      <c r="SD372"/>
      <c r="SE372"/>
      <c r="SF372"/>
      <c r="SG372"/>
      <c r="SH372"/>
      <c r="SI372"/>
      <c r="SJ372"/>
      <c r="SK372"/>
      <c r="SL372"/>
      <c r="SM372"/>
      <c r="SN372"/>
      <c r="SO372"/>
      <c r="SP372"/>
      <c r="SQ372"/>
      <c r="SR372"/>
      <c r="SS372"/>
      <c r="ST372"/>
      <c r="SU372"/>
      <c r="SV372"/>
      <c r="SW372"/>
      <c r="SX372"/>
      <c r="SY372"/>
      <c r="SZ372"/>
      <c r="TA372"/>
      <c r="TB372"/>
      <c r="TC372"/>
      <c r="TD372"/>
      <c r="TE372"/>
      <c r="TF372"/>
      <c r="TG372"/>
      <c r="TH372"/>
      <c r="TI372"/>
      <c r="TJ372"/>
      <c r="TK372"/>
      <c r="TL372"/>
      <c r="TM372"/>
      <c r="TN372"/>
      <c r="TO372"/>
      <c r="TP372"/>
      <c r="TQ372"/>
      <c r="TR372"/>
      <c r="TS372"/>
      <c r="TT372"/>
      <c r="TU372"/>
      <c r="TV372"/>
      <c r="TW372"/>
      <c r="TX372"/>
      <c r="TY372"/>
      <c r="TZ372"/>
      <c r="UA372"/>
      <c r="UB372"/>
      <c r="UC372"/>
      <c r="UD372"/>
      <c r="UE372"/>
      <c r="UF372"/>
      <c r="UG372"/>
      <c r="UH372"/>
      <c r="UI372"/>
      <c r="UJ372"/>
      <c r="UK372"/>
      <c r="UL372"/>
      <c r="UM372"/>
      <c r="UN372"/>
      <c r="UO372"/>
      <c r="UP372"/>
      <c r="UQ372"/>
      <c r="UR372"/>
      <c r="US372"/>
      <c r="UT372"/>
      <c r="UU372"/>
      <c r="UV372"/>
      <c r="UW372"/>
      <c r="UX372"/>
      <c r="UY372"/>
      <c r="UZ372"/>
      <c r="VA372"/>
      <c r="VB372"/>
      <c r="VC372"/>
      <c r="VD372"/>
      <c r="VE372"/>
      <c r="VF372"/>
      <c r="VG372"/>
      <c r="VH372"/>
      <c r="VI372"/>
      <c r="VJ372"/>
      <c r="VK372"/>
      <c r="VL372"/>
      <c r="VM372"/>
      <c r="VN372"/>
      <c r="VO372"/>
      <c r="VP372"/>
      <c r="VQ372"/>
      <c r="VR372"/>
      <c r="VS372"/>
      <c r="VT372"/>
      <c r="VU372"/>
      <c r="VV372"/>
      <c r="VW372"/>
      <c r="VX372"/>
      <c r="VY372"/>
      <c r="VZ372"/>
      <c r="WA372"/>
      <c r="WB372"/>
      <c r="WC372"/>
      <c r="WD372"/>
      <c r="WE372"/>
      <c r="WF372"/>
      <c r="WG372"/>
      <c r="WH372"/>
      <c r="WI372"/>
      <c r="WJ372"/>
      <c r="WK372"/>
      <c r="WL372"/>
      <c r="WM372"/>
      <c r="WN372"/>
      <c r="WO372"/>
      <c r="WP372"/>
      <c r="WQ372"/>
      <c r="WR372"/>
      <c r="WS372"/>
      <c r="WT372"/>
      <c r="WU372"/>
      <c r="WV372"/>
      <c r="WW372"/>
      <c r="WX372"/>
      <c r="WY372"/>
      <c r="WZ372"/>
      <c r="XA372"/>
      <c r="XB372"/>
      <c r="XC372"/>
      <c r="XD372"/>
      <c r="XE372"/>
      <c r="XF372"/>
      <c r="XG372"/>
      <c r="XH372"/>
      <c r="XI372"/>
      <c r="XJ372"/>
      <c r="XK372"/>
      <c r="XL372"/>
      <c r="XM372"/>
      <c r="XN372"/>
      <c r="XO372"/>
      <c r="XP372"/>
      <c r="XQ372"/>
      <c r="XR372"/>
      <c r="XS372"/>
      <c r="XT372"/>
      <c r="XU372"/>
      <c r="XV372"/>
      <c r="XW372"/>
      <c r="XX372"/>
      <c r="XY372"/>
      <c r="XZ372"/>
      <c r="YA372"/>
      <c r="YB372"/>
      <c r="YC372"/>
      <c r="YD372"/>
      <c r="YE372"/>
      <c r="YF372"/>
      <c r="YG372"/>
      <c r="YH372"/>
      <c r="YI372"/>
      <c r="YJ372"/>
      <c r="YK372"/>
      <c r="YL372"/>
      <c r="YM372"/>
      <c r="YN372"/>
      <c r="YO372"/>
      <c r="YP372"/>
      <c r="YQ372"/>
      <c r="YR372"/>
      <c r="YS372"/>
      <c r="YT372"/>
      <c r="YU372"/>
      <c r="YV372"/>
      <c r="YW372"/>
      <c r="YX372"/>
      <c r="YY372"/>
      <c r="YZ372"/>
      <c r="ZA372"/>
      <c r="ZB372"/>
      <c r="ZC372"/>
      <c r="ZD372"/>
      <c r="ZE372"/>
      <c r="ZF372"/>
      <c r="ZG372"/>
      <c r="ZH372"/>
      <c r="ZI372"/>
      <c r="ZJ372"/>
      <c r="ZK372"/>
      <c r="ZL372"/>
      <c r="ZM372"/>
      <c r="ZN372"/>
      <c r="ZO372"/>
      <c r="ZP372"/>
      <c r="ZQ372"/>
      <c r="ZR372"/>
      <c r="ZS372"/>
      <c r="ZT372"/>
      <c r="ZU372"/>
      <c r="ZV372"/>
      <c r="ZW372"/>
      <c r="ZX372"/>
      <c r="ZY372"/>
      <c r="ZZ372"/>
    </row>
    <row r="373" spans="1:702" s="18" customFormat="1">
      <c r="A373" s="158" t="s">
        <v>362</v>
      </c>
      <c r="B373">
        <v>0</v>
      </c>
      <c r="C373">
        <v>0</v>
      </c>
      <c r="D373">
        <v>0</v>
      </c>
      <c r="E373">
        <v>0</v>
      </c>
      <c r="F373">
        <v>0</v>
      </c>
      <c r="G373">
        <v>0</v>
      </c>
      <c r="H373">
        <v>0</v>
      </c>
      <c r="I373">
        <v>0</v>
      </c>
      <c r="J373">
        <v>0</v>
      </c>
      <c r="K373">
        <v>0</v>
      </c>
      <c r="L373">
        <v>0</v>
      </c>
      <c r="M373">
        <v>0</v>
      </c>
      <c r="N373">
        <v>0</v>
      </c>
      <c r="O373">
        <v>0</v>
      </c>
      <c r="P373">
        <v>0</v>
      </c>
      <c r="Q373">
        <v>0</v>
      </c>
      <c r="R373">
        <v>0</v>
      </c>
      <c r="S373">
        <v>0</v>
      </c>
      <c r="T373">
        <v>0</v>
      </c>
      <c r="U373">
        <v>0</v>
      </c>
      <c r="V373">
        <v>0</v>
      </c>
      <c r="W373">
        <v>0</v>
      </c>
      <c r="X373">
        <v>0</v>
      </c>
      <c r="Y373">
        <v>0</v>
      </c>
      <c r="Z373">
        <v>0</v>
      </c>
      <c r="AA373">
        <v>0</v>
      </c>
      <c r="AB373">
        <v>0</v>
      </c>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c r="CW373"/>
      <c r="CX373"/>
      <c r="CY373"/>
      <c r="CZ373"/>
      <c r="DA373"/>
      <c r="DB373"/>
      <c r="DC373"/>
      <c r="DD373"/>
      <c r="DE373"/>
      <c r="DF373"/>
      <c r="DG373"/>
      <c r="DH373"/>
      <c r="DI373"/>
      <c r="DJ373"/>
      <c r="DK373"/>
      <c r="DL373"/>
      <c r="DM373"/>
      <c r="DN373"/>
      <c r="DO373"/>
      <c r="DP373"/>
      <c r="DQ373"/>
      <c r="DR373"/>
      <c r="DS373"/>
      <c r="DT373"/>
      <c r="DU373"/>
      <c r="DV373"/>
      <c r="DW373"/>
      <c r="DX373"/>
      <c r="DY373"/>
      <c r="DZ373"/>
      <c r="EA373"/>
      <c r="EB373"/>
      <c r="EC373"/>
      <c r="ED373"/>
      <c r="EE373"/>
      <c r="EF373"/>
      <c r="EG373"/>
      <c r="EH373"/>
      <c r="EI373"/>
      <c r="EJ373"/>
      <c r="EK373"/>
      <c r="EL373"/>
      <c r="EM373"/>
      <c r="EN373"/>
      <c r="EO373"/>
      <c r="EP373"/>
      <c r="EQ373"/>
      <c r="ER373"/>
      <c r="ES373"/>
      <c r="ET373"/>
      <c r="EU373"/>
      <c r="EV373"/>
      <c r="EW373"/>
      <c r="EX373"/>
      <c r="EY373"/>
      <c r="EZ373"/>
      <c r="FA373"/>
      <c r="FB373"/>
      <c r="FC373"/>
      <c r="FD373"/>
      <c r="FE373"/>
      <c r="FF373"/>
      <c r="FG373"/>
      <c r="FH373"/>
      <c r="FI373"/>
      <c r="FJ373"/>
      <c r="FK373"/>
      <c r="FL373"/>
      <c r="FM373"/>
      <c r="FN373"/>
      <c r="FO373"/>
      <c r="FP373"/>
      <c r="FQ373"/>
      <c r="FR373"/>
      <c r="FS373"/>
      <c r="FT373"/>
      <c r="FU373"/>
      <c r="FV373"/>
      <c r="FW373"/>
      <c r="FX373"/>
      <c r="FY373"/>
      <c r="FZ373"/>
      <c r="GA373"/>
      <c r="GB373"/>
      <c r="GC373"/>
      <c r="GD373"/>
      <c r="GE373"/>
      <c r="GF373"/>
      <c r="GG373"/>
      <c r="GH373"/>
      <c r="GI373"/>
      <c r="GJ373"/>
      <c r="GK373"/>
      <c r="GL373"/>
      <c r="GM373"/>
      <c r="GN373"/>
      <c r="GO373"/>
      <c r="GP373"/>
      <c r="GQ373"/>
      <c r="GR373"/>
      <c r="GS373"/>
      <c r="GT373"/>
      <c r="GU373"/>
      <c r="GV373"/>
      <c r="GW373"/>
      <c r="GX373"/>
      <c r="GY373"/>
      <c r="GZ373"/>
      <c r="HA373"/>
      <c r="HB373"/>
      <c r="HC373"/>
      <c r="HD373"/>
      <c r="HE373"/>
      <c r="HF373"/>
      <c r="HG373"/>
      <c r="HH373"/>
      <c r="HI373"/>
      <c r="HJ373"/>
      <c r="HK373"/>
      <c r="HL373"/>
      <c r="HM373"/>
      <c r="HN373"/>
      <c r="HO373"/>
      <c r="HP373"/>
      <c r="HQ373"/>
      <c r="HR373"/>
      <c r="HS373"/>
      <c r="HT373"/>
      <c r="HU373"/>
      <c r="HV373"/>
      <c r="HW373"/>
      <c r="HX373"/>
      <c r="HY373"/>
      <c r="HZ373"/>
      <c r="IA373"/>
      <c r="IB373"/>
      <c r="IC373"/>
      <c r="ID373"/>
      <c r="IE373"/>
      <c r="IF373"/>
      <c r="IG373"/>
      <c r="IH373"/>
      <c r="II373"/>
      <c r="IJ373"/>
      <c r="IK373"/>
      <c r="IL373"/>
      <c r="IM373"/>
      <c r="IN373"/>
      <c r="IO373"/>
      <c r="IP373"/>
      <c r="IQ373"/>
      <c r="IR373"/>
      <c r="IS373"/>
      <c r="IT373"/>
      <c r="IU373"/>
      <c r="IV373"/>
      <c r="IW373"/>
      <c r="IX373"/>
      <c r="IY373"/>
      <c r="IZ373"/>
      <c r="JA373"/>
      <c r="JB373"/>
      <c r="JC373"/>
      <c r="JD373"/>
      <c r="JE373"/>
      <c r="JF373"/>
      <c r="JG373"/>
      <c r="JH373"/>
      <c r="JI373"/>
      <c r="JJ373"/>
      <c r="JK373"/>
      <c r="JL373"/>
      <c r="JM373"/>
      <c r="JN373"/>
      <c r="JO373"/>
      <c r="JP373"/>
      <c r="JQ373"/>
      <c r="JR373"/>
      <c r="JS373"/>
      <c r="JT373"/>
      <c r="JU373"/>
      <c r="JV373"/>
      <c r="JW373"/>
      <c r="JX373"/>
      <c r="JY373"/>
      <c r="JZ373"/>
      <c r="KA373"/>
      <c r="KB373"/>
      <c r="KC373"/>
      <c r="KD373"/>
      <c r="KE373"/>
      <c r="KF373"/>
      <c r="KG373"/>
      <c r="KH373"/>
      <c r="KI373"/>
      <c r="KJ373"/>
      <c r="KK373"/>
      <c r="KL373"/>
      <c r="KM373"/>
      <c r="KN373"/>
      <c r="KO373"/>
      <c r="KP373"/>
      <c r="KQ373"/>
      <c r="KR373"/>
      <c r="KS373"/>
      <c r="KT373"/>
      <c r="KU373"/>
      <c r="KV373"/>
      <c r="KW373"/>
      <c r="KX373"/>
      <c r="KY373"/>
      <c r="KZ373"/>
      <c r="LA373"/>
      <c r="LB373"/>
      <c r="LC373"/>
      <c r="LD373"/>
      <c r="LE373"/>
      <c r="LF373"/>
      <c r="LG373"/>
      <c r="LH373"/>
      <c r="LI373"/>
      <c r="LJ373"/>
      <c r="LK373"/>
      <c r="LL373"/>
      <c r="LM373"/>
      <c r="LN373"/>
      <c r="LO373"/>
      <c r="LP373"/>
      <c r="LQ373"/>
      <c r="LR373"/>
      <c r="LS373"/>
      <c r="LT373"/>
      <c r="LU373"/>
      <c r="LV373"/>
      <c r="LW373"/>
      <c r="LX373"/>
      <c r="LY373"/>
      <c r="LZ373"/>
      <c r="MA373"/>
      <c r="MB373"/>
      <c r="MC373"/>
      <c r="MD373"/>
      <c r="ME373"/>
      <c r="MF373"/>
      <c r="MG373"/>
      <c r="MH373"/>
      <c r="MI373"/>
      <c r="MJ373"/>
      <c r="MK373"/>
      <c r="ML373"/>
      <c r="MM373"/>
      <c r="MN373"/>
      <c r="MO373"/>
      <c r="MP373"/>
      <c r="MQ373"/>
      <c r="MR373"/>
      <c r="MS373"/>
      <c r="MT373"/>
      <c r="MU373"/>
      <c r="MV373"/>
      <c r="MW373"/>
      <c r="MX373"/>
      <c r="MY373"/>
      <c r="MZ373"/>
      <c r="NA373"/>
      <c r="NB373"/>
      <c r="NC373"/>
      <c r="ND373"/>
      <c r="NE373"/>
      <c r="NF373"/>
      <c r="NG373"/>
      <c r="NH373"/>
      <c r="NI373"/>
      <c r="NJ373"/>
      <c r="NK373"/>
      <c r="NL373"/>
      <c r="NM373"/>
      <c r="NN373"/>
      <c r="NO373"/>
      <c r="NP373"/>
      <c r="NQ373"/>
      <c r="NR373"/>
      <c r="NS373"/>
      <c r="NT373"/>
      <c r="NU373"/>
      <c r="NV373"/>
      <c r="NW373"/>
      <c r="NX373"/>
      <c r="NY373"/>
      <c r="NZ373"/>
      <c r="OA373"/>
      <c r="OB373"/>
      <c r="OC373"/>
      <c r="OD373"/>
      <c r="OE373"/>
      <c r="OF373"/>
      <c r="OG373"/>
      <c r="OH373"/>
      <c r="OI373"/>
      <c r="OJ373"/>
      <c r="OK373"/>
      <c r="OL373"/>
      <c r="OM373"/>
      <c r="ON373"/>
      <c r="OO373"/>
      <c r="OP373"/>
      <c r="OQ373"/>
      <c r="OR373"/>
      <c r="OS373"/>
      <c r="OT373"/>
      <c r="OU373"/>
      <c r="OV373"/>
      <c r="OW373"/>
      <c r="OX373"/>
      <c r="OY373"/>
      <c r="OZ373"/>
      <c r="PA373"/>
      <c r="PB373"/>
      <c r="PC373"/>
      <c r="PD373"/>
      <c r="PE373"/>
      <c r="PF373"/>
      <c r="PG373"/>
      <c r="PH373"/>
      <c r="PI373"/>
      <c r="PJ373"/>
      <c r="PK373"/>
      <c r="PL373"/>
      <c r="PM373"/>
      <c r="PN373"/>
      <c r="PO373"/>
      <c r="PP373"/>
      <c r="PQ373"/>
      <c r="PR373"/>
      <c r="PS373"/>
      <c r="PT373"/>
      <c r="PU373"/>
      <c r="PV373"/>
      <c r="PW373"/>
      <c r="PX373"/>
      <c r="PY373"/>
      <c r="PZ373"/>
      <c r="QA373"/>
      <c r="QB373"/>
      <c r="QC373"/>
      <c r="QD373"/>
      <c r="QE373"/>
      <c r="QF373"/>
      <c r="QG373"/>
      <c r="QH373"/>
      <c r="QI373"/>
      <c r="QJ373"/>
      <c r="QK373"/>
      <c r="QL373"/>
      <c r="QM373"/>
      <c r="QN373"/>
      <c r="QO373"/>
      <c r="QP373"/>
      <c r="QQ373"/>
      <c r="QR373"/>
      <c r="QS373"/>
      <c r="QT373"/>
      <c r="QU373"/>
      <c r="QV373"/>
      <c r="QW373"/>
      <c r="QX373"/>
      <c r="QY373"/>
      <c r="QZ373"/>
      <c r="RA373"/>
      <c r="RB373"/>
      <c r="RC373"/>
      <c r="RD373"/>
      <c r="RE373"/>
      <c r="RF373"/>
      <c r="RG373"/>
      <c r="RH373"/>
      <c r="RI373"/>
      <c r="RJ373"/>
      <c r="RK373"/>
      <c r="RL373"/>
      <c r="RM373"/>
      <c r="RN373"/>
      <c r="RO373"/>
      <c r="RP373"/>
      <c r="RQ373"/>
      <c r="RR373"/>
      <c r="RS373"/>
      <c r="RT373"/>
      <c r="RU373"/>
      <c r="RV373"/>
      <c r="RW373"/>
      <c r="RX373"/>
      <c r="RY373"/>
      <c r="RZ373"/>
      <c r="SA373"/>
      <c r="SB373"/>
      <c r="SC373"/>
      <c r="SD373"/>
      <c r="SE373"/>
      <c r="SF373"/>
      <c r="SG373"/>
      <c r="SH373"/>
      <c r="SI373"/>
      <c r="SJ373"/>
      <c r="SK373"/>
      <c r="SL373"/>
      <c r="SM373"/>
      <c r="SN373"/>
      <c r="SO373"/>
      <c r="SP373"/>
      <c r="SQ373"/>
      <c r="SR373"/>
      <c r="SS373"/>
      <c r="ST373"/>
      <c r="SU373"/>
      <c r="SV373"/>
      <c r="SW373"/>
      <c r="SX373"/>
      <c r="SY373"/>
      <c r="SZ373"/>
      <c r="TA373"/>
      <c r="TB373"/>
      <c r="TC373"/>
      <c r="TD373"/>
      <c r="TE373"/>
      <c r="TF373"/>
      <c r="TG373"/>
      <c r="TH373"/>
      <c r="TI373"/>
      <c r="TJ373"/>
      <c r="TK373"/>
      <c r="TL373"/>
      <c r="TM373"/>
      <c r="TN373"/>
      <c r="TO373"/>
      <c r="TP373"/>
      <c r="TQ373"/>
      <c r="TR373"/>
      <c r="TS373"/>
      <c r="TT373"/>
      <c r="TU373"/>
      <c r="TV373"/>
      <c r="TW373"/>
      <c r="TX373"/>
      <c r="TY373"/>
      <c r="TZ373"/>
      <c r="UA373"/>
      <c r="UB373"/>
      <c r="UC373"/>
      <c r="UD373"/>
      <c r="UE373"/>
      <c r="UF373"/>
      <c r="UG373"/>
      <c r="UH373"/>
      <c r="UI373"/>
      <c r="UJ373"/>
      <c r="UK373"/>
      <c r="UL373"/>
      <c r="UM373"/>
      <c r="UN373"/>
      <c r="UO373"/>
      <c r="UP373"/>
      <c r="UQ373"/>
      <c r="UR373"/>
      <c r="US373"/>
      <c r="UT373"/>
      <c r="UU373"/>
      <c r="UV373"/>
      <c r="UW373"/>
      <c r="UX373"/>
      <c r="UY373"/>
      <c r="UZ373"/>
      <c r="VA373"/>
      <c r="VB373"/>
      <c r="VC373"/>
      <c r="VD373"/>
      <c r="VE373"/>
      <c r="VF373"/>
      <c r="VG373"/>
      <c r="VH373"/>
      <c r="VI373"/>
      <c r="VJ373"/>
      <c r="VK373"/>
      <c r="VL373"/>
      <c r="VM373"/>
      <c r="VN373"/>
      <c r="VO373"/>
      <c r="VP373"/>
      <c r="VQ373"/>
      <c r="VR373"/>
      <c r="VS373"/>
      <c r="VT373"/>
      <c r="VU373"/>
      <c r="VV373"/>
      <c r="VW373"/>
      <c r="VX373"/>
      <c r="VY373"/>
      <c r="VZ373"/>
      <c r="WA373"/>
      <c r="WB373"/>
      <c r="WC373"/>
      <c r="WD373"/>
      <c r="WE373"/>
      <c r="WF373"/>
      <c r="WG373"/>
      <c r="WH373"/>
      <c r="WI373"/>
      <c r="WJ373"/>
      <c r="WK373"/>
      <c r="WL373"/>
      <c r="WM373"/>
      <c r="WN373"/>
      <c r="WO373"/>
      <c r="WP373"/>
      <c r="WQ373"/>
      <c r="WR373"/>
      <c r="WS373"/>
      <c r="WT373"/>
      <c r="WU373"/>
      <c r="WV373"/>
      <c r="WW373"/>
      <c r="WX373"/>
      <c r="WY373"/>
      <c r="WZ373"/>
      <c r="XA373"/>
      <c r="XB373"/>
      <c r="XC373"/>
      <c r="XD373"/>
      <c r="XE373"/>
      <c r="XF373"/>
      <c r="XG373"/>
      <c r="XH373"/>
      <c r="XI373"/>
      <c r="XJ373"/>
      <c r="XK373"/>
      <c r="XL373"/>
      <c r="XM373"/>
      <c r="XN373"/>
      <c r="XO373"/>
      <c r="XP373"/>
      <c r="XQ373"/>
      <c r="XR373"/>
      <c r="XS373"/>
      <c r="XT373"/>
      <c r="XU373"/>
      <c r="XV373"/>
      <c r="XW373"/>
      <c r="XX373"/>
      <c r="XY373"/>
      <c r="XZ373"/>
      <c r="YA373"/>
      <c r="YB373"/>
      <c r="YC373"/>
      <c r="YD373"/>
      <c r="YE373"/>
      <c r="YF373"/>
      <c r="YG373"/>
      <c r="YH373"/>
      <c r="YI373"/>
      <c r="YJ373"/>
      <c r="YK373"/>
      <c r="YL373"/>
      <c r="YM373"/>
      <c r="YN373"/>
      <c r="YO373"/>
      <c r="YP373"/>
      <c r="YQ373"/>
      <c r="YR373"/>
      <c r="YS373"/>
      <c r="YT373"/>
      <c r="YU373"/>
      <c r="YV373"/>
      <c r="YW373"/>
      <c r="YX373"/>
      <c r="YY373"/>
      <c r="YZ373"/>
      <c r="ZA373"/>
      <c r="ZB373"/>
      <c r="ZC373"/>
      <c r="ZD373"/>
      <c r="ZE373"/>
      <c r="ZF373"/>
      <c r="ZG373"/>
      <c r="ZH373"/>
      <c r="ZI373"/>
      <c r="ZJ373"/>
      <c r="ZK373"/>
      <c r="ZL373"/>
      <c r="ZM373"/>
      <c r="ZN373"/>
      <c r="ZO373"/>
      <c r="ZP373"/>
      <c r="ZQ373"/>
      <c r="ZR373"/>
      <c r="ZS373"/>
      <c r="ZT373"/>
      <c r="ZU373"/>
      <c r="ZV373"/>
      <c r="ZW373"/>
      <c r="ZX373"/>
      <c r="ZY373"/>
      <c r="ZZ373"/>
    </row>
    <row r="374" spans="1:702" s="18" customFormat="1">
      <c r="A374" s="16" t="s">
        <v>180</v>
      </c>
      <c r="B374">
        <v>0</v>
      </c>
      <c r="C374">
        <v>25127.130714581075</v>
      </c>
      <c r="D374">
        <v>50053.686677328937</v>
      </c>
      <c r="E374">
        <v>72642.790582222326</v>
      </c>
      <c r="F374">
        <v>89397.896282112197</v>
      </c>
      <c r="G374">
        <v>111136.30927511312</v>
      </c>
      <c r="H374">
        <v>134642.89443256793</v>
      </c>
      <c r="I374">
        <v>154818.35921561904</v>
      </c>
      <c r="J374">
        <v>171747.13147363815</v>
      </c>
      <c r="K374">
        <v>189787.29295756904</v>
      </c>
      <c r="L374">
        <v>209403.60770669102</v>
      </c>
      <c r="M374">
        <v>231232.7191471408</v>
      </c>
      <c r="N374">
        <v>254551.88116904604</v>
      </c>
      <c r="O374">
        <v>273773.59561705845</v>
      </c>
      <c r="P374">
        <v>293324.23623544682</v>
      </c>
      <c r="Q374">
        <v>312348.55453400116</v>
      </c>
      <c r="R374">
        <v>329542.11905701959</v>
      </c>
      <c r="S374">
        <v>359075.88338001765</v>
      </c>
      <c r="T374">
        <v>377376.39832944411</v>
      </c>
      <c r="U374">
        <v>408236.85415854875</v>
      </c>
      <c r="V374">
        <v>441586.06437457213</v>
      </c>
      <c r="W374">
        <v>479386.34369567875</v>
      </c>
      <c r="X374">
        <v>502976.3788266434</v>
      </c>
      <c r="Y374">
        <v>523068.87748263561</v>
      </c>
      <c r="Z374">
        <v>549699.46335814113</v>
      </c>
      <c r="AA374">
        <v>568162.08835607895</v>
      </c>
      <c r="AB374">
        <v>587419.95922363189</v>
      </c>
      <c r="AC374">
        <v>606077.57279452216</v>
      </c>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c r="CW374"/>
      <c r="CX374"/>
      <c r="CY374"/>
      <c r="CZ374"/>
      <c r="DA374"/>
      <c r="DB374"/>
      <c r="DC374"/>
      <c r="DD374"/>
      <c r="DE374"/>
      <c r="DF374"/>
      <c r="DG374"/>
      <c r="DH374"/>
      <c r="DI374"/>
      <c r="DJ374"/>
      <c r="DK374"/>
      <c r="DL374"/>
      <c r="DM374"/>
      <c r="DN374"/>
      <c r="DO374"/>
      <c r="DP374"/>
      <c r="DQ374"/>
      <c r="DR374"/>
      <c r="DS374"/>
      <c r="DT374"/>
      <c r="DU374"/>
      <c r="DV374"/>
      <c r="DW374"/>
      <c r="DX374"/>
      <c r="DY374"/>
      <c r="DZ374"/>
      <c r="EA374"/>
      <c r="EB374"/>
      <c r="EC374"/>
      <c r="ED374"/>
      <c r="EE374"/>
      <c r="EF374"/>
      <c r="EG374"/>
      <c r="EH374"/>
      <c r="EI374"/>
      <c r="EJ374"/>
      <c r="EK374"/>
      <c r="EL374"/>
      <c r="EM374"/>
      <c r="EN374"/>
      <c r="EO374"/>
      <c r="EP374"/>
      <c r="EQ374"/>
      <c r="ER374"/>
      <c r="ES374"/>
      <c r="ET374"/>
      <c r="EU374"/>
      <c r="EV374"/>
      <c r="EW374"/>
      <c r="EX374"/>
      <c r="EY374"/>
      <c r="EZ374"/>
      <c r="FA374"/>
      <c r="FB374"/>
      <c r="FC374"/>
      <c r="FD374"/>
      <c r="FE374"/>
      <c r="FF374"/>
      <c r="FG374"/>
      <c r="FH374"/>
      <c r="FI374"/>
      <c r="FJ374"/>
      <c r="FK374"/>
      <c r="FL374"/>
      <c r="FM374"/>
      <c r="FN374"/>
      <c r="FO374"/>
      <c r="FP374"/>
      <c r="FQ374"/>
      <c r="FR374"/>
      <c r="FS374"/>
      <c r="FT374"/>
      <c r="FU374"/>
      <c r="FV374"/>
      <c r="FW374"/>
      <c r="FX374"/>
      <c r="FY374"/>
      <c r="FZ374"/>
      <c r="GA374"/>
      <c r="GB374"/>
      <c r="GC374"/>
      <c r="GD374"/>
      <c r="GE374"/>
      <c r="GF374"/>
      <c r="GG374"/>
      <c r="GH374"/>
      <c r="GI374"/>
      <c r="GJ374"/>
      <c r="GK374"/>
      <c r="GL374"/>
      <c r="GM374"/>
      <c r="GN374"/>
      <c r="GO374"/>
      <c r="GP374"/>
      <c r="GQ374"/>
      <c r="GR374"/>
      <c r="GS374"/>
      <c r="GT374"/>
      <c r="GU374"/>
      <c r="GV374"/>
      <c r="GW374"/>
      <c r="GX374"/>
      <c r="GY374"/>
      <c r="GZ374"/>
      <c r="HA374"/>
      <c r="HB374"/>
      <c r="HC374"/>
      <c r="HD374"/>
      <c r="HE374"/>
      <c r="HF374"/>
      <c r="HG374"/>
      <c r="HH374"/>
      <c r="HI374"/>
      <c r="HJ374"/>
      <c r="HK374"/>
      <c r="HL374"/>
      <c r="HM374"/>
      <c r="HN374"/>
      <c r="HO374"/>
      <c r="HP374"/>
      <c r="HQ374"/>
      <c r="HR374"/>
      <c r="HS374"/>
      <c r="HT374"/>
      <c r="HU374"/>
      <c r="HV374"/>
      <c r="HW374"/>
      <c r="HX374"/>
      <c r="HY374"/>
      <c r="HZ374"/>
      <c r="IA374"/>
      <c r="IB374"/>
      <c r="IC374"/>
      <c r="ID374"/>
      <c r="IE374"/>
      <c r="IF374"/>
      <c r="IG374"/>
      <c r="IH374"/>
      <c r="II374"/>
      <c r="IJ374"/>
      <c r="IK374"/>
      <c r="IL374"/>
      <c r="IM374"/>
      <c r="IN374"/>
      <c r="IO374"/>
      <c r="IP374"/>
      <c r="IQ374"/>
      <c r="IR374"/>
      <c r="IS374"/>
      <c r="IT374"/>
      <c r="IU374"/>
      <c r="IV374"/>
      <c r="IW374"/>
      <c r="IX374"/>
      <c r="IY374"/>
      <c r="IZ374"/>
      <c r="JA374"/>
      <c r="JB374"/>
      <c r="JC374"/>
      <c r="JD374"/>
      <c r="JE374"/>
      <c r="JF374"/>
      <c r="JG374"/>
      <c r="JH374"/>
      <c r="JI374"/>
      <c r="JJ374"/>
      <c r="JK374"/>
      <c r="JL374"/>
      <c r="JM374"/>
      <c r="JN374"/>
      <c r="JO374"/>
      <c r="JP374"/>
      <c r="JQ374"/>
      <c r="JR374"/>
      <c r="JS374"/>
      <c r="JT374"/>
      <c r="JU374"/>
      <c r="JV374"/>
      <c r="JW374"/>
      <c r="JX374"/>
      <c r="JY374"/>
      <c r="JZ374"/>
      <c r="KA374"/>
      <c r="KB374"/>
      <c r="KC374"/>
      <c r="KD374"/>
      <c r="KE374"/>
      <c r="KF374"/>
      <c r="KG374"/>
      <c r="KH374"/>
      <c r="KI374"/>
      <c r="KJ374"/>
      <c r="KK374"/>
      <c r="KL374"/>
      <c r="KM374"/>
      <c r="KN374"/>
      <c r="KO374"/>
      <c r="KP374"/>
      <c r="KQ374"/>
      <c r="KR374"/>
      <c r="KS374"/>
      <c r="KT374"/>
      <c r="KU374"/>
      <c r="KV374"/>
      <c r="KW374"/>
      <c r="KX374"/>
      <c r="KY374"/>
      <c r="KZ374"/>
      <c r="LA374"/>
      <c r="LB374"/>
      <c r="LC374"/>
      <c r="LD374"/>
      <c r="LE374"/>
      <c r="LF374"/>
      <c r="LG374"/>
      <c r="LH374"/>
      <c r="LI374"/>
      <c r="LJ374"/>
      <c r="LK374"/>
      <c r="LL374"/>
      <c r="LM374"/>
      <c r="LN374"/>
      <c r="LO374"/>
      <c r="LP374"/>
      <c r="LQ374"/>
      <c r="LR374"/>
      <c r="LS374"/>
      <c r="LT374"/>
      <c r="LU374"/>
      <c r="LV374"/>
      <c r="LW374"/>
      <c r="LX374"/>
      <c r="LY374"/>
      <c r="LZ374"/>
      <c r="MA374"/>
      <c r="MB374"/>
      <c r="MC374"/>
      <c r="MD374"/>
      <c r="ME374"/>
      <c r="MF374"/>
      <c r="MG374"/>
      <c r="MH374"/>
      <c r="MI374"/>
      <c r="MJ374"/>
      <c r="MK374"/>
      <c r="ML374"/>
      <c r="MM374"/>
      <c r="MN374"/>
      <c r="MO374"/>
      <c r="MP374"/>
      <c r="MQ374"/>
      <c r="MR374"/>
      <c r="MS374"/>
      <c r="MT374"/>
      <c r="MU374"/>
      <c r="MV374"/>
      <c r="MW374"/>
      <c r="MX374"/>
      <c r="MY374"/>
      <c r="MZ374"/>
      <c r="NA374"/>
      <c r="NB374"/>
      <c r="NC374"/>
      <c r="ND374"/>
      <c r="NE374"/>
      <c r="NF374"/>
      <c r="NG374"/>
      <c r="NH374"/>
      <c r="NI374"/>
      <c r="NJ374"/>
      <c r="NK374"/>
      <c r="NL374"/>
      <c r="NM374"/>
      <c r="NN374"/>
      <c r="NO374"/>
      <c r="NP374"/>
      <c r="NQ374"/>
      <c r="NR374"/>
      <c r="NS374"/>
      <c r="NT374"/>
      <c r="NU374"/>
      <c r="NV374"/>
      <c r="NW374"/>
      <c r="NX374"/>
      <c r="NY374"/>
      <c r="NZ374"/>
      <c r="OA374"/>
      <c r="OB374"/>
      <c r="OC374"/>
      <c r="OD374"/>
      <c r="OE374"/>
      <c r="OF374"/>
      <c r="OG374"/>
      <c r="OH374"/>
      <c r="OI374"/>
      <c r="OJ374"/>
      <c r="OK374"/>
      <c r="OL374"/>
      <c r="OM374"/>
      <c r="ON374"/>
      <c r="OO374"/>
      <c r="OP374"/>
      <c r="OQ374"/>
      <c r="OR374"/>
      <c r="OS374"/>
      <c r="OT374"/>
      <c r="OU374"/>
      <c r="OV374"/>
      <c r="OW374"/>
      <c r="OX374"/>
      <c r="OY374"/>
      <c r="OZ374"/>
      <c r="PA374"/>
      <c r="PB374"/>
      <c r="PC374"/>
      <c r="PD374"/>
      <c r="PE374"/>
      <c r="PF374"/>
      <c r="PG374"/>
      <c r="PH374"/>
      <c r="PI374"/>
      <c r="PJ374"/>
      <c r="PK374"/>
      <c r="PL374"/>
      <c r="PM374"/>
      <c r="PN374"/>
      <c r="PO374"/>
      <c r="PP374"/>
      <c r="PQ374"/>
      <c r="PR374"/>
      <c r="PS374"/>
      <c r="PT374"/>
      <c r="PU374"/>
      <c r="PV374"/>
      <c r="PW374"/>
      <c r="PX374"/>
      <c r="PY374"/>
      <c r="PZ374"/>
      <c r="QA374"/>
      <c r="QB374"/>
      <c r="QC374"/>
      <c r="QD374"/>
      <c r="QE374"/>
      <c r="QF374"/>
      <c r="QG374"/>
      <c r="QH374"/>
      <c r="QI374"/>
      <c r="QJ374"/>
      <c r="QK374"/>
      <c r="QL374"/>
      <c r="QM374"/>
      <c r="QN374"/>
      <c r="QO374"/>
      <c r="QP374"/>
      <c r="QQ374"/>
      <c r="QR374"/>
      <c r="QS374"/>
      <c r="QT374"/>
      <c r="QU374"/>
      <c r="QV374"/>
      <c r="QW374"/>
      <c r="QX374"/>
      <c r="QY374"/>
      <c r="QZ374"/>
      <c r="RA374"/>
      <c r="RB374"/>
      <c r="RC374"/>
      <c r="RD374"/>
      <c r="RE374"/>
      <c r="RF374"/>
      <c r="RG374"/>
      <c r="RH374"/>
      <c r="RI374"/>
      <c r="RJ374"/>
      <c r="RK374"/>
      <c r="RL374"/>
      <c r="RM374"/>
      <c r="RN374"/>
      <c r="RO374"/>
      <c r="RP374"/>
      <c r="RQ374"/>
      <c r="RR374"/>
      <c r="RS374"/>
      <c r="RT374"/>
      <c r="RU374"/>
      <c r="RV374"/>
      <c r="RW374"/>
      <c r="RX374"/>
      <c r="RY374"/>
      <c r="RZ374"/>
      <c r="SA374"/>
      <c r="SB374"/>
      <c r="SC374"/>
      <c r="SD374"/>
      <c r="SE374"/>
      <c r="SF374"/>
      <c r="SG374"/>
      <c r="SH374"/>
      <c r="SI374"/>
      <c r="SJ374"/>
      <c r="SK374"/>
      <c r="SL374"/>
      <c r="SM374"/>
      <c r="SN374"/>
      <c r="SO374"/>
      <c r="SP374"/>
      <c r="SQ374"/>
      <c r="SR374"/>
      <c r="SS374"/>
      <c r="ST374"/>
      <c r="SU374"/>
      <c r="SV374"/>
      <c r="SW374"/>
      <c r="SX374"/>
      <c r="SY374"/>
      <c r="SZ374"/>
      <c r="TA374"/>
      <c r="TB374"/>
      <c r="TC374"/>
      <c r="TD374"/>
      <c r="TE374"/>
      <c r="TF374"/>
      <c r="TG374"/>
      <c r="TH374"/>
      <c r="TI374"/>
      <c r="TJ374"/>
      <c r="TK374"/>
      <c r="TL374"/>
      <c r="TM374"/>
      <c r="TN374"/>
      <c r="TO374"/>
      <c r="TP374"/>
      <c r="TQ374"/>
      <c r="TR374"/>
      <c r="TS374"/>
      <c r="TT374"/>
      <c r="TU374"/>
      <c r="TV374"/>
      <c r="TW374"/>
      <c r="TX374"/>
      <c r="TY374"/>
      <c r="TZ374"/>
      <c r="UA374"/>
      <c r="UB374"/>
      <c r="UC374"/>
      <c r="UD374"/>
      <c r="UE374"/>
      <c r="UF374"/>
      <c r="UG374"/>
      <c r="UH374"/>
      <c r="UI374"/>
      <c r="UJ374"/>
      <c r="UK374"/>
      <c r="UL374"/>
      <c r="UM374"/>
      <c r="UN374"/>
      <c r="UO374"/>
      <c r="UP374"/>
      <c r="UQ374"/>
      <c r="UR374"/>
      <c r="US374"/>
      <c r="UT374"/>
      <c r="UU374"/>
      <c r="UV374"/>
      <c r="UW374"/>
      <c r="UX374"/>
      <c r="UY374"/>
      <c r="UZ374"/>
      <c r="VA374"/>
      <c r="VB374"/>
      <c r="VC374"/>
      <c r="VD374"/>
      <c r="VE374"/>
      <c r="VF374"/>
      <c r="VG374"/>
      <c r="VH374"/>
      <c r="VI374"/>
      <c r="VJ374"/>
      <c r="VK374"/>
      <c r="VL374"/>
      <c r="VM374"/>
      <c r="VN374"/>
      <c r="VO374"/>
      <c r="VP374"/>
      <c r="VQ374"/>
      <c r="VR374"/>
      <c r="VS374"/>
      <c r="VT374"/>
      <c r="VU374"/>
      <c r="VV374"/>
      <c r="VW374"/>
      <c r="VX374"/>
      <c r="VY374"/>
      <c r="VZ374"/>
      <c r="WA374"/>
      <c r="WB374"/>
      <c r="WC374"/>
      <c r="WD374"/>
      <c r="WE374"/>
      <c r="WF374"/>
      <c r="WG374"/>
      <c r="WH374"/>
      <c r="WI374"/>
      <c r="WJ374"/>
      <c r="WK374"/>
      <c r="WL374"/>
      <c r="WM374"/>
      <c r="WN374"/>
      <c r="WO374"/>
      <c r="WP374"/>
      <c r="WQ374"/>
      <c r="WR374"/>
      <c r="WS374"/>
      <c r="WT374"/>
      <c r="WU374"/>
      <c r="WV374"/>
      <c r="WW374"/>
      <c r="WX374"/>
      <c r="WY374"/>
      <c r="WZ374"/>
      <c r="XA374"/>
      <c r="XB374"/>
      <c r="XC374"/>
      <c r="XD374"/>
      <c r="XE374"/>
      <c r="XF374"/>
      <c r="XG374"/>
      <c r="XH374"/>
      <c r="XI374"/>
      <c r="XJ374"/>
      <c r="XK374"/>
      <c r="XL374"/>
      <c r="XM374"/>
      <c r="XN374"/>
      <c r="XO374"/>
      <c r="XP374"/>
      <c r="XQ374"/>
      <c r="XR374"/>
      <c r="XS374"/>
      <c r="XT374"/>
      <c r="XU374"/>
      <c r="XV374"/>
      <c r="XW374"/>
      <c r="XX374"/>
      <c r="XY374"/>
      <c r="XZ374"/>
      <c r="YA374"/>
      <c r="YB374"/>
      <c r="YC374"/>
      <c r="YD374"/>
      <c r="YE374"/>
      <c r="YF374"/>
      <c r="YG374"/>
      <c r="YH374"/>
      <c r="YI374"/>
      <c r="YJ374"/>
      <c r="YK374"/>
      <c r="YL374"/>
      <c r="YM374"/>
      <c r="YN374"/>
      <c r="YO374"/>
      <c r="YP374"/>
      <c r="YQ374"/>
      <c r="YR374"/>
      <c r="YS374"/>
      <c r="YT374"/>
      <c r="YU374"/>
      <c r="YV374"/>
      <c r="YW374"/>
      <c r="YX374"/>
      <c r="YY374"/>
      <c r="YZ374"/>
      <c r="ZA374"/>
      <c r="ZB374"/>
      <c r="ZC374"/>
      <c r="ZD374"/>
      <c r="ZE374"/>
      <c r="ZF374"/>
      <c r="ZG374"/>
      <c r="ZH374"/>
      <c r="ZI374"/>
      <c r="ZJ374"/>
      <c r="ZK374"/>
      <c r="ZL374"/>
      <c r="ZM374"/>
      <c r="ZN374"/>
      <c r="ZO374"/>
      <c r="ZP374"/>
      <c r="ZQ374"/>
      <c r="ZR374"/>
      <c r="ZS374"/>
      <c r="ZT374"/>
      <c r="ZU374"/>
      <c r="ZV374"/>
      <c r="ZW374"/>
      <c r="ZX374"/>
      <c r="ZY374"/>
      <c r="ZZ374"/>
    </row>
    <row r="375" spans="1:702" s="18" customFormat="1">
      <c r="A375" s="16" t="s">
        <v>68</v>
      </c>
      <c r="B375">
        <v>502542.61429162155</v>
      </c>
      <c r="C375">
        <v>488033.51705836988</v>
      </c>
      <c r="D375">
        <v>468908.63651001517</v>
      </c>
      <c r="E375">
        <v>445914.88486176077</v>
      </c>
      <c r="F375">
        <v>467481.3340489933</v>
      </c>
      <c r="G375">
        <v>402537.09853688924</v>
      </c>
      <c r="H375">
        <v>324007.4266218649</v>
      </c>
      <c r="I375">
        <v>277773.45108854485</v>
      </c>
      <c r="J375">
        <v>270245.50140833354</v>
      </c>
      <c r="K375">
        <v>267957.66887549253</v>
      </c>
      <c r="L375">
        <v>275113.05374244048</v>
      </c>
      <c r="M375">
        <v>238923.58648937586</v>
      </c>
      <c r="N375">
        <v>193697.38018334395</v>
      </c>
      <c r="O375">
        <v>191421.2899423296</v>
      </c>
      <c r="P375">
        <v>193391.6019580143</v>
      </c>
      <c r="Q375">
        <v>203498.91845682543</v>
      </c>
      <c r="R375">
        <v>188350.20024437958</v>
      </c>
      <c r="S375">
        <v>0</v>
      </c>
      <c r="T375">
        <v>0</v>
      </c>
      <c r="U375">
        <v>0</v>
      </c>
      <c r="V375">
        <v>0</v>
      </c>
      <c r="W375">
        <v>0</v>
      </c>
      <c r="X375">
        <v>0</v>
      </c>
      <c r="Y375">
        <v>0</v>
      </c>
      <c r="Z375">
        <v>0</v>
      </c>
      <c r="AA375">
        <v>0</v>
      </c>
      <c r="AB375">
        <v>0</v>
      </c>
      <c r="AC375">
        <v>0</v>
      </c>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c r="CW375"/>
      <c r="CX375"/>
      <c r="CY375"/>
      <c r="CZ375"/>
      <c r="DA375"/>
      <c r="DB375"/>
      <c r="DC375"/>
      <c r="DD375"/>
      <c r="DE375"/>
      <c r="DF375"/>
      <c r="DG375"/>
      <c r="DH375"/>
      <c r="DI375"/>
      <c r="DJ375"/>
      <c r="DK375"/>
      <c r="DL375"/>
      <c r="DM375"/>
      <c r="DN375"/>
      <c r="DO375"/>
      <c r="DP375"/>
      <c r="DQ375"/>
      <c r="DR375"/>
      <c r="DS375"/>
      <c r="DT375"/>
      <c r="DU375"/>
      <c r="DV375"/>
      <c r="DW375"/>
      <c r="DX375"/>
      <c r="DY375"/>
      <c r="DZ375"/>
      <c r="EA375"/>
      <c r="EB375"/>
      <c r="EC375"/>
      <c r="ED375"/>
      <c r="EE375"/>
      <c r="EF375"/>
      <c r="EG375"/>
      <c r="EH375"/>
      <c r="EI375"/>
      <c r="EJ375"/>
      <c r="EK375"/>
      <c r="EL375"/>
      <c r="EM375"/>
      <c r="EN375"/>
      <c r="EO375"/>
      <c r="EP375"/>
      <c r="EQ375"/>
      <c r="ER375"/>
      <c r="ES375"/>
      <c r="ET375"/>
      <c r="EU375"/>
      <c r="EV375"/>
      <c r="EW375"/>
      <c r="EX375"/>
      <c r="EY375"/>
      <c r="EZ375"/>
      <c r="FA375"/>
      <c r="FB375"/>
      <c r="FC375"/>
      <c r="FD375"/>
      <c r="FE375"/>
      <c r="FF375"/>
      <c r="FG375"/>
      <c r="FH375"/>
      <c r="FI375"/>
      <c r="FJ375"/>
      <c r="FK375"/>
      <c r="FL375"/>
      <c r="FM375"/>
      <c r="FN375"/>
      <c r="FO375"/>
      <c r="FP375"/>
      <c r="FQ375"/>
      <c r="FR375"/>
      <c r="FS375"/>
      <c r="FT375"/>
      <c r="FU375"/>
      <c r="FV375"/>
      <c r="FW375"/>
      <c r="FX375"/>
      <c r="FY375"/>
      <c r="FZ375"/>
      <c r="GA375"/>
      <c r="GB375"/>
      <c r="GC375"/>
      <c r="GD375"/>
      <c r="GE375"/>
      <c r="GF375"/>
      <c r="GG375"/>
      <c r="GH375"/>
      <c r="GI375"/>
      <c r="GJ375"/>
      <c r="GK375"/>
      <c r="GL375"/>
      <c r="GM375"/>
      <c r="GN375"/>
      <c r="GO375"/>
      <c r="GP375"/>
      <c r="GQ375"/>
      <c r="GR375"/>
      <c r="GS375"/>
      <c r="GT375"/>
      <c r="GU375"/>
      <c r="GV375"/>
      <c r="GW375"/>
      <c r="GX375"/>
      <c r="GY375"/>
      <c r="GZ375"/>
      <c r="HA375"/>
      <c r="HB375"/>
      <c r="HC375"/>
      <c r="HD375"/>
      <c r="HE375"/>
      <c r="HF375"/>
      <c r="HG375"/>
      <c r="HH375"/>
      <c r="HI375"/>
      <c r="HJ375"/>
      <c r="HK375"/>
      <c r="HL375"/>
      <c r="HM375"/>
      <c r="HN375"/>
      <c r="HO375"/>
      <c r="HP375"/>
      <c r="HQ375"/>
      <c r="HR375"/>
      <c r="HS375"/>
      <c r="HT375"/>
      <c r="HU375"/>
      <c r="HV375"/>
      <c r="HW375"/>
      <c r="HX375"/>
      <c r="HY375"/>
      <c r="HZ375"/>
      <c r="IA375"/>
      <c r="IB375"/>
      <c r="IC375"/>
      <c r="ID375"/>
      <c r="IE375"/>
      <c r="IF375"/>
      <c r="IG375"/>
      <c r="IH375"/>
      <c r="II375"/>
      <c r="IJ375"/>
      <c r="IK375"/>
      <c r="IL375"/>
      <c r="IM375"/>
      <c r="IN375"/>
      <c r="IO375"/>
      <c r="IP375"/>
      <c r="IQ375"/>
      <c r="IR375"/>
      <c r="IS375"/>
      <c r="IT375"/>
      <c r="IU375"/>
      <c r="IV375"/>
      <c r="IW375"/>
      <c r="IX375"/>
      <c r="IY375"/>
      <c r="IZ375"/>
      <c r="JA375"/>
      <c r="JB375"/>
      <c r="JC375"/>
      <c r="JD375"/>
      <c r="JE375"/>
      <c r="JF375"/>
      <c r="JG375"/>
      <c r="JH375"/>
      <c r="JI375"/>
      <c r="JJ375"/>
      <c r="JK375"/>
      <c r="JL375"/>
      <c r="JM375"/>
      <c r="JN375"/>
      <c r="JO375"/>
      <c r="JP375"/>
      <c r="JQ375"/>
      <c r="JR375"/>
      <c r="JS375"/>
      <c r="JT375"/>
      <c r="JU375"/>
      <c r="JV375"/>
      <c r="JW375"/>
      <c r="JX375"/>
      <c r="JY375"/>
      <c r="JZ375"/>
      <c r="KA375"/>
      <c r="KB375"/>
      <c r="KC375"/>
      <c r="KD375"/>
      <c r="KE375"/>
      <c r="KF375"/>
      <c r="KG375"/>
      <c r="KH375"/>
      <c r="KI375"/>
      <c r="KJ375"/>
      <c r="KK375"/>
      <c r="KL375"/>
      <c r="KM375"/>
      <c r="KN375"/>
      <c r="KO375"/>
      <c r="KP375"/>
      <c r="KQ375"/>
      <c r="KR375"/>
      <c r="KS375"/>
      <c r="KT375"/>
      <c r="KU375"/>
      <c r="KV375"/>
      <c r="KW375"/>
      <c r="KX375"/>
      <c r="KY375"/>
      <c r="KZ375"/>
      <c r="LA375"/>
      <c r="LB375"/>
      <c r="LC375"/>
      <c r="LD375"/>
      <c r="LE375"/>
      <c r="LF375"/>
      <c r="LG375"/>
      <c r="LH375"/>
      <c r="LI375"/>
      <c r="LJ375"/>
      <c r="LK375"/>
      <c r="LL375"/>
      <c r="LM375"/>
      <c r="LN375"/>
      <c r="LO375"/>
      <c r="LP375"/>
      <c r="LQ375"/>
      <c r="LR375"/>
      <c r="LS375"/>
      <c r="LT375"/>
      <c r="LU375"/>
      <c r="LV375"/>
      <c r="LW375"/>
      <c r="LX375"/>
      <c r="LY375"/>
      <c r="LZ375"/>
      <c r="MA375"/>
      <c r="MB375"/>
      <c r="MC375"/>
      <c r="MD375"/>
      <c r="ME375"/>
      <c r="MF375"/>
      <c r="MG375"/>
      <c r="MH375"/>
      <c r="MI375"/>
      <c r="MJ375"/>
      <c r="MK375"/>
      <c r="ML375"/>
      <c r="MM375"/>
      <c r="MN375"/>
      <c r="MO375"/>
      <c r="MP375"/>
      <c r="MQ375"/>
      <c r="MR375"/>
      <c r="MS375"/>
      <c r="MT375"/>
      <c r="MU375"/>
      <c r="MV375"/>
      <c r="MW375"/>
      <c r="MX375"/>
      <c r="MY375"/>
      <c r="MZ375"/>
      <c r="NA375"/>
      <c r="NB375"/>
      <c r="NC375"/>
      <c r="ND375"/>
      <c r="NE375"/>
      <c r="NF375"/>
      <c r="NG375"/>
      <c r="NH375"/>
      <c r="NI375"/>
      <c r="NJ375"/>
      <c r="NK375"/>
      <c r="NL375"/>
      <c r="NM375"/>
      <c r="NN375"/>
      <c r="NO375"/>
      <c r="NP375"/>
      <c r="NQ375"/>
      <c r="NR375"/>
      <c r="NS375"/>
      <c r="NT375"/>
      <c r="NU375"/>
      <c r="NV375"/>
      <c r="NW375"/>
      <c r="NX375"/>
      <c r="NY375"/>
      <c r="NZ375"/>
      <c r="OA375"/>
      <c r="OB375"/>
      <c r="OC375"/>
      <c r="OD375"/>
      <c r="OE375"/>
      <c r="OF375"/>
      <c r="OG375"/>
      <c r="OH375"/>
      <c r="OI375"/>
      <c r="OJ375"/>
      <c r="OK375"/>
      <c r="OL375"/>
      <c r="OM375"/>
      <c r="ON375"/>
      <c r="OO375"/>
      <c r="OP375"/>
      <c r="OQ375"/>
      <c r="OR375"/>
      <c r="OS375"/>
      <c r="OT375"/>
      <c r="OU375"/>
      <c r="OV375"/>
      <c r="OW375"/>
      <c r="OX375"/>
      <c r="OY375"/>
      <c r="OZ375"/>
      <c r="PA375"/>
      <c r="PB375"/>
      <c r="PC375"/>
      <c r="PD375"/>
      <c r="PE375"/>
      <c r="PF375"/>
      <c r="PG375"/>
      <c r="PH375"/>
      <c r="PI375"/>
      <c r="PJ375"/>
      <c r="PK375"/>
      <c r="PL375"/>
      <c r="PM375"/>
      <c r="PN375"/>
      <c r="PO375"/>
      <c r="PP375"/>
      <c r="PQ375"/>
      <c r="PR375"/>
      <c r="PS375"/>
      <c r="PT375"/>
      <c r="PU375"/>
      <c r="PV375"/>
      <c r="PW375"/>
      <c r="PX375"/>
      <c r="PY375"/>
      <c r="PZ375"/>
      <c r="QA375"/>
      <c r="QB375"/>
      <c r="QC375"/>
      <c r="QD375"/>
      <c r="QE375"/>
      <c r="QF375"/>
      <c r="QG375"/>
      <c r="QH375"/>
      <c r="QI375"/>
      <c r="QJ375"/>
      <c r="QK375"/>
      <c r="QL375"/>
      <c r="QM375"/>
      <c r="QN375"/>
      <c r="QO375"/>
      <c r="QP375"/>
      <c r="QQ375"/>
      <c r="QR375"/>
      <c r="QS375"/>
      <c r="QT375"/>
      <c r="QU375"/>
      <c r="QV375"/>
      <c r="QW375"/>
      <c r="QX375"/>
      <c r="QY375"/>
      <c r="QZ375"/>
      <c r="RA375"/>
      <c r="RB375"/>
      <c r="RC375"/>
      <c r="RD375"/>
      <c r="RE375"/>
      <c r="RF375"/>
      <c r="RG375"/>
      <c r="RH375"/>
      <c r="RI375"/>
      <c r="RJ375"/>
      <c r="RK375"/>
      <c r="RL375"/>
      <c r="RM375"/>
      <c r="RN375"/>
      <c r="RO375"/>
      <c r="RP375"/>
      <c r="RQ375"/>
      <c r="RR375"/>
      <c r="RS375"/>
      <c r="RT375"/>
      <c r="RU375"/>
      <c r="RV375"/>
      <c r="RW375"/>
      <c r="RX375"/>
      <c r="RY375"/>
      <c r="RZ375"/>
      <c r="SA375"/>
      <c r="SB375"/>
      <c r="SC375"/>
      <c r="SD375"/>
      <c r="SE375"/>
      <c r="SF375"/>
      <c r="SG375"/>
      <c r="SH375"/>
      <c r="SI375"/>
      <c r="SJ375"/>
      <c r="SK375"/>
      <c r="SL375"/>
      <c r="SM375"/>
      <c r="SN375"/>
      <c r="SO375"/>
      <c r="SP375"/>
      <c r="SQ375"/>
      <c r="SR375"/>
      <c r="SS375"/>
      <c r="ST375"/>
      <c r="SU375"/>
      <c r="SV375"/>
      <c r="SW375"/>
      <c r="SX375"/>
      <c r="SY375"/>
      <c r="SZ375"/>
      <c r="TA375"/>
      <c r="TB375"/>
      <c r="TC375"/>
      <c r="TD375"/>
      <c r="TE375"/>
      <c r="TF375"/>
      <c r="TG375"/>
      <c r="TH375"/>
      <c r="TI375"/>
      <c r="TJ375"/>
      <c r="TK375"/>
      <c r="TL375"/>
      <c r="TM375"/>
      <c r="TN375"/>
      <c r="TO375"/>
      <c r="TP375"/>
      <c r="TQ375"/>
      <c r="TR375"/>
      <c r="TS375"/>
      <c r="TT375"/>
      <c r="TU375"/>
      <c r="TV375"/>
      <c r="TW375"/>
      <c r="TX375"/>
      <c r="TY375"/>
      <c r="TZ375"/>
      <c r="UA375"/>
      <c r="UB375"/>
      <c r="UC375"/>
      <c r="UD375"/>
      <c r="UE375"/>
      <c r="UF375"/>
      <c r="UG375"/>
      <c r="UH375"/>
      <c r="UI375"/>
      <c r="UJ375"/>
      <c r="UK375"/>
      <c r="UL375"/>
      <c r="UM375"/>
      <c r="UN375"/>
      <c r="UO375"/>
      <c r="UP375"/>
      <c r="UQ375"/>
      <c r="UR375"/>
      <c r="US375"/>
      <c r="UT375"/>
      <c r="UU375"/>
      <c r="UV375"/>
      <c r="UW375"/>
      <c r="UX375"/>
      <c r="UY375"/>
      <c r="UZ375"/>
      <c r="VA375"/>
      <c r="VB375"/>
      <c r="VC375"/>
      <c r="VD375"/>
      <c r="VE375"/>
      <c r="VF375"/>
      <c r="VG375"/>
      <c r="VH375"/>
      <c r="VI375"/>
      <c r="VJ375"/>
      <c r="VK375"/>
      <c r="VL375"/>
      <c r="VM375"/>
      <c r="VN375"/>
      <c r="VO375"/>
      <c r="VP375"/>
      <c r="VQ375"/>
      <c r="VR375"/>
      <c r="VS375"/>
      <c r="VT375"/>
      <c r="VU375"/>
      <c r="VV375"/>
      <c r="VW375"/>
      <c r="VX375"/>
      <c r="VY375"/>
      <c r="VZ375"/>
      <c r="WA375"/>
      <c r="WB375"/>
      <c r="WC375"/>
      <c r="WD375"/>
      <c r="WE375"/>
      <c r="WF375"/>
      <c r="WG375"/>
      <c r="WH375"/>
      <c r="WI375"/>
      <c r="WJ375"/>
      <c r="WK375"/>
      <c r="WL375"/>
      <c r="WM375"/>
      <c r="WN375"/>
      <c r="WO375"/>
      <c r="WP375"/>
      <c r="WQ375"/>
      <c r="WR375"/>
      <c r="WS375"/>
      <c r="WT375"/>
      <c r="WU375"/>
      <c r="WV375"/>
      <c r="WW375"/>
      <c r="WX375"/>
      <c r="WY375"/>
      <c r="WZ375"/>
      <c r="XA375"/>
      <c r="XB375"/>
      <c r="XC375"/>
      <c r="XD375"/>
      <c r="XE375"/>
      <c r="XF375"/>
      <c r="XG375"/>
      <c r="XH375"/>
      <c r="XI375"/>
      <c r="XJ375"/>
      <c r="XK375"/>
      <c r="XL375"/>
      <c r="XM375"/>
      <c r="XN375"/>
      <c r="XO375"/>
      <c r="XP375"/>
      <c r="XQ375"/>
      <c r="XR375"/>
      <c r="XS375"/>
      <c r="XT375"/>
      <c r="XU375"/>
      <c r="XV375"/>
      <c r="XW375"/>
      <c r="XX375"/>
      <c r="XY375"/>
      <c r="XZ375"/>
      <c r="YA375"/>
      <c r="YB375"/>
      <c r="YC375"/>
      <c r="YD375"/>
      <c r="YE375"/>
      <c r="YF375"/>
      <c r="YG375"/>
      <c r="YH375"/>
      <c r="YI375"/>
      <c r="YJ375"/>
      <c r="YK375"/>
      <c r="YL375"/>
      <c r="YM375"/>
      <c r="YN375"/>
      <c r="YO375"/>
      <c r="YP375"/>
      <c r="YQ375"/>
      <c r="YR375"/>
      <c r="YS375"/>
      <c r="YT375"/>
      <c r="YU375"/>
      <c r="YV375"/>
      <c r="YW375"/>
      <c r="YX375"/>
      <c r="YY375"/>
      <c r="YZ375"/>
      <c r="ZA375"/>
      <c r="ZB375"/>
      <c r="ZC375"/>
      <c r="ZD375"/>
      <c r="ZE375"/>
      <c r="ZF375"/>
      <c r="ZG375"/>
      <c r="ZH375"/>
      <c r="ZI375"/>
      <c r="ZJ375"/>
      <c r="ZK375"/>
      <c r="ZL375"/>
      <c r="ZM375"/>
      <c r="ZN375"/>
      <c r="ZO375"/>
      <c r="ZP375"/>
      <c r="ZQ375"/>
      <c r="ZR375"/>
      <c r="ZS375"/>
      <c r="ZT375"/>
      <c r="ZU375"/>
      <c r="ZV375"/>
      <c r="ZW375"/>
      <c r="ZX375"/>
      <c r="ZY375"/>
      <c r="ZZ375"/>
    </row>
    <row r="376" spans="1:702" s="18" customFormat="1">
      <c r="A376" s="16" t="s">
        <v>69</v>
      </c>
      <c r="B376">
        <v>125635.65357290539</v>
      </c>
      <c r="C376">
        <v>122008.37926459247</v>
      </c>
      <c r="D376">
        <v>117227.15912750379</v>
      </c>
      <c r="E376">
        <v>111478.72121544019</v>
      </c>
      <c r="F376">
        <v>116870.33351224833</v>
      </c>
      <c r="G376">
        <v>100634.27463422231</v>
      </c>
      <c r="H376">
        <v>81001.856655466239</v>
      </c>
      <c r="I376">
        <v>69443.362772136228</v>
      </c>
      <c r="J376">
        <v>67561.3753520834</v>
      </c>
      <c r="K376">
        <v>66989.417218873146</v>
      </c>
      <c r="L376">
        <v>68778.263435610133</v>
      </c>
      <c r="M376">
        <v>59730.896622343978</v>
      </c>
      <c r="N376">
        <v>48424.345045836002</v>
      </c>
      <c r="O376">
        <v>47855.322485582416</v>
      </c>
      <c r="P376">
        <v>48347.900489503591</v>
      </c>
      <c r="Q376">
        <v>50874.729614206371</v>
      </c>
      <c r="R376">
        <v>47087.550061094909</v>
      </c>
      <c r="S376">
        <v>242516.90281754103</v>
      </c>
      <c r="T376">
        <v>269685.77246184647</v>
      </c>
      <c r="U376">
        <v>247280.94113087494</v>
      </c>
      <c r="V376">
        <v>287014.16209018696</v>
      </c>
      <c r="W376">
        <v>259909.81921175279</v>
      </c>
      <c r="X376">
        <v>228302.24911416325</v>
      </c>
      <c r="Y376">
        <v>192443.21309052312</v>
      </c>
      <c r="Z376">
        <v>216391.17288379278</v>
      </c>
      <c r="AA376">
        <v>197624.59016201983</v>
      </c>
      <c r="AB376">
        <v>189083.40668093131</v>
      </c>
      <c r="AC376">
        <v>178702.67189102137</v>
      </c>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c r="CW376"/>
      <c r="CX376"/>
      <c r="CY376"/>
      <c r="CZ376"/>
      <c r="DA376"/>
      <c r="DB376"/>
      <c r="DC376"/>
      <c r="DD376"/>
      <c r="DE376"/>
      <c r="DF376"/>
      <c r="DG376"/>
      <c r="DH376"/>
      <c r="DI376"/>
      <c r="DJ376"/>
      <c r="DK376"/>
      <c r="DL376"/>
      <c r="DM376"/>
      <c r="DN376"/>
      <c r="DO376"/>
      <c r="DP376"/>
      <c r="DQ376"/>
      <c r="DR376"/>
      <c r="DS376"/>
      <c r="DT376"/>
      <c r="DU376"/>
      <c r="DV376"/>
      <c r="DW376"/>
      <c r="DX376"/>
      <c r="DY376"/>
      <c r="DZ376"/>
      <c r="EA376"/>
      <c r="EB376"/>
      <c r="EC376"/>
      <c r="ED376"/>
      <c r="EE376"/>
      <c r="EF376"/>
      <c r="EG376"/>
      <c r="EH376"/>
      <c r="EI376"/>
      <c r="EJ376"/>
      <c r="EK376"/>
      <c r="EL376"/>
      <c r="EM376"/>
      <c r="EN376"/>
      <c r="EO376"/>
      <c r="EP376"/>
      <c r="EQ376"/>
      <c r="ER376"/>
      <c r="ES376"/>
      <c r="ET376"/>
      <c r="EU376"/>
      <c r="EV376"/>
      <c r="EW376"/>
      <c r="EX376"/>
      <c r="EY376"/>
      <c r="EZ376"/>
      <c r="FA376"/>
      <c r="FB376"/>
      <c r="FC376"/>
      <c r="FD376"/>
      <c r="FE376"/>
      <c r="FF376"/>
      <c r="FG376"/>
      <c r="FH376"/>
      <c r="FI376"/>
      <c r="FJ376"/>
      <c r="FK376"/>
      <c r="FL376"/>
      <c r="FM376"/>
      <c r="FN376"/>
      <c r="FO376"/>
      <c r="FP376"/>
      <c r="FQ376"/>
      <c r="FR376"/>
      <c r="FS376"/>
      <c r="FT376"/>
      <c r="FU376"/>
      <c r="FV376"/>
      <c r="FW376"/>
      <c r="FX376"/>
      <c r="FY376"/>
      <c r="FZ376"/>
      <c r="GA376"/>
      <c r="GB376"/>
      <c r="GC376"/>
      <c r="GD376"/>
      <c r="GE376"/>
      <c r="GF376"/>
      <c r="GG376"/>
      <c r="GH376"/>
      <c r="GI376"/>
      <c r="GJ376"/>
      <c r="GK376"/>
      <c r="GL376"/>
      <c r="GM376"/>
      <c r="GN376"/>
      <c r="GO376"/>
      <c r="GP376"/>
      <c r="GQ376"/>
      <c r="GR376"/>
      <c r="GS376"/>
      <c r="GT376"/>
      <c r="GU376"/>
      <c r="GV376"/>
      <c r="GW376"/>
      <c r="GX376"/>
      <c r="GY376"/>
      <c r="GZ376"/>
      <c r="HA376"/>
      <c r="HB376"/>
      <c r="HC376"/>
      <c r="HD376"/>
      <c r="HE376"/>
      <c r="HF376"/>
      <c r="HG376"/>
      <c r="HH376"/>
      <c r="HI376"/>
      <c r="HJ376"/>
      <c r="HK376"/>
      <c r="HL376"/>
      <c r="HM376"/>
      <c r="HN376"/>
      <c r="HO376"/>
      <c r="HP376"/>
      <c r="HQ376"/>
      <c r="HR376"/>
      <c r="HS376"/>
      <c r="HT376"/>
      <c r="HU376"/>
      <c r="HV376"/>
      <c r="HW376"/>
      <c r="HX376"/>
      <c r="HY376"/>
      <c r="HZ376"/>
      <c r="IA376"/>
      <c r="IB376"/>
      <c r="IC376"/>
      <c r="ID376"/>
      <c r="IE376"/>
      <c r="IF376"/>
      <c r="IG376"/>
      <c r="IH376"/>
      <c r="II376"/>
      <c r="IJ376"/>
      <c r="IK376"/>
      <c r="IL376"/>
      <c r="IM376"/>
      <c r="IN376"/>
      <c r="IO376"/>
      <c r="IP376"/>
      <c r="IQ376"/>
      <c r="IR376"/>
      <c r="IS376"/>
      <c r="IT376"/>
      <c r="IU376"/>
      <c r="IV376"/>
      <c r="IW376"/>
      <c r="IX376"/>
      <c r="IY376"/>
      <c r="IZ376"/>
      <c r="JA376"/>
      <c r="JB376"/>
      <c r="JC376"/>
      <c r="JD376"/>
      <c r="JE376"/>
      <c r="JF376"/>
      <c r="JG376"/>
      <c r="JH376"/>
      <c r="JI376"/>
      <c r="JJ376"/>
      <c r="JK376"/>
      <c r="JL376"/>
      <c r="JM376"/>
      <c r="JN376"/>
      <c r="JO376"/>
      <c r="JP376"/>
      <c r="JQ376"/>
      <c r="JR376"/>
      <c r="JS376"/>
      <c r="JT376"/>
      <c r="JU376"/>
      <c r="JV376"/>
      <c r="JW376"/>
      <c r="JX376"/>
      <c r="JY376"/>
      <c r="JZ376"/>
      <c r="KA376"/>
      <c r="KB376"/>
      <c r="KC376"/>
      <c r="KD376"/>
      <c r="KE376"/>
      <c r="KF376"/>
      <c r="KG376"/>
      <c r="KH376"/>
      <c r="KI376"/>
      <c r="KJ376"/>
      <c r="KK376"/>
      <c r="KL376"/>
      <c r="KM376"/>
      <c r="KN376"/>
      <c r="KO376"/>
      <c r="KP376"/>
      <c r="KQ376"/>
      <c r="KR376"/>
      <c r="KS376"/>
      <c r="KT376"/>
      <c r="KU376"/>
      <c r="KV376"/>
      <c r="KW376"/>
      <c r="KX376"/>
      <c r="KY376"/>
      <c r="KZ376"/>
      <c r="LA376"/>
      <c r="LB376"/>
      <c r="LC376"/>
      <c r="LD376"/>
      <c r="LE376"/>
      <c r="LF376"/>
      <c r="LG376"/>
      <c r="LH376"/>
      <c r="LI376"/>
      <c r="LJ376"/>
      <c r="LK376"/>
      <c r="LL376"/>
      <c r="LM376"/>
      <c r="LN376"/>
      <c r="LO376"/>
      <c r="LP376"/>
      <c r="LQ376"/>
      <c r="LR376"/>
      <c r="LS376"/>
      <c r="LT376"/>
      <c r="LU376"/>
      <c r="LV376"/>
      <c r="LW376"/>
      <c r="LX376"/>
      <c r="LY376"/>
      <c r="LZ376"/>
      <c r="MA376"/>
      <c r="MB376"/>
      <c r="MC376"/>
      <c r="MD376"/>
      <c r="ME376"/>
      <c r="MF376"/>
      <c r="MG376"/>
      <c r="MH376"/>
      <c r="MI376"/>
      <c r="MJ376"/>
      <c r="MK376"/>
      <c r="ML376"/>
      <c r="MM376"/>
      <c r="MN376"/>
      <c r="MO376"/>
      <c r="MP376"/>
      <c r="MQ376"/>
      <c r="MR376"/>
      <c r="MS376"/>
      <c r="MT376"/>
      <c r="MU376"/>
      <c r="MV376"/>
      <c r="MW376"/>
      <c r="MX376"/>
      <c r="MY376"/>
      <c r="MZ376"/>
      <c r="NA376"/>
      <c r="NB376"/>
      <c r="NC376"/>
      <c r="ND376"/>
      <c r="NE376"/>
      <c r="NF376"/>
      <c r="NG376"/>
      <c r="NH376"/>
      <c r="NI376"/>
      <c r="NJ376"/>
      <c r="NK376"/>
      <c r="NL376"/>
      <c r="NM376"/>
      <c r="NN376"/>
      <c r="NO376"/>
      <c r="NP376"/>
      <c r="NQ376"/>
      <c r="NR376"/>
      <c r="NS376"/>
      <c r="NT376"/>
      <c r="NU376"/>
      <c r="NV376"/>
      <c r="NW376"/>
      <c r="NX376"/>
      <c r="NY376"/>
      <c r="NZ376"/>
      <c r="OA376"/>
      <c r="OB376"/>
      <c r="OC376"/>
      <c r="OD376"/>
      <c r="OE376"/>
      <c r="OF376"/>
      <c r="OG376"/>
      <c r="OH376"/>
      <c r="OI376"/>
      <c r="OJ376"/>
      <c r="OK376"/>
      <c r="OL376"/>
      <c r="OM376"/>
      <c r="ON376"/>
      <c r="OO376"/>
      <c r="OP376"/>
      <c r="OQ376"/>
      <c r="OR376"/>
      <c r="OS376"/>
      <c r="OT376"/>
      <c r="OU376"/>
      <c r="OV376"/>
      <c r="OW376"/>
      <c r="OX376"/>
      <c r="OY376"/>
      <c r="OZ376"/>
      <c r="PA376"/>
      <c r="PB376"/>
      <c r="PC376"/>
      <c r="PD376"/>
      <c r="PE376"/>
      <c r="PF376"/>
      <c r="PG376"/>
      <c r="PH376"/>
      <c r="PI376"/>
      <c r="PJ376"/>
      <c r="PK376"/>
      <c r="PL376"/>
      <c r="PM376"/>
      <c r="PN376"/>
      <c r="PO376"/>
      <c r="PP376"/>
      <c r="PQ376"/>
      <c r="PR376"/>
      <c r="PS376"/>
      <c r="PT376"/>
      <c r="PU376"/>
      <c r="PV376"/>
      <c r="PW376"/>
      <c r="PX376"/>
      <c r="PY376"/>
      <c r="PZ376"/>
      <c r="QA376"/>
      <c r="QB376"/>
      <c r="QC376"/>
      <c r="QD376"/>
      <c r="QE376"/>
      <c r="QF376"/>
      <c r="QG376"/>
      <c r="QH376"/>
      <c r="QI376"/>
      <c r="QJ376"/>
      <c r="QK376"/>
      <c r="QL376"/>
      <c r="QM376"/>
      <c r="QN376"/>
      <c r="QO376"/>
      <c r="QP376"/>
      <c r="QQ376"/>
      <c r="QR376"/>
      <c r="QS376"/>
      <c r="QT376"/>
      <c r="QU376"/>
      <c r="QV376"/>
      <c r="QW376"/>
      <c r="QX376"/>
      <c r="QY376"/>
      <c r="QZ376"/>
      <c r="RA376"/>
      <c r="RB376"/>
      <c r="RC376"/>
      <c r="RD376"/>
      <c r="RE376"/>
      <c r="RF376"/>
      <c r="RG376"/>
      <c r="RH376"/>
      <c r="RI376"/>
      <c r="RJ376"/>
      <c r="RK376"/>
      <c r="RL376"/>
      <c r="RM376"/>
      <c r="RN376"/>
      <c r="RO376"/>
      <c r="RP376"/>
      <c r="RQ376"/>
      <c r="RR376"/>
      <c r="RS376"/>
      <c r="RT376"/>
      <c r="RU376"/>
      <c r="RV376"/>
      <c r="RW376"/>
      <c r="RX376"/>
      <c r="RY376"/>
      <c r="RZ376"/>
      <c r="SA376"/>
      <c r="SB376"/>
      <c r="SC376"/>
      <c r="SD376"/>
      <c r="SE376"/>
      <c r="SF376"/>
      <c r="SG376"/>
      <c r="SH376"/>
      <c r="SI376"/>
      <c r="SJ376"/>
      <c r="SK376"/>
      <c r="SL376"/>
      <c r="SM376"/>
      <c r="SN376"/>
      <c r="SO376"/>
      <c r="SP376"/>
      <c r="SQ376"/>
      <c r="SR376"/>
      <c r="SS376"/>
      <c r="ST376"/>
      <c r="SU376"/>
      <c r="SV376"/>
      <c r="SW376"/>
      <c r="SX376"/>
      <c r="SY376"/>
      <c r="SZ376"/>
      <c r="TA376"/>
      <c r="TB376"/>
      <c r="TC376"/>
      <c r="TD376"/>
      <c r="TE376"/>
      <c r="TF376"/>
      <c r="TG376"/>
      <c r="TH376"/>
      <c r="TI376"/>
      <c r="TJ376"/>
      <c r="TK376"/>
      <c r="TL376"/>
      <c r="TM376"/>
      <c r="TN376"/>
      <c r="TO376"/>
      <c r="TP376"/>
      <c r="TQ376"/>
      <c r="TR376"/>
      <c r="TS376"/>
      <c r="TT376"/>
      <c r="TU376"/>
      <c r="TV376"/>
      <c r="TW376"/>
      <c r="TX376"/>
      <c r="TY376"/>
      <c r="TZ376"/>
      <c r="UA376"/>
      <c r="UB376"/>
      <c r="UC376"/>
      <c r="UD376"/>
      <c r="UE376"/>
      <c r="UF376"/>
      <c r="UG376"/>
      <c r="UH376"/>
      <c r="UI376"/>
      <c r="UJ376"/>
      <c r="UK376"/>
      <c r="UL376"/>
      <c r="UM376"/>
      <c r="UN376"/>
      <c r="UO376"/>
      <c r="UP376"/>
      <c r="UQ376"/>
      <c r="UR376"/>
      <c r="US376"/>
      <c r="UT376"/>
      <c r="UU376"/>
      <c r="UV376"/>
      <c r="UW376"/>
      <c r="UX376"/>
      <c r="UY376"/>
      <c r="UZ376"/>
      <c r="VA376"/>
      <c r="VB376"/>
      <c r="VC376"/>
      <c r="VD376"/>
      <c r="VE376"/>
      <c r="VF376"/>
      <c r="VG376"/>
      <c r="VH376"/>
      <c r="VI376"/>
      <c r="VJ376"/>
      <c r="VK376"/>
      <c r="VL376"/>
      <c r="VM376"/>
      <c r="VN376"/>
      <c r="VO376"/>
      <c r="VP376"/>
      <c r="VQ376"/>
      <c r="VR376"/>
      <c r="VS376"/>
      <c r="VT376"/>
      <c r="VU376"/>
      <c r="VV376"/>
      <c r="VW376"/>
      <c r="VX376"/>
      <c r="VY376"/>
      <c r="VZ376"/>
      <c r="WA376"/>
      <c r="WB376"/>
      <c r="WC376"/>
      <c r="WD376"/>
      <c r="WE376"/>
      <c r="WF376"/>
      <c r="WG376"/>
      <c r="WH376"/>
      <c r="WI376"/>
      <c r="WJ376"/>
      <c r="WK376"/>
      <c r="WL376"/>
      <c r="WM376"/>
      <c r="WN376"/>
      <c r="WO376"/>
      <c r="WP376"/>
      <c r="WQ376"/>
      <c r="WR376"/>
      <c r="WS376"/>
      <c r="WT376"/>
      <c r="WU376"/>
      <c r="WV376"/>
      <c r="WW376"/>
      <c r="WX376"/>
      <c r="WY376"/>
      <c r="WZ376"/>
      <c r="XA376"/>
      <c r="XB376"/>
      <c r="XC376"/>
      <c r="XD376"/>
      <c r="XE376"/>
      <c r="XF376"/>
      <c r="XG376"/>
      <c r="XH376"/>
      <c r="XI376"/>
      <c r="XJ376"/>
      <c r="XK376"/>
      <c r="XL376"/>
      <c r="XM376"/>
      <c r="XN376"/>
      <c r="XO376"/>
      <c r="XP376"/>
      <c r="XQ376"/>
      <c r="XR376"/>
      <c r="XS376"/>
      <c r="XT376"/>
      <c r="XU376"/>
      <c r="XV376"/>
      <c r="XW376"/>
      <c r="XX376"/>
      <c r="XY376"/>
      <c r="XZ376"/>
      <c r="YA376"/>
      <c r="YB376"/>
      <c r="YC376"/>
      <c r="YD376"/>
      <c r="YE376"/>
      <c r="YF376"/>
      <c r="YG376"/>
      <c r="YH376"/>
      <c r="YI376"/>
      <c r="YJ376"/>
      <c r="YK376"/>
      <c r="YL376"/>
      <c r="YM376"/>
      <c r="YN376"/>
      <c r="YO376"/>
      <c r="YP376"/>
      <c r="YQ376"/>
      <c r="YR376"/>
      <c r="YS376"/>
      <c r="YT376"/>
      <c r="YU376"/>
      <c r="YV376"/>
      <c r="YW376"/>
      <c r="YX376"/>
      <c r="YY376"/>
      <c r="YZ376"/>
      <c r="ZA376"/>
      <c r="ZB376"/>
      <c r="ZC376"/>
      <c r="ZD376"/>
      <c r="ZE376"/>
      <c r="ZF376"/>
      <c r="ZG376"/>
      <c r="ZH376"/>
      <c r="ZI376"/>
      <c r="ZJ376"/>
      <c r="ZK376"/>
      <c r="ZL376"/>
      <c r="ZM376"/>
      <c r="ZN376"/>
      <c r="ZO376"/>
      <c r="ZP376"/>
      <c r="ZQ376"/>
      <c r="ZR376"/>
      <c r="ZS376"/>
      <c r="ZT376"/>
      <c r="ZU376"/>
      <c r="ZV376"/>
      <c r="ZW376"/>
      <c r="ZX376"/>
      <c r="ZY376"/>
      <c r="ZZ376"/>
    </row>
    <row r="377" spans="1:702" s="18" customFormat="1">
      <c r="A377" s="16" t="s">
        <v>195</v>
      </c>
      <c r="B377">
        <v>628178.26786452695</v>
      </c>
      <c r="C377">
        <v>610041.89632296236</v>
      </c>
      <c r="D377">
        <v>586135.79563751898</v>
      </c>
      <c r="E377">
        <v>557393.60607720097</v>
      </c>
      <c r="F377">
        <v>584351.66756124166</v>
      </c>
      <c r="G377">
        <v>503171.37317111157</v>
      </c>
      <c r="H377">
        <v>405009.28327733115</v>
      </c>
      <c r="I377">
        <v>347216.81386068108</v>
      </c>
      <c r="J377">
        <v>337806.87676041696</v>
      </c>
      <c r="K377">
        <v>334947.08609436569</v>
      </c>
      <c r="L377">
        <v>343891.31717805058</v>
      </c>
      <c r="M377">
        <v>298654.48311171983</v>
      </c>
      <c r="N377">
        <v>242121.72522917995</v>
      </c>
      <c r="O377">
        <v>239276.61242791201</v>
      </c>
      <c r="P377">
        <v>241739.50244751788</v>
      </c>
      <c r="Q377">
        <v>254373.64807103181</v>
      </c>
      <c r="R377">
        <v>235437.75030547447</v>
      </c>
      <c r="S377">
        <v>242516.90281754103</v>
      </c>
      <c r="T377">
        <v>269685.77246184647</v>
      </c>
      <c r="U377">
        <v>247280.94113087494</v>
      </c>
      <c r="V377">
        <v>287014.16209018696</v>
      </c>
      <c r="W377">
        <v>259909.81921175279</v>
      </c>
      <c r="X377">
        <v>228302.24911416325</v>
      </c>
      <c r="Y377">
        <v>192443.21309052312</v>
      </c>
      <c r="Z377">
        <v>216391.17288379278</v>
      </c>
      <c r="AA377">
        <v>197624.5901620198</v>
      </c>
      <c r="AB377">
        <v>189083.40668093131</v>
      </c>
      <c r="AC377">
        <v>178702.67189102134</v>
      </c>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c r="CW377"/>
      <c r="CX377"/>
      <c r="CY377"/>
      <c r="CZ377"/>
      <c r="DA377"/>
      <c r="DB377"/>
      <c r="DC377"/>
      <c r="DD377"/>
      <c r="DE377"/>
      <c r="DF377"/>
      <c r="DG377"/>
      <c r="DH377"/>
      <c r="DI377"/>
      <c r="DJ377"/>
      <c r="DK377"/>
      <c r="DL377"/>
      <c r="DM377"/>
      <c r="DN377"/>
      <c r="DO377"/>
      <c r="DP377"/>
      <c r="DQ377"/>
      <c r="DR377"/>
      <c r="DS377"/>
      <c r="DT377"/>
      <c r="DU377"/>
      <c r="DV377"/>
      <c r="DW377"/>
      <c r="DX377"/>
      <c r="DY377"/>
      <c r="DZ377"/>
      <c r="EA377"/>
      <c r="EB377"/>
      <c r="EC377"/>
      <c r="ED377"/>
      <c r="EE377"/>
      <c r="EF377"/>
      <c r="EG377"/>
      <c r="EH377"/>
      <c r="EI377"/>
      <c r="EJ377"/>
      <c r="EK377"/>
      <c r="EL377"/>
      <c r="EM377"/>
      <c r="EN377"/>
      <c r="EO377"/>
      <c r="EP377"/>
      <c r="EQ377"/>
      <c r="ER377"/>
      <c r="ES377"/>
      <c r="ET377"/>
      <c r="EU377"/>
      <c r="EV377"/>
      <c r="EW377"/>
      <c r="EX377"/>
      <c r="EY377"/>
      <c r="EZ377"/>
      <c r="FA377"/>
      <c r="FB377"/>
      <c r="FC377"/>
      <c r="FD377"/>
      <c r="FE377"/>
      <c r="FF377"/>
      <c r="FG377"/>
      <c r="FH377"/>
      <c r="FI377"/>
      <c r="FJ377"/>
      <c r="FK377"/>
      <c r="FL377"/>
      <c r="FM377"/>
      <c r="FN377"/>
      <c r="FO377"/>
      <c r="FP377"/>
      <c r="FQ377"/>
      <c r="FR377"/>
      <c r="FS377"/>
      <c r="FT377"/>
      <c r="FU377"/>
      <c r="FV377"/>
      <c r="FW377"/>
      <c r="FX377"/>
      <c r="FY377"/>
      <c r="FZ377"/>
      <c r="GA377"/>
      <c r="GB377"/>
      <c r="GC377"/>
      <c r="GD377"/>
      <c r="GE377"/>
      <c r="GF377"/>
      <c r="GG377"/>
      <c r="GH377"/>
      <c r="GI377"/>
      <c r="GJ377"/>
      <c r="GK377"/>
      <c r="GL377"/>
      <c r="GM377"/>
      <c r="GN377"/>
      <c r="GO377"/>
      <c r="GP377"/>
      <c r="GQ377"/>
      <c r="GR377"/>
      <c r="GS377"/>
      <c r="GT377"/>
      <c r="GU377"/>
      <c r="GV377"/>
      <c r="GW377"/>
      <c r="GX377"/>
      <c r="GY377"/>
      <c r="GZ377"/>
      <c r="HA377"/>
      <c r="HB377"/>
      <c r="HC377"/>
      <c r="HD377"/>
      <c r="HE377"/>
      <c r="HF377"/>
      <c r="HG377"/>
      <c r="HH377"/>
      <c r="HI377"/>
      <c r="HJ377"/>
      <c r="HK377"/>
      <c r="HL377"/>
      <c r="HM377"/>
      <c r="HN377"/>
      <c r="HO377"/>
      <c r="HP377"/>
      <c r="HQ377"/>
      <c r="HR377"/>
      <c r="HS377"/>
      <c r="HT377"/>
      <c r="HU377"/>
      <c r="HV377"/>
      <c r="HW377"/>
      <c r="HX377"/>
      <c r="HY377"/>
      <c r="HZ377"/>
      <c r="IA377"/>
      <c r="IB377"/>
      <c r="IC377"/>
      <c r="ID377"/>
      <c r="IE377"/>
      <c r="IF377"/>
      <c r="IG377"/>
      <c r="IH377"/>
      <c r="II377"/>
      <c r="IJ377"/>
      <c r="IK377"/>
      <c r="IL377"/>
      <c r="IM377"/>
      <c r="IN377"/>
      <c r="IO377"/>
      <c r="IP377"/>
      <c r="IQ377"/>
      <c r="IR377"/>
      <c r="IS377"/>
      <c r="IT377"/>
      <c r="IU377"/>
      <c r="IV377"/>
      <c r="IW377"/>
      <c r="IX377"/>
      <c r="IY377"/>
      <c r="IZ377"/>
      <c r="JA377"/>
      <c r="JB377"/>
      <c r="JC377"/>
      <c r="JD377"/>
      <c r="JE377"/>
      <c r="JF377"/>
      <c r="JG377"/>
      <c r="JH377"/>
      <c r="JI377"/>
      <c r="JJ377"/>
      <c r="JK377"/>
      <c r="JL377"/>
      <c r="JM377"/>
      <c r="JN377"/>
      <c r="JO377"/>
      <c r="JP377"/>
      <c r="JQ377"/>
      <c r="JR377"/>
      <c r="JS377"/>
      <c r="JT377"/>
      <c r="JU377"/>
      <c r="JV377"/>
      <c r="JW377"/>
      <c r="JX377"/>
      <c r="JY377"/>
      <c r="JZ377"/>
      <c r="KA377"/>
      <c r="KB377"/>
      <c r="KC377"/>
      <c r="KD377"/>
      <c r="KE377"/>
      <c r="KF377"/>
      <c r="KG377"/>
      <c r="KH377"/>
      <c r="KI377"/>
      <c r="KJ377"/>
      <c r="KK377"/>
      <c r="KL377"/>
      <c r="KM377"/>
      <c r="KN377"/>
      <c r="KO377"/>
      <c r="KP377"/>
      <c r="KQ377"/>
      <c r="KR377"/>
      <c r="KS377"/>
      <c r="KT377"/>
      <c r="KU377"/>
      <c r="KV377"/>
      <c r="KW377"/>
      <c r="KX377"/>
      <c r="KY377"/>
      <c r="KZ377"/>
      <c r="LA377"/>
      <c r="LB377"/>
      <c r="LC377"/>
      <c r="LD377"/>
      <c r="LE377"/>
      <c r="LF377"/>
      <c r="LG377"/>
      <c r="LH377"/>
      <c r="LI377"/>
      <c r="LJ377"/>
      <c r="LK377"/>
      <c r="LL377"/>
      <c r="LM377"/>
      <c r="LN377"/>
      <c r="LO377"/>
      <c r="LP377"/>
      <c r="LQ377"/>
      <c r="LR377"/>
      <c r="LS377"/>
      <c r="LT377"/>
      <c r="LU377"/>
      <c r="LV377"/>
      <c r="LW377"/>
      <c r="LX377"/>
      <c r="LY377"/>
      <c r="LZ377"/>
      <c r="MA377"/>
      <c r="MB377"/>
      <c r="MC377"/>
      <c r="MD377"/>
      <c r="ME377"/>
      <c r="MF377"/>
      <c r="MG377"/>
      <c r="MH377"/>
      <c r="MI377"/>
      <c r="MJ377"/>
      <c r="MK377"/>
      <c r="ML377"/>
      <c r="MM377"/>
      <c r="MN377"/>
      <c r="MO377"/>
      <c r="MP377"/>
      <c r="MQ377"/>
      <c r="MR377"/>
      <c r="MS377"/>
      <c r="MT377"/>
      <c r="MU377"/>
      <c r="MV377"/>
      <c r="MW377"/>
      <c r="MX377"/>
      <c r="MY377"/>
      <c r="MZ377"/>
      <c r="NA377"/>
      <c r="NB377"/>
      <c r="NC377"/>
      <c r="ND377"/>
      <c r="NE377"/>
      <c r="NF377"/>
      <c r="NG377"/>
      <c r="NH377"/>
      <c r="NI377"/>
      <c r="NJ377"/>
      <c r="NK377"/>
      <c r="NL377"/>
      <c r="NM377"/>
      <c r="NN377"/>
      <c r="NO377"/>
      <c r="NP377"/>
      <c r="NQ377"/>
      <c r="NR377"/>
      <c r="NS377"/>
      <c r="NT377"/>
      <c r="NU377"/>
      <c r="NV377"/>
      <c r="NW377"/>
      <c r="NX377"/>
      <c r="NY377"/>
      <c r="NZ377"/>
      <c r="OA377"/>
      <c r="OB377"/>
      <c r="OC377"/>
      <c r="OD377"/>
      <c r="OE377"/>
      <c r="OF377"/>
      <c r="OG377"/>
      <c r="OH377"/>
      <c r="OI377"/>
      <c r="OJ377"/>
      <c r="OK377"/>
      <c r="OL377"/>
      <c r="OM377"/>
      <c r="ON377"/>
      <c r="OO377"/>
      <c r="OP377"/>
      <c r="OQ377"/>
      <c r="OR377"/>
      <c r="OS377"/>
      <c r="OT377"/>
      <c r="OU377"/>
      <c r="OV377"/>
      <c r="OW377"/>
      <c r="OX377"/>
      <c r="OY377"/>
      <c r="OZ377"/>
      <c r="PA377"/>
      <c r="PB377"/>
      <c r="PC377"/>
      <c r="PD377"/>
      <c r="PE377"/>
      <c r="PF377"/>
      <c r="PG377"/>
      <c r="PH377"/>
      <c r="PI377"/>
      <c r="PJ377"/>
      <c r="PK377"/>
      <c r="PL377"/>
      <c r="PM377"/>
      <c r="PN377"/>
      <c r="PO377"/>
      <c r="PP377"/>
      <c r="PQ377"/>
      <c r="PR377"/>
      <c r="PS377"/>
      <c r="PT377"/>
      <c r="PU377"/>
      <c r="PV377"/>
      <c r="PW377"/>
      <c r="PX377"/>
      <c r="PY377"/>
      <c r="PZ377"/>
      <c r="QA377"/>
      <c r="QB377"/>
      <c r="QC377"/>
      <c r="QD377"/>
      <c r="QE377"/>
      <c r="QF377"/>
      <c r="QG377"/>
      <c r="QH377"/>
      <c r="QI377"/>
      <c r="QJ377"/>
      <c r="QK377"/>
      <c r="QL377"/>
      <c r="QM377"/>
      <c r="QN377"/>
      <c r="QO377"/>
      <c r="QP377"/>
      <c r="QQ377"/>
      <c r="QR377"/>
      <c r="QS377"/>
      <c r="QT377"/>
      <c r="QU377"/>
      <c r="QV377"/>
      <c r="QW377"/>
      <c r="QX377"/>
      <c r="QY377"/>
      <c r="QZ377"/>
      <c r="RA377"/>
      <c r="RB377"/>
      <c r="RC377"/>
      <c r="RD377"/>
      <c r="RE377"/>
      <c r="RF377"/>
      <c r="RG377"/>
      <c r="RH377"/>
      <c r="RI377"/>
      <c r="RJ377"/>
      <c r="RK377"/>
      <c r="RL377"/>
      <c r="RM377"/>
      <c r="RN377"/>
      <c r="RO377"/>
      <c r="RP377"/>
      <c r="RQ377"/>
      <c r="RR377"/>
      <c r="RS377"/>
      <c r="RT377"/>
      <c r="RU377"/>
      <c r="RV377"/>
      <c r="RW377"/>
      <c r="RX377"/>
      <c r="RY377"/>
      <c r="RZ377"/>
      <c r="SA377"/>
      <c r="SB377"/>
      <c r="SC377"/>
      <c r="SD377"/>
      <c r="SE377"/>
      <c r="SF377"/>
      <c r="SG377"/>
      <c r="SH377"/>
      <c r="SI377"/>
      <c r="SJ377"/>
      <c r="SK377"/>
      <c r="SL377"/>
      <c r="SM377"/>
      <c r="SN377"/>
      <c r="SO377"/>
      <c r="SP377"/>
      <c r="SQ377"/>
      <c r="SR377"/>
      <c r="SS377"/>
      <c r="ST377"/>
      <c r="SU377"/>
      <c r="SV377"/>
      <c r="SW377"/>
      <c r="SX377"/>
      <c r="SY377"/>
      <c r="SZ377"/>
      <c r="TA377"/>
      <c r="TB377"/>
      <c r="TC377"/>
      <c r="TD377"/>
      <c r="TE377"/>
      <c r="TF377"/>
      <c r="TG377"/>
      <c r="TH377"/>
      <c r="TI377"/>
      <c r="TJ377"/>
      <c r="TK377"/>
      <c r="TL377"/>
      <c r="TM377"/>
      <c r="TN377"/>
      <c r="TO377"/>
      <c r="TP377"/>
      <c r="TQ377"/>
      <c r="TR377"/>
      <c r="TS377"/>
      <c r="TT377"/>
      <c r="TU377"/>
      <c r="TV377"/>
      <c r="TW377"/>
      <c r="TX377"/>
      <c r="TY377"/>
      <c r="TZ377"/>
      <c r="UA377"/>
      <c r="UB377"/>
      <c r="UC377"/>
      <c r="UD377"/>
      <c r="UE377"/>
      <c r="UF377"/>
      <c r="UG377"/>
      <c r="UH377"/>
      <c r="UI377"/>
      <c r="UJ377"/>
      <c r="UK377"/>
      <c r="UL377"/>
      <c r="UM377"/>
      <c r="UN377"/>
      <c r="UO377"/>
      <c r="UP377"/>
      <c r="UQ377"/>
      <c r="UR377"/>
      <c r="US377"/>
      <c r="UT377"/>
      <c r="UU377"/>
      <c r="UV377"/>
      <c r="UW377"/>
      <c r="UX377"/>
      <c r="UY377"/>
      <c r="UZ377"/>
      <c r="VA377"/>
      <c r="VB377"/>
      <c r="VC377"/>
      <c r="VD377"/>
      <c r="VE377"/>
      <c r="VF377"/>
      <c r="VG377"/>
      <c r="VH377"/>
      <c r="VI377"/>
      <c r="VJ377"/>
      <c r="VK377"/>
      <c r="VL377"/>
      <c r="VM377"/>
      <c r="VN377"/>
      <c r="VO377"/>
      <c r="VP377"/>
      <c r="VQ377"/>
      <c r="VR377"/>
      <c r="VS377"/>
      <c r="VT377"/>
      <c r="VU377"/>
      <c r="VV377"/>
      <c r="VW377"/>
      <c r="VX377"/>
      <c r="VY377"/>
      <c r="VZ377"/>
      <c r="WA377"/>
      <c r="WB377"/>
      <c r="WC377"/>
      <c r="WD377"/>
      <c r="WE377"/>
      <c r="WF377"/>
      <c r="WG377"/>
      <c r="WH377"/>
      <c r="WI377"/>
      <c r="WJ377"/>
      <c r="WK377"/>
      <c r="WL377"/>
      <c r="WM377"/>
      <c r="WN377"/>
      <c r="WO377"/>
      <c r="WP377"/>
      <c r="WQ377"/>
      <c r="WR377"/>
      <c r="WS377"/>
      <c r="WT377"/>
      <c r="WU377"/>
      <c r="WV377"/>
      <c r="WW377"/>
      <c r="WX377"/>
      <c r="WY377"/>
      <c r="WZ377"/>
      <c r="XA377"/>
      <c r="XB377"/>
      <c r="XC377"/>
      <c r="XD377"/>
      <c r="XE377"/>
      <c r="XF377"/>
      <c r="XG377"/>
      <c r="XH377"/>
      <c r="XI377"/>
      <c r="XJ377"/>
      <c r="XK377"/>
      <c r="XL377"/>
      <c r="XM377"/>
      <c r="XN377"/>
      <c r="XO377"/>
      <c r="XP377"/>
      <c r="XQ377"/>
      <c r="XR377"/>
      <c r="XS377"/>
      <c r="XT377"/>
      <c r="XU377"/>
      <c r="XV377"/>
      <c r="XW377"/>
      <c r="XX377"/>
      <c r="XY377"/>
      <c r="XZ377"/>
      <c r="YA377"/>
      <c r="YB377"/>
      <c r="YC377"/>
      <c r="YD377"/>
      <c r="YE377"/>
      <c r="YF377"/>
      <c r="YG377"/>
      <c r="YH377"/>
      <c r="YI377"/>
      <c r="YJ377"/>
      <c r="YK377"/>
      <c r="YL377"/>
      <c r="YM377"/>
      <c r="YN377"/>
      <c r="YO377"/>
      <c r="YP377"/>
      <c r="YQ377"/>
      <c r="YR377"/>
      <c r="YS377"/>
      <c r="YT377"/>
      <c r="YU377"/>
      <c r="YV377"/>
      <c r="YW377"/>
      <c r="YX377"/>
      <c r="YY377"/>
      <c r="YZ377"/>
      <c r="ZA377"/>
      <c r="ZB377"/>
      <c r="ZC377"/>
      <c r="ZD377"/>
      <c r="ZE377"/>
      <c r="ZF377"/>
      <c r="ZG377"/>
      <c r="ZH377"/>
      <c r="ZI377"/>
      <c r="ZJ377"/>
      <c r="ZK377"/>
      <c r="ZL377"/>
      <c r="ZM377"/>
      <c r="ZN377"/>
      <c r="ZO377"/>
      <c r="ZP377"/>
      <c r="ZQ377"/>
      <c r="ZR377"/>
      <c r="ZS377"/>
      <c r="ZT377"/>
      <c r="ZU377"/>
      <c r="ZV377"/>
      <c r="ZW377"/>
      <c r="ZX377"/>
      <c r="ZY377"/>
      <c r="ZZ377"/>
    </row>
    <row r="378" spans="1:702" s="18" customFormat="1">
      <c r="A378" s="69" t="s">
        <v>361</v>
      </c>
      <c r="B378">
        <v>0</v>
      </c>
      <c r="C378">
        <v>0</v>
      </c>
      <c r="D378">
        <v>0</v>
      </c>
      <c r="E378">
        <v>0</v>
      </c>
      <c r="F378">
        <v>0</v>
      </c>
      <c r="G378">
        <v>0</v>
      </c>
      <c r="H378">
        <v>0</v>
      </c>
      <c r="I378">
        <v>0</v>
      </c>
      <c r="J378">
        <v>0</v>
      </c>
      <c r="K378">
        <v>0</v>
      </c>
      <c r="L378">
        <v>0</v>
      </c>
      <c r="M378">
        <v>0</v>
      </c>
      <c r="N378">
        <v>0</v>
      </c>
      <c r="O378">
        <v>0</v>
      </c>
      <c r="P378">
        <v>0</v>
      </c>
      <c r="Q378">
        <v>0</v>
      </c>
      <c r="R378">
        <v>0</v>
      </c>
      <c r="S378">
        <v>0</v>
      </c>
      <c r="T378">
        <v>0</v>
      </c>
      <c r="U378">
        <v>0</v>
      </c>
      <c r="V378">
        <v>0</v>
      </c>
      <c r="W378">
        <v>0</v>
      </c>
      <c r="X378">
        <v>0</v>
      </c>
      <c r="Y378">
        <v>0</v>
      </c>
      <c r="Z378">
        <v>0</v>
      </c>
      <c r="AA378">
        <v>0</v>
      </c>
      <c r="AB378">
        <v>0</v>
      </c>
      <c r="AC378">
        <v>0</v>
      </c>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c r="CW378"/>
      <c r="CX378"/>
      <c r="CY378"/>
      <c r="CZ378"/>
      <c r="DA378"/>
      <c r="DB378"/>
      <c r="DC378"/>
      <c r="DD378"/>
      <c r="DE378"/>
      <c r="DF378"/>
      <c r="DG378"/>
      <c r="DH378"/>
      <c r="DI378"/>
      <c r="DJ378"/>
      <c r="DK378"/>
      <c r="DL378"/>
      <c r="DM378"/>
      <c r="DN378"/>
      <c r="DO378"/>
      <c r="DP378"/>
      <c r="DQ378"/>
      <c r="DR378"/>
      <c r="DS378"/>
      <c r="DT378"/>
      <c r="DU378"/>
      <c r="DV378"/>
      <c r="DW378"/>
      <c r="DX378"/>
      <c r="DY378"/>
      <c r="DZ378"/>
      <c r="EA378"/>
      <c r="EB378"/>
      <c r="EC378"/>
      <c r="ED378"/>
      <c r="EE378"/>
      <c r="EF378"/>
      <c r="EG378"/>
      <c r="EH378"/>
      <c r="EI378"/>
      <c r="EJ378"/>
      <c r="EK378"/>
      <c r="EL378"/>
      <c r="EM378"/>
      <c r="EN378"/>
      <c r="EO378"/>
      <c r="EP378"/>
      <c r="EQ378"/>
      <c r="ER378"/>
      <c r="ES378"/>
      <c r="ET378"/>
      <c r="EU378"/>
      <c r="EV378"/>
      <c r="EW378"/>
      <c r="EX378"/>
      <c r="EY378"/>
      <c r="EZ378"/>
      <c r="FA378"/>
      <c r="FB378"/>
      <c r="FC378"/>
      <c r="FD378"/>
      <c r="FE378"/>
      <c r="FF378"/>
      <c r="FG378"/>
      <c r="FH378"/>
      <c r="FI378"/>
      <c r="FJ378"/>
      <c r="FK378"/>
      <c r="FL378"/>
      <c r="FM378"/>
      <c r="FN378"/>
      <c r="FO378"/>
      <c r="FP378"/>
      <c r="FQ378"/>
      <c r="FR378"/>
      <c r="FS378"/>
      <c r="FT378"/>
      <c r="FU378"/>
      <c r="FV378"/>
      <c r="FW378"/>
      <c r="FX378"/>
      <c r="FY378"/>
      <c r="FZ378"/>
      <c r="GA378"/>
      <c r="GB378"/>
      <c r="GC378"/>
      <c r="GD378"/>
      <c r="GE378"/>
      <c r="GF378"/>
      <c r="GG378"/>
      <c r="GH378"/>
      <c r="GI378"/>
      <c r="GJ378"/>
      <c r="GK378"/>
      <c r="GL378"/>
      <c r="GM378"/>
      <c r="GN378"/>
      <c r="GO378"/>
      <c r="GP378"/>
      <c r="GQ378"/>
      <c r="GR378"/>
      <c r="GS378"/>
      <c r="GT378"/>
      <c r="GU378"/>
      <c r="GV378"/>
      <c r="GW378"/>
      <c r="GX378"/>
      <c r="GY378"/>
      <c r="GZ378"/>
      <c r="HA378"/>
      <c r="HB378"/>
      <c r="HC378"/>
      <c r="HD378"/>
      <c r="HE378"/>
      <c r="HF378"/>
      <c r="HG378"/>
      <c r="HH378"/>
      <c r="HI378"/>
      <c r="HJ378"/>
      <c r="HK378"/>
      <c r="HL378"/>
      <c r="HM378"/>
      <c r="HN378"/>
      <c r="HO378"/>
      <c r="HP378"/>
      <c r="HQ378"/>
      <c r="HR378"/>
      <c r="HS378"/>
      <c r="HT378"/>
      <c r="HU378"/>
      <c r="HV378"/>
      <c r="HW378"/>
      <c r="HX378"/>
      <c r="HY378"/>
      <c r="HZ378"/>
      <c r="IA378"/>
      <c r="IB378"/>
      <c r="IC378"/>
      <c r="ID378"/>
      <c r="IE378"/>
      <c r="IF378"/>
      <c r="IG378"/>
      <c r="IH378"/>
      <c r="II378"/>
      <c r="IJ378"/>
      <c r="IK378"/>
      <c r="IL378"/>
      <c r="IM378"/>
      <c r="IN378"/>
      <c r="IO378"/>
      <c r="IP378"/>
      <c r="IQ378"/>
      <c r="IR378"/>
      <c r="IS378"/>
      <c r="IT378"/>
      <c r="IU378"/>
      <c r="IV378"/>
      <c r="IW378"/>
      <c r="IX378"/>
      <c r="IY378"/>
      <c r="IZ378"/>
      <c r="JA378"/>
      <c r="JB378"/>
      <c r="JC378"/>
      <c r="JD378"/>
      <c r="JE378"/>
      <c r="JF378"/>
      <c r="JG378"/>
      <c r="JH378"/>
      <c r="JI378"/>
      <c r="JJ378"/>
      <c r="JK378"/>
      <c r="JL378"/>
      <c r="JM378"/>
      <c r="JN378"/>
      <c r="JO378"/>
      <c r="JP378"/>
      <c r="JQ378"/>
      <c r="JR378"/>
      <c r="JS378"/>
      <c r="JT378"/>
      <c r="JU378"/>
      <c r="JV378"/>
      <c r="JW378"/>
      <c r="JX378"/>
      <c r="JY378"/>
      <c r="JZ378"/>
      <c r="KA378"/>
      <c r="KB378"/>
      <c r="KC378"/>
      <c r="KD378"/>
      <c r="KE378"/>
      <c r="KF378"/>
      <c r="KG378"/>
      <c r="KH378"/>
      <c r="KI378"/>
      <c r="KJ378"/>
      <c r="KK378"/>
      <c r="KL378"/>
      <c r="KM378"/>
      <c r="KN378"/>
      <c r="KO378"/>
      <c r="KP378"/>
      <c r="KQ378"/>
      <c r="KR378"/>
      <c r="KS378"/>
      <c r="KT378"/>
      <c r="KU378"/>
      <c r="KV378"/>
      <c r="KW378"/>
      <c r="KX378"/>
      <c r="KY378"/>
      <c r="KZ378"/>
      <c r="LA378"/>
      <c r="LB378"/>
      <c r="LC378"/>
      <c r="LD378"/>
      <c r="LE378"/>
      <c r="LF378"/>
      <c r="LG378"/>
      <c r="LH378"/>
      <c r="LI378"/>
      <c r="LJ378"/>
      <c r="LK378"/>
      <c r="LL378"/>
      <c r="LM378"/>
      <c r="LN378"/>
      <c r="LO378"/>
      <c r="LP378"/>
      <c r="LQ378"/>
      <c r="LR378"/>
      <c r="LS378"/>
      <c r="LT378"/>
      <c r="LU378"/>
      <c r="LV378"/>
      <c r="LW378"/>
      <c r="LX378"/>
      <c r="LY378"/>
      <c r="LZ378"/>
      <c r="MA378"/>
      <c r="MB378"/>
      <c r="MC378"/>
      <c r="MD378"/>
      <c r="ME378"/>
      <c r="MF378"/>
      <c r="MG378"/>
      <c r="MH378"/>
      <c r="MI378"/>
      <c r="MJ378"/>
      <c r="MK378"/>
      <c r="ML378"/>
      <c r="MM378"/>
      <c r="MN378"/>
      <c r="MO378"/>
      <c r="MP378"/>
      <c r="MQ378"/>
      <c r="MR378"/>
      <c r="MS378"/>
      <c r="MT378"/>
      <c r="MU378"/>
      <c r="MV378"/>
      <c r="MW378"/>
      <c r="MX378"/>
      <c r="MY378"/>
      <c r="MZ378"/>
      <c r="NA378"/>
      <c r="NB378"/>
      <c r="NC378"/>
      <c r="ND378"/>
      <c r="NE378"/>
      <c r="NF378"/>
      <c r="NG378"/>
      <c r="NH378"/>
      <c r="NI378"/>
      <c r="NJ378"/>
      <c r="NK378"/>
      <c r="NL378"/>
      <c r="NM378"/>
      <c r="NN378"/>
      <c r="NO378"/>
      <c r="NP378"/>
      <c r="NQ378"/>
      <c r="NR378"/>
      <c r="NS378"/>
      <c r="NT378"/>
      <c r="NU378"/>
      <c r="NV378"/>
      <c r="NW378"/>
      <c r="NX378"/>
      <c r="NY378"/>
      <c r="NZ378"/>
      <c r="OA378"/>
      <c r="OB378"/>
      <c r="OC378"/>
      <c r="OD378"/>
      <c r="OE378"/>
      <c r="OF378"/>
      <c r="OG378"/>
      <c r="OH378"/>
      <c r="OI378"/>
      <c r="OJ378"/>
      <c r="OK378"/>
      <c r="OL378"/>
      <c r="OM378"/>
      <c r="ON378"/>
      <c r="OO378"/>
      <c r="OP378"/>
      <c r="OQ378"/>
      <c r="OR378"/>
      <c r="OS378"/>
      <c r="OT378"/>
      <c r="OU378"/>
      <c r="OV378"/>
      <c r="OW378"/>
      <c r="OX378"/>
      <c r="OY378"/>
      <c r="OZ378"/>
      <c r="PA378"/>
      <c r="PB378"/>
      <c r="PC378"/>
      <c r="PD378"/>
      <c r="PE378"/>
      <c r="PF378"/>
      <c r="PG378"/>
      <c r="PH378"/>
      <c r="PI378"/>
      <c r="PJ378"/>
      <c r="PK378"/>
      <c r="PL378"/>
      <c r="PM378"/>
      <c r="PN378"/>
      <c r="PO378"/>
      <c r="PP378"/>
      <c r="PQ378"/>
      <c r="PR378"/>
      <c r="PS378"/>
      <c r="PT378"/>
      <c r="PU378"/>
      <c r="PV378"/>
      <c r="PW378"/>
      <c r="PX378"/>
      <c r="PY378"/>
      <c r="PZ378"/>
      <c r="QA378"/>
      <c r="QB378"/>
      <c r="QC378"/>
      <c r="QD378"/>
      <c r="QE378"/>
      <c r="QF378"/>
      <c r="QG378"/>
      <c r="QH378"/>
      <c r="QI378"/>
      <c r="QJ378"/>
      <c r="QK378"/>
      <c r="QL378"/>
      <c r="QM378"/>
      <c r="QN378"/>
      <c r="QO378"/>
      <c r="QP378"/>
      <c r="QQ378"/>
      <c r="QR378"/>
      <c r="QS378"/>
      <c r="QT378"/>
      <c r="QU378"/>
      <c r="QV378"/>
      <c r="QW378"/>
      <c r="QX378"/>
      <c r="QY378"/>
      <c r="QZ378"/>
      <c r="RA378"/>
      <c r="RB378"/>
      <c r="RC378"/>
      <c r="RD378"/>
      <c r="RE378"/>
      <c r="RF378"/>
      <c r="RG378"/>
      <c r="RH378"/>
      <c r="RI378"/>
      <c r="RJ378"/>
      <c r="RK378"/>
      <c r="RL378"/>
      <c r="RM378"/>
      <c r="RN378"/>
      <c r="RO378"/>
      <c r="RP378"/>
      <c r="RQ378"/>
      <c r="RR378"/>
      <c r="RS378"/>
      <c r="RT378"/>
      <c r="RU378"/>
      <c r="RV378"/>
      <c r="RW378"/>
      <c r="RX378"/>
      <c r="RY378"/>
      <c r="RZ378"/>
      <c r="SA378"/>
      <c r="SB378"/>
      <c r="SC378"/>
      <c r="SD378"/>
      <c r="SE378"/>
      <c r="SF378"/>
      <c r="SG378"/>
      <c r="SH378"/>
      <c r="SI378"/>
      <c r="SJ378"/>
      <c r="SK378"/>
      <c r="SL378"/>
      <c r="SM378"/>
      <c r="SN378"/>
      <c r="SO378"/>
      <c r="SP378"/>
      <c r="SQ378"/>
      <c r="SR378"/>
      <c r="SS378"/>
      <c r="ST378"/>
      <c r="SU378"/>
      <c r="SV378"/>
      <c r="SW378"/>
      <c r="SX378"/>
      <c r="SY378"/>
      <c r="SZ378"/>
      <c r="TA378"/>
      <c r="TB378"/>
      <c r="TC378"/>
      <c r="TD378"/>
      <c r="TE378"/>
      <c r="TF378"/>
      <c r="TG378"/>
      <c r="TH378"/>
      <c r="TI378"/>
      <c r="TJ378"/>
      <c r="TK378"/>
      <c r="TL378"/>
      <c r="TM378"/>
      <c r="TN378"/>
      <c r="TO378"/>
      <c r="TP378"/>
      <c r="TQ378"/>
      <c r="TR378"/>
      <c r="TS378"/>
      <c r="TT378"/>
      <c r="TU378"/>
      <c r="TV378"/>
      <c r="TW378"/>
      <c r="TX378"/>
      <c r="TY378"/>
      <c r="TZ378"/>
      <c r="UA378"/>
      <c r="UB378"/>
      <c r="UC378"/>
      <c r="UD378"/>
      <c r="UE378"/>
      <c r="UF378"/>
      <c r="UG378"/>
      <c r="UH378"/>
      <c r="UI378"/>
      <c r="UJ378"/>
      <c r="UK378"/>
      <c r="UL378"/>
      <c r="UM378"/>
      <c r="UN378"/>
      <c r="UO378"/>
      <c r="UP378"/>
      <c r="UQ378"/>
      <c r="UR378"/>
      <c r="US378"/>
      <c r="UT378"/>
      <c r="UU378"/>
      <c r="UV378"/>
      <c r="UW378"/>
      <c r="UX378"/>
      <c r="UY378"/>
      <c r="UZ378"/>
      <c r="VA378"/>
      <c r="VB378"/>
      <c r="VC378"/>
      <c r="VD378"/>
      <c r="VE378"/>
      <c r="VF378"/>
      <c r="VG378"/>
      <c r="VH378"/>
      <c r="VI378"/>
      <c r="VJ378"/>
      <c r="VK378"/>
      <c r="VL378"/>
      <c r="VM378"/>
      <c r="VN378"/>
      <c r="VO378"/>
      <c r="VP378"/>
      <c r="VQ378"/>
      <c r="VR378"/>
      <c r="VS378"/>
      <c r="VT378"/>
      <c r="VU378"/>
      <c r="VV378"/>
      <c r="VW378"/>
      <c r="VX378"/>
      <c r="VY378"/>
      <c r="VZ378"/>
      <c r="WA378"/>
      <c r="WB378"/>
      <c r="WC378"/>
      <c r="WD378"/>
      <c r="WE378"/>
      <c r="WF378"/>
      <c r="WG378"/>
      <c r="WH378"/>
      <c r="WI378"/>
      <c r="WJ378"/>
      <c r="WK378"/>
      <c r="WL378"/>
      <c r="WM378"/>
      <c r="WN378"/>
      <c r="WO378"/>
      <c r="WP378"/>
      <c r="WQ378"/>
      <c r="WR378"/>
      <c r="WS378"/>
      <c r="WT378"/>
      <c r="WU378"/>
      <c r="WV378"/>
      <c r="WW378"/>
      <c r="WX378"/>
      <c r="WY378"/>
      <c r="WZ378"/>
      <c r="XA378"/>
      <c r="XB378"/>
      <c r="XC378"/>
      <c r="XD378"/>
      <c r="XE378"/>
      <c r="XF378"/>
      <c r="XG378"/>
      <c r="XH378"/>
      <c r="XI378"/>
      <c r="XJ378"/>
      <c r="XK378"/>
      <c r="XL378"/>
      <c r="XM378"/>
      <c r="XN378"/>
      <c r="XO378"/>
      <c r="XP378"/>
      <c r="XQ378"/>
      <c r="XR378"/>
      <c r="XS378"/>
      <c r="XT378"/>
      <c r="XU378"/>
      <c r="XV378"/>
      <c r="XW378"/>
      <c r="XX378"/>
      <c r="XY378"/>
      <c r="XZ378"/>
      <c r="YA378"/>
      <c r="YB378"/>
      <c r="YC378"/>
      <c r="YD378"/>
      <c r="YE378"/>
      <c r="YF378"/>
      <c r="YG378"/>
      <c r="YH378"/>
      <c r="YI378"/>
      <c r="YJ378"/>
      <c r="YK378"/>
      <c r="YL378"/>
      <c r="YM378"/>
      <c r="YN378"/>
      <c r="YO378"/>
      <c r="YP378"/>
      <c r="YQ378"/>
      <c r="YR378"/>
      <c r="YS378"/>
      <c r="YT378"/>
      <c r="YU378"/>
      <c r="YV378"/>
      <c r="YW378"/>
      <c r="YX378"/>
      <c r="YY378"/>
      <c r="YZ378"/>
      <c r="ZA378"/>
      <c r="ZB378"/>
      <c r="ZC378"/>
      <c r="ZD378"/>
      <c r="ZE378"/>
      <c r="ZF378"/>
      <c r="ZG378"/>
      <c r="ZH378"/>
      <c r="ZI378"/>
      <c r="ZJ378"/>
      <c r="ZK378"/>
      <c r="ZL378"/>
      <c r="ZM378"/>
      <c r="ZN378"/>
      <c r="ZO378"/>
      <c r="ZP378"/>
      <c r="ZQ378"/>
      <c r="ZR378"/>
      <c r="ZS378"/>
      <c r="ZT378"/>
      <c r="ZU378"/>
      <c r="ZV378"/>
      <c r="ZW378"/>
      <c r="ZX378"/>
      <c r="ZY378"/>
      <c r="ZZ378"/>
    </row>
    <row r="379" spans="1:702" s="18" customFormat="1">
      <c r="A379" s="158" t="s">
        <v>362</v>
      </c>
      <c r="B379">
        <v>0</v>
      </c>
      <c r="C379">
        <v>0</v>
      </c>
      <c r="D379">
        <v>0</v>
      </c>
      <c r="E379">
        <v>0</v>
      </c>
      <c r="F379">
        <v>0</v>
      </c>
      <c r="G379">
        <v>0</v>
      </c>
      <c r="H379">
        <v>0</v>
      </c>
      <c r="I379">
        <v>0</v>
      </c>
      <c r="J379">
        <v>0</v>
      </c>
      <c r="K379">
        <v>0</v>
      </c>
      <c r="L379">
        <v>0</v>
      </c>
      <c r="M379">
        <v>0</v>
      </c>
      <c r="N379">
        <v>0</v>
      </c>
      <c r="O379">
        <v>0</v>
      </c>
      <c r="P379">
        <v>0</v>
      </c>
      <c r="Q379">
        <v>0</v>
      </c>
      <c r="R379">
        <v>0</v>
      </c>
      <c r="S379">
        <v>0</v>
      </c>
      <c r="T379">
        <v>0</v>
      </c>
      <c r="U379">
        <v>0</v>
      </c>
      <c r="V379">
        <v>0</v>
      </c>
      <c r="W379">
        <v>0</v>
      </c>
      <c r="X379">
        <v>0</v>
      </c>
      <c r="Y379">
        <v>0</v>
      </c>
      <c r="Z379">
        <v>0</v>
      </c>
      <c r="AA379">
        <v>0</v>
      </c>
      <c r="AB379">
        <v>0</v>
      </c>
      <c r="AC379">
        <v>0</v>
      </c>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c r="CW379"/>
      <c r="CX379"/>
      <c r="CY379"/>
      <c r="CZ379"/>
      <c r="DA379"/>
      <c r="DB379"/>
      <c r="DC379"/>
      <c r="DD379"/>
      <c r="DE379"/>
      <c r="DF379"/>
      <c r="DG379"/>
      <c r="DH379"/>
      <c r="DI379"/>
      <c r="DJ379"/>
      <c r="DK379"/>
      <c r="DL379"/>
      <c r="DM379"/>
      <c r="DN379"/>
      <c r="DO379"/>
      <c r="DP379"/>
      <c r="DQ379"/>
      <c r="DR379"/>
      <c r="DS379"/>
      <c r="DT379"/>
      <c r="DU379"/>
      <c r="DV379"/>
      <c r="DW379"/>
      <c r="DX379"/>
      <c r="DY379"/>
      <c r="DZ379"/>
      <c r="EA379"/>
      <c r="EB379"/>
      <c r="EC379"/>
      <c r="ED379"/>
      <c r="EE379"/>
      <c r="EF379"/>
      <c r="EG379"/>
      <c r="EH379"/>
      <c r="EI379"/>
      <c r="EJ379"/>
      <c r="EK379"/>
      <c r="EL379"/>
      <c r="EM379"/>
      <c r="EN379"/>
      <c r="EO379"/>
      <c r="EP379"/>
      <c r="EQ379"/>
      <c r="ER379"/>
      <c r="ES379"/>
      <c r="ET379"/>
      <c r="EU379"/>
      <c r="EV379"/>
      <c r="EW379"/>
      <c r="EX379"/>
      <c r="EY379"/>
      <c r="EZ379"/>
      <c r="FA379"/>
      <c r="FB379"/>
      <c r="FC379"/>
      <c r="FD379"/>
      <c r="FE379"/>
      <c r="FF379"/>
      <c r="FG379"/>
      <c r="FH379"/>
      <c r="FI379"/>
      <c r="FJ379"/>
      <c r="FK379"/>
      <c r="FL379"/>
      <c r="FM379"/>
      <c r="FN379"/>
      <c r="FO379"/>
      <c r="FP379"/>
      <c r="FQ379"/>
      <c r="FR379"/>
      <c r="FS379"/>
      <c r="FT379"/>
      <c r="FU379"/>
      <c r="FV379"/>
      <c r="FW379"/>
      <c r="FX379"/>
      <c r="FY379"/>
      <c r="FZ379"/>
      <c r="GA379"/>
      <c r="GB379"/>
      <c r="GC379"/>
      <c r="GD379"/>
      <c r="GE379"/>
      <c r="GF379"/>
      <c r="GG379"/>
      <c r="GH379"/>
      <c r="GI379"/>
      <c r="GJ379"/>
      <c r="GK379"/>
      <c r="GL379"/>
      <c r="GM379"/>
      <c r="GN379"/>
      <c r="GO379"/>
      <c r="GP379"/>
      <c r="GQ379"/>
      <c r="GR379"/>
      <c r="GS379"/>
      <c r="GT379"/>
      <c r="GU379"/>
      <c r="GV379"/>
      <c r="GW379"/>
      <c r="GX379"/>
      <c r="GY379"/>
      <c r="GZ379"/>
      <c r="HA379"/>
      <c r="HB379"/>
      <c r="HC379"/>
      <c r="HD379"/>
      <c r="HE379"/>
      <c r="HF379"/>
      <c r="HG379"/>
      <c r="HH379"/>
      <c r="HI379"/>
      <c r="HJ379"/>
      <c r="HK379"/>
      <c r="HL379"/>
      <c r="HM379"/>
      <c r="HN379"/>
      <c r="HO379"/>
      <c r="HP379"/>
      <c r="HQ379"/>
      <c r="HR379"/>
      <c r="HS379"/>
      <c r="HT379"/>
      <c r="HU379"/>
      <c r="HV379"/>
      <c r="HW379"/>
      <c r="HX379"/>
      <c r="HY379"/>
      <c r="HZ379"/>
      <c r="IA379"/>
      <c r="IB379"/>
      <c r="IC379"/>
      <c r="ID379"/>
      <c r="IE379"/>
      <c r="IF379"/>
      <c r="IG379"/>
      <c r="IH379"/>
      <c r="II379"/>
      <c r="IJ379"/>
      <c r="IK379"/>
      <c r="IL379"/>
      <c r="IM379"/>
      <c r="IN379"/>
      <c r="IO379"/>
      <c r="IP379"/>
      <c r="IQ379"/>
      <c r="IR379"/>
      <c r="IS379"/>
      <c r="IT379"/>
      <c r="IU379"/>
      <c r="IV379"/>
      <c r="IW379"/>
      <c r="IX379"/>
      <c r="IY379"/>
      <c r="IZ379"/>
      <c r="JA379"/>
      <c r="JB379"/>
      <c r="JC379"/>
      <c r="JD379"/>
      <c r="JE379"/>
      <c r="JF379"/>
      <c r="JG379"/>
      <c r="JH379"/>
      <c r="JI379"/>
      <c r="JJ379"/>
      <c r="JK379"/>
      <c r="JL379"/>
      <c r="JM379"/>
      <c r="JN379"/>
      <c r="JO379"/>
      <c r="JP379"/>
      <c r="JQ379"/>
      <c r="JR379"/>
      <c r="JS379"/>
      <c r="JT379"/>
      <c r="JU379"/>
      <c r="JV379"/>
      <c r="JW379"/>
      <c r="JX379"/>
      <c r="JY379"/>
      <c r="JZ379"/>
      <c r="KA379"/>
      <c r="KB379"/>
      <c r="KC379"/>
      <c r="KD379"/>
      <c r="KE379"/>
      <c r="KF379"/>
      <c r="KG379"/>
      <c r="KH379"/>
      <c r="KI379"/>
      <c r="KJ379"/>
      <c r="KK379"/>
      <c r="KL379"/>
      <c r="KM379"/>
      <c r="KN379"/>
      <c r="KO379"/>
      <c r="KP379"/>
      <c r="KQ379"/>
      <c r="KR379"/>
      <c r="KS379"/>
      <c r="KT379"/>
      <c r="KU379"/>
      <c r="KV379"/>
      <c r="KW379"/>
      <c r="KX379"/>
      <c r="KY379"/>
      <c r="KZ379"/>
      <c r="LA379"/>
      <c r="LB379"/>
      <c r="LC379"/>
      <c r="LD379"/>
      <c r="LE379"/>
      <c r="LF379"/>
      <c r="LG379"/>
      <c r="LH379"/>
      <c r="LI379"/>
      <c r="LJ379"/>
      <c r="LK379"/>
      <c r="LL379"/>
      <c r="LM379"/>
      <c r="LN379"/>
      <c r="LO379"/>
      <c r="LP379"/>
      <c r="LQ379"/>
      <c r="LR379"/>
      <c r="LS379"/>
      <c r="LT379"/>
      <c r="LU379"/>
      <c r="LV379"/>
      <c r="LW379"/>
      <c r="LX379"/>
      <c r="LY379"/>
      <c r="LZ379"/>
      <c r="MA379"/>
      <c r="MB379"/>
      <c r="MC379"/>
      <c r="MD379"/>
      <c r="ME379"/>
      <c r="MF379"/>
      <c r="MG379"/>
      <c r="MH379"/>
      <c r="MI379"/>
      <c r="MJ379"/>
      <c r="MK379"/>
      <c r="ML379"/>
      <c r="MM379"/>
      <c r="MN379"/>
      <c r="MO379"/>
      <c r="MP379"/>
      <c r="MQ379"/>
      <c r="MR379"/>
      <c r="MS379"/>
      <c r="MT379"/>
      <c r="MU379"/>
      <c r="MV379"/>
      <c r="MW379"/>
      <c r="MX379"/>
      <c r="MY379"/>
      <c r="MZ379"/>
      <c r="NA379"/>
      <c r="NB379"/>
      <c r="NC379"/>
      <c r="ND379"/>
      <c r="NE379"/>
      <c r="NF379"/>
      <c r="NG379"/>
      <c r="NH379"/>
      <c r="NI379"/>
      <c r="NJ379"/>
      <c r="NK379"/>
      <c r="NL379"/>
      <c r="NM379"/>
      <c r="NN379"/>
      <c r="NO379"/>
      <c r="NP379"/>
      <c r="NQ379"/>
      <c r="NR379"/>
      <c r="NS379"/>
      <c r="NT379"/>
      <c r="NU379"/>
      <c r="NV379"/>
      <c r="NW379"/>
      <c r="NX379"/>
      <c r="NY379"/>
      <c r="NZ379"/>
      <c r="OA379"/>
      <c r="OB379"/>
      <c r="OC379"/>
      <c r="OD379"/>
      <c r="OE379"/>
      <c r="OF379"/>
      <c r="OG379"/>
      <c r="OH379"/>
      <c r="OI379"/>
      <c r="OJ379"/>
      <c r="OK379"/>
      <c r="OL379"/>
      <c r="OM379"/>
      <c r="ON379"/>
      <c r="OO379"/>
      <c r="OP379"/>
      <c r="OQ379"/>
      <c r="OR379"/>
      <c r="OS379"/>
      <c r="OT379"/>
      <c r="OU379"/>
      <c r="OV379"/>
      <c r="OW379"/>
      <c r="OX379"/>
      <c r="OY379"/>
      <c r="OZ379"/>
      <c r="PA379"/>
      <c r="PB379"/>
      <c r="PC379"/>
      <c r="PD379"/>
      <c r="PE379"/>
      <c r="PF379"/>
      <c r="PG379"/>
      <c r="PH379"/>
      <c r="PI379"/>
      <c r="PJ379"/>
      <c r="PK379"/>
      <c r="PL379"/>
      <c r="PM379"/>
      <c r="PN379"/>
      <c r="PO379"/>
      <c r="PP379"/>
      <c r="PQ379"/>
      <c r="PR379"/>
      <c r="PS379"/>
      <c r="PT379"/>
      <c r="PU379"/>
      <c r="PV379"/>
      <c r="PW379"/>
      <c r="PX379"/>
      <c r="PY379"/>
      <c r="PZ379"/>
      <c r="QA379"/>
      <c r="QB379"/>
      <c r="QC379"/>
      <c r="QD379"/>
      <c r="QE379"/>
      <c r="QF379"/>
      <c r="QG379"/>
      <c r="QH379"/>
      <c r="QI379"/>
      <c r="QJ379"/>
      <c r="QK379"/>
      <c r="QL379"/>
      <c r="QM379"/>
      <c r="QN379"/>
      <c r="QO379"/>
      <c r="QP379"/>
      <c r="QQ379"/>
      <c r="QR379"/>
      <c r="QS379"/>
      <c r="QT379"/>
      <c r="QU379"/>
      <c r="QV379"/>
      <c r="QW379"/>
      <c r="QX379"/>
      <c r="QY379"/>
      <c r="QZ379"/>
      <c r="RA379"/>
      <c r="RB379"/>
      <c r="RC379"/>
      <c r="RD379"/>
      <c r="RE379"/>
      <c r="RF379"/>
      <c r="RG379"/>
      <c r="RH379"/>
      <c r="RI379"/>
      <c r="RJ379"/>
      <c r="RK379"/>
      <c r="RL379"/>
      <c r="RM379"/>
      <c r="RN379"/>
      <c r="RO379"/>
      <c r="RP379"/>
      <c r="RQ379"/>
      <c r="RR379"/>
      <c r="RS379"/>
      <c r="RT379"/>
      <c r="RU379"/>
      <c r="RV379"/>
      <c r="RW379"/>
      <c r="RX379"/>
      <c r="RY379"/>
      <c r="RZ379"/>
      <c r="SA379"/>
      <c r="SB379"/>
      <c r="SC379"/>
      <c r="SD379"/>
      <c r="SE379"/>
      <c r="SF379"/>
      <c r="SG379"/>
      <c r="SH379"/>
      <c r="SI379"/>
      <c r="SJ379"/>
      <c r="SK379"/>
      <c r="SL379"/>
      <c r="SM379"/>
      <c r="SN379"/>
      <c r="SO379"/>
      <c r="SP379"/>
      <c r="SQ379"/>
      <c r="SR379"/>
      <c r="SS379"/>
      <c r="ST379"/>
      <c r="SU379"/>
      <c r="SV379"/>
      <c r="SW379"/>
      <c r="SX379"/>
      <c r="SY379"/>
      <c r="SZ379"/>
      <c r="TA379"/>
      <c r="TB379"/>
      <c r="TC379"/>
      <c r="TD379"/>
      <c r="TE379"/>
      <c r="TF379"/>
      <c r="TG379"/>
      <c r="TH379"/>
      <c r="TI379"/>
      <c r="TJ379"/>
      <c r="TK379"/>
      <c r="TL379"/>
      <c r="TM379"/>
      <c r="TN379"/>
      <c r="TO379"/>
      <c r="TP379"/>
      <c r="TQ379"/>
      <c r="TR379"/>
      <c r="TS379"/>
      <c r="TT379"/>
      <c r="TU379"/>
      <c r="TV379"/>
      <c r="TW379"/>
      <c r="TX379"/>
      <c r="TY379"/>
      <c r="TZ379"/>
      <c r="UA379"/>
      <c r="UB379"/>
      <c r="UC379"/>
      <c r="UD379"/>
      <c r="UE379"/>
      <c r="UF379"/>
      <c r="UG379"/>
      <c r="UH379"/>
      <c r="UI379"/>
      <c r="UJ379"/>
      <c r="UK379"/>
      <c r="UL379"/>
      <c r="UM379"/>
      <c r="UN379"/>
      <c r="UO379"/>
      <c r="UP379"/>
      <c r="UQ379"/>
      <c r="UR379"/>
      <c r="US379"/>
      <c r="UT379"/>
      <c r="UU379"/>
      <c r="UV379"/>
      <c r="UW379"/>
      <c r="UX379"/>
      <c r="UY379"/>
      <c r="UZ379"/>
      <c r="VA379"/>
      <c r="VB379"/>
      <c r="VC379"/>
      <c r="VD379"/>
      <c r="VE379"/>
      <c r="VF379"/>
      <c r="VG379"/>
      <c r="VH379"/>
      <c r="VI379"/>
      <c r="VJ379"/>
      <c r="VK379"/>
      <c r="VL379"/>
      <c r="VM379"/>
      <c r="VN379"/>
      <c r="VO379"/>
      <c r="VP379"/>
      <c r="VQ379"/>
      <c r="VR379"/>
      <c r="VS379"/>
      <c r="VT379"/>
      <c r="VU379"/>
      <c r="VV379"/>
      <c r="VW379"/>
      <c r="VX379"/>
      <c r="VY379"/>
      <c r="VZ379"/>
      <c r="WA379"/>
      <c r="WB379"/>
      <c r="WC379"/>
      <c r="WD379"/>
      <c r="WE379"/>
      <c r="WF379"/>
      <c r="WG379"/>
      <c r="WH379"/>
      <c r="WI379"/>
      <c r="WJ379"/>
      <c r="WK379"/>
      <c r="WL379"/>
      <c r="WM379"/>
      <c r="WN379"/>
      <c r="WO379"/>
      <c r="WP379"/>
      <c r="WQ379"/>
      <c r="WR379"/>
      <c r="WS379"/>
      <c r="WT379"/>
      <c r="WU379"/>
      <c r="WV379"/>
      <c r="WW379"/>
      <c r="WX379"/>
      <c r="WY379"/>
      <c r="WZ379"/>
      <c r="XA379"/>
      <c r="XB379"/>
      <c r="XC379"/>
      <c r="XD379"/>
      <c r="XE379"/>
      <c r="XF379"/>
      <c r="XG379"/>
      <c r="XH379"/>
      <c r="XI379"/>
      <c r="XJ379"/>
      <c r="XK379"/>
      <c r="XL379"/>
      <c r="XM379"/>
      <c r="XN379"/>
      <c r="XO379"/>
      <c r="XP379"/>
      <c r="XQ379"/>
      <c r="XR379"/>
      <c r="XS379"/>
      <c r="XT379"/>
      <c r="XU379"/>
      <c r="XV379"/>
      <c r="XW379"/>
      <c r="XX379"/>
      <c r="XY379"/>
      <c r="XZ379"/>
      <c r="YA379"/>
      <c r="YB379"/>
      <c r="YC379"/>
      <c r="YD379"/>
      <c r="YE379"/>
      <c r="YF379"/>
      <c r="YG379"/>
      <c r="YH379"/>
      <c r="YI379"/>
      <c r="YJ379"/>
      <c r="YK379"/>
      <c r="YL379"/>
      <c r="YM379"/>
      <c r="YN379"/>
      <c r="YO379"/>
      <c r="YP379"/>
      <c r="YQ379"/>
      <c r="YR379"/>
      <c r="YS379"/>
      <c r="YT379"/>
      <c r="YU379"/>
      <c r="YV379"/>
      <c r="YW379"/>
      <c r="YX379"/>
      <c r="YY379"/>
      <c r="YZ379"/>
      <c r="ZA379"/>
      <c r="ZB379"/>
      <c r="ZC379"/>
      <c r="ZD379"/>
      <c r="ZE379"/>
      <c r="ZF379"/>
      <c r="ZG379"/>
      <c r="ZH379"/>
      <c r="ZI379"/>
      <c r="ZJ379"/>
      <c r="ZK379"/>
      <c r="ZL379"/>
      <c r="ZM379"/>
      <c r="ZN379"/>
      <c r="ZO379"/>
      <c r="ZP379"/>
      <c r="ZQ379"/>
      <c r="ZR379"/>
      <c r="ZS379"/>
      <c r="ZT379"/>
      <c r="ZU379"/>
      <c r="ZV379"/>
      <c r="ZW379"/>
      <c r="ZX379"/>
      <c r="ZY379"/>
      <c r="ZZ379"/>
    </row>
    <row r="380" spans="1:702" s="18" customFormat="1">
      <c r="A380" s="16" t="s">
        <v>180</v>
      </c>
      <c r="B380">
        <v>0</v>
      </c>
      <c r="C380">
        <v>25127.130714581075</v>
      </c>
      <c r="D380">
        <v>49411.498288506962</v>
      </c>
      <c r="E380">
        <v>73623.562338798642</v>
      </c>
      <c r="F380">
        <v>90563.604489788151</v>
      </c>
      <c r="G380">
        <v>113079.57062512674</v>
      </c>
      <c r="H380">
        <v>144258.69510977532</v>
      </c>
      <c r="I380">
        <v>172291.07420649377</v>
      </c>
      <c r="J380">
        <v>203655.0114479948</v>
      </c>
      <c r="K380">
        <v>243222.57102640855</v>
      </c>
      <c r="L380">
        <v>288079.26888909726</v>
      </c>
      <c r="M380">
        <v>339566.86300477851</v>
      </c>
      <c r="N380">
        <v>389900.92421869683</v>
      </c>
      <c r="O380">
        <v>432381.00560010865</v>
      </c>
      <c r="P380">
        <v>479150.29571991466</v>
      </c>
      <c r="Q380">
        <v>519124.17055079853</v>
      </c>
      <c r="R380">
        <v>576407.66086083301</v>
      </c>
      <c r="S380">
        <v>621814.42063682061</v>
      </c>
      <c r="T380">
        <v>680821.96062646795</v>
      </c>
      <c r="U380">
        <v>727568.27927271987</v>
      </c>
      <c r="V380">
        <v>776283.24073560094</v>
      </c>
      <c r="W380">
        <v>850963.89903942647</v>
      </c>
      <c r="X380">
        <v>911458.62252106227</v>
      </c>
      <c r="Y380">
        <v>991997.80115669407</v>
      </c>
      <c r="Z380">
        <v>1054242.6613890023</v>
      </c>
      <c r="AA380">
        <v>1109417.5385229415</v>
      </c>
      <c r="AB380">
        <v>1194495.5829476784</v>
      </c>
      <c r="AC380">
        <v>1274557.2087624623</v>
      </c>
      <c r="AD380">
        <v>1397765.0248436613</v>
      </c>
      <c r="AE380">
        <v>1480049.8830511116</v>
      </c>
      <c r="AF380">
        <v>1535705.7487549682</v>
      </c>
      <c r="AG380">
        <v>1634082.8078069089</v>
      </c>
      <c r="AH380">
        <v>1717368.4187800605</v>
      </c>
      <c r="AI380">
        <v>1796791.9029072386</v>
      </c>
      <c r="AJ380">
        <v>1893068.0504488833</v>
      </c>
      <c r="AK380">
        <v>1930891.142526364</v>
      </c>
      <c r="AL380">
        <v>2041540.1497319632</v>
      </c>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c r="CW380"/>
      <c r="CX380"/>
      <c r="CY380"/>
      <c r="CZ380"/>
      <c r="DA380"/>
      <c r="DB380"/>
      <c r="DC380"/>
      <c r="DD380"/>
      <c r="DE380"/>
      <c r="DF380"/>
      <c r="DG380"/>
      <c r="DH380"/>
      <c r="DI380"/>
      <c r="DJ380"/>
      <c r="DK380"/>
      <c r="DL380"/>
      <c r="DM380"/>
      <c r="DN380"/>
      <c r="DO380"/>
      <c r="DP380"/>
      <c r="DQ380"/>
      <c r="DR380"/>
      <c r="DS380"/>
      <c r="DT380"/>
      <c r="DU380"/>
      <c r="DV380"/>
      <c r="DW380"/>
      <c r="DX380"/>
      <c r="DY380"/>
      <c r="DZ380"/>
      <c r="EA380"/>
      <c r="EB380"/>
      <c r="EC380"/>
      <c r="ED380"/>
      <c r="EE380"/>
      <c r="EF380"/>
      <c r="EG380"/>
      <c r="EH380"/>
      <c r="EI380"/>
      <c r="EJ380"/>
      <c r="EK380"/>
      <c r="EL380"/>
      <c r="EM380"/>
      <c r="EN380"/>
      <c r="EO380"/>
      <c r="EP380"/>
      <c r="EQ380"/>
      <c r="ER380"/>
      <c r="ES380"/>
      <c r="ET380"/>
      <c r="EU380"/>
      <c r="EV380"/>
      <c r="EW380"/>
      <c r="EX380"/>
      <c r="EY380"/>
      <c r="EZ380"/>
      <c r="FA380"/>
      <c r="FB380"/>
      <c r="FC380"/>
      <c r="FD380"/>
      <c r="FE380"/>
      <c r="FF380"/>
      <c r="FG380"/>
      <c r="FH380"/>
      <c r="FI380"/>
      <c r="FJ380"/>
      <c r="FK380"/>
      <c r="FL380"/>
      <c r="FM380"/>
      <c r="FN380"/>
      <c r="FO380"/>
      <c r="FP380"/>
      <c r="FQ380"/>
      <c r="FR380"/>
      <c r="FS380"/>
      <c r="FT380"/>
      <c r="FU380"/>
      <c r="FV380"/>
      <c r="FW380"/>
      <c r="FX380"/>
      <c r="FY380"/>
      <c r="FZ380"/>
      <c r="GA380"/>
      <c r="GB380"/>
      <c r="GC380"/>
      <c r="GD380"/>
      <c r="GE380"/>
      <c r="GF380"/>
      <c r="GG380"/>
      <c r="GH380"/>
      <c r="GI380"/>
      <c r="GJ380"/>
      <c r="GK380"/>
      <c r="GL380"/>
      <c r="GM380"/>
      <c r="GN380"/>
      <c r="GO380"/>
      <c r="GP380"/>
      <c r="GQ380"/>
      <c r="GR380"/>
      <c r="GS380"/>
      <c r="GT380"/>
      <c r="GU380"/>
      <c r="GV380"/>
      <c r="GW380"/>
      <c r="GX380"/>
      <c r="GY380"/>
      <c r="GZ380"/>
      <c r="HA380"/>
      <c r="HB380"/>
      <c r="HC380"/>
      <c r="HD380"/>
      <c r="HE380"/>
      <c r="HF380"/>
      <c r="HG380"/>
      <c r="HH380"/>
      <c r="HI380"/>
      <c r="HJ380"/>
      <c r="HK380"/>
      <c r="HL380"/>
      <c r="HM380"/>
      <c r="HN380"/>
      <c r="HO380"/>
      <c r="HP380"/>
      <c r="HQ380"/>
      <c r="HR380"/>
      <c r="HS380"/>
      <c r="HT380"/>
      <c r="HU380"/>
      <c r="HV380"/>
      <c r="HW380"/>
      <c r="HX380"/>
      <c r="HY380"/>
      <c r="HZ380"/>
      <c r="IA380"/>
      <c r="IB380"/>
      <c r="IC380"/>
      <c r="ID380"/>
      <c r="IE380"/>
      <c r="IF380"/>
      <c r="IG380"/>
      <c r="IH380"/>
      <c r="II380"/>
      <c r="IJ380"/>
      <c r="IK380"/>
      <c r="IL380"/>
      <c r="IM380"/>
      <c r="IN380"/>
      <c r="IO380"/>
      <c r="IP380"/>
      <c r="IQ380"/>
      <c r="IR380"/>
      <c r="IS380"/>
      <c r="IT380"/>
      <c r="IU380"/>
      <c r="IV380"/>
      <c r="IW380"/>
      <c r="IX380"/>
      <c r="IY380"/>
      <c r="IZ380"/>
      <c r="JA380"/>
      <c r="JB380"/>
      <c r="JC380"/>
      <c r="JD380"/>
      <c r="JE380"/>
      <c r="JF380"/>
      <c r="JG380"/>
      <c r="JH380"/>
      <c r="JI380"/>
      <c r="JJ380"/>
      <c r="JK380"/>
      <c r="JL380"/>
      <c r="JM380"/>
      <c r="JN380"/>
      <c r="JO380"/>
      <c r="JP380"/>
      <c r="JQ380"/>
      <c r="JR380"/>
      <c r="JS380"/>
      <c r="JT380"/>
      <c r="JU380"/>
      <c r="JV380"/>
      <c r="JW380"/>
      <c r="JX380"/>
      <c r="JY380"/>
      <c r="JZ380"/>
      <c r="KA380"/>
      <c r="KB380"/>
      <c r="KC380"/>
      <c r="KD380"/>
      <c r="KE380"/>
      <c r="KF380"/>
      <c r="KG380"/>
      <c r="KH380"/>
      <c r="KI380"/>
      <c r="KJ380"/>
      <c r="KK380"/>
      <c r="KL380"/>
      <c r="KM380"/>
      <c r="KN380"/>
      <c r="KO380"/>
      <c r="KP380"/>
      <c r="KQ380"/>
      <c r="KR380"/>
      <c r="KS380"/>
      <c r="KT380"/>
      <c r="KU380"/>
      <c r="KV380"/>
      <c r="KW380"/>
      <c r="KX380"/>
      <c r="KY380"/>
      <c r="KZ380"/>
      <c r="LA380"/>
      <c r="LB380"/>
      <c r="LC380"/>
      <c r="LD380"/>
      <c r="LE380"/>
      <c r="LF380"/>
      <c r="LG380"/>
      <c r="LH380"/>
      <c r="LI380"/>
      <c r="LJ380"/>
      <c r="LK380"/>
      <c r="LL380"/>
      <c r="LM380"/>
      <c r="LN380"/>
      <c r="LO380"/>
      <c r="LP380"/>
      <c r="LQ380"/>
      <c r="LR380"/>
      <c r="LS380"/>
      <c r="LT380"/>
      <c r="LU380"/>
      <c r="LV380"/>
      <c r="LW380"/>
      <c r="LX380"/>
      <c r="LY380"/>
      <c r="LZ380"/>
      <c r="MA380"/>
      <c r="MB380"/>
      <c r="MC380"/>
      <c r="MD380"/>
      <c r="ME380"/>
      <c r="MF380"/>
      <c r="MG380"/>
      <c r="MH380"/>
      <c r="MI380"/>
      <c r="MJ380"/>
      <c r="MK380"/>
      <c r="ML380"/>
      <c r="MM380"/>
      <c r="MN380"/>
      <c r="MO380"/>
      <c r="MP380"/>
      <c r="MQ380"/>
      <c r="MR380"/>
      <c r="MS380"/>
      <c r="MT380"/>
      <c r="MU380"/>
      <c r="MV380"/>
      <c r="MW380"/>
      <c r="MX380"/>
      <c r="MY380"/>
      <c r="MZ380"/>
      <c r="NA380"/>
      <c r="NB380"/>
      <c r="NC380"/>
      <c r="ND380"/>
      <c r="NE380"/>
      <c r="NF380"/>
      <c r="NG380"/>
      <c r="NH380"/>
      <c r="NI380"/>
      <c r="NJ380"/>
      <c r="NK380"/>
      <c r="NL380"/>
      <c r="NM380"/>
      <c r="NN380"/>
      <c r="NO380"/>
      <c r="NP380"/>
      <c r="NQ380"/>
      <c r="NR380"/>
      <c r="NS380"/>
      <c r="NT380"/>
      <c r="NU380"/>
      <c r="NV380"/>
      <c r="NW380"/>
      <c r="NX380"/>
      <c r="NY380"/>
      <c r="NZ380"/>
      <c r="OA380"/>
      <c r="OB380"/>
      <c r="OC380"/>
      <c r="OD380"/>
      <c r="OE380"/>
      <c r="OF380"/>
      <c r="OG380"/>
      <c r="OH380"/>
      <c r="OI380"/>
      <c r="OJ380"/>
      <c r="OK380"/>
      <c r="OL380"/>
      <c r="OM380"/>
      <c r="ON380"/>
      <c r="OO380"/>
      <c r="OP380"/>
      <c r="OQ380"/>
      <c r="OR380"/>
      <c r="OS380"/>
      <c r="OT380"/>
      <c r="OU380"/>
      <c r="OV380"/>
      <c r="OW380"/>
      <c r="OX380"/>
      <c r="OY380"/>
      <c r="OZ380"/>
      <c r="PA380"/>
      <c r="PB380"/>
      <c r="PC380"/>
      <c r="PD380"/>
      <c r="PE380"/>
      <c r="PF380"/>
      <c r="PG380"/>
      <c r="PH380"/>
      <c r="PI380"/>
      <c r="PJ380"/>
      <c r="PK380"/>
      <c r="PL380"/>
      <c r="PM380"/>
      <c r="PN380"/>
      <c r="PO380"/>
      <c r="PP380"/>
      <c r="PQ380"/>
      <c r="PR380"/>
      <c r="PS380"/>
      <c r="PT380"/>
      <c r="PU380"/>
      <c r="PV380"/>
      <c r="PW380"/>
      <c r="PX380"/>
      <c r="PY380"/>
      <c r="PZ380"/>
      <c r="QA380"/>
      <c r="QB380"/>
      <c r="QC380"/>
      <c r="QD380"/>
      <c r="QE380"/>
      <c r="QF380"/>
      <c r="QG380"/>
      <c r="QH380"/>
      <c r="QI380"/>
      <c r="QJ380"/>
      <c r="QK380"/>
      <c r="QL380"/>
      <c r="QM380"/>
      <c r="QN380"/>
      <c r="QO380"/>
      <c r="QP380"/>
      <c r="QQ380"/>
      <c r="QR380"/>
      <c r="QS380"/>
      <c r="QT380"/>
      <c r="QU380"/>
      <c r="QV380"/>
      <c r="QW380"/>
      <c r="QX380"/>
      <c r="QY380"/>
      <c r="QZ380"/>
      <c r="RA380"/>
      <c r="RB380"/>
      <c r="RC380"/>
      <c r="RD380"/>
      <c r="RE380"/>
      <c r="RF380"/>
      <c r="RG380"/>
      <c r="RH380"/>
      <c r="RI380"/>
      <c r="RJ380"/>
      <c r="RK380"/>
      <c r="RL380"/>
      <c r="RM380"/>
      <c r="RN380"/>
      <c r="RO380"/>
      <c r="RP380"/>
      <c r="RQ380"/>
      <c r="RR380"/>
      <c r="RS380"/>
      <c r="RT380"/>
      <c r="RU380"/>
      <c r="RV380"/>
      <c r="RW380"/>
      <c r="RX380"/>
      <c r="RY380"/>
      <c r="RZ380"/>
      <c r="SA380"/>
      <c r="SB380"/>
      <c r="SC380"/>
      <c r="SD380"/>
      <c r="SE380"/>
      <c r="SF380"/>
      <c r="SG380"/>
      <c r="SH380"/>
      <c r="SI380"/>
      <c r="SJ380"/>
      <c r="SK380"/>
      <c r="SL380"/>
      <c r="SM380"/>
      <c r="SN380"/>
      <c r="SO380"/>
      <c r="SP380"/>
      <c r="SQ380"/>
      <c r="SR380"/>
      <c r="SS380"/>
      <c r="ST380"/>
      <c r="SU380"/>
      <c r="SV380"/>
      <c r="SW380"/>
      <c r="SX380"/>
      <c r="SY380"/>
      <c r="SZ380"/>
      <c r="TA380"/>
      <c r="TB380"/>
      <c r="TC380"/>
      <c r="TD380"/>
      <c r="TE380"/>
      <c r="TF380"/>
      <c r="TG380"/>
      <c r="TH380"/>
      <c r="TI380"/>
      <c r="TJ380"/>
      <c r="TK380"/>
      <c r="TL380"/>
      <c r="TM380"/>
      <c r="TN380"/>
      <c r="TO380"/>
      <c r="TP380"/>
      <c r="TQ380"/>
      <c r="TR380"/>
      <c r="TS380"/>
      <c r="TT380"/>
      <c r="TU380"/>
      <c r="TV380"/>
      <c r="TW380"/>
      <c r="TX380"/>
      <c r="TY380"/>
      <c r="TZ380"/>
      <c r="UA380"/>
      <c r="UB380"/>
      <c r="UC380"/>
      <c r="UD380"/>
      <c r="UE380"/>
      <c r="UF380"/>
      <c r="UG380"/>
      <c r="UH380"/>
      <c r="UI380"/>
      <c r="UJ380"/>
      <c r="UK380"/>
      <c r="UL380"/>
      <c r="UM380"/>
      <c r="UN380"/>
      <c r="UO380"/>
      <c r="UP380"/>
      <c r="UQ380"/>
      <c r="UR380"/>
      <c r="US380"/>
      <c r="UT380"/>
      <c r="UU380"/>
      <c r="UV380"/>
      <c r="UW380"/>
      <c r="UX380"/>
      <c r="UY380"/>
      <c r="UZ380"/>
      <c r="VA380"/>
      <c r="VB380"/>
      <c r="VC380"/>
      <c r="VD380"/>
      <c r="VE380"/>
      <c r="VF380"/>
      <c r="VG380"/>
      <c r="VH380"/>
      <c r="VI380"/>
      <c r="VJ380"/>
      <c r="VK380"/>
      <c r="VL380"/>
      <c r="VM380"/>
      <c r="VN380"/>
      <c r="VO380"/>
      <c r="VP380"/>
      <c r="VQ380"/>
      <c r="VR380"/>
      <c r="VS380"/>
      <c r="VT380"/>
      <c r="VU380"/>
      <c r="VV380"/>
      <c r="VW380"/>
      <c r="VX380"/>
      <c r="VY380"/>
      <c r="VZ380"/>
      <c r="WA380"/>
      <c r="WB380"/>
      <c r="WC380"/>
      <c r="WD380"/>
      <c r="WE380"/>
      <c r="WF380"/>
      <c r="WG380"/>
      <c r="WH380"/>
      <c r="WI380"/>
      <c r="WJ380"/>
      <c r="WK380"/>
      <c r="WL380"/>
      <c r="WM380"/>
      <c r="WN380"/>
      <c r="WO380"/>
      <c r="WP380"/>
      <c r="WQ380"/>
      <c r="WR380"/>
      <c r="WS380"/>
      <c r="WT380"/>
      <c r="WU380"/>
      <c r="WV380"/>
      <c r="WW380"/>
      <c r="WX380"/>
      <c r="WY380"/>
      <c r="WZ380"/>
      <c r="XA380"/>
      <c r="XB380"/>
      <c r="XC380"/>
      <c r="XD380"/>
      <c r="XE380"/>
      <c r="XF380"/>
      <c r="XG380"/>
      <c r="XH380"/>
      <c r="XI380"/>
      <c r="XJ380"/>
      <c r="XK380"/>
      <c r="XL380"/>
      <c r="XM380"/>
      <c r="XN380"/>
      <c r="XO380"/>
      <c r="XP380"/>
      <c r="XQ380"/>
      <c r="XR380"/>
      <c r="XS380"/>
      <c r="XT380"/>
      <c r="XU380"/>
      <c r="XV380"/>
      <c r="XW380"/>
      <c r="XX380"/>
      <c r="XY380"/>
      <c r="XZ380"/>
      <c r="YA380"/>
      <c r="YB380"/>
      <c r="YC380"/>
      <c r="YD380"/>
      <c r="YE380"/>
      <c r="YF380"/>
      <c r="YG380"/>
      <c r="YH380"/>
      <c r="YI380"/>
      <c r="YJ380"/>
      <c r="YK380"/>
      <c r="YL380"/>
      <c r="YM380"/>
      <c r="YN380"/>
      <c r="YO380"/>
      <c r="YP380"/>
      <c r="YQ380"/>
      <c r="YR380"/>
      <c r="YS380"/>
      <c r="YT380"/>
      <c r="YU380"/>
      <c r="YV380"/>
      <c r="YW380"/>
      <c r="YX380"/>
      <c r="YY380"/>
      <c r="YZ380"/>
      <c r="ZA380"/>
      <c r="ZB380"/>
      <c r="ZC380"/>
      <c r="ZD380"/>
      <c r="ZE380"/>
      <c r="ZF380"/>
      <c r="ZG380"/>
      <c r="ZH380"/>
      <c r="ZI380"/>
      <c r="ZJ380"/>
      <c r="ZK380"/>
      <c r="ZL380"/>
      <c r="ZM380"/>
      <c r="ZN380"/>
      <c r="ZO380"/>
      <c r="ZP380"/>
      <c r="ZQ380"/>
      <c r="ZR380"/>
      <c r="ZS380"/>
      <c r="ZT380"/>
      <c r="ZU380"/>
      <c r="ZV380"/>
      <c r="ZW380"/>
      <c r="ZX380"/>
      <c r="ZY380"/>
      <c r="ZZ380"/>
    </row>
    <row r="381" spans="1:702" s="18" customFormat="1">
      <c r="A381" s="16" t="s">
        <v>68</v>
      </c>
      <c r="B381">
        <v>502542.61429162155</v>
      </c>
      <c r="C381">
        <v>508932.51180114941</v>
      </c>
      <c r="D381">
        <v>484777.05089907802</v>
      </c>
      <c r="E381">
        <v>456552.98226329696</v>
      </c>
      <c r="F381">
        <v>437678.41260425962</v>
      </c>
      <c r="G381">
        <v>456664.23151069944</v>
      </c>
      <c r="H381">
        <v>461865.80181306432</v>
      </c>
      <c r="I381">
        <v>542673.80891729658</v>
      </c>
      <c r="J381">
        <v>0</v>
      </c>
      <c r="K381">
        <v>0</v>
      </c>
      <c r="L381">
        <v>0</v>
      </c>
      <c r="M381">
        <v>0</v>
      </c>
      <c r="N381">
        <v>0</v>
      </c>
      <c r="O381">
        <v>0</v>
      </c>
      <c r="P381">
        <v>0</v>
      </c>
      <c r="Q381">
        <v>0</v>
      </c>
      <c r="R381">
        <v>0</v>
      </c>
      <c r="S381">
        <v>0</v>
      </c>
      <c r="T381">
        <v>0</v>
      </c>
      <c r="U381">
        <v>0</v>
      </c>
      <c r="V381">
        <v>0</v>
      </c>
      <c r="W381">
        <v>0</v>
      </c>
      <c r="X381">
        <v>0</v>
      </c>
      <c r="Y381">
        <v>0</v>
      </c>
      <c r="Z381">
        <v>0</v>
      </c>
      <c r="AA381">
        <v>0</v>
      </c>
      <c r="AB381">
        <v>0</v>
      </c>
      <c r="AC381">
        <v>0</v>
      </c>
      <c r="AD381">
        <v>0</v>
      </c>
      <c r="AE381">
        <v>0</v>
      </c>
      <c r="AF381">
        <v>0</v>
      </c>
      <c r="AG381">
        <v>0</v>
      </c>
      <c r="AH381">
        <v>0</v>
      </c>
      <c r="AI381">
        <v>0</v>
      </c>
      <c r="AJ381">
        <v>0</v>
      </c>
      <c r="AK381">
        <v>0</v>
      </c>
      <c r="AL381">
        <v>0</v>
      </c>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c r="CW381"/>
      <c r="CX381"/>
      <c r="CY381"/>
      <c r="CZ381"/>
      <c r="DA381"/>
      <c r="DB381"/>
      <c r="DC381"/>
      <c r="DD381"/>
      <c r="DE381"/>
      <c r="DF381"/>
      <c r="DG381"/>
      <c r="DH381"/>
      <c r="DI381"/>
      <c r="DJ381"/>
      <c r="DK381"/>
      <c r="DL381"/>
      <c r="DM381"/>
      <c r="DN381"/>
      <c r="DO381"/>
      <c r="DP381"/>
      <c r="DQ381"/>
      <c r="DR381"/>
      <c r="DS381"/>
      <c r="DT381"/>
      <c r="DU381"/>
      <c r="DV381"/>
      <c r="DW381"/>
      <c r="DX381"/>
      <c r="DY381"/>
      <c r="DZ381"/>
      <c r="EA381"/>
      <c r="EB381"/>
      <c r="EC381"/>
      <c r="ED381"/>
      <c r="EE381"/>
      <c r="EF381"/>
      <c r="EG381"/>
      <c r="EH381"/>
      <c r="EI381"/>
      <c r="EJ381"/>
      <c r="EK381"/>
      <c r="EL381"/>
      <c r="EM381"/>
      <c r="EN381"/>
      <c r="EO381"/>
      <c r="EP381"/>
      <c r="EQ381"/>
      <c r="ER381"/>
      <c r="ES381"/>
      <c r="ET381"/>
      <c r="EU381"/>
      <c r="EV381"/>
      <c r="EW381"/>
      <c r="EX381"/>
      <c r="EY381"/>
      <c r="EZ381"/>
      <c r="FA381"/>
      <c r="FB381"/>
      <c r="FC381"/>
      <c r="FD381"/>
      <c r="FE381"/>
      <c r="FF381"/>
      <c r="FG381"/>
      <c r="FH381"/>
      <c r="FI381"/>
      <c r="FJ381"/>
      <c r="FK381"/>
      <c r="FL381"/>
      <c r="FM381"/>
      <c r="FN381"/>
      <c r="FO381"/>
      <c r="FP381"/>
      <c r="FQ381"/>
      <c r="FR381"/>
      <c r="FS381"/>
      <c r="FT381"/>
      <c r="FU381"/>
      <c r="FV381"/>
      <c r="FW381"/>
      <c r="FX381"/>
      <c r="FY381"/>
      <c r="FZ381"/>
      <c r="GA381"/>
      <c r="GB381"/>
      <c r="GC381"/>
      <c r="GD381"/>
      <c r="GE381"/>
      <c r="GF381"/>
      <c r="GG381"/>
      <c r="GH381"/>
      <c r="GI381"/>
      <c r="GJ381"/>
      <c r="GK381"/>
      <c r="GL381"/>
      <c r="GM381"/>
      <c r="GN381"/>
      <c r="GO381"/>
      <c r="GP381"/>
      <c r="GQ381"/>
      <c r="GR381"/>
      <c r="GS381"/>
      <c r="GT381"/>
      <c r="GU381"/>
      <c r="GV381"/>
      <c r="GW381"/>
      <c r="GX381"/>
      <c r="GY381"/>
      <c r="GZ381"/>
      <c r="HA381"/>
      <c r="HB381"/>
      <c r="HC381"/>
      <c r="HD381"/>
      <c r="HE381"/>
      <c r="HF381"/>
      <c r="HG381"/>
      <c r="HH381"/>
      <c r="HI381"/>
      <c r="HJ381"/>
      <c r="HK381"/>
      <c r="HL381"/>
      <c r="HM381"/>
      <c r="HN381"/>
      <c r="HO381"/>
      <c r="HP381"/>
      <c r="HQ381"/>
      <c r="HR381"/>
      <c r="HS381"/>
      <c r="HT381"/>
      <c r="HU381"/>
      <c r="HV381"/>
      <c r="HW381"/>
      <c r="HX381"/>
      <c r="HY381"/>
      <c r="HZ381"/>
      <c r="IA381"/>
      <c r="IB381"/>
      <c r="IC381"/>
      <c r="ID381"/>
      <c r="IE381"/>
      <c r="IF381"/>
      <c r="IG381"/>
      <c r="IH381"/>
      <c r="II381"/>
      <c r="IJ381"/>
      <c r="IK381"/>
      <c r="IL381"/>
      <c r="IM381"/>
      <c r="IN381"/>
      <c r="IO381"/>
      <c r="IP381"/>
      <c r="IQ381"/>
      <c r="IR381"/>
      <c r="IS381"/>
      <c r="IT381"/>
      <c r="IU381"/>
      <c r="IV381"/>
      <c r="IW381"/>
      <c r="IX381"/>
      <c r="IY381"/>
      <c r="IZ381"/>
      <c r="JA381"/>
      <c r="JB381"/>
      <c r="JC381"/>
      <c r="JD381"/>
      <c r="JE381"/>
      <c r="JF381"/>
      <c r="JG381"/>
      <c r="JH381"/>
      <c r="JI381"/>
      <c r="JJ381"/>
      <c r="JK381"/>
      <c r="JL381"/>
      <c r="JM381"/>
      <c r="JN381"/>
      <c r="JO381"/>
      <c r="JP381"/>
      <c r="JQ381"/>
      <c r="JR381"/>
      <c r="JS381"/>
      <c r="JT381"/>
      <c r="JU381"/>
      <c r="JV381"/>
      <c r="JW381"/>
      <c r="JX381"/>
      <c r="JY381"/>
      <c r="JZ381"/>
      <c r="KA381"/>
      <c r="KB381"/>
      <c r="KC381"/>
      <c r="KD381"/>
      <c r="KE381"/>
      <c r="KF381"/>
      <c r="KG381"/>
      <c r="KH381"/>
      <c r="KI381"/>
      <c r="KJ381"/>
      <c r="KK381"/>
      <c r="KL381"/>
      <c r="KM381"/>
      <c r="KN381"/>
      <c r="KO381"/>
      <c r="KP381"/>
      <c r="KQ381"/>
      <c r="KR381"/>
      <c r="KS381"/>
      <c r="KT381"/>
      <c r="KU381"/>
      <c r="KV381"/>
      <c r="KW381"/>
      <c r="KX381"/>
      <c r="KY381"/>
      <c r="KZ381"/>
      <c r="LA381"/>
      <c r="LB381"/>
      <c r="LC381"/>
      <c r="LD381"/>
      <c r="LE381"/>
      <c r="LF381"/>
      <c r="LG381"/>
      <c r="LH381"/>
      <c r="LI381"/>
      <c r="LJ381"/>
      <c r="LK381"/>
      <c r="LL381"/>
      <c r="LM381"/>
      <c r="LN381"/>
      <c r="LO381"/>
      <c r="LP381"/>
      <c r="LQ381"/>
      <c r="LR381"/>
      <c r="LS381"/>
      <c r="LT381"/>
      <c r="LU381"/>
      <c r="LV381"/>
      <c r="LW381"/>
      <c r="LX381"/>
      <c r="LY381"/>
      <c r="LZ381"/>
      <c r="MA381"/>
      <c r="MB381"/>
      <c r="MC381"/>
      <c r="MD381"/>
      <c r="ME381"/>
      <c r="MF381"/>
      <c r="MG381"/>
      <c r="MH381"/>
      <c r="MI381"/>
      <c r="MJ381"/>
      <c r="MK381"/>
      <c r="ML381"/>
      <c r="MM381"/>
      <c r="MN381"/>
      <c r="MO381"/>
      <c r="MP381"/>
      <c r="MQ381"/>
      <c r="MR381"/>
      <c r="MS381"/>
      <c r="MT381"/>
      <c r="MU381"/>
      <c r="MV381"/>
      <c r="MW381"/>
      <c r="MX381"/>
      <c r="MY381"/>
      <c r="MZ381"/>
      <c r="NA381"/>
      <c r="NB381"/>
      <c r="NC381"/>
      <c r="ND381"/>
      <c r="NE381"/>
      <c r="NF381"/>
      <c r="NG381"/>
      <c r="NH381"/>
      <c r="NI381"/>
      <c r="NJ381"/>
      <c r="NK381"/>
      <c r="NL381"/>
      <c r="NM381"/>
      <c r="NN381"/>
      <c r="NO381"/>
      <c r="NP381"/>
      <c r="NQ381"/>
      <c r="NR381"/>
      <c r="NS381"/>
      <c r="NT381"/>
      <c r="NU381"/>
      <c r="NV381"/>
      <c r="NW381"/>
      <c r="NX381"/>
      <c r="NY381"/>
      <c r="NZ381"/>
      <c r="OA381"/>
      <c r="OB381"/>
      <c r="OC381"/>
      <c r="OD381"/>
      <c r="OE381"/>
      <c r="OF381"/>
      <c r="OG381"/>
      <c r="OH381"/>
      <c r="OI381"/>
      <c r="OJ381"/>
      <c r="OK381"/>
      <c r="OL381"/>
      <c r="OM381"/>
      <c r="ON381"/>
      <c r="OO381"/>
      <c r="OP381"/>
      <c r="OQ381"/>
      <c r="OR381"/>
      <c r="OS381"/>
      <c r="OT381"/>
      <c r="OU381"/>
      <c r="OV381"/>
      <c r="OW381"/>
      <c r="OX381"/>
      <c r="OY381"/>
      <c r="OZ381"/>
      <c r="PA381"/>
      <c r="PB381"/>
      <c r="PC381"/>
      <c r="PD381"/>
      <c r="PE381"/>
      <c r="PF381"/>
      <c r="PG381"/>
      <c r="PH381"/>
      <c r="PI381"/>
      <c r="PJ381"/>
      <c r="PK381"/>
      <c r="PL381"/>
      <c r="PM381"/>
      <c r="PN381"/>
      <c r="PO381"/>
      <c r="PP381"/>
      <c r="PQ381"/>
      <c r="PR381"/>
      <c r="PS381"/>
      <c r="PT381"/>
      <c r="PU381"/>
      <c r="PV381"/>
      <c r="PW381"/>
      <c r="PX381"/>
      <c r="PY381"/>
      <c r="PZ381"/>
      <c r="QA381"/>
      <c r="QB381"/>
      <c r="QC381"/>
      <c r="QD381"/>
      <c r="QE381"/>
      <c r="QF381"/>
      <c r="QG381"/>
      <c r="QH381"/>
      <c r="QI381"/>
      <c r="QJ381"/>
      <c r="QK381"/>
      <c r="QL381"/>
      <c r="QM381"/>
      <c r="QN381"/>
      <c r="QO381"/>
      <c r="QP381"/>
      <c r="QQ381"/>
      <c r="QR381"/>
      <c r="QS381"/>
      <c r="QT381"/>
      <c r="QU381"/>
      <c r="QV381"/>
      <c r="QW381"/>
      <c r="QX381"/>
      <c r="QY381"/>
      <c r="QZ381"/>
      <c r="RA381"/>
      <c r="RB381"/>
      <c r="RC381"/>
      <c r="RD381"/>
      <c r="RE381"/>
      <c r="RF381"/>
      <c r="RG381"/>
      <c r="RH381"/>
      <c r="RI381"/>
      <c r="RJ381"/>
      <c r="RK381"/>
      <c r="RL381"/>
      <c r="RM381"/>
      <c r="RN381"/>
      <c r="RO381"/>
      <c r="RP381"/>
      <c r="RQ381"/>
      <c r="RR381"/>
      <c r="RS381"/>
      <c r="RT381"/>
      <c r="RU381"/>
      <c r="RV381"/>
      <c r="RW381"/>
      <c r="RX381"/>
      <c r="RY381"/>
      <c r="RZ381"/>
      <c r="SA381"/>
      <c r="SB381"/>
      <c r="SC381"/>
      <c r="SD381"/>
      <c r="SE381"/>
      <c r="SF381"/>
      <c r="SG381"/>
      <c r="SH381"/>
      <c r="SI381"/>
      <c r="SJ381"/>
      <c r="SK381"/>
      <c r="SL381"/>
      <c r="SM381"/>
      <c r="SN381"/>
      <c r="SO381"/>
      <c r="SP381"/>
      <c r="SQ381"/>
      <c r="SR381"/>
      <c r="SS381"/>
      <c r="ST381"/>
      <c r="SU381"/>
      <c r="SV381"/>
      <c r="SW381"/>
      <c r="SX381"/>
      <c r="SY381"/>
      <c r="SZ381"/>
      <c r="TA381"/>
      <c r="TB381"/>
      <c r="TC381"/>
      <c r="TD381"/>
      <c r="TE381"/>
      <c r="TF381"/>
      <c r="TG381"/>
      <c r="TH381"/>
      <c r="TI381"/>
      <c r="TJ381"/>
      <c r="TK381"/>
      <c r="TL381"/>
      <c r="TM381"/>
      <c r="TN381"/>
      <c r="TO381"/>
      <c r="TP381"/>
      <c r="TQ381"/>
      <c r="TR381"/>
      <c r="TS381"/>
      <c r="TT381"/>
      <c r="TU381"/>
      <c r="TV381"/>
      <c r="TW381"/>
      <c r="TX381"/>
      <c r="TY381"/>
      <c r="TZ381"/>
      <c r="UA381"/>
      <c r="UB381"/>
      <c r="UC381"/>
      <c r="UD381"/>
      <c r="UE381"/>
      <c r="UF381"/>
      <c r="UG381"/>
      <c r="UH381"/>
      <c r="UI381"/>
      <c r="UJ381"/>
      <c r="UK381"/>
      <c r="UL381"/>
      <c r="UM381"/>
      <c r="UN381"/>
      <c r="UO381"/>
      <c r="UP381"/>
      <c r="UQ381"/>
      <c r="UR381"/>
      <c r="US381"/>
      <c r="UT381"/>
      <c r="UU381"/>
      <c r="UV381"/>
      <c r="UW381"/>
      <c r="UX381"/>
      <c r="UY381"/>
      <c r="UZ381"/>
      <c r="VA381"/>
      <c r="VB381"/>
      <c r="VC381"/>
      <c r="VD381"/>
      <c r="VE381"/>
      <c r="VF381"/>
      <c r="VG381"/>
      <c r="VH381"/>
      <c r="VI381"/>
      <c r="VJ381"/>
      <c r="VK381"/>
      <c r="VL381"/>
      <c r="VM381"/>
      <c r="VN381"/>
      <c r="VO381"/>
      <c r="VP381"/>
      <c r="VQ381"/>
      <c r="VR381"/>
      <c r="VS381"/>
      <c r="VT381"/>
      <c r="VU381"/>
      <c r="VV381"/>
      <c r="VW381"/>
      <c r="VX381"/>
      <c r="VY381"/>
      <c r="VZ381"/>
      <c r="WA381"/>
      <c r="WB381"/>
      <c r="WC381"/>
      <c r="WD381"/>
      <c r="WE381"/>
      <c r="WF381"/>
      <c r="WG381"/>
      <c r="WH381"/>
      <c r="WI381"/>
      <c r="WJ381"/>
      <c r="WK381"/>
      <c r="WL381"/>
      <c r="WM381"/>
      <c r="WN381"/>
      <c r="WO381"/>
      <c r="WP381"/>
      <c r="WQ381"/>
      <c r="WR381"/>
      <c r="WS381"/>
      <c r="WT381"/>
      <c r="WU381"/>
      <c r="WV381"/>
      <c r="WW381"/>
      <c r="WX381"/>
      <c r="WY381"/>
      <c r="WZ381"/>
      <c r="XA381"/>
      <c r="XB381"/>
      <c r="XC381"/>
      <c r="XD381"/>
      <c r="XE381"/>
      <c r="XF381"/>
      <c r="XG381"/>
      <c r="XH381"/>
      <c r="XI381"/>
      <c r="XJ381"/>
      <c r="XK381"/>
      <c r="XL381"/>
      <c r="XM381"/>
      <c r="XN381"/>
      <c r="XO381"/>
      <c r="XP381"/>
      <c r="XQ381"/>
      <c r="XR381"/>
      <c r="XS381"/>
      <c r="XT381"/>
      <c r="XU381"/>
      <c r="XV381"/>
      <c r="XW381"/>
      <c r="XX381"/>
      <c r="XY381"/>
      <c r="XZ381"/>
      <c r="YA381"/>
      <c r="YB381"/>
      <c r="YC381"/>
      <c r="YD381"/>
      <c r="YE381"/>
      <c r="YF381"/>
      <c r="YG381"/>
      <c r="YH381"/>
      <c r="YI381"/>
      <c r="YJ381"/>
      <c r="YK381"/>
      <c r="YL381"/>
      <c r="YM381"/>
      <c r="YN381"/>
      <c r="YO381"/>
      <c r="YP381"/>
      <c r="YQ381"/>
      <c r="YR381"/>
      <c r="YS381"/>
      <c r="YT381"/>
      <c r="YU381"/>
      <c r="YV381"/>
      <c r="YW381"/>
      <c r="YX381"/>
      <c r="YY381"/>
      <c r="YZ381"/>
      <c r="ZA381"/>
      <c r="ZB381"/>
      <c r="ZC381"/>
      <c r="ZD381"/>
      <c r="ZE381"/>
      <c r="ZF381"/>
      <c r="ZG381"/>
      <c r="ZH381"/>
      <c r="ZI381"/>
      <c r="ZJ381"/>
      <c r="ZK381"/>
      <c r="ZL381"/>
      <c r="ZM381"/>
      <c r="ZN381"/>
      <c r="ZO381"/>
      <c r="ZP381"/>
      <c r="ZQ381"/>
      <c r="ZR381"/>
      <c r="ZS381"/>
      <c r="ZT381"/>
      <c r="ZU381"/>
      <c r="ZV381"/>
      <c r="ZW381"/>
      <c r="ZX381"/>
      <c r="ZY381"/>
      <c r="ZZ381"/>
    </row>
    <row r="382" spans="1:702" s="18" customFormat="1">
      <c r="A382" s="16" t="s">
        <v>69</v>
      </c>
      <c r="B382">
        <v>125635.65357290539</v>
      </c>
      <c r="C382">
        <v>127233.12795028735</v>
      </c>
      <c r="D382">
        <v>121194.26272476951</v>
      </c>
      <c r="E382">
        <v>114138.24556582424</v>
      </c>
      <c r="F382">
        <v>109419.6031510649</v>
      </c>
      <c r="G382">
        <v>114166.05787767486</v>
      </c>
      <c r="H382">
        <v>115466.45045326608</v>
      </c>
      <c r="I382">
        <v>135668.45222932415</v>
      </c>
      <c r="J382">
        <v>721827.81404186925</v>
      </c>
      <c r="K382">
        <v>778044.81763101812</v>
      </c>
      <c r="L382">
        <v>917931.91172875022</v>
      </c>
      <c r="M382">
        <v>908880.23590659257</v>
      </c>
      <c r="N382">
        <v>869899.3790523666</v>
      </c>
      <c r="O382">
        <v>856900.38675837591</v>
      </c>
      <c r="P382">
        <v>720309.99030152569</v>
      </c>
      <c r="Q382">
        <v>655448.02298564557</v>
      </c>
      <c r="R382">
        <v>692596.06316729088</v>
      </c>
      <c r="S382">
        <v>762534.44305071607</v>
      </c>
      <c r="T382">
        <v>756976.46582925366</v>
      </c>
      <c r="U382">
        <v>799101.21645018866</v>
      </c>
      <c r="V382">
        <v>838179.88765339181</v>
      </c>
      <c r="W382">
        <v>633382.15468181111</v>
      </c>
      <c r="X382">
        <v>657054.5814671109</v>
      </c>
      <c r="Y382">
        <v>709991.44280983997</v>
      </c>
      <c r="Z382">
        <v>741475.88200304797</v>
      </c>
      <c r="AA382">
        <v>791344.34462144645</v>
      </c>
      <c r="AB382">
        <v>710408.18894120038</v>
      </c>
      <c r="AC382">
        <v>691721.70602202474</v>
      </c>
      <c r="AD382">
        <v>672524.89458133513</v>
      </c>
      <c r="AE382">
        <v>659366.57094896643</v>
      </c>
      <c r="AF382">
        <v>626027.2730146515</v>
      </c>
      <c r="AG382">
        <v>600117.08409012749</v>
      </c>
      <c r="AH382">
        <v>600214.24068409228</v>
      </c>
      <c r="AI382">
        <v>540821.48220515193</v>
      </c>
      <c r="AJ382">
        <v>458855.53543808992</v>
      </c>
      <c r="AK382">
        <v>453445.33039761131</v>
      </c>
      <c r="AL382">
        <v>408196.96640970249</v>
      </c>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c r="CW382"/>
      <c r="CX382"/>
      <c r="CY382"/>
      <c r="CZ382"/>
      <c r="DA382"/>
      <c r="DB382"/>
      <c r="DC382"/>
      <c r="DD382"/>
      <c r="DE382"/>
      <c r="DF382"/>
      <c r="DG382"/>
      <c r="DH382"/>
      <c r="DI382"/>
      <c r="DJ382"/>
      <c r="DK382"/>
      <c r="DL382"/>
      <c r="DM382"/>
      <c r="DN382"/>
      <c r="DO382"/>
      <c r="DP382"/>
      <c r="DQ382"/>
      <c r="DR382"/>
      <c r="DS382"/>
      <c r="DT382"/>
      <c r="DU382"/>
      <c r="DV382"/>
      <c r="DW382"/>
      <c r="DX382"/>
      <c r="DY382"/>
      <c r="DZ382"/>
      <c r="EA382"/>
      <c r="EB382"/>
      <c r="EC382"/>
      <c r="ED382"/>
      <c r="EE382"/>
      <c r="EF382"/>
      <c r="EG382"/>
      <c r="EH382"/>
      <c r="EI382"/>
      <c r="EJ382"/>
      <c r="EK382"/>
      <c r="EL382"/>
      <c r="EM382"/>
      <c r="EN382"/>
      <c r="EO382"/>
      <c r="EP382"/>
      <c r="EQ382"/>
      <c r="ER382"/>
      <c r="ES382"/>
      <c r="ET382"/>
      <c r="EU382"/>
      <c r="EV382"/>
      <c r="EW382"/>
      <c r="EX382"/>
      <c r="EY382"/>
      <c r="EZ382"/>
      <c r="FA382"/>
      <c r="FB382"/>
      <c r="FC382"/>
      <c r="FD382"/>
      <c r="FE382"/>
      <c r="FF382"/>
      <c r="FG382"/>
      <c r="FH382"/>
      <c r="FI382"/>
      <c r="FJ382"/>
      <c r="FK382"/>
      <c r="FL382"/>
      <c r="FM382"/>
      <c r="FN382"/>
      <c r="FO382"/>
      <c r="FP382"/>
      <c r="FQ382"/>
      <c r="FR382"/>
      <c r="FS382"/>
      <c r="FT382"/>
      <c r="FU382"/>
      <c r="FV382"/>
      <c r="FW382"/>
      <c r="FX382"/>
      <c r="FY382"/>
      <c r="FZ382"/>
      <c r="GA382"/>
      <c r="GB382"/>
      <c r="GC382"/>
      <c r="GD382"/>
      <c r="GE382"/>
      <c r="GF382"/>
      <c r="GG382"/>
      <c r="GH382"/>
      <c r="GI382"/>
      <c r="GJ382"/>
      <c r="GK382"/>
      <c r="GL382"/>
      <c r="GM382"/>
      <c r="GN382"/>
      <c r="GO382"/>
      <c r="GP382"/>
      <c r="GQ382"/>
      <c r="GR382"/>
      <c r="GS382"/>
      <c r="GT382"/>
      <c r="GU382"/>
      <c r="GV382"/>
      <c r="GW382"/>
      <c r="GX382"/>
      <c r="GY382"/>
      <c r="GZ382"/>
      <c r="HA382"/>
      <c r="HB382"/>
      <c r="HC382"/>
      <c r="HD382"/>
      <c r="HE382"/>
      <c r="HF382"/>
      <c r="HG382"/>
      <c r="HH382"/>
      <c r="HI382"/>
      <c r="HJ382"/>
      <c r="HK382"/>
      <c r="HL382"/>
      <c r="HM382"/>
      <c r="HN382"/>
      <c r="HO382"/>
      <c r="HP382"/>
      <c r="HQ382"/>
      <c r="HR382"/>
      <c r="HS382"/>
      <c r="HT382"/>
      <c r="HU382"/>
      <c r="HV382"/>
      <c r="HW382"/>
      <c r="HX382"/>
      <c r="HY382"/>
      <c r="HZ382"/>
      <c r="IA382"/>
      <c r="IB382"/>
      <c r="IC382"/>
      <c r="ID382"/>
      <c r="IE382"/>
      <c r="IF382"/>
      <c r="IG382"/>
      <c r="IH382"/>
      <c r="II382"/>
      <c r="IJ382"/>
      <c r="IK382"/>
      <c r="IL382"/>
      <c r="IM382"/>
      <c r="IN382"/>
      <c r="IO382"/>
      <c r="IP382"/>
      <c r="IQ382"/>
      <c r="IR382"/>
      <c r="IS382"/>
      <c r="IT382"/>
      <c r="IU382"/>
      <c r="IV382"/>
      <c r="IW382"/>
      <c r="IX382"/>
      <c r="IY382"/>
      <c r="IZ382"/>
      <c r="JA382"/>
      <c r="JB382"/>
      <c r="JC382"/>
      <c r="JD382"/>
      <c r="JE382"/>
      <c r="JF382"/>
      <c r="JG382"/>
      <c r="JH382"/>
      <c r="JI382"/>
      <c r="JJ382"/>
      <c r="JK382"/>
      <c r="JL382"/>
      <c r="JM382"/>
      <c r="JN382"/>
      <c r="JO382"/>
      <c r="JP382"/>
      <c r="JQ382"/>
      <c r="JR382"/>
      <c r="JS382"/>
      <c r="JT382"/>
      <c r="JU382"/>
      <c r="JV382"/>
      <c r="JW382"/>
      <c r="JX382"/>
      <c r="JY382"/>
      <c r="JZ382"/>
      <c r="KA382"/>
      <c r="KB382"/>
      <c r="KC382"/>
      <c r="KD382"/>
      <c r="KE382"/>
      <c r="KF382"/>
      <c r="KG382"/>
      <c r="KH382"/>
      <c r="KI382"/>
      <c r="KJ382"/>
      <c r="KK382"/>
      <c r="KL382"/>
      <c r="KM382"/>
      <c r="KN382"/>
      <c r="KO382"/>
      <c r="KP382"/>
      <c r="KQ382"/>
      <c r="KR382"/>
      <c r="KS382"/>
      <c r="KT382"/>
      <c r="KU382"/>
      <c r="KV382"/>
      <c r="KW382"/>
      <c r="KX382"/>
      <c r="KY382"/>
      <c r="KZ382"/>
      <c r="LA382"/>
      <c r="LB382"/>
      <c r="LC382"/>
      <c r="LD382"/>
      <c r="LE382"/>
      <c r="LF382"/>
      <c r="LG382"/>
      <c r="LH382"/>
      <c r="LI382"/>
      <c r="LJ382"/>
      <c r="LK382"/>
      <c r="LL382"/>
      <c r="LM382"/>
      <c r="LN382"/>
      <c r="LO382"/>
      <c r="LP382"/>
      <c r="LQ382"/>
      <c r="LR382"/>
      <c r="LS382"/>
      <c r="LT382"/>
      <c r="LU382"/>
      <c r="LV382"/>
      <c r="LW382"/>
      <c r="LX382"/>
      <c r="LY382"/>
      <c r="LZ382"/>
      <c r="MA382"/>
      <c r="MB382"/>
      <c r="MC382"/>
      <c r="MD382"/>
      <c r="ME382"/>
      <c r="MF382"/>
      <c r="MG382"/>
      <c r="MH382"/>
      <c r="MI382"/>
      <c r="MJ382"/>
      <c r="MK382"/>
      <c r="ML382"/>
      <c r="MM382"/>
      <c r="MN382"/>
      <c r="MO382"/>
      <c r="MP382"/>
      <c r="MQ382"/>
      <c r="MR382"/>
      <c r="MS382"/>
      <c r="MT382"/>
      <c r="MU382"/>
      <c r="MV382"/>
      <c r="MW382"/>
      <c r="MX382"/>
      <c r="MY382"/>
      <c r="MZ382"/>
      <c r="NA382"/>
      <c r="NB382"/>
      <c r="NC382"/>
      <c r="ND382"/>
      <c r="NE382"/>
      <c r="NF382"/>
      <c r="NG382"/>
      <c r="NH382"/>
      <c r="NI382"/>
      <c r="NJ382"/>
      <c r="NK382"/>
      <c r="NL382"/>
      <c r="NM382"/>
      <c r="NN382"/>
      <c r="NO382"/>
      <c r="NP382"/>
      <c r="NQ382"/>
      <c r="NR382"/>
      <c r="NS382"/>
      <c r="NT382"/>
      <c r="NU382"/>
      <c r="NV382"/>
      <c r="NW382"/>
      <c r="NX382"/>
      <c r="NY382"/>
      <c r="NZ382"/>
      <c r="OA382"/>
      <c r="OB382"/>
      <c r="OC382"/>
      <c r="OD382"/>
      <c r="OE382"/>
      <c r="OF382"/>
      <c r="OG382"/>
      <c r="OH382"/>
      <c r="OI382"/>
      <c r="OJ382"/>
      <c r="OK382"/>
      <c r="OL382"/>
      <c r="OM382"/>
      <c r="ON382"/>
      <c r="OO382"/>
      <c r="OP382"/>
      <c r="OQ382"/>
      <c r="OR382"/>
      <c r="OS382"/>
      <c r="OT382"/>
      <c r="OU382"/>
      <c r="OV382"/>
      <c r="OW382"/>
      <c r="OX382"/>
      <c r="OY382"/>
      <c r="OZ382"/>
      <c r="PA382"/>
      <c r="PB382"/>
      <c r="PC382"/>
      <c r="PD382"/>
      <c r="PE382"/>
      <c r="PF382"/>
      <c r="PG382"/>
      <c r="PH382"/>
      <c r="PI382"/>
      <c r="PJ382"/>
      <c r="PK382"/>
      <c r="PL382"/>
      <c r="PM382"/>
      <c r="PN382"/>
      <c r="PO382"/>
      <c r="PP382"/>
      <c r="PQ382"/>
      <c r="PR382"/>
      <c r="PS382"/>
      <c r="PT382"/>
      <c r="PU382"/>
      <c r="PV382"/>
      <c r="PW382"/>
      <c r="PX382"/>
      <c r="PY382"/>
      <c r="PZ382"/>
      <c r="QA382"/>
      <c r="QB382"/>
      <c r="QC382"/>
      <c r="QD382"/>
      <c r="QE382"/>
      <c r="QF382"/>
      <c r="QG382"/>
      <c r="QH382"/>
      <c r="QI382"/>
      <c r="QJ382"/>
      <c r="QK382"/>
      <c r="QL382"/>
      <c r="QM382"/>
      <c r="QN382"/>
      <c r="QO382"/>
      <c r="QP382"/>
      <c r="QQ382"/>
      <c r="QR382"/>
      <c r="QS382"/>
      <c r="QT382"/>
      <c r="QU382"/>
      <c r="QV382"/>
      <c r="QW382"/>
      <c r="QX382"/>
      <c r="QY382"/>
      <c r="QZ382"/>
      <c r="RA382"/>
      <c r="RB382"/>
      <c r="RC382"/>
      <c r="RD382"/>
      <c r="RE382"/>
      <c r="RF382"/>
      <c r="RG382"/>
      <c r="RH382"/>
      <c r="RI382"/>
      <c r="RJ382"/>
      <c r="RK382"/>
      <c r="RL382"/>
      <c r="RM382"/>
      <c r="RN382"/>
      <c r="RO382"/>
      <c r="RP382"/>
      <c r="RQ382"/>
      <c r="RR382"/>
      <c r="RS382"/>
      <c r="RT382"/>
      <c r="RU382"/>
      <c r="RV382"/>
      <c r="RW382"/>
      <c r="RX382"/>
      <c r="RY382"/>
      <c r="RZ382"/>
      <c r="SA382"/>
      <c r="SB382"/>
      <c r="SC382"/>
      <c r="SD382"/>
      <c r="SE382"/>
      <c r="SF382"/>
      <c r="SG382"/>
      <c r="SH382"/>
      <c r="SI382"/>
      <c r="SJ382"/>
      <c r="SK382"/>
      <c r="SL382"/>
      <c r="SM382"/>
      <c r="SN382"/>
      <c r="SO382"/>
      <c r="SP382"/>
      <c r="SQ382"/>
      <c r="SR382"/>
      <c r="SS382"/>
      <c r="ST382"/>
      <c r="SU382"/>
      <c r="SV382"/>
      <c r="SW382"/>
      <c r="SX382"/>
      <c r="SY382"/>
      <c r="SZ382"/>
      <c r="TA382"/>
      <c r="TB382"/>
      <c r="TC382"/>
      <c r="TD382"/>
      <c r="TE382"/>
      <c r="TF382"/>
      <c r="TG382"/>
      <c r="TH382"/>
      <c r="TI382"/>
      <c r="TJ382"/>
      <c r="TK382"/>
      <c r="TL382"/>
      <c r="TM382"/>
      <c r="TN382"/>
      <c r="TO382"/>
      <c r="TP382"/>
      <c r="TQ382"/>
      <c r="TR382"/>
      <c r="TS382"/>
      <c r="TT382"/>
      <c r="TU382"/>
      <c r="TV382"/>
      <c r="TW382"/>
      <c r="TX382"/>
      <c r="TY382"/>
      <c r="TZ382"/>
      <c r="UA382"/>
      <c r="UB382"/>
      <c r="UC382"/>
      <c r="UD382"/>
      <c r="UE382"/>
      <c r="UF382"/>
      <c r="UG382"/>
      <c r="UH382"/>
      <c r="UI382"/>
      <c r="UJ382"/>
      <c r="UK382"/>
      <c r="UL382"/>
      <c r="UM382"/>
      <c r="UN382"/>
      <c r="UO382"/>
      <c r="UP382"/>
      <c r="UQ382"/>
      <c r="UR382"/>
      <c r="US382"/>
      <c r="UT382"/>
      <c r="UU382"/>
      <c r="UV382"/>
      <c r="UW382"/>
      <c r="UX382"/>
      <c r="UY382"/>
      <c r="UZ382"/>
      <c r="VA382"/>
      <c r="VB382"/>
      <c r="VC382"/>
      <c r="VD382"/>
      <c r="VE382"/>
      <c r="VF382"/>
      <c r="VG382"/>
      <c r="VH382"/>
      <c r="VI382"/>
      <c r="VJ382"/>
      <c r="VK382"/>
      <c r="VL382"/>
      <c r="VM382"/>
      <c r="VN382"/>
      <c r="VO382"/>
      <c r="VP382"/>
      <c r="VQ382"/>
      <c r="VR382"/>
      <c r="VS382"/>
      <c r="VT382"/>
      <c r="VU382"/>
      <c r="VV382"/>
      <c r="VW382"/>
      <c r="VX382"/>
      <c r="VY382"/>
      <c r="VZ382"/>
      <c r="WA382"/>
      <c r="WB382"/>
      <c r="WC382"/>
      <c r="WD382"/>
      <c r="WE382"/>
      <c r="WF382"/>
      <c r="WG382"/>
      <c r="WH382"/>
      <c r="WI382"/>
      <c r="WJ382"/>
      <c r="WK382"/>
      <c r="WL382"/>
      <c r="WM382"/>
      <c r="WN382"/>
      <c r="WO382"/>
      <c r="WP382"/>
      <c r="WQ382"/>
      <c r="WR382"/>
      <c r="WS382"/>
      <c r="WT382"/>
      <c r="WU382"/>
      <c r="WV382"/>
      <c r="WW382"/>
      <c r="WX382"/>
      <c r="WY382"/>
      <c r="WZ382"/>
      <c r="XA382"/>
      <c r="XB382"/>
      <c r="XC382"/>
      <c r="XD382"/>
      <c r="XE382"/>
      <c r="XF382"/>
      <c r="XG382"/>
      <c r="XH382"/>
      <c r="XI382"/>
      <c r="XJ382"/>
      <c r="XK382"/>
      <c r="XL382"/>
      <c r="XM382"/>
      <c r="XN382"/>
      <c r="XO382"/>
      <c r="XP382"/>
      <c r="XQ382"/>
      <c r="XR382"/>
      <c r="XS382"/>
      <c r="XT382"/>
      <c r="XU382"/>
      <c r="XV382"/>
      <c r="XW382"/>
      <c r="XX382"/>
      <c r="XY382"/>
      <c r="XZ382"/>
      <c r="YA382"/>
      <c r="YB382"/>
      <c r="YC382"/>
      <c r="YD382"/>
      <c r="YE382"/>
      <c r="YF382"/>
      <c r="YG382"/>
      <c r="YH382"/>
      <c r="YI382"/>
      <c r="YJ382"/>
      <c r="YK382"/>
      <c r="YL382"/>
      <c r="YM382"/>
      <c r="YN382"/>
      <c r="YO382"/>
      <c r="YP382"/>
      <c r="YQ382"/>
      <c r="YR382"/>
      <c r="YS382"/>
      <c r="YT382"/>
      <c r="YU382"/>
      <c r="YV382"/>
      <c r="YW382"/>
      <c r="YX382"/>
      <c r="YY382"/>
      <c r="YZ382"/>
      <c r="ZA382"/>
      <c r="ZB382"/>
      <c r="ZC382"/>
      <c r="ZD382"/>
      <c r="ZE382"/>
      <c r="ZF382"/>
      <c r="ZG382"/>
      <c r="ZH382"/>
      <c r="ZI382"/>
      <c r="ZJ382"/>
      <c r="ZK382"/>
      <c r="ZL382"/>
      <c r="ZM382"/>
      <c r="ZN382"/>
      <c r="ZO382"/>
      <c r="ZP382"/>
      <c r="ZQ382"/>
      <c r="ZR382"/>
      <c r="ZS382"/>
      <c r="ZT382"/>
      <c r="ZU382"/>
      <c r="ZV382"/>
      <c r="ZW382"/>
      <c r="ZX382"/>
      <c r="ZY382"/>
      <c r="ZZ382"/>
    </row>
    <row r="383" spans="1:702" s="18" customFormat="1">
      <c r="A383" s="16" t="s">
        <v>195</v>
      </c>
      <c r="B383">
        <v>628178.26786452695</v>
      </c>
      <c r="C383">
        <v>636165.63975143677</v>
      </c>
      <c r="D383">
        <v>605971.31362384756</v>
      </c>
      <c r="E383">
        <v>570691.22782912117</v>
      </c>
      <c r="F383">
        <v>547098.01575532451</v>
      </c>
      <c r="G383">
        <v>570830.28938837431</v>
      </c>
      <c r="H383">
        <v>577332.25226633041</v>
      </c>
      <c r="I383">
        <v>678342.26114662073</v>
      </c>
      <c r="J383">
        <v>721827.81404186937</v>
      </c>
      <c r="K383">
        <v>778044.817631018</v>
      </c>
      <c r="L383">
        <v>917931.91172875033</v>
      </c>
      <c r="M383">
        <v>908880.23590659257</v>
      </c>
      <c r="N383">
        <v>869899.3790523666</v>
      </c>
      <c r="O383">
        <v>856900.38675837603</v>
      </c>
      <c r="P383">
        <v>720309.99030152569</v>
      </c>
      <c r="Q383">
        <v>655448.02298564545</v>
      </c>
      <c r="R383">
        <v>692596.06316729088</v>
      </c>
      <c r="S383">
        <v>762534.44305071607</v>
      </c>
      <c r="T383">
        <v>756976.46582925366</v>
      </c>
      <c r="U383">
        <v>799101.21645018866</v>
      </c>
      <c r="V383">
        <v>838179.88765339169</v>
      </c>
      <c r="W383">
        <v>633382.15468181111</v>
      </c>
      <c r="X383">
        <v>657054.5814671109</v>
      </c>
      <c r="Y383">
        <v>709991.44280983997</v>
      </c>
      <c r="Z383">
        <v>741475.88200304797</v>
      </c>
      <c r="AA383">
        <v>791344.34462144645</v>
      </c>
      <c r="AB383">
        <v>710408.18894120038</v>
      </c>
      <c r="AC383">
        <v>691721.70602202474</v>
      </c>
      <c r="AD383">
        <v>672524.89458133513</v>
      </c>
      <c r="AE383">
        <v>659366.57094896643</v>
      </c>
      <c r="AF383">
        <v>626027.2730146515</v>
      </c>
      <c r="AG383">
        <v>600117.08409012749</v>
      </c>
      <c r="AH383">
        <v>600214.24068409228</v>
      </c>
      <c r="AI383">
        <v>540821.48220515193</v>
      </c>
      <c r="AJ383">
        <v>458855.53543808992</v>
      </c>
      <c r="AK383">
        <v>453445.33039761131</v>
      </c>
      <c r="AL383">
        <v>408196.96640970249</v>
      </c>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c r="CW383"/>
      <c r="CX383"/>
      <c r="CY383"/>
      <c r="CZ383"/>
      <c r="DA383"/>
      <c r="DB383"/>
      <c r="DC383"/>
      <c r="DD383"/>
      <c r="DE383"/>
      <c r="DF383"/>
      <c r="DG383"/>
      <c r="DH383"/>
      <c r="DI383"/>
      <c r="DJ383"/>
      <c r="DK383"/>
      <c r="DL383"/>
      <c r="DM383"/>
      <c r="DN383"/>
      <c r="DO383"/>
      <c r="DP383"/>
      <c r="DQ383"/>
      <c r="DR383"/>
      <c r="DS383"/>
      <c r="DT383"/>
      <c r="DU383"/>
      <c r="DV383"/>
      <c r="DW383"/>
      <c r="DX383"/>
      <c r="DY383"/>
      <c r="DZ383"/>
      <c r="EA383"/>
      <c r="EB383"/>
      <c r="EC383"/>
      <c r="ED383"/>
      <c r="EE383"/>
      <c r="EF383"/>
      <c r="EG383"/>
      <c r="EH383"/>
      <c r="EI383"/>
      <c r="EJ383"/>
      <c r="EK383"/>
      <c r="EL383"/>
      <c r="EM383"/>
      <c r="EN383"/>
      <c r="EO383"/>
      <c r="EP383"/>
      <c r="EQ383"/>
      <c r="ER383"/>
      <c r="ES383"/>
      <c r="ET383"/>
      <c r="EU383"/>
      <c r="EV383"/>
      <c r="EW383"/>
      <c r="EX383"/>
      <c r="EY383"/>
      <c r="EZ383"/>
      <c r="FA383"/>
      <c r="FB383"/>
      <c r="FC383"/>
      <c r="FD383"/>
      <c r="FE383"/>
      <c r="FF383"/>
      <c r="FG383"/>
      <c r="FH383"/>
      <c r="FI383"/>
      <c r="FJ383"/>
      <c r="FK383"/>
      <c r="FL383"/>
      <c r="FM383"/>
      <c r="FN383"/>
      <c r="FO383"/>
      <c r="FP383"/>
      <c r="FQ383"/>
      <c r="FR383"/>
      <c r="FS383"/>
      <c r="FT383"/>
      <c r="FU383"/>
      <c r="FV383"/>
      <c r="FW383"/>
      <c r="FX383"/>
      <c r="FY383"/>
      <c r="FZ383"/>
      <c r="GA383"/>
      <c r="GB383"/>
      <c r="GC383"/>
      <c r="GD383"/>
      <c r="GE383"/>
      <c r="GF383"/>
      <c r="GG383"/>
      <c r="GH383"/>
      <c r="GI383"/>
      <c r="GJ383"/>
      <c r="GK383"/>
      <c r="GL383"/>
      <c r="GM383"/>
      <c r="GN383"/>
      <c r="GO383"/>
      <c r="GP383"/>
      <c r="GQ383"/>
      <c r="GR383"/>
      <c r="GS383"/>
      <c r="GT383"/>
      <c r="GU383"/>
      <c r="GV383"/>
      <c r="GW383"/>
      <c r="GX383"/>
      <c r="GY383"/>
      <c r="GZ383"/>
      <c r="HA383"/>
      <c r="HB383"/>
      <c r="HC383"/>
      <c r="HD383"/>
      <c r="HE383"/>
      <c r="HF383"/>
      <c r="HG383"/>
      <c r="HH383"/>
      <c r="HI383"/>
      <c r="HJ383"/>
      <c r="HK383"/>
      <c r="HL383"/>
      <c r="HM383"/>
      <c r="HN383"/>
      <c r="HO383"/>
      <c r="HP383"/>
      <c r="HQ383"/>
      <c r="HR383"/>
      <c r="HS383"/>
      <c r="HT383"/>
      <c r="HU383"/>
      <c r="HV383"/>
      <c r="HW383"/>
      <c r="HX383"/>
      <c r="HY383"/>
      <c r="HZ383"/>
      <c r="IA383"/>
      <c r="IB383"/>
      <c r="IC383"/>
      <c r="ID383"/>
      <c r="IE383"/>
      <c r="IF383"/>
      <c r="IG383"/>
      <c r="IH383"/>
      <c r="II383"/>
      <c r="IJ383"/>
      <c r="IK383"/>
      <c r="IL383"/>
      <c r="IM383"/>
      <c r="IN383"/>
      <c r="IO383"/>
      <c r="IP383"/>
      <c r="IQ383"/>
      <c r="IR383"/>
      <c r="IS383"/>
      <c r="IT383"/>
      <c r="IU383"/>
      <c r="IV383"/>
      <c r="IW383"/>
      <c r="IX383"/>
      <c r="IY383"/>
      <c r="IZ383"/>
      <c r="JA383"/>
      <c r="JB383"/>
      <c r="JC383"/>
      <c r="JD383"/>
      <c r="JE383"/>
      <c r="JF383"/>
      <c r="JG383"/>
      <c r="JH383"/>
      <c r="JI383"/>
      <c r="JJ383"/>
      <c r="JK383"/>
      <c r="JL383"/>
      <c r="JM383"/>
      <c r="JN383"/>
      <c r="JO383"/>
      <c r="JP383"/>
      <c r="JQ383"/>
      <c r="JR383"/>
      <c r="JS383"/>
      <c r="JT383"/>
      <c r="JU383"/>
      <c r="JV383"/>
      <c r="JW383"/>
      <c r="JX383"/>
      <c r="JY383"/>
      <c r="JZ383"/>
      <c r="KA383"/>
      <c r="KB383"/>
      <c r="KC383"/>
      <c r="KD383"/>
      <c r="KE383"/>
      <c r="KF383"/>
      <c r="KG383"/>
      <c r="KH383"/>
      <c r="KI383"/>
      <c r="KJ383"/>
      <c r="KK383"/>
      <c r="KL383"/>
      <c r="KM383"/>
      <c r="KN383"/>
      <c r="KO383"/>
      <c r="KP383"/>
      <c r="KQ383"/>
      <c r="KR383"/>
      <c r="KS383"/>
      <c r="KT383"/>
      <c r="KU383"/>
      <c r="KV383"/>
      <c r="KW383"/>
      <c r="KX383"/>
      <c r="KY383"/>
      <c r="KZ383"/>
      <c r="LA383"/>
      <c r="LB383"/>
      <c r="LC383"/>
      <c r="LD383"/>
      <c r="LE383"/>
      <c r="LF383"/>
      <c r="LG383"/>
      <c r="LH383"/>
      <c r="LI383"/>
      <c r="LJ383"/>
      <c r="LK383"/>
      <c r="LL383"/>
      <c r="LM383"/>
      <c r="LN383"/>
      <c r="LO383"/>
      <c r="LP383"/>
      <c r="LQ383"/>
      <c r="LR383"/>
      <c r="LS383"/>
      <c r="LT383"/>
      <c r="LU383"/>
      <c r="LV383"/>
      <c r="LW383"/>
      <c r="LX383"/>
      <c r="LY383"/>
      <c r="LZ383"/>
      <c r="MA383"/>
      <c r="MB383"/>
      <c r="MC383"/>
      <c r="MD383"/>
      <c r="ME383"/>
      <c r="MF383"/>
      <c r="MG383"/>
      <c r="MH383"/>
      <c r="MI383"/>
      <c r="MJ383"/>
      <c r="MK383"/>
      <c r="ML383"/>
      <c r="MM383"/>
      <c r="MN383"/>
      <c r="MO383"/>
      <c r="MP383"/>
      <c r="MQ383"/>
      <c r="MR383"/>
      <c r="MS383"/>
      <c r="MT383"/>
      <c r="MU383"/>
      <c r="MV383"/>
      <c r="MW383"/>
      <c r="MX383"/>
      <c r="MY383"/>
      <c r="MZ383"/>
      <c r="NA383"/>
      <c r="NB383"/>
      <c r="NC383"/>
      <c r="ND383"/>
      <c r="NE383"/>
      <c r="NF383"/>
      <c r="NG383"/>
      <c r="NH383"/>
      <c r="NI383"/>
      <c r="NJ383"/>
      <c r="NK383"/>
      <c r="NL383"/>
      <c r="NM383"/>
      <c r="NN383"/>
      <c r="NO383"/>
      <c r="NP383"/>
      <c r="NQ383"/>
      <c r="NR383"/>
      <c r="NS383"/>
      <c r="NT383"/>
      <c r="NU383"/>
      <c r="NV383"/>
      <c r="NW383"/>
      <c r="NX383"/>
      <c r="NY383"/>
      <c r="NZ383"/>
      <c r="OA383"/>
      <c r="OB383"/>
      <c r="OC383"/>
      <c r="OD383"/>
      <c r="OE383"/>
      <c r="OF383"/>
      <c r="OG383"/>
      <c r="OH383"/>
      <c r="OI383"/>
      <c r="OJ383"/>
      <c r="OK383"/>
      <c r="OL383"/>
      <c r="OM383"/>
      <c r="ON383"/>
      <c r="OO383"/>
      <c r="OP383"/>
      <c r="OQ383"/>
      <c r="OR383"/>
      <c r="OS383"/>
      <c r="OT383"/>
      <c r="OU383"/>
      <c r="OV383"/>
      <c r="OW383"/>
      <c r="OX383"/>
      <c r="OY383"/>
      <c r="OZ383"/>
      <c r="PA383"/>
      <c r="PB383"/>
      <c r="PC383"/>
      <c r="PD383"/>
      <c r="PE383"/>
      <c r="PF383"/>
      <c r="PG383"/>
      <c r="PH383"/>
      <c r="PI383"/>
      <c r="PJ383"/>
      <c r="PK383"/>
      <c r="PL383"/>
      <c r="PM383"/>
      <c r="PN383"/>
      <c r="PO383"/>
      <c r="PP383"/>
      <c r="PQ383"/>
      <c r="PR383"/>
      <c r="PS383"/>
      <c r="PT383"/>
      <c r="PU383"/>
      <c r="PV383"/>
      <c r="PW383"/>
      <c r="PX383"/>
      <c r="PY383"/>
      <c r="PZ383"/>
      <c r="QA383"/>
      <c r="QB383"/>
      <c r="QC383"/>
      <c r="QD383"/>
      <c r="QE383"/>
      <c r="QF383"/>
      <c r="QG383"/>
      <c r="QH383"/>
      <c r="QI383"/>
      <c r="QJ383"/>
      <c r="QK383"/>
      <c r="QL383"/>
      <c r="QM383"/>
      <c r="QN383"/>
      <c r="QO383"/>
      <c r="QP383"/>
      <c r="QQ383"/>
      <c r="QR383"/>
      <c r="QS383"/>
      <c r="QT383"/>
      <c r="QU383"/>
      <c r="QV383"/>
      <c r="QW383"/>
      <c r="QX383"/>
      <c r="QY383"/>
      <c r="QZ383"/>
      <c r="RA383"/>
      <c r="RB383"/>
      <c r="RC383"/>
      <c r="RD383"/>
      <c r="RE383"/>
      <c r="RF383"/>
      <c r="RG383"/>
      <c r="RH383"/>
      <c r="RI383"/>
      <c r="RJ383"/>
      <c r="RK383"/>
      <c r="RL383"/>
      <c r="RM383"/>
      <c r="RN383"/>
      <c r="RO383"/>
      <c r="RP383"/>
      <c r="RQ383"/>
      <c r="RR383"/>
      <c r="RS383"/>
      <c r="RT383"/>
      <c r="RU383"/>
      <c r="RV383"/>
      <c r="RW383"/>
      <c r="RX383"/>
      <c r="RY383"/>
      <c r="RZ383"/>
      <c r="SA383"/>
      <c r="SB383"/>
      <c r="SC383"/>
      <c r="SD383"/>
      <c r="SE383"/>
      <c r="SF383"/>
      <c r="SG383"/>
      <c r="SH383"/>
      <c r="SI383"/>
      <c r="SJ383"/>
      <c r="SK383"/>
      <c r="SL383"/>
      <c r="SM383"/>
      <c r="SN383"/>
      <c r="SO383"/>
      <c r="SP383"/>
      <c r="SQ383"/>
      <c r="SR383"/>
      <c r="SS383"/>
      <c r="ST383"/>
      <c r="SU383"/>
      <c r="SV383"/>
      <c r="SW383"/>
      <c r="SX383"/>
      <c r="SY383"/>
      <c r="SZ383"/>
      <c r="TA383"/>
      <c r="TB383"/>
      <c r="TC383"/>
      <c r="TD383"/>
      <c r="TE383"/>
      <c r="TF383"/>
      <c r="TG383"/>
      <c r="TH383"/>
      <c r="TI383"/>
      <c r="TJ383"/>
      <c r="TK383"/>
      <c r="TL383"/>
      <c r="TM383"/>
      <c r="TN383"/>
      <c r="TO383"/>
      <c r="TP383"/>
      <c r="TQ383"/>
      <c r="TR383"/>
      <c r="TS383"/>
      <c r="TT383"/>
      <c r="TU383"/>
      <c r="TV383"/>
      <c r="TW383"/>
      <c r="TX383"/>
      <c r="TY383"/>
      <c r="TZ383"/>
      <c r="UA383"/>
      <c r="UB383"/>
      <c r="UC383"/>
      <c r="UD383"/>
      <c r="UE383"/>
      <c r="UF383"/>
      <c r="UG383"/>
      <c r="UH383"/>
      <c r="UI383"/>
      <c r="UJ383"/>
      <c r="UK383"/>
      <c r="UL383"/>
      <c r="UM383"/>
      <c r="UN383"/>
      <c r="UO383"/>
      <c r="UP383"/>
      <c r="UQ383"/>
      <c r="UR383"/>
      <c r="US383"/>
      <c r="UT383"/>
      <c r="UU383"/>
      <c r="UV383"/>
      <c r="UW383"/>
      <c r="UX383"/>
      <c r="UY383"/>
      <c r="UZ383"/>
      <c r="VA383"/>
      <c r="VB383"/>
      <c r="VC383"/>
      <c r="VD383"/>
      <c r="VE383"/>
      <c r="VF383"/>
      <c r="VG383"/>
      <c r="VH383"/>
      <c r="VI383"/>
      <c r="VJ383"/>
      <c r="VK383"/>
      <c r="VL383"/>
      <c r="VM383"/>
      <c r="VN383"/>
      <c r="VO383"/>
      <c r="VP383"/>
      <c r="VQ383"/>
      <c r="VR383"/>
      <c r="VS383"/>
      <c r="VT383"/>
      <c r="VU383"/>
      <c r="VV383"/>
      <c r="VW383"/>
      <c r="VX383"/>
      <c r="VY383"/>
      <c r="VZ383"/>
      <c r="WA383"/>
      <c r="WB383"/>
      <c r="WC383"/>
      <c r="WD383"/>
      <c r="WE383"/>
      <c r="WF383"/>
      <c r="WG383"/>
      <c r="WH383"/>
      <c r="WI383"/>
      <c r="WJ383"/>
      <c r="WK383"/>
      <c r="WL383"/>
      <c r="WM383"/>
      <c r="WN383"/>
      <c r="WO383"/>
      <c r="WP383"/>
      <c r="WQ383"/>
      <c r="WR383"/>
      <c r="WS383"/>
      <c r="WT383"/>
      <c r="WU383"/>
      <c r="WV383"/>
      <c r="WW383"/>
      <c r="WX383"/>
      <c r="WY383"/>
      <c r="WZ383"/>
      <c r="XA383"/>
      <c r="XB383"/>
      <c r="XC383"/>
      <c r="XD383"/>
      <c r="XE383"/>
      <c r="XF383"/>
      <c r="XG383"/>
      <c r="XH383"/>
      <c r="XI383"/>
      <c r="XJ383"/>
      <c r="XK383"/>
      <c r="XL383"/>
      <c r="XM383"/>
      <c r="XN383"/>
      <c r="XO383"/>
      <c r="XP383"/>
      <c r="XQ383"/>
      <c r="XR383"/>
      <c r="XS383"/>
      <c r="XT383"/>
      <c r="XU383"/>
      <c r="XV383"/>
      <c r="XW383"/>
      <c r="XX383"/>
      <c r="XY383"/>
      <c r="XZ383"/>
      <c r="YA383"/>
      <c r="YB383"/>
      <c r="YC383"/>
      <c r="YD383"/>
      <c r="YE383"/>
      <c r="YF383"/>
      <c r="YG383"/>
      <c r="YH383"/>
      <c r="YI383"/>
      <c r="YJ383"/>
      <c r="YK383"/>
      <c r="YL383"/>
      <c r="YM383"/>
      <c r="YN383"/>
      <c r="YO383"/>
      <c r="YP383"/>
      <c r="YQ383"/>
      <c r="YR383"/>
      <c r="YS383"/>
      <c r="YT383"/>
      <c r="YU383"/>
      <c r="YV383"/>
      <c r="YW383"/>
      <c r="YX383"/>
      <c r="YY383"/>
      <c r="YZ383"/>
      <c r="ZA383"/>
      <c r="ZB383"/>
      <c r="ZC383"/>
      <c r="ZD383"/>
      <c r="ZE383"/>
      <c r="ZF383"/>
      <c r="ZG383"/>
      <c r="ZH383"/>
      <c r="ZI383"/>
      <c r="ZJ383"/>
      <c r="ZK383"/>
      <c r="ZL383"/>
      <c r="ZM383"/>
      <c r="ZN383"/>
      <c r="ZO383"/>
      <c r="ZP383"/>
      <c r="ZQ383"/>
      <c r="ZR383"/>
      <c r="ZS383"/>
      <c r="ZT383"/>
      <c r="ZU383"/>
      <c r="ZV383"/>
      <c r="ZW383"/>
      <c r="ZX383"/>
      <c r="ZY383"/>
      <c r="ZZ383"/>
    </row>
    <row r="384" spans="1:702" s="18" customFormat="1">
      <c r="A384" s="69" t="s">
        <v>361</v>
      </c>
      <c r="B384">
        <v>0</v>
      </c>
      <c r="C384">
        <v>0</v>
      </c>
      <c r="D384">
        <v>0</v>
      </c>
      <c r="E384">
        <v>0</v>
      </c>
      <c r="F384">
        <v>0</v>
      </c>
      <c r="G384">
        <v>0</v>
      </c>
      <c r="H384">
        <v>0</v>
      </c>
      <c r="I384">
        <v>0</v>
      </c>
      <c r="J384">
        <v>0</v>
      </c>
      <c r="K384">
        <v>0</v>
      </c>
      <c r="L384">
        <v>0</v>
      </c>
      <c r="M384">
        <v>0</v>
      </c>
      <c r="N384">
        <v>0</v>
      </c>
      <c r="O384">
        <v>0</v>
      </c>
      <c r="P384">
        <v>0</v>
      </c>
      <c r="Q384">
        <v>0</v>
      </c>
      <c r="R384">
        <v>0</v>
      </c>
      <c r="S384">
        <v>0</v>
      </c>
      <c r="T384">
        <v>0</v>
      </c>
      <c r="U384">
        <v>0</v>
      </c>
      <c r="V384">
        <v>0</v>
      </c>
      <c r="W384">
        <v>0</v>
      </c>
      <c r="X384">
        <v>0</v>
      </c>
      <c r="Y384">
        <v>0</v>
      </c>
      <c r="Z384">
        <v>0</v>
      </c>
      <c r="AA384">
        <v>0</v>
      </c>
      <c r="AB384">
        <v>0</v>
      </c>
      <c r="AC384">
        <v>0</v>
      </c>
      <c r="AD384">
        <v>0</v>
      </c>
      <c r="AE384">
        <v>0</v>
      </c>
      <c r="AF384">
        <v>0</v>
      </c>
      <c r="AG384">
        <v>0</v>
      </c>
      <c r="AH384">
        <v>0</v>
      </c>
      <c r="AI384">
        <v>0</v>
      </c>
      <c r="AJ384">
        <v>0</v>
      </c>
      <c r="AK384">
        <v>0</v>
      </c>
      <c r="AL384">
        <v>0</v>
      </c>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c r="CW384"/>
      <c r="CX384"/>
      <c r="CY384"/>
      <c r="CZ384"/>
      <c r="DA384"/>
      <c r="DB384"/>
      <c r="DC384"/>
      <c r="DD384"/>
      <c r="DE384"/>
      <c r="DF384"/>
      <c r="DG384"/>
      <c r="DH384"/>
      <c r="DI384"/>
      <c r="DJ384"/>
      <c r="DK384"/>
      <c r="DL384"/>
      <c r="DM384"/>
      <c r="DN384"/>
      <c r="DO384"/>
      <c r="DP384"/>
      <c r="DQ384"/>
      <c r="DR384"/>
      <c r="DS384"/>
      <c r="DT384"/>
      <c r="DU384"/>
      <c r="DV384"/>
      <c r="DW384"/>
      <c r="DX384"/>
      <c r="DY384"/>
      <c r="DZ384"/>
      <c r="EA384"/>
      <c r="EB384"/>
      <c r="EC384"/>
      <c r="ED384"/>
      <c r="EE384"/>
      <c r="EF384"/>
      <c r="EG384"/>
      <c r="EH384"/>
      <c r="EI384"/>
      <c r="EJ384"/>
      <c r="EK384"/>
      <c r="EL384"/>
      <c r="EM384"/>
      <c r="EN384"/>
      <c r="EO384"/>
      <c r="EP384"/>
      <c r="EQ384"/>
      <c r="ER384"/>
      <c r="ES384"/>
      <c r="ET384"/>
      <c r="EU384"/>
      <c r="EV384"/>
      <c r="EW384"/>
      <c r="EX384"/>
      <c r="EY384"/>
      <c r="EZ384"/>
      <c r="FA384"/>
      <c r="FB384"/>
      <c r="FC384"/>
      <c r="FD384"/>
      <c r="FE384"/>
      <c r="FF384"/>
      <c r="FG384"/>
      <c r="FH384"/>
      <c r="FI384"/>
      <c r="FJ384"/>
      <c r="FK384"/>
      <c r="FL384"/>
      <c r="FM384"/>
      <c r="FN384"/>
      <c r="FO384"/>
      <c r="FP384"/>
      <c r="FQ384"/>
      <c r="FR384"/>
      <c r="FS384"/>
      <c r="FT384"/>
      <c r="FU384"/>
      <c r="FV384"/>
      <c r="FW384"/>
      <c r="FX384"/>
      <c r="FY384"/>
      <c r="FZ384"/>
      <c r="GA384"/>
      <c r="GB384"/>
      <c r="GC384"/>
      <c r="GD384"/>
      <c r="GE384"/>
      <c r="GF384"/>
      <c r="GG384"/>
      <c r="GH384"/>
      <c r="GI384"/>
      <c r="GJ384"/>
      <c r="GK384"/>
      <c r="GL384"/>
      <c r="GM384"/>
      <c r="GN384"/>
      <c r="GO384"/>
      <c r="GP384"/>
      <c r="GQ384"/>
      <c r="GR384"/>
      <c r="GS384"/>
      <c r="GT384"/>
      <c r="GU384"/>
      <c r="GV384"/>
      <c r="GW384"/>
      <c r="GX384"/>
      <c r="GY384"/>
      <c r="GZ384"/>
      <c r="HA384"/>
      <c r="HB384"/>
      <c r="HC384"/>
      <c r="HD384"/>
      <c r="HE384"/>
      <c r="HF384"/>
      <c r="HG384"/>
      <c r="HH384"/>
      <c r="HI384"/>
      <c r="HJ384"/>
      <c r="HK384"/>
      <c r="HL384"/>
      <c r="HM384"/>
      <c r="HN384"/>
      <c r="HO384"/>
      <c r="HP384"/>
      <c r="HQ384"/>
      <c r="HR384"/>
      <c r="HS384"/>
      <c r="HT384"/>
      <c r="HU384"/>
      <c r="HV384"/>
      <c r="HW384"/>
      <c r="HX384"/>
      <c r="HY384"/>
      <c r="HZ384"/>
      <c r="IA384"/>
      <c r="IB384"/>
      <c r="IC384"/>
      <c r="ID384"/>
      <c r="IE384"/>
      <c r="IF384"/>
      <c r="IG384"/>
      <c r="IH384"/>
      <c r="II384"/>
      <c r="IJ384"/>
      <c r="IK384"/>
      <c r="IL384"/>
      <c r="IM384"/>
      <c r="IN384"/>
      <c r="IO384"/>
      <c r="IP384"/>
      <c r="IQ384"/>
      <c r="IR384"/>
      <c r="IS384"/>
      <c r="IT384"/>
      <c r="IU384"/>
      <c r="IV384"/>
      <c r="IW384"/>
      <c r="IX384"/>
      <c r="IY384"/>
      <c r="IZ384"/>
      <c r="JA384"/>
      <c r="JB384"/>
      <c r="JC384"/>
      <c r="JD384"/>
      <c r="JE384"/>
      <c r="JF384"/>
      <c r="JG384"/>
      <c r="JH384"/>
      <c r="JI384"/>
      <c r="JJ384"/>
      <c r="JK384"/>
      <c r="JL384"/>
      <c r="JM384"/>
      <c r="JN384"/>
      <c r="JO384"/>
      <c r="JP384"/>
      <c r="JQ384"/>
      <c r="JR384"/>
      <c r="JS384"/>
      <c r="JT384"/>
      <c r="JU384"/>
      <c r="JV384"/>
      <c r="JW384"/>
      <c r="JX384"/>
      <c r="JY384"/>
      <c r="JZ384"/>
      <c r="KA384"/>
      <c r="KB384"/>
      <c r="KC384"/>
      <c r="KD384"/>
      <c r="KE384"/>
      <c r="KF384"/>
      <c r="KG384"/>
      <c r="KH384"/>
      <c r="KI384"/>
      <c r="KJ384"/>
      <c r="KK384"/>
      <c r="KL384"/>
      <c r="KM384"/>
      <c r="KN384"/>
      <c r="KO384"/>
      <c r="KP384"/>
      <c r="KQ384"/>
      <c r="KR384"/>
      <c r="KS384"/>
      <c r="KT384"/>
      <c r="KU384"/>
      <c r="KV384"/>
      <c r="KW384"/>
      <c r="KX384"/>
      <c r="KY384"/>
      <c r="KZ384"/>
      <c r="LA384"/>
      <c r="LB384"/>
      <c r="LC384"/>
      <c r="LD384"/>
      <c r="LE384"/>
      <c r="LF384"/>
      <c r="LG384"/>
      <c r="LH384"/>
      <c r="LI384"/>
      <c r="LJ384"/>
      <c r="LK384"/>
      <c r="LL384"/>
      <c r="LM384"/>
      <c r="LN384"/>
      <c r="LO384"/>
      <c r="LP384"/>
      <c r="LQ384"/>
      <c r="LR384"/>
      <c r="LS384"/>
      <c r="LT384"/>
      <c r="LU384"/>
      <c r="LV384"/>
      <c r="LW384"/>
      <c r="LX384"/>
      <c r="LY384"/>
      <c r="LZ384"/>
      <c r="MA384"/>
      <c r="MB384"/>
      <c r="MC384"/>
      <c r="MD384"/>
      <c r="ME384"/>
      <c r="MF384"/>
      <c r="MG384"/>
      <c r="MH384"/>
      <c r="MI384"/>
      <c r="MJ384"/>
      <c r="MK384"/>
      <c r="ML384"/>
      <c r="MM384"/>
      <c r="MN384"/>
      <c r="MO384"/>
      <c r="MP384"/>
      <c r="MQ384"/>
      <c r="MR384"/>
      <c r="MS384"/>
      <c r="MT384"/>
      <c r="MU384"/>
      <c r="MV384"/>
      <c r="MW384"/>
      <c r="MX384"/>
      <c r="MY384"/>
      <c r="MZ384"/>
      <c r="NA384"/>
      <c r="NB384"/>
      <c r="NC384"/>
      <c r="ND384"/>
      <c r="NE384"/>
      <c r="NF384"/>
      <c r="NG384"/>
      <c r="NH384"/>
      <c r="NI384"/>
      <c r="NJ384"/>
      <c r="NK384"/>
      <c r="NL384"/>
      <c r="NM384"/>
      <c r="NN384"/>
      <c r="NO384"/>
      <c r="NP384"/>
      <c r="NQ384"/>
      <c r="NR384"/>
      <c r="NS384"/>
      <c r="NT384"/>
      <c r="NU384"/>
      <c r="NV384"/>
      <c r="NW384"/>
      <c r="NX384"/>
      <c r="NY384"/>
      <c r="NZ384"/>
      <c r="OA384"/>
      <c r="OB384"/>
      <c r="OC384"/>
      <c r="OD384"/>
      <c r="OE384"/>
      <c r="OF384"/>
      <c r="OG384"/>
      <c r="OH384"/>
      <c r="OI384"/>
      <c r="OJ384"/>
      <c r="OK384"/>
      <c r="OL384"/>
      <c r="OM384"/>
      <c r="ON384"/>
      <c r="OO384"/>
      <c r="OP384"/>
      <c r="OQ384"/>
      <c r="OR384"/>
      <c r="OS384"/>
      <c r="OT384"/>
      <c r="OU384"/>
      <c r="OV384"/>
      <c r="OW384"/>
      <c r="OX384"/>
      <c r="OY384"/>
      <c r="OZ384"/>
      <c r="PA384"/>
      <c r="PB384"/>
      <c r="PC384"/>
      <c r="PD384"/>
      <c r="PE384"/>
      <c r="PF384"/>
      <c r="PG384"/>
      <c r="PH384"/>
      <c r="PI384"/>
      <c r="PJ384"/>
      <c r="PK384"/>
      <c r="PL384"/>
      <c r="PM384"/>
      <c r="PN384"/>
      <c r="PO384"/>
      <c r="PP384"/>
      <c r="PQ384"/>
      <c r="PR384"/>
      <c r="PS384"/>
      <c r="PT384"/>
      <c r="PU384"/>
      <c r="PV384"/>
      <c r="PW384"/>
      <c r="PX384"/>
      <c r="PY384"/>
      <c r="PZ384"/>
      <c r="QA384"/>
      <c r="QB384"/>
      <c r="QC384"/>
      <c r="QD384"/>
      <c r="QE384"/>
      <c r="QF384"/>
      <c r="QG384"/>
      <c r="QH384"/>
      <c r="QI384"/>
      <c r="QJ384"/>
      <c r="QK384"/>
      <c r="QL384"/>
      <c r="QM384"/>
      <c r="QN384"/>
      <c r="QO384"/>
      <c r="QP384"/>
      <c r="QQ384"/>
      <c r="QR384"/>
      <c r="QS384"/>
      <c r="QT384"/>
      <c r="QU384"/>
      <c r="QV384"/>
      <c r="QW384"/>
      <c r="QX384"/>
      <c r="QY384"/>
      <c r="QZ384"/>
      <c r="RA384"/>
      <c r="RB384"/>
      <c r="RC384"/>
      <c r="RD384"/>
      <c r="RE384"/>
      <c r="RF384"/>
      <c r="RG384"/>
      <c r="RH384"/>
      <c r="RI384"/>
      <c r="RJ384"/>
      <c r="RK384"/>
      <c r="RL384"/>
      <c r="RM384"/>
      <c r="RN384"/>
      <c r="RO384"/>
      <c r="RP384"/>
      <c r="RQ384"/>
      <c r="RR384"/>
      <c r="RS384"/>
      <c r="RT384"/>
      <c r="RU384"/>
      <c r="RV384"/>
      <c r="RW384"/>
      <c r="RX384"/>
      <c r="RY384"/>
      <c r="RZ384"/>
      <c r="SA384"/>
      <c r="SB384"/>
      <c r="SC384"/>
      <c r="SD384"/>
      <c r="SE384"/>
      <c r="SF384"/>
      <c r="SG384"/>
      <c r="SH384"/>
      <c r="SI384"/>
      <c r="SJ384"/>
      <c r="SK384"/>
      <c r="SL384"/>
      <c r="SM384"/>
      <c r="SN384"/>
      <c r="SO384"/>
      <c r="SP384"/>
      <c r="SQ384"/>
      <c r="SR384"/>
      <c r="SS384"/>
      <c r="ST384"/>
      <c r="SU384"/>
      <c r="SV384"/>
      <c r="SW384"/>
      <c r="SX384"/>
      <c r="SY384"/>
      <c r="SZ384"/>
      <c r="TA384"/>
      <c r="TB384"/>
      <c r="TC384"/>
      <c r="TD384"/>
      <c r="TE384"/>
      <c r="TF384"/>
      <c r="TG384"/>
      <c r="TH384"/>
      <c r="TI384"/>
      <c r="TJ384"/>
      <c r="TK384"/>
      <c r="TL384"/>
      <c r="TM384"/>
      <c r="TN384"/>
      <c r="TO384"/>
      <c r="TP384"/>
      <c r="TQ384"/>
      <c r="TR384"/>
      <c r="TS384"/>
      <c r="TT384"/>
      <c r="TU384"/>
      <c r="TV384"/>
      <c r="TW384"/>
      <c r="TX384"/>
      <c r="TY384"/>
      <c r="TZ384"/>
      <c r="UA384"/>
      <c r="UB384"/>
      <c r="UC384"/>
      <c r="UD384"/>
      <c r="UE384"/>
      <c r="UF384"/>
      <c r="UG384"/>
      <c r="UH384"/>
      <c r="UI384"/>
      <c r="UJ384"/>
      <c r="UK384"/>
      <c r="UL384"/>
      <c r="UM384"/>
      <c r="UN384"/>
      <c r="UO384"/>
      <c r="UP384"/>
      <c r="UQ384"/>
      <c r="UR384"/>
      <c r="US384"/>
      <c r="UT384"/>
      <c r="UU384"/>
      <c r="UV384"/>
      <c r="UW384"/>
      <c r="UX384"/>
      <c r="UY384"/>
      <c r="UZ384"/>
      <c r="VA384"/>
      <c r="VB384"/>
      <c r="VC384"/>
      <c r="VD384"/>
      <c r="VE384"/>
      <c r="VF384"/>
      <c r="VG384"/>
      <c r="VH384"/>
      <c r="VI384"/>
      <c r="VJ384"/>
      <c r="VK384"/>
      <c r="VL384"/>
      <c r="VM384"/>
      <c r="VN384"/>
      <c r="VO384"/>
      <c r="VP384"/>
      <c r="VQ384"/>
      <c r="VR384"/>
      <c r="VS384"/>
      <c r="VT384"/>
      <c r="VU384"/>
      <c r="VV384"/>
      <c r="VW384"/>
      <c r="VX384"/>
      <c r="VY384"/>
      <c r="VZ384"/>
      <c r="WA384"/>
      <c r="WB384"/>
      <c r="WC384"/>
      <c r="WD384"/>
      <c r="WE384"/>
      <c r="WF384"/>
      <c r="WG384"/>
      <c r="WH384"/>
      <c r="WI384"/>
      <c r="WJ384"/>
      <c r="WK384"/>
      <c r="WL384"/>
      <c r="WM384"/>
      <c r="WN384"/>
      <c r="WO384"/>
      <c r="WP384"/>
      <c r="WQ384"/>
      <c r="WR384"/>
      <c r="WS384"/>
      <c r="WT384"/>
      <c r="WU384"/>
      <c r="WV384"/>
      <c r="WW384"/>
      <c r="WX384"/>
      <c r="WY384"/>
      <c r="WZ384"/>
      <c r="XA384"/>
      <c r="XB384"/>
      <c r="XC384"/>
      <c r="XD384"/>
      <c r="XE384"/>
      <c r="XF384"/>
      <c r="XG384"/>
      <c r="XH384"/>
      <c r="XI384"/>
      <c r="XJ384"/>
      <c r="XK384"/>
      <c r="XL384"/>
      <c r="XM384"/>
      <c r="XN384"/>
      <c r="XO384"/>
      <c r="XP384"/>
      <c r="XQ384"/>
      <c r="XR384"/>
      <c r="XS384"/>
      <c r="XT384"/>
      <c r="XU384"/>
      <c r="XV384"/>
      <c r="XW384"/>
      <c r="XX384"/>
      <c r="XY384"/>
      <c r="XZ384"/>
      <c r="YA384"/>
      <c r="YB384"/>
      <c r="YC384"/>
      <c r="YD384"/>
      <c r="YE384"/>
      <c r="YF384"/>
      <c r="YG384"/>
      <c r="YH384"/>
      <c r="YI384"/>
      <c r="YJ384"/>
      <c r="YK384"/>
      <c r="YL384"/>
      <c r="YM384"/>
      <c r="YN384"/>
      <c r="YO384"/>
      <c r="YP384"/>
      <c r="YQ384"/>
      <c r="YR384"/>
      <c r="YS384"/>
      <c r="YT384"/>
      <c r="YU384"/>
      <c r="YV384"/>
      <c r="YW384"/>
      <c r="YX384"/>
      <c r="YY384"/>
      <c r="YZ384"/>
      <c r="ZA384"/>
      <c r="ZB384"/>
      <c r="ZC384"/>
      <c r="ZD384"/>
      <c r="ZE384"/>
      <c r="ZF384"/>
      <c r="ZG384"/>
      <c r="ZH384"/>
      <c r="ZI384"/>
      <c r="ZJ384"/>
      <c r="ZK384"/>
      <c r="ZL384"/>
      <c r="ZM384"/>
      <c r="ZN384"/>
      <c r="ZO384"/>
      <c r="ZP384"/>
      <c r="ZQ384"/>
      <c r="ZR384"/>
      <c r="ZS384"/>
      <c r="ZT384"/>
      <c r="ZU384"/>
      <c r="ZV384"/>
      <c r="ZW384"/>
      <c r="ZX384"/>
      <c r="ZY384"/>
      <c r="ZZ384"/>
    </row>
    <row r="385" spans="1:702" s="18" customFormat="1">
      <c r="A385" s="158" t="s">
        <v>362</v>
      </c>
      <c r="B385">
        <v>0</v>
      </c>
      <c r="C385">
        <v>0</v>
      </c>
      <c r="D385">
        <v>0</v>
      </c>
      <c r="E385">
        <v>0</v>
      </c>
      <c r="F385">
        <v>0</v>
      </c>
      <c r="G385">
        <v>0</v>
      </c>
      <c r="H385">
        <v>0</v>
      </c>
      <c r="I385">
        <v>0</v>
      </c>
      <c r="J385">
        <v>0</v>
      </c>
      <c r="K385">
        <v>0</v>
      </c>
      <c r="L385">
        <v>0</v>
      </c>
      <c r="M385">
        <v>0</v>
      </c>
      <c r="N385">
        <v>0</v>
      </c>
      <c r="O385">
        <v>0</v>
      </c>
      <c r="P385">
        <v>0</v>
      </c>
      <c r="Q385">
        <v>0</v>
      </c>
      <c r="R385">
        <v>0</v>
      </c>
      <c r="S385">
        <v>0</v>
      </c>
      <c r="T385">
        <v>0</v>
      </c>
      <c r="U385">
        <v>0</v>
      </c>
      <c r="V385">
        <v>0</v>
      </c>
      <c r="W385">
        <v>0</v>
      </c>
      <c r="X385">
        <v>0</v>
      </c>
      <c r="Y385">
        <v>0</v>
      </c>
      <c r="Z385">
        <v>0</v>
      </c>
      <c r="AA385">
        <v>0</v>
      </c>
      <c r="AB385">
        <v>0</v>
      </c>
      <c r="AC385">
        <v>0</v>
      </c>
      <c r="AD385">
        <v>0</v>
      </c>
      <c r="AE385">
        <v>0</v>
      </c>
      <c r="AF385">
        <v>0</v>
      </c>
      <c r="AG385">
        <v>0</v>
      </c>
      <c r="AH385">
        <v>0</v>
      </c>
      <c r="AI385">
        <v>0</v>
      </c>
      <c r="AJ385">
        <v>0</v>
      </c>
      <c r="AK385">
        <v>0</v>
      </c>
      <c r="AL385">
        <v>0</v>
      </c>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c r="CW385"/>
      <c r="CX385"/>
      <c r="CY385"/>
      <c r="CZ385"/>
      <c r="DA385"/>
      <c r="DB385"/>
      <c r="DC385"/>
      <c r="DD385"/>
      <c r="DE385"/>
      <c r="DF385"/>
      <c r="DG385"/>
      <c r="DH385"/>
      <c r="DI385"/>
      <c r="DJ385"/>
      <c r="DK385"/>
      <c r="DL385"/>
      <c r="DM385"/>
      <c r="DN385"/>
      <c r="DO385"/>
      <c r="DP385"/>
      <c r="DQ385"/>
      <c r="DR385"/>
      <c r="DS385"/>
      <c r="DT385"/>
      <c r="DU385"/>
      <c r="DV385"/>
      <c r="DW385"/>
      <c r="DX385"/>
      <c r="DY385"/>
      <c r="DZ385"/>
      <c r="EA385"/>
      <c r="EB385"/>
      <c r="EC385"/>
      <c r="ED385"/>
      <c r="EE385"/>
      <c r="EF385"/>
      <c r="EG385"/>
      <c r="EH385"/>
      <c r="EI385"/>
      <c r="EJ385"/>
      <c r="EK385"/>
      <c r="EL385"/>
      <c r="EM385"/>
      <c r="EN385"/>
      <c r="EO385"/>
      <c r="EP385"/>
      <c r="EQ385"/>
      <c r="ER385"/>
      <c r="ES385"/>
      <c r="ET385"/>
      <c r="EU385"/>
      <c r="EV385"/>
      <c r="EW385"/>
      <c r="EX385"/>
      <c r="EY385"/>
      <c r="EZ385"/>
      <c r="FA385"/>
      <c r="FB385"/>
      <c r="FC385"/>
      <c r="FD385"/>
      <c r="FE385"/>
      <c r="FF385"/>
      <c r="FG385"/>
      <c r="FH385"/>
      <c r="FI385"/>
      <c r="FJ385"/>
      <c r="FK385"/>
      <c r="FL385"/>
      <c r="FM385"/>
      <c r="FN385"/>
      <c r="FO385"/>
      <c r="FP385"/>
      <c r="FQ385"/>
      <c r="FR385"/>
      <c r="FS385"/>
      <c r="FT385"/>
      <c r="FU385"/>
      <c r="FV385"/>
      <c r="FW385"/>
      <c r="FX385"/>
      <c r="FY385"/>
      <c r="FZ385"/>
      <c r="GA385"/>
      <c r="GB385"/>
      <c r="GC385"/>
      <c r="GD385"/>
      <c r="GE385"/>
      <c r="GF385"/>
      <c r="GG385"/>
      <c r="GH385"/>
      <c r="GI385"/>
      <c r="GJ385"/>
      <c r="GK385"/>
      <c r="GL385"/>
      <c r="GM385"/>
      <c r="GN385"/>
      <c r="GO385"/>
      <c r="GP385"/>
      <c r="GQ385"/>
      <c r="GR385"/>
      <c r="GS385"/>
      <c r="GT385"/>
      <c r="GU385"/>
      <c r="GV385"/>
      <c r="GW385"/>
      <c r="GX385"/>
      <c r="GY385"/>
      <c r="GZ385"/>
      <c r="HA385"/>
      <c r="HB385"/>
      <c r="HC385"/>
      <c r="HD385"/>
      <c r="HE385"/>
      <c r="HF385"/>
      <c r="HG385"/>
      <c r="HH385"/>
      <c r="HI385"/>
      <c r="HJ385"/>
      <c r="HK385"/>
      <c r="HL385"/>
      <c r="HM385"/>
      <c r="HN385"/>
      <c r="HO385"/>
      <c r="HP385"/>
      <c r="HQ385"/>
      <c r="HR385"/>
      <c r="HS385"/>
      <c r="HT385"/>
      <c r="HU385"/>
      <c r="HV385"/>
      <c r="HW385"/>
      <c r="HX385"/>
      <c r="HY385"/>
      <c r="HZ385"/>
      <c r="IA385"/>
      <c r="IB385"/>
      <c r="IC385"/>
      <c r="ID385"/>
      <c r="IE385"/>
      <c r="IF385"/>
      <c r="IG385"/>
      <c r="IH385"/>
      <c r="II385"/>
      <c r="IJ385"/>
      <c r="IK385"/>
      <c r="IL385"/>
      <c r="IM385"/>
      <c r="IN385"/>
      <c r="IO385"/>
      <c r="IP385"/>
      <c r="IQ385"/>
      <c r="IR385"/>
      <c r="IS385"/>
      <c r="IT385"/>
      <c r="IU385"/>
      <c r="IV385"/>
      <c r="IW385"/>
      <c r="IX385"/>
      <c r="IY385"/>
      <c r="IZ385"/>
      <c r="JA385"/>
      <c r="JB385"/>
      <c r="JC385"/>
      <c r="JD385"/>
      <c r="JE385"/>
      <c r="JF385"/>
      <c r="JG385"/>
      <c r="JH385"/>
      <c r="JI385"/>
      <c r="JJ385"/>
      <c r="JK385"/>
      <c r="JL385"/>
      <c r="JM385"/>
      <c r="JN385"/>
      <c r="JO385"/>
      <c r="JP385"/>
      <c r="JQ385"/>
      <c r="JR385"/>
      <c r="JS385"/>
      <c r="JT385"/>
      <c r="JU385"/>
      <c r="JV385"/>
      <c r="JW385"/>
      <c r="JX385"/>
      <c r="JY385"/>
      <c r="JZ385"/>
      <c r="KA385"/>
      <c r="KB385"/>
      <c r="KC385"/>
      <c r="KD385"/>
      <c r="KE385"/>
      <c r="KF385"/>
      <c r="KG385"/>
      <c r="KH385"/>
      <c r="KI385"/>
      <c r="KJ385"/>
      <c r="KK385"/>
      <c r="KL385"/>
      <c r="KM385"/>
      <c r="KN385"/>
      <c r="KO385"/>
      <c r="KP385"/>
      <c r="KQ385"/>
      <c r="KR385"/>
      <c r="KS385"/>
      <c r="KT385"/>
      <c r="KU385"/>
      <c r="KV385"/>
      <c r="KW385"/>
      <c r="KX385"/>
      <c r="KY385"/>
      <c r="KZ385"/>
      <c r="LA385"/>
      <c r="LB385"/>
      <c r="LC385"/>
      <c r="LD385"/>
      <c r="LE385"/>
      <c r="LF385"/>
      <c r="LG385"/>
      <c r="LH385"/>
      <c r="LI385"/>
      <c r="LJ385"/>
      <c r="LK385"/>
      <c r="LL385"/>
      <c r="LM385"/>
      <c r="LN385"/>
      <c r="LO385"/>
      <c r="LP385"/>
      <c r="LQ385"/>
      <c r="LR385"/>
      <c r="LS385"/>
      <c r="LT385"/>
      <c r="LU385"/>
      <c r="LV385"/>
      <c r="LW385"/>
      <c r="LX385"/>
      <c r="LY385"/>
      <c r="LZ385"/>
      <c r="MA385"/>
      <c r="MB385"/>
      <c r="MC385"/>
      <c r="MD385"/>
      <c r="ME385"/>
      <c r="MF385"/>
      <c r="MG385"/>
      <c r="MH385"/>
      <c r="MI385"/>
      <c r="MJ385"/>
      <c r="MK385"/>
      <c r="ML385"/>
      <c r="MM385"/>
      <c r="MN385"/>
      <c r="MO385"/>
      <c r="MP385"/>
      <c r="MQ385"/>
      <c r="MR385"/>
      <c r="MS385"/>
      <c r="MT385"/>
      <c r="MU385"/>
      <c r="MV385"/>
      <c r="MW385"/>
      <c r="MX385"/>
      <c r="MY385"/>
      <c r="MZ385"/>
      <c r="NA385"/>
      <c r="NB385"/>
      <c r="NC385"/>
      <c r="ND385"/>
      <c r="NE385"/>
      <c r="NF385"/>
      <c r="NG385"/>
      <c r="NH385"/>
      <c r="NI385"/>
      <c r="NJ385"/>
      <c r="NK385"/>
      <c r="NL385"/>
      <c r="NM385"/>
      <c r="NN385"/>
      <c r="NO385"/>
      <c r="NP385"/>
      <c r="NQ385"/>
      <c r="NR385"/>
      <c r="NS385"/>
      <c r="NT385"/>
      <c r="NU385"/>
      <c r="NV385"/>
      <c r="NW385"/>
      <c r="NX385"/>
      <c r="NY385"/>
      <c r="NZ385"/>
      <c r="OA385"/>
      <c r="OB385"/>
      <c r="OC385"/>
      <c r="OD385"/>
      <c r="OE385"/>
      <c r="OF385"/>
      <c r="OG385"/>
      <c r="OH385"/>
      <c r="OI385"/>
      <c r="OJ385"/>
      <c r="OK385"/>
      <c r="OL385"/>
      <c r="OM385"/>
      <c r="ON385"/>
      <c r="OO385"/>
      <c r="OP385"/>
      <c r="OQ385"/>
      <c r="OR385"/>
      <c r="OS385"/>
      <c r="OT385"/>
      <c r="OU385"/>
      <c r="OV385"/>
      <c r="OW385"/>
      <c r="OX385"/>
      <c r="OY385"/>
      <c r="OZ385"/>
      <c r="PA385"/>
      <c r="PB385"/>
      <c r="PC385"/>
      <c r="PD385"/>
      <c r="PE385"/>
      <c r="PF385"/>
      <c r="PG385"/>
      <c r="PH385"/>
      <c r="PI385"/>
      <c r="PJ385"/>
      <c r="PK385"/>
      <c r="PL385"/>
      <c r="PM385"/>
      <c r="PN385"/>
      <c r="PO385"/>
      <c r="PP385"/>
      <c r="PQ385"/>
      <c r="PR385"/>
      <c r="PS385"/>
      <c r="PT385"/>
      <c r="PU385"/>
      <c r="PV385"/>
      <c r="PW385"/>
      <c r="PX385"/>
      <c r="PY385"/>
      <c r="PZ385"/>
      <c r="QA385"/>
      <c r="QB385"/>
      <c r="QC385"/>
      <c r="QD385"/>
      <c r="QE385"/>
      <c r="QF385"/>
      <c r="QG385"/>
      <c r="QH385"/>
      <c r="QI385"/>
      <c r="QJ385"/>
      <c r="QK385"/>
      <c r="QL385"/>
      <c r="QM385"/>
      <c r="QN385"/>
      <c r="QO385"/>
      <c r="QP385"/>
      <c r="QQ385"/>
      <c r="QR385"/>
      <c r="QS385"/>
      <c r="QT385"/>
      <c r="QU385"/>
      <c r="QV385"/>
      <c r="QW385"/>
      <c r="QX385"/>
      <c r="QY385"/>
      <c r="QZ385"/>
      <c r="RA385"/>
      <c r="RB385"/>
      <c r="RC385"/>
      <c r="RD385"/>
      <c r="RE385"/>
      <c r="RF385"/>
      <c r="RG385"/>
      <c r="RH385"/>
      <c r="RI385"/>
      <c r="RJ385"/>
      <c r="RK385"/>
      <c r="RL385"/>
      <c r="RM385"/>
      <c r="RN385"/>
      <c r="RO385"/>
      <c r="RP385"/>
      <c r="RQ385"/>
      <c r="RR385"/>
      <c r="RS385"/>
      <c r="RT385"/>
      <c r="RU385"/>
      <c r="RV385"/>
      <c r="RW385"/>
      <c r="RX385"/>
      <c r="RY385"/>
      <c r="RZ385"/>
      <c r="SA385"/>
      <c r="SB385"/>
      <c r="SC385"/>
      <c r="SD385"/>
      <c r="SE385"/>
      <c r="SF385"/>
      <c r="SG385"/>
      <c r="SH385"/>
      <c r="SI385"/>
      <c r="SJ385"/>
      <c r="SK385"/>
      <c r="SL385"/>
      <c r="SM385"/>
      <c r="SN385"/>
      <c r="SO385"/>
      <c r="SP385"/>
      <c r="SQ385"/>
      <c r="SR385"/>
      <c r="SS385"/>
      <c r="ST385"/>
      <c r="SU385"/>
      <c r="SV385"/>
      <c r="SW385"/>
      <c r="SX385"/>
      <c r="SY385"/>
      <c r="SZ385"/>
      <c r="TA385"/>
      <c r="TB385"/>
      <c r="TC385"/>
      <c r="TD385"/>
      <c r="TE385"/>
      <c r="TF385"/>
      <c r="TG385"/>
      <c r="TH385"/>
      <c r="TI385"/>
      <c r="TJ385"/>
      <c r="TK385"/>
      <c r="TL385"/>
      <c r="TM385"/>
      <c r="TN385"/>
      <c r="TO385"/>
      <c r="TP385"/>
      <c r="TQ385"/>
      <c r="TR385"/>
      <c r="TS385"/>
      <c r="TT385"/>
      <c r="TU385"/>
      <c r="TV385"/>
      <c r="TW385"/>
      <c r="TX385"/>
      <c r="TY385"/>
      <c r="TZ385"/>
      <c r="UA385"/>
      <c r="UB385"/>
      <c r="UC385"/>
      <c r="UD385"/>
      <c r="UE385"/>
      <c r="UF385"/>
      <c r="UG385"/>
      <c r="UH385"/>
      <c r="UI385"/>
      <c r="UJ385"/>
      <c r="UK385"/>
      <c r="UL385"/>
      <c r="UM385"/>
      <c r="UN385"/>
      <c r="UO385"/>
      <c r="UP385"/>
      <c r="UQ385"/>
      <c r="UR385"/>
      <c r="US385"/>
      <c r="UT385"/>
      <c r="UU385"/>
      <c r="UV385"/>
      <c r="UW385"/>
      <c r="UX385"/>
      <c r="UY385"/>
      <c r="UZ385"/>
      <c r="VA385"/>
      <c r="VB385"/>
      <c r="VC385"/>
      <c r="VD385"/>
      <c r="VE385"/>
      <c r="VF385"/>
      <c r="VG385"/>
      <c r="VH385"/>
      <c r="VI385"/>
      <c r="VJ385"/>
      <c r="VK385"/>
      <c r="VL385"/>
      <c r="VM385"/>
      <c r="VN385"/>
      <c r="VO385"/>
      <c r="VP385"/>
      <c r="VQ385"/>
      <c r="VR385"/>
      <c r="VS385"/>
      <c r="VT385"/>
      <c r="VU385"/>
      <c r="VV385"/>
      <c r="VW385"/>
      <c r="VX385"/>
      <c r="VY385"/>
      <c r="VZ385"/>
      <c r="WA385"/>
      <c r="WB385"/>
      <c r="WC385"/>
      <c r="WD385"/>
      <c r="WE385"/>
      <c r="WF385"/>
      <c r="WG385"/>
      <c r="WH385"/>
      <c r="WI385"/>
      <c r="WJ385"/>
      <c r="WK385"/>
      <c r="WL385"/>
      <c r="WM385"/>
      <c r="WN385"/>
      <c r="WO385"/>
      <c r="WP385"/>
      <c r="WQ385"/>
      <c r="WR385"/>
      <c r="WS385"/>
      <c r="WT385"/>
      <c r="WU385"/>
      <c r="WV385"/>
      <c r="WW385"/>
      <c r="WX385"/>
      <c r="WY385"/>
      <c r="WZ385"/>
      <c r="XA385"/>
      <c r="XB385"/>
      <c r="XC385"/>
      <c r="XD385"/>
      <c r="XE385"/>
      <c r="XF385"/>
      <c r="XG385"/>
      <c r="XH385"/>
      <c r="XI385"/>
      <c r="XJ385"/>
      <c r="XK385"/>
      <c r="XL385"/>
      <c r="XM385"/>
      <c r="XN385"/>
      <c r="XO385"/>
      <c r="XP385"/>
      <c r="XQ385"/>
      <c r="XR385"/>
      <c r="XS385"/>
      <c r="XT385"/>
      <c r="XU385"/>
      <c r="XV385"/>
      <c r="XW385"/>
      <c r="XX385"/>
      <c r="XY385"/>
      <c r="XZ385"/>
      <c r="YA385"/>
      <c r="YB385"/>
      <c r="YC385"/>
      <c r="YD385"/>
      <c r="YE385"/>
      <c r="YF385"/>
      <c r="YG385"/>
      <c r="YH385"/>
      <c r="YI385"/>
      <c r="YJ385"/>
      <c r="YK385"/>
      <c r="YL385"/>
      <c r="YM385"/>
      <c r="YN385"/>
      <c r="YO385"/>
      <c r="YP385"/>
      <c r="YQ385"/>
      <c r="YR385"/>
      <c r="YS385"/>
      <c r="YT385"/>
      <c r="YU385"/>
      <c r="YV385"/>
      <c r="YW385"/>
      <c r="YX385"/>
      <c r="YY385"/>
      <c r="YZ385"/>
      <c r="ZA385"/>
      <c r="ZB385"/>
      <c r="ZC385"/>
      <c r="ZD385"/>
      <c r="ZE385"/>
      <c r="ZF385"/>
      <c r="ZG385"/>
      <c r="ZH385"/>
      <c r="ZI385"/>
      <c r="ZJ385"/>
      <c r="ZK385"/>
      <c r="ZL385"/>
      <c r="ZM385"/>
      <c r="ZN385"/>
      <c r="ZO385"/>
      <c r="ZP385"/>
      <c r="ZQ385"/>
      <c r="ZR385"/>
      <c r="ZS385"/>
      <c r="ZT385"/>
      <c r="ZU385"/>
      <c r="ZV385"/>
      <c r="ZW385"/>
      <c r="ZX385"/>
      <c r="ZY385"/>
      <c r="ZZ385"/>
    </row>
    <row r="386" spans="1:702" s="18" customFormat="1">
      <c r="A386" s="16" t="s">
        <v>180</v>
      </c>
      <c r="B386">
        <v>0</v>
      </c>
      <c r="C386">
        <v>25127.130714581075</v>
      </c>
      <c r="D386">
        <v>48930.733736409064</v>
      </c>
      <c r="E386">
        <v>72251.465839938464</v>
      </c>
      <c r="F386">
        <v>89961.617155394692</v>
      </c>
      <c r="G386">
        <v>113663.91297443057</v>
      </c>
      <c r="H386">
        <v>138516.25706684813</v>
      </c>
      <c r="I386">
        <v>162795.50503621183</v>
      </c>
      <c r="J386">
        <v>189233.6593551604</v>
      </c>
      <c r="K386">
        <v>223562.0628378141</v>
      </c>
      <c r="L386">
        <v>257280.7924837867</v>
      </c>
      <c r="M386">
        <v>285250.51691956283</v>
      </c>
      <c r="N386">
        <v>313862.09190584399</v>
      </c>
      <c r="O386">
        <v>345668.94986840332</v>
      </c>
      <c r="P386">
        <v>372476.84452498372</v>
      </c>
      <c r="Q386">
        <v>393920.312086121</v>
      </c>
      <c r="R386">
        <v>426381.05019747128</v>
      </c>
      <c r="S386">
        <v>463144.49377907318</v>
      </c>
      <c r="T386">
        <v>512173.230986465</v>
      </c>
      <c r="U386">
        <v>548619.24433493544</v>
      </c>
      <c r="V386">
        <v>597208.97108628368</v>
      </c>
      <c r="W386">
        <v>650760.0010615862</v>
      </c>
      <c r="X386">
        <v>705687.17608745827</v>
      </c>
      <c r="Y386">
        <v>754143.63815361331</v>
      </c>
      <c r="Z386">
        <v>778488.79830380436</v>
      </c>
      <c r="AA386">
        <v>793740.35098367708</v>
      </c>
      <c r="AB386">
        <v>849068.58851151087</v>
      </c>
      <c r="AC386">
        <v>900146.96065201028</v>
      </c>
      <c r="AD386">
        <v>915696.73606249772</v>
      </c>
      <c r="AE386">
        <v>931404.72130661481</v>
      </c>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c r="CW386"/>
      <c r="CX386"/>
      <c r="CY386"/>
      <c r="CZ386"/>
      <c r="DA386"/>
      <c r="DB386"/>
      <c r="DC386"/>
      <c r="DD386"/>
      <c r="DE386"/>
      <c r="DF386"/>
      <c r="DG386"/>
      <c r="DH386"/>
      <c r="DI386"/>
      <c r="DJ386"/>
      <c r="DK386"/>
      <c r="DL386"/>
      <c r="DM386"/>
      <c r="DN386"/>
      <c r="DO386"/>
      <c r="DP386"/>
      <c r="DQ386"/>
      <c r="DR386"/>
      <c r="DS386"/>
      <c r="DT386"/>
      <c r="DU386"/>
      <c r="DV386"/>
      <c r="DW386"/>
      <c r="DX386"/>
      <c r="DY386"/>
      <c r="DZ386"/>
      <c r="EA386"/>
      <c r="EB386"/>
      <c r="EC386"/>
      <c r="ED386"/>
      <c r="EE386"/>
      <c r="EF386"/>
      <c r="EG386"/>
      <c r="EH386"/>
      <c r="EI386"/>
      <c r="EJ386"/>
      <c r="EK386"/>
      <c r="EL386"/>
      <c r="EM386"/>
      <c r="EN386"/>
      <c r="EO386"/>
      <c r="EP386"/>
      <c r="EQ386"/>
      <c r="ER386"/>
      <c r="ES386"/>
      <c r="ET386"/>
      <c r="EU386"/>
      <c r="EV386"/>
      <c r="EW386"/>
      <c r="EX386"/>
      <c r="EY386"/>
      <c r="EZ386"/>
      <c r="FA386"/>
      <c r="FB386"/>
      <c r="FC386"/>
      <c r="FD386"/>
      <c r="FE386"/>
      <c r="FF386"/>
      <c r="FG386"/>
      <c r="FH386"/>
      <c r="FI386"/>
      <c r="FJ386"/>
      <c r="FK386"/>
      <c r="FL386"/>
      <c r="FM386"/>
      <c r="FN386"/>
      <c r="FO386"/>
      <c r="FP386"/>
      <c r="FQ386"/>
      <c r="FR386"/>
      <c r="FS386"/>
      <c r="FT386"/>
      <c r="FU386"/>
      <c r="FV386"/>
      <c r="FW386"/>
      <c r="FX386"/>
      <c r="FY386"/>
      <c r="FZ386"/>
      <c r="GA386"/>
      <c r="GB386"/>
      <c r="GC386"/>
      <c r="GD386"/>
      <c r="GE386"/>
      <c r="GF386"/>
      <c r="GG386"/>
      <c r="GH386"/>
      <c r="GI386"/>
      <c r="GJ386"/>
      <c r="GK386"/>
      <c r="GL386"/>
      <c r="GM386"/>
      <c r="GN386"/>
      <c r="GO386"/>
      <c r="GP386"/>
      <c r="GQ386"/>
      <c r="GR386"/>
      <c r="GS386"/>
      <c r="GT386"/>
      <c r="GU386"/>
      <c r="GV386"/>
      <c r="GW386"/>
      <c r="GX386"/>
      <c r="GY386"/>
      <c r="GZ386"/>
      <c r="HA386"/>
      <c r="HB386"/>
      <c r="HC386"/>
      <c r="HD386"/>
      <c r="HE386"/>
      <c r="HF386"/>
      <c r="HG386"/>
      <c r="HH386"/>
      <c r="HI386"/>
      <c r="HJ386"/>
      <c r="HK386"/>
      <c r="HL386"/>
      <c r="HM386"/>
      <c r="HN386"/>
      <c r="HO386"/>
      <c r="HP386"/>
      <c r="HQ386"/>
      <c r="HR386"/>
      <c r="HS386"/>
      <c r="HT386"/>
      <c r="HU386"/>
      <c r="HV386"/>
      <c r="HW386"/>
      <c r="HX386"/>
      <c r="HY386"/>
      <c r="HZ386"/>
      <c r="IA386"/>
      <c r="IB386"/>
      <c r="IC386"/>
      <c r="ID386"/>
      <c r="IE386"/>
      <c r="IF386"/>
      <c r="IG386"/>
      <c r="IH386"/>
      <c r="II386"/>
      <c r="IJ386"/>
      <c r="IK386"/>
      <c r="IL386"/>
      <c r="IM386"/>
      <c r="IN386"/>
      <c r="IO386"/>
      <c r="IP386"/>
      <c r="IQ386"/>
      <c r="IR386"/>
      <c r="IS386"/>
      <c r="IT386"/>
      <c r="IU386"/>
      <c r="IV386"/>
      <c r="IW386"/>
      <c r="IX386"/>
      <c r="IY386"/>
      <c r="IZ386"/>
      <c r="JA386"/>
      <c r="JB386"/>
      <c r="JC386"/>
      <c r="JD386"/>
      <c r="JE386"/>
      <c r="JF386"/>
      <c r="JG386"/>
      <c r="JH386"/>
      <c r="JI386"/>
      <c r="JJ386"/>
      <c r="JK386"/>
      <c r="JL386"/>
      <c r="JM386"/>
      <c r="JN386"/>
      <c r="JO386"/>
      <c r="JP386"/>
      <c r="JQ386"/>
      <c r="JR386"/>
      <c r="JS386"/>
      <c r="JT386"/>
      <c r="JU386"/>
      <c r="JV386"/>
      <c r="JW386"/>
      <c r="JX386"/>
      <c r="JY386"/>
      <c r="JZ386"/>
      <c r="KA386"/>
      <c r="KB386"/>
      <c r="KC386"/>
      <c r="KD386"/>
      <c r="KE386"/>
      <c r="KF386"/>
      <c r="KG386"/>
      <c r="KH386"/>
      <c r="KI386"/>
      <c r="KJ386"/>
      <c r="KK386"/>
      <c r="KL386"/>
      <c r="KM386"/>
      <c r="KN386"/>
      <c r="KO386"/>
      <c r="KP386"/>
      <c r="KQ386"/>
      <c r="KR386"/>
      <c r="KS386"/>
      <c r="KT386"/>
      <c r="KU386"/>
      <c r="KV386"/>
      <c r="KW386"/>
      <c r="KX386"/>
      <c r="KY386"/>
      <c r="KZ386"/>
      <c r="LA386"/>
      <c r="LB386"/>
      <c r="LC386"/>
      <c r="LD386"/>
      <c r="LE386"/>
      <c r="LF386"/>
      <c r="LG386"/>
      <c r="LH386"/>
      <c r="LI386"/>
      <c r="LJ386"/>
      <c r="LK386"/>
      <c r="LL386"/>
      <c r="LM386"/>
      <c r="LN386"/>
      <c r="LO386"/>
      <c r="LP386"/>
      <c r="LQ386"/>
      <c r="LR386"/>
      <c r="LS386"/>
      <c r="LT386"/>
      <c r="LU386"/>
      <c r="LV386"/>
      <c r="LW386"/>
      <c r="LX386"/>
      <c r="LY386"/>
      <c r="LZ386"/>
      <c r="MA386"/>
      <c r="MB386"/>
      <c r="MC386"/>
      <c r="MD386"/>
      <c r="ME386"/>
      <c r="MF386"/>
      <c r="MG386"/>
      <c r="MH386"/>
      <c r="MI386"/>
      <c r="MJ386"/>
      <c r="MK386"/>
      <c r="ML386"/>
      <c r="MM386"/>
      <c r="MN386"/>
      <c r="MO386"/>
      <c r="MP386"/>
      <c r="MQ386"/>
      <c r="MR386"/>
      <c r="MS386"/>
      <c r="MT386"/>
      <c r="MU386"/>
      <c r="MV386"/>
      <c r="MW386"/>
      <c r="MX386"/>
      <c r="MY386"/>
      <c r="MZ386"/>
      <c r="NA386"/>
      <c r="NB386"/>
      <c r="NC386"/>
      <c r="ND386"/>
      <c r="NE386"/>
      <c r="NF386"/>
      <c r="NG386"/>
      <c r="NH386"/>
      <c r="NI386"/>
      <c r="NJ386"/>
      <c r="NK386"/>
      <c r="NL386"/>
      <c r="NM386"/>
      <c r="NN386"/>
      <c r="NO386"/>
      <c r="NP386"/>
      <c r="NQ386"/>
      <c r="NR386"/>
      <c r="NS386"/>
      <c r="NT386"/>
      <c r="NU386"/>
      <c r="NV386"/>
      <c r="NW386"/>
      <c r="NX386"/>
      <c r="NY386"/>
      <c r="NZ386"/>
      <c r="OA386"/>
      <c r="OB386"/>
      <c r="OC386"/>
      <c r="OD386"/>
      <c r="OE386"/>
      <c r="OF386"/>
      <c r="OG386"/>
      <c r="OH386"/>
      <c r="OI386"/>
      <c r="OJ386"/>
      <c r="OK386"/>
      <c r="OL386"/>
      <c r="OM386"/>
      <c r="ON386"/>
      <c r="OO386"/>
      <c r="OP386"/>
      <c r="OQ386"/>
      <c r="OR386"/>
      <c r="OS386"/>
      <c r="OT386"/>
      <c r="OU386"/>
      <c r="OV386"/>
      <c r="OW386"/>
      <c r="OX386"/>
      <c r="OY386"/>
      <c r="OZ386"/>
      <c r="PA386"/>
      <c r="PB386"/>
      <c r="PC386"/>
      <c r="PD386"/>
      <c r="PE386"/>
      <c r="PF386"/>
      <c r="PG386"/>
      <c r="PH386"/>
      <c r="PI386"/>
      <c r="PJ386"/>
      <c r="PK386"/>
      <c r="PL386"/>
      <c r="PM386"/>
      <c r="PN386"/>
      <c r="PO386"/>
      <c r="PP386"/>
      <c r="PQ386"/>
      <c r="PR386"/>
      <c r="PS386"/>
      <c r="PT386"/>
      <c r="PU386"/>
      <c r="PV386"/>
      <c r="PW386"/>
      <c r="PX386"/>
      <c r="PY386"/>
      <c r="PZ386"/>
      <c r="QA386"/>
      <c r="QB386"/>
      <c r="QC386"/>
      <c r="QD386"/>
      <c r="QE386"/>
      <c r="QF386"/>
      <c r="QG386"/>
      <c r="QH386"/>
      <c r="QI386"/>
      <c r="QJ386"/>
      <c r="QK386"/>
      <c r="QL386"/>
      <c r="QM386"/>
      <c r="QN386"/>
      <c r="QO386"/>
      <c r="QP386"/>
      <c r="QQ386"/>
      <c r="QR386"/>
      <c r="QS386"/>
      <c r="QT386"/>
      <c r="QU386"/>
      <c r="QV386"/>
      <c r="QW386"/>
      <c r="QX386"/>
      <c r="QY386"/>
      <c r="QZ386"/>
      <c r="RA386"/>
      <c r="RB386"/>
      <c r="RC386"/>
      <c r="RD386"/>
      <c r="RE386"/>
      <c r="RF386"/>
      <c r="RG386"/>
      <c r="RH386"/>
      <c r="RI386"/>
      <c r="RJ386"/>
      <c r="RK386"/>
      <c r="RL386"/>
      <c r="RM386"/>
      <c r="RN386"/>
      <c r="RO386"/>
      <c r="RP386"/>
      <c r="RQ386"/>
      <c r="RR386"/>
      <c r="RS386"/>
      <c r="RT386"/>
      <c r="RU386"/>
      <c r="RV386"/>
      <c r="RW386"/>
      <c r="RX386"/>
      <c r="RY386"/>
      <c r="RZ386"/>
      <c r="SA386"/>
      <c r="SB386"/>
      <c r="SC386"/>
      <c r="SD386"/>
      <c r="SE386"/>
      <c r="SF386"/>
      <c r="SG386"/>
      <c r="SH386"/>
      <c r="SI386"/>
      <c r="SJ386"/>
      <c r="SK386"/>
      <c r="SL386"/>
      <c r="SM386"/>
      <c r="SN386"/>
      <c r="SO386"/>
      <c r="SP386"/>
      <c r="SQ386"/>
      <c r="SR386"/>
      <c r="SS386"/>
      <c r="ST386"/>
      <c r="SU386"/>
      <c r="SV386"/>
      <c r="SW386"/>
      <c r="SX386"/>
      <c r="SY386"/>
      <c r="SZ386"/>
      <c r="TA386"/>
      <c r="TB386"/>
      <c r="TC386"/>
      <c r="TD386"/>
      <c r="TE386"/>
      <c r="TF386"/>
      <c r="TG386"/>
      <c r="TH386"/>
      <c r="TI386"/>
      <c r="TJ386"/>
      <c r="TK386"/>
      <c r="TL386"/>
      <c r="TM386"/>
      <c r="TN386"/>
      <c r="TO386"/>
      <c r="TP386"/>
      <c r="TQ386"/>
      <c r="TR386"/>
      <c r="TS386"/>
      <c r="TT386"/>
      <c r="TU386"/>
      <c r="TV386"/>
      <c r="TW386"/>
      <c r="TX386"/>
      <c r="TY386"/>
      <c r="TZ386"/>
      <c r="UA386"/>
      <c r="UB386"/>
      <c r="UC386"/>
      <c r="UD386"/>
      <c r="UE386"/>
      <c r="UF386"/>
      <c r="UG386"/>
      <c r="UH386"/>
      <c r="UI386"/>
      <c r="UJ386"/>
      <c r="UK386"/>
      <c r="UL386"/>
      <c r="UM386"/>
      <c r="UN386"/>
      <c r="UO386"/>
      <c r="UP386"/>
      <c r="UQ386"/>
      <c r="UR386"/>
      <c r="US386"/>
      <c r="UT386"/>
      <c r="UU386"/>
      <c r="UV386"/>
      <c r="UW386"/>
      <c r="UX386"/>
      <c r="UY386"/>
      <c r="UZ386"/>
      <c r="VA386"/>
      <c r="VB386"/>
      <c r="VC386"/>
      <c r="VD386"/>
      <c r="VE386"/>
      <c r="VF386"/>
      <c r="VG386"/>
      <c r="VH386"/>
      <c r="VI386"/>
      <c r="VJ386"/>
      <c r="VK386"/>
      <c r="VL386"/>
      <c r="VM386"/>
      <c r="VN386"/>
      <c r="VO386"/>
      <c r="VP386"/>
      <c r="VQ386"/>
      <c r="VR386"/>
      <c r="VS386"/>
      <c r="VT386"/>
      <c r="VU386"/>
      <c r="VV386"/>
      <c r="VW386"/>
      <c r="VX386"/>
      <c r="VY386"/>
      <c r="VZ386"/>
      <c r="WA386"/>
      <c r="WB386"/>
      <c r="WC386"/>
      <c r="WD386"/>
      <c r="WE386"/>
      <c r="WF386"/>
      <c r="WG386"/>
      <c r="WH386"/>
      <c r="WI386"/>
      <c r="WJ386"/>
      <c r="WK386"/>
      <c r="WL386"/>
      <c r="WM386"/>
      <c r="WN386"/>
      <c r="WO386"/>
      <c r="WP386"/>
      <c r="WQ386"/>
      <c r="WR386"/>
      <c r="WS386"/>
      <c r="WT386"/>
      <c r="WU386"/>
      <c r="WV386"/>
      <c r="WW386"/>
      <c r="WX386"/>
      <c r="WY386"/>
      <c r="WZ386"/>
      <c r="XA386"/>
      <c r="XB386"/>
      <c r="XC386"/>
      <c r="XD386"/>
      <c r="XE386"/>
      <c r="XF386"/>
      <c r="XG386"/>
      <c r="XH386"/>
      <c r="XI386"/>
      <c r="XJ386"/>
      <c r="XK386"/>
      <c r="XL386"/>
      <c r="XM386"/>
      <c r="XN386"/>
      <c r="XO386"/>
      <c r="XP386"/>
      <c r="XQ386"/>
      <c r="XR386"/>
      <c r="XS386"/>
      <c r="XT386"/>
      <c r="XU386"/>
      <c r="XV386"/>
      <c r="XW386"/>
      <c r="XX386"/>
      <c r="XY386"/>
      <c r="XZ386"/>
      <c r="YA386"/>
      <c r="YB386"/>
      <c r="YC386"/>
      <c r="YD386"/>
      <c r="YE386"/>
      <c r="YF386"/>
      <c r="YG386"/>
      <c r="YH386"/>
      <c r="YI386"/>
      <c r="YJ386"/>
      <c r="YK386"/>
      <c r="YL386"/>
      <c r="YM386"/>
      <c r="YN386"/>
      <c r="YO386"/>
      <c r="YP386"/>
      <c r="YQ386"/>
      <c r="YR386"/>
      <c r="YS386"/>
      <c r="YT386"/>
      <c r="YU386"/>
      <c r="YV386"/>
      <c r="YW386"/>
      <c r="YX386"/>
      <c r="YY386"/>
      <c r="YZ386"/>
      <c r="ZA386"/>
      <c r="ZB386"/>
      <c r="ZC386"/>
      <c r="ZD386"/>
      <c r="ZE386"/>
      <c r="ZF386"/>
      <c r="ZG386"/>
      <c r="ZH386"/>
      <c r="ZI386"/>
      <c r="ZJ386"/>
      <c r="ZK386"/>
      <c r="ZL386"/>
      <c r="ZM386"/>
      <c r="ZN386"/>
      <c r="ZO386"/>
      <c r="ZP386"/>
      <c r="ZQ386"/>
      <c r="ZR386"/>
      <c r="ZS386"/>
      <c r="ZT386"/>
      <c r="ZU386"/>
      <c r="ZV386"/>
      <c r="ZW386"/>
      <c r="ZX386"/>
      <c r="ZY386"/>
      <c r="ZZ386"/>
    </row>
    <row r="387" spans="1:702" s="18" customFormat="1">
      <c r="A387" s="16" t="s">
        <v>68</v>
      </c>
      <c r="B387">
        <v>502542.61429162155</v>
      </c>
      <c r="C387">
        <v>468437.39042545389</v>
      </c>
      <c r="D387">
        <v>454747.52152520337</v>
      </c>
      <c r="E387">
        <v>470698.55143500015</v>
      </c>
      <c r="F387">
        <v>442646.88890361582</v>
      </c>
      <c r="G387">
        <v>434924.24201630038</v>
      </c>
      <c r="H387">
        <v>455386.65703091759</v>
      </c>
      <c r="I387">
        <v>467919.4801705202</v>
      </c>
      <c r="J387">
        <v>514200.61652841163</v>
      </c>
      <c r="K387">
        <v>428593.62011857086</v>
      </c>
      <c r="L387">
        <v>363058.45398679521</v>
      </c>
      <c r="M387">
        <v>360880.62398504926</v>
      </c>
      <c r="N387">
        <v>385149.83107208228</v>
      </c>
      <c r="O387">
        <v>384482.17316249624</v>
      </c>
      <c r="P387">
        <v>336276.67290430074</v>
      </c>
      <c r="Q387">
        <v>348544.95790545183</v>
      </c>
      <c r="R387">
        <v>342581.79779512575</v>
      </c>
      <c r="S387">
        <v>337110.69191600813</v>
      </c>
      <c r="T387">
        <v>359605.2481816095</v>
      </c>
      <c r="U387">
        <v>315872.97465914825</v>
      </c>
      <c r="V387">
        <v>0</v>
      </c>
      <c r="W387">
        <v>0</v>
      </c>
      <c r="X387">
        <v>0</v>
      </c>
      <c r="Y387">
        <v>0</v>
      </c>
      <c r="Z387">
        <v>0</v>
      </c>
      <c r="AA387">
        <v>0</v>
      </c>
      <c r="AB387">
        <v>0</v>
      </c>
      <c r="AC387">
        <v>0</v>
      </c>
      <c r="AD387">
        <v>0</v>
      </c>
      <c r="AE387">
        <v>0</v>
      </c>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c r="CW387"/>
      <c r="CX387"/>
      <c r="CY387"/>
      <c r="CZ387"/>
      <c r="DA387"/>
      <c r="DB387"/>
      <c r="DC387"/>
      <c r="DD387"/>
      <c r="DE387"/>
      <c r="DF387"/>
      <c r="DG387"/>
      <c r="DH387"/>
      <c r="DI387"/>
      <c r="DJ387"/>
      <c r="DK387"/>
      <c r="DL387"/>
      <c r="DM387"/>
      <c r="DN387"/>
      <c r="DO387"/>
      <c r="DP387"/>
      <c r="DQ387"/>
      <c r="DR387"/>
      <c r="DS387"/>
      <c r="DT387"/>
      <c r="DU387"/>
      <c r="DV387"/>
      <c r="DW387"/>
      <c r="DX387"/>
      <c r="DY387"/>
      <c r="DZ387"/>
      <c r="EA387"/>
      <c r="EB387"/>
      <c r="EC387"/>
      <c r="ED387"/>
      <c r="EE387"/>
      <c r="EF387"/>
      <c r="EG387"/>
      <c r="EH387"/>
      <c r="EI387"/>
      <c r="EJ387"/>
      <c r="EK387"/>
      <c r="EL387"/>
      <c r="EM387"/>
      <c r="EN387"/>
      <c r="EO387"/>
      <c r="EP387"/>
      <c r="EQ387"/>
      <c r="ER387"/>
      <c r="ES387"/>
      <c r="ET387"/>
      <c r="EU387"/>
      <c r="EV387"/>
      <c r="EW387"/>
      <c r="EX387"/>
      <c r="EY387"/>
      <c r="EZ387"/>
      <c r="FA387"/>
      <c r="FB387"/>
      <c r="FC387"/>
      <c r="FD387"/>
      <c r="FE387"/>
      <c r="FF387"/>
      <c r="FG387"/>
      <c r="FH387"/>
      <c r="FI387"/>
      <c r="FJ387"/>
      <c r="FK387"/>
      <c r="FL387"/>
      <c r="FM387"/>
      <c r="FN387"/>
      <c r="FO387"/>
      <c r="FP387"/>
      <c r="FQ387"/>
      <c r="FR387"/>
      <c r="FS387"/>
      <c r="FT387"/>
      <c r="FU387"/>
      <c r="FV387"/>
      <c r="FW387"/>
      <c r="FX387"/>
      <c r="FY387"/>
      <c r="FZ387"/>
      <c r="GA387"/>
      <c r="GB387"/>
      <c r="GC387"/>
      <c r="GD387"/>
      <c r="GE387"/>
      <c r="GF387"/>
      <c r="GG387"/>
      <c r="GH387"/>
      <c r="GI387"/>
      <c r="GJ387"/>
      <c r="GK387"/>
      <c r="GL387"/>
      <c r="GM387"/>
      <c r="GN387"/>
      <c r="GO387"/>
      <c r="GP387"/>
      <c r="GQ387"/>
      <c r="GR387"/>
      <c r="GS387"/>
      <c r="GT387"/>
      <c r="GU387"/>
      <c r="GV387"/>
      <c r="GW387"/>
      <c r="GX387"/>
      <c r="GY387"/>
      <c r="GZ387"/>
      <c r="HA387"/>
      <c r="HB387"/>
      <c r="HC387"/>
      <c r="HD387"/>
      <c r="HE387"/>
      <c r="HF387"/>
      <c r="HG387"/>
      <c r="HH387"/>
      <c r="HI387"/>
      <c r="HJ387"/>
      <c r="HK387"/>
      <c r="HL387"/>
      <c r="HM387"/>
      <c r="HN387"/>
      <c r="HO387"/>
      <c r="HP387"/>
      <c r="HQ387"/>
      <c r="HR387"/>
      <c r="HS387"/>
      <c r="HT387"/>
      <c r="HU387"/>
      <c r="HV387"/>
      <c r="HW387"/>
      <c r="HX387"/>
      <c r="HY387"/>
      <c r="HZ387"/>
      <c r="IA387"/>
      <c r="IB387"/>
      <c r="IC387"/>
      <c r="ID387"/>
      <c r="IE387"/>
      <c r="IF387"/>
      <c r="IG387"/>
      <c r="IH387"/>
      <c r="II387"/>
      <c r="IJ387"/>
      <c r="IK387"/>
      <c r="IL387"/>
      <c r="IM387"/>
      <c r="IN387"/>
      <c r="IO387"/>
      <c r="IP387"/>
      <c r="IQ387"/>
      <c r="IR387"/>
      <c r="IS387"/>
      <c r="IT387"/>
      <c r="IU387"/>
      <c r="IV387"/>
      <c r="IW387"/>
      <c r="IX387"/>
      <c r="IY387"/>
      <c r="IZ387"/>
      <c r="JA387"/>
      <c r="JB387"/>
      <c r="JC387"/>
      <c r="JD387"/>
      <c r="JE387"/>
      <c r="JF387"/>
      <c r="JG387"/>
      <c r="JH387"/>
      <c r="JI387"/>
      <c r="JJ387"/>
      <c r="JK387"/>
      <c r="JL387"/>
      <c r="JM387"/>
      <c r="JN387"/>
      <c r="JO387"/>
      <c r="JP387"/>
      <c r="JQ387"/>
      <c r="JR387"/>
      <c r="JS387"/>
      <c r="JT387"/>
      <c r="JU387"/>
      <c r="JV387"/>
      <c r="JW387"/>
      <c r="JX387"/>
      <c r="JY387"/>
      <c r="JZ387"/>
      <c r="KA387"/>
      <c r="KB387"/>
      <c r="KC387"/>
      <c r="KD387"/>
      <c r="KE387"/>
      <c r="KF387"/>
      <c r="KG387"/>
      <c r="KH387"/>
      <c r="KI387"/>
      <c r="KJ387"/>
      <c r="KK387"/>
      <c r="KL387"/>
      <c r="KM387"/>
      <c r="KN387"/>
      <c r="KO387"/>
      <c r="KP387"/>
      <c r="KQ387"/>
      <c r="KR387"/>
      <c r="KS387"/>
      <c r="KT387"/>
      <c r="KU387"/>
      <c r="KV387"/>
      <c r="KW387"/>
      <c r="KX387"/>
      <c r="KY387"/>
      <c r="KZ387"/>
      <c r="LA387"/>
      <c r="LB387"/>
      <c r="LC387"/>
      <c r="LD387"/>
      <c r="LE387"/>
      <c r="LF387"/>
      <c r="LG387"/>
      <c r="LH387"/>
      <c r="LI387"/>
      <c r="LJ387"/>
      <c r="LK387"/>
      <c r="LL387"/>
      <c r="LM387"/>
      <c r="LN387"/>
      <c r="LO387"/>
      <c r="LP387"/>
      <c r="LQ387"/>
      <c r="LR387"/>
      <c r="LS387"/>
      <c r="LT387"/>
      <c r="LU387"/>
      <c r="LV387"/>
      <c r="LW387"/>
      <c r="LX387"/>
      <c r="LY387"/>
      <c r="LZ387"/>
      <c r="MA387"/>
      <c r="MB387"/>
      <c r="MC387"/>
      <c r="MD387"/>
      <c r="ME387"/>
      <c r="MF387"/>
      <c r="MG387"/>
      <c r="MH387"/>
      <c r="MI387"/>
      <c r="MJ387"/>
      <c r="MK387"/>
      <c r="ML387"/>
      <c r="MM387"/>
      <c r="MN387"/>
      <c r="MO387"/>
      <c r="MP387"/>
      <c r="MQ387"/>
      <c r="MR387"/>
      <c r="MS387"/>
      <c r="MT387"/>
      <c r="MU387"/>
      <c r="MV387"/>
      <c r="MW387"/>
      <c r="MX387"/>
      <c r="MY387"/>
      <c r="MZ387"/>
      <c r="NA387"/>
      <c r="NB387"/>
      <c r="NC387"/>
      <c r="ND387"/>
      <c r="NE387"/>
      <c r="NF387"/>
      <c r="NG387"/>
      <c r="NH387"/>
      <c r="NI387"/>
      <c r="NJ387"/>
      <c r="NK387"/>
      <c r="NL387"/>
      <c r="NM387"/>
      <c r="NN387"/>
      <c r="NO387"/>
      <c r="NP387"/>
      <c r="NQ387"/>
      <c r="NR387"/>
      <c r="NS387"/>
      <c r="NT387"/>
      <c r="NU387"/>
      <c r="NV387"/>
      <c r="NW387"/>
      <c r="NX387"/>
      <c r="NY387"/>
      <c r="NZ387"/>
      <c r="OA387"/>
      <c r="OB387"/>
      <c r="OC387"/>
      <c r="OD387"/>
      <c r="OE387"/>
      <c r="OF387"/>
      <c r="OG387"/>
      <c r="OH387"/>
      <c r="OI387"/>
      <c r="OJ387"/>
      <c r="OK387"/>
      <c r="OL387"/>
      <c r="OM387"/>
      <c r="ON387"/>
      <c r="OO387"/>
      <c r="OP387"/>
      <c r="OQ387"/>
      <c r="OR387"/>
      <c r="OS387"/>
      <c r="OT387"/>
      <c r="OU387"/>
      <c r="OV387"/>
      <c r="OW387"/>
      <c r="OX387"/>
      <c r="OY387"/>
      <c r="OZ387"/>
      <c r="PA387"/>
      <c r="PB387"/>
      <c r="PC387"/>
      <c r="PD387"/>
      <c r="PE387"/>
      <c r="PF387"/>
      <c r="PG387"/>
      <c r="PH387"/>
      <c r="PI387"/>
      <c r="PJ387"/>
      <c r="PK387"/>
      <c r="PL387"/>
      <c r="PM387"/>
      <c r="PN387"/>
      <c r="PO387"/>
      <c r="PP387"/>
      <c r="PQ387"/>
      <c r="PR387"/>
      <c r="PS387"/>
      <c r="PT387"/>
      <c r="PU387"/>
      <c r="PV387"/>
      <c r="PW387"/>
      <c r="PX387"/>
      <c r="PY387"/>
      <c r="PZ387"/>
      <c r="QA387"/>
      <c r="QB387"/>
      <c r="QC387"/>
      <c r="QD387"/>
      <c r="QE387"/>
      <c r="QF387"/>
      <c r="QG387"/>
      <c r="QH387"/>
      <c r="QI387"/>
      <c r="QJ387"/>
      <c r="QK387"/>
      <c r="QL387"/>
      <c r="QM387"/>
      <c r="QN387"/>
      <c r="QO387"/>
      <c r="QP387"/>
      <c r="QQ387"/>
      <c r="QR387"/>
      <c r="QS387"/>
      <c r="QT387"/>
      <c r="QU387"/>
      <c r="QV387"/>
      <c r="QW387"/>
      <c r="QX387"/>
      <c r="QY387"/>
      <c r="QZ387"/>
      <c r="RA387"/>
      <c r="RB387"/>
      <c r="RC387"/>
      <c r="RD387"/>
      <c r="RE387"/>
      <c r="RF387"/>
      <c r="RG387"/>
      <c r="RH387"/>
      <c r="RI387"/>
      <c r="RJ387"/>
      <c r="RK387"/>
      <c r="RL387"/>
      <c r="RM387"/>
      <c r="RN387"/>
      <c r="RO387"/>
      <c r="RP387"/>
      <c r="RQ387"/>
      <c r="RR387"/>
      <c r="RS387"/>
      <c r="RT387"/>
      <c r="RU387"/>
      <c r="RV387"/>
      <c r="RW387"/>
      <c r="RX387"/>
      <c r="RY387"/>
      <c r="RZ387"/>
      <c r="SA387"/>
      <c r="SB387"/>
      <c r="SC387"/>
      <c r="SD387"/>
      <c r="SE387"/>
      <c r="SF387"/>
      <c r="SG387"/>
      <c r="SH387"/>
      <c r="SI387"/>
      <c r="SJ387"/>
      <c r="SK387"/>
      <c r="SL387"/>
      <c r="SM387"/>
      <c r="SN387"/>
      <c r="SO387"/>
      <c r="SP387"/>
      <c r="SQ387"/>
      <c r="SR387"/>
      <c r="SS387"/>
      <c r="ST387"/>
      <c r="SU387"/>
      <c r="SV387"/>
      <c r="SW387"/>
      <c r="SX387"/>
      <c r="SY387"/>
      <c r="SZ387"/>
      <c r="TA387"/>
      <c r="TB387"/>
      <c r="TC387"/>
      <c r="TD387"/>
      <c r="TE387"/>
      <c r="TF387"/>
      <c r="TG387"/>
      <c r="TH387"/>
      <c r="TI387"/>
      <c r="TJ387"/>
      <c r="TK387"/>
      <c r="TL387"/>
      <c r="TM387"/>
      <c r="TN387"/>
      <c r="TO387"/>
      <c r="TP387"/>
      <c r="TQ387"/>
      <c r="TR387"/>
      <c r="TS387"/>
      <c r="TT387"/>
      <c r="TU387"/>
      <c r="TV387"/>
      <c r="TW387"/>
      <c r="TX387"/>
      <c r="TY387"/>
      <c r="TZ387"/>
      <c r="UA387"/>
      <c r="UB387"/>
      <c r="UC387"/>
      <c r="UD387"/>
      <c r="UE387"/>
      <c r="UF387"/>
      <c r="UG387"/>
      <c r="UH387"/>
      <c r="UI387"/>
      <c r="UJ387"/>
      <c r="UK387"/>
      <c r="UL387"/>
      <c r="UM387"/>
      <c r="UN387"/>
      <c r="UO387"/>
      <c r="UP387"/>
      <c r="UQ387"/>
      <c r="UR387"/>
      <c r="US387"/>
      <c r="UT387"/>
      <c r="UU387"/>
      <c r="UV387"/>
      <c r="UW387"/>
      <c r="UX387"/>
      <c r="UY387"/>
      <c r="UZ387"/>
      <c r="VA387"/>
      <c r="VB387"/>
      <c r="VC387"/>
      <c r="VD387"/>
      <c r="VE387"/>
      <c r="VF387"/>
      <c r="VG387"/>
      <c r="VH387"/>
      <c r="VI387"/>
      <c r="VJ387"/>
      <c r="VK387"/>
      <c r="VL387"/>
      <c r="VM387"/>
      <c r="VN387"/>
      <c r="VO387"/>
      <c r="VP387"/>
      <c r="VQ387"/>
      <c r="VR387"/>
      <c r="VS387"/>
      <c r="VT387"/>
      <c r="VU387"/>
      <c r="VV387"/>
      <c r="VW387"/>
      <c r="VX387"/>
      <c r="VY387"/>
      <c r="VZ387"/>
      <c r="WA387"/>
      <c r="WB387"/>
      <c r="WC387"/>
      <c r="WD387"/>
      <c r="WE387"/>
      <c r="WF387"/>
      <c r="WG387"/>
      <c r="WH387"/>
      <c r="WI387"/>
      <c r="WJ387"/>
      <c r="WK387"/>
      <c r="WL387"/>
      <c r="WM387"/>
      <c r="WN387"/>
      <c r="WO387"/>
      <c r="WP387"/>
      <c r="WQ387"/>
      <c r="WR387"/>
      <c r="WS387"/>
      <c r="WT387"/>
      <c r="WU387"/>
      <c r="WV387"/>
      <c r="WW387"/>
      <c r="WX387"/>
      <c r="WY387"/>
      <c r="WZ387"/>
      <c r="XA387"/>
      <c r="XB387"/>
      <c r="XC387"/>
      <c r="XD387"/>
      <c r="XE387"/>
      <c r="XF387"/>
      <c r="XG387"/>
      <c r="XH387"/>
      <c r="XI387"/>
      <c r="XJ387"/>
      <c r="XK387"/>
      <c r="XL387"/>
      <c r="XM387"/>
      <c r="XN387"/>
      <c r="XO387"/>
      <c r="XP387"/>
      <c r="XQ387"/>
      <c r="XR387"/>
      <c r="XS387"/>
      <c r="XT387"/>
      <c r="XU387"/>
      <c r="XV387"/>
      <c r="XW387"/>
      <c r="XX387"/>
      <c r="XY387"/>
      <c r="XZ387"/>
      <c r="YA387"/>
      <c r="YB387"/>
      <c r="YC387"/>
      <c r="YD387"/>
      <c r="YE387"/>
      <c r="YF387"/>
      <c r="YG387"/>
      <c r="YH387"/>
      <c r="YI387"/>
      <c r="YJ387"/>
      <c r="YK387"/>
      <c r="YL387"/>
      <c r="YM387"/>
      <c r="YN387"/>
      <c r="YO387"/>
      <c r="YP387"/>
      <c r="YQ387"/>
      <c r="YR387"/>
      <c r="YS387"/>
      <c r="YT387"/>
      <c r="YU387"/>
      <c r="YV387"/>
      <c r="YW387"/>
      <c r="YX387"/>
      <c r="YY387"/>
      <c r="YZ387"/>
      <c r="ZA387"/>
      <c r="ZB387"/>
      <c r="ZC387"/>
      <c r="ZD387"/>
      <c r="ZE387"/>
      <c r="ZF387"/>
      <c r="ZG387"/>
      <c r="ZH387"/>
      <c r="ZI387"/>
      <c r="ZJ387"/>
      <c r="ZK387"/>
      <c r="ZL387"/>
      <c r="ZM387"/>
      <c r="ZN387"/>
      <c r="ZO387"/>
      <c r="ZP387"/>
      <c r="ZQ387"/>
      <c r="ZR387"/>
      <c r="ZS387"/>
      <c r="ZT387"/>
      <c r="ZU387"/>
      <c r="ZV387"/>
      <c r="ZW387"/>
      <c r="ZX387"/>
      <c r="ZY387"/>
      <c r="ZZ387"/>
    </row>
    <row r="388" spans="1:702" s="18" customFormat="1">
      <c r="A388" s="16" t="s">
        <v>69</v>
      </c>
      <c r="B388">
        <v>125635.65357290539</v>
      </c>
      <c r="C388">
        <v>117109.34760636347</v>
      </c>
      <c r="D388">
        <v>113686.88038130084</v>
      </c>
      <c r="E388">
        <v>117674.63785875005</v>
      </c>
      <c r="F388">
        <v>110661.72222590397</v>
      </c>
      <c r="G388">
        <v>108731.06050407511</v>
      </c>
      <c r="H388">
        <v>113846.66425772941</v>
      </c>
      <c r="I388">
        <v>116979.87004263006</v>
      </c>
      <c r="J388">
        <v>128550.15413210294</v>
      </c>
      <c r="K388">
        <v>107148.40502964274</v>
      </c>
      <c r="L388">
        <v>90764.613496698832</v>
      </c>
      <c r="M388">
        <v>90220.155996262343</v>
      </c>
      <c r="N388">
        <v>96287.457768020613</v>
      </c>
      <c r="O388">
        <v>96120.543290624104</v>
      </c>
      <c r="P388">
        <v>84069.168226075213</v>
      </c>
      <c r="Q388">
        <v>87136.239476362985</v>
      </c>
      <c r="R388">
        <v>85645.449448781466</v>
      </c>
      <c r="S388">
        <v>84277.672979002062</v>
      </c>
      <c r="T388">
        <v>89901.312045402417</v>
      </c>
      <c r="U388">
        <v>78968.243664787093</v>
      </c>
      <c r="V388">
        <v>411048.36234529095</v>
      </c>
      <c r="W388">
        <v>389374.56088582677</v>
      </c>
      <c r="X388">
        <v>334853.11496677389</v>
      </c>
      <c r="Y388">
        <v>282606.91275704041</v>
      </c>
      <c r="Z388">
        <v>291966.31903715304</v>
      </c>
      <c r="AA388">
        <v>273324.04353905865</v>
      </c>
      <c r="AB388">
        <v>222971.29695001099</v>
      </c>
      <c r="AC388">
        <v>203346.31507478992</v>
      </c>
      <c r="AD388">
        <v>188501.80058209729</v>
      </c>
      <c r="AE388">
        <v>164995.26677431533</v>
      </c>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c r="CW388"/>
      <c r="CX388"/>
      <c r="CY388"/>
      <c r="CZ388"/>
      <c r="DA388"/>
      <c r="DB388"/>
      <c r="DC388"/>
      <c r="DD388"/>
      <c r="DE388"/>
      <c r="DF388"/>
      <c r="DG388"/>
      <c r="DH388"/>
      <c r="DI388"/>
      <c r="DJ388"/>
      <c r="DK388"/>
      <c r="DL388"/>
      <c r="DM388"/>
      <c r="DN388"/>
      <c r="DO388"/>
      <c r="DP388"/>
      <c r="DQ388"/>
      <c r="DR388"/>
      <c r="DS388"/>
      <c r="DT388"/>
      <c r="DU388"/>
      <c r="DV388"/>
      <c r="DW388"/>
      <c r="DX388"/>
      <c r="DY388"/>
      <c r="DZ388"/>
      <c r="EA388"/>
      <c r="EB388"/>
      <c r="EC388"/>
      <c r="ED388"/>
      <c r="EE388"/>
      <c r="EF388"/>
      <c r="EG388"/>
      <c r="EH388"/>
      <c r="EI388"/>
      <c r="EJ388"/>
      <c r="EK388"/>
      <c r="EL388"/>
      <c r="EM388"/>
      <c r="EN388"/>
      <c r="EO388"/>
      <c r="EP388"/>
      <c r="EQ388"/>
      <c r="ER388"/>
      <c r="ES388"/>
      <c r="ET388"/>
      <c r="EU388"/>
      <c r="EV388"/>
      <c r="EW388"/>
      <c r="EX388"/>
      <c r="EY388"/>
      <c r="EZ388"/>
      <c r="FA388"/>
      <c r="FB388"/>
      <c r="FC388"/>
      <c r="FD388"/>
      <c r="FE388"/>
      <c r="FF388"/>
      <c r="FG388"/>
      <c r="FH388"/>
      <c r="FI388"/>
      <c r="FJ388"/>
      <c r="FK388"/>
      <c r="FL388"/>
      <c r="FM388"/>
      <c r="FN388"/>
      <c r="FO388"/>
      <c r="FP388"/>
      <c r="FQ388"/>
      <c r="FR388"/>
      <c r="FS388"/>
      <c r="FT388"/>
      <c r="FU388"/>
      <c r="FV388"/>
      <c r="FW388"/>
      <c r="FX388"/>
      <c r="FY388"/>
      <c r="FZ388"/>
      <c r="GA388"/>
      <c r="GB388"/>
      <c r="GC388"/>
      <c r="GD388"/>
      <c r="GE388"/>
      <c r="GF388"/>
      <c r="GG388"/>
      <c r="GH388"/>
      <c r="GI388"/>
      <c r="GJ388"/>
      <c r="GK388"/>
      <c r="GL388"/>
      <c r="GM388"/>
      <c r="GN388"/>
      <c r="GO388"/>
      <c r="GP388"/>
      <c r="GQ388"/>
      <c r="GR388"/>
      <c r="GS388"/>
      <c r="GT388"/>
      <c r="GU388"/>
      <c r="GV388"/>
      <c r="GW388"/>
      <c r="GX388"/>
      <c r="GY388"/>
      <c r="GZ388"/>
      <c r="HA388"/>
      <c r="HB388"/>
      <c r="HC388"/>
      <c r="HD388"/>
      <c r="HE388"/>
      <c r="HF388"/>
      <c r="HG388"/>
      <c r="HH388"/>
      <c r="HI388"/>
      <c r="HJ388"/>
      <c r="HK388"/>
      <c r="HL388"/>
      <c r="HM388"/>
      <c r="HN388"/>
      <c r="HO388"/>
      <c r="HP388"/>
      <c r="HQ388"/>
      <c r="HR388"/>
      <c r="HS388"/>
      <c r="HT388"/>
      <c r="HU388"/>
      <c r="HV388"/>
      <c r="HW388"/>
      <c r="HX388"/>
      <c r="HY388"/>
      <c r="HZ388"/>
      <c r="IA388"/>
      <c r="IB388"/>
      <c r="IC388"/>
      <c r="ID388"/>
      <c r="IE388"/>
      <c r="IF388"/>
      <c r="IG388"/>
      <c r="IH388"/>
      <c r="II388"/>
      <c r="IJ388"/>
      <c r="IK388"/>
      <c r="IL388"/>
      <c r="IM388"/>
      <c r="IN388"/>
      <c r="IO388"/>
      <c r="IP388"/>
      <c r="IQ388"/>
      <c r="IR388"/>
      <c r="IS388"/>
      <c r="IT388"/>
      <c r="IU388"/>
      <c r="IV388"/>
      <c r="IW388"/>
      <c r="IX388"/>
      <c r="IY388"/>
      <c r="IZ388"/>
      <c r="JA388"/>
      <c r="JB388"/>
      <c r="JC388"/>
      <c r="JD388"/>
      <c r="JE388"/>
      <c r="JF388"/>
      <c r="JG388"/>
      <c r="JH388"/>
      <c r="JI388"/>
      <c r="JJ388"/>
      <c r="JK388"/>
      <c r="JL388"/>
      <c r="JM388"/>
      <c r="JN388"/>
      <c r="JO388"/>
      <c r="JP388"/>
      <c r="JQ388"/>
      <c r="JR388"/>
      <c r="JS388"/>
      <c r="JT388"/>
      <c r="JU388"/>
      <c r="JV388"/>
      <c r="JW388"/>
      <c r="JX388"/>
      <c r="JY388"/>
      <c r="JZ388"/>
      <c r="KA388"/>
      <c r="KB388"/>
      <c r="KC388"/>
      <c r="KD388"/>
      <c r="KE388"/>
      <c r="KF388"/>
      <c r="KG388"/>
      <c r="KH388"/>
      <c r="KI388"/>
      <c r="KJ388"/>
      <c r="KK388"/>
      <c r="KL388"/>
      <c r="KM388"/>
      <c r="KN388"/>
      <c r="KO388"/>
      <c r="KP388"/>
      <c r="KQ388"/>
      <c r="KR388"/>
      <c r="KS388"/>
      <c r="KT388"/>
      <c r="KU388"/>
      <c r="KV388"/>
      <c r="KW388"/>
      <c r="KX388"/>
      <c r="KY388"/>
      <c r="KZ388"/>
      <c r="LA388"/>
      <c r="LB388"/>
      <c r="LC388"/>
      <c r="LD388"/>
      <c r="LE388"/>
      <c r="LF388"/>
      <c r="LG388"/>
      <c r="LH388"/>
      <c r="LI388"/>
      <c r="LJ388"/>
      <c r="LK388"/>
      <c r="LL388"/>
      <c r="LM388"/>
      <c r="LN388"/>
      <c r="LO388"/>
      <c r="LP388"/>
      <c r="LQ388"/>
      <c r="LR388"/>
      <c r="LS388"/>
      <c r="LT388"/>
      <c r="LU388"/>
      <c r="LV388"/>
      <c r="LW388"/>
      <c r="LX388"/>
      <c r="LY388"/>
      <c r="LZ388"/>
      <c r="MA388"/>
      <c r="MB388"/>
      <c r="MC388"/>
      <c r="MD388"/>
      <c r="ME388"/>
      <c r="MF388"/>
      <c r="MG388"/>
      <c r="MH388"/>
      <c r="MI388"/>
      <c r="MJ388"/>
      <c r="MK388"/>
      <c r="ML388"/>
      <c r="MM388"/>
      <c r="MN388"/>
      <c r="MO388"/>
      <c r="MP388"/>
      <c r="MQ388"/>
      <c r="MR388"/>
      <c r="MS388"/>
      <c r="MT388"/>
      <c r="MU388"/>
      <c r="MV388"/>
      <c r="MW388"/>
      <c r="MX388"/>
      <c r="MY388"/>
      <c r="MZ388"/>
      <c r="NA388"/>
      <c r="NB388"/>
      <c r="NC388"/>
      <c r="ND388"/>
      <c r="NE388"/>
      <c r="NF388"/>
      <c r="NG388"/>
      <c r="NH388"/>
      <c r="NI388"/>
      <c r="NJ388"/>
      <c r="NK388"/>
      <c r="NL388"/>
      <c r="NM388"/>
      <c r="NN388"/>
      <c r="NO388"/>
      <c r="NP388"/>
      <c r="NQ388"/>
      <c r="NR388"/>
      <c r="NS388"/>
      <c r="NT388"/>
      <c r="NU388"/>
      <c r="NV388"/>
      <c r="NW388"/>
      <c r="NX388"/>
      <c r="NY388"/>
      <c r="NZ388"/>
      <c r="OA388"/>
      <c r="OB388"/>
      <c r="OC388"/>
      <c r="OD388"/>
      <c r="OE388"/>
      <c r="OF388"/>
      <c r="OG388"/>
      <c r="OH388"/>
      <c r="OI388"/>
      <c r="OJ388"/>
      <c r="OK388"/>
      <c r="OL388"/>
      <c r="OM388"/>
      <c r="ON388"/>
      <c r="OO388"/>
      <c r="OP388"/>
      <c r="OQ388"/>
      <c r="OR388"/>
      <c r="OS388"/>
      <c r="OT388"/>
      <c r="OU388"/>
      <c r="OV388"/>
      <c r="OW388"/>
      <c r="OX388"/>
      <c r="OY388"/>
      <c r="OZ388"/>
      <c r="PA388"/>
      <c r="PB388"/>
      <c r="PC388"/>
      <c r="PD388"/>
      <c r="PE388"/>
      <c r="PF388"/>
      <c r="PG388"/>
      <c r="PH388"/>
      <c r="PI388"/>
      <c r="PJ388"/>
      <c r="PK388"/>
      <c r="PL388"/>
      <c r="PM388"/>
      <c r="PN388"/>
      <c r="PO388"/>
      <c r="PP388"/>
      <c r="PQ388"/>
      <c r="PR388"/>
      <c r="PS388"/>
      <c r="PT388"/>
      <c r="PU388"/>
      <c r="PV388"/>
      <c r="PW388"/>
      <c r="PX388"/>
      <c r="PY388"/>
      <c r="PZ388"/>
      <c r="QA388"/>
      <c r="QB388"/>
      <c r="QC388"/>
      <c r="QD388"/>
      <c r="QE388"/>
      <c r="QF388"/>
      <c r="QG388"/>
      <c r="QH388"/>
      <c r="QI388"/>
      <c r="QJ388"/>
      <c r="QK388"/>
      <c r="QL388"/>
      <c r="QM388"/>
      <c r="QN388"/>
      <c r="QO388"/>
      <c r="QP388"/>
      <c r="QQ388"/>
      <c r="QR388"/>
      <c r="QS388"/>
      <c r="QT388"/>
      <c r="QU388"/>
      <c r="QV388"/>
      <c r="QW388"/>
      <c r="QX388"/>
      <c r="QY388"/>
      <c r="QZ388"/>
      <c r="RA388"/>
      <c r="RB388"/>
      <c r="RC388"/>
      <c r="RD388"/>
      <c r="RE388"/>
      <c r="RF388"/>
      <c r="RG388"/>
      <c r="RH388"/>
      <c r="RI388"/>
      <c r="RJ388"/>
      <c r="RK388"/>
      <c r="RL388"/>
      <c r="RM388"/>
      <c r="RN388"/>
      <c r="RO388"/>
      <c r="RP388"/>
      <c r="RQ388"/>
      <c r="RR388"/>
      <c r="RS388"/>
      <c r="RT388"/>
      <c r="RU388"/>
      <c r="RV388"/>
      <c r="RW388"/>
      <c r="RX388"/>
      <c r="RY388"/>
      <c r="RZ388"/>
      <c r="SA388"/>
      <c r="SB388"/>
      <c r="SC388"/>
      <c r="SD388"/>
      <c r="SE388"/>
      <c r="SF388"/>
      <c r="SG388"/>
      <c r="SH388"/>
      <c r="SI388"/>
      <c r="SJ388"/>
      <c r="SK388"/>
      <c r="SL388"/>
      <c r="SM388"/>
      <c r="SN388"/>
      <c r="SO388"/>
      <c r="SP388"/>
      <c r="SQ388"/>
      <c r="SR388"/>
      <c r="SS388"/>
      <c r="ST388"/>
      <c r="SU388"/>
      <c r="SV388"/>
      <c r="SW388"/>
      <c r="SX388"/>
      <c r="SY388"/>
      <c r="SZ388"/>
      <c r="TA388"/>
      <c r="TB388"/>
      <c r="TC388"/>
      <c r="TD388"/>
      <c r="TE388"/>
      <c r="TF388"/>
      <c r="TG388"/>
      <c r="TH388"/>
      <c r="TI388"/>
      <c r="TJ388"/>
      <c r="TK388"/>
      <c r="TL388"/>
      <c r="TM388"/>
      <c r="TN388"/>
      <c r="TO388"/>
      <c r="TP388"/>
      <c r="TQ388"/>
      <c r="TR388"/>
      <c r="TS388"/>
      <c r="TT388"/>
      <c r="TU388"/>
      <c r="TV388"/>
      <c r="TW388"/>
      <c r="TX388"/>
      <c r="TY388"/>
      <c r="TZ388"/>
      <c r="UA388"/>
      <c r="UB388"/>
      <c r="UC388"/>
      <c r="UD388"/>
      <c r="UE388"/>
      <c r="UF388"/>
      <c r="UG388"/>
      <c r="UH388"/>
      <c r="UI388"/>
      <c r="UJ388"/>
      <c r="UK388"/>
      <c r="UL388"/>
      <c r="UM388"/>
      <c r="UN388"/>
      <c r="UO388"/>
      <c r="UP388"/>
      <c r="UQ388"/>
      <c r="UR388"/>
      <c r="US388"/>
      <c r="UT388"/>
      <c r="UU388"/>
      <c r="UV388"/>
      <c r="UW388"/>
      <c r="UX388"/>
      <c r="UY388"/>
      <c r="UZ388"/>
      <c r="VA388"/>
      <c r="VB388"/>
      <c r="VC388"/>
      <c r="VD388"/>
      <c r="VE388"/>
      <c r="VF388"/>
      <c r="VG388"/>
      <c r="VH388"/>
      <c r="VI388"/>
      <c r="VJ388"/>
      <c r="VK388"/>
      <c r="VL388"/>
      <c r="VM388"/>
      <c r="VN388"/>
      <c r="VO388"/>
      <c r="VP388"/>
      <c r="VQ388"/>
      <c r="VR388"/>
      <c r="VS388"/>
      <c r="VT388"/>
      <c r="VU388"/>
      <c r="VV388"/>
      <c r="VW388"/>
      <c r="VX388"/>
      <c r="VY388"/>
      <c r="VZ388"/>
      <c r="WA388"/>
      <c r="WB388"/>
      <c r="WC388"/>
      <c r="WD388"/>
      <c r="WE388"/>
      <c r="WF388"/>
      <c r="WG388"/>
      <c r="WH388"/>
      <c r="WI388"/>
      <c r="WJ388"/>
      <c r="WK388"/>
      <c r="WL388"/>
      <c r="WM388"/>
      <c r="WN388"/>
      <c r="WO388"/>
      <c r="WP388"/>
      <c r="WQ388"/>
      <c r="WR388"/>
      <c r="WS388"/>
      <c r="WT388"/>
      <c r="WU388"/>
      <c r="WV388"/>
      <c r="WW388"/>
      <c r="WX388"/>
      <c r="WY388"/>
      <c r="WZ388"/>
      <c r="XA388"/>
      <c r="XB388"/>
      <c r="XC388"/>
      <c r="XD388"/>
      <c r="XE388"/>
      <c r="XF388"/>
      <c r="XG388"/>
      <c r="XH388"/>
      <c r="XI388"/>
      <c r="XJ388"/>
      <c r="XK388"/>
      <c r="XL388"/>
      <c r="XM388"/>
      <c r="XN388"/>
      <c r="XO388"/>
      <c r="XP388"/>
      <c r="XQ388"/>
      <c r="XR388"/>
      <c r="XS388"/>
      <c r="XT388"/>
      <c r="XU388"/>
      <c r="XV388"/>
      <c r="XW388"/>
      <c r="XX388"/>
      <c r="XY388"/>
      <c r="XZ388"/>
      <c r="YA388"/>
      <c r="YB388"/>
      <c r="YC388"/>
      <c r="YD388"/>
      <c r="YE388"/>
      <c r="YF388"/>
      <c r="YG388"/>
      <c r="YH388"/>
      <c r="YI388"/>
      <c r="YJ388"/>
      <c r="YK388"/>
      <c r="YL388"/>
      <c r="YM388"/>
      <c r="YN388"/>
      <c r="YO388"/>
      <c r="YP388"/>
      <c r="YQ388"/>
      <c r="YR388"/>
      <c r="YS388"/>
      <c r="YT388"/>
      <c r="YU388"/>
      <c r="YV388"/>
      <c r="YW388"/>
      <c r="YX388"/>
      <c r="YY388"/>
      <c r="YZ388"/>
      <c r="ZA388"/>
      <c r="ZB388"/>
      <c r="ZC388"/>
      <c r="ZD388"/>
      <c r="ZE388"/>
      <c r="ZF388"/>
      <c r="ZG388"/>
      <c r="ZH388"/>
      <c r="ZI388"/>
      <c r="ZJ388"/>
      <c r="ZK388"/>
      <c r="ZL388"/>
      <c r="ZM388"/>
      <c r="ZN388"/>
      <c r="ZO388"/>
      <c r="ZP388"/>
      <c r="ZQ388"/>
      <c r="ZR388"/>
      <c r="ZS388"/>
      <c r="ZT388"/>
      <c r="ZU388"/>
      <c r="ZV388"/>
      <c r="ZW388"/>
      <c r="ZX388"/>
      <c r="ZY388"/>
      <c r="ZZ388"/>
    </row>
    <row r="389" spans="1:702" s="18" customFormat="1">
      <c r="A389" s="16" t="s">
        <v>195</v>
      </c>
      <c r="B389">
        <v>628178.26786452695</v>
      </c>
      <c r="C389">
        <v>585546.73803181737</v>
      </c>
      <c r="D389">
        <v>568434.40190650418</v>
      </c>
      <c r="E389">
        <v>588373.18929375021</v>
      </c>
      <c r="F389">
        <v>553308.61112951976</v>
      </c>
      <c r="G389">
        <v>543655.30252037547</v>
      </c>
      <c r="H389">
        <v>569233.32128864701</v>
      </c>
      <c r="I389">
        <v>584899.35021315026</v>
      </c>
      <c r="J389">
        <v>642750.77066051459</v>
      </c>
      <c r="K389">
        <v>535742.02514821361</v>
      </c>
      <c r="L389">
        <v>453823.06748349406</v>
      </c>
      <c r="M389">
        <v>451100.77998131159</v>
      </c>
      <c r="N389">
        <v>481437.2888401029</v>
      </c>
      <c r="O389">
        <v>480602.71645312035</v>
      </c>
      <c r="P389">
        <v>420345.84113037592</v>
      </c>
      <c r="Q389">
        <v>435681.19738181483</v>
      </c>
      <c r="R389">
        <v>428227.24724390719</v>
      </c>
      <c r="S389">
        <v>421388.36489501019</v>
      </c>
      <c r="T389">
        <v>449506.56022701191</v>
      </c>
      <c r="U389">
        <v>394841.21832393535</v>
      </c>
      <c r="V389">
        <v>411048.36234529095</v>
      </c>
      <c r="W389">
        <v>389374.56088582677</v>
      </c>
      <c r="X389">
        <v>334853.11496677389</v>
      </c>
      <c r="Y389">
        <v>282606.91275704041</v>
      </c>
      <c r="Z389">
        <v>291966.31903715304</v>
      </c>
      <c r="AA389">
        <v>273324.04353905865</v>
      </c>
      <c r="AB389">
        <v>222971.29695001099</v>
      </c>
      <c r="AC389">
        <v>203346.31507478992</v>
      </c>
      <c r="AD389">
        <v>188501.80058209729</v>
      </c>
      <c r="AE389">
        <v>164995.26677431533</v>
      </c>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c r="CW389"/>
      <c r="CX389"/>
      <c r="CY389"/>
      <c r="CZ389"/>
      <c r="DA389"/>
      <c r="DB389"/>
      <c r="DC389"/>
      <c r="DD389"/>
      <c r="DE389"/>
      <c r="DF389"/>
      <c r="DG389"/>
      <c r="DH389"/>
      <c r="DI389"/>
      <c r="DJ389"/>
      <c r="DK389"/>
      <c r="DL389"/>
      <c r="DM389"/>
      <c r="DN389"/>
      <c r="DO389"/>
      <c r="DP389"/>
      <c r="DQ389"/>
      <c r="DR389"/>
      <c r="DS389"/>
      <c r="DT389"/>
      <c r="DU389"/>
      <c r="DV389"/>
      <c r="DW389"/>
      <c r="DX389"/>
      <c r="DY389"/>
      <c r="DZ389"/>
      <c r="EA389"/>
      <c r="EB389"/>
      <c r="EC389"/>
      <c r="ED389"/>
      <c r="EE389"/>
      <c r="EF389"/>
      <c r="EG389"/>
      <c r="EH389"/>
      <c r="EI389"/>
      <c r="EJ389"/>
      <c r="EK389"/>
      <c r="EL389"/>
      <c r="EM389"/>
      <c r="EN389"/>
      <c r="EO389"/>
      <c r="EP389"/>
      <c r="EQ389"/>
      <c r="ER389"/>
      <c r="ES389"/>
      <c r="ET389"/>
      <c r="EU389"/>
      <c r="EV389"/>
      <c r="EW389"/>
      <c r="EX389"/>
      <c r="EY389"/>
      <c r="EZ389"/>
      <c r="FA389"/>
      <c r="FB389"/>
      <c r="FC389"/>
      <c r="FD389"/>
      <c r="FE389"/>
      <c r="FF389"/>
      <c r="FG389"/>
      <c r="FH389"/>
      <c r="FI389"/>
      <c r="FJ389"/>
      <c r="FK389"/>
      <c r="FL389"/>
      <c r="FM389"/>
      <c r="FN389"/>
      <c r="FO389"/>
      <c r="FP389"/>
      <c r="FQ389"/>
      <c r="FR389"/>
      <c r="FS389"/>
      <c r="FT389"/>
      <c r="FU389"/>
      <c r="FV389"/>
      <c r="FW389"/>
      <c r="FX389"/>
      <c r="FY389"/>
      <c r="FZ389"/>
      <c r="GA389"/>
      <c r="GB389"/>
      <c r="GC389"/>
      <c r="GD389"/>
      <c r="GE389"/>
      <c r="GF389"/>
      <c r="GG389"/>
      <c r="GH389"/>
      <c r="GI389"/>
      <c r="GJ389"/>
      <c r="GK389"/>
      <c r="GL389"/>
      <c r="GM389"/>
      <c r="GN389"/>
      <c r="GO389"/>
      <c r="GP389"/>
      <c r="GQ389"/>
      <c r="GR389"/>
      <c r="GS389"/>
      <c r="GT389"/>
      <c r="GU389"/>
      <c r="GV389"/>
      <c r="GW389"/>
      <c r="GX389"/>
      <c r="GY389"/>
      <c r="GZ389"/>
      <c r="HA389"/>
      <c r="HB389"/>
      <c r="HC389"/>
      <c r="HD389"/>
      <c r="HE389"/>
      <c r="HF389"/>
      <c r="HG389"/>
      <c r="HH389"/>
      <c r="HI389"/>
      <c r="HJ389"/>
      <c r="HK389"/>
      <c r="HL389"/>
      <c r="HM389"/>
      <c r="HN389"/>
      <c r="HO389"/>
      <c r="HP389"/>
      <c r="HQ389"/>
      <c r="HR389"/>
      <c r="HS389"/>
      <c r="HT389"/>
      <c r="HU389"/>
      <c r="HV389"/>
      <c r="HW389"/>
      <c r="HX389"/>
      <c r="HY389"/>
      <c r="HZ389"/>
      <c r="IA389"/>
      <c r="IB389"/>
      <c r="IC389"/>
      <c r="ID389"/>
      <c r="IE389"/>
      <c r="IF389"/>
      <c r="IG389"/>
      <c r="IH389"/>
      <c r="II389"/>
      <c r="IJ389"/>
      <c r="IK389"/>
      <c r="IL389"/>
      <c r="IM389"/>
      <c r="IN389"/>
      <c r="IO389"/>
      <c r="IP389"/>
      <c r="IQ389"/>
      <c r="IR389"/>
      <c r="IS389"/>
      <c r="IT389"/>
      <c r="IU389"/>
      <c r="IV389"/>
      <c r="IW389"/>
      <c r="IX389"/>
      <c r="IY389"/>
      <c r="IZ389"/>
      <c r="JA389"/>
      <c r="JB389"/>
      <c r="JC389"/>
      <c r="JD389"/>
      <c r="JE389"/>
      <c r="JF389"/>
      <c r="JG389"/>
      <c r="JH389"/>
      <c r="JI389"/>
      <c r="JJ389"/>
      <c r="JK389"/>
      <c r="JL389"/>
      <c r="JM389"/>
      <c r="JN389"/>
      <c r="JO389"/>
      <c r="JP389"/>
      <c r="JQ389"/>
      <c r="JR389"/>
      <c r="JS389"/>
      <c r="JT389"/>
      <c r="JU389"/>
      <c r="JV389"/>
      <c r="JW389"/>
      <c r="JX389"/>
      <c r="JY389"/>
      <c r="JZ389"/>
      <c r="KA389"/>
      <c r="KB389"/>
      <c r="KC389"/>
      <c r="KD389"/>
      <c r="KE389"/>
      <c r="KF389"/>
      <c r="KG389"/>
      <c r="KH389"/>
      <c r="KI389"/>
      <c r="KJ389"/>
      <c r="KK389"/>
      <c r="KL389"/>
      <c r="KM389"/>
      <c r="KN389"/>
      <c r="KO389"/>
      <c r="KP389"/>
      <c r="KQ389"/>
      <c r="KR389"/>
      <c r="KS389"/>
      <c r="KT389"/>
      <c r="KU389"/>
      <c r="KV389"/>
      <c r="KW389"/>
      <c r="KX389"/>
      <c r="KY389"/>
      <c r="KZ389"/>
      <c r="LA389"/>
      <c r="LB389"/>
      <c r="LC389"/>
      <c r="LD389"/>
      <c r="LE389"/>
      <c r="LF389"/>
      <c r="LG389"/>
      <c r="LH389"/>
      <c r="LI389"/>
      <c r="LJ389"/>
      <c r="LK389"/>
      <c r="LL389"/>
      <c r="LM389"/>
      <c r="LN389"/>
      <c r="LO389"/>
      <c r="LP389"/>
      <c r="LQ389"/>
      <c r="LR389"/>
      <c r="LS389"/>
      <c r="LT389"/>
      <c r="LU389"/>
      <c r="LV389"/>
      <c r="LW389"/>
      <c r="LX389"/>
      <c r="LY389"/>
      <c r="LZ389"/>
      <c r="MA389"/>
      <c r="MB389"/>
      <c r="MC389"/>
      <c r="MD389"/>
      <c r="ME389"/>
      <c r="MF389"/>
      <c r="MG389"/>
      <c r="MH389"/>
      <c r="MI389"/>
      <c r="MJ389"/>
      <c r="MK389"/>
      <c r="ML389"/>
      <c r="MM389"/>
      <c r="MN389"/>
      <c r="MO389"/>
      <c r="MP389"/>
      <c r="MQ389"/>
      <c r="MR389"/>
      <c r="MS389"/>
      <c r="MT389"/>
      <c r="MU389"/>
      <c r="MV389"/>
      <c r="MW389"/>
      <c r="MX389"/>
      <c r="MY389"/>
      <c r="MZ389"/>
      <c r="NA389"/>
      <c r="NB389"/>
      <c r="NC389"/>
      <c r="ND389"/>
      <c r="NE389"/>
      <c r="NF389"/>
      <c r="NG389"/>
      <c r="NH389"/>
      <c r="NI389"/>
      <c r="NJ389"/>
      <c r="NK389"/>
      <c r="NL389"/>
      <c r="NM389"/>
      <c r="NN389"/>
      <c r="NO389"/>
      <c r="NP389"/>
      <c r="NQ389"/>
      <c r="NR389"/>
      <c r="NS389"/>
      <c r="NT389"/>
      <c r="NU389"/>
      <c r="NV389"/>
      <c r="NW389"/>
      <c r="NX389"/>
      <c r="NY389"/>
      <c r="NZ389"/>
      <c r="OA389"/>
      <c r="OB389"/>
      <c r="OC389"/>
      <c r="OD389"/>
      <c r="OE389"/>
      <c r="OF389"/>
      <c r="OG389"/>
      <c r="OH389"/>
      <c r="OI389"/>
      <c r="OJ389"/>
      <c r="OK389"/>
      <c r="OL389"/>
      <c r="OM389"/>
      <c r="ON389"/>
      <c r="OO389"/>
      <c r="OP389"/>
      <c r="OQ389"/>
      <c r="OR389"/>
      <c r="OS389"/>
      <c r="OT389"/>
      <c r="OU389"/>
      <c r="OV389"/>
      <c r="OW389"/>
      <c r="OX389"/>
      <c r="OY389"/>
      <c r="OZ389"/>
      <c r="PA389"/>
      <c r="PB389"/>
      <c r="PC389"/>
      <c r="PD389"/>
      <c r="PE389"/>
      <c r="PF389"/>
      <c r="PG389"/>
      <c r="PH389"/>
      <c r="PI389"/>
      <c r="PJ389"/>
      <c r="PK389"/>
      <c r="PL389"/>
      <c r="PM389"/>
      <c r="PN389"/>
      <c r="PO389"/>
      <c r="PP389"/>
      <c r="PQ389"/>
      <c r="PR389"/>
      <c r="PS389"/>
      <c r="PT389"/>
      <c r="PU389"/>
      <c r="PV389"/>
      <c r="PW389"/>
      <c r="PX389"/>
      <c r="PY389"/>
      <c r="PZ389"/>
      <c r="QA389"/>
      <c r="QB389"/>
      <c r="QC389"/>
      <c r="QD389"/>
      <c r="QE389"/>
      <c r="QF389"/>
      <c r="QG389"/>
      <c r="QH389"/>
      <c r="QI389"/>
      <c r="QJ389"/>
      <c r="QK389"/>
      <c r="QL389"/>
      <c r="QM389"/>
      <c r="QN389"/>
      <c r="QO389"/>
      <c r="QP389"/>
      <c r="QQ389"/>
      <c r="QR389"/>
      <c r="QS389"/>
      <c r="QT389"/>
      <c r="QU389"/>
      <c r="QV389"/>
      <c r="QW389"/>
      <c r="QX389"/>
      <c r="QY389"/>
      <c r="QZ389"/>
      <c r="RA389"/>
      <c r="RB389"/>
      <c r="RC389"/>
      <c r="RD389"/>
      <c r="RE389"/>
      <c r="RF389"/>
      <c r="RG389"/>
      <c r="RH389"/>
      <c r="RI389"/>
      <c r="RJ389"/>
      <c r="RK389"/>
      <c r="RL389"/>
      <c r="RM389"/>
      <c r="RN389"/>
      <c r="RO389"/>
      <c r="RP389"/>
      <c r="RQ389"/>
      <c r="RR389"/>
      <c r="RS389"/>
      <c r="RT389"/>
      <c r="RU389"/>
      <c r="RV389"/>
      <c r="RW389"/>
      <c r="RX389"/>
      <c r="RY389"/>
      <c r="RZ389"/>
      <c r="SA389"/>
      <c r="SB389"/>
      <c r="SC389"/>
      <c r="SD389"/>
      <c r="SE389"/>
      <c r="SF389"/>
      <c r="SG389"/>
      <c r="SH389"/>
      <c r="SI389"/>
      <c r="SJ389"/>
      <c r="SK389"/>
      <c r="SL389"/>
      <c r="SM389"/>
      <c r="SN389"/>
      <c r="SO389"/>
      <c r="SP389"/>
      <c r="SQ389"/>
      <c r="SR389"/>
      <c r="SS389"/>
      <c r="ST389"/>
      <c r="SU389"/>
      <c r="SV389"/>
      <c r="SW389"/>
      <c r="SX389"/>
      <c r="SY389"/>
      <c r="SZ389"/>
      <c r="TA389"/>
      <c r="TB389"/>
      <c r="TC389"/>
      <c r="TD389"/>
      <c r="TE389"/>
      <c r="TF389"/>
      <c r="TG389"/>
      <c r="TH389"/>
      <c r="TI389"/>
      <c r="TJ389"/>
      <c r="TK389"/>
      <c r="TL389"/>
      <c r="TM389"/>
      <c r="TN389"/>
      <c r="TO389"/>
      <c r="TP389"/>
      <c r="TQ389"/>
      <c r="TR389"/>
      <c r="TS389"/>
      <c r="TT389"/>
      <c r="TU389"/>
      <c r="TV389"/>
      <c r="TW389"/>
      <c r="TX389"/>
      <c r="TY389"/>
      <c r="TZ389"/>
      <c r="UA389"/>
      <c r="UB389"/>
      <c r="UC389"/>
      <c r="UD389"/>
      <c r="UE389"/>
      <c r="UF389"/>
      <c r="UG389"/>
      <c r="UH389"/>
      <c r="UI389"/>
      <c r="UJ389"/>
      <c r="UK389"/>
      <c r="UL389"/>
      <c r="UM389"/>
      <c r="UN389"/>
      <c r="UO389"/>
      <c r="UP389"/>
      <c r="UQ389"/>
      <c r="UR389"/>
      <c r="US389"/>
      <c r="UT389"/>
      <c r="UU389"/>
      <c r="UV389"/>
      <c r="UW389"/>
      <c r="UX389"/>
      <c r="UY389"/>
      <c r="UZ389"/>
      <c r="VA389"/>
      <c r="VB389"/>
      <c r="VC389"/>
      <c r="VD389"/>
      <c r="VE389"/>
      <c r="VF389"/>
      <c r="VG389"/>
      <c r="VH389"/>
      <c r="VI389"/>
      <c r="VJ389"/>
      <c r="VK389"/>
      <c r="VL389"/>
      <c r="VM389"/>
      <c r="VN389"/>
      <c r="VO389"/>
      <c r="VP389"/>
      <c r="VQ389"/>
      <c r="VR389"/>
      <c r="VS389"/>
      <c r="VT389"/>
      <c r="VU389"/>
      <c r="VV389"/>
      <c r="VW389"/>
      <c r="VX389"/>
      <c r="VY389"/>
      <c r="VZ389"/>
      <c r="WA389"/>
      <c r="WB389"/>
      <c r="WC389"/>
      <c r="WD389"/>
      <c r="WE389"/>
      <c r="WF389"/>
      <c r="WG389"/>
      <c r="WH389"/>
      <c r="WI389"/>
      <c r="WJ389"/>
      <c r="WK389"/>
      <c r="WL389"/>
      <c r="WM389"/>
      <c r="WN389"/>
      <c r="WO389"/>
      <c r="WP389"/>
      <c r="WQ389"/>
      <c r="WR389"/>
      <c r="WS389"/>
      <c r="WT389"/>
      <c r="WU389"/>
      <c r="WV389"/>
      <c r="WW389"/>
      <c r="WX389"/>
      <c r="WY389"/>
      <c r="WZ389"/>
      <c r="XA389"/>
      <c r="XB389"/>
      <c r="XC389"/>
      <c r="XD389"/>
      <c r="XE389"/>
      <c r="XF389"/>
      <c r="XG389"/>
      <c r="XH389"/>
      <c r="XI389"/>
      <c r="XJ389"/>
      <c r="XK389"/>
      <c r="XL389"/>
      <c r="XM389"/>
      <c r="XN389"/>
      <c r="XO389"/>
      <c r="XP389"/>
      <c r="XQ389"/>
      <c r="XR389"/>
      <c r="XS389"/>
      <c r="XT389"/>
      <c r="XU389"/>
      <c r="XV389"/>
      <c r="XW389"/>
      <c r="XX389"/>
      <c r="XY389"/>
      <c r="XZ389"/>
      <c r="YA389"/>
      <c r="YB389"/>
      <c r="YC389"/>
      <c r="YD389"/>
      <c r="YE389"/>
      <c r="YF389"/>
      <c r="YG389"/>
      <c r="YH389"/>
      <c r="YI389"/>
      <c r="YJ389"/>
      <c r="YK389"/>
      <c r="YL389"/>
      <c r="YM389"/>
      <c r="YN389"/>
      <c r="YO389"/>
      <c r="YP389"/>
      <c r="YQ389"/>
      <c r="YR389"/>
      <c r="YS389"/>
      <c r="YT389"/>
      <c r="YU389"/>
      <c r="YV389"/>
      <c r="YW389"/>
      <c r="YX389"/>
      <c r="YY389"/>
      <c r="YZ389"/>
      <c r="ZA389"/>
      <c r="ZB389"/>
      <c r="ZC389"/>
      <c r="ZD389"/>
      <c r="ZE389"/>
      <c r="ZF389"/>
      <c r="ZG389"/>
      <c r="ZH389"/>
      <c r="ZI389"/>
      <c r="ZJ389"/>
      <c r="ZK389"/>
      <c r="ZL389"/>
      <c r="ZM389"/>
      <c r="ZN389"/>
      <c r="ZO389"/>
      <c r="ZP389"/>
      <c r="ZQ389"/>
      <c r="ZR389"/>
      <c r="ZS389"/>
      <c r="ZT389"/>
      <c r="ZU389"/>
      <c r="ZV389"/>
      <c r="ZW389"/>
      <c r="ZX389"/>
      <c r="ZY389"/>
      <c r="ZZ389"/>
    </row>
    <row r="390" spans="1:702" s="18" customFormat="1">
      <c r="A390" s="69" t="s">
        <v>361</v>
      </c>
      <c r="B390">
        <v>0</v>
      </c>
      <c r="C390">
        <v>0</v>
      </c>
      <c r="D390">
        <v>0</v>
      </c>
      <c r="E390">
        <v>0</v>
      </c>
      <c r="F390">
        <v>0</v>
      </c>
      <c r="G390">
        <v>0</v>
      </c>
      <c r="H390">
        <v>0</v>
      </c>
      <c r="I390">
        <v>0</v>
      </c>
      <c r="J390">
        <v>0</v>
      </c>
      <c r="K390">
        <v>0</v>
      </c>
      <c r="L390">
        <v>0</v>
      </c>
      <c r="M390">
        <v>0</v>
      </c>
      <c r="N390">
        <v>0</v>
      </c>
      <c r="O390">
        <v>0</v>
      </c>
      <c r="P390">
        <v>0</v>
      </c>
      <c r="Q390">
        <v>0</v>
      </c>
      <c r="R390">
        <v>0</v>
      </c>
      <c r="S390">
        <v>0</v>
      </c>
      <c r="T390">
        <v>0</v>
      </c>
      <c r="U390">
        <v>0</v>
      </c>
      <c r="V390">
        <v>0</v>
      </c>
      <c r="W390">
        <v>0</v>
      </c>
      <c r="X390">
        <v>0</v>
      </c>
      <c r="Y390">
        <v>0</v>
      </c>
      <c r="Z390">
        <v>0</v>
      </c>
      <c r="AA390">
        <v>0</v>
      </c>
      <c r="AB390">
        <v>0</v>
      </c>
      <c r="AC390">
        <v>0</v>
      </c>
      <c r="AD390">
        <v>0</v>
      </c>
      <c r="AE390">
        <v>0</v>
      </c>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c r="CW390"/>
      <c r="CX390"/>
      <c r="CY390"/>
      <c r="CZ390"/>
      <c r="DA390"/>
      <c r="DB390"/>
      <c r="DC390"/>
      <c r="DD390"/>
      <c r="DE390"/>
      <c r="DF390"/>
      <c r="DG390"/>
      <c r="DH390"/>
      <c r="DI390"/>
      <c r="DJ390"/>
      <c r="DK390"/>
      <c r="DL390"/>
      <c r="DM390"/>
      <c r="DN390"/>
      <c r="DO390"/>
      <c r="DP390"/>
      <c r="DQ390"/>
      <c r="DR390"/>
      <c r="DS390"/>
      <c r="DT390"/>
      <c r="DU390"/>
      <c r="DV390"/>
      <c r="DW390"/>
      <c r="DX390"/>
      <c r="DY390"/>
      <c r="DZ390"/>
      <c r="EA390"/>
      <c r="EB390"/>
      <c r="EC390"/>
      <c r="ED390"/>
      <c r="EE390"/>
      <c r="EF390"/>
      <c r="EG390"/>
      <c r="EH390"/>
      <c r="EI390"/>
      <c r="EJ390"/>
      <c r="EK390"/>
      <c r="EL390"/>
      <c r="EM390"/>
      <c r="EN390"/>
      <c r="EO390"/>
      <c r="EP390"/>
      <c r="EQ390"/>
      <c r="ER390"/>
      <c r="ES390"/>
      <c r="ET390"/>
      <c r="EU390"/>
      <c r="EV390"/>
      <c r="EW390"/>
      <c r="EX390"/>
      <c r="EY390"/>
      <c r="EZ390"/>
      <c r="FA390"/>
      <c r="FB390"/>
      <c r="FC390"/>
      <c r="FD390"/>
      <c r="FE390"/>
      <c r="FF390"/>
      <c r="FG390"/>
      <c r="FH390"/>
      <c r="FI390"/>
      <c r="FJ390"/>
      <c r="FK390"/>
      <c r="FL390"/>
      <c r="FM390"/>
      <c r="FN390"/>
      <c r="FO390"/>
      <c r="FP390"/>
      <c r="FQ390"/>
      <c r="FR390"/>
      <c r="FS390"/>
      <c r="FT390"/>
      <c r="FU390"/>
      <c r="FV390"/>
      <c r="FW390"/>
      <c r="FX390"/>
      <c r="FY390"/>
      <c r="FZ390"/>
      <c r="GA390"/>
      <c r="GB390"/>
      <c r="GC390"/>
      <c r="GD390"/>
      <c r="GE390"/>
      <c r="GF390"/>
      <c r="GG390"/>
      <c r="GH390"/>
      <c r="GI390"/>
      <c r="GJ390"/>
      <c r="GK390"/>
      <c r="GL390"/>
      <c r="GM390"/>
      <c r="GN390"/>
      <c r="GO390"/>
      <c r="GP390"/>
      <c r="GQ390"/>
      <c r="GR390"/>
      <c r="GS390"/>
      <c r="GT390"/>
      <c r="GU390"/>
      <c r="GV390"/>
      <c r="GW390"/>
      <c r="GX390"/>
      <c r="GY390"/>
      <c r="GZ390"/>
      <c r="HA390"/>
      <c r="HB390"/>
      <c r="HC390"/>
      <c r="HD390"/>
      <c r="HE390"/>
      <c r="HF390"/>
      <c r="HG390"/>
      <c r="HH390"/>
      <c r="HI390"/>
      <c r="HJ390"/>
      <c r="HK390"/>
      <c r="HL390"/>
      <c r="HM390"/>
      <c r="HN390"/>
      <c r="HO390"/>
      <c r="HP390"/>
      <c r="HQ390"/>
      <c r="HR390"/>
      <c r="HS390"/>
      <c r="HT390"/>
      <c r="HU390"/>
      <c r="HV390"/>
      <c r="HW390"/>
      <c r="HX390"/>
      <c r="HY390"/>
      <c r="HZ390"/>
      <c r="IA390"/>
      <c r="IB390"/>
      <c r="IC390"/>
      <c r="ID390"/>
      <c r="IE390"/>
      <c r="IF390"/>
      <c r="IG390"/>
      <c r="IH390"/>
      <c r="II390"/>
      <c r="IJ390"/>
      <c r="IK390"/>
      <c r="IL390"/>
      <c r="IM390"/>
      <c r="IN390"/>
      <c r="IO390"/>
      <c r="IP390"/>
      <c r="IQ390"/>
      <c r="IR390"/>
      <c r="IS390"/>
      <c r="IT390"/>
      <c r="IU390"/>
      <c r="IV390"/>
      <c r="IW390"/>
      <c r="IX390"/>
      <c r="IY390"/>
      <c r="IZ390"/>
      <c r="JA390"/>
      <c r="JB390"/>
      <c r="JC390"/>
      <c r="JD390"/>
      <c r="JE390"/>
      <c r="JF390"/>
      <c r="JG390"/>
      <c r="JH390"/>
      <c r="JI390"/>
      <c r="JJ390"/>
      <c r="JK390"/>
      <c r="JL390"/>
      <c r="JM390"/>
      <c r="JN390"/>
      <c r="JO390"/>
      <c r="JP390"/>
      <c r="JQ390"/>
      <c r="JR390"/>
      <c r="JS390"/>
      <c r="JT390"/>
      <c r="JU390"/>
      <c r="JV390"/>
      <c r="JW390"/>
      <c r="JX390"/>
      <c r="JY390"/>
      <c r="JZ390"/>
      <c r="KA390"/>
      <c r="KB390"/>
      <c r="KC390"/>
      <c r="KD390"/>
      <c r="KE390"/>
      <c r="KF390"/>
      <c r="KG390"/>
      <c r="KH390"/>
      <c r="KI390"/>
      <c r="KJ390"/>
      <c r="KK390"/>
      <c r="KL390"/>
      <c r="KM390"/>
      <c r="KN390"/>
      <c r="KO390"/>
      <c r="KP390"/>
      <c r="KQ390"/>
      <c r="KR390"/>
      <c r="KS390"/>
      <c r="KT390"/>
      <c r="KU390"/>
      <c r="KV390"/>
      <c r="KW390"/>
      <c r="KX390"/>
      <c r="KY390"/>
      <c r="KZ390"/>
      <c r="LA390"/>
      <c r="LB390"/>
      <c r="LC390"/>
      <c r="LD390"/>
      <c r="LE390"/>
      <c r="LF390"/>
      <c r="LG390"/>
      <c r="LH390"/>
      <c r="LI390"/>
      <c r="LJ390"/>
      <c r="LK390"/>
      <c r="LL390"/>
      <c r="LM390"/>
      <c r="LN390"/>
      <c r="LO390"/>
      <c r="LP390"/>
      <c r="LQ390"/>
      <c r="LR390"/>
      <c r="LS390"/>
      <c r="LT390"/>
      <c r="LU390"/>
      <c r="LV390"/>
      <c r="LW390"/>
      <c r="LX390"/>
      <c r="LY390"/>
      <c r="LZ390"/>
      <c r="MA390"/>
      <c r="MB390"/>
      <c r="MC390"/>
      <c r="MD390"/>
      <c r="ME390"/>
      <c r="MF390"/>
      <c r="MG390"/>
      <c r="MH390"/>
      <c r="MI390"/>
      <c r="MJ390"/>
      <c r="MK390"/>
      <c r="ML390"/>
      <c r="MM390"/>
      <c r="MN390"/>
      <c r="MO390"/>
      <c r="MP390"/>
      <c r="MQ390"/>
      <c r="MR390"/>
      <c r="MS390"/>
      <c r="MT390"/>
      <c r="MU390"/>
      <c r="MV390"/>
      <c r="MW390"/>
      <c r="MX390"/>
      <c r="MY390"/>
      <c r="MZ390"/>
      <c r="NA390"/>
      <c r="NB390"/>
      <c r="NC390"/>
      <c r="ND390"/>
      <c r="NE390"/>
      <c r="NF390"/>
      <c r="NG390"/>
      <c r="NH390"/>
      <c r="NI390"/>
      <c r="NJ390"/>
      <c r="NK390"/>
      <c r="NL390"/>
      <c r="NM390"/>
      <c r="NN390"/>
      <c r="NO390"/>
      <c r="NP390"/>
      <c r="NQ390"/>
      <c r="NR390"/>
      <c r="NS390"/>
      <c r="NT390"/>
      <c r="NU390"/>
      <c r="NV390"/>
      <c r="NW390"/>
      <c r="NX390"/>
      <c r="NY390"/>
      <c r="NZ390"/>
      <c r="OA390"/>
      <c r="OB390"/>
      <c r="OC390"/>
      <c r="OD390"/>
      <c r="OE390"/>
      <c r="OF390"/>
      <c r="OG390"/>
      <c r="OH390"/>
      <c r="OI390"/>
      <c r="OJ390"/>
      <c r="OK390"/>
      <c r="OL390"/>
      <c r="OM390"/>
      <c r="ON390"/>
      <c r="OO390"/>
      <c r="OP390"/>
      <c r="OQ390"/>
      <c r="OR390"/>
      <c r="OS390"/>
      <c r="OT390"/>
      <c r="OU390"/>
      <c r="OV390"/>
      <c r="OW390"/>
      <c r="OX390"/>
      <c r="OY390"/>
      <c r="OZ390"/>
      <c r="PA390"/>
      <c r="PB390"/>
      <c r="PC390"/>
      <c r="PD390"/>
      <c r="PE390"/>
      <c r="PF390"/>
      <c r="PG390"/>
      <c r="PH390"/>
      <c r="PI390"/>
      <c r="PJ390"/>
      <c r="PK390"/>
      <c r="PL390"/>
      <c r="PM390"/>
      <c r="PN390"/>
      <c r="PO390"/>
      <c r="PP390"/>
      <c r="PQ390"/>
      <c r="PR390"/>
      <c r="PS390"/>
      <c r="PT390"/>
      <c r="PU390"/>
      <c r="PV390"/>
      <c r="PW390"/>
      <c r="PX390"/>
      <c r="PY390"/>
      <c r="PZ390"/>
      <c r="QA390"/>
      <c r="QB390"/>
      <c r="QC390"/>
      <c r="QD390"/>
      <c r="QE390"/>
      <c r="QF390"/>
      <c r="QG390"/>
      <c r="QH390"/>
      <c r="QI390"/>
      <c r="QJ390"/>
      <c r="QK390"/>
      <c r="QL390"/>
      <c r="QM390"/>
      <c r="QN390"/>
      <c r="QO390"/>
      <c r="QP390"/>
      <c r="QQ390"/>
      <c r="QR390"/>
      <c r="QS390"/>
      <c r="QT390"/>
      <c r="QU390"/>
      <c r="QV390"/>
      <c r="QW390"/>
      <c r="QX390"/>
      <c r="QY390"/>
      <c r="QZ390"/>
      <c r="RA390"/>
      <c r="RB390"/>
      <c r="RC390"/>
      <c r="RD390"/>
      <c r="RE390"/>
      <c r="RF390"/>
      <c r="RG390"/>
      <c r="RH390"/>
      <c r="RI390"/>
      <c r="RJ390"/>
      <c r="RK390"/>
      <c r="RL390"/>
      <c r="RM390"/>
      <c r="RN390"/>
      <c r="RO390"/>
      <c r="RP390"/>
      <c r="RQ390"/>
      <c r="RR390"/>
      <c r="RS390"/>
      <c r="RT390"/>
      <c r="RU390"/>
      <c r="RV390"/>
      <c r="RW390"/>
      <c r="RX390"/>
      <c r="RY390"/>
      <c r="RZ390"/>
      <c r="SA390"/>
      <c r="SB390"/>
      <c r="SC390"/>
      <c r="SD390"/>
      <c r="SE390"/>
      <c r="SF390"/>
      <c r="SG390"/>
      <c r="SH390"/>
      <c r="SI390"/>
      <c r="SJ390"/>
      <c r="SK390"/>
      <c r="SL390"/>
      <c r="SM390"/>
      <c r="SN390"/>
      <c r="SO390"/>
      <c r="SP390"/>
      <c r="SQ390"/>
      <c r="SR390"/>
      <c r="SS390"/>
      <c r="ST390"/>
      <c r="SU390"/>
      <c r="SV390"/>
      <c r="SW390"/>
      <c r="SX390"/>
      <c r="SY390"/>
      <c r="SZ390"/>
      <c r="TA390"/>
      <c r="TB390"/>
      <c r="TC390"/>
      <c r="TD390"/>
      <c r="TE390"/>
      <c r="TF390"/>
      <c r="TG390"/>
      <c r="TH390"/>
      <c r="TI390"/>
      <c r="TJ390"/>
      <c r="TK390"/>
      <c r="TL390"/>
      <c r="TM390"/>
      <c r="TN390"/>
      <c r="TO390"/>
      <c r="TP390"/>
      <c r="TQ390"/>
      <c r="TR390"/>
      <c r="TS390"/>
      <c r="TT390"/>
      <c r="TU390"/>
      <c r="TV390"/>
      <c r="TW390"/>
      <c r="TX390"/>
      <c r="TY390"/>
      <c r="TZ390"/>
      <c r="UA390"/>
      <c r="UB390"/>
      <c r="UC390"/>
      <c r="UD390"/>
      <c r="UE390"/>
      <c r="UF390"/>
      <c r="UG390"/>
      <c r="UH390"/>
      <c r="UI390"/>
      <c r="UJ390"/>
      <c r="UK390"/>
      <c r="UL390"/>
      <c r="UM390"/>
      <c r="UN390"/>
      <c r="UO390"/>
      <c r="UP390"/>
      <c r="UQ390"/>
      <c r="UR390"/>
      <c r="US390"/>
      <c r="UT390"/>
      <c r="UU390"/>
      <c r="UV390"/>
      <c r="UW390"/>
      <c r="UX390"/>
      <c r="UY390"/>
      <c r="UZ390"/>
      <c r="VA390"/>
      <c r="VB390"/>
      <c r="VC390"/>
      <c r="VD390"/>
      <c r="VE390"/>
      <c r="VF390"/>
      <c r="VG390"/>
      <c r="VH390"/>
      <c r="VI390"/>
      <c r="VJ390"/>
      <c r="VK390"/>
      <c r="VL390"/>
      <c r="VM390"/>
      <c r="VN390"/>
      <c r="VO390"/>
      <c r="VP390"/>
      <c r="VQ390"/>
      <c r="VR390"/>
      <c r="VS390"/>
      <c r="VT390"/>
      <c r="VU390"/>
      <c r="VV390"/>
      <c r="VW390"/>
      <c r="VX390"/>
      <c r="VY390"/>
      <c r="VZ390"/>
      <c r="WA390"/>
      <c r="WB390"/>
      <c r="WC390"/>
      <c r="WD390"/>
      <c r="WE390"/>
      <c r="WF390"/>
      <c r="WG390"/>
      <c r="WH390"/>
      <c r="WI390"/>
      <c r="WJ390"/>
      <c r="WK390"/>
      <c r="WL390"/>
      <c r="WM390"/>
      <c r="WN390"/>
      <c r="WO390"/>
      <c r="WP390"/>
      <c r="WQ390"/>
      <c r="WR390"/>
      <c r="WS390"/>
      <c r="WT390"/>
      <c r="WU390"/>
      <c r="WV390"/>
      <c r="WW390"/>
      <c r="WX390"/>
      <c r="WY390"/>
      <c r="WZ390"/>
      <c r="XA390"/>
      <c r="XB390"/>
      <c r="XC390"/>
      <c r="XD390"/>
      <c r="XE390"/>
      <c r="XF390"/>
      <c r="XG390"/>
      <c r="XH390"/>
      <c r="XI390"/>
      <c r="XJ390"/>
      <c r="XK390"/>
      <c r="XL390"/>
      <c r="XM390"/>
      <c r="XN390"/>
      <c r="XO390"/>
      <c r="XP390"/>
      <c r="XQ390"/>
      <c r="XR390"/>
      <c r="XS390"/>
      <c r="XT390"/>
      <c r="XU390"/>
      <c r="XV390"/>
      <c r="XW390"/>
      <c r="XX390"/>
      <c r="XY390"/>
      <c r="XZ390"/>
      <c r="YA390"/>
      <c r="YB390"/>
      <c r="YC390"/>
      <c r="YD390"/>
      <c r="YE390"/>
      <c r="YF390"/>
      <c r="YG390"/>
      <c r="YH390"/>
      <c r="YI390"/>
      <c r="YJ390"/>
      <c r="YK390"/>
      <c r="YL390"/>
      <c r="YM390"/>
      <c r="YN390"/>
      <c r="YO390"/>
      <c r="YP390"/>
      <c r="YQ390"/>
      <c r="YR390"/>
      <c r="YS390"/>
      <c r="YT390"/>
      <c r="YU390"/>
      <c r="YV390"/>
      <c r="YW390"/>
      <c r="YX390"/>
      <c r="YY390"/>
      <c r="YZ390"/>
      <c r="ZA390"/>
      <c r="ZB390"/>
      <c r="ZC390"/>
      <c r="ZD390"/>
      <c r="ZE390"/>
      <c r="ZF390"/>
      <c r="ZG390"/>
      <c r="ZH390"/>
      <c r="ZI390"/>
      <c r="ZJ390"/>
      <c r="ZK390"/>
      <c r="ZL390"/>
      <c r="ZM390"/>
      <c r="ZN390"/>
      <c r="ZO390"/>
      <c r="ZP390"/>
      <c r="ZQ390"/>
      <c r="ZR390"/>
      <c r="ZS390"/>
      <c r="ZT390"/>
      <c r="ZU390"/>
      <c r="ZV390"/>
      <c r="ZW390"/>
      <c r="ZX390"/>
      <c r="ZY390"/>
      <c r="ZZ390"/>
    </row>
    <row r="391" spans="1:702" s="18" customFormat="1">
      <c r="A391" s="158" t="s">
        <v>362</v>
      </c>
      <c r="B391">
        <v>0</v>
      </c>
      <c r="C391">
        <v>0</v>
      </c>
      <c r="D391">
        <v>0</v>
      </c>
      <c r="E391">
        <v>0</v>
      </c>
      <c r="F391">
        <v>0</v>
      </c>
      <c r="G391">
        <v>0</v>
      </c>
      <c r="H391">
        <v>0</v>
      </c>
      <c r="I391">
        <v>0</v>
      </c>
      <c r="J391">
        <v>0</v>
      </c>
      <c r="K391">
        <v>0</v>
      </c>
      <c r="L391">
        <v>0</v>
      </c>
      <c r="M391">
        <v>0</v>
      </c>
      <c r="N391">
        <v>0</v>
      </c>
      <c r="O391">
        <v>0</v>
      </c>
      <c r="P391">
        <v>0</v>
      </c>
      <c r="Q391">
        <v>0</v>
      </c>
      <c r="R391">
        <v>0</v>
      </c>
      <c r="S391">
        <v>0</v>
      </c>
      <c r="T391">
        <v>0</v>
      </c>
      <c r="U391">
        <v>0</v>
      </c>
      <c r="V391">
        <v>0</v>
      </c>
      <c r="W391">
        <v>0</v>
      </c>
      <c r="X391">
        <v>0</v>
      </c>
      <c r="Y391">
        <v>0</v>
      </c>
      <c r="Z391">
        <v>0</v>
      </c>
      <c r="AA391">
        <v>0</v>
      </c>
      <c r="AB391">
        <v>0</v>
      </c>
      <c r="AC391">
        <v>0</v>
      </c>
      <c r="AD391">
        <v>0</v>
      </c>
      <c r="AE391">
        <v>0</v>
      </c>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c r="CW391"/>
      <c r="CX391"/>
      <c r="CY391"/>
      <c r="CZ391"/>
      <c r="DA391"/>
      <c r="DB391"/>
      <c r="DC391"/>
      <c r="DD391"/>
      <c r="DE391"/>
      <c r="DF391"/>
      <c r="DG391"/>
      <c r="DH391"/>
      <c r="DI391"/>
      <c r="DJ391"/>
      <c r="DK391"/>
      <c r="DL391"/>
      <c r="DM391"/>
      <c r="DN391"/>
      <c r="DO391"/>
      <c r="DP391"/>
      <c r="DQ391"/>
      <c r="DR391"/>
      <c r="DS391"/>
      <c r="DT391"/>
      <c r="DU391"/>
      <c r="DV391"/>
      <c r="DW391"/>
      <c r="DX391"/>
      <c r="DY391"/>
      <c r="DZ391"/>
      <c r="EA391"/>
      <c r="EB391"/>
      <c r="EC391"/>
      <c r="ED391"/>
      <c r="EE391"/>
      <c r="EF391"/>
      <c r="EG391"/>
      <c r="EH391"/>
      <c r="EI391"/>
      <c r="EJ391"/>
      <c r="EK391"/>
      <c r="EL391"/>
      <c r="EM391"/>
      <c r="EN391"/>
      <c r="EO391"/>
      <c r="EP391"/>
      <c r="EQ391"/>
      <c r="ER391"/>
      <c r="ES391"/>
      <c r="ET391"/>
      <c r="EU391"/>
      <c r="EV391"/>
      <c r="EW391"/>
      <c r="EX391"/>
      <c r="EY391"/>
      <c r="EZ391"/>
      <c r="FA391"/>
      <c r="FB391"/>
      <c r="FC391"/>
      <c r="FD391"/>
      <c r="FE391"/>
      <c r="FF391"/>
      <c r="FG391"/>
      <c r="FH391"/>
      <c r="FI391"/>
      <c r="FJ391"/>
      <c r="FK391"/>
      <c r="FL391"/>
      <c r="FM391"/>
      <c r="FN391"/>
      <c r="FO391"/>
      <c r="FP391"/>
      <c r="FQ391"/>
      <c r="FR391"/>
      <c r="FS391"/>
      <c r="FT391"/>
      <c r="FU391"/>
      <c r="FV391"/>
      <c r="FW391"/>
      <c r="FX391"/>
      <c r="FY391"/>
      <c r="FZ391"/>
      <c r="GA391"/>
      <c r="GB391"/>
      <c r="GC391"/>
      <c r="GD391"/>
      <c r="GE391"/>
      <c r="GF391"/>
      <c r="GG391"/>
      <c r="GH391"/>
      <c r="GI391"/>
      <c r="GJ391"/>
      <c r="GK391"/>
      <c r="GL391"/>
      <c r="GM391"/>
      <c r="GN391"/>
      <c r="GO391"/>
      <c r="GP391"/>
      <c r="GQ391"/>
      <c r="GR391"/>
      <c r="GS391"/>
      <c r="GT391"/>
      <c r="GU391"/>
      <c r="GV391"/>
      <c r="GW391"/>
      <c r="GX391"/>
      <c r="GY391"/>
      <c r="GZ391"/>
      <c r="HA391"/>
      <c r="HB391"/>
      <c r="HC391"/>
      <c r="HD391"/>
      <c r="HE391"/>
      <c r="HF391"/>
      <c r="HG391"/>
      <c r="HH391"/>
      <c r="HI391"/>
      <c r="HJ391"/>
      <c r="HK391"/>
      <c r="HL391"/>
      <c r="HM391"/>
      <c r="HN391"/>
      <c r="HO391"/>
      <c r="HP391"/>
      <c r="HQ391"/>
      <c r="HR391"/>
      <c r="HS391"/>
      <c r="HT391"/>
      <c r="HU391"/>
      <c r="HV391"/>
      <c r="HW391"/>
      <c r="HX391"/>
      <c r="HY391"/>
      <c r="HZ391"/>
      <c r="IA391"/>
      <c r="IB391"/>
      <c r="IC391"/>
      <c r="ID391"/>
      <c r="IE391"/>
      <c r="IF391"/>
      <c r="IG391"/>
      <c r="IH391"/>
      <c r="II391"/>
      <c r="IJ391"/>
      <c r="IK391"/>
      <c r="IL391"/>
      <c r="IM391"/>
      <c r="IN391"/>
      <c r="IO391"/>
      <c r="IP391"/>
      <c r="IQ391"/>
      <c r="IR391"/>
      <c r="IS391"/>
      <c r="IT391"/>
      <c r="IU391"/>
      <c r="IV391"/>
      <c r="IW391"/>
      <c r="IX391"/>
      <c r="IY391"/>
      <c r="IZ391"/>
      <c r="JA391"/>
      <c r="JB391"/>
      <c r="JC391"/>
      <c r="JD391"/>
      <c r="JE391"/>
      <c r="JF391"/>
      <c r="JG391"/>
      <c r="JH391"/>
      <c r="JI391"/>
      <c r="JJ391"/>
      <c r="JK391"/>
      <c r="JL391"/>
      <c r="JM391"/>
      <c r="JN391"/>
      <c r="JO391"/>
      <c r="JP391"/>
      <c r="JQ391"/>
      <c r="JR391"/>
      <c r="JS391"/>
      <c r="JT391"/>
      <c r="JU391"/>
      <c r="JV391"/>
      <c r="JW391"/>
      <c r="JX391"/>
      <c r="JY391"/>
      <c r="JZ391"/>
      <c r="KA391"/>
      <c r="KB391"/>
      <c r="KC391"/>
      <c r="KD391"/>
      <c r="KE391"/>
      <c r="KF391"/>
      <c r="KG391"/>
      <c r="KH391"/>
      <c r="KI391"/>
      <c r="KJ391"/>
      <c r="KK391"/>
      <c r="KL391"/>
      <c r="KM391"/>
      <c r="KN391"/>
      <c r="KO391"/>
      <c r="KP391"/>
      <c r="KQ391"/>
      <c r="KR391"/>
      <c r="KS391"/>
      <c r="KT391"/>
      <c r="KU391"/>
      <c r="KV391"/>
      <c r="KW391"/>
      <c r="KX391"/>
      <c r="KY391"/>
      <c r="KZ391"/>
      <c r="LA391"/>
      <c r="LB391"/>
      <c r="LC391"/>
      <c r="LD391"/>
      <c r="LE391"/>
      <c r="LF391"/>
      <c r="LG391"/>
      <c r="LH391"/>
      <c r="LI391"/>
      <c r="LJ391"/>
      <c r="LK391"/>
      <c r="LL391"/>
      <c r="LM391"/>
      <c r="LN391"/>
      <c r="LO391"/>
      <c r="LP391"/>
      <c r="LQ391"/>
      <c r="LR391"/>
      <c r="LS391"/>
      <c r="LT391"/>
      <c r="LU391"/>
      <c r="LV391"/>
      <c r="LW391"/>
      <c r="LX391"/>
      <c r="LY391"/>
      <c r="LZ391"/>
      <c r="MA391"/>
      <c r="MB391"/>
      <c r="MC391"/>
      <c r="MD391"/>
      <c r="ME391"/>
      <c r="MF391"/>
      <c r="MG391"/>
      <c r="MH391"/>
      <c r="MI391"/>
      <c r="MJ391"/>
      <c r="MK391"/>
      <c r="ML391"/>
      <c r="MM391"/>
      <c r="MN391"/>
      <c r="MO391"/>
      <c r="MP391"/>
      <c r="MQ391"/>
      <c r="MR391"/>
      <c r="MS391"/>
      <c r="MT391"/>
      <c r="MU391"/>
      <c r="MV391"/>
      <c r="MW391"/>
      <c r="MX391"/>
      <c r="MY391"/>
      <c r="MZ391"/>
      <c r="NA391"/>
      <c r="NB391"/>
      <c r="NC391"/>
      <c r="ND391"/>
      <c r="NE391"/>
      <c r="NF391"/>
      <c r="NG391"/>
      <c r="NH391"/>
      <c r="NI391"/>
      <c r="NJ391"/>
      <c r="NK391"/>
      <c r="NL391"/>
      <c r="NM391"/>
      <c r="NN391"/>
      <c r="NO391"/>
      <c r="NP391"/>
      <c r="NQ391"/>
      <c r="NR391"/>
      <c r="NS391"/>
      <c r="NT391"/>
      <c r="NU391"/>
      <c r="NV391"/>
      <c r="NW391"/>
      <c r="NX391"/>
      <c r="NY391"/>
      <c r="NZ391"/>
      <c r="OA391"/>
      <c r="OB391"/>
      <c r="OC391"/>
      <c r="OD391"/>
      <c r="OE391"/>
      <c r="OF391"/>
      <c r="OG391"/>
      <c r="OH391"/>
      <c r="OI391"/>
      <c r="OJ391"/>
      <c r="OK391"/>
      <c r="OL391"/>
      <c r="OM391"/>
      <c r="ON391"/>
      <c r="OO391"/>
      <c r="OP391"/>
      <c r="OQ391"/>
      <c r="OR391"/>
      <c r="OS391"/>
      <c r="OT391"/>
      <c r="OU391"/>
      <c r="OV391"/>
      <c r="OW391"/>
      <c r="OX391"/>
      <c r="OY391"/>
      <c r="OZ391"/>
      <c r="PA391"/>
      <c r="PB391"/>
      <c r="PC391"/>
      <c r="PD391"/>
      <c r="PE391"/>
      <c r="PF391"/>
      <c r="PG391"/>
      <c r="PH391"/>
      <c r="PI391"/>
      <c r="PJ391"/>
      <c r="PK391"/>
      <c r="PL391"/>
      <c r="PM391"/>
      <c r="PN391"/>
      <c r="PO391"/>
      <c r="PP391"/>
      <c r="PQ391"/>
      <c r="PR391"/>
      <c r="PS391"/>
      <c r="PT391"/>
      <c r="PU391"/>
      <c r="PV391"/>
      <c r="PW391"/>
      <c r="PX391"/>
      <c r="PY391"/>
      <c r="PZ391"/>
      <c r="QA391"/>
      <c r="QB391"/>
      <c r="QC391"/>
      <c r="QD391"/>
      <c r="QE391"/>
      <c r="QF391"/>
      <c r="QG391"/>
      <c r="QH391"/>
      <c r="QI391"/>
      <c r="QJ391"/>
      <c r="QK391"/>
      <c r="QL391"/>
      <c r="QM391"/>
      <c r="QN391"/>
      <c r="QO391"/>
      <c r="QP391"/>
      <c r="QQ391"/>
      <c r="QR391"/>
      <c r="QS391"/>
      <c r="QT391"/>
      <c r="QU391"/>
      <c r="QV391"/>
      <c r="QW391"/>
      <c r="QX391"/>
      <c r="QY391"/>
      <c r="QZ391"/>
      <c r="RA391"/>
      <c r="RB391"/>
      <c r="RC391"/>
      <c r="RD391"/>
      <c r="RE391"/>
      <c r="RF391"/>
      <c r="RG391"/>
      <c r="RH391"/>
      <c r="RI391"/>
      <c r="RJ391"/>
      <c r="RK391"/>
      <c r="RL391"/>
      <c r="RM391"/>
      <c r="RN391"/>
      <c r="RO391"/>
      <c r="RP391"/>
      <c r="RQ391"/>
      <c r="RR391"/>
      <c r="RS391"/>
      <c r="RT391"/>
      <c r="RU391"/>
      <c r="RV391"/>
      <c r="RW391"/>
      <c r="RX391"/>
      <c r="RY391"/>
      <c r="RZ391"/>
      <c r="SA391"/>
      <c r="SB391"/>
      <c r="SC391"/>
      <c r="SD391"/>
      <c r="SE391"/>
      <c r="SF391"/>
      <c r="SG391"/>
      <c r="SH391"/>
      <c r="SI391"/>
      <c r="SJ391"/>
      <c r="SK391"/>
      <c r="SL391"/>
      <c r="SM391"/>
      <c r="SN391"/>
      <c r="SO391"/>
      <c r="SP391"/>
      <c r="SQ391"/>
      <c r="SR391"/>
      <c r="SS391"/>
      <c r="ST391"/>
      <c r="SU391"/>
      <c r="SV391"/>
      <c r="SW391"/>
      <c r="SX391"/>
      <c r="SY391"/>
      <c r="SZ391"/>
      <c r="TA391"/>
      <c r="TB391"/>
      <c r="TC391"/>
      <c r="TD391"/>
      <c r="TE391"/>
      <c r="TF391"/>
      <c r="TG391"/>
      <c r="TH391"/>
      <c r="TI391"/>
      <c r="TJ391"/>
      <c r="TK391"/>
      <c r="TL391"/>
      <c r="TM391"/>
      <c r="TN391"/>
      <c r="TO391"/>
      <c r="TP391"/>
      <c r="TQ391"/>
      <c r="TR391"/>
      <c r="TS391"/>
      <c r="TT391"/>
      <c r="TU391"/>
      <c r="TV391"/>
      <c r="TW391"/>
      <c r="TX391"/>
      <c r="TY391"/>
      <c r="TZ391"/>
      <c r="UA391"/>
      <c r="UB391"/>
      <c r="UC391"/>
      <c r="UD391"/>
      <c r="UE391"/>
      <c r="UF391"/>
      <c r="UG391"/>
      <c r="UH391"/>
      <c r="UI391"/>
      <c r="UJ391"/>
      <c r="UK391"/>
      <c r="UL391"/>
      <c r="UM391"/>
      <c r="UN391"/>
      <c r="UO391"/>
      <c r="UP391"/>
      <c r="UQ391"/>
      <c r="UR391"/>
      <c r="US391"/>
      <c r="UT391"/>
      <c r="UU391"/>
      <c r="UV391"/>
      <c r="UW391"/>
      <c r="UX391"/>
      <c r="UY391"/>
      <c r="UZ391"/>
      <c r="VA391"/>
      <c r="VB391"/>
      <c r="VC391"/>
      <c r="VD391"/>
      <c r="VE391"/>
      <c r="VF391"/>
      <c r="VG391"/>
      <c r="VH391"/>
      <c r="VI391"/>
      <c r="VJ391"/>
      <c r="VK391"/>
      <c r="VL391"/>
      <c r="VM391"/>
      <c r="VN391"/>
      <c r="VO391"/>
      <c r="VP391"/>
      <c r="VQ391"/>
      <c r="VR391"/>
      <c r="VS391"/>
      <c r="VT391"/>
      <c r="VU391"/>
      <c r="VV391"/>
      <c r="VW391"/>
      <c r="VX391"/>
      <c r="VY391"/>
      <c r="VZ391"/>
      <c r="WA391"/>
      <c r="WB391"/>
      <c r="WC391"/>
      <c r="WD391"/>
      <c r="WE391"/>
      <c r="WF391"/>
      <c r="WG391"/>
      <c r="WH391"/>
      <c r="WI391"/>
      <c r="WJ391"/>
      <c r="WK391"/>
      <c r="WL391"/>
      <c r="WM391"/>
      <c r="WN391"/>
      <c r="WO391"/>
      <c r="WP391"/>
      <c r="WQ391"/>
      <c r="WR391"/>
      <c r="WS391"/>
      <c r="WT391"/>
      <c r="WU391"/>
      <c r="WV391"/>
      <c r="WW391"/>
      <c r="WX391"/>
      <c r="WY391"/>
      <c r="WZ391"/>
      <c r="XA391"/>
      <c r="XB391"/>
      <c r="XC391"/>
      <c r="XD391"/>
      <c r="XE391"/>
      <c r="XF391"/>
      <c r="XG391"/>
      <c r="XH391"/>
      <c r="XI391"/>
      <c r="XJ391"/>
      <c r="XK391"/>
      <c r="XL391"/>
      <c r="XM391"/>
      <c r="XN391"/>
      <c r="XO391"/>
      <c r="XP391"/>
      <c r="XQ391"/>
      <c r="XR391"/>
      <c r="XS391"/>
      <c r="XT391"/>
      <c r="XU391"/>
      <c r="XV391"/>
      <c r="XW391"/>
      <c r="XX391"/>
      <c r="XY391"/>
      <c r="XZ391"/>
      <c r="YA391"/>
      <c r="YB391"/>
      <c r="YC391"/>
      <c r="YD391"/>
      <c r="YE391"/>
      <c r="YF391"/>
      <c r="YG391"/>
      <c r="YH391"/>
      <c r="YI391"/>
      <c r="YJ391"/>
      <c r="YK391"/>
      <c r="YL391"/>
      <c r="YM391"/>
      <c r="YN391"/>
      <c r="YO391"/>
      <c r="YP391"/>
      <c r="YQ391"/>
      <c r="YR391"/>
      <c r="YS391"/>
      <c r="YT391"/>
      <c r="YU391"/>
      <c r="YV391"/>
      <c r="YW391"/>
      <c r="YX391"/>
      <c r="YY391"/>
      <c r="YZ391"/>
      <c r="ZA391"/>
      <c r="ZB391"/>
      <c r="ZC391"/>
      <c r="ZD391"/>
      <c r="ZE391"/>
      <c r="ZF391"/>
      <c r="ZG391"/>
      <c r="ZH391"/>
      <c r="ZI391"/>
      <c r="ZJ391"/>
      <c r="ZK391"/>
      <c r="ZL391"/>
      <c r="ZM391"/>
      <c r="ZN391"/>
      <c r="ZO391"/>
      <c r="ZP391"/>
      <c r="ZQ391"/>
      <c r="ZR391"/>
      <c r="ZS391"/>
      <c r="ZT391"/>
      <c r="ZU391"/>
      <c r="ZV391"/>
      <c r="ZW391"/>
      <c r="ZX391"/>
      <c r="ZY391"/>
      <c r="ZZ391"/>
    </row>
    <row r="392" spans="1:702" s="18" customFormat="1">
      <c r="A392" s="16" t="s">
        <v>180</v>
      </c>
      <c r="B392">
        <v>0</v>
      </c>
      <c r="C392">
        <v>25127.130714581075</v>
      </c>
      <c r="D392">
        <v>48754.386828239803</v>
      </c>
      <c r="E392">
        <v>74283.958944704616</v>
      </c>
      <c r="F392">
        <v>94101.380831504823</v>
      </c>
      <c r="G392">
        <v>121869.01951076958</v>
      </c>
      <c r="H392">
        <v>155539.96987524981</v>
      </c>
      <c r="I392">
        <v>190522.69501485975</v>
      </c>
      <c r="J392">
        <v>234527.44779979959</v>
      </c>
      <c r="K392">
        <v>268058.59269545111</v>
      </c>
      <c r="L392">
        <v>297863.75743729167</v>
      </c>
      <c r="M392">
        <v>327321.63006415783</v>
      </c>
      <c r="N392">
        <v>356248.74383728084</v>
      </c>
      <c r="O392">
        <v>386527.01007555466</v>
      </c>
      <c r="P392">
        <v>430968.99273751257</v>
      </c>
      <c r="Q392">
        <v>454762.62289557268</v>
      </c>
      <c r="R392">
        <v>483487.22770822002</v>
      </c>
      <c r="S392">
        <v>509022.61315307353</v>
      </c>
      <c r="T392">
        <v>547656.36155598972</v>
      </c>
      <c r="U392">
        <v>592811.64870258747</v>
      </c>
      <c r="V392">
        <v>621667.82672776759</v>
      </c>
      <c r="W392">
        <v>671643.21299276699</v>
      </c>
      <c r="X392">
        <v>716067.97002580285</v>
      </c>
      <c r="Y392">
        <v>755464.65487583925</v>
      </c>
      <c r="Z392">
        <v>783026.23930816154</v>
      </c>
      <c r="AA392">
        <v>824977.3193044035</v>
      </c>
      <c r="AB392">
        <v>871501.8682651117</v>
      </c>
      <c r="AC392">
        <v>909582.78847036778</v>
      </c>
      <c r="AD392">
        <v>927585.69922355097</v>
      </c>
      <c r="AE392">
        <v>981262.73416915699</v>
      </c>
      <c r="AF392">
        <v>1014001.6380443181</v>
      </c>
      <c r="AG392">
        <v>1031902.4819626581</v>
      </c>
      <c r="AH392">
        <v>1045373.6656679405</v>
      </c>
      <c r="AI392">
        <v>1051920.6014917509</v>
      </c>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c r="CW392"/>
      <c r="CX392"/>
      <c r="CY392"/>
      <c r="CZ392"/>
      <c r="DA392"/>
      <c r="DB392"/>
      <c r="DC392"/>
      <c r="DD392"/>
      <c r="DE392"/>
      <c r="DF392"/>
      <c r="DG392"/>
      <c r="DH392"/>
      <c r="DI392"/>
      <c r="DJ392"/>
      <c r="DK392"/>
      <c r="DL392"/>
      <c r="DM392"/>
      <c r="DN392"/>
      <c r="DO392"/>
      <c r="DP392"/>
      <c r="DQ392"/>
      <c r="DR392"/>
      <c r="DS392"/>
      <c r="DT392"/>
      <c r="DU392"/>
      <c r="DV392"/>
      <c r="DW392"/>
      <c r="DX392"/>
      <c r="DY392"/>
      <c r="DZ392"/>
      <c r="EA392"/>
      <c r="EB392"/>
      <c r="EC392"/>
      <c r="ED392"/>
      <c r="EE392"/>
      <c r="EF392"/>
      <c r="EG392"/>
      <c r="EH392"/>
      <c r="EI392"/>
      <c r="EJ392"/>
      <c r="EK392"/>
      <c r="EL392"/>
      <c r="EM392"/>
      <c r="EN392"/>
      <c r="EO392"/>
      <c r="EP392"/>
      <c r="EQ392"/>
      <c r="ER392"/>
      <c r="ES392"/>
      <c r="ET392"/>
      <c r="EU392"/>
      <c r="EV392"/>
      <c r="EW392"/>
      <c r="EX392"/>
      <c r="EY392"/>
      <c r="EZ392"/>
      <c r="FA392"/>
      <c r="FB392"/>
      <c r="FC392"/>
      <c r="FD392"/>
      <c r="FE392"/>
      <c r="FF392"/>
      <c r="FG392"/>
      <c r="FH392"/>
      <c r="FI392"/>
      <c r="FJ392"/>
      <c r="FK392"/>
      <c r="FL392"/>
      <c r="FM392"/>
      <c r="FN392"/>
      <c r="FO392"/>
      <c r="FP392"/>
      <c r="FQ392"/>
      <c r="FR392"/>
      <c r="FS392"/>
      <c r="FT392"/>
      <c r="FU392"/>
      <c r="FV392"/>
      <c r="FW392"/>
      <c r="FX392"/>
      <c r="FY392"/>
      <c r="FZ392"/>
      <c r="GA392"/>
      <c r="GB392"/>
      <c r="GC392"/>
      <c r="GD392"/>
      <c r="GE392"/>
      <c r="GF392"/>
      <c r="GG392"/>
      <c r="GH392"/>
      <c r="GI392"/>
      <c r="GJ392"/>
      <c r="GK392"/>
      <c r="GL392"/>
      <c r="GM392"/>
      <c r="GN392"/>
      <c r="GO392"/>
      <c r="GP392"/>
      <c r="GQ392"/>
      <c r="GR392"/>
      <c r="GS392"/>
      <c r="GT392"/>
      <c r="GU392"/>
      <c r="GV392"/>
      <c r="GW392"/>
      <c r="GX392"/>
      <c r="GY392"/>
      <c r="GZ392"/>
      <c r="HA392"/>
      <c r="HB392"/>
      <c r="HC392"/>
      <c r="HD392"/>
      <c r="HE392"/>
      <c r="HF392"/>
      <c r="HG392"/>
      <c r="HH392"/>
      <c r="HI392"/>
      <c r="HJ392"/>
      <c r="HK392"/>
      <c r="HL392"/>
      <c r="HM392"/>
      <c r="HN392"/>
      <c r="HO392"/>
      <c r="HP392"/>
      <c r="HQ392"/>
      <c r="HR392"/>
      <c r="HS392"/>
      <c r="HT392"/>
      <c r="HU392"/>
      <c r="HV392"/>
      <c r="HW392"/>
      <c r="HX392"/>
      <c r="HY392"/>
      <c r="HZ392"/>
      <c r="IA392"/>
      <c r="IB392"/>
      <c r="IC392"/>
      <c r="ID392"/>
      <c r="IE392"/>
      <c r="IF392"/>
      <c r="IG392"/>
      <c r="IH392"/>
      <c r="II392"/>
      <c r="IJ392"/>
      <c r="IK392"/>
      <c r="IL392"/>
      <c r="IM392"/>
      <c r="IN392"/>
      <c r="IO392"/>
      <c r="IP392"/>
      <c r="IQ392"/>
      <c r="IR392"/>
      <c r="IS392"/>
      <c r="IT392"/>
      <c r="IU392"/>
      <c r="IV392"/>
      <c r="IW392"/>
      <c r="IX392"/>
      <c r="IY392"/>
      <c r="IZ392"/>
      <c r="JA392"/>
      <c r="JB392"/>
      <c r="JC392"/>
      <c r="JD392"/>
      <c r="JE392"/>
      <c r="JF392"/>
      <c r="JG392"/>
      <c r="JH392"/>
      <c r="JI392"/>
      <c r="JJ392"/>
      <c r="JK392"/>
      <c r="JL392"/>
      <c r="JM392"/>
      <c r="JN392"/>
      <c r="JO392"/>
      <c r="JP392"/>
      <c r="JQ392"/>
      <c r="JR392"/>
      <c r="JS392"/>
      <c r="JT392"/>
      <c r="JU392"/>
      <c r="JV392"/>
      <c r="JW392"/>
      <c r="JX392"/>
      <c r="JY392"/>
      <c r="JZ392"/>
      <c r="KA392"/>
      <c r="KB392"/>
      <c r="KC392"/>
      <c r="KD392"/>
      <c r="KE392"/>
      <c r="KF392"/>
      <c r="KG392"/>
      <c r="KH392"/>
      <c r="KI392"/>
      <c r="KJ392"/>
      <c r="KK392"/>
      <c r="KL392"/>
      <c r="KM392"/>
      <c r="KN392"/>
      <c r="KO392"/>
      <c r="KP392"/>
      <c r="KQ392"/>
      <c r="KR392"/>
      <c r="KS392"/>
      <c r="KT392"/>
      <c r="KU392"/>
      <c r="KV392"/>
      <c r="KW392"/>
      <c r="KX392"/>
      <c r="KY392"/>
      <c r="KZ392"/>
      <c r="LA392"/>
      <c r="LB392"/>
      <c r="LC392"/>
      <c r="LD392"/>
      <c r="LE392"/>
      <c r="LF392"/>
      <c r="LG392"/>
      <c r="LH392"/>
      <c r="LI392"/>
      <c r="LJ392"/>
      <c r="LK392"/>
      <c r="LL392"/>
      <c r="LM392"/>
      <c r="LN392"/>
      <c r="LO392"/>
      <c r="LP392"/>
      <c r="LQ392"/>
      <c r="LR392"/>
      <c r="LS392"/>
      <c r="LT392"/>
      <c r="LU392"/>
      <c r="LV392"/>
      <c r="LW392"/>
      <c r="LX392"/>
      <c r="LY392"/>
      <c r="LZ392"/>
      <c r="MA392"/>
      <c r="MB392"/>
      <c r="MC392"/>
      <c r="MD392"/>
      <c r="ME392"/>
      <c r="MF392"/>
      <c r="MG392"/>
      <c r="MH392"/>
      <c r="MI392"/>
      <c r="MJ392"/>
      <c r="MK392"/>
      <c r="ML392"/>
      <c r="MM392"/>
      <c r="MN392"/>
      <c r="MO392"/>
      <c r="MP392"/>
      <c r="MQ392"/>
      <c r="MR392"/>
      <c r="MS392"/>
      <c r="MT392"/>
      <c r="MU392"/>
      <c r="MV392"/>
      <c r="MW392"/>
      <c r="MX392"/>
      <c r="MY392"/>
      <c r="MZ392"/>
      <c r="NA392"/>
      <c r="NB392"/>
      <c r="NC392"/>
      <c r="ND392"/>
      <c r="NE392"/>
      <c r="NF392"/>
      <c r="NG392"/>
      <c r="NH392"/>
      <c r="NI392"/>
      <c r="NJ392"/>
      <c r="NK392"/>
      <c r="NL392"/>
      <c r="NM392"/>
      <c r="NN392"/>
      <c r="NO392"/>
      <c r="NP392"/>
      <c r="NQ392"/>
      <c r="NR392"/>
      <c r="NS392"/>
      <c r="NT392"/>
      <c r="NU392"/>
      <c r="NV392"/>
      <c r="NW392"/>
      <c r="NX392"/>
      <c r="NY392"/>
      <c r="NZ392"/>
      <c r="OA392"/>
      <c r="OB392"/>
      <c r="OC392"/>
      <c r="OD392"/>
      <c r="OE392"/>
      <c r="OF392"/>
      <c r="OG392"/>
      <c r="OH392"/>
      <c r="OI392"/>
      <c r="OJ392"/>
      <c r="OK392"/>
      <c r="OL392"/>
      <c r="OM392"/>
      <c r="ON392"/>
      <c r="OO392"/>
      <c r="OP392"/>
      <c r="OQ392"/>
      <c r="OR392"/>
      <c r="OS392"/>
      <c r="OT392"/>
      <c r="OU392"/>
      <c r="OV392"/>
      <c r="OW392"/>
      <c r="OX392"/>
      <c r="OY392"/>
      <c r="OZ392"/>
      <c r="PA392"/>
      <c r="PB392"/>
      <c r="PC392"/>
      <c r="PD392"/>
      <c r="PE392"/>
      <c r="PF392"/>
      <c r="PG392"/>
      <c r="PH392"/>
      <c r="PI392"/>
      <c r="PJ392"/>
      <c r="PK392"/>
      <c r="PL392"/>
      <c r="PM392"/>
      <c r="PN392"/>
      <c r="PO392"/>
      <c r="PP392"/>
      <c r="PQ392"/>
      <c r="PR392"/>
      <c r="PS392"/>
      <c r="PT392"/>
      <c r="PU392"/>
      <c r="PV392"/>
      <c r="PW392"/>
      <c r="PX392"/>
      <c r="PY392"/>
      <c r="PZ392"/>
      <c r="QA392"/>
      <c r="QB392"/>
      <c r="QC392"/>
      <c r="QD392"/>
      <c r="QE392"/>
      <c r="QF392"/>
      <c r="QG392"/>
      <c r="QH392"/>
      <c r="QI392"/>
      <c r="QJ392"/>
      <c r="QK392"/>
      <c r="QL392"/>
      <c r="QM392"/>
      <c r="QN392"/>
      <c r="QO392"/>
      <c r="QP392"/>
      <c r="QQ392"/>
      <c r="QR392"/>
      <c r="QS392"/>
      <c r="QT392"/>
      <c r="QU392"/>
      <c r="QV392"/>
      <c r="QW392"/>
      <c r="QX392"/>
      <c r="QY392"/>
      <c r="QZ392"/>
      <c r="RA392"/>
      <c r="RB392"/>
      <c r="RC392"/>
      <c r="RD392"/>
      <c r="RE392"/>
      <c r="RF392"/>
      <c r="RG392"/>
      <c r="RH392"/>
      <c r="RI392"/>
      <c r="RJ392"/>
      <c r="RK392"/>
      <c r="RL392"/>
      <c r="RM392"/>
      <c r="RN392"/>
      <c r="RO392"/>
      <c r="RP392"/>
      <c r="RQ392"/>
      <c r="RR392"/>
      <c r="RS392"/>
      <c r="RT392"/>
      <c r="RU392"/>
      <c r="RV392"/>
      <c r="RW392"/>
      <c r="RX392"/>
      <c r="RY392"/>
      <c r="RZ392"/>
      <c r="SA392"/>
      <c r="SB392"/>
      <c r="SC392"/>
      <c r="SD392"/>
      <c r="SE392"/>
      <c r="SF392"/>
      <c r="SG392"/>
      <c r="SH392"/>
      <c r="SI392"/>
      <c r="SJ392"/>
      <c r="SK392"/>
      <c r="SL392"/>
      <c r="SM392"/>
      <c r="SN392"/>
      <c r="SO392"/>
      <c r="SP392"/>
      <c r="SQ392"/>
      <c r="SR392"/>
      <c r="SS392"/>
      <c r="ST392"/>
      <c r="SU392"/>
      <c r="SV392"/>
      <c r="SW392"/>
      <c r="SX392"/>
      <c r="SY392"/>
      <c r="SZ392"/>
      <c r="TA392"/>
      <c r="TB392"/>
      <c r="TC392"/>
      <c r="TD392"/>
      <c r="TE392"/>
      <c r="TF392"/>
      <c r="TG392"/>
      <c r="TH392"/>
      <c r="TI392"/>
      <c r="TJ392"/>
      <c r="TK392"/>
      <c r="TL392"/>
      <c r="TM392"/>
      <c r="TN392"/>
      <c r="TO392"/>
      <c r="TP392"/>
      <c r="TQ392"/>
      <c r="TR392"/>
      <c r="TS392"/>
      <c r="TT392"/>
      <c r="TU392"/>
      <c r="TV392"/>
      <c r="TW392"/>
      <c r="TX392"/>
      <c r="TY392"/>
      <c r="TZ392"/>
      <c r="UA392"/>
      <c r="UB392"/>
      <c r="UC392"/>
      <c r="UD392"/>
      <c r="UE392"/>
      <c r="UF392"/>
      <c r="UG392"/>
      <c r="UH392"/>
      <c r="UI392"/>
      <c r="UJ392"/>
      <c r="UK392"/>
      <c r="UL392"/>
      <c r="UM392"/>
      <c r="UN392"/>
      <c r="UO392"/>
      <c r="UP392"/>
      <c r="UQ392"/>
      <c r="UR392"/>
      <c r="US392"/>
      <c r="UT392"/>
      <c r="UU392"/>
      <c r="UV392"/>
      <c r="UW392"/>
      <c r="UX392"/>
      <c r="UY392"/>
      <c r="UZ392"/>
      <c r="VA392"/>
      <c r="VB392"/>
      <c r="VC392"/>
      <c r="VD392"/>
      <c r="VE392"/>
      <c r="VF392"/>
      <c r="VG392"/>
      <c r="VH392"/>
      <c r="VI392"/>
      <c r="VJ392"/>
      <c r="VK392"/>
      <c r="VL392"/>
      <c r="VM392"/>
      <c r="VN392"/>
      <c r="VO392"/>
      <c r="VP392"/>
      <c r="VQ392"/>
      <c r="VR392"/>
      <c r="VS392"/>
      <c r="VT392"/>
      <c r="VU392"/>
      <c r="VV392"/>
      <c r="VW392"/>
      <c r="VX392"/>
      <c r="VY392"/>
      <c r="VZ392"/>
      <c r="WA392"/>
      <c r="WB392"/>
      <c r="WC392"/>
      <c r="WD392"/>
      <c r="WE392"/>
      <c r="WF392"/>
      <c r="WG392"/>
      <c r="WH392"/>
      <c r="WI392"/>
      <c r="WJ392"/>
      <c r="WK392"/>
      <c r="WL392"/>
      <c r="WM392"/>
      <c r="WN392"/>
      <c r="WO392"/>
      <c r="WP392"/>
      <c r="WQ392"/>
      <c r="WR392"/>
      <c r="WS392"/>
      <c r="WT392"/>
      <c r="WU392"/>
      <c r="WV392"/>
      <c r="WW392"/>
      <c r="WX392"/>
      <c r="WY392"/>
      <c r="WZ392"/>
      <c r="XA392"/>
      <c r="XB392"/>
      <c r="XC392"/>
      <c r="XD392"/>
      <c r="XE392"/>
      <c r="XF392"/>
      <c r="XG392"/>
      <c r="XH392"/>
      <c r="XI392"/>
      <c r="XJ392"/>
      <c r="XK392"/>
      <c r="XL392"/>
      <c r="XM392"/>
      <c r="XN392"/>
      <c r="XO392"/>
      <c r="XP392"/>
      <c r="XQ392"/>
      <c r="XR392"/>
      <c r="XS392"/>
      <c r="XT392"/>
      <c r="XU392"/>
      <c r="XV392"/>
      <c r="XW392"/>
      <c r="XX392"/>
      <c r="XY392"/>
      <c r="XZ392"/>
      <c r="YA392"/>
      <c r="YB392"/>
      <c r="YC392"/>
      <c r="YD392"/>
      <c r="YE392"/>
      <c r="YF392"/>
      <c r="YG392"/>
      <c r="YH392"/>
      <c r="YI392"/>
      <c r="YJ392"/>
      <c r="YK392"/>
      <c r="YL392"/>
      <c r="YM392"/>
      <c r="YN392"/>
      <c r="YO392"/>
      <c r="YP392"/>
      <c r="YQ392"/>
      <c r="YR392"/>
      <c r="YS392"/>
      <c r="YT392"/>
      <c r="YU392"/>
      <c r="YV392"/>
      <c r="YW392"/>
      <c r="YX392"/>
      <c r="YY392"/>
      <c r="YZ392"/>
      <c r="ZA392"/>
      <c r="ZB392"/>
      <c r="ZC392"/>
      <c r="ZD392"/>
      <c r="ZE392"/>
      <c r="ZF392"/>
      <c r="ZG392"/>
      <c r="ZH392"/>
      <c r="ZI392"/>
      <c r="ZJ392"/>
      <c r="ZK392"/>
      <c r="ZL392"/>
      <c r="ZM392"/>
      <c r="ZN392"/>
      <c r="ZO392"/>
      <c r="ZP392"/>
      <c r="ZQ392"/>
      <c r="ZR392"/>
      <c r="ZS392"/>
      <c r="ZT392"/>
      <c r="ZU392"/>
      <c r="ZV392"/>
      <c r="ZW392"/>
      <c r="ZX392"/>
      <c r="ZY392"/>
      <c r="ZZ392"/>
    </row>
    <row r="393" spans="1:702" s="18" customFormat="1">
      <c r="A393" s="16" t="s">
        <v>68</v>
      </c>
      <c r="B393">
        <v>502542.61429162155</v>
      </c>
      <c r="C393">
        <v>458583.65705142228</v>
      </c>
      <c r="D393">
        <v>485522.71233314945</v>
      </c>
      <c r="E393">
        <v>489759.50416373712</v>
      </c>
      <c r="F393">
        <v>503269.77706570149</v>
      </c>
      <c r="G393">
        <v>508215.88231996913</v>
      </c>
      <c r="H393">
        <v>541710.97491580073</v>
      </c>
      <c r="I393">
        <v>611949.3200471967</v>
      </c>
      <c r="J393">
        <v>504673.93549834221</v>
      </c>
      <c r="K393">
        <v>453625.28984709532</v>
      </c>
      <c r="L393">
        <v>404668.01141694502</v>
      </c>
      <c r="M393">
        <v>424415.41221027431</v>
      </c>
      <c r="N393">
        <v>446981.082028565</v>
      </c>
      <c r="O393">
        <v>397613.72903370147</v>
      </c>
      <c r="P393">
        <v>331648.76083951647</v>
      </c>
      <c r="Q393">
        <v>310438.32603079185</v>
      </c>
      <c r="R393">
        <v>300296.2827407319</v>
      </c>
      <c r="S393">
        <v>282217.83783915034</v>
      </c>
      <c r="T393">
        <v>240784.14510239282</v>
      </c>
      <c r="U393">
        <v>244874.79746027052</v>
      </c>
      <c r="V393">
        <v>274173.30568887026</v>
      </c>
      <c r="W393">
        <v>320891.08470756543</v>
      </c>
      <c r="X393">
        <v>294363.85788786988</v>
      </c>
      <c r="Y393">
        <v>265750.40155686729</v>
      </c>
      <c r="Z393">
        <v>204826.78561714262</v>
      </c>
      <c r="AA393">
        <v>235572.51353306562</v>
      </c>
      <c r="AB393">
        <v>220029.55038919798</v>
      </c>
      <c r="AC393">
        <v>187240.52842006373</v>
      </c>
      <c r="AD393">
        <v>177413.44122893503</v>
      </c>
      <c r="AE393">
        <v>162924.49241400426</v>
      </c>
      <c r="AF393">
        <v>166843.79764549609</v>
      </c>
      <c r="AG393">
        <v>148575.16608623284</v>
      </c>
      <c r="AH393">
        <v>121387.63075174484</v>
      </c>
      <c r="AI393">
        <v>109311.99317003196</v>
      </c>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c r="CW393"/>
      <c r="CX393"/>
      <c r="CY393"/>
      <c r="CZ393"/>
      <c r="DA393"/>
      <c r="DB393"/>
      <c r="DC393"/>
      <c r="DD393"/>
      <c r="DE393"/>
      <c r="DF393"/>
      <c r="DG393"/>
      <c r="DH393"/>
      <c r="DI393"/>
      <c r="DJ393"/>
      <c r="DK393"/>
      <c r="DL393"/>
      <c r="DM393"/>
      <c r="DN393"/>
      <c r="DO393"/>
      <c r="DP393"/>
      <c r="DQ393"/>
      <c r="DR393"/>
      <c r="DS393"/>
      <c r="DT393"/>
      <c r="DU393"/>
      <c r="DV393"/>
      <c r="DW393"/>
      <c r="DX393"/>
      <c r="DY393"/>
      <c r="DZ393"/>
      <c r="EA393"/>
      <c r="EB393"/>
      <c r="EC393"/>
      <c r="ED393"/>
      <c r="EE393"/>
      <c r="EF393"/>
      <c r="EG393"/>
      <c r="EH393"/>
      <c r="EI393"/>
      <c r="EJ393"/>
      <c r="EK393"/>
      <c r="EL393"/>
      <c r="EM393"/>
      <c r="EN393"/>
      <c r="EO393"/>
      <c r="EP393"/>
      <c r="EQ393"/>
      <c r="ER393"/>
      <c r="ES393"/>
      <c r="ET393"/>
      <c r="EU393"/>
      <c r="EV393"/>
      <c r="EW393"/>
      <c r="EX393"/>
      <c r="EY393"/>
      <c r="EZ393"/>
      <c r="FA393"/>
      <c r="FB393"/>
      <c r="FC393"/>
      <c r="FD393"/>
      <c r="FE393"/>
      <c r="FF393"/>
      <c r="FG393"/>
      <c r="FH393"/>
      <c r="FI393"/>
      <c r="FJ393"/>
      <c r="FK393"/>
      <c r="FL393"/>
      <c r="FM393"/>
      <c r="FN393"/>
      <c r="FO393"/>
      <c r="FP393"/>
      <c r="FQ393"/>
      <c r="FR393"/>
      <c r="FS393"/>
      <c r="FT393"/>
      <c r="FU393"/>
      <c r="FV393"/>
      <c r="FW393"/>
      <c r="FX393"/>
      <c r="FY393"/>
      <c r="FZ393"/>
      <c r="GA393"/>
      <c r="GB393"/>
      <c r="GC393"/>
      <c r="GD393"/>
      <c r="GE393"/>
      <c r="GF393"/>
      <c r="GG393"/>
      <c r="GH393"/>
      <c r="GI393"/>
      <c r="GJ393"/>
      <c r="GK393"/>
      <c r="GL393"/>
      <c r="GM393"/>
      <c r="GN393"/>
      <c r="GO393"/>
      <c r="GP393"/>
      <c r="GQ393"/>
      <c r="GR393"/>
      <c r="GS393"/>
      <c r="GT393"/>
      <c r="GU393"/>
      <c r="GV393"/>
      <c r="GW393"/>
      <c r="GX393"/>
      <c r="GY393"/>
      <c r="GZ393"/>
      <c r="HA393"/>
      <c r="HB393"/>
      <c r="HC393"/>
      <c r="HD393"/>
      <c r="HE393"/>
      <c r="HF393"/>
      <c r="HG393"/>
      <c r="HH393"/>
      <c r="HI393"/>
      <c r="HJ393"/>
      <c r="HK393"/>
      <c r="HL393"/>
      <c r="HM393"/>
      <c r="HN393"/>
      <c r="HO393"/>
      <c r="HP393"/>
      <c r="HQ393"/>
      <c r="HR393"/>
      <c r="HS393"/>
      <c r="HT393"/>
      <c r="HU393"/>
      <c r="HV393"/>
      <c r="HW393"/>
      <c r="HX393"/>
      <c r="HY393"/>
      <c r="HZ393"/>
      <c r="IA393"/>
      <c r="IB393"/>
      <c r="IC393"/>
      <c r="ID393"/>
      <c r="IE393"/>
      <c r="IF393"/>
      <c r="IG393"/>
      <c r="IH393"/>
      <c r="II393"/>
      <c r="IJ393"/>
      <c r="IK393"/>
      <c r="IL393"/>
      <c r="IM393"/>
      <c r="IN393"/>
      <c r="IO393"/>
      <c r="IP393"/>
      <c r="IQ393"/>
      <c r="IR393"/>
      <c r="IS393"/>
      <c r="IT393"/>
      <c r="IU393"/>
      <c r="IV393"/>
      <c r="IW393"/>
      <c r="IX393"/>
      <c r="IY393"/>
      <c r="IZ393"/>
      <c r="JA393"/>
      <c r="JB393"/>
      <c r="JC393"/>
      <c r="JD393"/>
      <c r="JE393"/>
      <c r="JF393"/>
      <c r="JG393"/>
      <c r="JH393"/>
      <c r="JI393"/>
      <c r="JJ393"/>
      <c r="JK393"/>
      <c r="JL393"/>
      <c r="JM393"/>
      <c r="JN393"/>
      <c r="JO393"/>
      <c r="JP393"/>
      <c r="JQ393"/>
      <c r="JR393"/>
      <c r="JS393"/>
      <c r="JT393"/>
      <c r="JU393"/>
      <c r="JV393"/>
      <c r="JW393"/>
      <c r="JX393"/>
      <c r="JY393"/>
      <c r="JZ393"/>
      <c r="KA393"/>
      <c r="KB393"/>
      <c r="KC393"/>
      <c r="KD393"/>
      <c r="KE393"/>
      <c r="KF393"/>
      <c r="KG393"/>
      <c r="KH393"/>
      <c r="KI393"/>
      <c r="KJ393"/>
      <c r="KK393"/>
      <c r="KL393"/>
      <c r="KM393"/>
      <c r="KN393"/>
      <c r="KO393"/>
      <c r="KP393"/>
      <c r="KQ393"/>
      <c r="KR393"/>
      <c r="KS393"/>
      <c r="KT393"/>
      <c r="KU393"/>
      <c r="KV393"/>
      <c r="KW393"/>
      <c r="KX393"/>
      <c r="KY393"/>
      <c r="KZ393"/>
      <c r="LA393"/>
      <c r="LB393"/>
      <c r="LC393"/>
      <c r="LD393"/>
      <c r="LE393"/>
      <c r="LF393"/>
      <c r="LG393"/>
      <c r="LH393"/>
      <c r="LI393"/>
      <c r="LJ393"/>
      <c r="LK393"/>
      <c r="LL393"/>
      <c r="LM393"/>
      <c r="LN393"/>
      <c r="LO393"/>
      <c r="LP393"/>
      <c r="LQ393"/>
      <c r="LR393"/>
      <c r="LS393"/>
      <c r="LT393"/>
      <c r="LU393"/>
      <c r="LV393"/>
      <c r="LW393"/>
      <c r="LX393"/>
      <c r="LY393"/>
      <c r="LZ393"/>
      <c r="MA393"/>
      <c r="MB393"/>
      <c r="MC393"/>
      <c r="MD393"/>
      <c r="ME393"/>
      <c r="MF393"/>
      <c r="MG393"/>
      <c r="MH393"/>
      <c r="MI393"/>
      <c r="MJ393"/>
      <c r="MK393"/>
      <c r="ML393"/>
      <c r="MM393"/>
      <c r="MN393"/>
      <c r="MO393"/>
      <c r="MP393"/>
      <c r="MQ393"/>
      <c r="MR393"/>
      <c r="MS393"/>
      <c r="MT393"/>
      <c r="MU393"/>
      <c r="MV393"/>
      <c r="MW393"/>
      <c r="MX393"/>
      <c r="MY393"/>
      <c r="MZ393"/>
      <c r="NA393"/>
      <c r="NB393"/>
      <c r="NC393"/>
      <c r="ND393"/>
      <c r="NE393"/>
      <c r="NF393"/>
      <c r="NG393"/>
      <c r="NH393"/>
      <c r="NI393"/>
      <c r="NJ393"/>
      <c r="NK393"/>
      <c r="NL393"/>
      <c r="NM393"/>
      <c r="NN393"/>
      <c r="NO393"/>
      <c r="NP393"/>
      <c r="NQ393"/>
      <c r="NR393"/>
      <c r="NS393"/>
      <c r="NT393"/>
      <c r="NU393"/>
      <c r="NV393"/>
      <c r="NW393"/>
      <c r="NX393"/>
      <c r="NY393"/>
      <c r="NZ393"/>
      <c r="OA393"/>
      <c r="OB393"/>
      <c r="OC393"/>
      <c r="OD393"/>
      <c r="OE393"/>
      <c r="OF393"/>
      <c r="OG393"/>
      <c r="OH393"/>
      <c r="OI393"/>
      <c r="OJ393"/>
      <c r="OK393"/>
      <c r="OL393"/>
      <c r="OM393"/>
      <c r="ON393"/>
      <c r="OO393"/>
      <c r="OP393"/>
      <c r="OQ393"/>
      <c r="OR393"/>
      <c r="OS393"/>
      <c r="OT393"/>
      <c r="OU393"/>
      <c r="OV393"/>
      <c r="OW393"/>
      <c r="OX393"/>
      <c r="OY393"/>
      <c r="OZ393"/>
      <c r="PA393"/>
      <c r="PB393"/>
      <c r="PC393"/>
      <c r="PD393"/>
      <c r="PE393"/>
      <c r="PF393"/>
      <c r="PG393"/>
      <c r="PH393"/>
      <c r="PI393"/>
      <c r="PJ393"/>
      <c r="PK393"/>
      <c r="PL393"/>
      <c r="PM393"/>
      <c r="PN393"/>
      <c r="PO393"/>
      <c r="PP393"/>
      <c r="PQ393"/>
      <c r="PR393"/>
      <c r="PS393"/>
      <c r="PT393"/>
      <c r="PU393"/>
      <c r="PV393"/>
      <c r="PW393"/>
      <c r="PX393"/>
      <c r="PY393"/>
      <c r="PZ393"/>
      <c r="QA393"/>
      <c r="QB393"/>
      <c r="QC393"/>
      <c r="QD393"/>
      <c r="QE393"/>
      <c r="QF393"/>
      <c r="QG393"/>
      <c r="QH393"/>
      <c r="QI393"/>
      <c r="QJ393"/>
      <c r="QK393"/>
      <c r="QL393"/>
      <c r="QM393"/>
      <c r="QN393"/>
      <c r="QO393"/>
      <c r="QP393"/>
      <c r="QQ393"/>
      <c r="QR393"/>
      <c r="QS393"/>
      <c r="QT393"/>
      <c r="QU393"/>
      <c r="QV393"/>
      <c r="QW393"/>
      <c r="QX393"/>
      <c r="QY393"/>
      <c r="QZ393"/>
      <c r="RA393"/>
      <c r="RB393"/>
      <c r="RC393"/>
      <c r="RD393"/>
      <c r="RE393"/>
      <c r="RF393"/>
      <c r="RG393"/>
      <c r="RH393"/>
      <c r="RI393"/>
      <c r="RJ393"/>
      <c r="RK393"/>
      <c r="RL393"/>
      <c r="RM393"/>
      <c r="RN393"/>
      <c r="RO393"/>
      <c r="RP393"/>
      <c r="RQ393"/>
      <c r="RR393"/>
      <c r="RS393"/>
      <c r="RT393"/>
      <c r="RU393"/>
      <c r="RV393"/>
      <c r="RW393"/>
      <c r="RX393"/>
      <c r="RY393"/>
      <c r="RZ393"/>
      <c r="SA393"/>
      <c r="SB393"/>
      <c r="SC393"/>
      <c r="SD393"/>
      <c r="SE393"/>
      <c r="SF393"/>
      <c r="SG393"/>
      <c r="SH393"/>
      <c r="SI393"/>
      <c r="SJ393"/>
      <c r="SK393"/>
      <c r="SL393"/>
      <c r="SM393"/>
      <c r="SN393"/>
      <c r="SO393"/>
      <c r="SP393"/>
      <c r="SQ393"/>
      <c r="SR393"/>
      <c r="SS393"/>
      <c r="ST393"/>
      <c r="SU393"/>
      <c r="SV393"/>
      <c r="SW393"/>
      <c r="SX393"/>
      <c r="SY393"/>
      <c r="SZ393"/>
      <c r="TA393"/>
      <c r="TB393"/>
      <c r="TC393"/>
      <c r="TD393"/>
      <c r="TE393"/>
      <c r="TF393"/>
      <c r="TG393"/>
      <c r="TH393"/>
      <c r="TI393"/>
      <c r="TJ393"/>
      <c r="TK393"/>
      <c r="TL393"/>
      <c r="TM393"/>
      <c r="TN393"/>
      <c r="TO393"/>
      <c r="TP393"/>
      <c r="TQ393"/>
      <c r="TR393"/>
      <c r="TS393"/>
      <c r="TT393"/>
      <c r="TU393"/>
      <c r="TV393"/>
      <c r="TW393"/>
      <c r="TX393"/>
      <c r="TY393"/>
      <c r="TZ393"/>
      <c r="UA393"/>
      <c r="UB393"/>
      <c r="UC393"/>
      <c r="UD393"/>
      <c r="UE393"/>
      <c r="UF393"/>
      <c r="UG393"/>
      <c r="UH393"/>
      <c r="UI393"/>
      <c r="UJ393"/>
      <c r="UK393"/>
      <c r="UL393"/>
      <c r="UM393"/>
      <c r="UN393"/>
      <c r="UO393"/>
      <c r="UP393"/>
      <c r="UQ393"/>
      <c r="UR393"/>
      <c r="US393"/>
      <c r="UT393"/>
      <c r="UU393"/>
      <c r="UV393"/>
      <c r="UW393"/>
      <c r="UX393"/>
      <c r="UY393"/>
      <c r="UZ393"/>
      <c r="VA393"/>
      <c r="VB393"/>
      <c r="VC393"/>
      <c r="VD393"/>
      <c r="VE393"/>
      <c r="VF393"/>
      <c r="VG393"/>
      <c r="VH393"/>
      <c r="VI393"/>
      <c r="VJ393"/>
      <c r="VK393"/>
      <c r="VL393"/>
      <c r="VM393"/>
      <c r="VN393"/>
      <c r="VO393"/>
      <c r="VP393"/>
      <c r="VQ393"/>
      <c r="VR393"/>
      <c r="VS393"/>
      <c r="VT393"/>
      <c r="VU393"/>
      <c r="VV393"/>
      <c r="VW393"/>
      <c r="VX393"/>
      <c r="VY393"/>
      <c r="VZ393"/>
      <c r="WA393"/>
      <c r="WB393"/>
      <c r="WC393"/>
      <c r="WD393"/>
      <c r="WE393"/>
      <c r="WF393"/>
      <c r="WG393"/>
      <c r="WH393"/>
      <c r="WI393"/>
      <c r="WJ393"/>
      <c r="WK393"/>
      <c r="WL393"/>
      <c r="WM393"/>
      <c r="WN393"/>
      <c r="WO393"/>
      <c r="WP393"/>
      <c r="WQ393"/>
      <c r="WR393"/>
      <c r="WS393"/>
      <c r="WT393"/>
      <c r="WU393"/>
      <c r="WV393"/>
      <c r="WW393"/>
      <c r="WX393"/>
      <c r="WY393"/>
      <c r="WZ393"/>
      <c r="XA393"/>
      <c r="XB393"/>
      <c r="XC393"/>
      <c r="XD393"/>
      <c r="XE393"/>
      <c r="XF393"/>
      <c r="XG393"/>
      <c r="XH393"/>
      <c r="XI393"/>
      <c r="XJ393"/>
      <c r="XK393"/>
      <c r="XL393"/>
      <c r="XM393"/>
      <c r="XN393"/>
      <c r="XO393"/>
      <c r="XP393"/>
      <c r="XQ393"/>
      <c r="XR393"/>
      <c r="XS393"/>
      <c r="XT393"/>
      <c r="XU393"/>
      <c r="XV393"/>
      <c r="XW393"/>
      <c r="XX393"/>
      <c r="XY393"/>
      <c r="XZ393"/>
      <c r="YA393"/>
      <c r="YB393"/>
      <c r="YC393"/>
      <c r="YD393"/>
      <c r="YE393"/>
      <c r="YF393"/>
      <c r="YG393"/>
      <c r="YH393"/>
      <c r="YI393"/>
      <c r="YJ393"/>
      <c r="YK393"/>
      <c r="YL393"/>
      <c r="YM393"/>
      <c r="YN393"/>
      <c r="YO393"/>
      <c r="YP393"/>
      <c r="YQ393"/>
      <c r="YR393"/>
      <c r="YS393"/>
      <c r="YT393"/>
      <c r="YU393"/>
      <c r="YV393"/>
      <c r="YW393"/>
      <c r="YX393"/>
      <c r="YY393"/>
      <c r="YZ393"/>
      <c r="ZA393"/>
      <c r="ZB393"/>
      <c r="ZC393"/>
      <c r="ZD393"/>
      <c r="ZE393"/>
      <c r="ZF393"/>
      <c r="ZG393"/>
      <c r="ZH393"/>
      <c r="ZI393"/>
      <c r="ZJ393"/>
      <c r="ZK393"/>
      <c r="ZL393"/>
      <c r="ZM393"/>
      <c r="ZN393"/>
      <c r="ZO393"/>
      <c r="ZP393"/>
      <c r="ZQ393"/>
      <c r="ZR393"/>
      <c r="ZS393"/>
      <c r="ZT393"/>
      <c r="ZU393"/>
      <c r="ZV393"/>
      <c r="ZW393"/>
      <c r="ZX393"/>
      <c r="ZY393"/>
      <c r="ZZ393"/>
    </row>
    <row r="394" spans="1:702" s="18" customFormat="1">
      <c r="A394" s="16" t="s">
        <v>69</v>
      </c>
      <c r="B394">
        <v>125635.65357290539</v>
      </c>
      <c r="C394">
        <v>114645.91426285557</v>
      </c>
      <c r="D394">
        <v>121380.67808328736</v>
      </c>
      <c r="E394">
        <v>122439.87604093428</v>
      </c>
      <c r="F394">
        <v>125817.44426642537</v>
      </c>
      <c r="G394">
        <v>127053.97057999228</v>
      </c>
      <c r="H394">
        <v>135427.74372895018</v>
      </c>
      <c r="I394">
        <v>152987.33001179915</v>
      </c>
      <c r="J394">
        <v>126168.48387458554</v>
      </c>
      <c r="K394">
        <v>113406.32246177382</v>
      </c>
      <c r="L394">
        <v>101167.00285423624</v>
      </c>
      <c r="M394">
        <v>106103.85305256856</v>
      </c>
      <c r="N394">
        <v>111745.27050714123</v>
      </c>
      <c r="O394">
        <v>99403.432258425353</v>
      </c>
      <c r="P394">
        <v>82912.190209879118</v>
      </c>
      <c r="Q394">
        <v>77609.581507697963</v>
      </c>
      <c r="R394">
        <v>75074.070685182975</v>
      </c>
      <c r="S394">
        <v>70554.459459787584</v>
      </c>
      <c r="T394">
        <v>60196.036275598213</v>
      </c>
      <c r="U394">
        <v>61218.699365067638</v>
      </c>
      <c r="V394">
        <v>68543.326422217564</v>
      </c>
      <c r="W394">
        <v>80222.771176891343</v>
      </c>
      <c r="X394">
        <v>73590.964471967454</v>
      </c>
      <c r="Y394">
        <v>66437.600389216808</v>
      </c>
      <c r="Z394">
        <v>51206.696404285642</v>
      </c>
      <c r="AA394">
        <v>58893.12838326639</v>
      </c>
      <c r="AB394">
        <v>55007.387597299487</v>
      </c>
      <c r="AC394">
        <v>46810.132105015924</v>
      </c>
      <c r="AD394">
        <v>44353.36030723375</v>
      </c>
      <c r="AE394">
        <v>40731.123103501057</v>
      </c>
      <c r="AF394">
        <v>0</v>
      </c>
      <c r="AG394">
        <v>0</v>
      </c>
      <c r="AH394">
        <v>0</v>
      </c>
      <c r="AI394">
        <v>0</v>
      </c>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c r="CW394"/>
      <c r="CX394"/>
      <c r="CY394"/>
      <c r="CZ394"/>
      <c r="DA394"/>
      <c r="DB394"/>
      <c r="DC394"/>
      <c r="DD394"/>
      <c r="DE394"/>
      <c r="DF394"/>
      <c r="DG394"/>
      <c r="DH394"/>
      <c r="DI394"/>
      <c r="DJ394"/>
      <c r="DK394"/>
      <c r="DL394"/>
      <c r="DM394"/>
      <c r="DN394"/>
      <c r="DO394"/>
      <c r="DP394"/>
      <c r="DQ394"/>
      <c r="DR394"/>
      <c r="DS394"/>
      <c r="DT394"/>
      <c r="DU394"/>
      <c r="DV394"/>
      <c r="DW394"/>
      <c r="DX394"/>
      <c r="DY394"/>
      <c r="DZ394"/>
      <c r="EA394"/>
      <c r="EB394"/>
      <c r="EC394"/>
      <c r="ED394"/>
      <c r="EE394"/>
      <c r="EF394"/>
      <c r="EG394"/>
      <c r="EH394"/>
      <c r="EI394"/>
      <c r="EJ394"/>
      <c r="EK394"/>
      <c r="EL394"/>
      <c r="EM394"/>
      <c r="EN394"/>
      <c r="EO394"/>
      <c r="EP394"/>
      <c r="EQ394"/>
      <c r="ER394"/>
      <c r="ES394"/>
      <c r="ET394"/>
      <c r="EU394"/>
      <c r="EV394"/>
      <c r="EW394"/>
      <c r="EX394"/>
      <c r="EY394"/>
      <c r="EZ394"/>
      <c r="FA394"/>
      <c r="FB394"/>
      <c r="FC394"/>
      <c r="FD394"/>
      <c r="FE394"/>
      <c r="FF394"/>
      <c r="FG394"/>
      <c r="FH394"/>
      <c r="FI394"/>
      <c r="FJ394"/>
      <c r="FK394"/>
      <c r="FL394"/>
      <c r="FM394"/>
      <c r="FN394"/>
      <c r="FO394"/>
      <c r="FP394"/>
      <c r="FQ394"/>
      <c r="FR394"/>
      <c r="FS394"/>
      <c r="FT394"/>
      <c r="FU394"/>
      <c r="FV394"/>
      <c r="FW394"/>
      <c r="FX394"/>
      <c r="FY394"/>
      <c r="FZ394"/>
      <c r="GA394"/>
      <c r="GB394"/>
      <c r="GC394"/>
      <c r="GD394"/>
      <c r="GE394"/>
      <c r="GF394"/>
      <c r="GG394"/>
      <c r="GH394"/>
      <c r="GI394"/>
      <c r="GJ394"/>
      <c r="GK394"/>
      <c r="GL394"/>
      <c r="GM394"/>
      <c r="GN394"/>
      <c r="GO394"/>
      <c r="GP394"/>
      <c r="GQ394"/>
      <c r="GR394"/>
      <c r="GS394"/>
      <c r="GT394"/>
      <c r="GU394"/>
      <c r="GV394"/>
      <c r="GW394"/>
      <c r="GX394"/>
      <c r="GY394"/>
      <c r="GZ394"/>
      <c r="HA394"/>
      <c r="HB394"/>
      <c r="HC394"/>
      <c r="HD394"/>
      <c r="HE394"/>
      <c r="HF394"/>
      <c r="HG394"/>
      <c r="HH394"/>
      <c r="HI394"/>
      <c r="HJ394"/>
      <c r="HK394"/>
      <c r="HL394"/>
      <c r="HM394"/>
      <c r="HN394"/>
      <c r="HO394"/>
      <c r="HP394"/>
      <c r="HQ394"/>
      <c r="HR394"/>
      <c r="HS394"/>
      <c r="HT394"/>
      <c r="HU394"/>
      <c r="HV394"/>
      <c r="HW394"/>
      <c r="HX394"/>
      <c r="HY394"/>
      <c r="HZ394"/>
      <c r="IA394"/>
      <c r="IB394"/>
      <c r="IC394"/>
      <c r="ID394"/>
      <c r="IE394"/>
      <c r="IF394"/>
      <c r="IG394"/>
      <c r="IH394"/>
      <c r="II394"/>
      <c r="IJ394"/>
      <c r="IK394"/>
      <c r="IL394"/>
      <c r="IM394"/>
      <c r="IN394"/>
      <c r="IO394"/>
      <c r="IP394"/>
      <c r="IQ394"/>
      <c r="IR394"/>
      <c r="IS394"/>
      <c r="IT394"/>
      <c r="IU394"/>
      <c r="IV394"/>
      <c r="IW394"/>
      <c r="IX394"/>
      <c r="IY394"/>
      <c r="IZ394"/>
      <c r="JA394"/>
      <c r="JB394"/>
      <c r="JC394"/>
      <c r="JD394"/>
      <c r="JE394"/>
      <c r="JF394"/>
      <c r="JG394"/>
      <c r="JH394"/>
      <c r="JI394"/>
      <c r="JJ394"/>
      <c r="JK394"/>
      <c r="JL394"/>
      <c r="JM394"/>
      <c r="JN394"/>
      <c r="JO394"/>
      <c r="JP394"/>
      <c r="JQ394"/>
      <c r="JR394"/>
      <c r="JS394"/>
      <c r="JT394"/>
      <c r="JU394"/>
      <c r="JV394"/>
      <c r="JW394"/>
      <c r="JX394"/>
      <c r="JY394"/>
      <c r="JZ394"/>
      <c r="KA394"/>
      <c r="KB394"/>
      <c r="KC394"/>
      <c r="KD394"/>
      <c r="KE394"/>
      <c r="KF394"/>
      <c r="KG394"/>
      <c r="KH394"/>
      <c r="KI394"/>
      <c r="KJ394"/>
      <c r="KK394"/>
      <c r="KL394"/>
      <c r="KM394"/>
      <c r="KN394"/>
      <c r="KO394"/>
      <c r="KP394"/>
      <c r="KQ394"/>
      <c r="KR394"/>
      <c r="KS394"/>
      <c r="KT394"/>
      <c r="KU394"/>
      <c r="KV394"/>
      <c r="KW394"/>
      <c r="KX394"/>
      <c r="KY394"/>
      <c r="KZ394"/>
      <c r="LA394"/>
      <c r="LB394"/>
      <c r="LC394"/>
      <c r="LD394"/>
      <c r="LE394"/>
      <c r="LF394"/>
      <c r="LG394"/>
      <c r="LH394"/>
      <c r="LI394"/>
      <c r="LJ394"/>
      <c r="LK394"/>
      <c r="LL394"/>
      <c r="LM394"/>
      <c r="LN394"/>
      <c r="LO394"/>
      <c r="LP394"/>
      <c r="LQ394"/>
      <c r="LR394"/>
      <c r="LS394"/>
      <c r="LT394"/>
      <c r="LU394"/>
      <c r="LV394"/>
      <c r="LW394"/>
      <c r="LX394"/>
      <c r="LY394"/>
      <c r="LZ394"/>
      <c r="MA394"/>
      <c r="MB394"/>
      <c r="MC394"/>
      <c r="MD394"/>
      <c r="ME394"/>
      <c r="MF394"/>
      <c r="MG394"/>
      <c r="MH394"/>
      <c r="MI394"/>
      <c r="MJ394"/>
      <c r="MK394"/>
      <c r="ML394"/>
      <c r="MM394"/>
      <c r="MN394"/>
      <c r="MO394"/>
      <c r="MP394"/>
      <c r="MQ394"/>
      <c r="MR394"/>
      <c r="MS394"/>
      <c r="MT394"/>
      <c r="MU394"/>
      <c r="MV394"/>
      <c r="MW394"/>
      <c r="MX394"/>
      <c r="MY394"/>
      <c r="MZ394"/>
      <c r="NA394"/>
      <c r="NB394"/>
      <c r="NC394"/>
      <c r="ND394"/>
      <c r="NE394"/>
      <c r="NF394"/>
      <c r="NG394"/>
      <c r="NH394"/>
      <c r="NI394"/>
      <c r="NJ394"/>
      <c r="NK394"/>
      <c r="NL394"/>
      <c r="NM394"/>
      <c r="NN394"/>
      <c r="NO394"/>
      <c r="NP394"/>
      <c r="NQ394"/>
      <c r="NR394"/>
      <c r="NS394"/>
      <c r="NT394"/>
      <c r="NU394"/>
      <c r="NV394"/>
      <c r="NW394"/>
      <c r="NX394"/>
      <c r="NY394"/>
      <c r="NZ394"/>
      <c r="OA394"/>
      <c r="OB394"/>
      <c r="OC394"/>
      <c r="OD394"/>
      <c r="OE394"/>
      <c r="OF394"/>
      <c r="OG394"/>
      <c r="OH394"/>
      <c r="OI394"/>
      <c r="OJ394"/>
      <c r="OK394"/>
      <c r="OL394"/>
      <c r="OM394"/>
      <c r="ON394"/>
      <c r="OO394"/>
      <c r="OP394"/>
      <c r="OQ394"/>
      <c r="OR394"/>
      <c r="OS394"/>
      <c r="OT394"/>
      <c r="OU394"/>
      <c r="OV394"/>
      <c r="OW394"/>
      <c r="OX394"/>
      <c r="OY394"/>
      <c r="OZ394"/>
      <c r="PA394"/>
      <c r="PB394"/>
      <c r="PC394"/>
      <c r="PD394"/>
      <c r="PE394"/>
      <c r="PF394"/>
      <c r="PG394"/>
      <c r="PH394"/>
      <c r="PI394"/>
      <c r="PJ394"/>
      <c r="PK394"/>
      <c r="PL394"/>
      <c r="PM394"/>
      <c r="PN394"/>
      <c r="PO394"/>
      <c r="PP394"/>
      <c r="PQ394"/>
      <c r="PR394"/>
      <c r="PS394"/>
      <c r="PT394"/>
      <c r="PU394"/>
      <c r="PV394"/>
      <c r="PW394"/>
      <c r="PX394"/>
      <c r="PY394"/>
      <c r="PZ394"/>
      <c r="QA394"/>
      <c r="QB394"/>
      <c r="QC394"/>
      <c r="QD394"/>
      <c r="QE394"/>
      <c r="QF394"/>
      <c r="QG394"/>
      <c r="QH394"/>
      <c r="QI394"/>
      <c r="QJ394"/>
      <c r="QK394"/>
      <c r="QL394"/>
      <c r="QM394"/>
      <c r="QN394"/>
      <c r="QO394"/>
      <c r="QP394"/>
      <c r="QQ394"/>
      <c r="QR394"/>
      <c r="QS394"/>
      <c r="QT394"/>
      <c r="QU394"/>
      <c r="QV394"/>
      <c r="QW394"/>
      <c r="QX394"/>
      <c r="QY394"/>
      <c r="QZ394"/>
      <c r="RA394"/>
      <c r="RB394"/>
      <c r="RC394"/>
      <c r="RD394"/>
      <c r="RE394"/>
      <c r="RF394"/>
      <c r="RG394"/>
      <c r="RH394"/>
      <c r="RI394"/>
      <c r="RJ394"/>
      <c r="RK394"/>
      <c r="RL394"/>
      <c r="RM394"/>
      <c r="RN394"/>
      <c r="RO394"/>
      <c r="RP394"/>
      <c r="RQ394"/>
      <c r="RR394"/>
      <c r="RS394"/>
      <c r="RT394"/>
      <c r="RU394"/>
      <c r="RV394"/>
      <c r="RW394"/>
      <c r="RX394"/>
      <c r="RY394"/>
      <c r="RZ394"/>
      <c r="SA394"/>
      <c r="SB394"/>
      <c r="SC394"/>
      <c r="SD394"/>
      <c r="SE394"/>
      <c r="SF394"/>
      <c r="SG394"/>
      <c r="SH394"/>
      <c r="SI394"/>
      <c r="SJ394"/>
      <c r="SK394"/>
      <c r="SL394"/>
      <c r="SM394"/>
      <c r="SN394"/>
      <c r="SO394"/>
      <c r="SP394"/>
      <c r="SQ394"/>
      <c r="SR394"/>
      <c r="SS394"/>
      <c r="ST394"/>
      <c r="SU394"/>
      <c r="SV394"/>
      <c r="SW394"/>
      <c r="SX394"/>
      <c r="SY394"/>
      <c r="SZ394"/>
      <c r="TA394"/>
      <c r="TB394"/>
      <c r="TC394"/>
      <c r="TD394"/>
      <c r="TE394"/>
      <c r="TF394"/>
      <c r="TG394"/>
      <c r="TH394"/>
      <c r="TI394"/>
      <c r="TJ394"/>
      <c r="TK394"/>
      <c r="TL394"/>
      <c r="TM394"/>
      <c r="TN394"/>
      <c r="TO394"/>
      <c r="TP394"/>
      <c r="TQ394"/>
      <c r="TR394"/>
      <c r="TS394"/>
      <c r="TT394"/>
      <c r="TU394"/>
      <c r="TV394"/>
      <c r="TW394"/>
      <c r="TX394"/>
      <c r="TY394"/>
      <c r="TZ394"/>
      <c r="UA394"/>
      <c r="UB394"/>
      <c r="UC394"/>
      <c r="UD394"/>
      <c r="UE394"/>
      <c r="UF394"/>
      <c r="UG394"/>
      <c r="UH394"/>
      <c r="UI394"/>
      <c r="UJ394"/>
      <c r="UK394"/>
      <c r="UL394"/>
      <c r="UM394"/>
      <c r="UN394"/>
      <c r="UO394"/>
      <c r="UP394"/>
      <c r="UQ394"/>
      <c r="UR394"/>
      <c r="US394"/>
      <c r="UT394"/>
      <c r="UU394"/>
      <c r="UV394"/>
      <c r="UW394"/>
      <c r="UX394"/>
      <c r="UY394"/>
      <c r="UZ394"/>
      <c r="VA394"/>
      <c r="VB394"/>
      <c r="VC394"/>
      <c r="VD394"/>
      <c r="VE394"/>
      <c r="VF394"/>
      <c r="VG394"/>
      <c r="VH394"/>
      <c r="VI394"/>
      <c r="VJ394"/>
      <c r="VK394"/>
      <c r="VL394"/>
      <c r="VM394"/>
      <c r="VN394"/>
      <c r="VO394"/>
      <c r="VP394"/>
      <c r="VQ394"/>
      <c r="VR394"/>
      <c r="VS394"/>
      <c r="VT394"/>
      <c r="VU394"/>
      <c r="VV394"/>
      <c r="VW394"/>
      <c r="VX394"/>
      <c r="VY394"/>
      <c r="VZ394"/>
      <c r="WA394"/>
      <c r="WB394"/>
      <c r="WC394"/>
      <c r="WD394"/>
      <c r="WE394"/>
      <c r="WF394"/>
      <c r="WG394"/>
      <c r="WH394"/>
      <c r="WI394"/>
      <c r="WJ394"/>
      <c r="WK394"/>
      <c r="WL394"/>
      <c r="WM394"/>
      <c r="WN394"/>
      <c r="WO394"/>
      <c r="WP394"/>
      <c r="WQ394"/>
      <c r="WR394"/>
      <c r="WS394"/>
      <c r="WT394"/>
      <c r="WU394"/>
      <c r="WV394"/>
      <c r="WW394"/>
      <c r="WX394"/>
      <c r="WY394"/>
      <c r="WZ394"/>
      <c r="XA394"/>
      <c r="XB394"/>
      <c r="XC394"/>
      <c r="XD394"/>
      <c r="XE394"/>
      <c r="XF394"/>
      <c r="XG394"/>
      <c r="XH394"/>
      <c r="XI394"/>
      <c r="XJ394"/>
      <c r="XK394"/>
      <c r="XL394"/>
      <c r="XM394"/>
      <c r="XN394"/>
      <c r="XO394"/>
      <c r="XP394"/>
      <c r="XQ394"/>
      <c r="XR394"/>
      <c r="XS394"/>
      <c r="XT394"/>
      <c r="XU394"/>
      <c r="XV394"/>
      <c r="XW394"/>
      <c r="XX394"/>
      <c r="XY394"/>
      <c r="XZ394"/>
      <c r="YA394"/>
      <c r="YB394"/>
      <c r="YC394"/>
      <c r="YD394"/>
      <c r="YE394"/>
      <c r="YF394"/>
      <c r="YG394"/>
      <c r="YH394"/>
      <c r="YI394"/>
      <c r="YJ394"/>
      <c r="YK394"/>
      <c r="YL394"/>
      <c r="YM394"/>
      <c r="YN394"/>
      <c r="YO394"/>
      <c r="YP394"/>
      <c r="YQ394"/>
      <c r="YR394"/>
      <c r="YS394"/>
      <c r="YT394"/>
      <c r="YU394"/>
      <c r="YV394"/>
      <c r="YW394"/>
      <c r="YX394"/>
      <c r="YY394"/>
      <c r="YZ394"/>
      <c r="ZA394"/>
      <c r="ZB394"/>
      <c r="ZC394"/>
      <c r="ZD394"/>
      <c r="ZE394"/>
      <c r="ZF394"/>
      <c r="ZG394"/>
      <c r="ZH394"/>
      <c r="ZI394"/>
      <c r="ZJ394"/>
      <c r="ZK394"/>
      <c r="ZL394"/>
      <c r="ZM394"/>
      <c r="ZN394"/>
      <c r="ZO394"/>
      <c r="ZP394"/>
      <c r="ZQ394"/>
      <c r="ZR394"/>
      <c r="ZS394"/>
      <c r="ZT394"/>
      <c r="ZU394"/>
      <c r="ZV394"/>
      <c r="ZW394"/>
      <c r="ZX394"/>
      <c r="ZY394"/>
      <c r="ZZ394"/>
    </row>
    <row r="395" spans="1:702" s="18" customFormat="1">
      <c r="A395" s="16" t="s">
        <v>195</v>
      </c>
      <c r="B395">
        <v>628178.26786452695</v>
      </c>
      <c r="C395">
        <v>573229.57131427783</v>
      </c>
      <c r="D395">
        <v>606903.39041643683</v>
      </c>
      <c r="E395">
        <v>612199.38020467141</v>
      </c>
      <c r="F395">
        <v>629087.22133212688</v>
      </c>
      <c r="G395">
        <v>635269.85289996141</v>
      </c>
      <c r="H395">
        <v>677138.71864475089</v>
      </c>
      <c r="I395">
        <v>764936.65005899582</v>
      </c>
      <c r="J395">
        <v>630842.41937292775</v>
      </c>
      <c r="K395">
        <v>567031.61230886914</v>
      </c>
      <c r="L395">
        <v>505835.01427118125</v>
      </c>
      <c r="M395">
        <v>530519.26526284288</v>
      </c>
      <c r="N395">
        <v>558726.35253570625</v>
      </c>
      <c r="O395">
        <v>497017.16129212681</v>
      </c>
      <c r="P395">
        <v>414560.9510493956</v>
      </c>
      <c r="Q395">
        <v>388047.90753848985</v>
      </c>
      <c r="R395">
        <v>375370.35342591489</v>
      </c>
      <c r="S395">
        <v>352772.29729893792</v>
      </c>
      <c r="T395">
        <v>300980.18137799104</v>
      </c>
      <c r="U395">
        <v>306093.49682533817</v>
      </c>
      <c r="V395">
        <v>342716.63211108779</v>
      </c>
      <c r="W395">
        <v>401113.85588445677</v>
      </c>
      <c r="X395">
        <v>367954.8223598373</v>
      </c>
      <c r="Y395">
        <v>332188.00194608408</v>
      </c>
      <c r="Z395">
        <v>256033.48202142827</v>
      </c>
      <c r="AA395">
        <v>294465.64191633201</v>
      </c>
      <c r="AB395">
        <v>275036.93798649748</v>
      </c>
      <c r="AC395">
        <v>234050.66052507964</v>
      </c>
      <c r="AD395">
        <v>221766.80153616879</v>
      </c>
      <c r="AE395">
        <v>203655.6155175053</v>
      </c>
      <c r="AF395">
        <v>166843.79764549609</v>
      </c>
      <c r="AG395">
        <v>148575.16608623284</v>
      </c>
      <c r="AH395">
        <v>121387.63075174484</v>
      </c>
      <c r="AI395">
        <v>109311.99317003197</v>
      </c>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c r="CW395"/>
      <c r="CX395"/>
      <c r="CY395"/>
      <c r="CZ395"/>
      <c r="DA395"/>
      <c r="DB395"/>
      <c r="DC395"/>
      <c r="DD395"/>
      <c r="DE395"/>
      <c r="DF395"/>
      <c r="DG395"/>
      <c r="DH395"/>
      <c r="DI395"/>
      <c r="DJ395"/>
      <c r="DK395"/>
      <c r="DL395"/>
      <c r="DM395"/>
      <c r="DN395"/>
      <c r="DO395"/>
      <c r="DP395"/>
      <c r="DQ395"/>
      <c r="DR395"/>
      <c r="DS395"/>
      <c r="DT395"/>
      <c r="DU395"/>
      <c r="DV395"/>
      <c r="DW395"/>
      <c r="DX395"/>
      <c r="DY395"/>
      <c r="DZ395"/>
      <c r="EA395"/>
      <c r="EB395"/>
      <c r="EC395"/>
      <c r="ED395"/>
      <c r="EE395"/>
      <c r="EF395"/>
      <c r="EG395"/>
      <c r="EH395"/>
      <c r="EI395"/>
      <c r="EJ395"/>
      <c r="EK395"/>
      <c r="EL395"/>
      <c r="EM395"/>
      <c r="EN395"/>
      <c r="EO395"/>
      <c r="EP395"/>
      <c r="EQ395"/>
      <c r="ER395"/>
      <c r="ES395"/>
      <c r="ET395"/>
      <c r="EU395"/>
      <c r="EV395"/>
      <c r="EW395"/>
      <c r="EX395"/>
      <c r="EY395"/>
      <c r="EZ395"/>
      <c r="FA395"/>
      <c r="FB395"/>
      <c r="FC395"/>
      <c r="FD395"/>
      <c r="FE395"/>
      <c r="FF395"/>
      <c r="FG395"/>
      <c r="FH395"/>
      <c r="FI395"/>
      <c r="FJ395"/>
      <c r="FK395"/>
      <c r="FL395"/>
      <c r="FM395"/>
      <c r="FN395"/>
      <c r="FO395"/>
      <c r="FP395"/>
      <c r="FQ395"/>
      <c r="FR395"/>
      <c r="FS395"/>
      <c r="FT395"/>
      <c r="FU395"/>
      <c r="FV395"/>
      <c r="FW395"/>
      <c r="FX395"/>
      <c r="FY395"/>
      <c r="FZ395"/>
      <c r="GA395"/>
      <c r="GB395"/>
      <c r="GC395"/>
      <c r="GD395"/>
      <c r="GE395"/>
      <c r="GF395"/>
      <c r="GG395"/>
      <c r="GH395"/>
      <c r="GI395"/>
      <c r="GJ395"/>
      <c r="GK395"/>
      <c r="GL395"/>
      <c r="GM395"/>
      <c r="GN395"/>
      <c r="GO395"/>
      <c r="GP395"/>
      <c r="GQ395"/>
      <c r="GR395"/>
      <c r="GS395"/>
      <c r="GT395"/>
      <c r="GU395"/>
      <c r="GV395"/>
      <c r="GW395"/>
      <c r="GX395"/>
      <c r="GY395"/>
      <c r="GZ395"/>
      <c r="HA395"/>
      <c r="HB395"/>
      <c r="HC395"/>
      <c r="HD395"/>
      <c r="HE395"/>
      <c r="HF395"/>
      <c r="HG395"/>
      <c r="HH395"/>
      <c r="HI395"/>
      <c r="HJ395"/>
      <c r="HK395"/>
      <c r="HL395"/>
      <c r="HM395"/>
      <c r="HN395"/>
      <c r="HO395"/>
      <c r="HP395"/>
      <c r="HQ395"/>
      <c r="HR395"/>
      <c r="HS395"/>
      <c r="HT395"/>
      <c r="HU395"/>
      <c r="HV395"/>
      <c r="HW395"/>
      <c r="HX395"/>
      <c r="HY395"/>
      <c r="HZ395"/>
      <c r="IA395"/>
      <c r="IB395"/>
      <c r="IC395"/>
      <c r="ID395"/>
      <c r="IE395"/>
      <c r="IF395"/>
      <c r="IG395"/>
      <c r="IH395"/>
      <c r="II395"/>
      <c r="IJ395"/>
      <c r="IK395"/>
      <c r="IL395"/>
      <c r="IM395"/>
      <c r="IN395"/>
      <c r="IO395"/>
      <c r="IP395"/>
      <c r="IQ395"/>
      <c r="IR395"/>
      <c r="IS395"/>
      <c r="IT395"/>
      <c r="IU395"/>
      <c r="IV395"/>
      <c r="IW395"/>
      <c r="IX395"/>
      <c r="IY395"/>
      <c r="IZ395"/>
      <c r="JA395"/>
      <c r="JB395"/>
      <c r="JC395"/>
      <c r="JD395"/>
      <c r="JE395"/>
      <c r="JF395"/>
      <c r="JG395"/>
      <c r="JH395"/>
      <c r="JI395"/>
      <c r="JJ395"/>
      <c r="JK395"/>
      <c r="JL395"/>
      <c r="JM395"/>
      <c r="JN395"/>
      <c r="JO395"/>
      <c r="JP395"/>
      <c r="JQ395"/>
      <c r="JR395"/>
      <c r="JS395"/>
      <c r="JT395"/>
      <c r="JU395"/>
      <c r="JV395"/>
      <c r="JW395"/>
      <c r="JX395"/>
      <c r="JY395"/>
      <c r="JZ395"/>
      <c r="KA395"/>
      <c r="KB395"/>
      <c r="KC395"/>
      <c r="KD395"/>
      <c r="KE395"/>
      <c r="KF395"/>
      <c r="KG395"/>
      <c r="KH395"/>
      <c r="KI395"/>
      <c r="KJ395"/>
      <c r="KK395"/>
      <c r="KL395"/>
      <c r="KM395"/>
      <c r="KN395"/>
      <c r="KO395"/>
      <c r="KP395"/>
      <c r="KQ395"/>
      <c r="KR395"/>
      <c r="KS395"/>
      <c r="KT395"/>
      <c r="KU395"/>
      <c r="KV395"/>
      <c r="KW395"/>
      <c r="KX395"/>
      <c r="KY395"/>
      <c r="KZ395"/>
      <c r="LA395"/>
      <c r="LB395"/>
      <c r="LC395"/>
      <c r="LD395"/>
      <c r="LE395"/>
      <c r="LF395"/>
      <c r="LG395"/>
      <c r="LH395"/>
      <c r="LI395"/>
      <c r="LJ395"/>
      <c r="LK395"/>
      <c r="LL395"/>
      <c r="LM395"/>
      <c r="LN395"/>
      <c r="LO395"/>
      <c r="LP395"/>
      <c r="LQ395"/>
      <c r="LR395"/>
      <c r="LS395"/>
      <c r="LT395"/>
      <c r="LU395"/>
      <c r="LV395"/>
      <c r="LW395"/>
      <c r="LX395"/>
      <c r="LY395"/>
      <c r="LZ395"/>
      <c r="MA395"/>
      <c r="MB395"/>
      <c r="MC395"/>
      <c r="MD395"/>
      <c r="ME395"/>
      <c r="MF395"/>
      <c r="MG395"/>
      <c r="MH395"/>
      <c r="MI395"/>
      <c r="MJ395"/>
      <c r="MK395"/>
      <c r="ML395"/>
      <c r="MM395"/>
      <c r="MN395"/>
      <c r="MO395"/>
      <c r="MP395"/>
      <c r="MQ395"/>
      <c r="MR395"/>
      <c r="MS395"/>
      <c r="MT395"/>
      <c r="MU395"/>
      <c r="MV395"/>
      <c r="MW395"/>
      <c r="MX395"/>
      <c r="MY395"/>
      <c r="MZ395"/>
      <c r="NA395"/>
      <c r="NB395"/>
      <c r="NC395"/>
      <c r="ND395"/>
      <c r="NE395"/>
      <c r="NF395"/>
      <c r="NG395"/>
      <c r="NH395"/>
      <c r="NI395"/>
      <c r="NJ395"/>
      <c r="NK395"/>
      <c r="NL395"/>
      <c r="NM395"/>
      <c r="NN395"/>
      <c r="NO395"/>
      <c r="NP395"/>
      <c r="NQ395"/>
      <c r="NR395"/>
      <c r="NS395"/>
      <c r="NT395"/>
      <c r="NU395"/>
      <c r="NV395"/>
      <c r="NW395"/>
      <c r="NX395"/>
      <c r="NY395"/>
      <c r="NZ395"/>
      <c r="OA395"/>
      <c r="OB395"/>
      <c r="OC395"/>
      <c r="OD395"/>
      <c r="OE395"/>
      <c r="OF395"/>
      <c r="OG395"/>
      <c r="OH395"/>
      <c r="OI395"/>
      <c r="OJ395"/>
      <c r="OK395"/>
      <c r="OL395"/>
      <c r="OM395"/>
      <c r="ON395"/>
      <c r="OO395"/>
      <c r="OP395"/>
      <c r="OQ395"/>
      <c r="OR395"/>
      <c r="OS395"/>
      <c r="OT395"/>
      <c r="OU395"/>
      <c r="OV395"/>
      <c r="OW395"/>
      <c r="OX395"/>
      <c r="OY395"/>
      <c r="OZ395"/>
      <c r="PA395"/>
      <c r="PB395"/>
      <c r="PC395"/>
      <c r="PD395"/>
      <c r="PE395"/>
      <c r="PF395"/>
      <c r="PG395"/>
      <c r="PH395"/>
      <c r="PI395"/>
      <c r="PJ395"/>
      <c r="PK395"/>
      <c r="PL395"/>
      <c r="PM395"/>
      <c r="PN395"/>
      <c r="PO395"/>
      <c r="PP395"/>
      <c r="PQ395"/>
      <c r="PR395"/>
      <c r="PS395"/>
      <c r="PT395"/>
      <c r="PU395"/>
      <c r="PV395"/>
      <c r="PW395"/>
      <c r="PX395"/>
      <c r="PY395"/>
      <c r="PZ395"/>
      <c r="QA395"/>
      <c r="QB395"/>
      <c r="QC395"/>
      <c r="QD395"/>
      <c r="QE395"/>
      <c r="QF395"/>
      <c r="QG395"/>
      <c r="QH395"/>
      <c r="QI395"/>
      <c r="QJ395"/>
      <c r="QK395"/>
      <c r="QL395"/>
      <c r="QM395"/>
      <c r="QN395"/>
      <c r="QO395"/>
      <c r="QP395"/>
      <c r="QQ395"/>
      <c r="QR395"/>
      <c r="QS395"/>
      <c r="QT395"/>
      <c r="QU395"/>
      <c r="QV395"/>
      <c r="QW395"/>
      <c r="QX395"/>
      <c r="QY395"/>
      <c r="QZ395"/>
      <c r="RA395"/>
      <c r="RB395"/>
      <c r="RC395"/>
      <c r="RD395"/>
      <c r="RE395"/>
      <c r="RF395"/>
      <c r="RG395"/>
      <c r="RH395"/>
      <c r="RI395"/>
      <c r="RJ395"/>
      <c r="RK395"/>
      <c r="RL395"/>
      <c r="RM395"/>
      <c r="RN395"/>
      <c r="RO395"/>
      <c r="RP395"/>
      <c r="RQ395"/>
      <c r="RR395"/>
      <c r="RS395"/>
      <c r="RT395"/>
      <c r="RU395"/>
      <c r="RV395"/>
      <c r="RW395"/>
      <c r="RX395"/>
      <c r="RY395"/>
      <c r="RZ395"/>
      <c r="SA395"/>
      <c r="SB395"/>
      <c r="SC395"/>
      <c r="SD395"/>
      <c r="SE395"/>
      <c r="SF395"/>
      <c r="SG395"/>
      <c r="SH395"/>
      <c r="SI395"/>
      <c r="SJ395"/>
      <c r="SK395"/>
      <c r="SL395"/>
      <c r="SM395"/>
      <c r="SN395"/>
      <c r="SO395"/>
      <c r="SP395"/>
      <c r="SQ395"/>
      <c r="SR395"/>
      <c r="SS395"/>
      <c r="ST395"/>
      <c r="SU395"/>
      <c r="SV395"/>
      <c r="SW395"/>
      <c r="SX395"/>
      <c r="SY395"/>
      <c r="SZ395"/>
      <c r="TA395"/>
      <c r="TB395"/>
      <c r="TC395"/>
      <c r="TD395"/>
      <c r="TE395"/>
      <c r="TF395"/>
      <c r="TG395"/>
      <c r="TH395"/>
      <c r="TI395"/>
      <c r="TJ395"/>
      <c r="TK395"/>
      <c r="TL395"/>
      <c r="TM395"/>
      <c r="TN395"/>
      <c r="TO395"/>
      <c r="TP395"/>
      <c r="TQ395"/>
      <c r="TR395"/>
      <c r="TS395"/>
      <c r="TT395"/>
      <c r="TU395"/>
      <c r="TV395"/>
      <c r="TW395"/>
      <c r="TX395"/>
      <c r="TY395"/>
      <c r="TZ395"/>
      <c r="UA395"/>
      <c r="UB395"/>
      <c r="UC395"/>
      <c r="UD395"/>
      <c r="UE395"/>
      <c r="UF395"/>
      <c r="UG395"/>
      <c r="UH395"/>
      <c r="UI395"/>
      <c r="UJ395"/>
      <c r="UK395"/>
      <c r="UL395"/>
      <c r="UM395"/>
      <c r="UN395"/>
      <c r="UO395"/>
      <c r="UP395"/>
      <c r="UQ395"/>
      <c r="UR395"/>
      <c r="US395"/>
      <c r="UT395"/>
      <c r="UU395"/>
      <c r="UV395"/>
      <c r="UW395"/>
      <c r="UX395"/>
      <c r="UY395"/>
      <c r="UZ395"/>
      <c r="VA395"/>
      <c r="VB395"/>
      <c r="VC395"/>
      <c r="VD395"/>
      <c r="VE395"/>
      <c r="VF395"/>
      <c r="VG395"/>
      <c r="VH395"/>
      <c r="VI395"/>
      <c r="VJ395"/>
      <c r="VK395"/>
      <c r="VL395"/>
      <c r="VM395"/>
      <c r="VN395"/>
      <c r="VO395"/>
      <c r="VP395"/>
      <c r="VQ395"/>
      <c r="VR395"/>
      <c r="VS395"/>
      <c r="VT395"/>
      <c r="VU395"/>
      <c r="VV395"/>
      <c r="VW395"/>
      <c r="VX395"/>
      <c r="VY395"/>
      <c r="VZ395"/>
      <c r="WA395"/>
      <c r="WB395"/>
      <c r="WC395"/>
      <c r="WD395"/>
      <c r="WE395"/>
      <c r="WF395"/>
      <c r="WG395"/>
      <c r="WH395"/>
      <c r="WI395"/>
      <c r="WJ395"/>
      <c r="WK395"/>
      <c r="WL395"/>
      <c r="WM395"/>
      <c r="WN395"/>
      <c r="WO395"/>
      <c r="WP395"/>
      <c r="WQ395"/>
      <c r="WR395"/>
      <c r="WS395"/>
      <c r="WT395"/>
      <c r="WU395"/>
      <c r="WV395"/>
      <c r="WW395"/>
      <c r="WX395"/>
      <c r="WY395"/>
      <c r="WZ395"/>
      <c r="XA395"/>
      <c r="XB395"/>
      <c r="XC395"/>
      <c r="XD395"/>
      <c r="XE395"/>
      <c r="XF395"/>
      <c r="XG395"/>
      <c r="XH395"/>
      <c r="XI395"/>
      <c r="XJ395"/>
      <c r="XK395"/>
      <c r="XL395"/>
      <c r="XM395"/>
      <c r="XN395"/>
      <c r="XO395"/>
      <c r="XP395"/>
      <c r="XQ395"/>
      <c r="XR395"/>
      <c r="XS395"/>
      <c r="XT395"/>
      <c r="XU395"/>
      <c r="XV395"/>
      <c r="XW395"/>
      <c r="XX395"/>
      <c r="XY395"/>
      <c r="XZ395"/>
      <c r="YA395"/>
      <c r="YB395"/>
      <c r="YC395"/>
      <c r="YD395"/>
      <c r="YE395"/>
      <c r="YF395"/>
      <c r="YG395"/>
      <c r="YH395"/>
      <c r="YI395"/>
      <c r="YJ395"/>
      <c r="YK395"/>
      <c r="YL395"/>
      <c r="YM395"/>
      <c r="YN395"/>
      <c r="YO395"/>
      <c r="YP395"/>
      <c r="YQ395"/>
      <c r="YR395"/>
      <c r="YS395"/>
      <c r="YT395"/>
      <c r="YU395"/>
      <c r="YV395"/>
      <c r="YW395"/>
      <c r="YX395"/>
      <c r="YY395"/>
      <c r="YZ395"/>
      <c r="ZA395"/>
      <c r="ZB395"/>
      <c r="ZC395"/>
      <c r="ZD395"/>
      <c r="ZE395"/>
      <c r="ZF395"/>
      <c r="ZG395"/>
      <c r="ZH395"/>
      <c r="ZI395"/>
      <c r="ZJ395"/>
      <c r="ZK395"/>
      <c r="ZL395"/>
      <c r="ZM395"/>
      <c r="ZN395"/>
      <c r="ZO395"/>
      <c r="ZP395"/>
      <c r="ZQ395"/>
      <c r="ZR395"/>
      <c r="ZS395"/>
      <c r="ZT395"/>
      <c r="ZU395"/>
      <c r="ZV395"/>
      <c r="ZW395"/>
      <c r="ZX395"/>
      <c r="ZY395"/>
      <c r="ZZ395"/>
    </row>
    <row r="396" spans="1:702" s="18" customFormat="1">
      <c r="A396" s="69" t="s">
        <v>361</v>
      </c>
      <c r="B396">
        <v>0</v>
      </c>
      <c r="C396">
        <v>0</v>
      </c>
      <c r="D396">
        <v>0</v>
      </c>
      <c r="E396">
        <v>0</v>
      </c>
      <c r="F396">
        <v>0</v>
      </c>
      <c r="G396">
        <v>0</v>
      </c>
      <c r="H396">
        <v>0</v>
      </c>
      <c r="I396">
        <v>0</v>
      </c>
      <c r="J396">
        <v>0</v>
      </c>
      <c r="K396">
        <v>0</v>
      </c>
      <c r="L396">
        <v>0</v>
      </c>
      <c r="M396">
        <v>0</v>
      </c>
      <c r="N396">
        <v>0</v>
      </c>
      <c r="O396">
        <v>0</v>
      </c>
      <c r="P396">
        <v>0</v>
      </c>
      <c r="Q396">
        <v>0</v>
      </c>
      <c r="R396">
        <v>0</v>
      </c>
      <c r="S396">
        <v>0</v>
      </c>
      <c r="T396">
        <v>0</v>
      </c>
      <c r="U396">
        <v>0</v>
      </c>
      <c r="V396">
        <v>0</v>
      </c>
      <c r="W396">
        <v>0</v>
      </c>
      <c r="X396">
        <v>0</v>
      </c>
      <c r="Y396">
        <v>0</v>
      </c>
      <c r="Z396">
        <v>0</v>
      </c>
      <c r="AA396">
        <v>0</v>
      </c>
      <c r="AB396">
        <v>0</v>
      </c>
      <c r="AC396">
        <v>0</v>
      </c>
      <c r="AD396">
        <v>0</v>
      </c>
      <c r="AE396">
        <v>0</v>
      </c>
      <c r="AF396">
        <v>0</v>
      </c>
      <c r="AG396">
        <v>0</v>
      </c>
      <c r="AH396">
        <v>0</v>
      </c>
      <c r="AI396">
        <v>0</v>
      </c>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c r="CW396"/>
      <c r="CX396"/>
      <c r="CY396"/>
      <c r="CZ396"/>
      <c r="DA396"/>
      <c r="DB396"/>
      <c r="DC396"/>
      <c r="DD396"/>
      <c r="DE396"/>
      <c r="DF396"/>
      <c r="DG396"/>
      <c r="DH396"/>
      <c r="DI396"/>
      <c r="DJ396"/>
      <c r="DK396"/>
      <c r="DL396"/>
      <c r="DM396"/>
      <c r="DN396"/>
      <c r="DO396"/>
      <c r="DP396"/>
      <c r="DQ396"/>
      <c r="DR396"/>
      <c r="DS396"/>
      <c r="DT396"/>
      <c r="DU396"/>
      <c r="DV396"/>
      <c r="DW396"/>
      <c r="DX396"/>
      <c r="DY396"/>
      <c r="DZ396"/>
      <c r="EA396"/>
      <c r="EB396"/>
      <c r="EC396"/>
      <c r="ED396"/>
      <c r="EE396"/>
      <c r="EF396"/>
      <c r="EG396"/>
      <c r="EH396"/>
      <c r="EI396"/>
      <c r="EJ396"/>
      <c r="EK396"/>
      <c r="EL396"/>
      <c r="EM396"/>
      <c r="EN396"/>
      <c r="EO396"/>
      <c r="EP396"/>
      <c r="EQ396"/>
      <c r="ER396"/>
      <c r="ES396"/>
      <c r="ET396"/>
      <c r="EU396"/>
      <c r="EV396"/>
      <c r="EW396"/>
      <c r="EX396"/>
      <c r="EY396"/>
      <c r="EZ396"/>
      <c r="FA396"/>
      <c r="FB396"/>
      <c r="FC396"/>
      <c r="FD396"/>
      <c r="FE396"/>
      <c r="FF396"/>
      <c r="FG396"/>
      <c r="FH396"/>
      <c r="FI396"/>
      <c r="FJ396"/>
      <c r="FK396"/>
      <c r="FL396"/>
      <c r="FM396"/>
      <c r="FN396"/>
      <c r="FO396"/>
      <c r="FP396"/>
      <c r="FQ396"/>
      <c r="FR396"/>
      <c r="FS396"/>
      <c r="FT396"/>
      <c r="FU396"/>
      <c r="FV396"/>
      <c r="FW396"/>
      <c r="FX396"/>
      <c r="FY396"/>
      <c r="FZ396"/>
      <c r="GA396"/>
      <c r="GB396"/>
      <c r="GC396"/>
      <c r="GD396"/>
      <c r="GE396"/>
      <c r="GF396"/>
      <c r="GG396"/>
      <c r="GH396"/>
      <c r="GI396"/>
      <c r="GJ396"/>
      <c r="GK396"/>
      <c r="GL396"/>
      <c r="GM396"/>
      <c r="GN396"/>
      <c r="GO396"/>
      <c r="GP396"/>
      <c r="GQ396"/>
      <c r="GR396"/>
      <c r="GS396"/>
      <c r="GT396"/>
      <c r="GU396"/>
      <c r="GV396"/>
      <c r="GW396"/>
      <c r="GX396"/>
      <c r="GY396"/>
      <c r="GZ396"/>
      <c r="HA396"/>
      <c r="HB396"/>
      <c r="HC396"/>
      <c r="HD396"/>
      <c r="HE396"/>
      <c r="HF396"/>
      <c r="HG396"/>
      <c r="HH396"/>
      <c r="HI396"/>
      <c r="HJ396"/>
      <c r="HK396"/>
      <c r="HL396"/>
      <c r="HM396"/>
      <c r="HN396"/>
      <c r="HO396"/>
      <c r="HP396"/>
      <c r="HQ396"/>
      <c r="HR396"/>
      <c r="HS396"/>
      <c r="HT396"/>
      <c r="HU396"/>
      <c r="HV396"/>
      <c r="HW396"/>
      <c r="HX396"/>
      <c r="HY396"/>
      <c r="HZ396"/>
      <c r="IA396"/>
      <c r="IB396"/>
      <c r="IC396"/>
      <c r="ID396"/>
      <c r="IE396"/>
      <c r="IF396"/>
      <c r="IG396"/>
      <c r="IH396"/>
      <c r="II396"/>
      <c r="IJ396"/>
      <c r="IK396"/>
      <c r="IL396"/>
      <c r="IM396"/>
      <c r="IN396"/>
      <c r="IO396"/>
      <c r="IP396"/>
      <c r="IQ396"/>
      <c r="IR396"/>
      <c r="IS396"/>
      <c r="IT396"/>
      <c r="IU396"/>
      <c r="IV396"/>
      <c r="IW396"/>
      <c r="IX396"/>
      <c r="IY396"/>
      <c r="IZ396"/>
      <c r="JA396"/>
      <c r="JB396"/>
      <c r="JC396"/>
      <c r="JD396"/>
      <c r="JE396"/>
      <c r="JF396"/>
      <c r="JG396"/>
      <c r="JH396"/>
      <c r="JI396"/>
      <c r="JJ396"/>
      <c r="JK396"/>
      <c r="JL396"/>
      <c r="JM396"/>
      <c r="JN396"/>
      <c r="JO396"/>
      <c r="JP396"/>
      <c r="JQ396"/>
      <c r="JR396"/>
      <c r="JS396"/>
      <c r="JT396"/>
      <c r="JU396"/>
      <c r="JV396"/>
      <c r="JW396"/>
      <c r="JX396"/>
      <c r="JY396"/>
      <c r="JZ396"/>
      <c r="KA396"/>
      <c r="KB396"/>
      <c r="KC396"/>
      <c r="KD396"/>
      <c r="KE396"/>
      <c r="KF396"/>
      <c r="KG396"/>
      <c r="KH396"/>
      <c r="KI396"/>
      <c r="KJ396"/>
      <c r="KK396"/>
      <c r="KL396"/>
      <c r="KM396"/>
      <c r="KN396"/>
      <c r="KO396"/>
      <c r="KP396"/>
      <c r="KQ396"/>
      <c r="KR396"/>
      <c r="KS396"/>
      <c r="KT396"/>
      <c r="KU396"/>
      <c r="KV396"/>
      <c r="KW396"/>
      <c r="KX396"/>
      <c r="KY396"/>
      <c r="KZ396"/>
      <c r="LA396"/>
      <c r="LB396"/>
      <c r="LC396"/>
      <c r="LD396"/>
      <c r="LE396"/>
      <c r="LF396"/>
      <c r="LG396"/>
      <c r="LH396"/>
      <c r="LI396"/>
      <c r="LJ396"/>
      <c r="LK396"/>
      <c r="LL396"/>
      <c r="LM396"/>
      <c r="LN396"/>
      <c r="LO396"/>
      <c r="LP396"/>
      <c r="LQ396"/>
      <c r="LR396"/>
      <c r="LS396"/>
      <c r="LT396"/>
      <c r="LU396"/>
      <c r="LV396"/>
      <c r="LW396"/>
      <c r="LX396"/>
      <c r="LY396"/>
      <c r="LZ396"/>
      <c r="MA396"/>
      <c r="MB396"/>
      <c r="MC396"/>
      <c r="MD396"/>
      <c r="ME396"/>
      <c r="MF396"/>
      <c r="MG396"/>
      <c r="MH396"/>
      <c r="MI396"/>
      <c r="MJ396"/>
      <c r="MK396"/>
      <c r="ML396"/>
      <c r="MM396"/>
      <c r="MN396"/>
      <c r="MO396"/>
      <c r="MP396"/>
      <c r="MQ396"/>
      <c r="MR396"/>
      <c r="MS396"/>
      <c r="MT396"/>
      <c r="MU396"/>
      <c r="MV396"/>
      <c r="MW396"/>
      <c r="MX396"/>
      <c r="MY396"/>
      <c r="MZ396"/>
      <c r="NA396"/>
      <c r="NB396"/>
      <c r="NC396"/>
      <c r="ND396"/>
      <c r="NE396"/>
      <c r="NF396"/>
      <c r="NG396"/>
      <c r="NH396"/>
      <c r="NI396"/>
      <c r="NJ396"/>
      <c r="NK396"/>
      <c r="NL396"/>
      <c r="NM396"/>
      <c r="NN396"/>
      <c r="NO396"/>
      <c r="NP396"/>
      <c r="NQ396"/>
      <c r="NR396"/>
      <c r="NS396"/>
      <c r="NT396"/>
      <c r="NU396"/>
      <c r="NV396"/>
      <c r="NW396"/>
      <c r="NX396"/>
      <c r="NY396"/>
      <c r="NZ396"/>
      <c r="OA396"/>
      <c r="OB396"/>
      <c r="OC396"/>
      <c r="OD396"/>
      <c r="OE396"/>
      <c r="OF396"/>
      <c r="OG396"/>
      <c r="OH396"/>
      <c r="OI396"/>
      <c r="OJ396"/>
      <c r="OK396"/>
      <c r="OL396"/>
      <c r="OM396"/>
      <c r="ON396"/>
      <c r="OO396"/>
      <c r="OP396"/>
      <c r="OQ396"/>
      <c r="OR396"/>
      <c r="OS396"/>
      <c r="OT396"/>
      <c r="OU396"/>
      <c r="OV396"/>
      <c r="OW396"/>
      <c r="OX396"/>
      <c r="OY396"/>
      <c r="OZ396"/>
      <c r="PA396"/>
      <c r="PB396"/>
      <c r="PC396"/>
      <c r="PD396"/>
      <c r="PE396"/>
      <c r="PF396"/>
      <c r="PG396"/>
      <c r="PH396"/>
      <c r="PI396"/>
      <c r="PJ396"/>
      <c r="PK396"/>
      <c r="PL396"/>
      <c r="PM396"/>
      <c r="PN396"/>
      <c r="PO396"/>
      <c r="PP396"/>
      <c r="PQ396"/>
      <c r="PR396"/>
      <c r="PS396"/>
      <c r="PT396"/>
      <c r="PU396"/>
      <c r="PV396"/>
      <c r="PW396"/>
      <c r="PX396"/>
      <c r="PY396"/>
      <c r="PZ396"/>
      <c r="QA396"/>
      <c r="QB396"/>
      <c r="QC396"/>
      <c r="QD396"/>
      <c r="QE396"/>
      <c r="QF396"/>
      <c r="QG396"/>
      <c r="QH396"/>
      <c r="QI396"/>
      <c r="QJ396"/>
      <c r="QK396"/>
      <c r="QL396"/>
      <c r="QM396"/>
      <c r="QN396"/>
      <c r="QO396"/>
      <c r="QP396"/>
      <c r="QQ396"/>
      <c r="QR396"/>
      <c r="QS396"/>
      <c r="QT396"/>
      <c r="QU396"/>
      <c r="QV396"/>
      <c r="QW396"/>
      <c r="QX396"/>
      <c r="QY396"/>
      <c r="QZ396"/>
      <c r="RA396"/>
      <c r="RB396"/>
      <c r="RC396"/>
      <c r="RD396"/>
      <c r="RE396"/>
      <c r="RF396"/>
      <c r="RG396"/>
      <c r="RH396"/>
      <c r="RI396"/>
      <c r="RJ396"/>
      <c r="RK396"/>
      <c r="RL396"/>
      <c r="RM396"/>
      <c r="RN396"/>
      <c r="RO396"/>
      <c r="RP396"/>
      <c r="RQ396"/>
      <c r="RR396"/>
      <c r="RS396"/>
      <c r="RT396"/>
      <c r="RU396"/>
      <c r="RV396"/>
      <c r="RW396"/>
      <c r="RX396"/>
      <c r="RY396"/>
      <c r="RZ396"/>
      <c r="SA396"/>
      <c r="SB396"/>
      <c r="SC396"/>
      <c r="SD396"/>
      <c r="SE396"/>
      <c r="SF396"/>
      <c r="SG396"/>
      <c r="SH396"/>
      <c r="SI396"/>
      <c r="SJ396"/>
      <c r="SK396"/>
      <c r="SL396"/>
      <c r="SM396"/>
      <c r="SN396"/>
      <c r="SO396"/>
      <c r="SP396"/>
      <c r="SQ396"/>
      <c r="SR396"/>
      <c r="SS396"/>
      <c r="ST396"/>
      <c r="SU396"/>
      <c r="SV396"/>
      <c r="SW396"/>
      <c r="SX396"/>
      <c r="SY396"/>
      <c r="SZ396"/>
      <c r="TA396"/>
      <c r="TB396"/>
      <c r="TC396"/>
      <c r="TD396"/>
      <c r="TE396"/>
      <c r="TF396"/>
      <c r="TG396"/>
      <c r="TH396"/>
      <c r="TI396"/>
      <c r="TJ396"/>
      <c r="TK396"/>
      <c r="TL396"/>
      <c r="TM396"/>
      <c r="TN396"/>
      <c r="TO396"/>
      <c r="TP396"/>
      <c r="TQ396"/>
      <c r="TR396"/>
      <c r="TS396"/>
      <c r="TT396"/>
      <c r="TU396"/>
      <c r="TV396"/>
      <c r="TW396"/>
      <c r="TX396"/>
      <c r="TY396"/>
      <c r="TZ396"/>
      <c r="UA396"/>
      <c r="UB396"/>
      <c r="UC396"/>
      <c r="UD396"/>
      <c r="UE396"/>
      <c r="UF396"/>
      <c r="UG396"/>
      <c r="UH396"/>
      <c r="UI396"/>
      <c r="UJ396"/>
      <c r="UK396"/>
      <c r="UL396"/>
      <c r="UM396"/>
      <c r="UN396"/>
      <c r="UO396"/>
      <c r="UP396"/>
      <c r="UQ396"/>
      <c r="UR396"/>
      <c r="US396"/>
      <c r="UT396"/>
      <c r="UU396"/>
      <c r="UV396"/>
      <c r="UW396"/>
      <c r="UX396"/>
      <c r="UY396"/>
      <c r="UZ396"/>
      <c r="VA396"/>
      <c r="VB396"/>
      <c r="VC396"/>
      <c r="VD396"/>
      <c r="VE396"/>
      <c r="VF396"/>
      <c r="VG396"/>
      <c r="VH396"/>
      <c r="VI396"/>
      <c r="VJ396"/>
      <c r="VK396"/>
      <c r="VL396"/>
      <c r="VM396"/>
      <c r="VN396"/>
      <c r="VO396"/>
      <c r="VP396"/>
      <c r="VQ396"/>
      <c r="VR396"/>
      <c r="VS396"/>
      <c r="VT396"/>
      <c r="VU396"/>
      <c r="VV396"/>
      <c r="VW396"/>
      <c r="VX396"/>
      <c r="VY396"/>
      <c r="VZ396"/>
      <c r="WA396"/>
      <c r="WB396"/>
      <c r="WC396"/>
      <c r="WD396"/>
      <c r="WE396"/>
      <c r="WF396"/>
      <c r="WG396"/>
      <c r="WH396"/>
      <c r="WI396"/>
      <c r="WJ396"/>
      <c r="WK396"/>
      <c r="WL396"/>
      <c r="WM396"/>
      <c r="WN396"/>
      <c r="WO396"/>
      <c r="WP396"/>
      <c r="WQ396"/>
      <c r="WR396"/>
      <c r="WS396"/>
      <c r="WT396"/>
      <c r="WU396"/>
      <c r="WV396"/>
      <c r="WW396"/>
      <c r="WX396"/>
      <c r="WY396"/>
      <c r="WZ396"/>
      <c r="XA396"/>
      <c r="XB396"/>
      <c r="XC396"/>
      <c r="XD396"/>
      <c r="XE396"/>
      <c r="XF396"/>
      <c r="XG396"/>
      <c r="XH396"/>
      <c r="XI396"/>
      <c r="XJ396"/>
      <c r="XK396"/>
      <c r="XL396"/>
      <c r="XM396"/>
      <c r="XN396"/>
      <c r="XO396"/>
      <c r="XP396"/>
      <c r="XQ396"/>
      <c r="XR396"/>
      <c r="XS396"/>
      <c r="XT396"/>
      <c r="XU396"/>
      <c r="XV396"/>
      <c r="XW396"/>
      <c r="XX396"/>
      <c r="XY396"/>
      <c r="XZ396"/>
      <c r="YA396"/>
      <c r="YB396"/>
      <c r="YC396"/>
      <c r="YD396"/>
      <c r="YE396"/>
      <c r="YF396"/>
      <c r="YG396"/>
      <c r="YH396"/>
      <c r="YI396"/>
      <c r="YJ396"/>
      <c r="YK396"/>
      <c r="YL396"/>
      <c r="YM396"/>
      <c r="YN396"/>
      <c r="YO396"/>
      <c r="YP396"/>
      <c r="YQ396"/>
      <c r="YR396"/>
      <c r="YS396"/>
      <c r="YT396"/>
      <c r="YU396"/>
      <c r="YV396"/>
      <c r="YW396"/>
      <c r="YX396"/>
      <c r="YY396"/>
      <c r="YZ396"/>
      <c r="ZA396"/>
      <c r="ZB396"/>
      <c r="ZC396"/>
      <c r="ZD396"/>
      <c r="ZE396"/>
      <c r="ZF396"/>
      <c r="ZG396"/>
      <c r="ZH396"/>
      <c r="ZI396"/>
      <c r="ZJ396"/>
      <c r="ZK396"/>
      <c r="ZL396"/>
      <c r="ZM396"/>
      <c r="ZN396"/>
      <c r="ZO396"/>
      <c r="ZP396"/>
      <c r="ZQ396"/>
      <c r="ZR396"/>
      <c r="ZS396"/>
      <c r="ZT396"/>
      <c r="ZU396"/>
      <c r="ZV396"/>
      <c r="ZW396"/>
      <c r="ZX396"/>
      <c r="ZY396"/>
      <c r="ZZ396"/>
    </row>
    <row r="397" spans="1:702" s="18" customFormat="1">
      <c r="A397" s="158" t="s">
        <v>362</v>
      </c>
      <c r="B397">
        <v>0</v>
      </c>
      <c r="C397">
        <v>0</v>
      </c>
      <c r="D397">
        <v>0</v>
      </c>
      <c r="E397">
        <v>0</v>
      </c>
      <c r="F397">
        <v>0</v>
      </c>
      <c r="G397">
        <v>0</v>
      </c>
      <c r="H397">
        <v>0</v>
      </c>
      <c r="I397">
        <v>0</v>
      </c>
      <c r="J397">
        <v>0</v>
      </c>
      <c r="K397">
        <v>0</v>
      </c>
      <c r="L397">
        <v>0</v>
      </c>
      <c r="M397">
        <v>0</v>
      </c>
      <c r="N397">
        <v>0</v>
      </c>
      <c r="O397">
        <v>0</v>
      </c>
      <c r="P397">
        <v>0</v>
      </c>
      <c r="Q397">
        <v>0</v>
      </c>
      <c r="R397">
        <v>0</v>
      </c>
      <c r="S397">
        <v>0</v>
      </c>
      <c r="T397">
        <v>0</v>
      </c>
      <c r="U397">
        <v>0</v>
      </c>
      <c r="V397">
        <v>0</v>
      </c>
      <c r="W397">
        <v>0</v>
      </c>
      <c r="X397">
        <v>0</v>
      </c>
      <c r="Y397">
        <v>0</v>
      </c>
      <c r="Z397">
        <v>0</v>
      </c>
      <c r="AA397">
        <v>0</v>
      </c>
      <c r="AB397">
        <v>0</v>
      </c>
      <c r="AC397">
        <v>0</v>
      </c>
      <c r="AD397">
        <v>0</v>
      </c>
      <c r="AE397">
        <v>0</v>
      </c>
      <c r="AF397">
        <v>0</v>
      </c>
      <c r="AG397">
        <v>0</v>
      </c>
      <c r="AH397">
        <v>0</v>
      </c>
      <c r="AI397">
        <v>0</v>
      </c>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c r="CW397"/>
      <c r="CX397"/>
      <c r="CY397"/>
      <c r="CZ397"/>
      <c r="DA397"/>
      <c r="DB397"/>
      <c r="DC397"/>
      <c r="DD397"/>
      <c r="DE397"/>
      <c r="DF397"/>
      <c r="DG397"/>
      <c r="DH397"/>
      <c r="DI397"/>
      <c r="DJ397"/>
      <c r="DK397"/>
      <c r="DL397"/>
      <c r="DM397"/>
      <c r="DN397"/>
      <c r="DO397"/>
      <c r="DP397"/>
      <c r="DQ397"/>
      <c r="DR397"/>
      <c r="DS397"/>
      <c r="DT397"/>
      <c r="DU397"/>
      <c r="DV397"/>
      <c r="DW397"/>
      <c r="DX397"/>
      <c r="DY397"/>
      <c r="DZ397"/>
      <c r="EA397"/>
      <c r="EB397"/>
      <c r="EC397"/>
      <c r="ED397"/>
      <c r="EE397"/>
      <c r="EF397"/>
      <c r="EG397"/>
      <c r="EH397"/>
      <c r="EI397"/>
      <c r="EJ397"/>
      <c r="EK397"/>
      <c r="EL397"/>
      <c r="EM397"/>
      <c r="EN397"/>
      <c r="EO397"/>
      <c r="EP397"/>
      <c r="EQ397"/>
      <c r="ER397"/>
      <c r="ES397"/>
      <c r="ET397"/>
      <c r="EU397"/>
      <c r="EV397"/>
      <c r="EW397"/>
      <c r="EX397"/>
      <c r="EY397"/>
      <c r="EZ397"/>
      <c r="FA397"/>
      <c r="FB397"/>
      <c r="FC397"/>
      <c r="FD397"/>
      <c r="FE397"/>
      <c r="FF397"/>
      <c r="FG397"/>
      <c r="FH397"/>
      <c r="FI397"/>
      <c r="FJ397"/>
      <c r="FK397"/>
      <c r="FL397"/>
      <c r="FM397"/>
      <c r="FN397"/>
      <c r="FO397"/>
      <c r="FP397"/>
      <c r="FQ397"/>
      <c r="FR397"/>
      <c r="FS397"/>
      <c r="FT397"/>
      <c r="FU397"/>
      <c r="FV397"/>
      <c r="FW397"/>
      <c r="FX397"/>
      <c r="FY397"/>
      <c r="FZ397"/>
      <c r="GA397"/>
      <c r="GB397"/>
      <c r="GC397"/>
      <c r="GD397"/>
      <c r="GE397"/>
      <c r="GF397"/>
      <c r="GG397"/>
      <c r="GH397"/>
      <c r="GI397"/>
      <c r="GJ397"/>
      <c r="GK397"/>
      <c r="GL397"/>
      <c r="GM397"/>
      <c r="GN397"/>
      <c r="GO397"/>
      <c r="GP397"/>
      <c r="GQ397"/>
      <c r="GR397"/>
      <c r="GS397"/>
      <c r="GT397"/>
      <c r="GU397"/>
      <c r="GV397"/>
      <c r="GW397"/>
      <c r="GX397"/>
      <c r="GY397"/>
      <c r="GZ397"/>
      <c r="HA397"/>
      <c r="HB397"/>
      <c r="HC397"/>
      <c r="HD397"/>
      <c r="HE397"/>
      <c r="HF397"/>
      <c r="HG397"/>
      <c r="HH397"/>
      <c r="HI397"/>
      <c r="HJ397"/>
      <c r="HK397"/>
      <c r="HL397"/>
      <c r="HM397"/>
      <c r="HN397"/>
      <c r="HO397"/>
      <c r="HP397"/>
      <c r="HQ397"/>
      <c r="HR397"/>
      <c r="HS397"/>
      <c r="HT397"/>
      <c r="HU397"/>
      <c r="HV397"/>
      <c r="HW397"/>
      <c r="HX397"/>
      <c r="HY397"/>
      <c r="HZ397"/>
      <c r="IA397"/>
      <c r="IB397"/>
      <c r="IC397"/>
      <c r="ID397"/>
      <c r="IE397"/>
      <c r="IF397"/>
      <c r="IG397"/>
      <c r="IH397"/>
      <c r="II397"/>
      <c r="IJ397"/>
      <c r="IK397"/>
      <c r="IL397"/>
      <c r="IM397"/>
      <c r="IN397"/>
      <c r="IO397"/>
      <c r="IP397"/>
      <c r="IQ397"/>
      <c r="IR397"/>
      <c r="IS397"/>
      <c r="IT397"/>
      <c r="IU397"/>
      <c r="IV397"/>
      <c r="IW397"/>
      <c r="IX397"/>
      <c r="IY397"/>
      <c r="IZ397"/>
      <c r="JA397"/>
      <c r="JB397"/>
      <c r="JC397"/>
      <c r="JD397"/>
      <c r="JE397"/>
      <c r="JF397"/>
      <c r="JG397"/>
      <c r="JH397"/>
      <c r="JI397"/>
      <c r="JJ397"/>
      <c r="JK397"/>
      <c r="JL397"/>
      <c r="JM397"/>
      <c r="JN397"/>
      <c r="JO397"/>
      <c r="JP397"/>
      <c r="JQ397"/>
      <c r="JR397"/>
      <c r="JS397"/>
      <c r="JT397"/>
      <c r="JU397"/>
      <c r="JV397"/>
      <c r="JW397"/>
      <c r="JX397"/>
      <c r="JY397"/>
      <c r="JZ397"/>
      <c r="KA397"/>
      <c r="KB397"/>
      <c r="KC397"/>
      <c r="KD397"/>
      <c r="KE397"/>
      <c r="KF397"/>
      <c r="KG397"/>
      <c r="KH397"/>
      <c r="KI397"/>
      <c r="KJ397"/>
      <c r="KK397"/>
      <c r="KL397"/>
      <c r="KM397"/>
      <c r="KN397"/>
      <c r="KO397"/>
      <c r="KP397"/>
      <c r="KQ397"/>
      <c r="KR397"/>
      <c r="KS397"/>
      <c r="KT397"/>
      <c r="KU397"/>
      <c r="KV397"/>
      <c r="KW397"/>
      <c r="KX397"/>
      <c r="KY397"/>
      <c r="KZ397"/>
      <c r="LA397"/>
      <c r="LB397"/>
      <c r="LC397"/>
      <c r="LD397"/>
      <c r="LE397"/>
      <c r="LF397"/>
      <c r="LG397"/>
      <c r="LH397"/>
      <c r="LI397"/>
      <c r="LJ397"/>
      <c r="LK397"/>
      <c r="LL397"/>
      <c r="LM397"/>
      <c r="LN397"/>
      <c r="LO397"/>
      <c r="LP397"/>
      <c r="LQ397"/>
      <c r="LR397"/>
      <c r="LS397"/>
      <c r="LT397"/>
      <c r="LU397"/>
      <c r="LV397"/>
      <c r="LW397"/>
      <c r="LX397"/>
      <c r="LY397"/>
      <c r="LZ397"/>
      <c r="MA397"/>
      <c r="MB397"/>
      <c r="MC397"/>
      <c r="MD397"/>
      <c r="ME397"/>
      <c r="MF397"/>
      <c r="MG397"/>
      <c r="MH397"/>
      <c r="MI397"/>
      <c r="MJ397"/>
      <c r="MK397"/>
      <c r="ML397"/>
      <c r="MM397"/>
      <c r="MN397"/>
      <c r="MO397"/>
      <c r="MP397"/>
      <c r="MQ397"/>
      <c r="MR397"/>
      <c r="MS397"/>
      <c r="MT397"/>
      <c r="MU397"/>
      <c r="MV397"/>
      <c r="MW397"/>
      <c r="MX397"/>
      <c r="MY397"/>
      <c r="MZ397"/>
      <c r="NA397"/>
      <c r="NB397"/>
      <c r="NC397"/>
      <c r="ND397"/>
      <c r="NE397"/>
      <c r="NF397"/>
      <c r="NG397"/>
      <c r="NH397"/>
      <c r="NI397"/>
      <c r="NJ397"/>
      <c r="NK397"/>
      <c r="NL397"/>
      <c r="NM397"/>
      <c r="NN397"/>
      <c r="NO397"/>
      <c r="NP397"/>
      <c r="NQ397"/>
      <c r="NR397"/>
      <c r="NS397"/>
      <c r="NT397"/>
      <c r="NU397"/>
      <c r="NV397"/>
      <c r="NW397"/>
      <c r="NX397"/>
      <c r="NY397"/>
      <c r="NZ397"/>
      <c r="OA397"/>
      <c r="OB397"/>
      <c r="OC397"/>
      <c r="OD397"/>
      <c r="OE397"/>
      <c r="OF397"/>
      <c r="OG397"/>
      <c r="OH397"/>
      <c r="OI397"/>
      <c r="OJ397"/>
      <c r="OK397"/>
      <c r="OL397"/>
      <c r="OM397"/>
      <c r="ON397"/>
      <c r="OO397"/>
      <c r="OP397"/>
      <c r="OQ397"/>
      <c r="OR397"/>
      <c r="OS397"/>
      <c r="OT397"/>
      <c r="OU397"/>
      <c r="OV397"/>
      <c r="OW397"/>
      <c r="OX397"/>
      <c r="OY397"/>
      <c r="OZ397"/>
      <c r="PA397"/>
      <c r="PB397"/>
      <c r="PC397"/>
      <c r="PD397"/>
      <c r="PE397"/>
      <c r="PF397"/>
      <c r="PG397"/>
      <c r="PH397"/>
      <c r="PI397"/>
      <c r="PJ397"/>
      <c r="PK397"/>
      <c r="PL397"/>
      <c r="PM397"/>
      <c r="PN397"/>
      <c r="PO397"/>
      <c r="PP397"/>
      <c r="PQ397"/>
      <c r="PR397"/>
      <c r="PS397"/>
      <c r="PT397"/>
      <c r="PU397"/>
      <c r="PV397"/>
      <c r="PW397"/>
      <c r="PX397"/>
      <c r="PY397"/>
      <c r="PZ397"/>
      <c r="QA397"/>
      <c r="QB397"/>
      <c r="QC397"/>
      <c r="QD397"/>
      <c r="QE397"/>
      <c r="QF397"/>
      <c r="QG397"/>
      <c r="QH397"/>
      <c r="QI397"/>
      <c r="QJ397"/>
      <c r="QK397"/>
      <c r="QL397"/>
      <c r="QM397"/>
      <c r="QN397"/>
      <c r="QO397"/>
      <c r="QP397"/>
      <c r="QQ397"/>
      <c r="QR397"/>
      <c r="QS397"/>
      <c r="QT397"/>
      <c r="QU397"/>
      <c r="QV397"/>
      <c r="QW397"/>
      <c r="QX397"/>
      <c r="QY397"/>
      <c r="QZ397"/>
      <c r="RA397"/>
      <c r="RB397"/>
      <c r="RC397"/>
      <c r="RD397"/>
      <c r="RE397"/>
      <c r="RF397"/>
      <c r="RG397"/>
      <c r="RH397"/>
      <c r="RI397"/>
      <c r="RJ397"/>
      <c r="RK397"/>
      <c r="RL397"/>
      <c r="RM397"/>
      <c r="RN397"/>
      <c r="RO397"/>
      <c r="RP397"/>
      <c r="RQ397"/>
      <c r="RR397"/>
      <c r="RS397"/>
      <c r="RT397"/>
      <c r="RU397"/>
      <c r="RV397"/>
      <c r="RW397"/>
      <c r="RX397"/>
      <c r="RY397"/>
      <c r="RZ397"/>
      <c r="SA397"/>
      <c r="SB397"/>
      <c r="SC397"/>
      <c r="SD397"/>
      <c r="SE397"/>
      <c r="SF397"/>
      <c r="SG397"/>
      <c r="SH397"/>
      <c r="SI397"/>
      <c r="SJ397"/>
      <c r="SK397"/>
      <c r="SL397"/>
      <c r="SM397"/>
      <c r="SN397"/>
      <c r="SO397"/>
      <c r="SP397"/>
      <c r="SQ397"/>
      <c r="SR397"/>
      <c r="SS397"/>
      <c r="ST397"/>
      <c r="SU397"/>
      <c r="SV397"/>
      <c r="SW397"/>
      <c r="SX397"/>
      <c r="SY397"/>
      <c r="SZ397"/>
      <c r="TA397"/>
      <c r="TB397"/>
      <c r="TC397"/>
      <c r="TD397"/>
      <c r="TE397"/>
      <c r="TF397"/>
      <c r="TG397"/>
      <c r="TH397"/>
      <c r="TI397"/>
      <c r="TJ397"/>
      <c r="TK397"/>
      <c r="TL397"/>
      <c r="TM397"/>
      <c r="TN397"/>
      <c r="TO397"/>
      <c r="TP397"/>
      <c r="TQ397"/>
      <c r="TR397"/>
      <c r="TS397"/>
      <c r="TT397"/>
      <c r="TU397"/>
      <c r="TV397"/>
      <c r="TW397"/>
      <c r="TX397"/>
      <c r="TY397"/>
      <c r="TZ397"/>
      <c r="UA397"/>
      <c r="UB397"/>
      <c r="UC397"/>
      <c r="UD397"/>
      <c r="UE397"/>
      <c r="UF397"/>
      <c r="UG397"/>
      <c r="UH397"/>
      <c r="UI397"/>
      <c r="UJ397"/>
      <c r="UK397"/>
      <c r="UL397"/>
      <c r="UM397"/>
      <c r="UN397"/>
      <c r="UO397"/>
      <c r="UP397"/>
      <c r="UQ397"/>
      <c r="UR397"/>
      <c r="US397"/>
      <c r="UT397"/>
      <c r="UU397"/>
      <c r="UV397"/>
      <c r="UW397"/>
      <c r="UX397"/>
      <c r="UY397"/>
      <c r="UZ397"/>
      <c r="VA397"/>
      <c r="VB397"/>
      <c r="VC397"/>
      <c r="VD397"/>
      <c r="VE397"/>
      <c r="VF397"/>
      <c r="VG397"/>
      <c r="VH397"/>
      <c r="VI397"/>
      <c r="VJ397"/>
      <c r="VK397"/>
      <c r="VL397"/>
      <c r="VM397"/>
      <c r="VN397"/>
      <c r="VO397"/>
      <c r="VP397"/>
      <c r="VQ397"/>
      <c r="VR397"/>
      <c r="VS397"/>
      <c r="VT397"/>
      <c r="VU397"/>
      <c r="VV397"/>
      <c r="VW397"/>
      <c r="VX397"/>
      <c r="VY397"/>
      <c r="VZ397"/>
      <c r="WA397"/>
      <c r="WB397"/>
      <c r="WC397"/>
      <c r="WD397"/>
      <c r="WE397"/>
      <c r="WF397"/>
      <c r="WG397"/>
      <c r="WH397"/>
      <c r="WI397"/>
      <c r="WJ397"/>
      <c r="WK397"/>
      <c r="WL397"/>
      <c r="WM397"/>
      <c r="WN397"/>
      <c r="WO397"/>
      <c r="WP397"/>
      <c r="WQ397"/>
      <c r="WR397"/>
      <c r="WS397"/>
      <c r="WT397"/>
      <c r="WU397"/>
      <c r="WV397"/>
      <c r="WW397"/>
      <c r="WX397"/>
      <c r="WY397"/>
      <c r="WZ397"/>
      <c r="XA397"/>
      <c r="XB397"/>
      <c r="XC397"/>
      <c r="XD397"/>
      <c r="XE397"/>
      <c r="XF397"/>
      <c r="XG397"/>
      <c r="XH397"/>
      <c r="XI397"/>
      <c r="XJ397"/>
      <c r="XK397"/>
      <c r="XL397"/>
      <c r="XM397"/>
      <c r="XN397"/>
      <c r="XO397"/>
      <c r="XP397"/>
      <c r="XQ397"/>
      <c r="XR397"/>
      <c r="XS397"/>
      <c r="XT397"/>
      <c r="XU397"/>
      <c r="XV397"/>
      <c r="XW397"/>
      <c r="XX397"/>
      <c r="XY397"/>
      <c r="XZ397"/>
      <c r="YA397"/>
      <c r="YB397"/>
      <c r="YC397"/>
      <c r="YD397"/>
      <c r="YE397"/>
      <c r="YF397"/>
      <c r="YG397"/>
      <c r="YH397"/>
      <c r="YI397"/>
      <c r="YJ397"/>
      <c r="YK397"/>
      <c r="YL397"/>
      <c r="YM397"/>
      <c r="YN397"/>
      <c r="YO397"/>
      <c r="YP397"/>
      <c r="YQ397"/>
      <c r="YR397"/>
      <c r="YS397"/>
      <c r="YT397"/>
      <c r="YU397"/>
      <c r="YV397"/>
      <c r="YW397"/>
      <c r="YX397"/>
      <c r="YY397"/>
      <c r="YZ397"/>
      <c r="ZA397"/>
      <c r="ZB397"/>
      <c r="ZC397"/>
      <c r="ZD397"/>
      <c r="ZE397"/>
      <c r="ZF397"/>
      <c r="ZG397"/>
      <c r="ZH397"/>
      <c r="ZI397"/>
      <c r="ZJ397"/>
      <c r="ZK397"/>
      <c r="ZL397"/>
      <c r="ZM397"/>
      <c r="ZN397"/>
      <c r="ZO397"/>
      <c r="ZP397"/>
      <c r="ZQ397"/>
      <c r="ZR397"/>
      <c r="ZS397"/>
      <c r="ZT397"/>
      <c r="ZU397"/>
      <c r="ZV397"/>
      <c r="ZW397"/>
      <c r="ZX397"/>
      <c r="ZY397"/>
      <c r="ZZ397"/>
    </row>
    <row r="398" spans="1:702" s="18" customFormat="1">
      <c r="A398" s="16" t="s">
        <v>180</v>
      </c>
      <c r="B398">
        <v>0</v>
      </c>
      <c r="C398">
        <v>25127.130714581075</v>
      </c>
      <c r="D398">
        <v>50065.840046467805</v>
      </c>
      <c r="E398">
        <v>75099.367394176646</v>
      </c>
      <c r="F398">
        <v>96756.944476616918</v>
      </c>
      <c r="G398">
        <v>117597.67400956646</v>
      </c>
      <c r="H398">
        <v>144939.16614967168</v>
      </c>
      <c r="I398">
        <v>174455.05585875278</v>
      </c>
      <c r="J398">
        <v>205849.65686832281</v>
      </c>
      <c r="K398">
        <v>240698.07721156994</v>
      </c>
      <c r="L398">
        <v>283298.22483922419</v>
      </c>
      <c r="M398">
        <v>325144.04325000197</v>
      </c>
      <c r="N398">
        <v>362649.64879910392</v>
      </c>
      <c r="O398">
        <v>406505.15504978126</v>
      </c>
      <c r="P398">
        <v>453578.0414726797</v>
      </c>
      <c r="Q398">
        <v>504068.5998111217</v>
      </c>
      <c r="R398">
        <v>565890.90367847029</v>
      </c>
      <c r="S398">
        <v>621600.51340687939</v>
      </c>
      <c r="T398">
        <v>670478.1904482292</v>
      </c>
      <c r="U398">
        <v>725384.07036675455</v>
      </c>
      <c r="V398">
        <v>779165.87051730137</v>
      </c>
      <c r="W398">
        <v>829975.45095429488</v>
      </c>
      <c r="X398">
        <v>913952.42986512592</v>
      </c>
      <c r="Y398">
        <v>948524.2004373892</v>
      </c>
      <c r="Z398">
        <v>986944.87687958544</v>
      </c>
      <c r="AA398">
        <v>1016682.5354946429</v>
      </c>
      <c r="AB398">
        <v>1081970.5020970411</v>
      </c>
      <c r="AC398">
        <v>1164990.5525042096</v>
      </c>
      <c r="AD398">
        <v>1250049.8911881433</v>
      </c>
      <c r="AE398">
        <v>1280744.9148707737</v>
      </c>
      <c r="AF398">
        <v>1330981.7577062175</v>
      </c>
      <c r="AG398">
        <v>1354375.7616023838</v>
      </c>
      <c r="AH398">
        <v>1405843.4646971251</v>
      </c>
      <c r="AI398">
        <v>1427736.8578474021</v>
      </c>
      <c r="AJ398">
        <v>1487562.2759195289</v>
      </c>
      <c r="AK398">
        <v>1499353.1121396637</v>
      </c>
      <c r="AL398">
        <v>1519690.5922940774</v>
      </c>
      <c r="AM398">
        <v>1518573.1314210764</v>
      </c>
      <c r="AN398">
        <v>1516743.0857406009</v>
      </c>
      <c r="AO398">
        <v>1569481.7668288639</v>
      </c>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c r="CW398"/>
      <c r="CX398"/>
      <c r="CY398"/>
      <c r="CZ398"/>
      <c r="DA398"/>
      <c r="DB398"/>
      <c r="DC398"/>
      <c r="DD398"/>
      <c r="DE398"/>
      <c r="DF398"/>
      <c r="DG398"/>
      <c r="DH398"/>
      <c r="DI398"/>
      <c r="DJ398"/>
      <c r="DK398"/>
      <c r="DL398"/>
      <c r="DM398"/>
      <c r="DN398"/>
      <c r="DO398"/>
      <c r="DP398"/>
      <c r="DQ398"/>
      <c r="DR398"/>
      <c r="DS398"/>
      <c r="DT398"/>
      <c r="DU398"/>
      <c r="DV398"/>
      <c r="DW398"/>
      <c r="DX398"/>
      <c r="DY398"/>
      <c r="DZ398"/>
      <c r="EA398"/>
      <c r="EB398"/>
      <c r="EC398"/>
      <c r="ED398"/>
      <c r="EE398"/>
      <c r="EF398"/>
      <c r="EG398"/>
      <c r="EH398"/>
      <c r="EI398"/>
      <c r="EJ398"/>
      <c r="EK398"/>
      <c r="EL398"/>
      <c r="EM398"/>
      <c r="EN398"/>
      <c r="EO398"/>
      <c r="EP398"/>
      <c r="EQ398"/>
      <c r="ER398"/>
      <c r="ES398"/>
      <c r="ET398"/>
      <c r="EU398"/>
      <c r="EV398"/>
      <c r="EW398"/>
      <c r="EX398"/>
      <c r="EY398"/>
      <c r="EZ398"/>
      <c r="FA398"/>
      <c r="FB398"/>
      <c r="FC398"/>
      <c r="FD398"/>
      <c r="FE398"/>
      <c r="FF398"/>
      <c r="FG398"/>
      <c r="FH398"/>
      <c r="FI398"/>
      <c r="FJ398"/>
      <c r="FK398"/>
      <c r="FL398"/>
      <c r="FM398"/>
      <c r="FN398"/>
      <c r="FO398"/>
      <c r="FP398"/>
      <c r="FQ398"/>
      <c r="FR398"/>
      <c r="FS398"/>
      <c r="FT398"/>
      <c r="FU398"/>
      <c r="FV398"/>
      <c r="FW398"/>
      <c r="FX398"/>
      <c r="FY398"/>
      <c r="FZ398"/>
      <c r="GA398"/>
      <c r="GB398"/>
      <c r="GC398"/>
      <c r="GD398"/>
      <c r="GE398"/>
      <c r="GF398"/>
      <c r="GG398"/>
      <c r="GH398"/>
      <c r="GI398"/>
      <c r="GJ398"/>
      <c r="GK398"/>
      <c r="GL398"/>
      <c r="GM398"/>
      <c r="GN398"/>
      <c r="GO398"/>
      <c r="GP398"/>
      <c r="GQ398"/>
      <c r="GR398"/>
      <c r="GS398"/>
      <c r="GT398"/>
      <c r="GU398"/>
      <c r="GV398"/>
      <c r="GW398"/>
      <c r="GX398"/>
      <c r="GY398"/>
      <c r="GZ398"/>
      <c r="HA398"/>
      <c r="HB398"/>
      <c r="HC398"/>
      <c r="HD398"/>
      <c r="HE398"/>
      <c r="HF398"/>
      <c r="HG398"/>
      <c r="HH398"/>
      <c r="HI398"/>
      <c r="HJ398"/>
      <c r="HK398"/>
      <c r="HL398"/>
      <c r="HM398"/>
      <c r="HN398"/>
      <c r="HO398"/>
      <c r="HP398"/>
      <c r="HQ398"/>
      <c r="HR398"/>
      <c r="HS398"/>
      <c r="HT398"/>
      <c r="HU398"/>
      <c r="HV398"/>
      <c r="HW398"/>
      <c r="HX398"/>
      <c r="HY398"/>
      <c r="HZ398"/>
      <c r="IA398"/>
      <c r="IB398"/>
      <c r="IC398"/>
      <c r="ID398"/>
      <c r="IE398"/>
      <c r="IF398"/>
      <c r="IG398"/>
      <c r="IH398"/>
      <c r="II398"/>
      <c r="IJ398"/>
      <c r="IK398"/>
      <c r="IL398"/>
      <c r="IM398"/>
      <c r="IN398"/>
      <c r="IO398"/>
      <c r="IP398"/>
      <c r="IQ398"/>
      <c r="IR398"/>
      <c r="IS398"/>
      <c r="IT398"/>
      <c r="IU398"/>
      <c r="IV398"/>
      <c r="IW398"/>
      <c r="IX398"/>
      <c r="IY398"/>
      <c r="IZ398"/>
      <c r="JA398"/>
      <c r="JB398"/>
      <c r="JC398"/>
      <c r="JD398"/>
      <c r="JE398"/>
      <c r="JF398"/>
      <c r="JG398"/>
      <c r="JH398"/>
      <c r="JI398"/>
      <c r="JJ398"/>
      <c r="JK398"/>
      <c r="JL398"/>
      <c r="JM398"/>
      <c r="JN398"/>
      <c r="JO398"/>
      <c r="JP398"/>
      <c r="JQ398"/>
      <c r="JR398"/>
      <c r="JS398"/>
      <c r="JT398"/>
      <c r="JU398"/>
      <c r="JV398"/>
      <c r="JW398"/>
      <c r="JX398"/>
      <c r="JY398"/>
      <c r="JZ398"/>
      <c r="KA398"/>
      <c r="KB398"/>
      <c r="KC398"/>
      <c r="KD398"/>
      <c r="KE398"/>
      <c r="KF398"/>
      <c r="KG398"/>
      <c r="KH398"/>
      <c r="KI398"/>
      <c r="KJ398"/>
      <c r="KK398"/>
      <c r="KL398"/>
      <c r="KM398"/>
      <c r="KN398"/>
      <c r="KO398"/>
      <c r="KP398"/>
      <c r="KQ398"/>
      <c r="KR398"/>
      <c r="KS398"/>
      <c r="KT398"/>
      <c r="KU398"/>
      <c r="KV398"/>
      <c r="KW398"/>
      <c r="KX398"/>
      <c r="KY398"/>
      <c r="KZ398"/>
      <c r="LA398"/>
      <c r="LB398"/>
      <c r="LC398"/>
      <c r="LD398"/>
      <c r="LE398"/>
      <c r="LF398"/>
      <c r="LG398"/>
      <c r="LH398"/>
      <c r="LI398"/>
      <c r="LJ398"/>
      <c r="LK398"/>
      <c r="LL398"/>
      <c r="LM398"/>
      <c r="LN398"/>
      <c r="LO398"/>
      <c r="LP398"/>
      <c r="LQ398"/>
      <c r="LR398"/>
      <c r="LS398"/>
      <c r="LT398"/>
      <c r="LU398"/>
      <c r="LV398"/>
      <c r="LW398"/>
      <c r="LX398"/>
      <c r="LY398"/>
      <c r="LZ398"/>
      <c r="MA398"/>
      <c r="MB398"/>
      <c r="MC398"/>
      <c r="MD398"/>
      <c r="ME398"/>
      <c r="MF398"/>
      <c r="MG398"/>
      <c r="MH398"/>
      <c r="MI398"/>
      <c r="MJ398"/>
      <c r="MK398"/>
      <c r="ML398"/>
      <c r="MM398"/>
      <c r="MN398"/>
      <c r="MO398"/>
      <c r="MP398"/>
      <c r="MQ398"/>
      <c r="MR398"/>
      <c r="MS398"/>
      <c r="MT398"/>
      <c r="MU398"/>
      <c r="MV398"/>
      <c r="MW398"/>
      <c r="MX398"/>
      <c r="MY398"/>
      <c r="MZ398"/>
      <c r="NA398"/>
      <c r="NB398"/>
      <c r="NC398"/>
      <c r="ND398"/>
      <c r="NE398"/>
      <c r="NF398"/>
      <c r="NG398"/>
      <c r="NH398"/>
      <c r="NI398"/>
      <c r="NJ398"/>
      <c r="NK398"/>
      <c r="NL398"/>
      <c r="NM398"/>
      <c r="NN398"/>
      <c r="NO398"/>
      <c r="NP398"/>
      <c r="NQ398"/>
      <c r="NR398"/>
      <c r="NS398"/>
      <c r="NT398"/>
      <c r="NU398"/>
      <c r="NV398"/>
      <c r="NW398"/>
      <c r="NX398"/>
      <c r="NY398"/>
      <c r="NZ398"/>
      <c r="OA398"/>
      <c r="OB398"/>
      <c r="OC398"/>
      <c r="OD398"/>
      <c r="OE398"/>
      <c r="OF398"/>
      <c r="OG398"/>
      <c r="OH398"/>
      <c r="OI398"/>
      <c r="OJ398"/>
      <c r="OK398"/>
      <c r="OL398"/>
      <c r="OM398"/>
      <c r="ON398"/>
      <c r="OO398"/>
      <c r="OP398"/>
      <c r="OQ398"/>
      <c r="OR398"/>
      <c r="OS398"/>
      <c r="OT398"/>
      <c r="OU398"/>
      <c r="OV398"/>
      <c r="OW398"/>
      <c r="OX398"/>
      <c r="OY398"/>
      <c r="OZ398"/>
      <c r="PA398"/>
      <c r="PB398"/>
      <c r="PC398"/>
      <c r="PD398"/>
      <c r="PE398"/>
      <c r="PF398"/>
      <c r="PG398"/>
      <c r="PH398"/>
      <c r="PI398"/>
      <c r="PJ398"/>
      <c r="PK398"/>
      <c r="PL398"/>
      <c r="PM398"/>
      <c r="PN398"/>
      <c r="PO398"/>
      <c r="PP398"/>
      <c r="PQ398"/>
      <c r="PR398"/>
      <c r="PS398"/>
      <c r="PT398"/>
      <c r="PU398"/>
      <c r="PV398"/>
      <c r="PW398"/>
      <c r="PX398"/>
      <c r="PY398"/>
      <c r="PZ398"/>
      <c r="QA398"/>
      <c r="QB398"/>
      <c r="QC398"/>
      <c r="QD398"/>
      <c r="QE398"/>
      <c r="QF398"/>
      <c r="QG398"/>
      <c r="QH398"/>
      <c r="QI398"/>
      <c r="QJ398"/>
      <c r="QK398"/>
      <c r="QL398"/>
      <c r="QM398"/>
      <c r="QN398"/>
      <c r="QO398"/>
      <c r="QP398"/>
      <c r="QQ398"/>
      <c r="QR398"/>
      <c r="QS398"/>
      <c r="QT398"/>
      <c r="QU398"/>
      <c r="QV398"/>
      <c r="QW398"/>
      <c r="QX398"/>
      <c r="QY398"/>
      <c r="QZ398"/>
      <c r="RA398"/>
      <c r="RB398"/>
      <c r="RC398"/>
      <c r="RD398"/>
      <c r="RE398"/>
      <c r="RF398"/>
      <c r="RG398"/>
      <c r="RH398"/>
      <c r="RI398"/>
      <c r="RJ398"/>
      <c r="RK398"/>
      <c r="RL398"/>
      <c r="RM398"/>
      <c r="RN398"/>
      <c r="RO398"/>
      <c r="RP398"/>
      <c r="RQ398"/>
      <c r="RR398"/>
      <c r="RS398"/>
      <c r="RT398"/>
      <c r="RU398"/>
      <c r="RV398"/>
      <c r="RW398"/>
      <c r="RX398"/>
      <c r="RY398"/>
      <c r="RZ398"/>
      <c r="SA398"/>
      <c r="SB398"/>
      <c r="SC398"/>
      <c r="SD398"/>
      <c r="SE398"/>
      <c r="SF398"/>
      <c r="SG398"/>
      <c r="SH398"/>
      <c r="SI398"/>
      <c r="SJ398"/>
      <c r="SK398"/>
      <c r="SL398"/>
      <c r="SM398"/>
      <c r="SN398"/>
      <c r="SO398"/>
      <c r="SP398"/>
      <c r="SQ398"/>
      <c r="SR398"/>
      <c r="SS398"/>
      <c r="ST398"/>
      <c r="SU398"/>
      <c r="SV398"/>
      <c r="SW398"/>
      <c r="SX398"/>
      <c r="SY398"/>
      <c r="SZ398"/>
      <c r="TA398"/>
      <c r="TB398"/>
      <c r="TC398"/>
      <c r="TD398"/>
      <c r="TE398"/>
      <c r="TF398"/>
      <c r="TG398"/>
      <c r="TH398"/>
      <c r="TI398"/>
      <c r="TJ398"/>
      <c r="TK398"/>
      <c r="TL398"/>
      <c r="TM398"/>
      <c r="TN398"/>
      <c r="TO398"/>
      <c r="TP398"/>
      <c r="TQ398"/>
      <c r="TR398"/>
      <c r="TS398"/>
      <c r="TT398"/>
      <c r="TU398"/>
      <c r="TV398"/>
      <c r="TW398"/>
      <c r="TX398"/>
      <c r="TY398"/>
      <c r="TZ398"/>
      <c r="UA398"/>
      <c r="UB398"/>
      <c r="UC398"/>
      <c r="UD398"/>
      <c r="UE398"/>
      <c r="UF398"/>
      <c r="UG398"/>
      <c r="UH398"/>
      <c r="UI398"/>
      <c r="UJ398"/>
      <c r="UK398"/>
      <c r="UL398"/>
      <c r="UM398"/>
      <c r="UN398"/>
      <c r="UO398"/>
      <c r="UP398"/>
      <c r="UQ398"/>
      <c r="UR398"/>
      <c r="US398"/>
      <c r="UT398"/>
      <c r="UU398"/>
      <c r="UV398"/>
      <c r="UW398"/>
      <c r="UX398"/>
      <c r="UY398"/>
      <c r="UZ398"/>
      <c r="VA398"/>
      <c r="VB398"/>
      <c r="VC398"/>
      <c r="VD398"/>
      <c r="VE398"/>
      <c r="VF398"/>
      <c r="VG398"/>
      <c r="VH398"/>
      <c r="VI398"/>
      <c r="VJ398"/>
      <c r="VK398"/>
      <c r="VL398"/>
      <c r="VM398"/>
      <c r="VN398"/>
      <c r="VO398"/>
      <c r="VP398"/>
      <c r="VQ398"/>
      <c r="VR398"/>
      <c r="VS398"/>
      <c r="VT398"/>
      <c r="VU398"/>
      <c r="VV398"/>
      <c r="VW398"/>
      <c r="VX398"/>
      <c r="VY398"/>
      <c r="VZ398"/>
      <c r="WA398"/>
      <c r="WB398"/>
      <c r="WC398"/>
      <c r="WD398"/>
      <c r="WE398"/>
      <c r="WF398"/>
      <c r="WG398"/>
      <c r="WH398"/>
      <c r="WI398"/>
      <c r="WJ398"/>
      <c r="WK398"/>
      <c r="WL398"/>
      <c r="WM398"/>
      <c r="WN398"/>
      <c r="WO398"/>
      <c r="WP398"/>
      <c r="WQ398"/>
      <c r="WR398"/>
      <c r="WS398"/>
      <c r="WT398"/>
      <c r="WU398"/>
      <c r="WV398"/>
      <c r="WW398"/>
      <c r="WX398"/>
      <c r="WY398"/>
      <c r="WZ398"/>
      <c r="XA398"/>
      <c r="XB398"/>
      <c r="XC398"/>
      <c r="XD398"/>
      <c r="XE398"/>
      <c r="XF398"/>
      <c r="XG398"/>
      <c r="XH398"/>
      <c r="XI398"/>
      <c r="XJ398"/>
      <c r="XK398"/>
      <c r="XL398"/>
      <c r="XM398"/>
      <c r="XN398"/>
      <c r="XO398"/>
      <c r="XP398"/>
      <c r="XQ398"/>
      <c r="XR398"/>
      <c r="XS398"/>
      <c r="XT398"/>
      <c r="XU398"/>
      <c r="XV398"/>
      <c r="XW398"/>
      <c r="XX398"/>
      <c r="XY398"/>
      <c r="XZ398"/>
      <c r="YA398"/>
      <c r="YB398"/>
      <c r="YC398"/>
      <c r="YD398"/>
      <c r="YE398"/>
      <c r="YF398"/>
      <c r="YG398"/>
      <c r="YH398"/>
      <c r="YI398"/>
      <c r="YJ398"/>
      <c r="YK398"/>
      <c r="YL398"/>
      <c r="YM398"/>
      <c r="YN398"/>
      <c r="YO398"/>
      <c r="YP398"/>
      <c r="YQ398"/>
      <c r="YR398"/>
      <c r="YS398"/>
      <c r="YT398"/>
      <c r="YU398"/>
      <c r="YV398"/>
      <c r="YW398"/>
      <c r="YX398"/>
      <c r="YY398"/>
      <c r="YZ398"/>
      <c r="ZA398"/>
      <c r="ZB398"/>
      <c r="ZC398"/>
      <c r="ZD398"/>
      <c r="ZE398"/>
      <c r="ZF398"/>
      <c r="ZG398"/>
      <c r="ZH398"/>
      <c r="ZI398"/>
      <c r="ZJ398"/>
      <c r="ZK398"/>
      <c r="ZL398"/>
      <c r="ZM398"/>
      <c r="ZN398"/>
      <c r="ZO398"/>
      <c r="ZP398"/>
      <c r="ZQ398"/>
      <c r="ZR398"/>
      <c r="ZS398"/>
      <c r="ZT398"/>
      <c r="ZU398"/>
      <c r="ZV398"/>
      <c r="ZW398"/>
      <c r="ZX398"/>
      <c r="ZY398"/>
      <c r="ZZ398"/>
    </row>
    <row r="399" spans="1:702" s="18" customFormat="1">
      <c r="A399" s="16" t="s">
        <v>68</v>
      </c>
      <c r="B399">
        <v>502542.61429162155</v>
      </c>
      <c r="C399">
        <v>510067.35008741682</v>
      </c>
      <c r="D399">
        <v>494704.99216030538</v>
      </c>
      <c r="E399">
        <v>534758.8921770025</v>
      </c>
      <c r="F399">
        <v>484467.17196641013</v>
      </c>
      <c r="G399">
        <v>481207.19986179692</v>
      </c>
      <c r="H399">
        <v>457150.21258558054</v>
      </c>
      <c r="I399">
        <v>396913.03856726922</v>
      </c>
      <c r="J399">
        <v>491121.52057727828</v>
      </c>
      <c r="K399">
        <v>551941.59620404907</v>
      </c>
      <c r="L399">
        <v>563762.15119209164</v>
      </c>
      <c r="M399">
        <v>572062.95512661687</v>
      </c>
      <c r="N399">
        <v>581851.64777376154</v>
      </c>
      <c r="O399">
        <v>641876.15645320364</v>
      </c>
      <c r="P399">
        <v>756142.0295402332</v>
      </c>
      <c r="Q399">
        <v>752345.86121595325</v>
      </c>
      <c r="R399">
        <v>700475.97555014095</v>
      </c>
      <c r="S399">
        <v>660266.71840111993</v>
      </c>
      <c r="T399">
        <v>667530.59826402226</v>
      </c>
      <c r="U399">
        <v>592283.59819255536</v>
      </c>
      <c r="V399">
        <v>511526.32015684881</v>
      </c>
      <c r="W399">
        <v>479680.98228897265</v>
      </c>
      <c r="X399">
        <v>445952.86496080965</v>
      </c>
      <c r="Y399">
        <v>388400.10664389812</v>
      </c>
      <c r="Z399">
        <v>423081.2029880496</v>
      </c>
      <c r="AA399">
        <v>401308.15239827335</v>
      </c>
      <c r="AB399">
        <v>374394.64301209548</v>
      </c>
      <c r="AC399">
        <v>338837.01112843998</v>
      </c>
      <c r="AD399">
        <v>349946.22811656899</v>
      </c>
      <c r="AE399">
        <v>315952.65821066051</v>
      </c>
      <c r="AF399">
        <v>308099.23622043431</v>
      </c>
      <c r="AG399">
        <v>381985.97357261286</v>
      </c>
      <c r="AH399">
        <v>351461.11023191176</v>
      </c>
      <c r="AI399">
        <v>310258.80963055952</v>
      </c>
      <c r="AJ399">
        <v>265366.25141465705</v>
      </c>
      <c r="AK399">
        <v>212168.05836584448</v>
      </c>
      <c r="AL399">
        <v>183716.97918163525</v>
      </c>
      <c r="AM399">
        <v>129861.62649176033</v>
      </c>
      <c r="AN399">
        <v>113081.95874197563</v>
      </c>
      <c r="AO399">
        <v>99472.941249610158</v>
      </c>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c r="CW399"/>
      <c r="CX399"/>
      <c r="CY399"/>
      <c r="CZ399"/>
      <c r="DA399"/>
      <c r="DB399"/>
      <c r="DC399"/>
      <c r="DD399"/>
      <c r="DE399"/>
      <c r="DF399"/>
      <c r="DG399"/>
      <c r="DH399"/>
      <c r="DI399"/>
      <c r="DJ399"/>
      <c r="DK399"/>
      <c r="DL399"/>
      <c r="DM399"/>
      <c r="DN399"/>
      <c r="DO399"/>
      <c r="DP399"/>
      <c r="DQ399"/>
      <c r="DR399"/>
      <c r="DS399"/>
      <c r="DT399"/>
      <c r="DU399"/>
      <c r="DV399"/>
      <c r="DW399"/>
      <c r="DX399"/>
      <c r="DY399"/>
      <c r="DZ399"/>
      <c r="EA399"/>
      <c r="EB399"/>
      <c r="EC399"/>
      <c r="ED399"/>
      <c r="EE399"/>
      <c r="EF399"/>
      <c r="EG399"/>
      <c r="EH399"/>
      <c r="EI399"/>
      <c r="EJ399"/>
      <c r="EK399"/>
      <c r="EL399"/>
      <c r="EM399"/>
      <c r="EN399"/>
      <c r="EO399"/>
      <c r="EP399"/>
      <c r="EQ399"/>
      <c r="ER399"/>
      <c r="ES399"/>
      <c r="ET399"/>
      <c r="EU399"/>
      <c r="EV399"/>
      <c r="EW399"/>
      <c r="EX399"/>
      <c r="EY399"/>
      <c r="EZ399"/>
      <c r="FA399"/>
      <c r="FB399"/>
      <c r="FC399"/>
      <c r="FD399"/>
      <c r="FE399"/>
      <c r="FF399"/>
      <c r="FG399"/>
      <c r="FH399"/>
      <c r="FI399"/>
      <c r="FJ399"/>
      <c r="FK399"/>
      <c r="FL399"/>
      <c r="FM399"/>
      <c r="FN399"/>
      <c r="FO399"/>
      <c r="FP399"/>
      <c r="FQ399"/>
      <c r="FR399"/>
      <c r="FS399"/>
      <c r="FT399"/>
      <c r="FU399"/>
      <c r="FV399"/>
      <c r="FW399"/>
      <c r="FX399"/>
      <c r="FY399"/>
      <c r="FZ399"/>
      <c r="GA399"/>
      <c r="GB399"/>
      <c r="GC399"/>
      <c r="GD399"/>
      <c r="GE399"/>
      <c r="GF399"/>
      <c r="GG399"/>
      <c r="GH399"/>
      <c r="GI399"/>
      <c r="GJ399"/>
      <c r="GK399"/>
      <c r="GL399"/>
      <c r="GM399"/>
      <c r="GN399"/>
      <c r="GO399"/>
      <c r="GP399"/>
      <c r="GQ399"/>
      <c r="GR399"/>
      <c r="GS399"/>
      <c r="GT399"/>
      <c r="GU399"/>
      <c r="GV399"/>
      <c r="GW399"/>
      <c r="GX399"/>
      <c r="GY399"/>
      <c r="GZ399"/>
      <c r="HA399"/>
      <c r="HB399"/>
      <c r="HC399"/>
      <c r="HD399"/>
      <c r="HE399"/>
      <c r="HF399"/>
      <c r="HG399"/>
      <c r="HH399"/>
      <c r="HI399"/>
      <c r="HJ399"/>
      <c r="HK399"/>
      <c r="HL399"/>
      <c r="HM399"/>
      <c r="HN399"/>
      <c r="HO399"/>
      <c r="HP399"/>
      <c r="HQ399"/>
      <c r="HR399"/>
      <c r="HS399"/>
      <c r="HT399"/>
      <c r="HU399"/>
      <c r="HV399"/>
      <c r="HW399"/>
      <c r="HX399"/>
      <c r="HY399"/>
      <c r="HZ399"/>
      <c r="IA399"/>
      <c r="IB399"/>
      <c r="IC399"/>
      <c r="ID399"/>
      <c r="IE399"/>
      <c r="IF399"/>
      <c r="IG399"/>
      <c r="IH399"/>
      <c r="II399"/>
      <c r="IJ399"/>
      <c r="IK399"/>
      <c r="IL399"/>
      <c r="IM399"/>
      <c r="IN399"/>
      <c r="IO399"/>
      <c r="IP399"/>
      <c r="IQ399"/>
      <c r="IR399"/>
      <c r="IS399"/>
      <c r="IT399"/>
      <c r="IU399"/>
      <c r="IV399"/>
      <c r="IW399"/>
      <c r="IX399"/>
      <c r="IY399"/>
      <c r="IZ399"/>
      <c r="JA399"/>
      <c r="JB399"/>
      <c r="JC399"/>
      <c r="JD399"/>
      <c r="JE399"/>
      <c r="JF399"/>
      <c r="JG399"/>
      <c r="JH399"/>
      <c r="JI399"/>
      <c r="JJ399"/>
      <c r="JK399"/>
      <c r="JL399"/>
      <c r="JM399"/>
      <c r="JN399"/>
      <c r="JO399"/>
      <c r="JP399"/>
      <c r="JQ399"/>
      <c r="JR399"/>
      <c r="JS399"/>
      <c r="JT399"/>
      <c r="JU399"/>
      <c r="JV399"/>
      <c r="JW399"/>
      <c r="JX399"/>
      <c r="JY399"/>
      <c r="JZ399"/>
      <c r="KA399"/>
      <c r="KB399"/>
      <c r="KC399"/>
      <c r="KD399"/>
      <c r="KE399"/>
      <c r="KF399"/>
      <c r="KG399"/>
      <c r="KH399"/>
      <c r="KI399"/>
      <c r="KJ399"/>
      <c r="KK399"/>
      <c r="KL399"/>
      <c r="KM399"/>
      <c r="KN399"/>
      <c r="KO399"/>
      <c r="KP399"/>
      <c r="KQ399"/>
      <c r="KR399"/>
      <c r="KS399"/>
      <c r="KT399"/>
      <c r="KU399"/>
      <c r="KV399"/>
      <c r="KW399"/>
      <c r="KX399"/>
      <c r="KY399"/>
      <c r="KZ399"/>
      <c r="LA399"/>
      <c r="LB399"/>
      <c r="LC399"/>
      <c r="LD399"/>
      <c r="LE399"/>
      <c r="LF399"/>
      <c r="LG399"/>
      <c r="LH399"/>
      <c r="LI399"/>
      <c r="LJ399"/>
      <c r="LK399"/>
      <c r="LL399"/>
      <c r="LM399"/>
      <c r="LN399"/>
      <c r="LO399"/>
      <c r="LP399"/>
      <c r="LQ399"/>
      <c r="LR399"/>
      <c r="LS399"/>
      <c r="LT399"/>
      <c r="LU399"/>
      <c r="LV399"/>
      <c r="LW399"/>
      <c r="LX399"/>
      <c r="LY399"/>
      <c r="LZ399"/>
      <c r="MA399"/>
      <c r="MB399"/>
      <c r="MC399"/>
      <c r="MD399"/>
      <c r="ME399"/>
      <c r="MF399"/>
      <c r="MG399"/>
      <c r="MH399"/>
      <c r="MI399"/>
      <c r="MJ399"/>
      <c r="MK399"/>
      <c r="ML399"/>
      <c r="MM399"/>
      <c r="MN399"/>
      <c r="MO399"/>
      <c r="MP399"/>
      <c r="MQ399"/>
      <c r="MR399"/>
      <c r="MS399"/>
      <c r="MT399"/>
      <c r="MU399"/>
      <c r="MV399"/>
      <c r="MW399"/>
      <c r="MX399"/>
      <c r="MY399"/>
      <c r="MZ399"/>
      <c r="NA399"/>
      <c r="NB399"/>
      <c r="NC399"/>
      <c r="ND399"/>
      <c r="NE399"/>
      <c r="NF399"/>
      <c r="NG399"/>
      <c r="NH399"/>
      <c r="NI399"/>
      <c r="NJ399"/>
      <c r="NK399"/>
      <c r="NL399"/>
      <c r="NM399"/>
      <c r="NN399"/>
      <c r="NO399"/>
      <c r="NP399"/>
      <c r="NQ399"/>
      <c r="NR399"/>
      <c r="NS399"/>
      <c r="NT399"/>
      <c r="NU399"/>
      <c r="NV399"/>
      <c r="NW399"/>
      <c r="NX399"/>
      <c r="NY399"/>
      <c r="NZ399"/>
      <c r="OA399"/>
      <c r="OB399"/>
      <c r="OC399"/>
      <c r="OD399"/>
      <c r="OE399"/>
      <c r="OF399"/>
      <c r="OG399"/>
      <c r="OH399"/>
      <c r="OI399"/>
      <c r="OJ399"/>
      <c r="OK399"/>
      <c r="OL399"/>
      <c r="OM399"/>
      <c r="ON399"/>
      <c r="OO399"/>
      <c r="OP399"/>
      <c r="OQ399"/>
      <c r="OR399"/>
      <c r="OS399"/>
      <c r="OT399"/>
      <c r="OU399"/>
      <c r="OV399"/>
      <c r="OW399"/>
      <c r="OX399"/>
      <c r="OY399"/>
      <c r="OZ399"/>
      <c r="PA399"/>
      <c r="PB399"/>
      <c r="PC399"/>
      <c r="PD399"/>
      <c r="PE399"/>
      <c r="PF399"/>
      <c r="PG399"/>
      <c r="PH399"/>
      <c r="PI399"/>
      <c r="PJ399"/>
      <c r="PK399"/>
      <c r="PL399"/>
      <c r="PM399"/>
      <c r="PN399"/>
      <c r="PO399"/>
      <c r="PP399"/>
      <c r="PQ399"/>
      <c r="PR399"/>
      <c r="PS399"/>
      <c r="PT399"/>
      <c r="PU399"/>
      <c r="PV399"/>
      <c r="PW399"/>
      <c r="PX399"/>
      <c r="PY399"/>
      <c r="PZ399"/>
      <c r="QA399"/>
      <c r="QB399"/>
      <c r="QC399"/>
      <c r="QD399"/>
      <c r="QE399"/>
      <c r="QF399"/>
      <c r="QG399"/>
      <c r="QH399"/>
      <c r="QI399"/>
      <c r="QJ399"/>
      <c r="QK399"/>
      <c r="QL399"/>
      <c r="QM399"/>
      <c r="QN399"/>
      <c r="QO399"/>
      <c r="QP399"/>
      <c r="QQ399"/>
      <c r="QR399"/>
      <c r="QS399"/>
      <c r="QT399"/>
      <c r="QU399"/>
      <c r="QV399"/>
      <c r="QW399"/>
      <c r="QX399"/>
      <c r="QY399"/>
      <c r="QZ399"/>
      <c r="RA399"/>
      <c r="RB399"/>
      <c r="RC399"/>
      <c r="RD399"/>
      <c r="RE399"/>
      <c r="RF399"/>
      <c r="RG399"/>
      <c r="RH399"/>
      <c r="RI399"/>
      <c r="RJ399"/>
      <c r="RK399"/>
      <c r="RL399"/>
      <c r="RM399"/>
      <c r="RN399"/>
      <c r="RO399"/>
      <c r="RP399"/>
      <c r="RQ399"/>
      <c r="RR399"/>
      <c r="RS399"/>
      <c r="RT399"/>
      <c r="RU399"/>
      <c r="RV399"/>
      <c r="RW399"/>
      <c r="RX399"/>
      <c r="RY399"/>
      <c r="RZ399"/>
      <c r="SA399"/>
      <c r="SB399"/>
      <c r="SC399"/>
      <c r="SD399"/>
      <c r="SE399"/>
      <c r="SF399"/>
      <c r="SG399"/>
      <c r="SH399"/>
      <c r="SI399"/>
      <c r="SJ399"/>
      <c r="SK399"/>
      <c r="SL399"/>
      <c r="SM399"/>
      <c r="SN399"/>
      <c r="SO399"/>
      <c r="SP399"/>
      <c r="SQ399"/>
      <c r="SR399"/>
      <c r="SS399"/>
      <c r="ST399"/>
      <c r="SU399"/>
      <c r="SV399"/>
      <c r="SW399"/>
      <c r="SX399"/>
      <c r="SY399"/>
      <c r="SZ399"/>
      <c r="TA399"/>
      <c r="TB399"/>
      <c r="TC399"/>
      <c r="TD399"/>
      <c r="TE399"/>
      <c r="TF399"/>
      <c r="TG399"/>
      <c r="TH399"/>
      <c r="TI399"/>
      <c r="TJ399"/>
      <c r="TK399"/>
      <c r="TL399"/>
      <c r="TM399"/>
      <c r="TN399"/>
      <c r="TO399"/>
      <c r="TP399"/>
      <c r="TQ399"/>
      <c r="TR399"/>
      <c r="TS399"/>
      <c r="TT399"/>
      <c r="TU399"/>
      <c r="TV399"/>
      <c r="TW399"/>
      <c r="TX399"/>
      <c r="TY399"/>
      <c r="TZ399"/>
      <c r="UA399"/>
      <c r="UB399"/>
      <c r="UC399"/>
      <c r="UD399"/>
      <c r="UE399"/>
      <c r="UF399"/>
      <c r="UG399"/>
      <c r="UH399"/>
      <c r="UI399"/>
      <c r="UJ399"/>
      <c r="UK399"/>
      <c r="UL399"/>
      <c r="UM399"/>
      <c r="UN399"/>
      <c r="UO399"/>
      <c r="UP399"/>
      <c r="UQ399"/>
      <c r="UR399"/>
      <c r="US399"/>
      <c r="UT399"/>
      <c r="UU399"/>
      <c r="UV399"/>
      <c r="UW399"/>
      <c r="UX399"/>
      <c r="UY399"/>
      <c r="UZ399"/>
      <c r="VA399"/>
      <c r="VB399"/>
      <c r="VC399"/>
      <c r="VD399"/>
      <c r="VE399"/>
      <c r="VF399"/>
      <c r="VG399"/>
      <c r="VH399"/>
      <c r="VI399"/>
      <c r="VJ399"/>
      <c r="VK399"/>
      <c r="VL399"/>
      <c r="VM399"/>
      <c r="VN399"/>
      <c r="VO399"/>
      <c r="VP399"/>
      <c r="VQ399"/>
      <c r="VR399"/>
      <c r="VS399"/>
      <c r="VT399"/>
      <c r="VU399"/>
      <c r="VV399"/>
      <c r="VW399"/>
      <c r="VX399"/>
      <c r="VY399"/>
      <c r="VZ399"/>
      <c r="WA399"/>
      <c r="WB399"/>
      <c r="WC399"/>
      <c r="WD399"/>
      <c r="WE399"/>
      <c r="WF399"/>
      <c r="WG399"/>
      <c r="WH399"/>
      <c r="WI399"/>
      <c r="WJ399"/>
      <c r="WK399"/>
      <c r="WL399"/>
      <c r="WM399"/>
      <c r="WN399"/>
      <c r="WO399"/>
      <c r="WP399"/>
      <c r="WQ399"/>
      <c r="WR399"/>
      <c r="WS399"/>
      <c r="WT399"/>
      <c r="WU399"/>
      <c r="WV399"/>
      <c r="WW399"/>
      <c r="WX399"/>
      <c r="WY399"/>
      <c r="WZ399"/>
      <c r="XA399"/>
      <c r="XB399"/>
      <c r="XC399"/>
      <c r="XD399"/>
      <c r="XE399"/>
      <c r="XF399"/>
      <c r="XG399"/>
      <c r="XH399"/>
      <c r="XI399"/>
      <c r="XJ399"/>
      <c r="XK399"/>
      <c r="XL399"/>
      <c r="XM399"/>
      <c r="XN399"/>
      <c r="XO399"/>
      <c r="XP399"/>
      <c r="XQ399"/>
      <c r="XR399"/>
      <c r="XS399"/>
      <c r="XT399"/>
      <c r="XU399"/>
      <c r="XV399"/>
      <c r="XW399"/>
      <c r="XX399"/>
      <c r="XY399"/>
      <c r="XZ399"/>
      <c r="YA399"/>
      <c r="YB399"/>
      <c r="YC399"/>
      <c r="YD399"/>
      <c r="YE399"/>
      <c r="YF399"/>
      <c r="YG399"/>
      <c r="YH399"/>
      <c r="YI399"/>
      <c r="YJ399"/>
      <c r="YK399"/>
      <c r="YL399"/>
      <c r="YM399"/>
      <c r="YN399"/>
      <c r="YO399"/>
      <c r="YP399"/>
      <c r="YQ399"/>
      <c r="YR399"/>
      <c r="YS399"/>
      <c r="YT399"/>
      <c r="YU399"/>
      <c r="YV399"/>
      <c r="YW399"/>
      <c r="YX399"/>
      <c r="YY399"/>
      <c r="YZ399"/>
      <c r="ZA399"/>
      <c r="ZB399"/>
      <c r="ZC399"/>
      <c r="ZD399"/>
      <c r="ZE399"/>
      <c r="ZF399"/>
      <c r="ZG399"/>
      <c r="ZH399"/>
      <c r="ZI399"/>
      <c r="ZJ399"/>
      <c r="ZK399"/>
      <c r="ZL399"/>
      <c r="ZM399"/>
      <c r="ZN399"/>
      <c r="ZO399"/>
      <c r="ZP399"/>
      <c r="ZQ399"/>
      <c r="ZR399"/>
      <c r="ZS399"/>
      <c r="ZT399"/>
      <c r="ZU399"/>
      <c r="ZV399"/>
      <c r="ZW399"/>
      <c r="ZX399"/>
      <c r="ZY399"/>
      <c r="ZZ399"/>
    </row>
    <row r="400" spans="1:702" s="18" customFormat="1">
      <c r="A400" s="16" t="s">
        <v>69</v>
      </c>
      <c r="B400">
        <v>125635.65357290539</v>
      </c>
      <c r="C400">
        <v>127516.83752185421</v>
      </c>
      <c r="D400">
        <v>123676.24804007635</v>
      </c>
      <c r="E400">
        <v>133689.72304425063</v>
      </c>
      <c r="F400">
        <v>121116.79299160253</v>
      </c>
      <c r="G400">
        <v>120301.79996544923</v>
      </c>
      <c r="H400">
        <v>114287.55314639513</v>
      </c>
      <c r="I400">
        <v>99228.259641817305</v>
      </c>
      <c r="J400">
        <v>122780.38014431958</v>
      </c>
      <c r="K400">
        <v>137985.39905101227</v>
      </c>
      <c r="L400">
        <v>140940.53779802291</v>
      </c>
      <c r="M400">
        <v>143015.73878165422</v>
      </c>
      <c r="N400">
        <v>145462.91194344038</v>
      </c>
      <c r="O400">
        <v>160469.03911330088</v>
      </c>
      <c r="P400">
        <v>189035.50738505824</v>
      </c>
      <c r="Q400">
        <v>188086.46530398825</v>
      </c>
      <c r="R400">
        <v>175118.99388753518</v>
      </c>
      <c r="S400">
        <v>165066.67960027992</v>
      </c>
      <c r="T400">
        <v>166882.64956600551</v>
      </c>
      <c r="U400">
        <v>148070.89954813878</v>
      </c>
      <c r="V400">
        <v>127881.58003921217</v>
      </c>
      <c r="W400">
        <v>119920.24557224315</v>
      </c>
      <c r="X400">
        <v>111488.2162402024</v>
      </c>
      <c r="Y400">
        <v>97100.026660974516</v>
      </c>
      <c r="Z400">
        <v>105770.30074701238</v>
      </c>
      <c r="AA400">
        <v>100327.03809956832</v>
      </c>
      <c r="AB400">
        <v>93598.660753023854</v>
      </c>
      <c r="AC400">
        <v>84709.252782109979</v>
      </c>
      <c r="AD400">
        <v>87486.557029142234</v>
      </c>
      <c r="AE400">
        <v>78988.164552665112</v>
      </c>
      <c r="AF400">
        <v>77024.809055108562</v>
      </c>
      <c r="AG400">
        <v>0</v>
      </c>
      <c r="AH400">
        <v>0</v>
      </c>
      <c r="AI400">
        <v>0</v>
      </c>
      <c r="AJ400">
        <v>0</v>
      </c>
      <c r="AK400">
        <v>0</v>
      </c>
      <c r="AL400">
        <v>0</v>
      </c>
      <c r="AM400">
        <v>0</v>
      </c>
      <c r="AN400">
        <v>0</v>
      </c>
      <c r="AO400">
        <v>0</v>
      </c>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c r="CW400"/>
      <c r="CX400"/>
      <c r="CY400"/>
      <c r="CZ400"/>
      <c r="DA400"/>
      <c r="DB400"/>
      <c r="DC400"/>
      <c r="DD400"/>
      <c r="DE400"/>
      <c r="DF400"/>
      <c r="DG400"/>
      <c r="DH400"/>
      <c r="DI400"/>
      <c r="DJ400"/>
      <c r="DK400"/>
      <c r="DL400"/>
      <c r="DM400"/>
      <c r="DN400"/>
      <c r="DO400"/>
      <c r="DP400"/>
      <c r="DQ400"/>
      <c r="DR400"/>
      <c r="DS400"/>
      <c r="DT400"/>
      <c r="DU400"/>
      <c r="DV400"/>
      <c r="DW400"/>
      <c r="DX400"/>
      <c r="DY400"/>
      <c r="DZ400"/>
      <c r="EA400"/>
      <c r="EB400"/>
      <c r="EC400"/>
      <c r="ED400"/>
      <c r="EE400"/>
      <c r="EF400"/>
      <c r="EG400"/>
      <c r="EH400"/>
      <c r="EI400"/>
      <c r="EJ400"/>
      <c r="EK400"/>
      <c r="EL400"/>
      <c r="EM400"/>
      <c r="EN400"/>
      <c r="EO400"/>
      <c r="EP400"/>
      <c r="EQ400"/>
      <c r="ER400"/>
      <c r="ES400"/>
      <c r="ET400"/>
      <c r="EU400"/>
      <c r="EV400"/>
      <c r="EW400"/>
      <c r="EX400"/>
      <c r="EY400"/>
      <c r="EZ400"/>
      <c r="FA400"/>
      <c r="FB400"/>
      <c r="FC400"/>
      <c r="FD400"/>
      <c r="FE400"/>
      <c r="FF400"/>
      <c r="FG400"/>
      <c r="FH400"/>
      <c r="FI400"/>
      <c r="FJ400"/>
      <c r="FK400"/>
      <c r="FL400"/>
      <c r="FM400"/>
      <c r="FN400"/>
      <c r="FO400"/>
      <c r="FP400"/>
      <c r="FQ400"/>
      <c r="FR400"/>
      <c r="FS400"/>
      <c r="FT400"/>
      <c r="FU400"/>
      <c r="FV400"/>
      <c r="FW400"/>
      <c r="FX400"/>
      <c r="FY400"/>
      <c r="FZ400"/>
      <c r="GA400"/>
      <c r="GB400"/>
      <c r="GC400"/>
      <c r="GD400"/>
      <c r="GE400"/>
      <c r="GF400"/>
      <c r="GG400"/>
      <c r="GH400"/>
      <c r="GI400"/>
      <c r="GJ400"/>
      <c r="GK400"/>
      <c r="GL400"/>
      <c r="GM400"/>
      <c r="GN400"/>
      <c r="GO400"/>
      <c r="GP400"/>
      <c r="GQ400"/>
      <c r="GR400"/>
      <c r="GS400"/>
      <c r="GT400"/>
      <c r="GU400"/>
      <c r="GV400"/>
      <c r="GW400"/>
      <c r="GX400"/>
      <c r="GY400"/>
      <c r="GZ400"/>
      <c r="HA400"/>
      <c r="HB400"/>
      <c r="HC400"/>
      <c r="HD400"/>
      <c r="HE400"/>
      <c r="HF400"/>
      <c r="HG400"/>
      <c r="HH400"/>
      <c r="HI400"/>
      <c r="HJ400"/>
      <c r="HK400"/>
      <c r="HL400"/>
      <c r="HM400"/>
      <c r="HN400"/>
      <c r="HO400"/>
      <c r="HP400"/>
      <c r="HQ400"/>
      <c r="HR400"/>
      <c r="HS400"/>
      <c r="HT400"/>
      <c r="HU400"/>
      <c r="HV400"/>
      <c r="HW400"/>
      <c r="HX400"/>
      <c r="HY400"/>
      <c r="HZ400"/>
      <c r="IA400"/>
      <c r="IB400"/>
      <c r="IC400"/>
      <c r="ID400"/>
      <c r="IE400"/>
      <c r="IF400"/>
      <c r="IG400"/>
      <c r="IH400"/>
      <c r="II400"/>
      <c r="IJ400"/>
      <c r="IK400"/>
      <c r="IL400"/>
      <c r="IM400"/>
      <c r="IN400"/>
      <c r="IO400"/>
      <c r="IP400"/>
      <c r="IQ400"/>
      <c r="IR400"/>
      <c r="IS400"/>
      <c r="IT400"/>
      <c r="IU400"/>
      <c r="IV400"/>
      <c r="IW400"/>
      <c r="IX400"/>
      <c r="IY400"/>
      <c r="IZ400"/>
      <c r="JA400"/>
      <c r="JB400"/>
      <c r="JC400"/>
      <c r="JD400"/>
      <c r="JE400"/>
      <c r="JF400"/>
      <c r="JG400"/>
      <c r="JH400"/>
      <c r="JI400"/>
      <c r="JJ400"/>
      <c r="JK400"/>
      <c r="JL400"/>
      <c r="JM400"/>
      <c r="JN400"/>
      <c r="JO400"/>
      <c r="JP400"/>
      <c r="JQ400"/>
      <c r="JR400"/>
      <c r="JS400"/>
      <c r="JT400"/>
      <c r="JU400"/>
      <c r="JV400"/>
      <c r="JW400"/>
      <c r="JX400"/>
      <c r="JY400"/>
      <c r="JZ400"/>
      <c r="KA400"/>
      <c r="KB400"/>
      <c r="KC400"/>
      <c r="KD400"/>
      <c r="KE400"/>
      <c r="KF400"/>
      <c r="KG400"/>
      <c r="KH400"/>
      <c r="KI400"/>
      <c r="KJ400"/>
      <c r="KK400"/>
      <c r="KL400"/>
      <c r="KM400"/>
      <c r="KN400"/>
      <c r="KO400"/>
      <c r="KP400"/>
      <c r="KQ400"/>
      <c r="KR400"/>
      <c r="KS400"/>
      <c r="KT400"/>
      <c r="KU400"/>
      <c r="KV400"/>
      <c r="KW400"/>
      <c r="KX400"/>
      <c r="KY400"/>
      <c r="KZ400"/>
      <c r="LA400"/>
      <c r="LB400"/>
      <c r="LC400"/>
      <c r="LD400"/>
      <c r="LE400"/>
      <c r="LF400"/>
      <c r="LG400"/>
      <c r="LH400"/>
      <c r="LI400"/>
      <c r="LJ400"/>
      <c r="LK400"/>
      <c r="LL400"/>
      <c r="LM400"/>
      <c r="LN400"/>
      <c r="LO400"/>
      <c r="LP400"/>
      <c r="LQ400"/>
      <c r="LR400"/>
      <c r="LS400"/>
      <c r="LT400"/>
      <c r="LU400"/>
      <c r="LV400"/>
      <c r="LW400"/>
      <c r="LX400"/>
      <c r="LY400"/>
      <c r="LZ400"/>
      <c r="MA400"/>
      <c r="MB400"/>
      <c r="MC400"/>
      <c r="MD400"/>
      <c r="ME400"/>
      <c r="MF400"/>
      <c r="MG400"/>
      <c r="MH400"/>
      <c r="MI400"/>
      <c r="MJ400"/>
      <c r="MK400"/>
      <c r="ML400"/>
      <c r="MM400"/>
      <c r="MN400"/>
      <c r="MO400"/>
      <c r="MP400"/>
      <c r="MQ400"/>
      <c r="MR400"/>
      <c r="MS400"/>
      <c r="MT400"/>
      <c r="MU400"/>
      <c r="MV400"/>
      <c r="MW400"/>
      <c r="MX400"/>
      <c r="MY400"/>
      <c r="MZ400"/>
      <c r="NA400"/>
      <c r="NB400"/>
      <c r="NC400"/>
      <c r="ND400"/>
      <c r="NE400"/>
      <c r="NF400"/>
      <c r="NG400"/>
      <c r="NH400"/>
      <c r="NI400"/>
      <c r="NJ400"/>
      <c r="NK400"/>
      <c r="NL400"/>
      <c r="NM400"/>
      <c r="NN400"/>
      <c r="NO400"/>
      <c r="NP400"/>
      <c r="NQ400"/>
      <c r="NR400"/>
      <c r="NS400"/>
      <c r="NT400"/>
      <c r="NU400"/>
      <c r="NV400"/>
      <c r="NW400"/>
      <c r="NX400"/>
      <c r="NY400"/>
      <c r="NZ400"/>
      <c r="OA400"/>
      <c r="OB400"/>
      <c r="OC400"/>
      <c r="OD400"/>
      <c r="OE400"/>
      <c r="OF400"/>
      <c r="OG400"/>
      <c r="OH400"/>
      <c r="OI400"/>
      <c r="OJ400"/>
      <c r="OK400"/>
      <c r="OL400"/>
      <c r="OM400"/>
      <c r="ON400"/>
      <c r="OO400"/>
      <c r="OP400"/>
      <c r="OQ400"/>
      <c r="OR400"/>
      <c r="OS400"/>
      <c r="OT400"/>
      <c r="OU400"/>
      <c r="OV400"/>
      <c r="OW400"/>
      <c r="OX400"/>
      <c r="OY400"/>
      <c r="OZ400"/>
      <c r="PA400"/>
      <c r="PB400"/>
      <c r="PC400"/>
      <c r="PD400"/>
      <c r="PE400"/>
      <c r="PF400"/>
      <c r="PG400"/>
      <c r="PH400"/>
      <c r="PI400"/>
      <c r="PJ400"/>
      <c r="PK400"/>
      <c r="PL400"/>
      <c r="PM400"/>
      <c r="PN400"/>
      <c r="PO400"/>
      <c r="PP400"/>
      <c r="PQ400"/>
      <c r="PR400"/>
      <c r="PS400"/>
      <c r="PT400"/>
      <c r="PU400"/>
      <c r="PV400"/>
      <c r="PW400"/>
      <c r="PX400"/>
      <c r="PY400"/>
      <c r="PZ400"/>
      <c r="QA400"/>
      <c r="QB400"/>
      <c r="QC400"/>
      <c r="QD400"/>
      <c r="QE400"/>
      <c r="QF400"/>
      <c r="QG400"/>
      <c r="QH400"/>
      <c r="QI400"/>
      <c r="QJ400"/>
      <c r="QK400"/>
      <c r="QL400"/>
      <c r="QM400"/>
      <c r="QN400"/>
      <c r="QO400"/>
      <c r="QP400"/>
      <c r="QQ400"/>
      <c r="QR400"/>
      <c r="QS400"/>
      <c r="QT400"/>
      <c r="QU400"/>
      <c r="QV400"/>
      <c r="QW400"/>
      <c r="QX400"/>
      <c r="QY400"/>
      <c r="QZ400"/>
      <c r="RA400"/>
      <c r="RB400"/>
      <c r="RC400"/>
      <c r="RD400"/>
      <c r="RE400"/>
      <c r="RF400"/>
      <c r="RG400"/>
      <c r="RH400"/>
      <c r="RI400"/>
      <c r="RJ400"/>
      <c r="RK400"/>
      <c r="RL400"/>
      <c r="RM400"/>
      <c r="RN400"/>
      <c r="RO400"/>
      <c r="RP400"/>
      <c r="RQ400"/>
      <c r="RR400"/>
      <c r="RS400"/>
      <c r="RT400"/>
      <c r="RU400"/>
      <c r="RV400"/>
      <c r="RW400"/>
      <c r="RX400"/>
      <c r="RY400"/>
      <c r="RZ400"/>
      <c r="SA400"/>
      <c r="SB400"/>
      <c r="SC400"/>
      <c r="SD400"/>
      <c r="SE400"/>
      <c r="SF400"/>
      <c r="SG400"/>
      <c r="SH400"/>
      <c r="SI400"/>
      <c r="SJ400"/>
      <c r="SK400"/>
      <c r="SL400"/>
      <c r="SM400"/>
      <c r="SN400"/>
      <c r="SO400"/>
      <c r="SP400"/>
      <c r="SQ400"/>
      <c r="SR400"/>
      <c r="SS400"/>
      <c r="ST400"/>
      <c r="SU400"/>
      <c r="SV400"/>
      <c r="SW400"/>
      <c r="SX400"/>
      <c r="SY400"/>
      <c r="SZ400"/>
      <c r="TA400"/>
      <c r="TB400"/>
      <c r="TC400"/>
      <c r="TD400"/>
      <c r="TE400"/>
      <c r="TF400"/>
      <c r="TG400"/>
      <c r="TH400"/>
      <c r="TI400"/>
      <c r="TJ400"/>
      <c r="TK400"/>
      <c r="TL400"/>
      <c r="TM400"/>
      <c r="TN400"/>
      <c r="TO400"/>
      <c r="TP400"/>
      <c r="TQ400"/>
      <c r="TR400"/>
      <c r="TS400"/>
      <c r="TT400"/>
      <c r="TU400"/>
      <c r="TV400"/>
      <c r="TW400"/>
      <c r="TX400"/>
      <c r="TY400"/>
      <c r="TZ400"/>
      <c r="UA400"/>
      <c r="UB400"/>
      <c r="UC400"/>
      <c r="UD400"/>
      <c r="UE400"/>
      <c r="UF400"/>
      <c r="UG400"/>
      <c r="UH400"/>
      <c r="UI400"/>
      <c r="UJ400"/>
      <c r="UK400"/>
      <c r="UL400"/>
      <c r="UM400"/>
      <c r="UN400"/>
      <c r="UO400"/>
      <c r="UP400"/>
      <c r="UQ400"/>
      <c r="UR400"/>
      <c r="US400"/>
      <c r="UT400"/>
      <c r="UU400"/>
      <c r="UV400"/>
      <c r="UW400"/>
      <c r="UX400"/>
      <c r="UY400"/>
      <c r="UZ400"/>
      <c r="VA400"/>
      <c r="VB400"/>
      <c r="VC400"/>
      <c r="VD400"/>
      <c r="VE400"/>
      <c r="VF400"/>
      <c r="VG400"/>
      <c r="VH400"/>
      <c r="VI400"/>
      <c r="VJ400"/>
      <c r="VK400"/>
      <c r="VL400"/>
      <c r="VM400"/>
      <c r="VN400"/>
      <c r="VO400"/>
      <c r="VP400"/>
      <c r="VQ400"/>
      <c r="VR400"/>
      <c r="VS400"/>
      <c r="VT400"/>
      <c r="VU400"/>
      <c r="VV400"/>
      <c r="VW400"/>
      <c r="VX400"/>
      <c r="VY400"/>
      <c r="VZ400"/>
      <c r="WA400"/>
      <c r="WB400"/>
      <c r="WC400"/>
      <c r="WD400"/>
      <c r="WE400"/>
      <c r="WF400"/>
      <c r="WG400"/>
      <c r="WH400"/>
      <c r="WI400"/>
      <c r="WJ400"/>
      <c r="WK400"/>
      <c r="WL400"/>
      <c r="WM400"/>
      <c r="WN400"/>
      <c r="WO400"/>
      <c r="WP400"/>
      <c r="WQ400"/>
      <c r="WR400"/>
      <c r="WS400"/>
      <c r="WT400"/>
      <c r="WU400"/>
      <c r="WV400"/>
      <c r="WW400"/>
      <c r="WX400"/>
      <c r="WY400"/>
      <c r="WZ400"/>
      <c r="XA400"/>
      <c r="XB400"/>
      <c r="XC400"/>
      <c r="XD400"/>
      <c r="XE400"/>
      <c r="XF400"/>
      <c r="XG400"/>
      <c r="XH400"/>
      <c r="XI400"/>
      <c r="XJ400"/>
      <c r="XK400"/>
      <c r="XL400"/>
      <c r="XM400"/>
      <c r="XN400"/>
      <c r="XO400"/>
      <c r="XP400"/>
      <c r="XQ400"/>
      <c r="XR400"/>
      <c r="XS400"/>
      <c r="XT400"/>
      <c r="XU400"/>
      <c r="XV400"/>
      <c r="XW400"/>
      <c r="XX400"/>
      <c r="XY400"/>
      <c r="XZ400"/>
      <c r="YA400"/>
      <c r="YB400"/>
      <c r="YC400"/>
      <c r="YD400"/>
      <c r="YE400"/>
      <c r="YF400"/>
      <c r="YG400"/>
      <c r="YH400"/>
      <c r="YI400"/>
      <c r="YJ400"/>
      <c r="YK400"/>
      <c r="YL400"/>
      <c r="YM400"/>
      <c r="YN400"/>
      <c r="YO400"/>
      <c r="YP400"/>
      <c r="YQ400"/>
      <c r="YR400"/>
      <c r="YS400"/>
      <c r="YT400"/>
      <c r="YU400"/>
      <c r="YV400"/>
      <c r="YW400"/>
      <c r="YX400"/>
      <c r="YY400"/>
      <c r="YZ400"/>
      <c r="ZA400"/>
      <c r="ZB400"/>
      <c r="ZC400"/>
      <c r="ZD400"/>
      <c r="ZE400"/>
      <c r="ZF400"/>
      <c r="ZG400"/>
      <c r="ZH400"/>
      <c r="ZI400"/>
      <c r="ZJ400"/>
      <c r="ZK400"/>
      <c r="ZL400"/>
      <c r="ZM400"/>
      <c r="ZN400"/>
      <c r="ZO400"/>
      <c r="ZP400"/>
      <c r="ZQ400"/>
      <c r="ZR400"/>
      <c r="ZS400"/>
      <c r="ZT400"/>
      <c r="ZU400"/>
      <c r="ZV400"/>
      <c r="ZW400"/>
      <c r="ZX400"/>
      <c r="ZY400"/>
      <c r="ZZ400"/>
    </row>
    <row r="401" spans="1:702" s="18" customFormat="1">
      <c r="A401" s="16" t="s">
        <v>195</v>
      </c>
      <c r="B401">
        <v>628178.26786452695</v>
      </c>
      <c r="C401">
        <v>637584.18760927103</v>
      </c>
      <c r="D401">
        <v>618381.24020038173</v>
      </c>
      <c r="E401">
        <v>668448.61522125313</v>
      </c>
      <c r="F401">
        <v>605583.96495801269</v>
      </c>
      <c r="G401">
        <v>601508.99982724618</v>
      </c>
      <c r="H401">
        <v>571437.76573197567</v>
      </c>
      <c r="I401">
        <v>496141.29820908653</v>
      </c>
      <c r="J401">
        <v>613901.90072159783</v>
      </c>
      <c r="K401">
        <v>689926.99525506131</v>
      </c>
      <c r="L401">
        <v>704702.68899011449</v>
      </c>
      <c r="M401">
        <v>715078.69390827115</v>
      </c>
      <c r="N401">
        <v>727314.55971720186</v>
      </c>
      <c r="O401">
        <v>802345.1955665045</v>
      </c>
      <c r="P401">
        <v>945177.53692529141</v>
      </c>
      <c r="Q401">
        <v>940432.32651994145</v>
      </c>
      <c r="R401">
        <v>875594.96943767613</v>
      </c>
      <c r="S401">
        <v>825333.39800139982</v>
      </c>
      <c r="T401">
        <v>834413.24783002783</v>
      </c>
      <c r="U401">
        <v>740354.49774069409</v>
      </c>
      <c r="V401">
        <v>639407.900196061</v>
      </c>
      <c r="W401">
        <v>599601.22786121583</v>
      </c>
      <c r="X401">
        <v>557441.08120101201</v>
      </c>
      <c r="Y401">
        <v>485500.13330487267</v>
      </c>
      <c r="Z401">
        <v>528851.50373506197</v>
      </c>
      <c r="AA401">
        <v>501635.19049784169</v>
      </c>
      <c r="AB401">
        <v>467993.30376511934</v>
      </c>
      <c r="AC401">
        <v>423546.26391054993</v>
      </c>
      <c r="AD401">
        <v>437432.78514571121</v>
      </c>
      <c r="AE401">
        <v>394940.82276332565</v>
      </c>
      <c r="AF401">
        <v>385124.04527554289</v>
      </c>
      <c r="AG401">
        <v>381985.97357261286</v>
      </c>
      <c r="AH401">
        <v>351461.11023191182</v>
      </c>
      <c r="AI401">
        <v>310258.80963055952</v>
      </c>
      <c r="AJ401">
        <v>265366.25141465705</v>
      </c>
      <c r="AK401">
        <v>212168.05836584448</v>
      </c>
      <c r="AL401">
        <v>183716.97918163525</v>
      </c>
      <c r="AM401">
        <v>129861.62649176033</v>
      </c>
      <c r="AN401">
        <v>113081.95874197563</v>
      </c>
      <c r="AO401">
        <v>99472.941249610158</v>
      </c>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c r="CW401"/>
      <c r="CX401"/>
      <c r="CY401"/>
      <c r="CZ401"/>
      <c r="DA401"/>
      <c r="DB401"/>
      <c r="DC401"/>
      <c r="DD401"/>
      <c r="DE401"/>
      <c r="DF401"/>
      <c r="DG401"/>
      <c r="DH401"/>
      <c r="DI401"/>
      <c r="DJ401"/>
      <c r="DK401"/>
      <c r="DL401"/>
      <c r="DM401"/>
      <c r="DN401"/>
      <c r="DO401"/>
      <c r="DP401"/>
      <c r="DQ401"/>
      <c r="DR401"/>
      <c r="DS401"/>
      <c r="DT401"/>
      <c r="DU401"/>
      <c r="DV401"/>
      <c r="DW401"/>
      <c r="DX401"/>
      <c r="DY401"/>
      <c r="DZ401"/>
      <c r="EA401"/>
      <c r="EB401"/>
      <c r="EC401"/>
      <c r="ED401"/>
      <c r="EE401"/>
      <c r="EF401"/>
      <c r="EG401"/>
      <c r="EH401"/>
      <c r="EI401"/>
      <c r="EJ401"/>
      <c r="EK401"/>
      <c r="EL401"/>
      <c r="EM401"/>
      <c r="EN401"/>
      <c r="EO401"/>
      <c r="EP401"/>
      <c r="EQ401"/>
      <c r="ER401"/>
      <c r="ES401"/>
      <c r="ET401"/>
      <c r="EU401"/>
      <c r="EV401"/>
      <c r="EW401"/>
      <c r="EX401"/>
      <c r="EY401"/>
      <c r="EZ401"/>
      <c r="FA401"/>
      <c r="FB401"/>
      <c r="FC401"/>
      <c r="FD401"/>
      <c r="FE401"/>
      <c r="FF401"/>
      <c r="FG401"/>
      <c r="FH401"/>
      <c r="FI401"/>
      <c r="FJ401"/>
      <c r="FK401"/>
      <c r="FL401"/>
      <c r="FM401"/>
      <c r="FN401"/>
      <c r="FO401"/>
      <c r="FP401"/>
      <c r="FQ401"/>
      <c r="FR401"/>
      <c r="FS401"/>
      <c r="FT401"/>
      <c r="FU401"/>
      <c r="FV401"/>
      <c r="FW401"/>
      <c r="FX401"/>
      <c r="FY401"/>
      <c r="FZ401"/>
      <c r="GA401"/>
      <c r="GB401"/>
      <c r="GC401"/>
      <c r="GD401"/>
      <c r="GE401"/>
      <c r="GF401"/>
      <c r="GG401"/>
      <c r="GH401"/>
      <c r="GI401"/>
      <c r="GJ401"/>
      <c r="GK401"/>
      <c r="GL401"/>
      <c r="GM401"/>
      <c r="GN401"/>
      <c r="GO401"/>
      <c r="GP401"/>
      <c r="GQ401"/>
      <c r="GR401"/>
      <c r="GS401"/>
      <c r="GT401"/>
      <c r="GU401"/>
      <c r="GV401"/>
      <c r="GW401"/>
      <c r="GX401"/>
      <c r="GY401"/>
      <c r="GZ401"/>
      <c r="HA401"/>
      <c r="HB401"/>
      <c r="HC401"/>
      <c r="HD401"/>
      <c r="HE401"/>
      <c r="HF401"/>
      <c r="HG401"/>
      <c r="HH401"/>
      <c r="HI401"/>
      <c r="HJ401"/>
      <c r="HK401"/>
      <c r="HL401"/>
      <c r="HM401"/>
      <c r="HN401"/>
      <c r="HO401"/>
      <c r="HP401"/>
      <c r="HQ401"/>
      <c r="HR401"/>
      <c r="HS401"/>
      <c r="HT401"/>
      <c r="HU401"/>
      <c r="HV401"/>
      <c r="HW401"/>
      <c r="HX401"/>
      <c r="HY401"/>
      <c r="HZ401"/>
      <c r="IA401"/>
      <c r="IB401"/>
      <c r="IC401"/>
      <c r="ID401"/>
      <c r="IE401"/>
      <c r="IF401"/>
      <c r="IG401"/>
      <c r="IH401"/>
      <c r="II401"/>
      <c r="IJ401"/>
      <c r="IK401"/>
      <c r="IL401"/>
      <c r="IM401"/>
      <c r="IN401"/>
      <c r="IO401"/>
      <c r="IP401"/>
      <c r="IQ401"/>
      <c r="IR401"/>
      <c r="IS401"/>
      <c r="IT401"/>
      <c r="IU401"/>
      <c r="IV401"/>
      <c r="IW401"/>
      <c r="IX401"/>
      <c r="IY401"/>
      <c r="IZ401"/>
      <c r="JA401"/>
      <c r="JB401"/>
      <c r="JC401"/>
      <c r="JD401"/>
      <c r="JE401"/>
      <c r="JF401"/>
      <c r="JG401"/>
      <c r="JH401"/>
      <c r="JI401"/>
      <c r="JJ401"/>
      <c r="JK401"/>
      <c r="JL401"/>
      <c r="JM401"/>
      <c r="JN401"/>
      <c r="JO401"/>
      <c r="JP401"/>
      <c r="JQ401"/>
      <c r="JR401"/>
      <c r="JS401"/>
      <c r="JT401"/>
      <c r="JU401"/>
      <c r="JV401"/>
      <c r="JW401"/>
      <c r="JX401"/>
      <c r="JY401"/>
      <c r="JZ401"/>
      <c r="KA401"/>
      <c r="KB401"/>
      <c r="KC401"/>
      <c r="KD401"/>
      <c r="KE401"/>
      <c r="KF401"/>
      <c r="KG401"/>
      <c r="KH401"/>
      <c r="KI401"/>
      <c r="KJ401"/>
      <c r="KK401"/>
      <c r="KL401"/>
      <c r="KM401"/>
      <c r="KN401"/>
      <c r="KO401"/>
      <c r="KP401"/>
      <c r="KQ401"/>
      <c r="KR401"/>
      <c r="KS401"/>
      <c r="KT401"/>
      <c r="KU401"/>
      <c r="KV401"/>
      <c r="KW401"/>
      <c r="KX401"/>
      <c r="KY401"/>
      <c r="KZ401"/>
      <c r="LA401"/>
      <c r="LB401"/>
      <c r="LC401"/>
      <c r="LD401"/>
      <c r="LE401"/>
      <c r="LF401"/>
      <c r="LG401"/>
      <c r="LH401"/>
      <c r="LI401"/>
      <c r="LJ401"/>
      <c r="LK401"/>
      <c r="LL401"/>
      <c r="LM401"/>
      <c r="LN401"/>
      <c r="LO401"/>
      <c r="LP401"/>
      <c r="LQ401"/>
      <c r="LR401"/>
      <c r="LS401"/>
      <c r="LT401"/>
      <c r="LU401"/>
      <c r="LV401"/>
      <c r="LW401"/>
      <c r="LX401"/>
      <c r="LY401"/>
      <c r="LZ401"/>
      <c r="MA401"/>
      <c r="MB401"/>
      <c r="MC401"/>
      <c r="MD401"/>
      <c r="ME401"/>
      <c r="MF401"/>
      <c r="MG401"/>
      <c r="MH401"/>
      <c r="MI401"/>
      <c r="MJ401"/>
      <c r="MK401"/>
      <c r="ML401"/>
      <c r="MM401"/>
      <c r="MN401"/>
      <c r="MO401"/>
      <c r="MP401"/>
      <c r="MQ401"/>
      <c r="MR401"/>
      <c r="MS401"/>
      <c r="MT401"/>
      <c r="MU401"/>
      <c r="MV401"/>
      <c r="MW401"/>
      <c r="MX401"/>
      <c r="MY401"/>
      <c r="MZ401"/>
      <c r="NA401"/>
      <c r="NB401"/>
      <c r="NC401"/>
      <c r="ND401"/>
      <c r="NE401"/>
      <c r="NF401"/>
      <c r="NG401"/>
      <c r="NH401"/>
      <c r="NI401"/>
      <c r="NJ401"/>
      <c r="NK401"/>
      <c r="NL401"/>
      <c r="NM401"/>
      <c r="NN401"/>
      <c r="NO401"/>
      <c r="NP401"/>
      <c r="NQ401"/>
      <c r="NR401"/>
      <c r="NS401"/>
      <c r="NT401"/>
      <c r="NU401"/>
      <c r="NV401"/>
      <c r="NW401"/>
      <c r="NX401"/>
      <c r="NY401"/>
      <c r="NZ401"/>
      <c r="OA401"/>
      <c r="OB401"/>
      <c r="OC401"/>
      <c r="OD401"/>
      <c r="OE401"/>
      <c r="OF401"/>
      <c r="OG401"/>
      <c r="OH401"/>
      <c r="OI401"/>
      <c r="OJ401"/>
      <c r="OK401"/>
      <c r="OL401"/>
      <c r="OM401"/>
      <c r="ON401"/>
      <c r="OO401"/>
      <c r="OP401"/>
      <c r="OQ401"/>
      <c r="OR401"/>
      <c r="OS401"/>
      <c r="OT401"/>
      <c r="OU401"/>
      <c r="OV401"/>
      <c r="OW401"/>
      <c r="OX401"/>
      <c r="OY401"/>
      <c r="OZ401"/>
      <c r="PA401"/>
      <c r="PB401"/>
      <c r="PC401"/>
      <c r="PD401"/>
      <c r="PE401"/>
      <c r="PF401"/>
      <c r="PG401"/>
      <c r="PH401"/>
      <c r="PI401"/>
      <c r="PJ401"/>
      <c r="PK401"/>
      <c r="PL401"/>
      <c r="PM401"/>
      <c r="PN401"/>
      <c r="PO401"/>
      <c r="PP401"/>
      <c r="PQ401"/>
      <c r="PR401"/>
      <c r="PS401"/>
      <c r="PT401"/>
      <c r="PU401"/>
      <c r="PV401"/>
      <c r="PW401"/>
      <c r="PX401"/>
      <c r="PY401"/>
      <c r="PZ401"/>
      <c r="QA401"/>
      <c r="QB401"/>
      <c r="QC401"/>
      <c r="QD401"/>
      <c r="QE401"/>
      <c r="QF401"/>
      <c r="QG401"/>
      <c r="QH401"/>
      <c r="QI401"/>
      <c r="QJ401"/>
      <c r="QK401"/>
      <c r="QL401"/>
      <c r="QM401"/>
      <c r="QN401"/>
      <c r="QO401"/>
      <c r="QP401"/>
      <c r="QQ401"/>
      <c r="QR401"/>
      <c r="QS401"/>
      <c r="QT401"/>
      <c r="QU401"/>
      <c r="QV401"/>
      <c r="QW401"/>
      <c r="QX401"/>
      <c r="QY401"/>
      <c r="QZ401"/>
      <c r="RA401"/>
      <c r="RB401"/>
      <c r="RC401"/>
      <c r="RD401"/>
      <c r="RE401"/>
      <c r="RF401"/>
      <c r="RG401"/>
      <c r="RH401"/>
      <c r="RI401"/>
      <c r="RJ401"/>
      <c r="RK401"/>
      <c r="RL401"/>
      <c r="RM401"/>
      <c r="RN401"/>
      <c r="RO401"/>
      <c r="RP401"/>
      <c r="RQ401"/>
      <c r="RR401"/>
      <c r="RS401"/>
      <c r="RT401"/>
      <c r="RU401"/>
      <c r="RV401"/>
      <c r="RW401"/>
      <c r="RX401"/>
      <c r="RY401"/>
      <c r="RZ401"/>
      <c r="SA401"/>
      <c r="SB401"/>
      <c r="SC401"/>
      <c r="SD401"/>
      <c r="SE401"/>
      <c r="SF401"/>
      <c r="SG401"/>
      <c r="SH401"/>
      <c r="SI401"/>
      <c r="SJ401"/>
      <c r="SK401"/>
      <c r="SL401"/>
      <c r="SM401"/>
      <c r="SN401"/>
      <c r="SO401"/>
      <c r="SP401"/>
      <c r="SQ401"/>
      <c r="SR401"/>
      <c r="SS401"/>
      <c r="ST401"/>
      <c r="SU401"/>
      <c r="SV401"/>
      <c r="SW401"/>
      <c r="SX401"/>
      <c r="SY401"/>
      <c r="SZ401"/>
      <c r="TA401"/>
      <c r="TB401"/>
      <c r="TC401"/>
      <c r="TD401"/>
      <c r="TE401"/>
      <c r="TF401"/>
      <c r="TG401"/>
      <c r="TH401"/>
      <c r="TI401"/>
      <c r="TJ401"/>
      <c r="TK401"/>
      <c r="TL401"/>
      <c r="TM401"/>
      <c r="TN401"/>
      <c r="TO401"/>
      <c r="TP401"/>
      <c r="TQ401"/>
      <c r="TR401"/>
      <c r="TS401"/>
      <c r="TT401"/>
      <c r="TU401"/>
      <c r="TV401"/>
      <c r="TW401"/>
      <c r="TX401"/>
      <c r="TY401"/>
      <c r="TZ401"/>
      <c r="UA401"/>
      <c r="UB401"/>
      <c r="UC401"/>
      <c r="UD401"/>
      <c r="UE401"/>
      <c r="UF401"/>
      <c r="UG401"/>
      <c r="UH401"/>
      <c r="UI401"/>
      <c r="UJ401"/>
      <c r="UK401"/>
      <c r="UL401"/>
      <c r="UM401"/>
      <c r="UN401"/>
      <c r="UO401"/>
      <c r="UP401"/>
      <c r="UQ401"/>
      <c r="UR401"/>
      <c r="US401"/>
      <c r="UT401"/>
      <c r="UU401"/>
      <c r="UV401"/>
      <c r="UW401"/>
      <c r="UX401"/>
      <c r="UY401"/>
      <c r="UZ401"/>
      <c r="VA401"/>
      <c r="VB401"/>
      <c r="VC401"/>
      <c r="VD401"/>
      <c r="VE401"/>
      <c r="VF401"/>
      <c r="VG401"/>
      <c r="VH401"/>
      <c r="VI401"/>
      <c r="VJ401"/>
      <c r="VK401"/>
      <c r="VL401"/>
      <c r="VM401"/>
      <c r="VN401"/>
      <c r="VO401"/>
      <c r="VP401"/>
      <c r="VQ401"/>
      <c r="VR401"/>
      <c r="VS401"/>
      <c r="VT401"/>
      <c r="VU401"/>
      <c r="VV401"/>
      <c r="VW401"/>
      <c r="VX401"/>
      <c r="VY401"/>
      <c r="VZ401"/>
      <c r="WA401"/>
      <c r="WB401"/>
      <c r="WC401"/>
      <c r="WD401"/>
      <c r="WE401"/>
      <c r="WF401"/>
      <c r="WG401"/>
      <c r="WH401"/>
      <c r="WI401"/>
      <c r="WJ401"/>
      <c r="WK401"/>
      <c r="WL401"/>
      <c r="WM401"/>
      <c r="WN401"/>
      <c r="WO401"/>
      <c r="WP401"/>
      <c r="WQ401"/>
      <c r="WR401"/>
      <c r="WS401"/>
      <c r="WT401"/>
      <c r="WU401"/>
      <c r="WV401"/>
      <c r="WW401"/>
      <c r="WX401"/>
      <c r="WY401"/>
      <c r="WZ401"/>
      <c r="XA401"/>
      <c r="XB401"/>
      <c r="XC401"/>
      <c r="XD401"/>
      <c r="XE401"/>
      <c r="XF401"/>
      <c r="XG401"/>
      <c r="XH401"/>
      <c r="XI401"/>
      <c r="XJ401"/>
      <c r="XK401"/>
      <c r="XL401"/>
      <c r="XM401"/>
      <c r="XN401"/>
      <c r="XO401"/>
      <c r="XP401"/>
      <c r="XQ401"/>
      <c r="XR401"/>
      <c r="XS401"/>
      <c r="XT401"/>
      <c r="XU401"/>
      <c r="XV401"/>
      <c r="XW401"/>
      <c r="XX401"/>
      <c r="XY401"/>
      <c r="XZ401"/>
      <c r="YA401"/>
      <c r="YB401"/>
      <c r="YC401"/>
      <c r="YD401"/>
      <c r="YE401"/>
      <c r="YF401"/>
      <c r="YG401"/>
      <c r="YH401"/>
      <c r="YI401"/>
      <c r="YJ401"/>
      <c r="YK401"/>
      <c r="YL401"/>
      <c r="YM401"/>
      <c r="YN401"/>
      <c r="YO401"/>
      <c r="YP401"/>
      <c r="YQ401"/>
      <c r="YR401"/>
      <c r="YS401"/>
      <c r="YT401"/>
      <c r="YU401"/>
      <c r="YV401"/>
      <c r="YW401"/>
      <c r="YX401"/>
      <c r="YY401"/>
      <c r="YZ401"/>
      <c r="ZA401"/>
      <c r="ZB401"/>
      <c r="ZC401"/>
      <c r="ZD401"/>
      <c r="ZE401"/>
      <c r="ZF401"/>
      <c r="ZG401"/>
      <c r="ZH401"/>
      <c r="ZI401"/>
      <c r="ZJ401"/>
      <c r="ZK401"/>
      <c r="ZL401"/>
      <c r="ZM401"/>
      <c r="ZN401"/>
      <c r="ZO401"/>
      <c r="ZP401"/>
      <c r="ZQ401"/>
      <c r="ZR401"/>
      <c r="ZS401"/>
      <c r="ZT401"/>
      <c r="ZU401"/>
      <c r="ZV401"/>
      <c r="ZW401"/>
      <c r="ZX401"/>
      <c r="ZY401"/>
      <c r="ZZ401"/>
    </row>
    <row r="402" spans="1:702" s="18" customFormat="1">
      <c r="A402" s="69" t="s">
        <v>361</v>
      </c>
      <c r="B402">
        <v>0</v>
      </c>
      <c r="C402">
        <v>0</v>
      </c>
      <c r="D402">
        <v>0</v>
      </c>
      <c r="E402">
        <v>0</v>
      </c>
      <c r="F402">
        <v>0</v>
      </c>
      <c r="G402">
        <v>0</v>
      </c>
      <c r="H402">
        <v>0</v>
      </c>
      <c r="I402">
        <v>0</v>
      </c>
      <c r="J402">
        <v>0</v>
      </c>
      <c r="K402">
        <v>0</v>
      </c>
      <c r="L402">
        <v>0</v>
      </c>
      <c r="M402">
        <v>0</v>
      </c>
      <c r="N402">
        <v>0</v>
      </c>
      <c r="O402">
        <v>0</v>
      </c>
      <c r="P402">
        <v>0</v>
      </c>
      <c r="Q402">
        <v>0</v>
      </c>
      <c r="R402">
        <v>0</v>
      </c>
      <c r="S402">
        <v>0</v>
      </c>
      <c r="T402">
        <v>0</v>
      </c>
      <c r="U402">
        <v>0</v>
      </c>
      <c r="V402">
        <v>0</v>
      </c>
      <c r="W402">
        <v>0</v>
      </c>
      <c r="X402">
        <v>0</v>
      </c>
      <c r="Y402">
        <v>0</v>
      </c>
      <c r="Z402">
        <v>0</v>
      </c>
      <c r="AA402">
        <v>0</v>
      </c>
      <c r="AB402">
        <v>0</v>
      </c>
      <c r="AC402">
        <v>0</v>
      </c>
      <c r="AD402">
        <v>0</v>
      </c>
      <c r="AE402">
        <v>0</v>
      </c>
      <c r="AF402">
        <v>0</v>
      </c>
      <c r="AG402">
        <v>0</v>
      </c>
      <c r="AH402">
        <v>0</v>
      </c>
      <c r="AI402">
        <v>0</v>
      </c>
      <c r="AJ402">
        <v>0</v>
      </c>
      <c r="AK402">
        <v>0</v>
      </c>
      <c r="AL402">
        <v>0</v>
      </c>
      <c r="AM402">
        <v>0</v>
      </c>
      <c r="AN402">
        <v>0</v>
      </c>
      <c r="AO402">
        <v>0</v>
      </c>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c r="CW402"/>
      <c r="CX402"/>
      <c r="CY402"/>
      <c r="CZ402"/>
      <c r="DA402"/>
      <c r="DB402"/>
      <c r="DC402"/>
      <c r="DD402"/>
      <c r="DE402"/>
      <c r="DF402"/>
      <c r="DG402"/>
      <c r="DH402"/>
      <c r="DI402"/>
      <c r="DJ402"/>
      <c r="DK402"/>
      <c r="DL402"/>
      <c r="DM402"/>
      <c r="DN402"/>
      <c r="DO402"/>
      <c r="DP402"/>
      <c r="DQ402"/>
      <c r="DR402"/>
      <c r="DS402"/>
      <c r="DT402"/>
      <c r="DU402"/>
      <c r="DV402"/>
      <c r="DW402"/>
      <c r="DX402"/>
      <c r="DY402"/>
      <c r="DZ402"/>
      <c r="EA402"/>
      <c r="EB402"/>
      <c r="EC402"/>
      <c r="ED402"/>
      <c r="EE402"/>
      <c r="EF402"/>
      <c r="EG402"/>
      <c r="EH402"/>
      <c r="EI402"/>
      <c r="EJ402"/>
      <c r="EK402"/>
      <c r="EL402"/>
      <c r="EM402"/>
      <c r="EN402"/>
      <c r="EO402"/>
      <c r="EP402"/>
      <c r="EQ402"/>
      <c r="ER402"/>
      <c r="ES402"/>
      <c r="ET402"/>
      <c r="EU402"/>
      <c r="EV402"/>
      <c r="EW402"/>
      <c r="EX402"/>
      <c r="EY402"/>
      <c r="EZ402"/>
      <c r="FA402"/>
      <c r="FB402"/>
      <c r="FC402"/>
      <c r="FD402"/>
      <c r="FE402"/>
      <c r="FF402"/>
      <c r="FG402"/>
      <c r="FH402"/>
      <c r="FI402"/>
      <c r="FJ402"/>
      <c r="FK402"/>
      <c r="FL402"/>
      <c r="FM402"/>
      <c r="FN402"/>
      <c r="FO402"/>
      <c r="FP402"/>
      <c r="FQ402"/>
      <c r="FR402"/>
      <c r="FS402"/>
      <c r="FT402"/>
      <c r="FU402"/>
      <c r="FV402"/>
      <c r="FW402"/>
      <c r="FX402"/>
      <c r="FY402"/>
      <c r="FZ402"/>
      <c r="GA402"/>
      <c r="GB402"/>
      <c r="GC402"/>
      <c r="GD402"/>
      <c r="GE402"/>
      <c r="GF402"/>
      <c r="GG402"/>
      <c r="GH402"/>
      <c r="GI402"/>
      <c r="GJ402"/>
      <c r="GK402"/>
      <c r="GL402"/>
      <c r="GM402"/>
      <c r="GN402"/>
      <c r="GO402"/>
      <c r="GP402"/>
      <c r="GQ402"/>
      <c r="GR402"/>
      <c r="GS402"/>
      <c r="GT402"/>
      <c r="GU402"/>
      <c r="GV402"/>
      <c r="GW402"/>
      <c r="GX402"/>
      <c r="GY402"/>
      <c r="GZ402"/>
      <c r="HA402"/>
      <c r="HB402"/>
      <c r="HC402"/>
      <c r="HD402"/>
      <c r="HE402"/>
      <c r="HF402"/>
      <c r="HG402"/>
      <c r="HH402"/>
      <c r="HI402"/>
      <c r="HJ402"/>
      <c r="HK402"/>
      <c r="HL402"/>
      <c r="HM402"/>
      <c r="HN402"/>
      <c r="HO402"/>
      <c r="HP402"/>
      <c r="HQ402"/>
      <c r="HR402"/>
      <c r="HS402"/>
      <c r="HT402"/>
      <c r="HU402"/>
      <c r="HV402"/>
      <c r="HW402"/>
      <c r="HX402"/>
      <c r="HY402"/>
      <c r="HZ402"/>
      <c r="IA402"/>
      <c r="IB402"/>
      <c r="IC402"/>
      <c r="ID402"/>
      <c r="IE402"/>
      <c r="IF402"/>
      <c r="IG402"/>
      <c r="IH402"/>
      <c r="II402"/>
      <c r="IJ402"/>
      <c r="IK402"/>
      <c r="IL402"/>
      <c r="IM402"/>
      <c r="IN402"/>
      <c r="IO402"/>
      <c r="IP402"/>
      <c r="IQ402"/>
      <c r="IR402"/>
      <c r="IS402"/>
      <c r="IT402"/>
      <c r="IU402"/>
      <c r="IV402"/>
      <c r="IW402"/>
      <c r="IX402"/>
      <c r="IY402"/>
      <c r="IZ402"/>
      <c r="JA402"/>
      <c r="JB402"/>
      <c r="JC402"/>
      <c r="JD402"/>
      <c r="JE402"/>
      <c r="JF402"/>
      <c r="JG402"/>
      <c r="JH402"/>
      <c r="JI402"/>
      <c r="JJ402"/>
      <c r="JK402"/>
      <c r="JL402"/>
      <c r="JM402"/>
      <c r="JN402"/>
      <c r="JO402"/>
      <c r="JP402"/>
      <c r="JQ402"/>
      <c r="JR402"/>
      <c r="JS402"/>
      <c r="JT402"/>
      <c r="JU402"/>
      <c r="JV402"/>
      <c r="JW402"/>
      <c r="JX402"/>
      <c r="JY402"/>
      <c r="JZ402"/>
      <c r="KA402"/>
      <c r="KB402"/>
      <c r="KC402"/>
      <c r="KD402"/>
      <c r="KE402"/>
      <c r="KF402"/>
      <c r="KG402"/>
      <c r="KH402"/>
      <c r="KI402"/>
      <c r="KJ402"/>
      <c r="KK402"/>
      <c r="KL402"/>
      <c r="KM402"/>
      <c r="KN402"/>
      <c r="KO402"/>
      <c r="KP402"/>
      <c r="KQ402"/>
      <c r="KR402"/>
      <c r="KS402"/>
      <c r="KT402"/>
      <c r="KU402"/>
      <c r="KV402"/>
      <c r="KW402"/>
      <c r="KX402"/>
      <c r="KY402"/>
      <c r="KZ402"/>
      <c r="LA402"/>
      <c r="LB402"/>
      <c r="LC402"/>
      <c r="LD402"/>
      <c r="LE402"/>
      <c r="LF402"/>
      <c r="LG402"/>
      <c r="LH402"/>
      <c r="LI402"/>
      <c r="LJ402"/>
      <c r="LK402"/>
      <c r="LL402"/>
      <c r="LM402"/>
      <c r="LN402"/>
      <c r="LO402"/>
      <c r="LP402"/>
      <c r="LQ402"/>
      <c r="LR402"/>
      <c r="LS402"/>
      <c r="LT402"/>
      <c r="LU402"/>
      <c r="LV402"/>
      <c r="LW402"/>
      <c r="LX402"/>
      <c r="LY402"/>
      <c r="LZ402"/>
      <c r="MA402"/>
      <c r="MB402"/>
      <c r="MC402"/>
      <c r="MD402"/>
      <c r="ME402"/>
      <c r="MF402"/>
      <c r="MG402"/>
      <c r="MH402"/>
      <c r="MI402"/>
      <c r="MJ402"/>
      <c r="MK402"/>
      <c r="ML402"/>
      <c r="MM402"/>
      <c r="MN402"/>
      <c r="MO402"/>
      <c r="MP402"/>
      <c r="MQ402"/>
      <c r="MR402"/>
      <c r="MS402"/>
      <c r="MT402"/>
      <c r="MU402"/>
      <c r="MV402"/>
      <c r="MW402"/>
      <c r="MX402"/>
      <c r="MY402"/>
      <c r="MZ402"/>
      <c r="NA402"/>
      <c r="NB402"/>
      <c r="NC402"/>
      <c r="ND402"/>
      <c r="NE402"/>
      <c r="NF402"/>
      <c r="NG402"/>
      <c r="NH402"/>
      <c r="NI402"/>
      <c r="NJ402"/>
      <c r="NK402"/>
      <c r="NL402"/>
      <c r="NM402"/>
      <c r="NN402"/>
      <c r="NO402"/>
      <c r="NP402"/>
      <c r="NQ402"/>
      <c r="NR402"/>
      <c r="NS402"/>
      <c r="NT402"/>
      <c r="NU402"/>
      <c r="NV402"/>
      <c r="NW402"/>
      <c r="NX402"/>
      <c r="NY402"/>
      <c r="NZ402"/>
      <c r="OA402"/>
      <c r="OB402"/>
      <c r="OC402"/>
      <c r="OD402"/>
      <c r="OE402"/>
      <c r="OF402"/>
      <c r="OG402"/>
      <c r="OH402"/>
      <c r="OI402"/>
      <c r="OJ402"/>
      <c r="OK402"/>
      <c r="OL402"/>
      <c r="OM402"/>
      <c r="ON402"/>
      <c r="OO402"/>
      <c r="OP402"/>
      <c r="OQ402"/>
      <c r="OR402"/>
      <c r="OS402"/>
      <c r="OT402"/>
      <c r="OU402"/>
      <c r="OV402"/>
      <c r="OW402"/>
      <c r="OX402"/>
      <c r="OY402"/>
      <c r="OZ402"/>
      <c r="PA402"/>
      <c r="PB402"/>
      <c r="PC402"/>
      <c r="PD402"/>
      <c r="PE402"/>
      <c r="PF402"/>
      <c r="PG402"/>
      <c r="PH402"/>
      <c r="PI402"/>
      <c r="PJ402"/>
      <c r="PK402"/>
      <c r="PL402"/>
      <c r="PM402"/>
      <c r="PN402"/>
      <c r="PO402"/>
      <c r="PP402"/>
      <c r="PQ402"/>
      <c r="PR402"/>
      <c r="PS402"/>
      <c r="PT402"/>
      <c r="PU402"/>
      <c r="PV402"/>
      <c r="PW402"/>
      <c r="PX402"/>
      <c r="PY402"/>
      <c r="PZ402"/>
      <c r="QA402"/>
      <c r="QB402"/>
      <c r="QC402"/>
      <c r="QD402"/>
      <c r="QE402"/>
      <c r="QF402"/>
      <c r="QG402"/>
      <c r="QH402"/>
      <c r="QI402"/>
      <c r="QJ402"/>
      <c r="QK402"/>
      <c r="QL402"/>
      <c r="QM402"/>
      <c r="QN402"/>
      <c r="QO402"/>
      <c r="QP402"/>
      <c r="QQ402"/>
      <c r="QR402"/>
      <c r="QS402"/>
      <c r="QT402"/>
      <c r="QU402"/>
      <c r="QV402"/>
      <c r="QW402"/>
      <c r="QX402"/>
      <c r="QY402"/>
      <c r="QZ402"/>
      <c r="RA402"/>
      <c r="RB402"/>
      <c r="RC402"/>
      <c r="RD402"/>
      <c r="RE402"/>
      <c r="RF402"/>
      <c r="RG402"/>
      <c r="RH402"/>
      <c r="RI402"/>
      <c r="RJ402"/>
      <c r="RK402"/>
      <c r="RL402"/>
      <c r="RM402"/>
      <c r="RN402"/>
      <c r="RO402"/>
      <c r="RP402"/>
      <c r="RQ402"/>
      <c r="RR402"/>
      <c r="RS402"/>
      <c r="RT402"/>
      <c r="RU402"/>
      <c r="RV402"/>
      <c r="RW402"/>
      <c r="RX402"/>
      <c r="RY402"/>
      <c r="RZ402"/>
      <c r="SA402"/>
      <c r="SB402"/>
      <c r="SC402"/>
      <c r="SD402"/>
      <c r="SE402"/>
      <c r="SF402"/>
      <c r="SG402"/>
      <c r="SH402"/>
      <c r="SI402"/>
      <c r="SJ402"/>
      <c r="SK402"/>
      <c r="SL402"/>
      <c r="SM402"/>
      <c r="SN402"/>
      <c r="SO402"/>
      <c r="SP402"/>
      <c r="SQ402"/>
      <c r="SR402"/>
      <c r="SS402"/>
      <c r="ST402"/>
      <c r="SU402"/>
      <c r="SV402"/>
      <c r="SW402"/>
      <c r="SX402"/>
      <c r="SY402"/>
      <c r="SZ402"/>
      <c r="TA402"/>
      <c r="TB402"/>
      <c r="TC402"/>
      <c r="TD402"/>
      <c r="TE402"/>
      <c r="TF402"/>
      <c r="TG402"/>
      <c r="TH402"/>
      <c r="TI402"/>
      <c r="TJ402"/>
      <c r="TK402"/>
      <c r="TL402"/>
      <c r="TM402"/>
      <c r="TN402"/>
      <c r="TO402"/>
      <c r="TP402"/>
      <c r="TQ402"/>
      <c r="TR402"/>
      <c r="TS402"/>
      <c r="TT402"/>
      <c r="TU402"/>
      <c r="TV402"/>
      <c r="TW402"/>
      <c r="TX402"/>
      <c r="TY402"/>
      <c r="TZ402"/>
      <c r="UA402"/>
      <c r="UB402"/>
      <c r="UC402"/>
      <c r="UD402"/>
      <c r="UE402"/>
      <c r="UF402"/>
      <c r="UG402"/>
      <c r="UH402"/>
      <c r="UI402"/>
      <c r="UJ402"/>
      <c r="UK402"/>
      <c r="UL402"/>
      <c r="UM402"/>
      <c r="UN402"/>
      <c r="UO402"/>
      <c r="UP402"/>
      <c r="UQ402"/>
      <c r="UR402"/>
      <c r="US402"/>
      <c r="UT402"/>
      <c r="UU402"/>
      <c r="UV402"/>
      <c r="UW402"/>
      <c r="UX402"/>
      <c r="UY402"/>
      <c r="UZ402"/>
      <c r="VA402"/>
      <c r="VB402"/>
      <c r="VC402"/>
      <c r="VD402"/>
      <c r="VE402"/>
      <c r="VF402"/>
      <c r="VG402"/>
      <c r="VH402"/>
      <c r="VI402"/>
      <c r="VJ402"/>
      <c r="VK402"/>
      <c r="VL402"/>
      <c r="VM402"/>
      <c r="VN402"/>
      <c r="VO402"/>
      <c r="VP402"/>
      <c r="VQ402"/>
      <c r="VR402"/>
      <c r="VS402"/>
      <c r="VT402"/>
      <c r="VU402"/>
      <c r="VV402"/>
      <c r="VW402"/>
      <c r="VX402"/>
      <c r="VY402"/>
      <c r="VZ402"/>
      <c r="WA402"/>
      <c r="WB402"/>
      <c r="WC402"/>
      <c r="WD402"/>
      <c r="WE402"/>
      <c r="WF402"/>
      <c r="WG402"/>
      <c r="WH402"/>
      <c r="WI402"/>
      <c r="WJ402"/>
      <c r="WK402"/>
      <c r="WL402"/>
      <c r="WM402"/>
      <c r="WN402"/>
      <c r="WO402"/>
      <c r="WP402"/>
      <c r="WQ402"/>
      <c r="WR402"/>
      <c r="WS402"/>
      <c r="WT402"/>
      <c r="WU402"/>
      <c r="WV402"/>
      <c r="WW402"/>
      <c r="WX402"/>
      <c r="WY402"/>
      <c r="WZ402"/>
      <c r="XA402"/>
      <c r="XB402"/>
      <c r="XC402"/>
      <c r="XD402"/>
      <c r="XE402"/>
      <c r="XF402"/>
      <c r="XG402"/>
      <c r="XH402"/>
      <c r="XI402"/>
      <c r="XJ402"/>
      <c r="XK402"/>
      <c r="XL402"/>
      <c r="XM402"/>
      <c r="XN402"/>
      <c r="XO402"/>
      <c r="XP402"/>
      <c r="XQ402"/>
      <c r="XR402"/>
      <c r="XS402"/>
      <c r="XT402"/>
      <c r="XU402"/>
      <c r="XV402"/>
      <c r="XW402"/>
      <c r="XX402"/>
      <c r="XY402"/>
      <c r="XZ402"/>
      <c r="YA402"/>
      <c r="YB402"/>
      <c r="YC402"/>
      <c r="YD402"/>
      <c r="YE402"/>
      <c r="YF402"/>
      <c r="YG402"/>
      <c r="YH402"/>
      <c r="YI402"/>
      <c r="YJ402"/>
      <c r="YK402"/>
      <c r="YL402"/>
      <c r="YM402"/>
      <c r="YN402"/>
      <c r="YO402"/>
      <c r="YP402"/>
      <c r="YQ402"/>
      <c r="YR402"/>
      <c r="YS402"/>
      <c r="YT402"/>
      <c r="YU402"/>
      <c r="YV402"/>
      <c r="YW402"/>
      <c r="YX402"/>
      <c r="YY402"/>
      <c r="YZ402"/>
      <c r="ZA402"/>
      <c r="ZB402"/>
      <c r="ZC402"/>
      <c r="ZD402"/>
      <c r="ZE402"/>
      <c r="ZF402"/>
      <c r="ZG402"/>
      <c r="ZH402"/>
      <c r="ZI402"/>
      <c r="ZJ402"/>
      <c r="ZK402"/>
      <c r="ZL402"/>
      <c r="ZM402"/>
      <c r="ZN402"/>
      <c r="ZO402"/>
      <c r="ZP402"/>
      <c r="ZQ402"/>
      <c r="ZR402"/>
      <c r="ZS402"/>
      <c r="ZT402"/>
      <c r="ZU402"/>
      <c r="ZV402"/>
      <c r="ZW402"/>
      <c r="ZX402"/>
      <c r="ZY402"/>
      <c r="ZZ402"/>
    </row>
    <row r="403" spans="1:702" s="18" customFormat="1">
      <c r="A403" s="158" t="s">
        <v>362</v>
      </c>
      <c r="B403">
        <v>0</v>
      </c>
      <c r="C403">
        <v>0</v>
      </c>
      <c r="D403">
        <v>0</v>
      </c>
      <c r="E403">
        <v>0</v>
      </c>
      <c r="F403">
        <v>0</v>
      </c>
      <c r="G403">
        <v>0</v>
      </c>
      <c r="H403">
        <v>0</v>
      </c>
      <c r="I403">
        <v>0</v>
      </c>
      <c r="J403">
        <v>0</v>
      </c>
      <c r="K403">
        <v>0</v>
      </c>
      <c r="L403">
        <v>0</v>
      </c>
      <c r="M403">
        <v>0</v>
      </c>
      <c r="N403">
        <v>0</v>
      </c>
      <c r="O403">
        <v>0</v>
      </c>
      <c r="P403">
        <v>0</v>
      </c>
      <c r="Q403">
        <v>0</v>
      </c>
      <c r="R403">
        <v>0</v>
      </c>
      <c r="S403">
        <v>0</v>
      </c>
      <c r="T403">
        <v>0</v>
      </c>
      <c r="U403">
        <v>0</v>
      </c>
      <c r="V403">
        <v>0</v>
      </c>
      <c r="W403">
        <v>0</v>
      </c>
      <c r="X403">
        <v>0</v>
      </c>
      <c r="Y403">
        <v>0</v>
      </c>
      <c r="Z403">
        <v>0</v>
      </c>
      <c r="AA403">
        <v>0</v>
      </c>
      <c r="AB403">
        <v>0</v>
      </c>
      <c r="AC403">
        <v>0</v>
      </c>
      <c r="AD403">
        <v>0</v>
      </c>
      <c r="AE403">
        <v>0</v>
      </c>
      <c r="AF403">
        <v>0</v>
      </c>
      <c r="AG403">
        <v>0</v>
      </c>
      <c r="AH403">
        <v>0</v>
      </c>
      <c r="AI403">
        <v>0</v>
      </c>
      <c r="AJ403">
        <v>0</v>
      </c>
      <c r="AK403">
        <v>0</v>
      </c>
      <c r="AL403">
        <v>0</v>
      </c>
      <c r="AM403">
        <v>0</v>
      </c>
      <c r="AN403">
        <v>0</v>
      </c>
      <c r="AO403">
        <v>0</v>
      </c>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c r="CW403"/>
      <c r="CX403"/>
      <c r="CY403"/>
      <c r="CZ403"/>
      <c r="DA403"/>
      <c r="DB403"/>
      <c r="DC403"/>
      <c r="DD403"/>
      <c r="DE403"/>
      <c r="DF403"/>
      <c r="DG403"/>
      <c r="DH403"/>
      <c r="DI403"/>
      <c r="DJ403"/>
      <c r="DK403"/>
      <c r="DL403"/>
      <c r="DM403"/>
      <c r="DN403"/>
      <c r="DO403"/>
      <c r="DP403"/>
      <c r="DQ403"/>
      <c r="DR403"/>
      <c r="DS403"/>
      <c r="DT403"/>
      <c r="DU403"/>
      <c r="DV403"/>
      <c r="DW403"/>
      <c r="DX403"/>
      <c r="DY403"/>
      <c r="DZ403"/>
      <c r="EA403"/>
      <c r="EB403"/>
      <c r="EC403"/>
      <c r="ED403"/>
      <c r="EE403"/>
      <c r="EF403"/>
      <c r="EG403"/>
      <c r="EH403"/>
      <c r="EI403"/>
      <c r="EJ403"/>
      <c r="EK403"/>
      <c r="EL403"/>
      <c r="EM403"/>
      <c r="EN403"/>
      <c r="EO403"/>
      <c r="EP403"/>
      <c r="EQ403"/>
      <c r="ER403"/>
      <c r="ES403"/>
      <c r="ET403"/>
      <c r="EU403"/>
      <c r="EV403"/>
      <c r="EW403"/>
      <c r="EX403"/>
      <c r="EY403"/>
      <c r="EZ403"/>
      <c r="FA403"/>
      <c r="FB403"/>
      <c r="FC403"/>
      <c r="FD403"/>
      <c r="FE403"/>
      <c r="FF403"/>
      <c r="FG403"/>
      <c r="FH403"/>
      <c r="FI403"/>
      <c r="FJ403"/>
      <c r="FK403"/>
      <c r="FL403"/>
      <c r="FM403"/>
      <c r="FN403"/>
      <c r="FO403"/>
      <c r="FP403"/>
      <c r="FQ403"/>
      <c r="FR403"/>
      <c r="FS403"/>
      <c r="FT403"/>
      <c r="FU403"/>
      <c r="FV403"/>
      <c r="FW403"/>
      <c r="FX403"/>
      <c r="FY403"/>
      <c r="FZ403"/>
      <c r="GA403"/>
      <c r="GB403"/>
      <c r="GC403"/>
      <c r="GD403"/>
      <c r="GE403"/>
      <c r="GF403"/>
      <c r="GG403"/>
      <c r="GH403"/>
      <c r="GI403"/>
      <c r="GJ403"/>
      <c r="GK403"/>
      <c r="GL403"/>
      <c r="GM403"/>
      <c r="GN403"/>
      <c r="GO403"/>
      <c r="GP403"/>
      <c r="GQ403"/>
      <c r="GR403"/>
      <c r="GS403"/>
      <c r="GT403"/>
      <c r="GU403"/>
      <c r="GV403"/>
      <c r="GW403"/>
      <c r="GX403"/>
      <c r="GY403"/>
      <c r="GZ403"/>
      <c r="HA403"/>
      <c r="HB403"/>
      <c r="HC403"/>
      <c r="HD403"/>
      <c r="HE403"/>
      <c r="HF403"/>
      <c r="HG403"/>
      <c r="HH403"/>
      <c r="HI403"/>
      <c r="HJ403"/>
      <c r="HK403"/>
      <c r="HL403"/>
      <c r="HM403"/>
      <c r="HN403"/>
      <c r="HO403"/>
      <c r="HP403"/>
      <c r="HQ403"/>
      <c r="HR403"/>
      <c r="HS403"/>
      <c r="HT403"/>
      <c r="HU403"/>
      <c r="HV403"/>
      <c r="HW403"/>
      <c r="HX403"/>
      <c r="HY403"/>
      <c r="HZ403"/>
      <c r="IA403"/>
      <c r="IB403"/>
      <c r="IC403"/>
      <c r="ID403"/>
      <c r="IE403"/>
      <c r="IF403"/>
      <c r="IG403"/>
      <c r="IH403"/>
      <c r="II403"/>
      <c r="IJ403"/>
      <c r="IK403"/>
      <c r="IL403"/>
      <c r="IM403"/>
      <c r="IN403"/>
      <c r="IO403"/>
      <c r="IP403"/>
      <c r="IQ403"/>
      <c r="IR403"/>
      <c r="IS403"/>
      <c r="IT403"/>
      <c r="IU403"/>
      <c r="IV403"/>
      <c r="IW403"/>
      <c r="IX403"/>
      <c r="IY403"/>
      <c r="IZ403"/>
      <c r="JA403"/>
      <c r="JB403"/>
      <c r="JC403"/>
      <c r="JD403"/>
      <c r="JE403"/>
      <c r="JF403"/>
      <c r="JG403"/>
      <c r="JH403"/>
      <c r="JI403"/>
      <c r="JJ403"/>
      <c r="JK403"/>
      <c r="JL403"/>
      <c r="JM403"/>
      <c r="JN403"/>
      <c r="JO403"/>
      <c r="JP403"/>
      <c r="JQ403"/>
      <c r="JR403"/>
      <c r="JS403"/>
      <c r="JT403"/>
      <c r="JU403"/>
      <c r="JV403"/>
      <c r="JW403"/>
      <c r="JX403"/>
      <c r="JY403"/>
      <c r="JZ403"/>
      <c r="KA403"/>
      <c r="KB403"/>
      <c r="KC403"/>
      <c r="KD403"/>
      <c r="KE403"/>
      <c r="KF403"/>
      <c r="KG403"/>
      <c r="KH403"/>
      <c r="KI403"/>
      <c r="KJ403"/>
      <c r="KK403"/>
      <c r="KL403"/>
      <c r="KM403"/>
      <c r="KN403"/>
      <c r="KO403"/>
      <c r="KP403"/>
      <c r="KQ403"/>
      <c r="KR403"/>
      <c r="KS403"/>
      <c r="KT403"/>
      <c r="KU403"/>
      <c r="KV403"/>
      <c r="KW403"/>
      <c r="KX403"/>
      <c r="KY403"/>
      <c r="KZ403"/>
      <c r="LA403"/>
      <c r="LB403"/>
      <c r="LC403"/>
      <c r="LD403"/>
      <c r="LE403"/>
      <c r="LF403"/>
      <c r="LG403"/>
      <c r="LH403"/>
      <c r="LI403"/>
      <c r="LJ403"/>
      <c r="LK403"/>
      <c r="LL403"/>
      <c r="LM403"/>
      <c r="LN403"/>
      <c r="LO403"/>
      <c r="LP403"/>
      <c r="LQ403"/>
      <c r="LR403"/>
      <c r="LS403"/>
      <c r="LT403"/>
      <c r="LU403"/>
      <c r="LV403"/>
      <c r="LW403"/>
      <c r="LX403"/>
      <c r="LY403"/>
      <c r="LZ403"/>
      <c r="MA403"/>
      <c r="MB403"/>
      <c r="MC403"/>
      <c r="MD403"/>
      <c r="ME403"/>
      <c r="MF403"/>
      <c r="MG403"/>
      <c r="MH403"/>
      <c r="MI403"/>
      <c r="MJ403"/>
      <c r="MK403"/>
      <c r="ML403"/>
      <c r="MM403"/>
      <c r="MN403"/>
      <c r="MO403"/>
      <c r="MP403"/>
      <c r="MQ403"/>
      <c r="MR403"/>
      <c r="MS403"/>
      <c r="MT403"/>
      <c r="MU403"/>
      <c r="MV403"/>
      <c r="MW403"/>
      <c r="MX403"/>
      <c r="MY403"/>
      <c r="MZ403"/>
      <c r="NA403"/>
      <c r="NB403"/>
      <c r="NC403"/>
      <c r="ND403"/>
      <c r="NE403"/>
      <c r="NF403"/>
      <c r="NG403"/>
      <c r="NH403"/>
      <c r="NI403"/>
      <c r="NJ403"/>
      <c r="NK403"/>
      <c r="NL403"/>
      <c r="NM403"/>
      <c r="NN403"/>
      <c r="NO403"/>
      <c r="NP403"/>
      <c r="NQ403"/>
      <c r="NR403"/>
      <c r="NS403"/>
      <c r="NT403"/>
      <c r="NU403"/>
      <c r="NV403"/>
      <c r="NW403"/>
      <c r="NX403"/>
      <c r="NY403"/>
      <c r="NZ403"/>
      <c r="OA403"/>
      <c r="OB403"/>
      <c r="OC403"/>
      <c r="OD403"/>
      <c r="OE403"/>
      <c r="OF403"/>
      <c r="OG403"/>
      <c r="OH403"/>
      <c r="OI403"/>
      <c r="OJ403"/>
      <c r="OK403"/>
      <c r="OL403"/>
      <c r="OM403"/>
      <c r="ON403"/>
      <c r="OO403"/>
      <c r="OP403"/>
      <c r="OQ403"/>
      <c r="OR403"/>
      <c r="OS403"/>
      <c r="OT403"/>
      <c r="OU403"/>
      <c r="OV403"/>
      <c r="OW403"/>
      <c r="OX403"/>
      <c r="OY403"/>
      <c r="OZ403"/>
      <c r="PA403"/>
      <c r="PB403"/>
      <c r="PC403"/>
      <c r="PD403"/>
      <c r="PE403"/>
      <c r="PF403"/>
      <c r="PG403"/>
      <c r="PH403"/>
      <c r="PI403"/>
      <c r="PJ403"/>
      <c r="PK403"/>
      <c r="PL403"/>
      <c r="PM403"/>
      <c r="PN403"/>
      <c r="PO403"/>
      <c r="PP403"/>
      <c r="PQ403"/>
      <c r="PR403"/>
      <c r="PS403"/>
      <c r="PT403"/>
      <c r="PU403"/>
      <c r="PV403"/>
      <c r="PW403"/>
      <c r="PX403"/>
      <c r="PY403"/>
      <c r="PZ403"/>
      <c r="QA403"/>
      <c r="QB403"/>
      <c r="QC403"/>
      <c r="QD403"/>
      <c r="QE403"/>
      <c r="QF403"/>
      <c r="QG403"/>
      <c r="QH403"/>
      <c r="QI403"/>
      <c r="QJ403"/>
      <c r="QK403"/>
      <c r="QL403"/>
      <c r="QM403"/>
      <c r="QN403"/>
      <c r="QO403"/>
      <c r="QP403"/>
      <c r="QQ403"/>
      <c r="QR403"/>
      <c r="QS403"/>
      <c r="QT403"/>
      <c r="QU403"/>
      <c r="QV403"/>
      <c r="QW403"/>
      <c r="QX403"/>
      <c r="QY403"/>
      <c r="QZ403"/>
      <c r="RA403"/>
      <c r="RB403"/>
      <c r="RC403"/>
      <c r="RD403"/>
      <c r="RE403"/>
      <c r="RF403"/>
      <c r="RG403"/>
      <c r="RH403"/>
      <c r="RI403"/>
      <c r="RJ403"/>
      <c r="RK403"/>
      <c r="RL403"/>
      <c r="RM403"/>
      <c r="RN403"/>
      <c r="RO403"/>
      <c r="RP403"/>
      <c r="RQ403"/>
      <c r="RR403"/>
      <c r="RS403"/>
      <c r="RT403"/>
      <c r="RU403"/>
      <c r="RV403"/>
      <c r="RW403"/>
      <c r="RX403"/>
      <c r="RY403"/>
      <c r="RZ403"/>
      <c r="SA403"/>
      <c r="SB403"/>
      <c r="SC403"/>
      <c r="SD403"/>
      <c r="SE403"/>
      <c r="SF403"/>
      <c r="SG403"/>
      <c r="SH403"/>
      <c r="SI403"/>
      <c r="SJ403"/>
      <c r="SK403"/>
      <c r="SL403"/>
      <c r="SM403"/>
      <c r="SN403"/>
      <c r="SO403"/>
      <c r="SP403"/>
      <c r="SQ403"/>
      <c r="SR403"/>
      <c r="SS403"/>
      <c r="ST403"/>
      <c r="SU403"/>
      <c r="SV403"/>
      <c r="SW403"/>
      <c r="SX403"/>
      <c r="SY403"/>
      <c r="SZ403"/>
      <c r="TA403"/>
      <c r="TB403"/>
      <c r="TC403"/>
      <c r="TD403"/>
      <c r="TE403"/>
      <c r="TF403"/>
      <c r="TG403"/>
      <c r="TH403"/>
      <c r="TI403"/>
      <c r="TJ403"/>
      <c r="TK403"/>
      <c r="TL403"/>
      <c r="TM403"/>
      <c r="TN403"/>
      <c r="TO403"/>
      <c r="TP403"/>
      <c r="TQ403"/>
      <c r="TR403"/>
      <c r="TS403"/>
      <c r="TT403"/>
      <c r="TU403"/>
      <c r="TV403"/>
      <c r="TW403"/>
      <c r="TX403"/>
      <c r="TY403"/>
      <c r="TZ403"/>
      <c r="UA403"/>
      <c r="UB403"/>
      <c r="UC403"/>
      <c r="UD403"/>
      <c r="UE403"/>
      <c r="UF403"/>
      <c r="UG403"/>
      <c r="UH403"/>
      <c r="UI403"/>
      <c r="UJ403"/>
      <c r="UK403"/>
      <c r="UL403"/>
      <c r="UM403"/>
      <c r="UN403"/>
      <c r="UO403"/>
      <c r="UP403"/>
      <c r="UQ403"/>
      <c r="UR403"/>
      <c r="US403"/>
      <c r="UT403"/>
      <c r="UU403"/>
      <c r="UV403"/>
      <c r="UW403"/>
      <c r="UX403"/>
      <c r="UY403"/>
      <c r="UZ403"/>
      <c r="VA403"/>
      <c r="VB403"/>
      <c r="VC403"/>
      <c r="VD403"/>
      <c r="VE403"/>
      <c r="VF403"/>
      <c r="VG403"/>
      <c r="VH403"/>
      <c r="VI403"/>
      <c r="VJ403"/>
      <c r="VK403"/>
      <c r="VL403"/>
      <c r="VM403"/>
      <c r="VN403"/>
      <c r="VO403"/>
      <c r="VP403"/>
      <c r="VQ403"/>
      <c r="VR403"/>
      <c r="VS403"/>
      <c r="VT403"/>
      <c r="VU403"/>
      <c r="VV403"/>
      <c r="VW403"/>
      <c r="VX403"/>
      <c r="VY403"/>
      <c r="VZ403"/>
      <c r="WA403"/>
      <c r="WB403"/>
      <c r="WC403"/>
      <c r="WD403"/>
      <c r="WE403"/>
      <c r="WF403"/>
      <c r="WG403"/>
      <c r="WH403"/>
      <c r="WI403"/>
      <c r="WJ403"/>
      <c r="WK403"/>
      <c r="WL403"/>
      <c r="WM403"/>
      <c r="WN403"/>
      <c r="WO403"/>
      <c r="WP403"/>
      <c r="WQ403"/>
      <c r="WR403"/>
      <c r="WS403"/>
      <c r="WT403"/>
      <c r="WU403"/>
      <c r="WV403"/>
      <c r="WW403"/>
      <c r="WX403"/>
      <c r="WY403"/>
      <c r="WZ403"/>
      <c r="XA403"/>
      <c r="XB403"/>
      <c r="XC403"/>
      <c r="XD403"/>
      <c r="XE403"/>
      <c r="XF403"/>
      <c r="XG403"/>
      <c r="XH403"/>
      <c r="XI403"/>
      <c r="XJ403"/>
      <c r="XK403"/>
      <c r="XL403"/>
      <c r="XM403"/>
      <c r="XN403"/>
      <c r="XO403"/>
      <c r="XP403"/>
      <c r="XQ403"/>
      <c r="XR403"/>
      <c r="XS403"/>
      <c r="XT403"/>
      <c r="XU403"/>
      <c r="XV403"/>
      <c r="XW403"/>
      <c r="XX403"/>
      <c r="XY403"/>
      <c r="XZ403"/>
      <c r="YA403"/>
      <c r="YB403"/>
      <c r="YC403"/>
      <c r="YD403"/>
      <c r="YE403"/>
      <c r="YF403"/>
      <c r="YG403"/>
      <c r="YH403"/>
      <c r="YI403"/>
      <c r="YJ403"/>
      <c r="YK403"/>
      <c r="YL403"/>
      <c r="YM403"/>
      <c r="YN403"/>
      <c r="YO403"/>
      <c r="YP403"/>
      <c r="YQ403"/>
      <c r="YR403"/>
      <c r="YS403"/>
      <c r="YT403"/>
      <c r="YU403"/>
      <c r="YV403"/>
      <c r="YW403"/>
      <c r="YX403"/>
      <c r="YY403"/>
      <c r="YZ403"/>
      <c r="ZA403"/>
      <c r="ZB403"/>
      <c r="ZC403"/>
      <c r="ZD403"/>
      <c r="ZE403"/>
      <c r="ZF403"/>
      <c r="ZG403"/>
      <c r="ZH403"/>
      <c r="ZI403"/>
      <c r="ZJ403"/>
      <c r="ZK403"/>
      <c r="ZL403"/>
      <c r="ZM403"/>
      <c r="ZN403"/>
      <c r="ZO403"/>
      <c r="ZP403"/>
      <c r="ZQ403"/>
      <c r="ZR403"/>
      <c r="ZS403"/>
      <c r="ZT403"/>
      <c r="ZU403"/>
      <c r="ZV403"/>
      <c r="ZW403"/>
      <c r="ZX403"/>
      <c r="ZY403"/>
      <c r="ZZ403"/>
    </row>
    <row r="404" spans="1:702">
      <c r="A404" s="16" t="s">
        <v>180</v>
      </c>
      <c r="B404">
        <v>0</v>
      </c>
      <c r="C404">
        <v>25127.130714581075</v>
      </c>
      <c r="D404">
        <v>48410.869051839065</v>
      </c>
      <c r="E404">
        <v>67578.962730265164</v>
      </c>
      <c r="F404">
        <v>81310.106113289556</v>
      </c>
      <c r="G404">
        <v>101873.64139050031</v>
      </c>
      <c r="H404">
        <v>127434.81032289448</v>
      </c>
      <c r="I404">
        <v>151689.13165976683</v>
      </c>
      <c r="J404">
        <v>174570.57678773504</v>
      </c>
      <c r="K404">
        <v>198177.95092882367</v>
      </c>
      <c r="L404">
        <v>213665.81711664892</v>
      </c>
      <c r="M404">
        <v>236494.87639391556</v>
      </c>
      <c r="N404">
        <v>259798.807524014</v>
      </c>
      <c r="O404">
        <v>281599.07565642998</v>
      </c>
      <c r="P404">
        <v>304179.50288966205</v>
      </c>
      <c r="Q404">
        <v>330070.3431904976</v>
      </c>
      <c r="R404">
        <v>350627.44527104555</v>
      </c>
      <c r="S404">
        <v>372901.16897929262</v>
      </c>
      <c r="T404">
        <v>399026.96572701435</v>
      </c>
      <c r="U404">
        <v>427176.10623867717</v>
      </c>
    </row>
    <row r="405" spans="1:702">
      <c r="A405" s="16" t="s">
        <v>68</v>
      </c>
      <c r="B405">
        <v>502542.61429162155</v>
      </c>
      <c r="C405">
        <v>462176.65004868049</v>
      </c>
      <c r="D405">
        <v>413810.34880837047</v>
      </c>
      <c r="E405">
        <v>363618.06402606028</v>
      </c>
      <c r="F405">
        <v>381388.84592065902</v>
      </c>
      <c r="G405">
        <v>377137.47517224069</v>
      </c>
      <c r="H405">
        <v>370361.69144839555</v>
      </c>
      <c r="I405">
        <v>393638.21792981529</v>
      </c>
      <c r="J405">
        <v>394618.68427982822</v>
      </c>
      <c r="K405">
        <v>311521.19988669414</v>
      </c>
      <c r="L405">
        <v>344450.07635869377</v>
      </c>
      <c r="M405">
        <v>355987.91731711687</v>
      </c>
      <c r="N405">
        <v>363926.88559481234</v>
      </c>
      <c r="O405">
        <v>413169.36604403448</v>
      </c>
      <c r="P405">
        <v>338423.62685424823</v>
      </c>
      <c r="Q405">
        <v>320582.39937057858</v>
      </c>
      <c r="R405">
        <v>316482.11611892271</v>
      </c>
      <c r="S405">
        <v>325862.82659948489</v>
      </c>
      <c r="T405">
        <v>379763.96839238575</v>
      </c>
      <c r="U405">
        <v>467904.11550866789</v>
      </c>
    </row>
    <row r="406" spans="1:702">
      <c r="A406" s="16" t="s">
        <v>69</v>
      </c>
      <c r="B406">
        <v>125635.65357290539</v>
      </c>
      <c r="C406">
        <v>115544.16251217012</v>
      </c>
      <c r="D406">
        <v>103452.58720209262</v>
      </c>
      <c r="E406">
        <v>90904.51600651507</v>
      </c>
      <c r="F406">
        <v>95347.211480164755</v>
      </c>
      <c r="G406">
        <v>94284.368793060174</v>
      </c>
      <c r="H406">
        <v>92590.422862098887</v>
      </c>
      <c r="I406">
        <v>98409.554482453837</v>
      </c>
      <c r="J406">
        <v>98654.671069957069</v>
      </c>
      <c r="K406">
        <v>77880.299971673565</v>
      </c>
      <c r="L406">
        <v>86112.519089673471</v>
      </c>
      <c r="M406">
        <v>88996.979329279231</v>
      </c>
      <c r="N406">
        <v>90981.721398703099</v>
      </c>
      <c r="O406">
        <v>103292.34151100862</v>
      </c>
      <c r="P406">
        <v>84605.906713562057</v>
      </c>
      <c r="Q406">
        <v>80145.599842644646</v>
      </c>
      <c r="R406">
        <v>79120.529029730678</v>
      </c>
      <c r="S406">
        <v>81465.706649871237</v>
      </c>
      <c r="T406">
        <v>94940.992098096438</v>
      </c>
      <c r="U406">
        <v>0</v>
      </c>
    </row>
    <row r="407" spans="1:702">
      <c r="A407" s="16" t="s">
        <v>195</v>
      </c>
      <c r="B407">
        <v>628178.26786452695</v>
      </c>
      <c r="C407">
        <v>577720.81256085064</v>
      </c>
      <c r="D407">
        <v>517262.93601046311</v>
      </c>
      <c r="E407">
        <v>454522.58003257535</v>
      </c>
      <c r="F407">
        <v>476736.05740082375</v>
      </c>
      <c r="G407">
        <v>471421.84396530088</v>
      </c>
      <c r="H407">
        <v>462952.11431049445</v>
      </c>
      <c r="I407">
        <v>492047.77241226914</v>
      </c>
      <c r="J407">
        <v>493273.3553497853</v>
      </c>
      <c r="K407">
        <v>389401.49985836772</v>
      </c>
      <c r="L407">
        <v>430562.59544836724</v>
      </c>
      <c r="M407">
        <v>444984.89664639608</v>
      </c>
      <c r="N407">
        <v>454908.60699351545</v>
      </c>
      <c r="O407">
        <v>516461.7075550431</v>
      </c>
      <c r="P407">
        <v>423029.53356781026</v>
      </c>
      <c r="Q407">
        <v>400727.99921322323</v>
      </c>
      <c r="R407">
        <v>395602.64514865336</v>
      </c>
      <c r="S407">
        <v>407328.53324935614</v>
      </c>
      <c r="T407">
        <v>474704.96049048216</v>
      </c>
      <c r="U407">
        <v>467904.11550866789</v>
      </c>
    </row>
    <row r="408" spans="1:702">
      <c r="A408" s="69" t="s">
        <v>361</v>
      </c>
      <c r="B408">
        <v>0</v>
      </c>
      <c r="C408">
        <v>0</v>
      </c>
      <c r="D408">
        <v>0</v>
      </c>
      <c r="E408">
        <v>0</v>
      </c>
      <c r="F408">
        <v>0</v>
      </c>
      <c r="G408">
        <v>0</v>
      </c>
      <c r="H408">
        <v>0</v>
      </c>
      <c r="I408">
        <v>0</v>
      </c>
      <c r="J408">
        <v>0</v>
      </c>
      <c r="K408">
        <v>0</v>
      </c>
      <c r="L408">
        <v>0</v>
      </c>
      <c r="M408">
        <v>0</v>
      </c>
      <c r="N408">
        <v>0</v>
      </c>
      <c r="O408">
        <v>0</v>
      </c>
      <c r="P408">
        <v>0</v>
      </c>
      <c r="Q408">
        <v>0</v>
      </c>
      <c r="R408">
        <v>0</v>
      </c>
      <c r="S408">
        <v>0</v>
      </c>
      <c r="T408">
        <v>0</v>
      </c>
      <c r="U408">
        <v>0</v>
      </c>
    </row>
    <row r="409" spans="1:702">
      <c r="A409" s="158" t="s">
        <v>362</v>
      </c>
      <c r="B409">
        <v>0</v>
      </c>
      <c r="C409">
        <v>0</v>
      </c>
      <c r="D409">
        <v>0</v>
      </c>
      <c r="E409">
        <v>0</v>
      </c>
      <c r="F409">
        <v>0</v>
      </c>
      <c r="G409">
        <v>0</v>
      </c>
      <c r="H409">
        <v>0</v>
      </c>
      <c r="I409">
        <v>0</v>
      </c>
      <c r="J409">
        <v>0</v>
      </c>
      <c r="K409">
        <v>0</v>
      </c>
      <c r="L409">
        <v>0</v>
      </c>
      <c r="M409">
        <v>0</v>
      </c>
      <c r="N409">
        <v>0</v>
      </c>
      <c r="O409">
        <v>0</v>
      </c>
      <c r="P409">
        <v>0</v>
      </c>
      <c r="Q409">
        <v>0</v>
      </c>
      <c r="R409">
        <v>0</v>
      </c>
      <c r="S409">
        <v>0</v>
      </c>
      <c r="T409">
        <v>0</v>
      </c>
      <c r="U409">
        <v>0</v>
      </c>
    </row>
    <row r="410" spans="1:702">
      <c r="A410" s="16" t="s">
        <v>180</v>
      </c>
      <c r="B410">
        <v>0</v>
      </c>
      <c r="C410">
        <v>25127.130714581075</v>
      </c>
      <c r="D410">
        <v>49844.018418398264</v>
      </c>
      <c r="E410">
        <v>71830.970643573863</v>
      </c>
      <c r="F410">
        <v>88713.985178237403</v>
      </c>
      <c r="G410">
        <v>110544.49339664368</v>
      </c>
      <c r="H410">
        <v>136042.68496466754</v>
      </c>
      <c r="I410">
        <v>160487.21951099011</v>
      </c>
      <c r="J410">
        <v>180911.04127402871</v>
      </c>
      <c r="K410">
        <v>208358.11785743153</v>
      </c>
      <c r="L410">
        <v>230041.97006158085</v>
      </c>
      <c r="M410">
        <v>248212.93661495688</v>
      </c>
      <c r="N410">
        <v>271024.4059003967</v>
      </c>
      <c r="O410">
        <v>298208.521479143</v>
      </c>
      <c r="P410">
        <v>322922.92304376327</v>
      </c>
      <c r="Q410">
        <v>353198.59255147632</v>
      </c>
      <c r="R410">
        <v>385236.44557990332</v>
      </c>
      <c r="S410">
        <v>410004.44103457662</v>
      </c>
      <c r="T410">
        <v>441354.92107471637</v>
      </c>
      <c r="U410">
        <v>468411.07429347833</v>
      </c>
      <c r="V410">
        <v>497267.68853851093</v>
      </c>
      <c r="W410">
        <v>535282.6402006821</v>
      </c>
      <c r="X410">
        <v>568570.51907470182</v>
      </c>
      <c r="Y410">
        <v>598312.68650328333</v>
      </c>
      <c r="Z410">
        <v>637353.95153478626</v>
      </c>
      <c r="AA410">
        <v>686772.6953889234</v>
      </c>
      <c r="AB410">
        <v>738987.45253877458</v>
      </c>
      <c r="AC410">
        <v>800180.55642334896</v>
      </c>
      <c r="AD410">
        <v>845465.36738402734</v>
      </c>
      <c r="AE410">
        <v>885377.5088550509</v>
      </c>
    </row>
    <row r="411" spans="1:702">
      <c r="A411" s="16" t="s">
        <v>68</v>
      </c>
      <c r="B411">
        <v>502542.61429162155</v>
      </c>
      <c r="C411">
        <v>502564.21619262331</v>
      </c>
      <c r="D411">
        <v>468170.37367435516</v>
      </c>
      <c r="E411">
        <v>428550.95997134282</v>
      </c>
      <c r="F411">
        <v>433263.94314762484</v>
      </c>
      <c r="G411">
        <v>384528.9885810687</v>
      </c>
      <c r="H411">
        <v>351437.63717437565</v>
      </c>
      <c r="I411">
        <v>344879.49759063742</v>
      </c>
      <c r="J411">
        <v>366997.42675354041</v>
      </c>
      <c r="K411">
        <v>364052.52934447344</v>
      </c>
      <c r="L411">
        <v>316075.78346014564</v>
      </c>
      <c r="M411">
        <v>286205.00486815651</v>
      </c>
      <c r="N411">
        <v>323963.14659497648</v>
      </c>
      <c r="O411">
        <v>264649.19258528494</v>
      </c>
      <c r="P411">
        <v>239811.30733860159</v>
      </c>
      <c r="Q411">
        <v>239640.34666054542</v>
      </c>
      <c r="R411">
        <v>218620.91393888145</v>
      </c>
      <c r="S411">
        <v>213249.29065967826</v>
      </c>
      <c r="T411">
        <v>198667.88474713778</v>
      </c>
      <c r="U411">
        <v>237527.71699162354</v>
      </c>
      <c r="V411">
        <v>262130.85598984751</v>
      </c>
      <c r="W411">
        <v>314153.96640889591</v>
      </c>
      <c r="X411">
        <v>250428.63664525136</v>
      </c>
      <c r="Y411">
        <v>231147.74905748526</v>
      </c>
      <c r="Z411">
        <v>228600.65746274195</v>
      </c>
      <c r="AA411">
        <v>205165.47135129382</v>
      </c>
      <c r="AB411">
        <v>236315.24923514048</v>
      </c>
      <c r="AC411">
        <v>221951.51055159752</v>
      </c>
      <c r="AD411">
        <v>228325.9538020555</v>
      </c>
      <c r="AE411">
        <v>211961.43660724309</v>
      </c>
    </row>
    <row r="412" spans="1:702">
      <c r="A412" s="16" t="s">
        <v>69</v>
      </c>
      <c r="B412">
        <v>125635.65357290539</v>
      </c>
      <c r="C412">
        <v>125641.05404815583</v>
      </c>
      <c r="D412">
        <v>117042.59341858879</v>
      </c>
      <c r="E412">
        <v>107137.7399928357</v>
      </c>
      <c r="F412">
        <v>108315.98578690621</v>
      </c>
      <c r="G412">
        <v>96132.247145267174</v>
      </c>
      <c r="H412">
        <v>87859.409293593912</v>
      </c>
      <c r="I412">
        <v>86219.874397659354</v>
      </c>
      <c r="J412">
        <v>91749.356688385102</v>
      </c>
      <c r="K412">
        <v>91013.13233611836</v>
      </c>
      <c r="L412">
        <v>79018.94586503641</v>
      </c>
      <c r="M412">
        <v>71551.251217039127</v>
      </c>
      <c r="N412">
        <v>80990.786648744121</v>
      </c>
      <c r="O412">
        <v>66162.298146321235</v>
      </c>
      <c r="P412">
        <v>59952.826834650397</v>
      </c>
      <c r="Q412">
        <v>59910.086665136354</v>
      </c>
      <c r="R412">
        <v>54655.228484720363</v>
      </c>
      <c r="S412">
        <v>53312.322664919564</v>
      </c>
      <c r="T412">
        <v>49666.971186784445</v>
      </c>
      <c r="U412">
        <v>59381.929247905893</v>
      </c>
      <c r="V412">
        <v>65532.713997461884</v>
      </c>
      <c r="W412">
        <v>78538.491602223992</v>
      </c>
      <c r="X412">
        <v>62607.159161312855</v>
      </c>
      <c r="Y412">
        <v>57786.937264371329</v>
      </c>
      <c r="Z412">
        <v>57150.164365685501</v>
      </c>
      <c r="AA412">
        <v>51291.367837823469</v>
      </c>
      <c r="AB412">
        <v>0</v>
      </c>
      <c r="AC412">
        <v>0</v>
      </c>
      <c r="AD412">
        <v>0</v>
      </c>
      <c r="AE412">
        <v>0</v>
      </c>
    </row>
    <row r="413" spans="1:702">
      <c r="A413" s="16" t="s">
        <v>195</v>
      </c>
      <c r="B413">
        <v>628178.26786452695</v>
      </c>
      <c r="C413">
        <v>628205.27024077915</v>
      </c>
      <c r="D413">
        <v>585212.96709294396</v>
      </c>
      <c r="E413">
        <v>535688.69996417849</v>
      </c>
      <c r="F413">
        <v>541579.92893453105</v>
      </c>
      <c r="G413">
        <v>480661.23572633584</v>
      </c>
      <c r="H413">
        <v>439297.04646796954</v>
      </c>
      <c r="I413">
        <v>431099.37198829674</v>
      </c>
      <c r="J413">
        <v>458746.78344192548</v>
      </c>
      <c r="K413">
        <v>455065.66168059182</v>
      </c>
      <c r="L413">
        <v>395094.72932518204</v>
      </c>
      <c r="M413">
        <v>357756.25608519564</v>
      </c>
      <c r="N413">
        <v>404953.93324372062</v>
      </c>
      <c r="O413">
        <v>330811.4907316062</v>
      </c>
      <c r="P413">
        <v>299764.13417325198</v>
      </c>
      <c r="Q413">
        <v>299550.43332568178</v>
      </c>
      <c r="R413">
        <v>273276.14242360182</v>
      </c>
      <c r="S413">
        <v>266561.61332459783</v>
      </c>
      <c r="T413">
        <v>248334.85593392223</v>
      </c>
      <c r="U413">
        <v>296909.64623952942</v>
      </c>
      <c r="V413">
        <v>327663.5699873094</v>
      </c>
      <c r="W413">
        <v>392692.45801111992</v>
      </c>
      <c r="X413">
        <v>313035.79580656422</v>
      </c>
      <c r="Y413">
        <v>288934.68632185657</v>
      </c>
      <c r="Z413">
        <v>285750.82182842743</v>
      </c>
      <c r="AA413">
        <v>256456.83918911728</v>
      </c>
      <c r="AB413">
        <v>236315.24923514048</v>
      </c>
      <c r="AC413">
        <v>221951.51055159752</v>
      </c>
      <c r="AD413">
        <v>228325.9538020555</v>
      </c>
      <c r="AE413">
        <v>211961.43660724311</v>
      </c>
    </row>
    <row r="414" spans="1:702">
      <c r="A414" s="69" t="s">
        <v>361</v>
      </c>
      <c r="B414">
        <v>0</v>
      </c>
      <c r="C414">
        <v>0</v>
      </c>
      <c r="D414">
        <v>0</v>
      </c>
      <c r="E414">
        <v>0</v>
      </c>
      <c r="F414">
        <v>0</v>
      </c>
      <c r="G414">
        <v>0</v>
      </c>
      <c r="H414">
        <v>0</v>
      </c>
      <c r="I414">
        <v>0</v>
      </c>
      <c r="J414">
        <v>0</v>
      </c>
      <c r="K414">
        <v>0</v>
      </c>
      <c r="L414">
        <v>0</v>
      </c>
      <c r="M414">
        <v>0</v>
      </c>
      <c r="N414">
        <v>0</v>
      </c>
      <c r="O414">
        <v>0</v>
      </c>
      <c r="P414">
        <v>0</v>
      </c>
      <c r="Q414">
        <v>0</v>
      </c>
      <c r="R414">
        <v>0</v>
      </c>
      <c r="S414">
        <v>0</v>
      </c>
      <c r="T414">
        <v>0</v>
      </c>
      <c r="U414">
        <v>0</v>
      </c>
      <c r="V414">
        <v>0</v>
      </c>
      <c r="W414">
        <v>0</v>
      </c>
      <c r="X414">
        <v>0</v>
      </c>
      <c r="Y414">
        <v>0</v>
      </c>
      <c r="Z414">
        <v>0</v>
      </c>
      <c r="AA414">
        <v>0</v>
      </c>
      <c r="AB414">
        <v>0</v>
      </c>
      <c r="AC414">
        <v>0</v>
      </c>
      <c r="AD414">
        <v>0</v>
      </c>
      <c r="AE414">
        <v>0</v>
      </c>
    </row>
    <row r="415" spans="1:702">
      <c r="A415" s="158" t="s">
        <v>362</v>
      </c>
      <c r="B415">
        <v>0</v>
      </c>
      <c r="C415">
        <v>0</v>
      </c>
      <c r="D415">
        <v>0</v>
      </c>
      <c r="E415">
        <v>0</v>
      </c>
      <c r="F415">
        <v>0</v>
      </c>
      <c r="G415">
        <v>0</v>
      </c>
      <c r="H415">
        <v>0</v>
      </c>
      <c r="I415">
        <v>0</v>
      </c>
      <c r="J415">
        <v>0</v>
      </c>
      <c r="K415">
        <v>0</v>
      </c>
      <c r="L415">
        <v>0</v>
      </c>
      <c r="M415">
        <v>0</v>
      </c>
      <c r="N415">
        <v>0</v>
      </c>
      <c r="O415">
        <v>0</v>
      </c>
      <c r="P415">
        <v>0</v>
      </c>
      <c r="Q415">
        <v>0</v>
      </c>
      <c r="R415">
        <v>0</v>
      </c>
      <c r="S415">
        <v>0</v>
      </c>
      <c r="T415">
        <v>0</v>
      </c>
      <c r="U415">
        <v>0</v>
      </c>
      <c r="V415">
        <v>0</v>
      </c>
      <c r="W415">
        <v>0</v>
      </c>
      <c r="X415">
        <v>0</v>
      </c>
      <c r="Y415">
        <v>0</v>
      </c>
      <c r="Z415">
        <v>0</v>
      </c>
      <c r="AA415">
        <v>0</v>
      </c>
      <c r="AB415">
        <v>0</v>
      </c>
      <c r="AC415">
        <v>0</v>
      </c>
      <c r="AD415">
        <v>0</v>
      </c>
      <c r="AE415">
        <v>0</v>
      </c>
    </row>
    <row r="416" spans="1:702">
      <c r="A416" s="16" t="s">
        <v>180</v>
      </c>
      <c r="B416">
        <v>0</v>
      </c>
      <c r="C416">
        <v>25127.130714581075</v>
      </c>
      <c r="D416">
        <v>51045.724977878577</v>
      </c>
      <c r="E416">
        <v>75193.034431049149</v>
      </c>
      <c r="F416">
        <v>93810.662547023036</v>
      </c>
      <c r="G416">
        <v>116766.97822132727</v>
      </c>
      <c r="H416">
        <v>150543.95903911424</v>
      </c>
      <c r="I416">
        <v>182262.23695010011</v>
      </c>
      <c r="J416">
        <v>223663.82071481284</v>
      </c>
      <c r="K416">
        <v>265047.25861568382</v>
      </c>
      <c r="L416">
        <v>308903.42665517505</v>
      </c>
      <c r="M416">
        <v>362784.96119933872</v>
      </c>
      <c r="N416">
        <v>416390.4750984658</v>
      </c>
      <c r="O416">
        <v>463550.31441881688</v>
      </c>
      <c r="P416">
        <v>507283.65352740989</v>
      </c>
      <c r="Q416">
        <v>548514.95370408276</v>
      </c>
      <c r="R416">
        <v>594527.52006586583</v>
      </c>
      <c r="S416">
        <v>644407.37948640587</v>
      </c>
      <c r="T416">
        <v>708771.22641252226</v>
      </c>
      <c r="U416">
        <v>774517.62517147465</v>
      </c>
      <c r="V416">
        <v>860288.73187962291</v>
      </c>
      <c r="W416">
        <v>955858.50052209827</v>
      </c>
      <c r="X416">
        <v>1012115.0566226845</v>
      </c>
      <c r="Y416">
        <v>1089500.7303408794</v>
      </c>
      <c r="Z416">
        <v>1160945.8066593476</v>
      </c>
      <c r="AA416">
        <v>1226122.090144302</v>
      </c>
      <c r="AB416">
        <v>1333969.8324780036</v>
      </c>
      <c r="AC416">
        <v>1385678.1121914398</v>
      </c>
      <c r="AD416">
        <v>1475590.8403437941</v>
      </c>
      <c r="AE416">
        <v>1580868.431839365</v>
      </c>
      <c r="AF416">
        <v>1747199.0138496647</v>
      </c>
      <c r="AG416">
        <v>1869437.3978362756</v>
      </c>
      <c r="AH416">
        <v>2003752.2413494324</v>
      </c>
      <c r="AI416">
        <v>2104751.6783070765</v>
      </c>
      <c r="AJ416">
        <v>2200178.8576603001</v>
      </c>
      <c r="AK416">
        <v>2221512.5438140314</v>
      </c>
    </row>
    <row r="417" spans="1:37">
      <c r="A417" s="16" t="s">
        <v>68</v>
      </c>
      <c r="B417">
        <v>502542.61429162155</v>
      </c>
      <c r="C417">
        <v>514669.71504932578</v>
      </c>
      <c r="D417">
        <v>455766.481463462</v>
      </c>
      <c r="E417">
        <v>458802.81000892073</v>
      </c>
      <c r="F417">
        <v>499252.80293887685</v>
      </c>
      <c r="G417">
        <v>508256.95575802366</v>
      </c>
      <c r="H417">
        <v>516510.57731265092</v>
      </c>
      <c r="I417">
        <v>606644.90629431489</v>
      </c>
      <c r="J417">
        <v>600338.2921510475</v>
      </c>
      <c r="K417">
        <v>690101.71335997107</v>
      </c>
      <c r="L417">
        <v>701145.71571268793</v>
      </c>
      <c r="M417">
        <v>719302.62213959487</v>
      </c>
      <c r="N417">
        <v>687098.67681428092</v>
      </c>
      <c r="O417">
        <v>704539.53922388121</v>
      </c>
      <c r="P417">
        <v>736397.43136067316</v>
      </c>
      <c r="Q417">
        <v>774738.07905980467</v>
      </c>
      <c r="R417">
        <v>718844.68458319211</v>
      </c>
      <c r="S417">
        <v>689018.32893621444</v>
      </c>
      <c r="T417">
        <v>614231.0651686819</v>
      </c>
      <c r="U417">
        <v>622523.44152111048</v>
      </c>
      <c r="V417">
        <v>708017.27402979659</v>
      </c>
      <c r="W417">
        <v>605934.61946011032</v>
      </c>
      <c r="X417">
        <v>556021.19825794431</v>
      </c>
      <c r="Y417">
        <v>489843.65551871725</v>
      </c>
      <c r="Z417">
        <v>481100.28720419842</v>
      </c>
      <c r="AA417">
        <v>476491.2115466012</v>
      </c>
      <c r="AB417">
        <v>451632.11071543948</v>
      </c>
      <c r="AC417">
        <v>435510.89343577356</v>
      </c>
      <c r="AD417">
        <v>389600.07119746727</v>
      </c>
      <c r="AE417">
        <v>446858.06464866071</v>
      </c>
      <c r="AF417">
        <v>424213.26997740136</v>
      </c>
      <c r="AG417">
        <v>432155.12561763381</v>
      </c>
      <c r="AH417">
        <v>397357.37246057927</v>
      </c>
      <c r="AI417">
        <v>325328.2480279443</v>
      </c>
      <c r="AJ417">
        <v>283447.17612286011</v>
      </c>
      <c r="AK417">
        <v>257566.42008216772</v>
      </c>
    </row>
    <row r="418" spans="1:37">
      <c r="A418" s="16" t="s">
        <v>69</v>
      </c>
      <c r="B418">
        <v>125635.65357290539</v>
      </c>
      <c r="C418">
        <v>128667.42876233144</v>
      </c>
      <c r="D418">
        <v>113941.6203658655</v>
      </c>
      <c r="E418">
        <v>114700.70250223018</v>
      </c>
      <c r="F418">
        <v>124813.20073471921</v>
      </c>
      <c r="G418">
        <v>127064.23893950591</v>
      </c>
      <c r="H418">
        <v>129127.64432816273</v>
      </c>
      <c r="I418">
        <v>151661.22657357875</v>
      </c>
      <c r="J418">
        <v>150084.5730377619</v>
      </c>
      <c r="K418">
        <v>172525.4283399928</v>
      </c>
      <c r="L418">
        <v>175286.42892817201</v>
      </c>
      <c r="M418">
        <v>179825.65553489875</v>
      </c>
      <c r="N418">
        <v>171774.66920357026</v>
      </c>
      <c r="O418">
        <v>176134.88480597033</v>
      </c>
      <c r="P418">
        <v>184099.35784016835</v>
      </c>
      <c r="Q418">
        <v>193684.51976495123</v>
      </c>
      <c r="R418">
        <v>179711.17114579809</v>
      </c>
      <c r="S418">
        <v>172254.58223405364</v>
      </c>
      <c r="T418">
        <v>153557.76629217051</v>
      </c>
      <c r="U418">
        <v>155630.86038027765</v>
      </c>
      <c r="V418">
        <v>177004.31850744921</v>
      </c>
      <c r="W418">
        <v>151483.65486502764</v>
      </c>
      <c r="X418">
        <v>139005.29956448614</v>
      </c>
      <c r="Y418">
        <v>122460.91387967937</v>
      </c>
      <c r="Z418">
        <v>120275.07180104966</v>
      </c>
      <c r="AA418">
        <v>119122.80288665036</v>
      </c>
      <c r="AB418">
        <v>112908.02767885993</v>
      </c>
      <c r="AC418">
        <v>108877.72335894346</v>
      </c>
      <c r="AD418">
        <v>97400.017799366891</v>
      </c>
      <c r="AE418">
        <v>0</v>
      </c>
      <c r="AF418">
        <v>0</v>
      </c>
      <c r="AG418">
        <v>0</v>
      </c>
      <c r="AH418">
        <v>0</v>
      </c>
      <c r="AI418">
        <v>0</v>
      </c>
      <c r="AJ418">
        <v>0</v>
      </c>
      <c r="AK418">
        <v>0</v>
      </c>
    </row>
    <row r="419" spans="1:37">
      <c r="A419" s="16" t="s">
        <v>195</v>
      </c>
      <c r="B419">
        <v>628178.26786452695</v>
      </c>
      <c r="C419">
        <v>643337.14381165721</v>
      </c>
      <c r="D419">
        <v>569708.10182932753</v>
      </c>
      <c r="E419">
        <v>573503.51251115091</v>
      </c>
      <c r="F419">
        <v>624066.00367359607</v>
      </c>
      <c r="G419">
        <v>635321.19469752954</v>
      </c>
      <c r="H419">
        <v>645638.22164081363</v>
      </c>
      <c r="I419">
        <v>758306.13286789367</v>
      </c>
      <c r="J419">
        <v>750422.86518880934</v>
      </c>
      <c r="K419">
        <v>862627.14169996383</v>
      </c>
      <c r="L419">
        <v>876432.14464085991</v>
      </c>
      <c r="M419">
        <v>899128.27767449361</v>
      </c>
      <c r="N419">
        <v>858873.34601785115</v>
      </c>
      <c r="O419">
        <v>880674.42402985157</v>
      </c>
      <c r="P419">
        <v>920496.78920084157</v>
      </c>
      <c r="Q419">
        <v>968422.59882475587</v>
      </c>
      <c r="R419">
        <v>898555.85572899017</v>
      </c>
      <c r="S419">
        <v>861272.91117026808</v>
      </c>
      <c r="T419">
        <v>767788.83146085241</v>
      </c>
      <c r="U419">
        <v>778154.3019013881</v>
      </c>
      <c r="V419">
        <v>885021.59253724583</v>
      </c>
      <c r="W419">
        <v>757418.27432513796</v>
      </c>
      <c r="X419">
        <v>695026.49782243045</v>
      </c>
      <c r="Y419">
        <v>612304.56939839665</v>
      </c>
      <c r="Z419">
        <v>601375.35900524806</v>
      </c>
      <c r="AA419">
        <v>595614.01443325158</v>
      </c>
      <c r="AB419">
        <v>564540.13839429943</v>
      </c>
      <c r="AC419">
        <v>544388.61679471703</v>
      </c>
      <c r="AD419">
        <v>487000.08899683418</v>
      </c>
      <c r="AE419">
        <v>446858.06464866077</v>
      </c>
      <c r="AF419">
        <v>424213.26997740136</v>
      </c>
      <c r="AG419">
        <v>432155.12561763375</v>
      </c>
      <c r="AH419">
        <v>397357.37246057921</v>
      </c>
      <c r="AI419">
        <v>325328.2480279443</v>
      </c>
      <c r="AJ419">
        <v>283447.17612286011</v>
      </c>
      <c r="AK419">
        <v>257566.42008216772</v>
      </c>
    </row>
    <row r="420" spans="1:37">
      <c r="A420" s="69" t="s">
        <v>361</v>
      </c>
      <c r="B420">
        <v>0</v>
      </c>
      <c r="C420">
        <v>0</v>
      </c>
      <c r="D420">
        <v>0</v>
      </c>
      <c r="E420">
        <v>0</v>
      </c>
      <c r="F420">
        <v>0</v>
      </c>
      <c r="G420">
        <v>0</v>
      </c>
      <c r="H420">
        <v>0</v>
      </c>
      <c r="I420">
        <v>0</v>
      </c>
      <c r="J420">
        <v>0</v>
      </c>
      <c r="K420">
        <v>0</v>
      </c>
      <c r="L420">
        <v>0</v>
      </c>
      <c r="M420">
        <v>0</v>
      </c>
      <c r="N420">
        <v>0</v>
      </c>
      <c r="O420">
        <v>0</v>
      </c>
      <c r="P420">
        <v>0</v>
      </c>
      <c r="Q420">
        <v>0</v>
      </c>
      <c r="R420">
        <v>0</v>
      </c>
      <c r="S420">
        <v>0</v>
      </c>
      <c r="T420">
        <v>0</v>
      </c>
      <c r="U420">
        <v>0</v>
      </c>
      <c r="V420">
        <v>0</v>
      </c>
      <c r="W420">
        <v>0</v>
      </c>
      <c r="X420">
        <v>0</v>
      </c>
      <c r="Y420">
        <v>0</v>
      </c>
      <c r="Z420">
        <v>0</v>
      </c>
      <c r="AA420">
        <v>0</v>
      </c>
      <c r="AB420">
        <v>0</v>
      </c>
      <c r="AC420">
        <v>0</v>
      </c>
      <c r="AD420">
        <v>0</v>
      </c>
      <c r="AE420">
        <v>0</v>
      </c>
      <c r="AF420">
        <v>0</v>
      </c>
      <c r="AG420">
        <v>0</v>
      </c>
      <c r="AH420">
        <v>0</v>
      </c>
      <c r="AI420">
        <v>0</v>
      </c>
      <c r="AJ420">
        <v>0</v>
      </c>
      <c r="AK420">
        <v>0</v>
      </c>
    </row>
    <row r="421" spans="1:37">
      <c r="A421" s="158" t="s">
        <v>362</v>
      </c>
      <c r="B421">
        <v>0</v>
      </c>
      <c r="C421">
        <v>0</v>
      </c>
      <c r="D421">
        <v>0</v>
      </c>
      <c r="E421">
        <v>0</v>
      </c>
      <c r="F421">
        <v>0</v>
      </c>
      <c r="G421">
        <v>0</v>
      </c>
      <c r="H421">
        <v>0</v>
      </c>
      <c r="I421">
        <v>0</v>
      </c>
      <c r="J421">
        <v>0</v>
      </c>
      <c r="K421">
        <v>0</v>
      </c>
      <c r="L421">
        <v>0</v>
      </c>
      <c r="M421">
        <v>0</v>
      </c>
      <c r="N421">
        <v>0</v>
      </c>
      <c r="O421">
        <v>0</v>
      </c>
      <c r="P421">
        <v>0</v>
      </c>
      <c r="Q421">
        <v>0</v>
      </c>
      <c r="R421">
        <v>0</v>
      </c>
      <c r="S421">
        <v>0</v>
      </c>
      <c r="T421">
        <v>0</v>
      </c>
      <c r="U421">
        <v>0</v>
      </c>
      <c r="V421">
        <v>0</v>
      </c>
      <c r="W421">
        <v>0</v>
      </c>
      <c r="X421">
        <v>0</v>
      </c>
      <c r="Y421">
        <v>0</v>
      </c>
      <c r="Z421">
        <v>0</v>
      </c>
      <c r="AA421">
        <v>0</v>
      </c>
      <c r="AB421">
        <v>0</v>
      </c>
      <c r="AC421">
        <v>0</v>
      </c>
      <c r="AD421">
        <v>0</v>
      </c>
      <c r="AE421">
        <v>0</v>
      </c>
      <c r="AF421">
        <v>0</v>
      </c>
      <c r="AG421">
        <v>0</v>
      </c>
      <c r="AH421">
        <v>0</v>
      </c>
      <c r="AI421">
        <v>0</v>
      </c>
      <c r="AJ421">
        <v>0</v>
      </c>
      <c r="AK421">
        <v>0</v>
      </c>
    </row>
    <row r="422" spans="1:37">
      <c r="A422" s="16" t="s">
        <v>180</v>
      </c>
      <c r="B422">
        <v>0</v>
      </c>
      <c r="C422">
        <v>25127.130714581075</v>
      </c>
      <c r="D422">
        <v>50772.567911307429</v>
      </c>
      <c r="E422">
        <v>77358.391903850337</v>
      </c>
      <c r="F422">
        <v>96755.737831651524</v>
      </c>
      <c r="G422">
        <v>119653.93825810934</v>
      </c>
      <c r="H422">
        <v>150245.27898357974</v>
      </c>
      <c r="I422">
        <v>177308.09020846276</v>
      </c>
      <c r="J422">
        <v>202178.5596634399</v>
      </c>
      <c r="K422">
        <v>225799.45198462554</v>
      </c>
      <c r="L422">
        <v>250247.6170822783</v>
      </c>
      <c r="M422">
        <v>274702.08298826305</v>
      </c>
      <c r="N422">
        <v>306164.46563027427</v>
      </c>
      <c r="O422">
        <v>335387.60551910213</v>
      </c>
      <c r="P422">
        <v>360010.17352495808</v>
      </c>
      <c r="Q422">
        <v>382700.48809261917</v>
      </c>
      <c r="R422">
        <v>409621.63983248814</v>
      </c>
      <c r="S422">
        <v>443645.3829193947</v>
      </c>
      <c r="T422">
        <v>478804.59867800883</v>
      </c>
      <c r="U422">
        <v>512081.38256096462</v>
      </c>
      <c r="V422">
        <v>554502.77958717046</v>
      </c>
      <c r="W422">
        <v>604119.83236154146</v>
      </c>
      <c r="X422">
        <v>639921.43230599712</v>
      </c>
      <c r="Y422">
        <v>676012.07158484426</v>
      </c>
      <c r="Z422">
        <v>711927.36354034336</v>
      </c>
      <c r="AA422">
        <v>740336.25027313014</v>
      </c>
      <c r="AB422">
        <v>755462.17243260075</v>
      </c>
      <c r="AC422">
        <v>768093.07236165111</v>
      </c>
      <c r="AD422">
        <v>784480.04803415795</v>
      </c>
      <c r="AE422">
        <v>818760.12208898168</v>
      </c>
      <c r="AF422">
        <v>831397.94809142023</v>
      </c>
      <c r="AG422">
        <v>860355.08168565948</v>
      </c>
    </row>
    <row r="423" spans="1:37">
      <c r="A423" s="16" t="s">
        <v>68</v>
      </c>
      <c r="B423">
        <v>502542.61429162155</v>
      </c>
      <c r="C423">
        <v>524859.60188893764</v>
      </c>
      <c r="D423">
        <v>511377.77819034096</v>
      </c>
      <c r="E423">
        <v>500804.9330010158</v>
      </c>
      <c r="F423">
        <v>471646.05306141637</v>
      </c>
      <c r="G423">
        <v>475800.05808434216</v>
      </c>
      <c r="H423">
        <v>417544.57433049119</v>
      </c>
      <c r="I423">
        <v>400303.88639826991</v>
      </c>
      <c r="J423">
        <v>400829.07676220022</v>
      </c>
      <c r="K423">
        <v>402053.90804300865</v>
      </c>
      <c r="L423">
        <v>453240.28899331798</v>
      </c>
      <c r="M423">
        <v>423313.20122033404</v>
      </c>
      <c r="N423">
        <v>380189.71865139616</v>
      </c>
      <c r="O423">
        <v>309677.61674626986</v>
      </c>
      <c r="P423">
        <v>332330.57083374343</v>
      </c>
      <c r="Q423">
        <v>347951.37565619446</v>
      </c>
      <c r="R423">
        <v>314915.86820211192</v>
      </c>
      <c r="S423">
        <v>256034.69008514183</v>
      </c>
      <c r="T423">
        <v>265978.79898988624</v>
      </c>
      <c r="U423">
        <v>268932.154671069</v>
      </c>
      <c r="V423">
        <v>234519.42917839298</v>
      </c>
      <c r="W423">
        <v>245053.04914707766</v>
      </c>
      <c r="X423">
        <v>228425.2008616238</v>
      </c>
      <c r="Y423">
        <v>232808.68000056638</v>
      </c>
      <c r="Z423">
        <v>244214.64331878643</v>
      </c>
      <c r="AA423">
        <v>231428.86166998898</v>
      </c>
      <c r="AB423">
        <v>202757.74030930686</v>
      </c>
      <c r="AC423">
        <v>205636.99368118725</v>
      </c>
      <c r="AD423">
        <v>182752.7539930506</v>
      </c>
      <c r="AE423">
        <v>138730.03854617878</v>
      </c>
      <c r="AF423">
        <v>109964.8096046159</v>
      </c>
      <c r="AG423">
        <v>85363.482930783735</v>
      </c>
    </row>
    <row r="424" spans="1:37">
      <c r="A424" s="16" t="s">
        <v>69</v>
      </c>
      <c r="B424">
        <v>125635.65357290539</v>
      </c>
      <c r="C424">
        <v>131214.90047223441</v>
      </c>
      <c r="D424">
        <v>127844.44454758524</v>
      </c>
      <c r="E424">
        <v>125201.23325025395</v>
      </c>
      <c r="F424">
        <v>117911.51326535409</v>
      </c>
      <c r="G424">
        <v>118950.01452108554</v>
      </c>
      <c r="H424">
        <v>104386.1435826228</v>
      </c>
      <c r="I424">
        <v>100075.97159956748</v>
      </c>
      <c r="J424">
        <v>100207.26919055005</v>
      </c>
      <c r="K424">
        <v>100513.47701075216</v>
      </c>
      <c r="L424">
        <v>113310.07224832951</v>
      </c>
      <c r="M424">
        <v>105828.30030508353</v>
      </c>
      <c r="N424">
        <v>95047.429662849041</v>
      </c>
      <c r="O424">
        <v>77419.404186567466</v>
      </c>
      <c r="P424">
        <v>83082.642708435858</v>
      </c>
      <c r="Q424">
        <v>86987.843914048615</v>
      </c>
      <c r="R424">
        <v>78728.967050527979</v>
      </c>
      <c r="S424">
        <v>64008.672521285458</v>
      </c>
      <c r="T424">
        <v>66494.699747471561</v>
      </c>
      <c r="U424">
        <v>67233.03866776725</v>
      </c>
      <c r="V424">
        <v>58629.857294598245</v>
      </c>
      <c r="W424">
        <v>61263.262286769408</v>
      </c>
      <c r="X424">
        <v>57106.300215405943</v>
      </c>
      <c r="Y424">
        <v>58202.170000141588</v>
      </c>
      <c r="Z424">
        <v>61053.660829696601</v>
      </c>
      <c r="AA424">
        <v>57857.215417497238</v>
      </c>
      <c r="AB424">
        <v>50689.435077326707</v>
      </c>
      <c r="AC424">
        <v>51409.248420296804</v>
      </c>
      <c r="AD424">
        <v>45688.188498262643</v>
      </c>
      <c r="AE424">
        <v>34682.509636544695</v>
      </c>
      <c r="AF424">
        <v>27491.202401153976</v>
      </c>
      <c r="AG424">
        <v>21340.870732695934</v>
      </c>
    </row>
    <row r="425" spans="1:37">
      <c r="A425" s="16" t="s">
        <v>195</v>
      </c>
      <c r="B425">
        <v>628178.26786452695</v>
      </c>
      <c r="C425">
        <v>656074.50236117211</v>
      </c>
      <c r="D425">
        <v>639222.22273792617</v>
      </c>
      <c r="E425">
        <v>626006.16625126975</v>
      </c>
      <c r="F425">
        <v>589557.56632677047</v>
      </c>
      <c r="G425">
        <v>594750.0726054277</v>
      </c>
      <c r="H425">
        <v>521930.717913114</v>
      </c>
      <c r="I425">
        <v>500379.85799783736</v>
      </c>
      <c r="J425">
        <v>501036.34595275024</v>
      </c>
      <c r="K425">
        <v>502567.38505376078</v>
      </c>
      <c r="L425">
        <v>566550.36124164751</v>
      </c>
      <c r="M425">
        <v>529141.50152541755</v>
      </c>
      <c r="N425">
        <v>475237.14831424522</v>
      </c>
      <c r="O425">
        <v>387097.02093283733</v>
      </c>
      <c r="P425">
        <v>415413.21354217932</v>
      </c>
      <c r="Q425">
        <v>434939.21957024309</v>
      </c>
      <c r="R425">
        <v>393644.8352526399</v>
      </c>
      <c r="S425">
        <v>320043.36260642728</v>
      </c>
      <c r="T425">
        <v>332473.49873735779</v>
      </c>
      <c r="U425">
        <v>336165.19333883625</v>
      </c>
      <c r="V425">
        <v>293149.28647299123</v>
      </c>
      <c r="W425">
        <v>306316.31143384706</v>
      </c>
      <c r="X425">
        <v>285531.50107702974</v>
      </c>
      <c r="Y425">
        <v>291010.85000070796</v>
      </c>
      <c r="Z425">
        <v>305268.30414848303</v>
      </c>
      <c r="AA425">
        <v>289286.07708748622</v>
      </c>
      <c r="AB425">
        <v>253447.17538663355</v>
      </c>
      <c r="AC425">
        <v>257046.24210148404</v>
      </c>
      <c r="AD425">
        <v>228440.94249131324</v>
      </c>
      <c r="AE425">
        <v>173412.54818272349</v>
      </c>
      <c r="AF425">
        <v>137456.01200576988</v>
      </c>
      <c r="AG425">
        <v>106704.35366347968</v>
      </c>
    </row>
    <row r="426" spans="1:37">
      <c r="A426" s="69" t="s">
        <v>361</v>
      </c>
      <c r="B426">
        <v>0</v>
      </c>
      <c r="C426">
        <v>0</v>
      </c>
      <c r="D426">
        <v>0</v>
      </c>
      <c r="E426">
        <v>0</v>
      </c>
      <c r="F426">
        <v>0</v>
      </c>
      <c r="G426">
        <v>0</v>
      </c>
      <c r="H426">
        <v>0</v>
      </c>
      <c r="I426">
        <v>0</v>
      </c>
      <c r="J426">
        <v>0</v>
      </c>
      <c r="K426">
        <v>0</v>
      </c>
      <c r="L426">
        <v>0</v>
      </c>
      <c r="M426">
        <v>0</v>
      </c>
      <c r="N426">
        <v>0</v>
      </c>
      <c r="O426">
        <v>0</v>
      </c>
      <c r="P426">
        <v>0</v>
      </c>
      <c r="Q426">
        <v>0</v>
      </c>
      <c r="R426">
        <v>0</v>
      </c>
      <c r="S426">
        <v>0</v>
      </c>
      <c r="T426">
        <v>0</v>
      </c>
      <c r="U426">
        <v>0</v>
      </c>
      <c r="V426">
        <v>0</v>
      </c>
      <c r="W426">
        <v>0</v>
      </c>
      <c r="X426">
        <v>0</v>
      </c>
      <c r="Y426">
        <v>0</v>
      </c>
      <c r="Z426">
        <v>0</v>
      </c>
      <c r="AA426">
        <v>0</v>
      </c>
      <c r="AB426">
        <v>0</v>
      </c>
      <c r="AC426">
        <v>0</v>
      </c>
      <c r="AD426">
        <v>0</v>
      </c>
      <c r="AE426">
        <v>0</v>
      </c>
      <c r="AF426">
        <v>0</v>
      </c>
      <c r="AG426">
        <v>0</v>
      </c>
    </row>
    <row r="427" spans="1:37">
      <c r="A427" s="158" t="s">
        <v>362</v>
      </c>
      <c r="B427">
        <v>0</v>
      </c>
      <c r="C427">
        <v>0</v>
      </c>
      <c r="D427">
        <v>0</v>
      </c>
      <c r="E427">
        <v>0</v>
      </c>
      <c r="F427">
        <v>0</v>
      </c>
      <c r="G427">
        <v>0</v>
      </c>
      <c r="H427">
        <v>0</v>
      </c>
      <c r="I427">
        <v>0</v>
      </c>
      <c r="J427">
        <v>0</v>
      </c>
      <c r="K427">
        <v>0</v>
      </c>
      <c r="L427">
        <v>0</v>
      </c>
      <c r="M427">
        <v>0</v>
      </c>
      <c r="N427">
        <v>0</v>
      </c>
      <c r="O427">
        <v>0</v>
      </c>
      <c r="P427">
        <v>0</v>
      </c>
      <c r="Q427">
        <v>0</v>
      </c>
      <c r="R427">
        <v>0</v>
      </c>
      <c r="S427">
        <v>0</v>
      </c>
      <c r="T427">
        <v>0</v>
      </c>
      <c r="U427">
        <v>0</v>
      </c>
      <c r="V427">
        <v>0</v>
      </c>
      <c r="W427">
        <v>0</v>
      </c>
      <c r="X427">
        <v>0</v>
      </c>
      <c r="Y427">
        <v>0</v>
      </c>
      <c r="Z427">
        <v>0</v>
      </c>
      <c r="AA427">
        <v>0</v>
      </c>
      <c r="AB427">
        <v>0</v>
      </c>
      <c r="AC427">
        <v>0</v>
      </c>
      <c r="AD427">
        <v>0</v>
      </c>
      <c r="AE427">
        <v>0</v>
      </c>
      <c r="AF427">
        <v>0</v>
      </c>
      <c r="AG427">
        <v>0</v>
      </c>
    </row>
    <row r="428" spans="1:37">
      <c r="A428" s="16" t="s">
        <v>180</v>
      </c>
      <c r="B428">
        <v>0</v>
      </c>
      <c r="C428">
        <v>25127.130714581075</v>
      </c>
      <c r="D428">
        <v>49619.989828696474</v>
      </c>
      <c r="E428">
        <v>71591.748862991604</v>
      </c>
      <c r="F428">
        <v>90494.555667149092</v>
      </c>
      <c r="G428">
        <v>112266.02513005697</v>
      </c>
      <c r="H428">
        <v>142346.16113854747</v>
      </c>
      <c r="I428">
        <v>170018.1116954402</v>
      </c>
      <c r="J428">
        <v>193975.36899272734</v>
      </c>
      <c r="K428">
        <v>220900.80105543567</v>
      </c>
      <c r="L428">
        <v>252124.59623631663</v>
      </c>
      <c r="M428">
        <v>275685.01299712621</v>
      </c>
      <c r="N428">
        <v>303456.79247726692</v>
      </c>
      <c r="O428">
        <v>334351.89082686539</v>
      </c>
      <c r="P428">
        <v>361649.99931498</v>
      </c>
      <c r="Q428">
        <v>393250.98566735996</v>
      </c>
      <c r="R428">
        <v>436528.93553194002</v>
      </c>
      <c r="S428">
        <v>464455.92134960741</v>
      </c>
      <c r="T428">
        <v>500069.00182905188</v>
      </c>
      <c r="U428">
        <v>547142.05814399291</v>
      </c>
      <c r="V428">
        <v>573192.87756228214</v>
      </c>
      <c r="W428">
        <v>617166.80537846044</v>
      </c>
      <c r="X428">
        <v>645839.29925530264</v>
      </c>
      <c r="Y428">
        <v>677481.41327960847</v>
      </c>
      <c r="Z428">
        <v>723670.15409804264</v>
      </c>
    </row>
    <row r="429" spans="1:37">
      <c r="A429" s="16" t="s">
        <v>68</v>
      </c>
      <c r="B429">
        <v>502542.61429162155</v>
      </c>
      <c r="C429">
        <v>489490.06600029144</v>
      </c>
      <c r="D429">
        <v>450791.19165684859</v>
      </c>
      <c r="E429">
        <v>431676.95617452235</v>
      </c>
      <c r="F429">
        <v>443238.70058215194</v>
      </c>
      <c r="G429">
        <v>463488.21175866097</v>
      </c>
      <c r="H429">
        <v>435520.16907186393</v>
      </c>
      <c r="I429">
        <v>427639.99808637268</v>
      </c>
      <c r="J429">
        <v>414489.0363748151</v>
      </c>
      <c r="K429">
        <v>426154.33290165738</v>
      </c>
      <c r="L429">
        <v>333368.90606756101</v>
      </c>
      <c r="M429">
        <v>363397.4004163252</v>
      </c>
      <c r="N429">
        <v>338958.84508461511</v>
      </c>
      <c r="O429">
        <v>318313.40862534597</v>
      </c>
      <c r="P429">
        <v>350803.5344893419</v>
      </c>
      <c r="Q429">
        <v>350407.61566377489</v>
      </c>
      <c r="R429">
        <v>317622.38019385736</v>
      </c>
      <c r="S429">
        <v>339944.87486124324</v>
      </c>
      <c r="T429">
        <v>395195.12764494697</v>
      </c>
      <c r="U429">
        <v>370509.77499428199</v>
      </c>
      <c r="V429">
        <v>330427.23795998876</v>
      </c>
      <c r="W429">
        <v>253950.08806995401</v>
      </c>
      <c r="X429">
        <v>268220.77524549759</v>
      </c>
      <c r="Y429">
        <v>235825.98418293783</v>
      </c>
      <c r="Z429">
        <v>0</v>
      </c>
    </row>
    <row r="430" spans="1:37">
      <c r="A430" s="16" t="s">
        <v>69</v>
      </c>
      <c r="B430">
        <v>125635.65357290539</v>
      </c>
      <c r="C430">
        <v>122372.51650007286</v>
      </c>
      <c r="D430">
        <v>112697.79791421215</v>
      </c>
      <c r="E430">
        <v>107919.23904363059</v>
      </c>
      <c r="F430">
        <v>110809.67514553799</v>
      </c>
      <c r="G430">
        <v>115872.05293966526</v>
      </c>
      <c r="H430">
        <v>108880.042267966</v>
      </c>
      <c r="I430">
        <v>106909.99952159318</v>
      </c>
      <c r="J430">
        <v>103622.25909370379</v>
      </c>
      <c r="K430">
        <v>106538.58322541436</v>
      </c>
      <c r="L430">
        <v>83342.226516890267</v>
      </c>
      <c r="M430">
        <v>90849.350104081313</v>
      </c>
      <c r="N430">
        <v>84739.711271153792</v>
      </c>
      <c r="O430">
        <v>79578.352156336507</v>
      </c>
      <c r="P430">
        <v>87700.883622335474</v>
      </c>
      <c r="Q430">
        <v>87601.903915943723</v>
      </c>
      <c r="R430">
        <v>79405.59504846434</v>
      </c>
      <c r="S430">
        <v>84986.21871531081</v>
      </c>
      <c r="T430">
        <v>98798.781911236743</v>
      </c>
      <c r="U430">
        <v>92627.443748570498</v>
      </c>
      <c r="V430">
        <v>82606.809489997191</v>
      </c>
      <c r="W430">
        <v>63487.522017488503</v>
      </c>
      <c r="X430">
        <v>67055.193811374396</v>
      </c>
      <c r="Y430">
        <v>58956.496045734457</v>
      </c>
      <c r="Z430">
        <v>331676.9499307574</v>
      </c>
    </row>
    <row r="431" spans="1:37">
      <c r="A431" s="16" t="s">
        <v>195</v>
      </c>
      <c r="B431">
        <v>628178.26786452695</v>
      </c>
      <c r="C431">
        <v>611862.58250036428</v>
      </c>
      <c r="D431">
        <v>563488.98957106075</v>
      </c>
      <c r="E431">
        <v>539596.19521815295</v>
      </c>
      <c r="F431">
        <v>554048.37572768994</v>
      </c>
      <c r="G431">
        <v>579360.26469832624</v>
      </c>
      <c r="H431">
        <v>544400.21133982996</v>
      </c>
      <c r="I431">
        <v>534549.99760796584</v>
      </c>
      <c r="J431">
        <v>518111.29546851886</v>
      </c>
      <c r="K431">
        <v>532692.91612707172</v>
      </c>
      <c r="L431">
        <v>416711.13258445129</v>
      </c>
      <c r="M431">
        <v>454246.75052040652</v>
      </c>
      <c r="N431">
        <v>423698.55635576887</v>
      </c>
      <c r="O431">
        <v>397891.7607816825</v>
      </c>
      <c r="P431">
        <v>438504.41811167734</v>
      </c>
      <c r="Q431">
        <v>438009.51957971865</v>
      </c>
      <c r="R431">
        <v>397027.97524232167</v>
      </c>
      <c r="S431">
        <v>424931.09357655403</v>
      </c>
      <c r="T431">
        <v>493993.90955618373</v>
      </c>
      <c r="U431">
        <v>463137.21874285251</v>
      </c>
      <c r="V431">
        <v>413034.04744998593</v>
      </c>
      <c r="W431">
        <v>317437.6100874425</v>
      </c>
      <c r="X431">
        <v>335275.96905687201</v>
      </c>
      <c r="Y431">
        <v>294782.48022867227</v>
      </c>
      <c r="Z431">
        <v>331676.9499307574</v>
      </c>
    </row>
    <row r="432" spans="1:37">
      <c r="A432" s="69" t="s">
        <v>361</v>
      </c>
      <c r="B432">
        <v>0</v>
      </c>
      <c r="C432">
        <v>0</v>
      </c>
      <c r="D432">
        <v>0</v>
      </c>
      <c r="E432">
        <v>0</v>
      </c>
      <c r="F432">
        <v>0</v>
      </c>
      <c r="G432">
        <v>0</v>
      </c>
      <c r="H432">
        <v>0</v>
      </c>
      <c r="I432">
        <v>0</v>
      </c>
      <c r="J432">
        <v>0</v>
      </c>
      <c r="K432">
        <v>0</v>
      </c>
      <c r="L432">
        <v>0</v>
      </c>
      <c r="M432">
        <v>0</v>
      </c>
      <c r="N432">
        <v>0</v>
      </c>
      <c r="O432">
        <v>0</v>
      </c>
      <c r="P432">
        <v>0</v>
      </c>
      <c r="Q432">
        <v>0</v>
      </c>
      <c r="R432">
        <v>0</v>
      </c>
      <c r="S432">
        <v>0</v>
      </c>
      <c r="T432">
        <v>0</v>
      </c>
      <c r="U432">
        <v>0</v>
      </c>
      <c r="V432">
        <v>0</v>
      </c>
      <c r="W432">
        <v>0</v>
      </c>
      <c r="X432">
        <v>0</v>
      </c>
      <c r="Y432">
        <v>0</v>
      </c>
      <c r="Z432">
        <v>0</v>
      </c>
    </row>
    <row r="433" spans="1:37">
      <c r="A433" s="158" t="s">
        <v>362</v>
      </c>
      <c r="B433">
        <v>0</v>
      </c>
      <c r="C433">
        <v>0</v>
      </c>
      <c r="D433">
        <v>0</v>
      </c>
      <c r="E433">
        <v>0</v>
      </c>
      <c r="F433">
        <v>0</v>
      </c>
      <c r="G433">
        <v>0</v>
      </c>
      <c r="H433">
        <v>0</v>
      </c>
      <c r="I433">
        <v>0</v>
      </c>
      <c r="J433">
        <v>0</v>
      </c>
      <c r="K433">
        <v>0</v>
      </c>
      <c r="L433">
        <v>0</v>
      </c>
      <c r="M433">
        <v>0</v>
      </c>
      <c r="N433">
        <v>0</v>
      </c>
      <c r="O433">
        <v>0</v>
      </c>
      <c r="P433">
        <v>0</v>
      </c>
      <c r="Q433">
        <v>0</v>
      </c>
      <c r="R433">
        <v>0</v>
      </c>
      <c r="S433">
        <v>0</v>
      </c>
      <c r="T433">
        <v>0</v>
      </c>
      <c r="U433">
        <v>0</v>
      </c>
      <c r="V433">
        <v>0</v>
      </c>
      <c r="W433">
        <v>0</v>
      </c>
      <c r="X433">
        <v>0</v>
      </c>
      <c r="Y433">
        <v>0</v>
      </c>
      <c r="Z433">
        <v>0</v>
      </c>
    </row>
    <row r="434" spans="1:37">
      <c r="A434" s="16" t="s">
        <v>180</v>
      </c>
      <c r="B434">
        <v>0</v>
      </c>
      <c r="C434">
        <v>25127.130714581075</v>
      </c>
      <c r="D434">
        <v>50753.210688021172</v>
      </c>
      <c r="E434">
        <v>76522.256043432004</v>
      </c>
      <c r="F434">
        <v>100797.08796983084</v>
      </c>
      <c r="G434">
        <v>131556.16649824291</v>
      </c>
      <c r="H434">
        <v>166242.06532184925</v>
      </c>
      <c r="I434">
        <v>201086.71637239616</v>
      </c>
      <c r="J434">
        <v>231724.45230802512</v>
      </c>
      <c r="K434">
        <v>267750.7212032486</v>
      </c>
      <c r="L434">
        <v>303865.21789358632</v>
      </c>
      <c r="M434">
        <v>346903.72992099967</v>
      </c>
      <c r="N434">
        <v>401671.4632211008</v>
      </c>
      <c r="O434">
        <v>460981.16422930028</v>
      </c>
      <c r="P434">
        <v>503277.32042627467</v>
      </c>
      <c r="Q434">
        <v>541370.10410222539</v>
      </c>
      <c r="R434">
        <v>592843.21038866823</v>
      </c>
      <c r="S434">
        <v>634537.78887019807</v>
      </c>
      <c r="T434">
        <v>687893.47589283134</v>
      </c>
      <c r="U434">
        <v>747469.53680534638</v>
      </c>
      <c r="V434">
        <v>793761.55996730295</v>
      </c>
      <c r="W434">
        <v>846854.17026660696</v>
      </c>
      <c r="X434">
        <v>909422.34757185553</v>
      </c>
      <c r="Y434">
        <v>973258.15687932924</v>
      </c>
      <c r="Z434">
        <v>1029305.0895006855</v>
      </c>
      <c r="AA434">
        <v>1100958.8687737468</v>
      </c>
      <c r="AB434">
        <v>1183596.5713436916</v>
      </c>
      <c r="AC434">
        <v>1241326.2017599323</v>
      </c>
      <c r="AD434">
        <v>1330235.0356220934</v>
      </c>
      <c r="AE434">
        <v>1433582.0551717724</v>
      </c>
      <c r="AF434">
        <v>1476655.1857150581</v>
      </c>
      <c r="AG434">
        <v>1543634.8068001408</v>
      </c>
      <c r="AH434">
        <v>1633974.2112101051</v>
      </c>
      <c r="AI434">
        <v>1734532.3962565511</v>
      </c>
      <c r="AJ434">
        <v>1820244.1275774837</v>
      </c>
    </row>
    <row r="435" spans="1:37">
      <c r="A435" s="16" t="s">
        <v>68</v>
      </c>
      <c r="B435">
        <v>502542.61429162155</v>
      </c>
      <c r="C435">
        <v>505619.67884971213</v>
      </c>
      <c r="D435">
        <v>523910.78039131698</v>
      </c>
      <c r="E435">
        <v>566391.76124923781</v>
      </c>
      <c r="F435">
        <v>589071.41506672453</v>
      </c>
      <c r="G435">
        <v>532263.99353159615</v>
      </c>
      <c r="H435">
        <v>470739.96005323454</v>
      </c>
      <c r="I435">
        <v>451934.30814147322</v>
      </c>
      <c r="J435">
        <v>458229.01870053977</v>
      </c>
      <c r="K435">
        <v>546049.6332490216</v>
      </c>
      <c r="L435">
        <v>680240.0391062327</v>
      </c>
      <c r="M435">
        <v>599755.46106573567</v>
      </c>
      <c r="N435">
        <v>560492.56909530167</v>
      </c>
      <c r="O435">
        <v>561421.05749169656</v>
      </c>
      <c r="P435">
        <v>548664.07192179596</v>
      </c>
      <c r="Q435">
        <v>559950.00938302628</v>
      </c>
      <c r="R435">
        <v>576761.71802383219</v>
      </c>
      <c r="S435">
        <v>558906.89848814916</v>
      </c>
      <c r="T435">
        <v>517386.46382058604</v>
      </c>
      <c r="U435">
        <v>541736.61742355116</v>
      </c>
      <c r="V435">
        <v>504363.80969261611</v>
      </c>
      <c r="W435">
        <v>450084.77743487386</v>
      </c>
      <c r="X435">
        <v>448764.13500018331</v>
      </c>
      <c r="Y435">
        <v>510681.99138482014</v>
      </c>
      <c r="Z435">
        <v>462299.78836710972</v>
      </c>
      <c r="AA435">
        <v>533800.62876379793</v>
      </c>
      <c r="AB435">
        <v>540517.83111516014</v>
      </c>
      <c r="AC435">
        <v>434199.6734007427</v>
      </c>
      <c r="AD435">
        <v>523771.74343461724</v>
      </c>
      <c r="AE435">
        <v>528207.9666095007</v>
      </c>
      <c r="AF435">
        <v>432767.19705427572</v>
      </c>
      <c r="AG435">
        <v>464641.87019185023</v>
      </c>
      <c r="AH435">
        <v>447126.29698252783</v>
      </c>
      <c r="AI435">
        <v>515319.91240780568</v>
      </c>
      <c r="AJ435">
        <v>475970.19366451213</v>
      </c>
    </row>
    <row r="436" spans="1:37">
      <c r="A436" s="16" t="s">
        <v>69</v>
      </c>
      <c r="B436">
        <v>125635.65357290539</v>
      </c>
      <c r="C436">
        <v>126404.91971242803</v>
      </c>
      <c r="D436">
        <v>130977.69509782924</v>
      </c>
      <c r="E436">
        <v>141597.94031230945</v>
      </c>
      <c r="F436">
        <v>147267.85376668113</v>
      </c>
      <c r="G436">
        <v>133065.99838289904</v>
      </c>
      <c r="H436">
        <v>117684.99001330863</v>
      </c>
      <c r="I436">
        <v>112983.5770353683</v>
      </c>
      <c r="J436">
        <v>114557.25467513494</v>
      </c>
      <c r="K436">
        <v>136512.4083122554</v>
      </c>
      <c r="L436">
        <v>170060.00977655817</v>
      </c>
      <c r="M436">
        <v>149938.86526643392</v>
      </c>
      <c r="N436">
        <v>140123.14227382542</v>
      </c>
      <c r="O436">
        <v>140355.26437292414</v>
      </c>
      <c r="P436">
        <v>137166.01798044899</v>
      </c>
      <c r="Q436">
        <v>139987.50234575657</v>
      </c>
      <c r="R436">
        <v>144190.42950595808</v>
      </c>
      <c r="S436">
        <v>139726.72462203732</v>
      </c>
      <c r="T436">
        <v>129346.61595514654</v>
      </c>
      <c r="U436">
        <v>135434.15435588782</v>
      </c>
      <c r="V436">
        <v>126090.95242315406</v>
      </c>
      <c r="W436">
        <v>112521.19435871849</v>
      </c>
      <c r="X436">
        <v>112191.03375004586</v>
      </c>
      <c r="Y436">
        <v>127670.49784620506</v>
      </c>
      <c r="Z436">
        <v>115574.94709177746</v>
      </c>
      <c r="AA436">
        <v>133450.15719094954</v>
      </c>
      <c r="AB436">
        <v>135129.45777879012</v>
      </c>
      <c r="AC436">
        <v>108549.91835018573</v>
      </c>
      <c r="AD436">
        <v>130942.9358586544</v>
      </c>
      <c r="AE436">
        <v>132051.99165237526</v>
      </c>
      <c r="AF436">
        <v>108191.799263569</v>
      </c>
      <c r="AG436">
        <v>116160.46754796266</v>
      </c>
      <c r="AH436">
        <v>111781.57424563206</v>
      </c>
      <c r="AI436">
        <v>0</v>
      </c>
      <c r="AJ436">
        <v>0</v>
      </c>
    </row>
    <row r="437" spans="1:37">
      <c r="A437" s="16" t="s">
        <v>195</v>
      </c>
      <c r="B437">
        <v>628178.26786452695</v>
      </c>
      <c r="C437">
        <v>632024.59856214013</v>
      </c>
      <c r="D437">
        <v>654888.47548914619</v>
      </c>
      <c r="E437">
        <v>707989.70156154723</v>
      </c>
      <c r="F437">
        <v>736339.26883340569</v>
      </c>
      <c r="G437">
        <v>665329.99191449513</v>
      </c>
      <c r="H437">
        <v>588424.95006654318</v>
      </c>
      <c r="I437">
        <v>564917.88517684152</v>
      </c>
      <c r="J437">
        <v>572786.27337567473</v>
      </c>
      <c r="K437">
        <v>682562.041561277</v>
      </c>
      <c r="L437">
        <v>850300.04888279084</v>
      </c>
      <c r="M437">
        <v>749694.32633216958</v>
      </c>
      <c r="N437">
        <v>700615.71136912704</v>
      </c>
      <c r="O437">
        <v>701776.32186462067</v>
      </c>
      <c r="P437">
        <v>685830.08990224497</v>
      </c>
      <c r="Q437">
        <v>699937.51172878279</v>
      </c>
      <c r="R437">
        <v>720952.14752979029</v>
      </c>
      <c r="S437">
        <v>698633.62311018643</v>
      </c>
      <c r="T437">
        <v>646733.07977573259</v>
      </c>
      <c r="U437">
        <v>677170.77177943895</v>
      </c>
      <c r="V437">
        <v>630454.76211577014</v>
      </c>
      <c r="W437">
        <v>562605.97179359233</v>
      </c>
      <c r="X437">
        <v>560955.16875022918</v>
      </c>
      <c r="Y437">
        <v>638352.48923102522</v>
      </c>
      <c r="Z437">
        <v>577874.73545888718</v>
      </c>
      <c r="AA437">
        <v>667250.78595474747</v>
      </c>
      <c r="AB437">
        <v>675647.28889395029</v>
      </c>
      <c r="AC437">
        <v>542749.59175092843</v>
      </c>
      <c r="AD437">
        <v>654714.67929327162</v>
      </c>
      <c r="AE437">
        <v>660259.95826187602</v>
      </c>
      <c r="AF437">
        <v>540958.99631784472</v>
      </c>
      <c r="AG437">
        <v>580802.33773981291</v>
      </c>
      <c r="AH437">
        <v>558907.87122815987</v>
      </c>
      <c r="AI437">
        <v>515319.91240780568</v>
      </c>
      <c r="AJ437">
        <v>475970.19366451213</v>
      </c>
    </row>
    <row r="438" spans="1:37">
      <c r="A438" s="69" t="s">
        <v>361</v>
      </c>
      <c r="B438">
        <v>0</v>
      </c>
      <c r="C438">
        <v>0</v>
      </c>
      <c r="D438">
        <v>0</v>
      </c>
      <c r="E438">
        <v>0</v>
      </c>
      <c r="F438">
        <v>0</v>
      </c>
      <c r="G438">
        <v>0</v>
      </c>
      <c r="H438">
        <v>0</v>
      </c>
      <c r="I438">
        <v>0</v>
      </c>
      <c r="J438">
        <v>0</v>
      </c>
      <c r="K438">
        <v>0</v>
      </c>
      <c r="L438">
        <v>0</v>
      </c>
      <c r="M438">
        <v>0</v>
      </c>
      <c r="N438">
        <v>0</v>
      </c>
      <c r="O438">
        <v>0</v>
      </c>
      <c r="P438">
        <v>0</v>
      </c>
      <c r="Q438">
        <v>0</v>
      </c>
      <c r="R438">
        <v>0</v>
      </c>
      <c r="S438">
        <v>0</v>
      </c>
      <c r="T438">
        <v>0</v>
      </c>
      <c r="U438">
        <v>0</v>
      </c>
      <c r="V438">
        <v>0</v>
      </c>
      <c r="W438">
        <v>0</v>
      </c>
      <c r="X438">
        <v>0</v>
      </c>
      <c r="Y438">
        <v>0</v>
      </c>
      <c r="Z438">
        <v>0</v>
      </c>
      <c r="AA438">
        <v>0</v>
      </c>
      <c r="AB438">
        <v>0</v>
      </c>
      <c r="AC438">
        <v>0</v>
      </c>
      <c r="AD438">
        <v>0</v>
      </c>
      <c r="AE438">
        <v>0</v>
      </c>
      <c r="AF438">
        <v>0</v>
      </c>
      <c r="AG438">
        <v>0</v>
      </c>
      <c r="AH438">
        <v>0</v>
      </c>
      <c r="AI438">
        <v>0</v>
      </c>
      <c r="AJ438">
        <v>0</v>
      </c>
    </row>
    <row r="439" spans="1:37">
      <c r="A439" s="158" t="s">
        <v>362</v>
      </c>
      <c r="B439">
        <v>0</v>
      </c>
      <c r="C439">
        <v>0</v>
      </c>
      <c r="D439">
        <v>0</v>
      </c>
      <c r="E439">
        <v>0</v>
      </c>
      <c r="F439">
        <v>0</v>
      </c>
      <c r="G439">
        <v>0</v>
      </c>
      <c r="H439">
        <v>0</v>
      </c>
      <c r="I439">
        <v>0</v>
      </c>
      <c r="J439">
        <v>0</v>
      </c>
      <c r="K439">
        <v>0</v>
      </c>
      <c r="L439">
        <v>0</v>
      </c>
      <c r="M439">
        <v>0</v>
      </c>
      <c r="N439">
        <v>0</v>
      </c>
      <c r="O439">
        <v>0</v>
      </c>
      <c r="P439">
        <v>0</v>
      </c>
      <c r="Q439">
        <v>0</v>
      </c>
      <c r="R439">
        <v>0</v>
      </c>
      <c r="S439">
        <v>0</v>
      </c>
      <c r="T439">
        <v>0</v>
      </c>
      <c r="U439">
        <v>0</v>
      </c>
      <c r="V439">
        <v>0</v>
      </c>
      <c r="W439">
        <v>0</v>
      </c>
      <c r="X439">
        <v>0</v>
      </c>
      <c r="Y439">
        <v>0</v>
      </c>
      <c r="Z439">
        <v>0</v>
      </c>
      <c r="AA439">
        <v>0</v>
      </c>
      <c r="AB439">
        <v>0</v>
      </c>
      <c r="AC439">
        <v>0</v>
      </c>
      <c r="AD439">
        <v>0</v>
      </c>
      <c r="AE439">
        <v>0</v>
      </c>
      <c r="AF439">
        <v>0</v>
      </c>
      <c r="AG439">
        <v>0</v>
      </c>
      <c r="AH439">
        <v>0</v>
      </c>
      <c r="AI439">
        <v>0</v>
      </c>
      <c r="AJ439">
        <v>0</v>
      </c>
    </row>
    <row r="440" spans="1:37">
      <c r="A440" s="16" t="s">
        <v>180</v>
      </c>
      <c r="B440">
        <v>0</v>
      </c>
      <c r="C440">
        <v>25127.130714581075</v>
      </c>
      <c r="D440">
        <v>50064.915744483682</v>
      </c>
      <c r="E440">
        <v>72071.280363220256</v>
      </c>
      <c r="F440">
        <v>88790.129691217298</v>
      </c>
      <c r="G440">
        <v>109832.3870851463</v>
      </c>
      <c r="H440">
        <v>141784.84031674379</v>
      </c>
      <c r="I440">
        <v>171548.25409071209</v>
      </c>
      <c r="J440">
        <v>207492.10665072748</v>
      </c>
      <c r="K440">
        <v>238929.0980651553</v>
      </c>
      <c r="L440">
        <v>277969.15457764681</v>
      </c>
      <c r="M440">
        <v>317359.623453982</v>
      </c>
      <c r="N440">
        <v>343593.95429108571</v>
      </c>
      <c r="O440">
        <v>375857.09360346128</v>
      </c>
      <c r="P440">
        <v>401855.15992076183</v>
      </c>
      <c r="Q440">
        <v>430604.83431909716</v>
      </c>
      <c r="R440">
        <v>468317.16248138016</v>
      </c>
      <c r="S440">
        <v>512222.4203269892</v>
      </c>
      <c r="T440">
        <v>543200.06342176138</v>
      </c>
      <c r="U440">
        <v>570919.17635500664</v>
      </c>
      <c r="V440">
        <v>589978.17001598736</v>
      </c>
      <c r="W440">
        <v>612069.10555241606</v>
      </c>
      <c r="X440">
        <v>632296.20306678361</v>
      </c>
      <c r="Y440">
        <v>654519.76846058911</v>
      </c>
      <c r="Z440">
        <v>681432.82798283536</v>
      </c>
      <c r="AA440">
        <v>724162.0457271901</v>
      </c>
      <c r="AB440">
        <v>777789.71117818845</v>
      </c>
      <c r="AC440">
        <v>826940.90947301197</v>
      </c>
      <c r="AD440">
        <v>891710.91141197586</v>
      </c>
      <c r="AE440">
        <v>929159.70394150238</v>
      </c>
      <c r="AF440">
        <v>982230.50382808992</v>
      </c>
      <c r="AG440">
        <v>1023142.8578649469</v>
      </c>
      <c r="AH440">
        <v>1076112.5018942817</v>
      </c>
      <c r="AI440">
        <v>1106425.4812784842</v>
      </c>
      <c r="AJ440">
        <v>1132181.0868756962</v>
      </c>
      <c r="AK440">
        <v>1160129.3770036136</v>
      </c>
    </row>
    <row r="441" spans="1:37">
      <c r="A441" s="16" t="s">
        <v>68</v>
      </c>
      <c r="B441">
        <v>502542.61429162155</v>
      </c>
      <c r="C441">
        <v>497937.84600878449</v>
      </c>
      <c r="D441">
        <v>467993.45399310754</v>
      </c>
      <c r="E441">
        <v>475775.73573665321</v>
      </c>
      <c r="F441">
        <v>434672.99963953561</v>
      </c>
      <c r="G441">
        <v>445014.87301572895</v>
      </c>
      <c r="H441">
        <v>463408.49424556491</v>
      </c>
      <c r="I441">
        <v>509618.55968894175</v>
      </c>
      <c r="J441">
        <v>450521.73041622527</v>
      </c>
      <c r="K441">
        <v>394447.48415012413</v>
      </c>
      <c r="L441">
        <v>458586.4098063492</v>
      </c>
      <c r="M441">
        <v>362897.85198913747</v>
      </c>
      <c r="N441">
        <v>340262.74511018593</v>
      </c>
      <c r="O441">
        <v>351597.31852767029</v>
      </c>
      <c r="P441">
        <v>397085.17546153313</v>
      </c>
      <c r="Q441">
        <v>366849.19731239585</v>
      </c>
      <c r="R441">
        <v>303369.96497601474</v>
      </c>
      <c r="S441">
        <v>355461.91381560918</v>
      </c>
      <c r="T441">
        <v>307048.57081372471</v>
      </c>
      <c r="U441">
        <v>273698.5863378307</v>
      </c>
      <c r="V441">
        <v>248797.47874302624</v>
      </c>
      <c r="W441">
        <v>199581.96413025982</v>
      </c>
      <c r="X441">
        <v>190300.74073628639</v>
      </c>
      <c r="Y441">
        <v>182664.83460209603</v>
      </c>
      <c r="Z441">
        <v>177640.54877801676</v>
      </c>
      <c r="AA441">
        <v>195266.74005017133</v>
      </c>
      <c r="AB441">
        <v>194842.06104071779</v>
      </c>
      <c r="AC441">
        <v>0</v>
      </c>
      <c r="AD441">
        <v>0</v>
      </c>
      <c r="AE441">
        <v>0</v>
      </c>
      <c r="AF441">
        <v>0</v>
      </c>
      <c r="AG441">
        <v>0</v>
      </c>
      <c r="AH441">
        <v>0</v>
      </c>
      <c r="AI441">
        <v>0</v>
      </c>
      <c r="AJ441">
        <v>0</v>
      </c>
      <c r="AK441">
        <v>0</v>
      </c>
    </row>
    <row r="442" spans="1:37">
      <c r="A442" s="16" t="s">
        <v>69</v>
      </c>
      <c r="B442">
        <v>125635.65357290539</v>
      </c>
      <c r="C442">
        <v>124484.46150219612</v>
      </c>
      <c r="D442">
        <v>116998.36349827689</v>
      </c>
      <c r="E442">
        <v>118943.9339341633</v>
      </c>
      <c r="F442">
        <v>108668.2499098839</v>
      </c>
      <c r="G442">
        <v>111253.71825393224</v>
      </c>
      <c r="H442">
        <v>115852.12356139123</v>
      </c>
      <c r="I442">
        <v>127404.63992223545</v>
      </c>
      <c r="J442">
        <v>112630.43260405633</v>
      </c>
      <c r="K442">
        <v>98611.871037531047</v>
      </c>
      <c r="L442">
        <v>114646.60245158733</v>
      </c>
      <c r="M442">
        <v>90724.462997284412</v>
      </c>
      <c r="N442">
        <v>85065.686277546527</v>
      </c>
      <c r="O442">
        <v>87899.329631917601</v>
      </c>
      <c r="P442">
        <v>99271.293865383312</v>
      </c>
      <c r="Q442">
        <v>91712.29932809899</v>
      </c>
      <c r="R442">
        <v>75842.491244003715</v>
      </c>
      <c r="S442">
        <v>88865.478453902339</v>
      </c>
      <c r="T442">
        <v>76762.142703431222</v>
      </c>
      <c r="U442">
        <v>68424.646584457718</v>
      </c>
      <c r="V442">
        <v>62199.369685756596</v>
      </c>
      <c r="W442">
        <v>49895.491032564983</v>
      </c>
      <c r="X442">
        <v>47575.185184071626</v>
      </c>
      <c r="Y442">
        <v>45666.208650524037</v>
      </c>
      <c r="Z442">
        <v>44410.137194504219</v>
      </c>
      <c r="AA442">
        <v>48816.685012542868</v>
      </c>
      <c r="AB442">
        <v>48710.515260179491</v>
      </c>
      <c r="AC442">
        <v>224737.70550673024</v>
      </c>
      <c r="AD442">
        <v>249057.65681772021</v>
      </c>
      <c r="AE442">
        <v>232893.81838355568</v>
      </c>
      <c r="AF442">
        <v>214208.14470471191</v>
      </c>
      <c r="AG442">
        <v>180391.36109600234</v>
      </c>
      <c r="AH442">
        <v>189133.05408254877</v>
      </c>
      <c r="AI442">
        <v>190994.47123278584</v>
      </c>
      <c r="AJ442">
        <v>172657.34309913256</v>
      </c>
      <c r="AK442">
        <v>144193.34547157242</v>
      </c>
    </row>
    <row r="443" spans="1:37">
      <c r="A443" s="16" t="s">
        <v>195</v>
      </c>
      <c r="B443">
        <v>628178.26786452695</v>
      </c>
      <c r="C443">
        <v>622422.30751098064</v>
      </c>
      <c r="D443">
        <v>584991.81749138446</v>
      </c>
      <c r="E443">
        <v>594719.66967081651</v>
      </c>
      <c r="F443">
        <v>543341.2495494195</v>
      </c>
      <c r="G443">
        <v>556268.59126966121</v>
      </c>
      <c r="H443">
        <v>579260.61780695617</v>
      </c>
      <c r="I443">
        <v>637023.1996111772</v>
      </c>
      <c r="J443">
        <v>563152.16302028159</v>
      </c>
      <c r="K443">
        <v>493059.35518765519</v>
      </c>
      <c r="L443">
        <v>573233.01225793653</v>
      </c>
      <c r="M443">
        <v>453622.3149864219</v>
      </c>
      <c r="N443">
        <v>425328.43138773245</v>
      </c>
      <c r="O443">
        <v>439496.64815958787</v>
      </c>
      <c r="P443">
        <v>496356.46932691644</v>
      </c>
      <c r="Q443">
        <v>458561.49664049485</v>
      </c>
      <c r="R443">
        <v>379212.45622001844</v>
      </c>
      <c r="S443">
        <v>444327.39226951153</v>
      </c>
      <c r="T443">
        <v>383810.71351715596</v>
      </c>
      <c r="U443">
        <v>342123.23292228841</v>
      </c>
      <c r="V443">
        <v>310996.84842878283</v>
      </c>
      <c r="W443">
        <v>249477.4551628248</v>
      </c>
      <c r="X443">
        <v>237875.92592035801</v>
      </c>
      <c r="Y443">
        <v>228331.04325262006</v>
      </c>
      <c r="Z443">
        <v>222050.68597252099</v>
      </c>
      <c r="AA443">
        <v>244083.4250627142</v>
      </c>
      <c r="AB443">
        <v>243552.57630089729</v>
      </c>
      <c r="AC443">
        <v>224737.70550673021</v>
      </c>
      <c r="AD443">
        <v>249057.65681772018</v>
      </c>
      <c r="AE443">
        <v>232893.81838355571</v>
      </c>
      <c r="AF443">
        <v>214208.14470471191</v>
      </c>
      <c r="AG443">
        <v>180391.36109600234</v>
      </c>
      <c r="AH443">
        <v>189133.05408254877</v>
      </c>
      <c r="AI443">
        <v>190994.47123278584</v>
      </c>
      <c r="AJ443">
        <v>172657.34309913256</v>
      </c>
      <c r="AK443">
        <v>144193.34547157242</v>
      </c>
    </row>
    <row r="444" spans="1:37">
      <c r="A444" s="69" t="s">
        <v>361</v>
      </c>
      <c r="B444">
        <v>0</v>
      </c>
      <c r="C444">
        <v>0</v>
      </c>
      <c r="D444">
        <v>0</v>
      </c>
      <c r="E444">
        <v>0</v>
      </c>
      <c r="F444">
        <v>0</v>
      </c>
      <c r="G444">
        <v>0</v>
      </c>
      <c r="H444">
        <v>0</v>
      </c>
      <c r="I444">
        <v>0</v>
      </c>
      <c r="J444">
        <v>0</v>
      </c>
      <c r="K444">
        <v>0</v>
      </c>
      <c r="L444">
        <v>0</v>
      </c>
      <c r="M444">
        <v>0</v>
      </c>
      <c r="N444">
        <v>0</v>
      </c>
      <c r="O444">
        <v>0</v>
      </c>
      <c r="P444">
        <v>0</v>
      </c>
      <c r="Q444">
        <v>0</v>
      </c>
      <c r="R444">
        <v>0</v>
      </c>
      <c r="S444">
        <v>0</v>
      </c>
      <c r="T444">
        <v>0</v>
      </c>
      <c r="U444">
        <v>0</v>
      </c>
      <c r="V444">
        <v>0</v>
      </c>
      <c r="W444">
        <v>0</v>
      </c>
      <c r="X444">
        <v>0</v>
      </c>
      <c r="Y444">
        <v>0</v>
      </c>
      <c r="Z444">
        <v>0</v>
      </c>
      <c r="AA444">
        <v>0</v>
      </c>
      <c r="AB444">
        <v>0</v>
      </c>
      <c r="AC444">
        <v>0</v>
      </c>
      <c r="AD444">
        <v>0</v>
      </c>
      <c r="AE444">
        <v>0</v>
      </c>
      <c r="AF444">
        <v>0</v>
      </c>
      <c r="AG444">
        <v>0</v>
      </c>
      <c r="AH444">
        <v>0</v>
      </c>
      <c r="AI444">
        <v>0</v>
      </c>
      <c r="AJ444">
        <v>0</v>
      </c>
      <c r="AK444">
        <v>0</v>
      </c>
    </row>
    <row r="445" spans="1:37">
      <c r="A445" s="158" t="s">
        <v>362</v>
      </c>
      <c r="B445">
        <v>0</v>
      </c>
      <c r="C445">
        <v>0</v>
      </c>
      <c r="D445">
        <v>0</v>
      </c>
      <c r="E445">
        <v>0</v>
      </c>
      <c r="F445">
        <v>0</v>
      </c>
      <c r="G445">
        <v>0</v>
      </c>
      <c r="H445">
        <v>0</v>
      </c>
      <c r="I445">
        <v>0</v>
      </c>
      <c r="J445">
        <v>0</v>
      </c>
      <c r="K445">
        <v>0</v>
      </c>
      <c r="L445">
        <v>0</v>
      </c>
      <c r="M445">
        <v>0</v>
      </c>
      <c r="N445">
        <v>0</v>
      </c>
      <c r="O445">
        <v>0</v>
      </c>
      <c r="P445">
        <v>0</v>
      </c>
      <c r="Q445">
        <v>0</v>
      </c>
      <c r="R445">
        <v>0</v>
      </c>
      <c r="S445">
        <v>0</v>
      </c>
      <c r="T445">
        <v>0</v>
      </c>
      <c r="U445">
        <v>0</v>
      </c>
      <c r="V445">
        <v>0</v>
      </c>
      <c r="W445">
        <v>0</v>
      </c>
      <c r="X445">
        <v>0</v>
      </c>
      <c r="Y445">
        <v>0</v>
      </c>
      <c r="Z445">
        <v>0</v>
      </c>
      <c r="AA445">
        <v>0</v>
      </c>
      <c r="AB445">
        <v>0</v>
      </c>
      <c r="AC445">
        <v>0</v>
      </c>
      <c r="AD445">
        <v>0</v>
      </c>
      <c r="AE445">
        <v>0</v>
      </c>
      <c r="AF445">
        <v>0</v>
      </c>
      <c r="AG445">
        <v>0</v>
      </c>
      <c r="AH445">
        <v>0</v>
      </c>
      <c r="AI445">
        <v>0</v>
      </c>
      <c r="AJ445">
        <v>0</v>
      </c>
      <c r="AK445">
        <v>0</v>
      </c>
    </row>
    <row r="446" spans="1:37">
      <c r="A446" s="16" t="s">
        <v>180</v>
      </c>
      <c r="B446">
        <v>0</v>
      </c>
      <c r="C446">
        <v>25127.130714581075</v>
      </c>
      <c r="D446">
        <v>47943.060066669859</v>
      </c>
      <c r="E446">
        <v>70704.965951213249</v>
      </c>
      <c r="F446">
        <v>84816.694249277833</v>
      </c>
      <c r="G446">
        <v>104907.44252626583</v>
      </c>
      <c r="H446">
        <v>135112.1585907322</v>
      </c>
      <c r="I446">
        <v>161700.30704354</v>
      </c>
      <c r="J446">
        <v>186189.87926285923</v>
      </c>
      <c r="K446">
        <v>213653.07856344237</v>
      </c>
      <c r="L446">
        <v>245968.22960095771</v>
      </c>
      <c r="M446">
        <v>277962.08635042666</v>
      </c>
      <c r="N446">
        <v>313384.78047329164</v>
      </c>
      <c r="O446">
        <v>353327.95515261166</v>
      </c>
      <c r="P446">
        <v>387981.35070676194</v>
      </c>
      <c r="Q446">
        <v>417675.8931454058</v>
      </c>
      <c r="R446">
        <v>451913.42737366725</v>
      </c>
      <c r="S446">
        <v>492289.10226891481</v>
      </c>
      <c r="T446">
        <v>527194.3301725646</v>
      </c>
      <c r="U446">
        <v>561930.65021215042</v>
      </c>
      <c r="V446">
        <v>594045.81269154022</v>
      </c>
      <c r="W446">
        <v>638714.75777431694</v>
      </c>
      <c r="X446">
        <v>677754.99819092674</v>
      </c>
      <c r="Y446">
        <v>720319.9480625696</v>
      </c>
      <c r="Z446">
        <v>758858.1247316217</v>
      </c>
      <c r="AA446">
        <v>825234.14210144221</v>
      </c>
      <c r="AB446">
        <v>874920.49243197963</v>
      </c>
      <c r="AC446">
        <v>939181.17394843255</v>
      </c>
      <c r="AD446">
        <v>1005727.8011805929</v>
      </c>
      <c r="AE446">
        <v>1053707.5117865137</v>
      </c>
    </row>
    <row r="447" spans="1:37">
      <c r="A447" s="16" t="s">
        <v>68</v>
      </c>
      <c r="B447">
        <v>502542.61429162155</v>
      </c>
      <c r="C447">
        <v>473896.10344370455</v>
      </c>
      <c r="D447">
        <v>449205.20087850111</v>
      </c>
      <c r="E447">
        <v>425335.24770182197</v>
      </c>
      <c r="F447">
        <v>397285.14798970736</v>
      </c>
      <c r="G447">
        <v>449623.27271278261</v>
      </c>
      <c r="H447">
        <v>446848.08849274105</v>
      </c>
      <c r="I447">
        <v>420224.66755303147</v>
      </c>
      <c r="J447">
        <v>467536.19273034873</v>
      </c>
      <c r="K447">
        <v>482062.1757823173</v>
      </c>
      <c r="L447">
        <v>411065.63423858321</v>
      </c>
      <c r="M447">
        <v>378783.77231561596</v>
      </c>
      <c r="N447">
        <v>399899.55384122708</v>
      </c>
      <c r="O447">
        <v>399024.25346421386</v>
      </c>
      <c r="P447">
        <v>412113.63351200981</v>
      </c>
      <c r="Q447">
        <v>386288.97007085226</v>
      </c>
      <c r="R447">
        <v>390876.14159476804</v>
      </c>
      <c r="S447">
        <v>360330.91146052565</v>
      </c>
      <c r="T447">
        <v>327515.69873756479</v>
      </c>
      <c r="U447">
        <v>309773.56768975873</v>
      </c>
      <c r="V447">
        <v>352400.10838326626</v>
      </c>
      <c r="W447">
        <v>355456.96441845072</v>
      </c>
      <c r="X447">
        <v>373193.49399979983</v>
      </c>
      <c r="Y447">
        <v>381869.1549576681</v>
      </c>
      <c r="Z447">
        <v>365165.52029055607</v>
      </c>
      <c r="AA447">
        <v>344276.03473766684</v>
      </c>
      <c r="AB447">
        <v>296231.29320932348</v>
      </c>
      <c r="AC447">
        <v>326369.3008422245</v>
      </c>
      <c r="AD447">
        <v>415249.45777469676</v>
      </c>
      <c r="AE447">
        <v>395257.26848129451</v>
      </c>
    </row>
    <row r="448" spans="1:37">
      <c r="A448" s="16" t="s">
        <v>69</v>
      </c>
      <c r="B448">
        <v>125635.65357290539</v>
      </c>
      <c r="C448">
        <v>118474.02586092614</v>
      </c>
      <c r="D448">
        <v>112301.30021962528</v>
      </c>
      <c r="E448">
        <v>106333.81192545549</v>
      </c>
      <c r="F448">
        <v>99321.28699742684</v>
      </c>
      <c r="G448">
        <v>112405.81817819565</v>
      </c>
      <c r="H448">
        <v>111712.02212318526</v>
      </c>
      <c r="I448">
        <v>105056.16688825787</v>
      </c>
      <c r="J448">
        <v>116884.0481825872</v>
      </c>
      <c r="K448">
        <v>120515.54394557934</v>
      </c>
      <c r="L448">
        <v>102766.40855964582</v>
      </c>
      <c r="M448">
        <v>94695.943078904005</v>
      </c>
      <c r="N448">
        <v>99974.888460306785</v>
      </c>
      <c r="O448">
        <v>99756.06336605348</v>
      </c>
      <c r="P448">
        <v>103028.40837800247</v>
      </c>
      <c r="Q448">
        <v>96572.242517713079</v>
      </c>
      <c r="R448">
        <v>97719.035398692024</v>
      </c>
      <c r="S448">
        <v>90082.727865131426</v>
      </c>
      <c r="T448">
        <v>81878.924684391211</v>
      </c>
      <c r="U448">
        <v>77443.391922439696</v>
      </c>
      <c r="V448">
        <v>88100.027095816593</v>
      </c>
      <c r="W448">
        <v>88864.241104612709</v>
      </c>
      <c r="X448">
        <v>93298.373499949987</v>
      </c>
      <c r="Y448">
        <v>95467.288739417054</v>
      </c>
      <c r="Z448">
        <v>91291.380072639033</v>
      </c>
      <c r="AA448">
        <v>86069.008684416724</v>
      </c>
      <c r="AB448">
        <v>74057.823302330886</v>
      </c>
      <c r="AC448">
        <v>81592.325210556155</v>
      </c>
      <c r="AD448">
        <v>0</v>
      </c>
      <c r="AE448">
        <v>0</v>
      </c>
    </row>
    <row r="449" spans="1:36">
      <c r="A449" s="16" t="s">
        <v>195</v>
      </c>
      <c r="B449">
        <v>628178.26786452695</v>
      </c>
      <c r="C449">
        <v>592370.12930463068</v>
      </c>
      <c r="D449">
        <v>561506.50109812641</v>
      </c>
      <c r="E449">
        <v>531669.05962727743</v>
      </c>
      <c r="F449">
        <v>496606.43498713418</v>
      </c>
      <c r="G449">
        <v>562029.09089097823</v>
      </c>
      <c r="H449">
        <v>558560.11061592633</v>
      </c>
      <c r="I449">
        <v>525280.83444128931</v>
      </c>
      <c r="J449">
        <v>584420.24091293593</v>
      </c>
      <c r="K449">
        <v>602577.71972789662</v>
      </c>
      <c r="L449">
        <v>513832.04279822903</v>
      </c>
      <c r="M449">
        <v>473479.71539451997</v>
      </c>
      <c r="N449">
        <v>499874.44230153388</v>
      </c>
      <c r="O449">
        <v>498780.31683026737</v>
      </c>
      <c r="P449">
        <v>515142.04189001227</v>
      </c>
      <c r="Q449">
        <v>482861.21258856537</v>
      </c>
      <c r="R449">
        <v>488595.17699346005</v>
      </c>
      <c r="S449">
        <v>450413.6393256571</v>
      </c>
      <c r="T449">
        <v>409394.62342195597</v>
      </c>
      <c r="U449">
        <v>387216.95961219841</v>
      </c>
      <c r="V449">
        <v>440500.13547908288</v>
      </c>
      <c r="W449">
        <v>444321.20552306343</v>
      </c>
      <c r="X449">
        <v>466491.86749974982</v>
      </c>
      <c r="Y449">
        <v>477336.44369708514</v>
      </c>
      <c r="Z449">
        <v>456456.90036319511</v>
      </c>
      <c r="AA449">
        <v>430345.04342208355</v>
      </c>
      <c r="AB449">
        <v>370289.11651165434</v>
      </c>
      <c r="AC449">
        <v>407961.62605278066</v>
      </c>
      <c r="AD449">
        <v>415249.45777469676</v>
      </c>
      <c r="AE449">
        <v>395257.26848129451</v>
      </c>
    </row>
    <row r="450" spans="1:36">
      <c r="A450" s="69" t="s">
        <v>361</v>
      </c>
      <c r="B450">
        <v>0</v>
      </c>
      <c r="C450">
        <v>0</v>
      </c>
      <c r="D450">
        <v>0</v>
      </c>
      <c r="E450">
        <v>0</v>
      </c>
      <c r="F450">
        <v>0</v>
      </c>
      <c r="G450">
        <v>0</v>
      </c>
      <c r="H450">
        <v>0</v>
      </c>
      <c r="I450">
        <v>0</v>
      </c>
      <c r="J450">
        <v>0</v>
      </c>
      <c r="K450">
        <v>0</v>
      </c>
      <c r="L450">
        <v>0</v>
      </c>
      <c r="M450">
        <v>0</v>
      </c>
      <c r="N450">
        <v>0</v>
      </c>
      <c r="O450">
        <v>0</v>
      </c>
      <c r="P450">
        <v>0</v>
      </c>
      <c r="Q450">
        <v>0</v>
      </c>
      <c r="R450">
        <v>0</v>
      </c>
      <c r="S450">
        <v>0</v>
      </c>
      <c r="T450">
        <v>0</v>
      </c>
      <c r="U450">
        <v>0</v>
      </c>
      <c r="V450">
        <v>0</v>
      </c>
      <c r="W450">
        <v>0</v>
      </c>
      <c r="X450">
        <v>0</v>
      </c>
      <c r="Y450">
        <v>0</v>
      </c>
      <c r="Z450">
        <v>0</v>
      </c>
      <c r="AA450">
        <v>0</v>
      </c>
      <c r="AB450">
        <v>0</v>
      </c>
      <c r="AC450">
        <v>0</v>
      </c>
      <c r="AD450">
        <v>0</v>
      </c>
      <c r="AE450">
        <v>0</v>
      </c>
    </row>
    <row r="451" spans="1:36">
      <c r="A451" s="158" t="s">
        <v>362</v>
      </c>
      <c r="B451">
        <v>0</v>
      </c>
      <c r="C451">
        <v>0</v>
      </c>
      <c r="D451">
        <v>0</v>
      </c>
      <c r="E451">
        <v>0</v>
      </c>
      <c r="F451">
        <v>0</v>
      </c>
      <c r="G451">
        <v>0</v>
      </c>
      <c r="H451">
        <v>0</v>
      </c>
      <c r="I451">
        <v>0</v>
      </c>
      <c r="J451">
        <v>0</v>
      </c>
      <c r="K451">
        <v>0</v>
      </c>
      <c r="L451">
        <v>0</v>
      </c>
      <c r="M451">
        <v>0</v>
      </c>
      <c r="N451">
        <v>0</v>
      </c>
      <c r="O451">
        <v>0</v>
      </c>
      <c r="P451">
        <v>0</v>
      </c>
      <c r="Q451">
        <v>0</v>
      </c>
      <c r="R451">
        <v>0</v>
      </c>
      <c r="S451">
        <v>0</v>
      </c>
      <c r="T451">
        <v>0</v>
      </c>
      <c r="U451">
        <v>0</v>
      </c>
      <c r="V451">
        <v>0</v>
      </c>
      <c r="W451">
        <v>0</v>
      </c>
      <c r="X451">
        <v>0</v>
      </c>
      <c r="Y451">
        <v>0</v>
      </c>
      <c r="Z451">
        <v>0</v>
      </c>
      <c r="AA451">
        <v>0</v>
      </c>
      <c r="AB451">
        <v>0</v>
      </c>
      <c r="AC451">
        <v>0</v>
      </c>
      <c r="AD451">
        <v>0</v>
      </c>
      <c r="AE451">
        <v>0</v>
      </c>
    </row>
    <row r="452" spans="1:36">
      <c r="A452" s="16" t="s">
        <v>180</v>
      </c>
      <c r="B452">
        <v>0</v>
      </c>
      <c r="C452">
        <v>25127.130714581075</v>
      </c>
      <c r="D452">
        <v>49635.189616735472</v>
      </c>
      <c r="E452">
        <v>72520.080612209174</v>
      </c>
      <c r="F452">
        <v>89235.921432401461</v>
      </c>
      <c r="G452">
        <v>111928.58890244059</v>
      </c>
      <c r="H452">
        <v>142405.93494908742</v>
      </c>
      <c r="I452">
        <v>173283.69541385764</v>
      </c>
      <c r="J452">
        <v>197796.42670686729</v>
      </c>
      <c r="K452">
        <v>217310.31467821816</v>
      </c>
      <c r="L452">
        <v>236218.77912432438</v>
      </c>
      <c r="M452">
        <v>259107.05347647957</v>
      </c>
      <c r="N452">
        <v>281197.59804706537</v>
      </c>
      <c r="O452">
        <v>297524.10346749931</v>
      </c>
      <c r="P452">
        <v>316445.87957469537</v>
      </c>
      <c r="Q452">
        <v>340061.67308730708</v>
      </c>
      <c r="R452">
        <v>365854.71331679949</v>
      </c>
      <c r="S452">
        <v>390297.21292909578</v>
      </c>
      <c r="T452">
        <v>420230.57657507854</v>
      </c>
      <c r="U452">
        <v>439721.16346424236</v>
      </c>
      <c r="V452">
        <v>477728.78271810227</v>
      </c>
      <c r="W452">
        <v>507231.95281294308</v>
      </c>
      <c r="X452">
        <v>547866.06449939904</v>
      </c>
      <c r="Y452">
        <v>570180.74738525227</v>
      </c>
      <c r="Z452">
        <v>594492.19369170954</v>
      </c>
      <c r="AA452">
        <v>624718.04859086603</v>
      </c>
      <c r="AB452">
        <v>662011.08950471447</v>
      </c>
      <c r="AC452">
        <v>706745.04976475332</v>
      </c>
      <c r="AD452">
        <v>744480.31161084271</v>
      </c>
      <c r="AE452">
        <v>770498.52250118682</v>
      </c>
      <c r="AF452">
        <v>796630.07912803558</v>
      </c>
    </row>
    <row r="453" spans="1:36">
      <c r="A453" s="16" t="s">
        <v>68</v>
      </c>
      <c r="B453">
        <v>502542.61429162155</v>
      </c>
      <c r="C453">
        <v>482267.99327422597</v>
      </c>
      <c r="D453">
        <v>490283.33384825021</v>
      </c>
      <c r="E453">
        <v>452580.56378727511</v>
      </c>
      <c r="F453">
        <v>459755.26377503213</v>
      </c>
      <c r="G453">
        <v>454878.89551174908</v>
      </c>
      <c r="H453">
        <v>468389.85092104215</v>
      </c>
      <c r="I453">
        <v>414103.06190232112</v>
      </c>
      <c r="J453">
        <v>273402.72317575716</v>
      </c>
      <c r="K453">
        <v>238963.5999556444</v>
      </c>
      <c r="L453">
        <v>265563.4505011671</v>
      </c>
      <c r="M453">
        <v>257655.67670423503</v>
      </c>
      <c r="N453">
        <v>255872.38060221379</v>
      </c>
      <c r="O453">
        <v>263326.80918603245</v>
      </c>
      <c r="P453">
        <v>223124.63106121402</v>
      </c>
      <c r="Q453">
        <v>250305.84784225555</v>
      </c>
      <c r="R453">
        <v>212180.34953000187</v>
      </c>
      <c r="S453">
        <v>231645.76551370704</v>
      </c>
      <c r="T453">
        <v>256812.87482762826</v>
      </c>
      <c r="U453">
        <v>280890.45911124314</v>
      </c>
      <c r="V453">
        <v>274287.50069281925</v>
      </c>
      <c r="W453">
        <v>242643.24244522522</v>
      </c>
      <c r="X453">
        <v>257733.99858173355</v>
      </c>
      <c r="Y453">
        <v>217198.62838020828</v>
      </c>
      <c r="Z453">
        <v>236746.15257214871</v>
      </c>
      <c r="AA453">
        <v>238102.84679966196</v>
      </c>
      <c r="AB453">
        <v>208909.68444139036</v>
      </c>
      <c r="AC453">
        <v>257997.28246459801</v>
      </c>
      <c r="AD453">
        <v>244974.22112511739</v>
      </c>
      <c r="AE453">
        <v>214965.08017195278</v>
      </c>
      <c r="AF453">
        <v>192572.3915946385</v>
      </c>
    </row>
    <row r="454" spans="1:36">
      <c r="A454" s="16" t="s">
        <v>69</v>
      </c>
      <c r="B454">
        <v>125635.65357290539</v>
      </c>
      <c r="C454">
        <v>120566.99831855649</v>
      </c>
      <c r="D454">
        <v>122570.83346206255</v>
      </c>
      <c r="E454">
        <v>113145.14094681878</v>
      </c>
      <c r="F454">
        <v>114938.81594375803</v>
      </c>
      <c r="G454">
        <v>113719.72387793727</v>
      </c>
      <c r="H454">
        <v>117097.46273026054</v>
      </c>
      <c r="I454">
        <v>103525.76547558028</v>
      </c>
      <c r="J454">
        <v>68350.680793939289</v>
      </c>
      <c r="K454">
        <v>59740.8999889111</v>
      </c>
      <c r="L454">
        <v>66390.862625291789</v>
      </c>
      <c r="M454">
        <v>64413.919176058771</v>
      </c>
      <c r="N454">
        <v>63968.095150553454</v>
      </c>
      <c r="O454">
        <v>65831.702296508127</v>
      </c>
      <c r="P454">
        <v>55781.15776530352</v>
      </c>
      <c r="Q454">
        <v>62576.461960563902</v>
      </c>
      <c r="R454">
        <v>53045.087382500475</v>
      </c>
      <c r="S454">
        <v>57911.441378426767</v>
      </c>
      <c r="T454">
        <v>64203.218706907064</v>
      </c>
      <c r="U454">
        <v>70222.614777810784</v>
      </c>
      <c r="V454">
        <v>68571.875173204811</v>
      </c>
      <c r="W454">
        <v>60660.810611306304</v>
      </c>
      <c r="X454">
        <v>64433.499645433389</v>
      </c>
      <c r="Y454">
        <v>54299.657095052069</v>
      </c>
      <c r="Z454">
        <v>59186.538143037178</v>
      </c>
      <c r="AA454">
        <v>59525.71169991549</v>
      </c>
      <c r="AB454">
        <v>52227.42111034759</v>
      </c>
      <c r="AC454">
        <v>0</v>
      </c>
      <c r="AD454">
        <v>0</v>
      </c>
      <c r="AE454">
        <v>0</v>
      </c>
      <c r="AF454">
        <v>0</v>
      </c>
    </row>
    <row r="455" spans="1:36">
      <c r="A455" s="16" t="s">
        <v>195</v>
      </c>
      <c r="B455">
        <v>628178.26786452695</v>
      </c>
      <c r="C455">
        <v>602834.99159278243</v>
      </c>
      <c r="D455">
        <v>612854.16731031274</v>
      </c>
      <c r="E455">
        <v>565725.70473409386</v>
      </c>
      <c r="F455">
        <v>574694.07971879013</v>
      </c>
      <c r="G455">
        <v>568598.61938968638</v>
      </c>
      <c r="H455">
        <v>585487.31365130271</v>
      </c>
      <c r="I455">
        <v>517628.82737790141</v>
      </c>
      <c r="J455">
        <v>341753.40396969643</v>
      </c>
      <c r="K455">
        <v>298704.49994455551</v>
      </c>
      <c r="L455">
        <v>331954.3131264589</v>
      </c>
      <c r="M455">
        <v>322069.59588029381</v>
      </c>
      <c r="N455">
        <v>319840.47575276723</v>
      </c>
      <c r="O455">
        <v>329158.51148254058</v>
      </c>
      <c r="P455">
        <v>278905.78882651753</v>
      </c>
      <c r="Q455">
        <v>312882.30980281945</v>
      </c>
      <c r="R455">
        <v>265225.43691250234</v>
      </c>
      <c r="S455">
        <v>289557.20689213381</v>
      </c>
      <c r="T455">
        <v>321016.09353453532</v>
      </c>
      <c r="U455">
        <v>351113.07388905389</v>
      </c>
      <c r="V455">
        <v>342859.37586602406</v>
      </c>
      <c r="W455">
        <v>303304.05305653153</v>
      </c>
      <c r="X455">
        <v>322167.49822716694</v>
      </c>
      <c r="Y455">
        <v>271498.28547526035</v>
      </c>
      <c r="Z455">
        <v>295932.69071518589</v>
      </c>
      <c r="AA455">
        <v>297628.55849957746</v>
      </c>
      <c r="AB455">
        <v>261137.10555173794</v>
      </c>
      <c r="AC455">
        <v>257997.28246459801</v>
      </c>
      <c r="AD455">
        <v>244974.22112511739</v>
      </c>
      <c r="AE455">
        <v>214965.08017195278</v>
      </c>
      <c r="AF455">
        <v>192572.3915946385</v>
      </c>
    </row>
    <row r="456" spans="1:36">
      <c r="A456" s="69" t="s">
        <v>361</v>
      </c>
      <c r="B456">
        <v>0</v>
      </c>
      <c r="C456">
        <v>0</v>
      </c>
      <c r="D456">
        <v>0</v>
      </c>
      <c r="E456">
        <v>0</v>
      </c>
      <c r="F456">
        <v>0</v>
      </c>
      <c r="G456">
        <v>0</v>
      </c>
      <c r="H456">
        <v>0</v>
      </c>
      <c r="I456">
        <v>0</v>
      </c>
      <c r="J456">
        <v>0</v>
      </c>
      <c r="K456">
        <v>0</v>
      </c>
      <c r="L456">
        <v>0</v>
      </c>
      <c r="M456">
        <v>0</v>
      </c>
      <c r="N456">
        <v>0</v>
      </c>
      <c r="O456">
        <v>0</v>
      </c>
      <c r="P456">
        <v>0</v>
      </c>
      <c r="Q456">
        <v>0</v>
      </c>
      <c r="R456">
        <v>0</v>
      </c>
      <c r="S456">
        <v>0</v>
      </c>
      <c r="T456">
        <v>0</v>
      </c>
      <c r="U456">
        <v>0</v>
      </c>
      <c r="V456">
        <v>0</v>
      </c>
      <c r="W456">
        <v>0</v>
      </c>
      <c r="X456">
        <v>0</v>
      </c>
      <c r="Y456">
        <v>0</v>
      </c>
      <c r="Z456">
        <v>0</v>
      </c>
      <c r="AA456">
        <v>0</v>
      </c>
      <c r="AB456">
        <v>0</v>
      </c>
      <c r="AC456">
        <v>0</v>
      </c>
      <c r="AD456">
        <v>0</v>
      </c>
      <c r="AE456">
        <v>0</v>
      </c>
      <c r="AF456">
        <v>0</v>
      </c>
    </row>
    <row r="457" spans="1:36">
      <c r="A457" s="158" t="s">
        <v>362</v>
      </c>
      <c r="B457">
        <v>0</v>
      </c>
      <c r="C457">
        <v>0</v>
      </c>
      <c r="D457">
        <v>0</v>
      </c>
      <c r="E457">
        <v>0</v>
      </c>
      <c r="F457">
        <v>0</v>
      </c>
      <c r="G457">
        <v>0</v>
      </c>
      <c r="H457">
        <v>0</v>
      </c>
      <c r="I457">
        <v>0</v>
      </c>
      <c r="J457">
        <v>0</v>
      </c>
      <c r="K457">
        <v>0</v>
      </c>
      <c r="L457">
        <v>0</v>
      </c>
      <c r="M457">
        <v>0</v>
      </c>
      <c r="N457">
        <v>0</v>
      </c>
      <c r="O457">
        <v>0</v>
      </c>
      <c r="P457">
        <v>0</v>
      </c>
      <c r="Q457">
        <v>0</v>
      </c>
      <c r="R457">
        <v>0</v>
      </c>
      <c r="S457">
        <v>0</v>
      </c>
      <c r="T457">
        <v>0</v>
      </c>
      <c r="U457">
        <v>0</v>
      </c>
      <c r="V457">
        <v>0</v>
      </c>
      <c r="W457">
        <v>0</v>
      </c>
      <c r="X457">
        <v>0</v>
      </c>
      <c r="Y457">
        <v>0</v>
      </c>
      <c r="Z457">
        <v>0</v>
      </c>
      <c r="AA457">
        <v>0</v>
      </c>
      <c r="AB457">
        <v>0</v>
      </c>
      <c r="AC457">
        <v>0</v>
      </c>
      <c r="AD457">
        <v>0</v>
      </c>
      <c r="AE457">
        <v>0</v>
      </c>
      <c r="AF457">
        <v>0</v>
      </c>
    </row>
    <row r="458" spans="1:36">
      <c r="A458" s="16" t="s">
        <v>180</v>
      </c>
      <c r="B458">
        <v>0</v>
      </c>
      <c r="C458">
        <v>25127.130714581075</v>
      </c>
      <c r="D458">
        <v>51414.955887272568</v>
      </c>
      <c r="E458">
        <v>77197.413829579513</v>
      </c>
      <c r="F458">
        <v>94703.815285766294</v>
      </c>
      <c r="G458">
        <v>117873.79314228284</v>
      </c>
      <c r="H458">
        <v>146361.08184310232</v>
      </c>
      <c r="I458">
        <v>174206.41515173097</v>
      </c>
      <c r="J458">
        <v>207770.73623899018</v>
      </c>
      <c r="K458">
        <v>233145.45721516799</v>
      </c>
      <c r="L458">
        <v>254180.03955938539</v>
      </c>
      <c r="M458">
        <v>261415.60591814446</v>
      </c>
      <c r="N458">
        <v>279734.17583926028</v>
      </c>
      <c r="O458">
        <v>303037.42496783845</v>
      </c>
      <c r="P458">
        <v>317787.68654959573</v>
      </c>
      <c r="Q458">
        <v>339757.08593452681</v>
      </c>
      <c r="R458">
        <v>355782.42395144398</v>
      </c>
      <c r="S458">
        <v>374034.84106135415</v>
      </c>
      <c r="T458">
        <v>396847.84649388742</v>
      </c>
      <c r="U458">
        <v>432339.95534516464</v>
      </c>
      <c r="V458">
        <v>460412.60856537428</v>
      </c>
      <c r="W458">
        <v>486352.70999952697</v>
      </c>
      <c r="X458">
        <v>522862.78366915544</v>
      </c>
      <c r="Y458">
        <v>547307.85223139345</v>
      </c>
      <c r="Z458">
        <v>565443.73955503397</v>
      </c>
      <c r="AA458">
        <v>597847.39434450737</v>
      </c>
      <c r="AB458">
        <v>635529.39634556766</v>
      </c>
      <c r="AC458">
        <v>663049.56446717691</v>
      </c>
      <c r="AD458">
        <v>688281.87293470534</v>
      </c>
      <c r="AE458">
        <v>712904.77774977172</v>
      </c>
      <c r="AF458">
        <v>741013.87184432044</v>
      </c>
      <c r="AG458">
        <v>788139.74395140784</v>
      </c>
    </row>
    <row r="459" spans="1:36">
      <c r="A459" s="16" t="s">
        <v>68</v>
      </c>
      <c r="B459">
        <v>502542.61429162155</v>
      </c>
      <c r="C459">
        <v>518916.05630352598</v>
      </c>
      <c r="D459">
        <v>478084.27482282539</v>
      </c>
      <c r="E459">
        <v>458200.01744837745</v>
      </c>
      <c r="F459">
        <v>438908.60061601584</v>
      </c>
      <c r="G459">
        <v>426268.09214377857</v>
      </c>
      <c r="H459">
        <v>429295.42405571946</v>
      </c>
      <c r="I459">
        <v>468751.69503721118</v>
      </c>
      <c r="J459">
        <v>425688.95259539934</v>
      </c>
      <c r="K459">
        <v>355976.84293250873</v>
      </c>
      <c r="L459">
        <v>324179.80416063627</v>
      </c>
      <c r="M459">
        <v>267306.7967647973</v>
      </c>
      <c r="N459">
        <v>227694.32641880214</v>
      </c>
      <c r="O459">
        <v>226251.96537160533</v>
      </c>
      <c r="P459">
        <v>222702.55168136963</v>
      </c>
      <c r="Q459">
        <v>197839.11568323048</v>
      </c>
      <c r="R459">
        <v>217881.07150372831</v>
      </c>
      <c r="S459">
        <v>205500.65672891718</v>
      </c>
      <c r="T459">
        <v>207693.72868641408</v>
      </c>
      <c r="U459">
        <v>188618.02472106079</v>
      </c>
      <c r="V459">
        <v>188009.57789816041</v>
      </c>
      <c r="W459">
        <v>208433.25440358388</v>
      </c>
      <c r="X459">
        <v>168120.48305860761</v>
      </c>
      <c r="Y459">
        <v>174824.04975213911</v>
      </c>
      <c r="Z459">
        <v>164235.01243866398</v>
      </c>
      <c r="AA459">
        <v>181985.20006284438</v>
      </c>
      <c r="AB459">
        <v>188388.87101588931</v>
      </c>
      <c r="AC459">
        <v>182095.25372473625</v>
      </c>
      <c r="AD459">
        <v>0</v>
      </c>
      <c r="AE459">
        <v>0</v>
      </c>
      <c r="AF459">
        <v>0</v>
      </c>
      <c r="AG459">
        <v>0</v>
      </c>
    </row>
    <row r="460" spans="1:36">
      <c r="A460" s="16" t="s">
        <v>69</v>
      </c>
      <c r="B460">
        <v>125635.65357290539</v>
      </c>
      <c r="C460">
        <v>129729.0140758815</v>
      </c>
      <c r="D460">
        <v>119521.06870570635</v>
      </c>
      <c r="E460">
        <v>114550.00436209436</v>
      </c>
      <c r="F460">
        <v>109727.15015400396</v>
      </c>
      <c r="G460">
        <v>106567.02303594464</v>
      </c>
      <c r="H460">
        <v>107323.85601392986</v>
      </c>
      <c r="I460">
        <v>117187.92375930279</v>
      </c>
      <c r="J460">
        <v>106422.23814884984</v>
      </c>
      <c r="K460">
        <v>88994.210733127184</v>
      </c>
      <c r="L460">
        <v>81044.951040159067</v>
      </c>
      <c r="M460">
        <v>66826.699191199325</v>
      </c>
      <c r="N460">
        <v>56923.581604700536</v>
      </c>
      <c r="O460">
        <v>56562.991342901332</v>
      </c>
      <c r="P460">
        <v>55675.637920342408</v>
      </c>
      <c r="Q460">
        <v>49459.778920807621</v>
      </c>
      <c r="R460">
        <v>54470.26787593207</v>
      </c>
      <c r="S460">
        <v>51375.164182229288</v>
      </c>
      <c r="T460">
        <v>51923.432171603512</v>
      </c>
      <c r="U460">
        <v>47154.506180265191</v>
      </c>
      <c r="V460">
        <v>47002.394474540095</v>
      </c>
      <c r="W460">
        <v>52108.313600895977</v>
      </c>
      <c r="X460">
        <v>42030.120764651903</v>
      </c>
      <c r="Y460">
        <v>43706.012438034777</v>
      </c>
      <c r="Z460">
        <v>41058.753109665995</v>
      </c>
      <c r="AA460">
        <v>45496.300015711087</v>
      </c>
      <c r="AB460">
        <v>47097.217753972312</v>
      </c>
      <c r="AC460">
        <v>45523.813431184048</v>
      </c>
      <c r="AD460">
        <v>190763.9844557239</v>
      </c>
      <c r="AE460">
        <v>155187.89390841566</v>
      </c>
      <c r="AF460">
        <v>141500.0127117463</v>
      </c>
      <c r="AG460">
        <v>138988.8466251333</v>
      </c>
    </row>
    <row r="461" spans="1:36">
      <c r="A461" s="16" t="s">
        <v>195</v>
      </c>
      <c r="B461">
        <v>628178.26786452695</v>
      </c>
      <c r="C461">
        <v>648645.07037940749</v>
      </c>
      <c r="D461">
        <v>597605.34352853172</v>
      </c>
      <c r="E461">
        <v>572750.02181047178</v>
      </c>
      <c r="F461">
        <v>548635.75077001983</v>
      </c>
      <c r="G461">
        <v>532835.11517972325</v>
      </c>
      <c r="H461">
        <v>536619.28006964934</v>
      </c>
      <c r="I461">
        <v>585939.618796514</v>
      </c>
      <c r="J461">
        <v>532111.19074424915</v>
      </c>
      <c r="K461">
        <v>444971.05366563593</v>
      </c>
      <c r="L461">
        <v>405224.75520079531</v>
      </c>
      <c r="M461">
        <v>334133.49595599662</v>
      </c>
      <c r="N461">
        <v>284617.90802350268</v>
      </c>
      <c r="O461">
        <v>282814.95671450667</v>
      </c>
      <c r="P461">
        <v>278378.18960171205</v>
      </c>
      <c r="Q461">
        <v>247298.8946040381</v>
      </c>
      <c r="R461">
        <v>272351.33937966038</v>
      </c>
      <c r="S461">
        <v>256875.82091114647</v>
      </c>
      <c r="T461">
        <v>259617.1608580176</v>
      </c>
      <c r="U461">
        <v>235772.53090132598</v>
      </c>
      <c r="V461">
        <v>235011.97237270052</v>
      </c>
      <c r="W461">
        <v>260541.56800447986</v>
      </c>
      <c r="X461">
        <v>210150.6038232595</v>
      </c>
      <c r="Y461">
        <v>218530.06219017389</v>
      </c>
      <c r="Z461">
        <v>205293.76554832997</v>
      </c>
      <c r="AA461">
        <v>227481.50007855546</v>
      </c>
      <c r="AB461">
        <v>235486.08876986161</v>
      </c>
      <c r="AC461">
        <v>227619.06715592029</v>
      </c>
      <c r="AD461">
        <v>190763.9844557239</v>
      </c>
      <c r="AE461">
        <v>155187.89390841566</v>
      </c>
      <c r="AF461">
        <v>141500.0127117463</v>
      </c>
      <c r="AG461">
        <v>138988.8466251333</v>
      </c>
    </row>
    <row r="462" spans="1:36">
      <c r="A462" s="69" t="s">
        <v>361</v>
      </c>
      <c r="B462">
        <v>0</v>
      </c>
      <c r="C462">
        <v>0</v>
      </c>
      <c r="D462">
        <v>0</v>
      </c>
      <c r="E462">
        <v>0</v>
      </c>
      <c r="F462">
        <v>0</v>
      </c>
      <c r="G462">
        <v>0</v>
      </c>
      <c r="H462">
        <v>0</v>
      </c>
      <c r="I462">
        <v>0</v>
      </c>
      <c r="J462">
        <v>0</v>
      </c>
      <c r="K462">
        <v>0</v>
      </c>
      <c r="L462">
        <v>0</v>
      </c>
      <c r="M462">
        <v>0</v>
      </c>
      <c r="N462">
        <v>0</v>
      </c>
      <c r="O462">
        <v>0</v>
      </c>
      <c r="P462">
        <v>0</v>
      </c>
      <c r="Q462">
        <v>0</v>
      </c>
      <c r="R462">
        <v>0</v>
      </c>
      <c r="S462">
        <v>0</v>
      </c>
      <c r="T462">
        <v>0</v>
      </c>
      <c r="U462">
        <v>0</v>
      </c>
      <c r="V462">
        <v>0</v>
      </c>
      <c r="W462">
        <v>0</v>
      </c>
      <c r="X462">
        <v>0</v>
      </c>
      <c r="Y462">
        <v>0</v>
      </c>
      <c r="Z462">
        <v>0</v>
      </c>
      <c r="AA462">
        <v>0</v>
      </c>
      <c r="AB462">
        <v>0</v>
      </c>
      <c r="AC462">
        <v>0</v>
      </c>
      <c r="AD462">
        <v>0</v>
      </c>
      <c r="AE462">
        <v>0</v>
      </c>
      <c r="AF462">
        <v>0</v>
      </c>
      <c r="AG462">
        <v>0</v>
      </c>
    </row>
    <row r="463" spans="1:36">
      <c r="A463" s="158" t="s">
        <v>362</v>
      </c>
      <c r="B463">
        <v>0</v>
      </c>
      <c r="C463">
        <v>0</v>
      </c>
      <c r="D463">
        <v>0</v>
      </c>
      <c r="E463">
        <v>0</v>
      </c>
      <c r="F463">
        <v>0</v>
      </c>
      <c r="G463">
        <v>0</v>
      </c>
      <c r="H463">
        <v>0</v>
      </c>
      <c r="I463">
        <v>0</v>
      </c>
      <c r="J463">
        <v>0</v>
      </c>
      <c r="K463">
        <v>0</v>
      </c>
      <c r="L463">
        <v>0</v>
      </c>
      <c r="M463">
        <v>0</v>
      </c>
      <c r="N463">
        <v>0</v>
      </c>
      <c r="O463">
        <v>0</v>
      </c>
      <c r="P463">
        <v>0</v>
      </c>
      <c r="Q463">
        <v>0</v>
      </c>
      <c r="R463">
        <v>0</v>
      </c>
      <c r="S463">
        <v>0</v>
      </c>
      <c r="T463">
        <v>0</v>
      </c>
      <c r="U463">
        <v>0</v>
      </c>
      <c r="V463">
        <v>0</v>
      </c>
      <c r="W463">
        <v>0</v>
      </c>
      <c r="X463">
        <v>0</v>
      </c>
      <c r="Y463">
        <v>0</v>
      </c>
      <c r="Z463">
        <v>0</v>
      </c>
      <c r="AA463">
        <v>0</v>
      </c>
      <c r="AB463">
        <v>0</v>
      </c>
      <c r="AC463">
        <v>0</v>
      </c>
      <c r="AD463">
        <v>0</v>
      </c>
      <c r="AE463">
        <v>0</v>
      </c>
      <c r="AF463">
        <v>0</v>
      </c>
      <c r="AG463">
        <v>0</v>
      </c>
    </row>
    <row r="464" spans="1:36">
      <c r="A464" s="16" t="s">
        <v>180</v>
      </c>
      <c r="B464">
        <v>0</v>
      </c>
      <c r="C464">
        <v>25127.130714581075</v>
      </c>
      <c r="D464">
        <v>50239.302982007343</v>
      </c>
      <c r="E464">
        <v>74181.087613209733</v>
      </c>
      <c r="F464">
        <v>92944.948258038698</v>
      </c>
      <c r="G464">
        <v>117696.22684463955</v>
      </c>
      <c r="H464">
        <v>149177.92412736762</v>
      </c>
      <c r="I464">
        <v>178314.96389173923</v>
      </c>
      <c r="J464">
        <v>202099.52289780808</v>
      </c>
      <c r="K464">
        <v>218718.33018738494</v>
      </c>
      <c r="L464">
        <v>239781.19598279093</v>
      </c>
      <c r="M464">
        <v>264648.25455778575</v>
      </c>
      <c r="N464">
        <v>283143.0232485634</v>
      </c>
      <c r="O464">
        <v>299955.73287930345</v>
      </c>
      <c r="P464">
        <v>316760.31173150719</v>
      </c>
      <c r="Q464">
        <v>341902.8680771151</v>
      </c>
      <c r="R464">
        <v>376962.55419337895</v>
      </c>
      <c r="S464">
        <v>405737.52408137807</v>
      </c>
      <c r="T464">
        <v>435572.13781173615</v>
      </c>
      <c r="U464">
        <v>462260.78565420816</v>
      </c>
      <c r="V464">
        <v>493337.18271472951</v>
      </c>
      <c r="W464">
        <v>529101.26848362363</v>
      </c>
      <c r="X464">
        <v>571970.46826175624</v>
      </c>
      <c r="Y464">
        <v>604797.42034029972</v>
      </c>
      <c r="Z464">
        <v>641475.64876170165</v>
      </c>
      <c r="AA464">
        <v>678727.22774757189</v>
      </c>
      <c r="AB464">
        <v>714281.09001836868</v>
      </c>
      <c r="AC464">
        <v>726576.87353686977</v>
      </c>
      <c r="AD464">
        <v>753150.19413366914</v>
      </c>
      <c r="AE464">
        <v>783078.78873415687</v>
      </c>
      <c r="AF464">
        <v>811279.5099766989</v>
      </c>
      <c r="AG464">
        <v>850537.74059160857</v>
      </c>
      <c r="AH464">
        <v>894071.16141293617</v>
      </c>
      <c r="AI464">
        <v>930965.00042809104</v>
      </c>
      <c r="AJ464">
        <v>978003.36024901515</v>
      </c>
    </row>
    <row r="465" spans="1:36">
      <c r="A465" s="16" t="s">
        <v>68</v>
      </c>
      <c r="B465">
        <v>502542.61429162155</v>
      </c>
      <c r="C465">
        <v>508175.1674064176</v>
      </c>
      <c r="D465">
        <v>467121.69159828295</v>
      </c>
      <c r="E465">
        <v>466238.67135312653</v>
      </c>
      <c r="F465">
        <v>483880.38147126744</v>
      </c>
      <c r="G465">
        <v>492732.53691884654</v>
      </c>
      <c r="H465">
        <v>456682.01938929001</v>
      </c>
      <c r="I465">
        <v>397447.99200332817</v>
      </c>
      <c r="J465">
        <v>0</v>
      </c>
      <c r="K465">
        <v>0</v>
      </c>
      <c r="L465">
        <v>0</v>
      </c>
      <c r="M465">
        <v>0</v>
      </c>
      <c r="N465">
        <v>0</v>
      </c>
      <c r="O465">
        <v>0</v>
      </c>
      <c r="P465">
        <v>0</v>
      </c>
      <c r="Q465">
        <v>0</v>
      </c>
      <c r="R465">
        <v>0</v>
      </c>
      <c r="S465">
        <v>0</v>
      </c>
      <c r="T465">
        <v>0</v>
      </c>
      <c r="U465">
        <v>0</v>
      </c>
      <c r="V465">
        <v>0</v>
      </c>
      <c r="W465">
        <v>0</v>
      </c>
      <c r="X465">
        <v>0</v>
      </c>
      <c r="Y465">
        <v>0</v>
      </c>
      <c r="Z465">
        <v>0</v>
      </c>
      <c r="AA465">
        <v>0</v>
      </c>
      <c r="AB465">
        <v>0</v>
      </c>
      <c r="AC465">
        <v>0</v>
      </c>
      <c r="AD465">
        <v>0</v>
      </c>
      <c r="AE465">
        <v>0</v>
      </c>
      <c r="AF465">
        <v>0</v>
      </c>
      <c r="AG465">
        <v>0</v>
      </c>
      <c r="AH465">
        <v>0</v>
      </c>
      <c r="AI465">
        <v>0</v>
      </c>
      <c r="AJ465">
        <v>0</v>
      </c>
    </row>
    <row r="466" spans="1:36">
      <c r="A466" s="16" t="s">
        <v>69</v>
      </c>
      <c r="B466">
        <v>125635.65357290539</v>
      </c>
      <c r="C466">
        <v>127043.7918516044</v>
      </c>
      <c r="D466">
        <v>116780.42289957074</v>
      </c>
      <c r="E466">
        <v>116559.66783828163</v>
      </c>
      <c r="F466">
        <v>120970.09536781686</v>
      </c>
      <c r="G466">
        <v>123183.13422971164</v>
      </c>
      <c r="H466">
        <v>114170.5048473225</v>
      </c>
      <c r="I466">
        <v>99361.998000832042</v>
      </c>
      <c r="J466">
        <v>341023.04337587464</v>
      </c>
      <c r="K466">
        <v>352192.81835779629</v>
      </c>
      <c r="L466">
        <v>345941.37685298378</v>
      </c>
      <c r="M466">
        <v>373316.48610397638</v>
      </c>
      <c r="N466">
        <v>336168.83984943893</v>
      </c>
      <c r="O466">
        <v>358967.32708853483</v>
      </c>
      <c r="P466">
        <v>368731.6483886863</v>
      </c>
      <c r="Q466">
        <v>353285.90342329652</v>
      </c>
      <c r="R466">
        <v>331476.47120365454</v>
      </c>
      <c r="S466">
        <v>321451.62711389171</v>
      </c>
      <c r="T466">
        <v>294323.46894844068</v>
      </c>
      <c r="U466">
        <v>284037.41859981831</v>
      </c>
      <c r="V466">
        <v>276274.30732490681</v>
      </c>
      <c r="W466">
        <v>297300.17538200936</v>
      </c>
      <c r="X466">
        <v>268294.39627640991</v>
      </c>
      <c r="Y466">
        <v>236462.10215732674</v>
      </c>
      <c r="Z466">
        <v>240497.21578596893</v>
      </c>
      <c r="AA466">
        <v>230386.85962750355</v>
      </c>
      <c r="AB466">
        <v>250795.11329524434</v>
      </c>
      <c r="AC466">
        <v>221101.51950907172</v>
      </c>
      <c r="AD466">
        <v>217364.79986547056</v>
      </c>
      <c r="AE466">
        <v>221423.36842360656</v>
      </c>
      <c r="AF466">
        <v>231915.41342189064</v>
      </c>
      <c r="AG466">
        <v>237110.34839955947</v>
      </c>
      <c r="AH466">
        <v>228331.38736831042</v>
      </c>
      <c r="AI466">
        <v>220273.40566755866</v>
      </c>
      <c r="AJ466">
        <v>174419.19947947469</v>
      </c>
    </row>
    <row r="467" spans="1:36">
      <c r="A467" s="16" t="s">
        <v>195</v>
      </c>
      <c r="B467">
        <v>628178.26786452695</v>
      </c>
      <c r="C467">
        <v>635218.95925802202</v>
      </c>
      <c r="D467">
        <v>583902.11449785368</v>
      </c>
      <c r="E467">
        <v>582798.33919140813</v>
      </c>
      <c r="F467">
        <v>604850.47683908429</v>
      </c>
      <c r="G467">
        <v>615915.67114855815</v>
      </c>
      <c r="H467">
        <v>570852.52423661249</v>
      </c>
      <c r="I467">
        <v>496809.99000416021</v>
      </c>
      <c r="J467">
        <v>341023.04337587464</v>
      </c>
      <c r="K467">
        <v>352192.81835779629</v>
      </c>
      <c r="L467">
        <v>345941.37685298378</v>
      </c>
      <c r="M467">
        <v>373316.48610397638</v>
      </c>
      <c r="N467">
        <v>336168.83984943893</v>
      </c>
      <c r="O467">
        <v>358967.32708853483</v>
      </c>
      <c r="P467">
        <v>368731.6483886863</v>
      </c>
      <c r="Q467">
        <v>353285.90342329652</v>
      </c>
      <c r="R467">
        <v>331476.47120365454</v>
      </c>
      <c r="S467">
        <v>321451.62711389171</v>
      </c>
      <c r="T467">
        <v>294323.46894844068</v>
      </c>
      <c r="U467">
        <v>284037.41859981831</v>
      </c>
      <c r="V467">
        <v>276274.30732490681</v>
      </c>
      <c r="W467">
        <v>297300.17538200936</v>
      </c>
      <c r="X467">
        <v>268294.39627640991</v>
      </c>
      <c r="Y467">
        <v>236462.10215732674</v>
      </c>
      <c r="Z467">
        <v>240497.21578596893</v>
      </c>
      <c r="AA467">
        <v>230386.85962750355</v>
      </c>
      <c r="AB467">
        <v>250795.11329524431</v>
      </c>
      <c r="AC467">
        <v>221101.51950907172</v>
      </c>
      <c r="AD467">
        <v>217364.79986547056</v>
      </c>
      <c r="AE467">
        <v>221423.36842360656</v>
      </c>
      <c r="AF467">
        <v>231915.41342189064</v>
      </c>
      <c r="AG467">
        <v>237110.34839955947</v>
      </c>
      <c r="AH467">
        <v>228331.38736831045</v>
      </c>
      <c r="AI467">
        <v>220273.40566755866</v>
      </c>
      <c r="AJ467">
        <v>174419.19947947469</v>
      </c>
    </row>
    <row r="468" spans="1:36">
      <c r="A468" s="69" t="s">
        <v>361</v>
      </c>
      <c r="B468">
        <v>0</v>
      </c>
      <c r="C468">
        <v>0</v>
      </c>
      <c r="D468">
        <v>0</v>
      </c>
      <c r="E468">
        <v>0</v>
      </c>
      <c r="F468">
        <v>0</v>
      </c>
      <c r="G468">
        <v>0</v>
      </c>
      <c r="H468">
        <v>0</v>
      </c>
      <c r="I468">
        <v>0</v>
      </c>
      <c r="J468">
        <v>0</v>
      </c>
      <c r="K468">
        <v>0</v>
      </c>
      <c r="L468">
        <v>0</v>
      </c>
      <c r="M468">
        <v>0</v>
      </c>
      <c r="N468">
        <v>0</v>
      </c>
      <c r="O468">
        <v>0</v>
      </c>
      <c r="P468">
        <v>0</v>
      </c>
      <c r="Q468">
        <v>0</v>
      </c>
      <c r="R468">
        <v>0</v>
      </c>
      <c r="S468">
        <v>0</v>
      </c>
      <c r="T468">
        <v>0</v>
      </c>
      <c r="U468">
        <v>0</v>
      </c>
      <c r="V468">
        <v>0</v>
      </c>
      <c r="W468">
        <v>0</v>
      </c>
      <c r="X468">
        <v>0</v>
      </c>
      <c r="Y468">
        <v>0</v>
      </c>
      <c r="Z468">
        <v>0</v>
      </c>
      <c r="AA468">
        <v>0</v>
      </c>
      <c r="AB468">
        <v>0</v>
      </c>
      <c r="AC468">
        <v>0</v>
      </c>
      <c r="AD468">
        <v>0</v>
      </c>
      <c r="AE468">
        <v>0</v>
      </c>
      <c r="AF468">
        <v>0</v>
      </c>
      <c r="AG468">
        <v>0</v>
      </c>
      <c r="AH468">
        <v>0</v>
      </c>
      <c r="AI468">
        <v>0</v>
      </c>
      <c r="AJ468">
        <v>0</v>
      </c>
    </row>
    <row r="469" spans="1:36">
      <c r="A469" s="158" t="s">
        <v>362</v>
      </c>
      <c r="B469">
        <v>0</v>
      </c>
      <c r="C469">
        <v>0</v>
      </c>
      <c r="D469">
        <v>0</v>
      </c>
      <c r="E469">
        <v>0</v>
      </c>
      <c r="F469">
        <v>0</v>
      </c>
      <c r="G469">
        <v>0</v>
      </c>
      <c r="H469">
        <v>0</v>
      </c>
      <c r="I469">
        <v>0</v>
      </c>
      <c r="J469">
        <v>0</v>
      </c>
      <c r="K469">
        <v>0</v>
      </c>
      <c r="L469">
        <v>0</v>
      </c>
      <c r="M469">
        <v>0</v>
      </c>
      <c r="N469">
        <v>0</v>
      </c>
      <c r="O469">
        <v>0</v>
      </c>
      <c r="P469">
        <v>0</v>
      </c>
      <c r="Q469">
        <v>0</v>
      </c>
      <c r="R469">
        <v>0</v>
      </c>
      <c r="S469">
        <v>0</v>
      </c>
      <c r="T469">
        <v>0</v>
      </c>
      <c r="U469">
        <v>0</v>
      </c>
      <c r="V469">
        <v>0</v>
      </c>
      <c r="W469">
        <v>0</v>
      </c>
      <c r="X469">
        <v>0</v>
      </c>
      <c r="Y469">
        <v>0</v>
      </c>
      <c r="Z469">
        <v>0</v>
      </c>
      <c r="AA469">
        <v>0</v>
      </c>
      <c r="AB469">
        <v>0</v>
      </c>
      <c r="AC469">
        <v>0</v>
      </c>
      <c r="AD469">
        <v>0</v>
      </c>
      <c r="AE469">
        <v>0</v>
      </c>
      <c r="AF469">
        <v>0</v>
      </c>
      <c r="AG469">
        <v>0</v>
      </c>
      <c r="AH469">
        <v>0</v>
      </c>
      <c r="AI469">
        <v>0</v>
      </c>
      <c r="AJ469">
        <v>0</v>
      </c>
    </row>
    <row r="470" spans="1:36">
      <c r="A470" s="16" t="s">
        <v>180</v>
      </c>
      <c r="B470">
        <v>0</v>
      </c>
      <c r="C470">
        <v>25127.130714581075</v>
      </c>
      <c r="D470">
        <v>50389.855281929602</v>
      </c>
      <c r="E470">
        <v>75808.212769198086</v>
      </c>
      <c r="F470">
        <v>95051.73696384202</v>
      </c>
      <c r="G470">
        <v>119624.59403306688</v>
      </c>
      <c r="H470">
        <v>147310.48460576369</v>
      </c>
      <c r="I470">
        <v>178425.18852288398</v>
      </c>
      <c r="J470">
        <v>214058.48827721659</v>
      </c>
      <c r="K470">
        <v>246215.09081982821</v>
      </c>
      <c r="L470">
        <v>275845.4224818495</v>
      </c>
      <c r="M470">
        <v>305686.03516531148</v>
      </c>
      <c r="N470">
        <v>340211.30264964676</v>
      </c>
      <c r="O470">
        <v>382365.24786342523</v>
      </c>
      <c r="P470">
        <v>412626.62095403724</v>
      </c>
      <c r="Q470">
        <v>441300.60728818289</v>
      </c>
      <c r="R470">
        <v>473317.77462565235</v>
      </c>
      <c r="S470">
        <v>505368.1329948192</v>
      </c>
      <c r="T470">
        <v>549169.20419285784</v>
      </c>
      <c r="U470">
        <v>599298.09811703942</v>
      </c>
      <c r="V470">
        <v>648616.36198375199</v>
      </c>
      <c r="W470">
        <v>701690.28027689876</v>
      </c>
      <c r="X470">
        <v>774337.72222950496</v>
      </c>
      <c r="Y470">
        <v>819880.79511909664</v>
      </c>
      <c r="Z470">
        <v>887672.95475302543</v>
      </c>
      <c r="AA470">
        <v>942360.26696240483</v>
      </c>
      <c r="AB470">
        <v>992849.78023520019</v>
      </c>
      <c r="AC470">
        <v>1041029.5313868728</v>
      </c>
      <c r="AD470">
        <v>1097130.9129601058</v>
      </c>
      <c r="AE470">
        <v>1149628.0958054992</v>
      </c>
      <c r="AF470">
        <v>1193099.5018667129</v>
      </c>
    </row>
    <row r="471" spans="1:36">
      <c r="A471" s="16" t="s">
        <v>68</v>
      </c>
      <c r="B471">
        <v>502542.61429162155</v>
      </c>
      <c r="C471">
        <v>487999.38487128291</v>
      </c>
      <c r="D471">
        <v>507418.877292249</v>
      </c>
      <c r="E471">
        <v>485017.37976734655</v>
      </c>
      <c r="F471">
        <v>503074.2886755463</v>
      </c>
      <c r="G471">
        <v>482374.54325595795</v>
      </c>
      <c r="H471">
        <v>521784.44680435827</v>
      </c>
      <c r="I471">
        <v>471565.54081158404</v>
      </c>
      <c r="J471">
        <v>451675.72925704205</v>
      </c>
      <c r="K471">
        <v>438806.1173833076</v>
      </c>
      <c r="L471">
        <v>438099.34356169228</v>
      </c>
      <c r="M471">
        <v>484450.96502982808</v>
      </c>
      <c r="N471">
        <v>444974.18242224382</v>
      </c>
      <c r="O471">
        <v>411544.52304982295</v>
      </c>
      <c r="P471">
        <v>433730.66307436983</v>
      </c>
      <c r="Q471">
        <v>447814.86961095518</v>
      </c>
      <c r="R471">
        <v>459697.38963917067</v>
      </c>
      <c r="S471">
        <v>480780.6297991164</v>
      </c>
      <c r="T471">
        <v>470453.83187692845</v>
      </c>
      <c r="U471">
        <v>0</v>
      </c>
      <c r="V471">
        <v>0</v>
      </c>
      <c r="W471">
        <v>0</v>
      </c>
      <c r="X471">
        <v>0</v>
      </c>
      <c r="Y471">
        <v>0</v>
      </c>
      <c r="Z471">
        <v>0</v>
      </c>
      <c r="AA471">
        <v>0</v>
      </c>
      <c r="AB471">
        <v>0</v>
      </c>
      <c r="AC471">
        <v>0</v>
      </c>
      <c r="AD471">
        <v>0</v>
      </c>
      <c r="AE471">
        <v>0</v>
      </c>
      <c r="AF471">
        <v>0</v>
      </c>
    </row>
    <row r="472" spans="1:36">
      <c r="A472" s="16" t="s">
        <v>69</v>
      </c>
      <c r="B472">
        <v>125635.65357290539</v>
      </c>
      <c r="C472">
        <v>121999.84621782073</v>
      </c>
      <c r="D472">
        <v>126854.71932306225</v>
      </c>
      <c r="E472">
        <v>121254.34494183664</v>
      </c>
      <c r="F472">
        <v>125768.57216888657</v>
      </c>
      <c r="G472">
        <v>120593.63581398949</v>
      </c>
      <c r="H472">
        <v>130446.11170108955</v>
      </c>
      <c r="I472">
        <v>117891.385202896</v>
      </c>
      <c r="J472">
        <v>112918.9323142605</v>
      </c>
      <c r="K472">
        <v>109701.52934582689</v>
      </c>
      <c r="L472">
        <v>109524.83589042306</v>
      </c>
      <c r="M472">
        <v>121112.741257457</v>
      </c>
      <c r="N472">
        <v>111243.54560556094</v>
      </c>
      <c r="O472">
        <v>102886.13076245572</v>
      </c>
      <c r="P472">
        <v>108432.66576859244</v>
      </c>
      <c r="Q472">
        <v>111953.71740273878</v>
      </c>
      <c r="R472">
        <v>114924.34740979265</v>
      </c>
      <c r="S472">
        <v>120195.1574497791</v>
      </c>
      <c r="T472">
        <v>117613.45796923211</v>
      </c>
      <c r="U472">
        <v>633877.91864897148</v>
      </c>
      <c r="V472">
        <v>658150.03984322189</v>
      </c>
      <c r="W472">
        <v>613293.52329877473</v>
      </c>
      <c r="X472">
        <v>550484.62330376031</v>
      </c>
      <c r="Y472">
        <v>522635.80988487054</v>
      </c>
      <c r="Z472">
        <v>468075.79245664191</v>
      </c>
      <c r="AA472">
        <v>453120.90240678273</v>
      </c>
      <c r="AB472">
        <v>422489.13726284658</v>
      </c>
      <c r="AC472">
        <v>371397.16298995726</v>
      </c>
      <c r="AD472">
        <v>344557.41126422945</v>
      </c>
      <c r="AE472">
        <v>303653.16854243458</v>
      </c>
      <c r="AF472">
        <v>306544.25830079662</v>
      </c>
    </row>
    <row r="473" spans="1:36">
      <c r="A473" s="16" t="s">
        <v>195</v>
      </c>
      <c r="B473">
        <v>628178.26786452695</v>
      </c>
      <c r="C473">
        <v>609999.23108910362</v>
      </c>
      <c r="D473">
        <v>634273.59661531122</v>
      </c>
      <c r="E473">
        <v>606271.72470918321</v>
      </c>
      <c r="F473">
        <v>628842.86084443284</v>
      </c>
      <c r="G473">
        <v>602968.17906994745</v>
      </c>
      <c r="H473">
        <v>652230.55850544781</v>
      </c>
      <c r="I473">
        <v>589456.92601448006</v>
      </c>
      <c r="J473">
        <v>564594.66157130257</v>
      </c>
      <c r="K473">
        <v>548507.64672913449</v>
      </c>
      <c r="L473">
        <v>547624.17945211532</v>
      </c>
      <c r="M473">
        <v>605563.70628728508</v>
      </c>
      <c r="N473">
        <v>556217.72802780475</v>
      </c>
      <c r="O473">
        <v>514430.6538122787</v>
      </c>
      <c r="P473">
        <v>542163.32884296228</v>
      </c>
      <c r="Q473">
        <v>559768.58701369399</v>
      </c>
      <c r="R473">
        <v>574621.73704896332</v>
      </c>
      <c r="S473">
        <v>600975.7872488955</v>
      </c>
      <c r="T473">
        <v>588067.28984616057</v>
      </c>
      <c r="U473">
        <v>633877.91864897148</v>
      </c>
      <c r="V473">
        <v>658150.03984322189</v>
      </c>
      <c r="W473">
        <v>613293.52329877473</v>
      </c>
      <c r="X473">
        <v>550484.62330376031</v>
      </c>
      <c r="Y473">
        <v>522635.80988487054</v>
      </c>
      <c r="Z473">
        <v>468075.79245664191</v>
      </c>
      <c r="AA473">
        <v>453120.90240678273</v>
      </c>
      <c r="AB473">
        <v>422489.13726284652</v>
      </c>
      <c r="AC473">
        <v>371397.16298995726</v>
      </c>
      <c r="AD473">
        <v>344557.41126422945</v>
      </c>
      <c r="AE473">
        <v>303653.16854243458</v>
      </c>
      <c r="AF473">
        <v>306544.25830079662</v>
      </c>
    </row>
    <row r="474" spans="1:36">
      <c r="A474" s="69" t="s">
        <v>361</v>
      </c>
      <c r="B474">
        <v>0</v>
      </c>
      <c r="C474">
        <v>0</v>
      </c>
      <c r="D474">
        <v>0</v>
      </c>
      <c r="E474">
        <v>0</v>
      </c>
      <c r="F474">
        <v>0</v>
      </c>
      <c r="G474">
        <v>0</v>
      </c>
      <c r="H474">
        <v>0</v>
      </c>
      <c r="I474">
        <v>0</v>
      </c>
      <c r="J474">
        <v>0</v>
      </c>
      <c r="K474">
        <v>0</v>
      </c>
      <c r="L474">
        <v>0</v>
      </c>
      <c r="M474">
        <v>0</v>
      </c>
      <c r="N474">
        <v>0</v>
      </c>
      <c r="O474">
        <v>0</v>
      </c>
      <c r="P474">
        <v>0</v>
      </c>
      <c r="Q474">
        <v>0</v>
      </c>
      <c r="R474">
        <v>0</v>
      </c>
      <c r="S474">
        <v>0</v>
      </c>
      <c r="T474">
        <v>0</v>
      </c>
      <c r="U474">
        <v>0</v>
      </c>
      <c r="V474">
        <v>0</v>
      </c>
      <c r="W474">
        <v>0</v>
      </c>
      <c r="X474">
        <v>0</v>
      </c>
      <c r="Y474">
        <v>0</v>
      </c>
      <c r="Z474">
        <v>0</v>
      </c>
      <c r="AA474">
        <v>0</v>
      </c>
      <c r="AB474">
        <v>0</v>
      </c>
      <c r="AC474">
        <v>0</v>
      </c>
      <c r="AD474">
        <v>0</v>
      </c>
      <c r="AE474">
        <v>0</v>
      </c>
      <c r="AF474">
        <v>0</v>
      </c>
    </row>
    <row r="475" spans="1:36">
      <c r="A475" s="158" t="s">
        <v>362</v>
      </c>
      <c r="B475">
        <v>0</v>
      </c>
      <c r="C475">
        <v>0</v>
      </c>
      <c r="D475">
        <v>0</v>
      </c>
      <c r="E475">
        <v>0</v>
      </c>
      <c r="F475">
        <v>0</v>
      </c>
      <c r="G475">
        <v>0</v>
      </c>
      <c r="H475">
        <v>0</v>
      </c>
      <c r="I475">
        <v>0</v>
      </c>
      <c r="J475">
        <v>0</v>
      </c>
      <c r="K475">
        <v>0</v>
      </c>
      <c r="L475">
        <v>0</v>
      </c>
      <c r="M475">
        <v>0</v>
      </c>
      <c r="N475">
        <v>0</v>
      </c>
      <c r="O475">
        <v>0</v>
      </c>
      <c r="P475">
        <v>0</v>
      </c>
      <c r="Q475">
        <v>0</v>
      </c>
      <c r="R475">
        <v>0</v>
      </c>
      <c r="S475">
        <v>0</v>
      </c>
      <c r="T475">
        <v>0</v>
      </c>
      <c r="U475">
        <v>0</v>
      </c>
      <c r="V475">
        <v>0</v>
      </c>
      <c r="W475">
        <v>0</v>
      </c>
      <c r="X475">
        <v>0</v>
      </c>
      <c r="Y475">
        <v>0</v>
      </c>
      <c r="Z475">
        <v>0</v>
      </c>
      <c r="AA475">
        <v>0</v>
      </c>
      <c r="AB475">
        <v>0</v>
      </c>
      <c r="AC475">
        <v>0</v>
      </c>
      <c r="AD475">
        <v>0</v>
      </c>
      <c r="AE475">
        <v>0</v>
      </c>
      <c r="AF475">
        <v>0</v>
      </c>
    </row>
    <row r="476" spans="1:36">
      <c r="A476" s="16" t="s">
        <v>180</v>
      </c>
      <c r="B476">
        <v>0</v>
      </c>
      <c r="C476">
        <v>25127.130714581075</v>
      </c>
      <c r="D476">
        <v>49086.775440716861</v>
      </c>
      <c r="E476">
        <v>72268.894772571337</v>
      </c>
      <c r="F476">
        <v>91049.768326103644</v>
      </c>
      <c r="G476">
        <v>115793.51826763919</v>
      </c>
      <c r="H476">
        <v>145128.13438403409</v>
      </c>
      <c r="I476">
        <v>177635.85478630682</v>
      </c>
      <c r="J476">
        <v>211992.51203184974</v>
      </c>
      <c r="K476">
        <v>248278.32333693982</v>
      </c>
      <c r="L476">
        <v>281378.87291587342</v>
      </c>
      <c r="M476">
        <v>313922.99455889384</v>
      </c>
      <c r="N476">
        <v>355291.64098468603</v>
      </c>
      <c r="O476">
        <v>393156.80152862938</v>
      </c>
      <c r="P476">
        <v>431475.11966032861</v>
      </c>
      <c r="Q476">
        <v>462230.5403739778</v>
      </c>
      <c r="R476">
        <v>502895.78930015105</v>
      </c>
      <c r="S476">
        <v>536539.53747453436</v>
      </c>
      <c r="T476">
        <v>589911.53958232445</v>
      </c>
      <c r="U476">
        <v>647557.85039886809</v>
      </c>
      <c r="V476">
        <v>700328.05442129064</v>
      </c>
      <c r="W476">
        <v>775270.03148452414</v>
      </c>
      <c r="X476">
        <v>856116.72758159682</v>
      </c>
      <c r="Y476">
        <v>930685.42120253865</v>
      </c>
      <c r="Z476">
        <v>976625.66297934775</v>
      </c>
      <c r="AA476">
        <v>1067650.4269054953</v>
      </c>
      <c r="AB476">
        <v>1146020.0992088083</v>
      </c>
      <c r="AC476">
        <v>1198430.2736317278</v>
      </c>
      <c r="AD476">
        <v>1242830.9119454008</v>
      </c>
      <c r="AE476">
        <v>1254195.0285007262</v>
      </c>
    </row>
    <row r="477" spans="1:36">
      <c r="A477" s="16" t="s">
        <v>68</v>
      </c>
      <c r="B477">
        <v>502542.61429162155</v>
      </c>
      <c r="C477">
        <v>493949.5380029151</v>
      </c>
      <c r="D477">
        <v>463192.23878179525</v>
      </c>
      <c r="E477">
        <v>452856.22760924045</v>
      </c>
      <c r="F477">
        <v>460821.38136214169</v>
      </c>
      <c r="G477">
        <v>454827.03970199451</v>
      </c>
      <c r="H477">
        <v>472889.70441926003</v>
      </c>
      <c r="I477">
        <v>562079.28745916695</v>
      </c>
      <c r="J477">
        <v>568579.08936124935</v>
      </c>
      <c r="K477">
        <v>541991.80047864292</v>
      </c>
      <c r="L477">
        <v>519632.30326446914</v>
      </c>
      <c r="M477">
        <v>520848.28070681909</v>
      </c>
      <c r="N477">
        <v>549486.02906928665</v>
      </c>
      <c r="O477">
        <v>618551.44725421316</v>
      </c>
      <c r="P477">
        <v>579022.12989169208</v>
      </c>
      <c r="Q477">
        <v>526406.7313455285</v>
      </c>
      <c r="R477">
        <v>540876.30605996738</v>
      </c>
      <c r="S477">
        <v>0</v>
      </c>
      <c r="T477">
        <v>0</v>
      </c>
      <c r="U477">
        <v>0</v>
      </c>
      <c r="V477">
        <v>0</v>
      </c>
      <c r="W477">
        <v>0</v>
      </c>
      <c r="X477">
        <v>0</v>
      </c>
      <c r="Y477">
        <v>0</v>
      </c>
      <c r="Z477">
        <v>0</v>
      </c>
      <c r="AA477">
        <v>0</v>
      </c>
      <c r="AB477">
        <v>0</v>
      </c>
      <c r="AC477">
        <v>0</v>
      </c>
      <c r="AD477">
        <v>0</v>
      </c>
      <c r="AE477">
        <v>0</v>
      </c>
    </row>
    <row r="478" spans="1:36">
      <c r="A478" s="16" t="s">
        <v>69</v>
      </c>
      <c r="B478">
        <v>125635.65357290539</v>
      </c>
      <c r="C478">
        <v>123487.38450072877</v>
      </c>
      <c r="D478">
        <v>115798.05969544881</v>
      </c>
      <c r="E478">
        <v>113214.05690231011</v>
      </c>
      <c r="F478">
        <v>115205.34534053542</v>
      </c>
      <c r="G478">
        <v>113706.75992549863</v>
      </c>
      <c r="H478">
        <v>118222.42610481501</v>
      </c>
      <c r="I478">
        <v>140519.82186479171</v>
      </c>
      <c r="J478">
        <v>142144.77234031231</v>
      </c>
      <c r="K478">
        <v>135497.9501196607</v>
      </c>
      <c r="L478">
        <v>129908.07581611726</v>
      </c>
      <c r="M478">
        <v>130212.07017670474</v>
      </c>
      <c r="N478">
        <v>137371.50726732163</v>
      </c>
      <c r="O478">
        <v>154637.86181355326</v>
      </c>
      <c r="P478">
        <v>144755.53247292299</v>
      </c>
      <c r="Q478">
        <v>131601.6828363821</v>
      </c>
      <c r="R478">
        <v>135219.07651499182</v>
      </c>
      <c r="S478">
        <v>745245.01846120553</v>
      </c>
      <c r="T478">
        <v>770010.11698953423</v>
      </c>
      <c r="U478">
        <v>833415.44514667336</v>
      </c>
      <c r="V478">
        <v>824719.94942106341</v>
      </c>
      <c r="W478">
        <v>868921.73143478925</v>
      </c>
      <c r="X478">
        <v>772353.33179009892</v>
      </c>
      <c r="Y478">
        <v>700808.94515506434</v>
      </c>
      <c r="Z478">
        <v>664084.88401707471</v>
      </c>
      <c r="AA478">
        <v>594560.31358418567</v>
      </c>
      <c r="AB478">
        <v>463111.30719434319</v>
      </c>
      <c r="AC478">
        <v>413985.59663276642</v>
      </c>
      <c r="AD478">
        <v>363769.0216196503</v>
      </c>
      <c r="AE478">
        <v>348694.37008460157</v>
      </c>
    </row>
    <row r="479" spans="1:36">
      <c r="A479" s="16" t="s">
        <v>195</v>
      </c>
      <c r="B479">
        <v>628178.26786452695</v>
      </c>
      <c r="C479">
        <v>617436.9225036439</v>
      </c>
      <c r="D479">
        <v>578990.2984772441</v>
      </c>
      <c r="E479">
        <v>566070.28451155056</v>
      </c>
      <c r="F479">
        <v>576026.72670267709</v>
      </c>
      <c r="G479">
        <v>568533.79962749314</v>
      </c>
      <c r="H479">
        <v>591112.13052407501</v>
      </c>
      <c r="I479">
        <v>702599.10932395863</v>
      </c>
      <c r="J479">
        <v>710723.8617015616</v>
      </c>
      <c r="K479">
        <v>677489.75059830362</v>
      </c>
      <c r="L479">
        <v>649540.37908058637</v>
      </c>
      <c r="M479">
        <v>651060.35088352382</v>
      </c>
      <c r="N479">
        <v>686857.53633660835</v>
      </c>
      <c r="O479">
        <v>773189.30906776641</v>
      </c>
      <c r="P479">
        <v>723777.66236461513</v>
      </c>
      <c r="Q479">
        <v>658008.41418191057</v>
      </c>
      <c r="R479">
        <v>676095.38257495919</v>
      </c>
      <c r="S479">
        <v>745245.01846120565</v>
      </c>
      <c r="T479">
        <v>770010.11698953423</v>
      </c>
      <c r="U479">
        <v>833415.44514667336</v>
      </c>
      <c r="V479">
        <v>824719.94942106341</v>
      </c>
      <c r="W479">
        <v>868921.73143478925</v>
      </c>
      <c r="X479">
        <v>772353.33179009892</v>
      </c>
      <c r="Y479">
        <v>700808.94515506434</v>
      </c>
      <c r="Z479">
        <v>664084.88401707471</v>
      </c>
      <c r="AA479">
        <v>594560.31358418567</v>
      </c>
      <c r="AB479">
        <v>463111.30719434319</v>
      </c>
      <c r="AC479">
        <v>413985.59663276648</v>
      </c>
      <c r="AD479">
        <v>363769.0216196503</v>
      </c>
      <c r="AE479">
        <v>348694.37008460157</v>
      </c>
    </row>
    <row r="480" spans="1:36">
      <c r="A480" s="69" t="s">
        <v>361</v>
      </c>
      <c r="B480">
        <v>0</v>
      </c>
      <c r="C480">
        <v>0</v>
      </c>
      <c r="D480">
        <v>0</v>
      </c>
      <c r="E480">
        <v>0</v>
      </c>
      <c r="F480">
        <v>0</v>
      </c>
      <c r="G480">
        <v>0</v>
      </c>
      <c r="H480">
        <v>0</v>
      </c>
      <c r="I480">
        <v>0</v>
      </c>
      <c r="J480">
        <v>0</v>
      </c>
      <c r="K480">
        <v>0</v>
      </c>
      <c r="L480">
        <v>0</v>
      </c>
      <c r="M480">
        <v>0</v>
      </c>
      <c r="N480">
        <v>0</v>
      </c>
      <c r="O480">
        <v>0</v>
      </c>
      <c r="P480">
        <v>0</v>
      </c>
      <c r="Q480">
        <v>0</v>
      </c>
      <c r="R480">
        <v>0</v>
      </c>
      <c r="S480">
        <v>0</v>
      </c>
      <c r="T480">
        <v>0</v>
      </c>
      <c r="U480">
        <v>0</v>
      </c>
      <c r="V480">
        <v>0</v>
      </c>
      <c r="W480">
        <v>0</v>
      </c>
      <c r="X480">
        <v>0</v>
      </c>
      <c r="Y480">
        <v>0</v>
      </c>
      <c r="Z480">
        <v>0</v>
      </c>
      <c r="AA480">
        <v>0</v>
      </c>
      <c r="AB480">
        <v>0</v>
      </c>
      <c r="AC480">
        <v>0</v>
      </c>
      <c r="AD480">
        <v>0</v>
      </c>
      <c r="AE480">
        <v>0</v>
      </c>
    </row>
    <row r="481" spans="1:34">
      <c r="A481" s="158" t="s">
        <v>362</v>
      </c>
      <c r="B481">
        <v>0</v>
      </c>
      <c r="C481">
        <v>0</v>
      </c>
      <c r="D481">
        <v>0</v>
      </c>
      <c r="E481">
        <v>0</v>
      </c>
      <c r="F481">
        <v>0</v>
      </c>
      <c r="G481">
        <v>0</v>
      </c>
      <c r="H481">
        <v>0</v>
      </c>
      <c r="I481">
        <v>0</v>
      </c>
      <c r="J481">
        <v>0</v>
      </c>
      <c r="K481">
        <v>0</v>
      </c>
      <c r="L481">
        <v>0</v>
      </c>
      <c r="M481">
        <v>0</v>
      </c>
      <c r="N481">
        <v>0</v>
      </c>
      <c r="O481">
        <v>0</v>
      </c>
      <c r="P481">
        <v>0</v>
      </c>
      <c r="Q481">
        <v>0</v>
      </c>
      <c r="R481">
        <v>0</v>
      </c>
      <c r="S481">
        <v>0</v>
      </c>
      <c r="T481">
        <v>0</v>
      </c>
      <c r="U481">
        <v>0</v>
      </c>
      <c r="V481">
        <v>0</v>
      </c>
      <c r="W481">
        <v>0</v>
      </c>
      <c r="X481">
        <v>0</v>
      </c>
      <c r="Y481">
        <v>0</v>
      </c>
      <c r="Z481">
        <v>0</v>
      </c>
      <c r="AA481">
        <v>0</v>
      </c>
      <c r="AB481">
        <v>0</v>
      </c>
      <c r="AC481">
        <v>0</v>
      </c>
      <c r="AD481">
        <v>0</v>
      </c>
      <c r="AE481">
        <v>0</v>
      </c>
    </row>
    <row r="482" spans="1:34">
      <c r="A482" s="16" t="s">
        <v>180</v>
      </c>
      <c r="B482">
        <v>0</v>
      </c>
      <c r="C482">
        <v>25127.130714581075</v>
      </c>
      <c r="D482">
        <v>48368.573500465645</v>
      </c>
      <c r="E482">
        <v>70581.018966670963</v>
      </c>
      <c r="F482">
        <v>88004.303123732665</v>
      </c>
      <c r="G482">
        <v>107605.39981754214</v>
      </c>
      <c r="H482">
        <v>133728.35732081003</v>
      </c>
      <c r="I482">
        <v>161060.1340127718</v>
      </c>
      <c r="J482">
        <v>190512.12527038838</v>
      </c>
      <c r="K482">
        <v>217230.08915649075</v>
      </c>
      <c r="L482">
        <v>243855.70640500725</v>
      </c>
      <c r="M482">
        <v>273996.00804146013</v>
      </c>
      <c r="N482">
        <v>298757.29124549468</v>
      </c>
      <c r="O482">
        <v>331539.87894271768</v>
      </c>
      <c r="P482">
        <v>365349.59053084231</v>
      </c>
      <c r="Q482">
        <v>404435.5420744195</v>
      </c>
      <c r="R482">
        <v>447548.42987349909</v>
      </c>
      <c r="S482">
        <v>477963.74037487776</v>
      </c>
      <c r="T482">
        <v>511833.87046118907</v>
      </c>
      <c r="U482">
        <v>540622.97979402321</v>
      </c>
      <c r="V482">
        <v>567271.56392234832</v>
      </c>
      <c r="W482">
        <v>600917.75288210844</v>
      </c>
      <c r="X482">
        <v>651760.26492014178</v>
      </c>
      <c r="Y482">
        <v>703196.02183355531</v>
      </c>
      <c r="Z482">
        <v>775941.50429443596</v>
      </c>
      <c r="AA482">
        <v>814429.10378444637</v>
      </c>
      <c r="AB482">
        <v>885256.73002715025</v>
      </c>
      <c r="AC482">
        <v>969644.3393808424</v>
      </c>
      <c r="AD482">
        <v>1058832.2069534441</v>
      </c>
      <c r="AE482">
        <v>1119033.180993916</v>
      </c>
      <c r="AF482">
        <v>1192832.9203440177</v>
      </c>
    </row>
    <row r="483" spans="1:34">
      <c r="A483" s="16" t="s">
        <v>68</v>
      </c>
      <c r="B483">
        <v>502542.61429162155</v>
      </c>
      <c r="C483">
        <v>470807.49385615671</v>
      </c>
      <c r="D483">
        <v>467799.9584876328</v>
      </c>
      <c r="E483">
        <v>429581.90413471719</v>
      </c>
      <c r="F483">
        <v>413686.58438706276</v>
      </c>
      <c r="G483">
        <v>439373.58734046901</v>
      </c>
      <c r="H483">
        <v>433037.00386170874</v>
      </c>
      <c r="I483">
        <v>417295.25346315297</v>
      </c>
      <c r="J483">
        <v>386165.31822854909</v>
      </c>
      <c r="K483">
        <v>344174.18313479493</v>
      </c>
      <c r="L483">
        <v>417475.06018438411</v>
      </c>
      <c r="M483">
        <v>442308.5510392299</v>
      </c>
      <c r="N483">
        <v>439125.11642522417</v>
      </c>
      <c r="O483">
        <v>451328.5301226388</v>
      </c>
      <c r="P483">
        <v>424632.02982469928</v>
      </c>
      <c r="Q483">
        <v>461182.89552841266</v>
      </c>
      <c r="R483">
        <v>477435.78937807726</v>
      </c>
      <c r="S483">
        <v>469388.50660177384</v>
      </c>
      <c r="T483">
        <v>500209.31442658231</v>
      </c>
      <c r="U483">
        <v>530400.29316153505</v>
      </c>
      <c r="V483">
        <v>534018.91232022468</v>
      </c>
      <c r="W483">
        <v>584687.58649345476</v>
      </c>
      <c r="X483">
        <v>651515.83734906616</v>
      </c>
      <c r="Y483">
        <v>660710.57074382296</v>
      </c>
      <c r="Z483">
        <v>580792.75390401413</v>
      </c>
      <c r="AA483">
        <v>654913.32096048584</v>
      </c>
      <c r="AB483">
        <v>617546.12939765863</v>
      </c>
      <c r="AC483">
        <v>556995.08503210754</v>
      </c>
      <c r="AD483">
        <v>544792.54042347858</v>
      </c>
      <c r="AE483">
        <v>508080.47993157373</v>
      </c>
      <c r="AF483">
        <v>445421.32459215733</v>
      </c>
    </row>
    <row r="484" spans="1:34">
      <c r="A484" s="16" t="s">
        <v>69</v>
      </c>
      <c r="B484">
        <v>125635.65357290539</v>
      </c>
      <c r="C484">
        <v>117701.87346403918</v>
      </c>
      <c r="D484">
        <v>116949.9896219082</v>
      </c>
      <c r="E484">
        <v>107395.4760336793</v>
      </c>
      <c r="F484">
        <v>103421.64609676569</v>
      </c>
      <c r="G484">
        <v>109843.39683511725</v>
      </c>
      <c r="H484">
        <v>108259.25096542719</v>
      </c>
      <c r="I484">
        <v>104323.81336578824</v>
      </c>
      <c r="J484">
        <v>96541.329557137273</v>
      </c>
      <c r="K484">
        <v>86043.545783698733</v>
      </c>
      <c r="L484">
        <v>104368.76504609601</v>
      </c>
      <c r="M484">
        <v>110577.13775980746</v>
      </c>
      <c r="N484">
        <v>0</v>
      </c>
      <c r="O484">
        <v>0</v>
      </c>
      <c r="P484">
        <v>0</v>
      </c>
      <c r="Q484">
        <v>0</v>
      </c>
      <c r="R484">
        <v>0</v>
      </c>
      <c r="S484">
        <v>0</v>
      </c>
      <c r="T484">
        <v>0</v>
      </c>
      <c r="U484">
        <v>0</v>
      </c>
      <c r="V484">
        <v>0</v>
      </c>
      <c r="W484">
        <v>0</v>
      </c>
      <c r="X484">
        <v>0</v>
      </c>
      <c r="Y484">
        <v>0</v>
      </c>
      <c r="Z484">
        <v>0</v>
      </c>
      <c r="AA484">
        <v>0</v>
      </c>
      <c r="AB484">
        <v>0</v>
      </c>
      <c r="AC484">
        <v>0</v>
      </c>
      <c r="AD484">
        <v>0</v>
      </c>
      <c r="AE484">
        <v>0</v>
      </c>
      <c r="AF484">
        <v>0</v>
      </c>
    </row>
    <row r="485" spans="1:34">
      <c r="A485" s="16" t="s">
        <v>195</v>
      </c>
      <c r="B485">
        <v>628178.26786452695</v>
      </c>
      <c r="C485">
        <v>588509.36732019589</v>
      </c>
      <c r="D485">
        <v>584749.94810954097</v>
      </c>
      <c r="E485">
        <v>536977.38016839651</v>
      </c>
      <c r="F485">
        <v>517108.23048382846</v>
      </c>
      <c r="G485">
        <v>549216.98417558626</v>
      </c>
      <c r="H485">
        <v>541296.25482713594</v>
      </c>
      <c r="I485">
        <v>521619.06682894123</v>
      </c>
      <c r="J485">
        <v>482706.64778568636</v>
      </c>
      <c r="K485">
        <v>430217.72891849367</v>
      </c>
      <c r="L485">
        <v>521843.82523048011</v>
      </c>
      <c r="M485">
        <v>552885.68879903737</v>
      </c>
      <c r="N485">
        <v>439125.11642522417</v>
      </c>
      <c r="O485">
        <v>451328.5301226388</v>
      </c>
      <c r="P485">
        <v>424632.02982469928</v>
      </c>
      <c r="Q485">
        <v>461182.89552841266</v>
      </c>
      <c r="R485">
        <v>477435.78937807726</v>
      </c>
      <c r="S485">
        <v>469388.50660177384</v>
      </c>
      <c r="T485">
        <v>500209.31442658231</v>
      </c>
      <c r="U485">
        <v>530400.29316153505</v>
      </c>
      <c r="V485">
        <v>534018.91232022468</v>
      </c>
      <c r="W485">
        <v>584687.58649345476</v>
      </c>
      <c r="X485">
        <v>651515.83734906616</v>
      </c>
      <c r="Y485">
        <v>660710.57074382296</v>
      </c>
      <c r="Z485">
        <v>580792.75390401413</v>
      </c>
      <c r="AA485">
        <v>654913.32096048584</v>
      </c>
      <c r="AB485">
        <v>617546.12939765863</v>
      </c>
      <c r="AC485">
        <v>556995.08503210754</v>
      </c>
      <c r="AD485">
        <v>544792.54042347858</v>
      </c>
      <c r="AE485">
        <v>508080.47993157373</v>
      </c>
      <c r="AF485">
        <v>445421.32459215733</v>
      </c>
    </row>
    <row r="486" spans="1:34">
      <c r="A486" s="69" t="s">
        <v>361</v>
      </c>
      <c r="B486">
        <v>0</v>
      </c>
      <c r="C486">
        <v>0</v>
      </c>
      <c r="D486">
        <v>0</v>
      </c>
      <c r="E486">
        <v>0</v>
      </c>
      <c r="F486">
        <v>0</v>
      </c>
      <c r="G486">
        <v>0</v>
      </c>
      <c r="H486">
        <v>0</v>
      </c>
      <c r="I486">
        <v>0</v>
      </c>
      <c r="J486">
        <v>0</v>
      </c>
      <c r="K486">
        <v>0</v>
      </c>
      <c r="L486">
        <v>0</v>
      </c>
      <c r="M486">
        <v>0</v>
      </c>
      <c r="N486">
        <v>0</v>
      </c>
      <c r="O486">
        <v>0</v>
      </c>
      <c r="P486">
        <v>0</v>
      </c>
      <c r="Q486">
        <v>0</v>
      </c>
      <c r="R486">
        <v>0</v>
      </c>
      <c r="S486">
        <v>0</v>
      </c>
      <c r="T486">
        <v>0</v>
      </c>
      <c r="U486">
        <v>0</v>
      </c>
      <c r="V486">
        <v>0</v>
      </c>
      <c r="W486">
        <v>0</v>
      </c>
      <c r="X486">
        <v>0</v>
      </c>
      <c r="Y486">
        <v>0</v>
      </c>
      <c r="Z486">
        <v>0</v>
      </c>
      <c r="AA486">
        <v>0</v>
      </c>
      <c r="AB486">
        <v>0</v>
      </c>
      <c r="AC486">
        <v>0</v>
      </c>
      <c r="AD486">
        <v>0</v>
      </c>
      <c r="AE486">
        <v>0</v>
      </c>
      <c r="AF486">
        <v>0</v>
      </c>
    </row>
    <row r="487" spans="1:34">
      <c r="A487" s="158" t="s">
        <v>362</v>
      </c>
      <c r="B487">
        <v>0</v>
      </c>
      <c r="C487">
        <v>0</v>
      </c>
      <c r="D487">
        <v>0</v>
      </c>
      <c r="E487">
        <v>0</v>
      </c>
      <c r="F487">
        <v>0</v>
      </c>
      <c r="G487">
        <v>0</v>
      </c>
      <c r="H487">
        <v>0</v>
      </c>
      <c r="I487">
        <v>0</v>
      </c>
      <c r="J487">
        <v>0</v>
      </c>
      <c r="K487">
        <v>0</v>
      </c>
      <c r="L487">
        <v>0</v>
      </c>
      <c r="M487">
        <v>0</v>
      </c>
      <c r="N487">
        <v>0</v>
      </c>
      <c r="O487">
        <v>0</v>
      </c>
      <c r="P487">
        <v>0</v>
      </c>
      <c r="Q487">
        <v>0</v>
      </c>
      <c r="R487">
        <v>0</v>
      </c>
      <c r="S487">
        <v>0</v>
      </c>
      <c r="T487">
        <v>0</v>
      </c>
      <c r="U487">
        <v>0</v>
      </c>
      <c r="V487">
        <v>0</v>
      </c>
      <c r="W487">
        <v>0</v>
      </c>
      <c r="X487">
        <v>0</v>
      </c>
      <c r="Y487">
        <v>0</v>
      </c>
      <c r="Z487">
        <v>0</v>
      </c>
      <c r="AA487">
        <v>0</v>
      </c>
      <c r="AB487">
        <v>0</v>
      </c>
      <c r="AC487">
        <v>0</v>
      </c>
      <c r="AD487">
        <v>0</v>
      </c>
      <c r="AE487">
        <v>0</v>
      </c>
      <c r="AF487">
        <v>0</v>
      </c>
    </row>
    <row r="488" spans="1:34">
      <c r="A488" s="16" t="s">
        <v>180</v>
      </c>
      <c r="B488">
        <v>0</v>
      </c>
      <c r="C488">
        <v>25127.130714581075</v>
      </c>
      <c r="D488">
        <v>47548.673912289465</v>
      </c>
      <c r="E488">
        <v>69569.616315396968</v>
      </c>
      <c r="F488">
        <v>86722.849548308048</v>
      </c>
      <c r="G488">
        <v>109485.58604110885</v>
      </c>
      <c r="H488">
        <v>136305.0918354296</v>
      </c>
      <c r="I488">
        <v>160592.7731669982</v>
      </c>
      <c r="J488">
        <v>179698.68438562553</v>
      </c>
      <c r="K488">
        <v>198424.89661390326</v>
      </c>
      <c r="L488">
        <v>224803.62455865645</v>
      </c>
      <c r="M488">
        <v>249440.28474009107</v>
      </c>
      <c r="N488">
        <v>281749.70890321297</v>
      </c>
      <c r="O488">
        <v>304362.54481569829</v>
      </c>
      <c r="P488">
        <v>337652.60738887248</v>
      </c>
      <c r="Q488">
        <v>362636.27461558051</v>
      </c>
      <c r="R488">
        <v>400087.02546814841</v>
      </c>
      <c r="S488">
        <v>424673.58962822595</v>
      </c>
      <c r="T488">
        <v>464006.43773489603</v>
      </c>
      <c r="U488">
        <v>487462.6965793572</v>
      </c>
      <c r="V488">
        <v>522800.24673532951</v>
      </c>
      <c r="W488">
        <v>569374.23667228955</v>
      </c>
      <c r="X488">
        <v>620483.84053095616</v>
      </c>
      <c r="Y488">
        <v>657519.91257831524</v>
      </c>
      <c r="Z488">
        <v>699865.6849774177</v>
      </c>
      <c r="AA488">
        <v>732625.18674681173</v>
      </c>
      <c r="AB488">
        <v>758782.067318641</v>
      </c>
      <c r="AC488">
        <v>787893.02512224088</v>
      </c>
      <c r="AD488">
        <v>823282.67004805198</v>
      </c>
    </row>
    <row r="489" spans="1:34">
      <c r="A489" s="16" t="s">
        <v>68</v>
      </c>
      <c r="B489">
        <v>502542.61429162155</v>
      </c>
      <c r="C489">
        <v>456114.31964559574</v>
      </c>
      <c r="D489">
        <v>432906.7421310732</v>
      </c>
      <c r="E489">
        <v>429966.85547957366</v>
      </c>
      <c r="F489">
        <v>434045.59683574707</v>
      </c>
      <c r="G489">
        <v>413305.34453581931</v>
      </c>
      <c r="H489">
        <v>390733.01901736564</v>
      </c>
      <c r="I489">
        <v>378247.38048321113</v>
      </c>
      <c r="J489">
        <v>365388.4455724975</v>
      </c>
      <c r="K489">
        <v>358890.40386706818</v>
      </c>
      <c r="L489">
        <v>364019.51735310449</v>
      </c>
      <c r="M489">
        <v>366689.55790148204</v>
      </c>
      <c r="N489">
        <v>381853.72835127788</v>
      </c>
      <c r="O489">
        <v>392780.8405165429</v>
      </c>
      <c r="P489">
        <v>418450.98666429735</v>
      </c>
      <c r="Q489">
        <v>362973.24483819678</v>
      </c>
      <c r="R489">
        <v>361135.43891411903</v>
      </c>
      <c r="S489">
        <v>387937.51864025195</v>
      </c>
      <c r="T489">
        <v>325636.09145460906</v>
      </c>
      <c r="U489">
        <v>325780.32525032311</v>
      </c>
      <c r="V489">
        <v>258418.55853523241</v>
      </c>
      <c r="W489">
        <v>0</v>
      </c>
      <c r="X489">
        <v>0</v>
      </c>
      <c r="Y489">
        <v>0</v>
      </c>
      <c r="Z489">
        <v>0</v>
      </c>
      <c r="AA489">
        <v>0</v>
      </c>
      <c r="AB489">
        <v>0</v>
      </c>
      <c r="AC489">
        <v>0</v>
      </c>
      <c r="AD489">
        <v>0</v>
      </c>
    </row>
    <row r="490" spans="1:34">
      <c r="A490" s="16" t="s">
        <v>69</v>
      </c>
      <c r="B490">
        <v>125635.65357290539</v>
      </c>
      <c r="C490">
        <v>114028.57991139893</v>
      </c>
      <c r="D490">
        <v>108226.6855327683</v>
      </c>
      <c r="E490">
        <v>107491.71386989341</v>
      </c>
      <c r="F490">
        <v>108511.39920893677</v>
      </c>
      <c r="G490">
        <v>103326.33613395483</v>
      </c>
      <c r="H490">
        <v>97683.254754341411</v>
      </c>
      <c r="I490">
        <v>94561.845120802784</v>
      </c>
      <c r="J490">
        <v>91347.111393124374</v>
      </c>
      <c r="K490">
        <v>89722.600966767044</v>
      </c>
      <c r="L490">
        <v>91004.879338276121</v>
      </c>
      <c r="M490">
        <v>91672.38947537051</v>
      </c>
      <c r="N490">
        <v>95463.43208781947</v>
      </c>
      <c r="O490">
        <v>98195.210129135725</v>
      </c>
      <c r="P490">
        <v>104612.74666607434</v>
      </c>
      <c r="Q490">
        <v>90743.311209549196</v>
      </c>
      <c r="R490">
        <v>90283.859728529758</v>
      </c>
      <c r="S490">
        <v>96984.379660062972</v>
      </c>
      <c r="T490">
        <v>81409.022863652252</v>
      </c>
      <c r="U490">
        <v>81445.081312580762</v>
      </c>
      <c r="V490">
        <v>64604.639633808089</v>
      </c>
      <c r="W490">
        <v>376809.75720858248</v>
      </c>
      <c r="X490">
        <v>359765.12591496971</v>
      </c>
      <c r="Y490">
        <v>295930.94610838854</v>
      </c>
      <c r="Z490">
        <v>262087.0643508262</v>
      </c>
      <c r="AA490">
        <v>228460.8974678113</v>
      </c>
      <c r="AB490">
        <v>202353.02191492618</v>
      </c>
      <c r="AC490">
        <v>189722.70824618844</v>
      </c>
      <c r="AD490">
        <v>170043.48796366726</v>
      </c>
    </row>
    <row r="491" spans="1:34">
      <c r="A491" s="16" t="s">
        <v>195</v>
      </c>
      <c r="B491">
        <v>628178.26786452695</v>
      </c>
      <c r="C491">
        <v>570142.89955699467</v>
      </c>
      <c r="D491">
        <v>541133.42766384152</v>
      </c>
      <c r="E491">
        <v>537458.56934946706</v>
      </c>
      <c r="F491">
        <v>542556.99604468385</v>
      </c>
      <c r="G491">
        <v>516631.68066977413</v>
      </c>
      <c r="H491">
        <v>488416.27377170708</v>
      </c>
      <c r="I491">
        <v>472809.22560401389</v>
      </c>
      <c r="J491">
        <v>456735.55696562189</v>
      </c>
      <c r="K491">
        <v>448613.00483383524</v>
      </c>
      <c r="L491">
        <v>455024.39669138059</v>
      </c>
      <c r="M491">
        <v>458361.94737685256</v>
      </c>
      <c r="N491">
        <v>477317.16043909732</v>
      </c>
      <c r="O491">
        <v>490976.05064567865</v>
      </c>
      <c r="P491">
        <v>523063.73333037167</v>
      </c>
      <c r="Q491">
        <v>453716.55604774598</v>
      </c>
      <c r="R491">
        <v>451419.29864264879</v>
      </c>
      <c r="S491">
        <v>484921.8983003149</v>
      </c>
      <c r="T491">
        <v>407045.11431826133</v>
      </c>
      <c r="U491">
        <v>407225.4065629039</v>
      </c>
      <c r="V491">
        <v>323023.19816904049</v>
      </c>
      <c r="W491">
        <v>376809.75720858248</v>
      </c>
      <c r="X491">
        <v>359765.12591496971</v>
      </c>
      <c r="Y491">
        <v>295930.94610838854</v>
      </c>
      <c r="Z491">
        <v>262087.0643508262</v>
      </c>
      <c r="AA491">
        <v>228460.8974678113</v>
      </c>
      <c r="AB491">
        <v>202353.02191492615</v>
      </c>
      <c r="AC491">
        <v>189722.70824618844</v>
      </c>
      <c r="AD491">
        <v>170043.48796366726</v>
      </c>
    </row>
    <row r="492" spans="1:34">
      <c r="A492" s="69" t="s">
        <v>361</v>
      </c>
      <c r="B492">
        <v>0</v>
      </c>
      <c r="C492">
        <v>0</v>
      </c>
      <c r="D492">
        <v>0</v>
      </c>
      <c r="E492">
        <v>0</v>
      </c>
      <c r="F492">
        <v>0</v>
      </c>
      <c r="G492">
        <v>0</v>
      </c>
      <c r="H492">
        <v>0</v>
      </c>
      <c r="I492">
        <v>0</v>
      </c>
      <c r="J492">
        <v>0</v>
      </c>
      <c r="K492">
        <v>0</v>
      </c>
      <c r="L492">
        <v>0</v>
      </c>
      <c r="M492">
        <v>0</v>
      </c>
      <c r="N492">
        <v>0</v>
      </c>
      <c r="O492">
        <v>0</v>
      </c>
      <c r="P492">
        <v>0</v>
      </c>
      <c r="Q492">
        <v>0</v>
      </c>
      <c r="R492">
        <v>0</v>
      </c>
      <c r="S492">
        <v>0</v>
      </c>
      <c r="T492">
        <v>0</v>
      </c>
      <c r="U492">
        <v>0</v>
      </c>
      <c r="V492">
        <v>0</v>
      </c>
      <c r="W492">
        <v>0</v>
      </c>
      <c r="X492">
        <v>0</v>
      </c>
      <c r="Y492">
        <v>0</v>
      </c>
      <c r="Z492">
        <v>0</v>
      </c>
      <c r="AA492">
        <v>0</v>
      </c>
      <c r="AB492">
        <v>0</v>
      </c>
      <c r="AC492">
        <v>0</v>
      </c>
      <c r="AD492">
        <v>0</v>
      </c>
    </row>
    <row r="493" spans="1:34">
      <c r="A493" s="158" t="s">
        <v>362</v>
      </c>
      <c r="B493">
        <v>0</v>
      </c>
      <c r="C493">
        <v>0</v>
      </c>
      <c r="D493">
        <v>0</v>
      </c>
      <c r="E493">
        <v>0</v>
      </c>
      <c r="F493">
        <v>0</v>
      </c>
      <c r="G493">
        <v>0</v>
      </c>
      <c r="H493">
        <v>0</v>
      </c>
      <c r="I493">
        <v>0</v>
      </c>
      <c r="J493">
        <v>0</v>
      </c>
      <c r="K493">
        <v>0</v>
      </c>
      <c r="L493">
        <v>0</v>
      </c>
      <c r="M493">
        <v>0</v>
      </c>
      <c r="N493">
        <v>0</v>
      </c>
      <c r="O493">
        <v>0</v>
      </c>
      <c r="P493">
        <v>0</v>
      </c>
      <c r="Q493">
        <v>0</v>
      </c>
      <c r="R493">
        <v>0</v>
      </c>
      <c r="S493">
        <v>0</v>
      </c>
      <c r="T493">
        <v>0</v>
      </c>
      <c r="U493">
        <v>0</v>
      </c>
      <c r="V493">
        <v>0</v>
      </c>
      <c r="W493">
        <v>0</v>
      </c>
      <c r="X493">
        <v>0</v>
      </c>
      <c r="Y493">
        <v>0</v>
      </c>
      <c r="Z493">
        <v>0</v>
      </c>
      <c r="AA493">
        <v>0</v>
      </c>
      <c r="AB493">
        <v>0</v>
      </c>
      <c r="AC493">
        <v>0</v>
      </c>
      <c r="AD493">
        <v>0</v>
      </c>
    </row>
    <row r="494" spans="1:34">
      <c r="A494" s="16" t="s">
        <v>180</v>
      </c>
      <c r="B494">
        <v>0</v>
      </c>
      <c r="C494">
        <v>25127.130714581075</v>
      </c>
      <c r="D494">
        <v>49431.305125448569</v>
      </c>
      <c r="E494">
        <v>71213.387297737281</v>
      </c>
      <c r="F494">
        <v>87653.579438046901</v>
      </c>
      <c r="G494">
        <v>108531.35861400049</v>
      </c>
      <c r="H494">
        <v>138690.74467575012</v>
      </c>
      <c r="I494">
        <v>164770.02434863403</v>
      </c>
      <c r="J494">
        <v>192182.37391592195</v>
      </c>
      <c r="K494">
        <v>221038.83418769663</v>
      </c>
      <c r="L494">
        <v>253864.05416753079</v>
      </c>
      <c r="M494">
        <v>291971.35860305466</v>
      </c>
      <c r="N494">
        <v>330139.49767744122</v>
      </c>
      <c r="O494">
        <v>368358.67560791777</v>
      </c>
      <c r="P494">
        <v>401583.83687449456</v>
      </c>
      <c r="Q494">
        <v>439577.1051217874</v>
      </c>
      <c r="R494">
        <v>479317.2680401245</v>
      </c>
      <c r="S494">
        <v>529646.99863554677</v>
      </c>
      <c r="T494">
        <v>577298.82089850144</v>
      </c>
      <c r="U494">
        <v>617053.26340704819</v>
      </c>
      <c r="V494">
        <v>654841.62438078993</v>
      </c>
      <c r="W494">
        <v>722158.90245242254</v>
      </c>
      <c r="X494">
        <v>761799.51549817226</v>
      </c>
      <c r="Y494">
        <v>803622.58218692045</v>
      </c>
      <c r="Z494">
        <v>872809.26476534631</v>
      </c>
      <c r="AA494">
        <v>907922.59310159367</v>
      </c>
      <c r="AB494">
        <v>951365.68774318148</v>
      </c>
      <c r="AC494">
        <v>1014408.8393922271</v>
      </c>
      <c r="AD494">
        <v>1097336.6964210202</v>
      </c>
      <c r="AE494">
        <v>1154364.3913736367</v>
      </c>
      <c r="AF494">
        <v>1211884.4618115858</v>
      </c>
      <c r="AG494">
        <v>1280447.7081437393</v>
      </c>
      <c r="AH494">
        <v>1356857.8707058199</v>
      </c>
    </row>
    <row r="495" spans="1:34">
      <c r="A495" s="16" t="s">
        <v>68</v>
      </c>
      <c r="B495">
        <v>502542.61429162155</v>
      </c>
      <c r="C495">
        <v>487860.46873393271</v>
      </c>
      <c r="D495">
        <v>452015.38680670445</v>
      </c>
      <c r="E495">
        <v>434037.43882173765</v>
      </c>
      <c r="F495">
        <v>423807.34104071261</v>
      </c>
      <c r="G495">
        <v>413143.00792259659</v>
      </c>
      <c r="H495">
        <v>409487.4838226405</v>
      </c>
      <c r="I495">
        <v>426565.67614244856</v>
      </c>
      <c r="J495">
        <v>371925.89737804129</v>
      </c>
      <c r="K495">
        <v>439275.24602987588</v>
      </c>
      <c r="L495">
        <v>505282.44696291146</v>
      </c>
      <c r="M495">
        <v>537759.19785642438</v>
      </c>
      <c r="N495">
        <v>495552.61083285528</v>
      </c>
      <c r="O495">
        <v>483096.31674946041</v>
      </c>
      <c r="P495">
        <v>468336.76791463542</v>
      </c>
      <c r="Q495">
        <v>496670.06963115901</v>
      </c>
      <c r="R495">
        <v>480850.13912240742</v>
      </c>
      <c r="S495">
        <v>444479.42473410163</v>
      </c>
      <c r="T495">
        <v>404712.63803045178</v>
      </c>
      <c r="U495">
        <v>445949.31302746828</v>
      </c>
      <c r="V495">
        <v>460711.81233896833</v>
      </c>
      <c r="W495">
        <v>452214.08054496022</v>
      </c>
      <c r="X495">
        <v>434076.54278354737</v>
      </c>
      <c r="Y495">
        <v>390881.14154774405</v>
      </c>
      <c r="Z495">
        <v>405053.93509281659</v>
      </c>
      <c r="AA495">
        <v>367137.72972772014</v>
      </c>
      <c r="AB495">
        <v>345158.43975147791</v>
      </c>
      <c r="AC495">
        <v>319550.97489099536</v>
      </c>
      <c r="AD495">
        <v>281527.1002517778</v>
      </c>
      <c r="AE495">
        <v>249945.07277990531</v>
      </c>
      <c r="AF495">
        <v>178131.51134554166</v>
      </c>
      <c r="AG495">
        <v>157007.34639535798</v>
      </c>
      <c r="AH495">
        <v>199473.22845920169</v>
      </c>
    </row>
    <row r="496" spans="1:34">
      <c r="A496" s="16" t="s">
        <v>69</v>
      </c>
      <c r="B496">
        <v>125635.65357290539</v>
      </c>
      <c r="C496">
        <v>121965.11718348318</v>
      </c>
      <c r="D496">
        <v>113003.84670167611</v>
      </c>
      <c r="E496">
        <v>108509.35970543441</v>
      </c>
      <c r="F496">
        <v>105951.83526017815</v>
      </c>
      <c r="G496">
        <v>103285.75198064915</v>
      </c>
      <c r="H496">
        <v>102371.87095566012</v>
      </c>
      <c r="I496">
        <v>106641.41903561214</v>
      </c>
      <c r="J496">
        <v>92981.474344510323</v>
      </c>
      <c r="K496">
        <v>109818.81150746897</v>
      </c>
      <c r="L496">
        <v>126320.61174072785</v>
      </c>
      <c r="M496">
        <v>134439.79946410609</v>
      </c>
      <c r="N496">
        <v>123888.15270821382</v>
      </c>
      <c r="O496">
        <v>120774.0791873651</v>
      </c>
      <c r="P496">
        <v>117084.19197865886</v>
      </c>
      <c r="Q496">
        <v>124167.51740778977</v>
      </c>
      <c r="R496">
        <v>120212.53478060187</v>
      </c>
      <c r="S496">
        <v>111119.85618352542</v>
      </c>
      <c r="T496">
        <v>101178.15950761296</v>
      </c>
      <c r="U496">
        <v>111487.3282568671</v>
      </c>
      <c r="V496">
        <v>115177.95308474213</v>
      </c>
      <c r="W496">
        <v>113053.52013624008</v>
      </c>
      <c r="X496">
        <v>108519.13569588687</v>
      </c>
      <c r="Y496">
        <v>97720.285386936041</v>
      </c>
      <c r="Z496">
        <v>101263.48377320418</v>
      </c>
      <c r="AA496">
        <v>91784.432431930065</v>
      </c>
      <c r="AB496">
        <v>86289.609937869507</v>
      </c>
      <c r="AC496">
        <v>79887.74372274887</v>
      </c>
      <c r="AD496">
        <v>70381.775062944478</v>
      </c>
      <c r="AE496">
        <v>62486.26819497635</v>
      </c>
      <c r="AF496">
        <v>44532.877836385429</v>
      </c>
      <c r="AG496">
        <v>39251.836598839509</v>
      </c>
      <c r="AH496">
        <v>0</v>
      </c>
    </row>
    <row r="497" spans="1:34">
      <c r="A497" s="16" t="s">
        <v>195</v>
      </c>
      <c r="B497">
        <v>628178.26786452695</v>
      </c>
      <c r="C497">
        <v>609825.58591741591</v>
      </c>
      <c r="D497">
        <v>565019.2335083806</v>
      </c>
      <c r="E497">
        <v>542546.79852717207</v>
      </c>
      <c r="F497">
        <v>529759.17630089074</v>
      </c>
      <c r="G497">
        <v>516428.75990324572</v>
      </c>
      <c r="H497">
        <v>511859.35477830062</v>
      </c>
      <c r="I497">
        <v>533207.0951780607</v>
      </c>
      <c r="J497">
        <v>464907.37172255164</v>
      </c>
      <c r="K497">
        <v>549094.05753734487</v>
      </c>
      <c r="L497">
        <v>631603.05870363931</v>
      </c>
      <c r="M497">
        <v>672198.99732053047</v>
      </c>
      <c r="N497">
        <v>619440.76354106911</v>
      </c>
      <c r="O497">
        <v>603870.39593682555</v>
      </c>
      <c r="P497">
        <v>585420.95989329426</v>
      </c>
      <c r="Q497">
        <v>620837.58703894878</v>
      </c>
      <c r="R497">
        <v>601062.67390300927</v>
      </c>
      <c r="S497">
        <v>555599.28091762704</v>
      </c>
      <c r="T497">
        <v>505890.79753806477</v>
      </c>
      <c r="U497">
        <v>557436.6412843354</v>
      </c>
      <c r="V497">
        <v>575889.76542371046</v>
      </c>
      <c r="W497">
        <v>565267.60068120027</v>
      </c>
      <c r="X497">
        <v>542595.67847943422</v>
      </c>
      <c r="Y497">
        <v>488601.42693468009</v>
      </c>
      <c r="Z497">
        <v>506317.41886602074</v>
      </c>
      <c r="AA497">
        <v>458922.16215965024</v>
      </c>
      <c r="AB497">
        <v>431448.04968934745</v>
      </c>
      <c r="AC497">
        <v>399438.71861374425</v>
      </c>
      <c r="AD497">
        <v>351908.8753147223</v>
      </c>
      <c r="AE497">
        <v>312431.34097488166</v>
      </c>
      <c r="AF497">
        <v>222664.38918192708</v>
      </c>
      <c r="AG497">
        <v>196259.18299419747</v>
      </c>
      <c r="AH497">
        <v>199473.22845920169</v>
      </c>
    </row>
    <row r="498" spans="1:34">
      <c r="A498" s="69" t="s">
        <v>361</v>
      </c>
      <c r="B498">
        <v>0</v>
      </c>
      <c r="C498">
        <v>0</v>
      </c>
      <c r="D498">
        <v>0</v>
      </c>
      <c r="E498">
        <v>0</v>
      </c>
      <c r="F498">
        <v>0</v>
      </c>
      <c r="G498">
        <v>0</v>
      </c>
      <c r="H498">
        <v>0</v>
      </c>
      <c r="I498">
        <v>0</v>
      </c>
      <c r="J498">
        <v>0</v>
      </c>
      <c r="K498">
        <v>0</v>
      </c>
      <c r="L498">
        <v>0</v>
      </c>
      <c r="M498">
        <v>0</v>
      </c>
      <c r="N498">
        <v>0</v>
      </c>
      <c r="O498">
        <v>0</v>
      </c>
      <c r="P498">
        <v>0</v>
      </c>
      <c r="Q498">
        <v>0</v>
      </c>
      <c r="R498">
        <v>0</v>
      </c>
      <c r="S498">
        <v>0</v>
      </c>
      <c r="T498">
        <v>0</v>
      </c>
      <c r="U498">
        <v>0</v>
      </c>
      <c r="V498">
        <v>0</v>
      </c>
      <c r="W498">
        <v>0</v>
      </c>
      <c r="X498">
        <v>0</v>
      </c>
      <c r="Y498">
        <v>0</v>
      </c>
      <c r="Z498">
        <v>0</v>
      </c>
      <c r="AA498">
        <v>0</v>
      </c>
      <c r="AB498">
        <v>0</v>
      </c>
      <c r="AC498">
        <v>0</v>
      </c>
      <c r="AD498">
        <v>0</v>
      </c>
      <c r="AE498">
        <v>0</v>
      </c>
      <c r="AF498">
        <v>0</v>
      </c>
      <c r="AG498">
        <v>0</v>
      </c>
      <c r="AH498">
        <v>0</v>
      </c>
    </row>
    <row r="499" spans="1:34">
      <c r="A499" s="158" t="s">
        <v>362</v>
      </c>
      <c r="B499">
        <v>0</v>
      </c>
      <c r="C499">
        <v>0</v>
      </c>
      <c r="D499">
        <v>0</v>
      </c>
      <c r="E499">
        <v>0</v>
      </c>
      <c r="F499">
        <v>0</v>
      </c>
      <c r="G499">
        <v>0</v>
      </c>
      <c r="H499">
        <v>0</v>
      </c>
      <c r="I499">
        <v>0</v>
      </c>
      <c r="J499">
        <v>0</v>
      </c>
      <c r="K499">
        <v>0</v>
      </c>
      <c r="L499">
        <v>0</v>
      </c>
      <c r="M499">
        <v>0</v>
      </c>
      <c r="N499">
        <v>0</v>
      </c>
      <c r="O499">
        <v>0</v>
      </c>
      <c r="P499">
        <v>0</v>
      </c>
      <c r="Q499">
        <v>0</v>
      </c>
      <c r="R499">
        <v>0</v>
      </c>
      <c r="S499">
        <v>0</v>
      </c>
      <c r="T499">
        <v>0</v>
      </c>
      <c r="U499">
        <v>0</v>
      </c>
      <c r="V499">
        <v>0</v>
      </c>
      <c r="W499">
        <v>0</v>
      </c>
      <c r="X499">
        <v>0</v>
      </c>
      <c r="Y499">
        <v>0</v>
      </c>
      <c r="Z499">
        <v>0</v>
      </c>
      <c r="AA499">
        <v>0</v>
      </c>
      <c r="AB499">
        <v>0</v>
      </c>
      <c r="AC499">
        <v>0</v>
      </c>
      <c r="AD499">
        <v>0</v>
      </c>
      <c r="AE499">
        <v>0</v>
      </c>
      <c r="AF499">
        <v>0</v>
      </c>
      <c r="AG499">
        <v>0</v>
      </c>
      <c r="AH499">
        <v>0</v>
      </c>
    </row>
    <row r="500" spans="1:34">
      <c r="A500" s="16" t="s">
        <v>180</v>
      </c>
      <c r="B500">
        <v>0</v>
      </c>
      <c r="C500">
        <v>25127.130714581075</v>
      </c>
      <c r="D500">
        <v>49064.806548723849</v>
      </c>
      <c r="E500">
        <v>72354.950883479847</v>
      </c>
      <c r="F500">
        <v>91169.203942041175</v>
      </c>
      <c r="G500">
        <v>113543.91428291739</v>
      </c>
      <c r="H500">
        <v>136306.201758743</v>
      </c>
      <c r="I500">
        <v>163580.59034020719</v>
      </c>
      <c r="J500">
        <v>186472.71010500466</v>
      </c>
      <c r="K500">
        <v>211453.02883665069</v>
      </c>
      <c r="L500">
        <v>241036.38331078461</v>
      </c>
      <c r="M500">
        <v>265170.02100747527</v>
      </c>
      <c r="N500">
        <v>290363.98354419321</v>
      </c>
      <c r="O500">
        <v>326283.56385068473</v>
      </c>
      <c r="P500">
        <v>356537.80767041101</v>
      </c>
      <c r="Q500">
        <v>388031.47969550744</v>
      </c>
      <c r="R500">
        <v>421064.50437437452</v>
      </c>
      <c r="S500">
        <v>443101.5791237363</v>
      </c>
      <c r="T500">
        <v>474450.6017807743</v>
      </c>
      <c r="U500">
        <v>519058.78006331646</v>
      </c>
      <c r="V500">
        <v>553383.57427226566</v>
      </c>
      <c r="W500">
        <v>592455.08712341974</v>
      </c>
      <c r="X500">
        <v>646376.84779031679</v>
      </c>
      <c r="Y500">
        <v>715863.50948116556</v>
      </c>
      <c r="Z500">
        <v>766607.27914905886</v>
      </c>
      <c r="AA500">
        <v>818424.69173970434</v>
      </c>
      <c r="AB500">
        <v>871585.07102599053</v>
      </c>
      <c r="AC500">
        <v>942261.9727568985</v>
      </c>
      <c r="AD500">
        <v>998232.29750674788</v>
      </c>
      <c r="AE500">
        <v>1042050.2347602949</v>
      </c>
      <c r="AF500">
        <v>1085580.6768542535</v>
      </c>
    </row>
    <row r="501" spans="1:34">
      <c r="A501" s="16" t="s">
        <v>68</v>
      </c>
      <c r="B501">
        <v>502542.61429162155</v>
      </c>
      <c r="C501">
        <v>479789.22363762726</v>
      </c>
      <c r="D501">
        <v>466392.38445573766</v>
      </c>
      <c r="E501">
        <v>547865.51932941924</v>
      </c>
      <c r="F501">
        <v>593080.58541329741</v>
      </c>
      <c r="G501">
        <v>534026.62913987634</v>
      </c>
      <c r="H501">
        <v>519094.00801808073</v>
      </c>
      <c r="I501">
        <v>462831.28812875494</v>
      </c>
      <c r="J501">
        <v>496265.1417470685</v>
      </c>
      <c r="K501">
        <v>433276.91778608679</v>
      </c>
      <c r="L501">
        <v>464349.75907727459</v>
      </c>
      <c r="M501">
        <v>428394.11975984077</v>
      </c>
      <c r="N501">
        <v>403060.64484182023</v>
      </c>
      <c r="O501">
        <v>404936.87223442411</v>
      </c>
      <c r="P501">
        <v>421666.78733698995</v>
      </c>
      <c r="Q501">
        <v>478801.11889770319</v>
      </c>
      <c r="R501">
        <v>441878.33607228583</v>
      </c>
      <c r="S501">
        <v>406366.37448295264</v>
      </c>
      <c r="T501">
        <v>405212.43879173195</v>
      </c>
      <c r="U501">
        <v>504717.02806869138</v>
      </c>
      <c r="V501">
        <v>505857.06788535626</v>
      </c>
      <c r="W501">
        <v>545220.65030909749</v>
      </c>
      <c r="X501">
        <v>549075.54051226913</v>
      </c>
      <c r="Y501">
        <v>545688.30577896768</v>
      </c>
      <c r="Z501">
        <v>516357.84976193099</v>
      </c>
      <c r="AA501">
        <v>486300.57142980461</v>
      </c>
      <c r="AB501">
        <v>428490.75551310199</v>
      </c>
      <c r="AC501">
        <v>380594.17194928601</v>
      </c>
      <c r="AD501">
        <v>325296.72347864055</v>
      </c>
      <c r="AE501">
        <v>292937.72198590206</v>
      </c>
      <c r="AF501">
        <v>300214.10934669548</v>
      </c>
    </row>
    <row r="502" spans="1:34">
      <c r="A502" s="16" t="s">
        <v>69</v>
      </c>
      <c r="B502">
        <v>125635.65357290539</v>
      </c>
      <c r="C502">
        <v>119947.30590940682</v>
      </c>
      <c r="D502">
        <v>116598.09611393441</v>
      </c>
      <c r="E502">
        <v>0</v>
      </c>
      <c r="F502">
        <v>0</v>
      </c>
      <c r="G502">
        <v>0</v>
      </c>
      <c r="H502">
        <v>0</v>
      </c>
      <c r="I502">
        <v>0</v>
      </c>
      <c r="J502">
        <v>0</v>
      </c>
      <c r="K502">
        <v>0</v>
      </c>
      <c r="L502">
        <v>0</v>
      </c>
      <c r="M502">
        <v>0</v>
      </c>
      <c r="N502">
        <v>0</v>
      </c>
      <c r="O502">
        <v>0</v>
      </c>
      <c r="P502">
        <v>0</v>
      </c>
      <c r="Q502">
        <v>0</v>
      </c>
      <c r="R502">
        <v>0</v>
      </c>
      <c r="S502">
        <v>0</v>
      </c>
      <c r="T502">
        <v>0</v>
      </c>
      <c r="U502">
        <v>0</v>
      </c>
      <c r="V502">
        <v>0</v>
      </c>
      <c r="W502">
        <v>0</v>
      </c>
      <c r="X502">
        <v>0</v>
      </c>
      <c r="Y502">
        <v>0</v>
      </c>
      <c r="Z502">
        <v>0</v>
      </c>
      <c r="AA502">
        <v>0</v>
      </c>
      <c r="AB502">
        <v>0</v>
      </c>
      <c r="AC502">
        <v>0</v>
      </c>
      <c r="AD502">
        <v>0</v>
      </c>
      <c r="AE502">
        <v>0</v>
      </c>
      <c r="AF502">
        <v>0</v>
      </c>
    </row>
    <row r="503" spans="1:34">
      <c r="A503" s="16" t="s">
        <v>195</v>
      </c>
      <c r="B503">
        <v>628178.26786452695</v>
      </c>
      <c r="C503">
        <v>599736.52954703406</v>
      </c>
      <c r="D503">
        <v>582990.48056967207</v>
      </c>
      <c r="E503">
        <v>547865.51932941924</v>
      </c>
      <c r="F503">
        <v>593080.58541329741</v>
      </c>
      <c r="G503">
        <v>534026.62913987634</v>
      </c>
      <c r="H503">
        <v>519094.00801808073</v>
      </c>
      <c r="I503">
        <v>462831.28812875494</v>
      </c>
      <c r="J503">
        <v>496265.1417470685</v>
      </c>
      <c r="K503">
        <v>433276.91778608679</v>
      </c>
      <c r="L503">
        <v>464349.75907727459</v>
      </c>
      <c r="M503">
        <v>428394.11975984077</v>
      </c>
      <c r="N503">
        <v>403060.64484182023</v>
      </c>
      <c r="O503">
        <v>404936.87223442405</v>
      </c>
      <c r="P503">
        <v>421666.78733698995</v>
      </c>
      <c r="Q503">
        <v>478801.11889770319</v>
      </c>
      <c r="R503">
        <v>441878.33607228583</v>
      </c>
      <c r="S503">
        <v>406366.37448295264</v>
      </c>
      <c r="T503">
        <v>405212.43879173195</v>
      </c>
      <c r="U503">
        <v>504717.02806869138</v>
      </c>
      <c r="V503">
        <v>505857.06788535626</v>
      </c>
      <c r="W503">
        <v>545220.65030909749</v>
      </c>
      <c r="X503">
        <v>549075.54051226913</v>
      </c>
      <c r="Y503">
        <v>545688.30577896768</v>
      </c>
      <c r="Z503">
        <v>516357.84976193099</v>
      </c>
      <c r="AA503">
        <v>486300.57142980461</v>
      </c>
      <c r="AB503">
        <v>428490.75551310199</v>
      </c>
      <c r="AC503">
        <v>380594.17194928601</v>
      </c>
      <c r="AD503">
        <v>325296.72347864055</v>
      </c>
      <c r="AE503">
        <v>292937.721985902</v>
      </c>
      <c r="AF503">
        <v>300214.10934669548</v>
      </c>
    </row>
    <row r="504" spans="1:34">
      <c r="A504" s="69" t="s">
        <v>361</v>
      </c>
      <c r="B504">
        <v>0</v>
      </c>
      <c r="C504">
        <v>0</v>
      </c>
      <c r="D504">
        <v>0</v>
      </c>
      <c r="E504">
        <v>0</v>
      </c>
      <c r="F504">
        <v>0</v>
      </c>
      <c r="G504">
        <v>0</v>
      </c>
      <c r="H504">
        <v>0</v>
      </c>
      <c r="I504">
        <v>0</v>
      </c>
      <c r="J504">
        <v>0</v>
      </c>
      <c r="K504">
        <v>0</v>
      </c>
      <c r="L504">
        <v>0</v>
      </c>
      <c r="M504">
        <v>0</v>
      </c>
      <c r="N504">
        <v>0</v>
      </c>
      <c r="O504">
        <v>0</v>
      </c>
      <c r="P504">
        <v>0</v>
      </c>
      <c r="Q504">
        <v>0</v>
      </c>
      <c r="R504">
        <v>0</v>
      </c>
      <c r="S504">
        <v>0</v>
      </c>
      <c r="T504">
        <v>0</v>
      </c>
      <c r="U504">
        <v>0</v>
      </c>
      <c r="V504">
        <v>0</v>
      </c>
      <c r="W504">
        <v>0</v>
      </c>
      <c r="X504">
        <v>0</v>
      </c>
      <c r="Y504">
        <v>0</v>
      </c>
      <c r="Z504">
        <v>0</v>
      </c>
      <c r="AA504">
        <v>0</v>
      </c>
      <c r="AB504">
        <v>0</v>
      </c>
      <c r="AC504">
        <v>0</v>
      </c>
      <c r="AD504">
        <v>0</v>
      </c>
      <c r="AE504">
        <v>0</v>
      </c>
      <c r="AF504">
        <v>0</v>
      </c>
    </row>
    <row r="505" spans="1:34">
      <c r="A505" s="158" t="s">
        <v>362</v>
      </c>
      <c r="B505">
        <v>0</v>
      </c>
      <c r="C505">
        <v>0</v>
      </c>
      <c r="D505">
        <v>0</v>
      </c>
      <c r="E505">
        <v>0</v>
      </c>
      <c r="F505">
        <v>0</v>
      </c>
      <c r="G505">
        <v>0</v>
      </c>
      <c r="H505">
        <v>0</v>
      </c>
      <c r="I505">
        <v>0</v>
      </c>
      <c r="J505">
        <v>0</v>
      </c>
      <c r="K505">
        <v>0</v>
      </c>
      <c r="L505">
        <v>0</v>
      </c>
      <c r="M505">
        <v>0</v>
      </c>
      <c r="N505">
        <v>0</v>
      </c>
      <c r="O505">
        <v>0</v>
      </c>
      <c r="P505">
        <v>0</v>
      </c>
      <c r="Q505">
        <v>0</v>
      </c>
      <c r="R505">
        <v>0</v>
      </c>
      <c r="S505">
        <v>0</v>
      </c>
      <c r="T505">
        <v>0</v>
      </c>
      <c r="U505">
        <v>0</v>
      </c>
      <c r="V505">
        <v>0</v>
      </c>
      <c r="W505">
        <v>0</v>
      </c>
      <c r="X505">
        <v>0</v>
      </c>
      <c r="Y505">
        <v>0</v>
      </c>
      <c r="Z505">
        <v>0</v>
      </c>
      <c r="AA505">
        <v>0</v>
      </c>
      <c r="AB505">
        <v>0</v>
      </c>
      <c r="AC505">
        <v>0</v>
      </c>
      <c r="AD505">
        <v>0</v>
      </c>
      <c r="AE505">
        <v>0</v>
      </c>
      <c r="AF505">
        <v>0</v>
      </c>
    </row>
    <row r="506" spans="1:34">
      <c r="A506" s="16" t="s">
        <v>180</v>
      </c>
      <c r="B506">
        <v>0</v>
      </c>
      <c r="C506">
        <v>25127.130714581075</v>
      </c>
      <c r="D506">
        <v>49840.681092501916</v>
      </c>
      <c r="E506">
        <v>70334.404498981094</v>
      </c>
      <c r="F506">
        <v>88085.643395822874</v>
      </c>
      <c r="G506">
        <v>110522.34670583406</v>
      </c>
      <c r="H506">
        <v>141034.55007328017</v>
      </c>
      <c r="I506">
        <v>166905.00705438919</v>
      </c>
      <c r="J506">
        <v>199862.56074475119</v>
      </c>
      <c r="K506">
        <v>234472.99194046704</v>
      </c>
      <c r="L506">
        <v>277546.56543207285</v>
      </c>
      <c r="M506">
        <v>315592.12675876851</v>
      </c>
      <c r="N506">
        <v>354379.90009997063</v>
      </c>
      <c r="O506">
        <v>398961.43874389643</v>
      </c>
      <c r="P506">
        <v>430895.91837936809</v>
      </c>
      <c r="Q506">
        <v>455702.50194491952</v>
      </c>
      <c r="R506">
        <v>482274.13200381742</v>
      </c>
      <c r="S506">
        <v>515983.15476729802</v>
      </c>
      <c r="T506">
        <v>549520.06937643094</v>
      </c>
      <c r="U506">
        <v>599897.52337364655</v>
      </c>
      <c r="V506">
        <v>658339.46751163679</v>
      </c>
      <c r="W506">
        <v>740248.83812619699</v>
      </c>
      <c r="X506">
        <v>832555.55003547866</v>
      </c>
      <c r="Y506">
        <v>913221.04033454973</v>
      </c>
      <c r="Z506">
        <v>995128.62092986167</v>
      </c>
      <c r="AA506">
        <v>1059486.676530242</v>
      </c>
      <c r="AB506">
        <v>1118827.2043759578</v>
      </c>
      <c r="AC506">
        <v>1161458.8784240452</v>
      </c>
      <c r="AD506">
        <v>1238715.8252603419</v>
      </c>
      <c r="AE506">
        <v>1284082.3778719124</v>
      </c>
      <c r="AF506">
        <v>1316868.3261233321</v>
      </c>
      <c r="AG506">
        <v>1409827.349753968</v>
      </c>
    </row>
    <row r="507" spans="1:34">
      <c r="A507" s="16" t="s">
        <v>68</v>
      </c>
      <c r="B507">
        <v>502542.61429162155</v>
      </c>
      <c r="C507">
        <v>491344.17013700976</v>
      </c>
      <c r="D507">
        <v>474172.82622177555</v>
      </c>
      <c r="E507">
        <v>465925.38991865498</v>
      </c>
      <c r="F507">
        <v>480104.89144883584</v>
      </c>
      <c r="G507">
        <v>478242.35634111863</v>
      </c>
      <c r="H507">
        <v>390355.77702903311</v>
      </c>
      <c r="I507">
        <v>466898.38087221718</v>
      </c>
      <c r="J507">
        <v>480904.66500516294</v>
      </c>
      <c r="K507">
        <v>593953.51584310969</v>
      </c>
      <c r="L507">
        <v>531543.83712839964</v>
      </c>
      <c r="M507">
        <v>548816.24470042402</v>
      </c>
      <c r="N507">
        <v>516516.34614284307</v>
      </c>
      <c r="O507">
        <v>468397.63108250807</v>
      </c>
      <c r="P507">
        <v>459849.56085270329</v>
      </c>
      <c r="Q507">
        <v>411943.56971603964</v>
      </c>
      <c r="R507">
        <v>396848.50057144102</v>
      </c>
      <c r="S507">
        <v>367657.81555072614</v>
      </c>
      <c r="T507">
        <v>473515.33973358251</v>
      </c>
      <c r="U507">
        <v>500622.13589739148</v>
      </c>
      <c r="V507">
        <v>604615.32715772639</v>
      </c>
      <c r="W507">
        <v>608011.98364099616</v>
      </c>
      <c r="X507">
        <v>596617.362383959</v>
      </c>
      <c r="Y507">
        <v>550214.17581551371</v>
      </c>
      <c r="Z507">
        <v>0</v>
      </c>
      <c r="AA507">
        <v>0</v>
      </c>
      <c r="AB507">
        <v>0</v>
      </c>
      <c r="AC507">
        <v>0</v>
      </c>
      <c r="AD507">
        <v>0</v>
      </c>
      <c r="AE507">
        <v>0</v>
      </c>
      <c r="AF507">
        <v>0</v>
      </c>
      <c r="AG507">
        <v>0</v>
      </c>
    </row>
    <row r="508" spans="1:34">
      <c r="A508" s="16" t="s">
        <v>69</v>
      </c>
      <c r="B508">
        <v>125635.65357290539</v>
      </c>
      <c r="C508">
        <v>122836.04253425244</v>
      </c>
      <c r="D508">
        <v>118543.20655544389</v>
      </c>
      <c r="E508">
        <v>116481.34747966375</v>
      </c>
      <c r="F508">
        <v>120026.22286220896</v>
      </c>
      <c r="G508">
        <v>119560.58908527966</v>
      </c>
      <c r="H508">
        <v>97588.944257258278</v>
      </c>
      <c r="I508">
        <v>116724.5952180543</v>
      </c>
      <c r="J508">
        <v>120226.16625129074</v>
      </c>
      <c r="K508">
        <v>148488.37896077742</v>
      </c>
      <c r="L508">
        <v>132885.95928209991</v>
      </c>
      <c r="M508">
        <v>137204.06117510601</v>
      </c>
      <c r="N508">
        <v>129129.08653571077</v>
      </c>
      <c r="O508">
        <v>117099.40777062702</v>
      </c>
      <c r="P508">
        <v>114962.39021317582</v>
      </c>
      <c r="Q508">
        <v>102985.89242900991</v>
      </c>
      <c r="R508">
        <v>99212.125142860255</v>
      </c>
      <c r="S508">
        <v>91914.453887681535</v>
      </c>
      <c r="T508">
        <v>118378.83493339564</v>
      </c>
      <c r="U508">
        <v>125155.53397434788</v>
      </c>
      <c r="V508">
        <v>151153.83178943163</v>
      </c>
      <c r="W508">
        <v>152002.99591024907</v>
      </c>
      <c r="X508">
        <v>149154.34059598978</v>
      </c>
      <c r="Y508">
        <v>137553.54395387846</v>
      </c>
      <c r="Z508">
        <v>631340.91250191058</v>
      </c>
      <c r="AA508">
        <v>770196.04638771899</v>
      </c>
      <c r="AB508">
        <v>656888.32887532399</v>
      </c>
      <c r="AC508">
        <v>636651.65777177794</v>
      </c>
      <c r="AD508">
        <v>645657.84352819843</v>
      </c>
      <c r="AE508">
        <v>564074.47303544066</v>
      </c>
      <c r="AF508">
        <v>526580.20571438898</v>
      </c>
      <c r="AG508">
        <v>438991.40338039107</v>
      </c>
    </row>
    <row r="509" spans="1:34">
      <c r="A509" s="16" t="s">
        <v>195</v>
      </c>
      <c r="B509">
        <v>628178.26786452695</v>
      </c>
      <c r="C509">
        <v>614180.21267126221</v>
      </c>
      <c r="D509">
        <v>592716.03277721943</v>
      </c>
      <c r="E509">
        <v>582406.73739831871</v>
      </c>
      <c r="F509">
        <v>600131.1143110448</v>
      </c>
      <c r="G509">
        <v>597802.94542639831</v>
      </c>
      <c r="H509">
        <v>487944.72128629137</v>
      </c>
      <c r="I509">
        <v>583622.97609027149</v>
      </c>
      <c r="J509">
        <v>601130.83125645365</v>
      </c>
      <c r="K509">
        <v>742441.89480388712</v>
      </c>
      <c r="L509">
        <v>664429.79641049949</v>
      </c>
      <c r="M509">
        <v>686020.30587553</v>
      </c>
      <c r="N509">
        <v>645645.43267855386</v>
      </c>
      <c r="O509">
        <v>585497.03885313508</v>
      </c>
      <c r="P509">
        <v>574811.95106587908</v>
      </c>
      <c r="Q509">
        <v>514929.46214504953</v>
      </c>
      <c r="R509">
        <v>496060.62571430125</v>
      </c>
      <c r="S509">
        <v>459572.26943840767</v>
      </c>
      <c r="T509">
        <v>591894.17466697819</v>
      </c>
      <c r="U509">
        <v>625777.66987173934</v>
      </c>
      <c r="V509">
        <v>755769.15894715802</v>
      </c>
      <c r="W509">
        <v>760014.97955124523</v>
      </c>
      <c r="X509">
        <v>745771.70297994872</v>
      </c>
      <c r="Y509">
        <v>687767.71976939216</v>
      </c>
      <c r="Z509">
        <v>631340.91250191058</v>
      </c>
      <c r="AA509">
        <v>770196.04638771899</v>
      </c>
      <c r="AB509">
        <v>656888.32887532399</v>
      </c>
      <c r="AC509">
        <v>636651.65777177794</v>
      </c>
      <c r="AD509">
        <v>645657.84352819843</v>
      </c>
      <c r="AE509">
        <v>564074.47303544066</v>
      </c>
      <c r="AF509">
        <v>526580.20571438898</v>
      </c>
      <c r="AG509">
        <v>438991.40338039107</v>
      </c>
    </row>
    <row r="510" spans="1:34">
      <c r="A510" s="69" t="s">
        <v>361</v>
      </c>
      <c r="B510">
        <v>0</v>
      </c>
      <c r="C510">
        <v>0</v>
      </c>
      <c r="D510">
        <v>0</v>
      </c>
      <c r="E510">
        <v>0</v>
      </c>
      <c r="F510">
        <v>0</v>
      </c>
      <c r="G510">
        <v>0</v>
      </c>
      <c r="H510">
        <v>0</v>
      </c>
      <c r="I510">
        <v>0</v>
      </c>
      <c r="J510">
        <v>0</v>
      </c>
      <c r="K510">
        <v>0</v>
      </c>
      <c r="L510">
        <v>0</v>
      </c>
      <c r="M510">
        <v>0</v>
      </c>
      <c r="N510">
        <v>0</v>
      </c>
      <c r="O510">
        <v>0</v>
      </c>
      <c r="P510">
        <v>0</v>
      </c>
      <c r="Q510">
        <v>0</v>
      </c>
      <c r="R510">
        <v>0</v>
      </c>
      <c r="S510">
        <v>0</v>
      </c>
      <c r="T510">
        <v>0</v>
      </c>
      <c r="U510">
        <v>0</v>
      </c>
      <c r="V510">
        <v>0</v>
      </c>
      <c r="W510">
        <v>0</v>
      </c>
      <c r="X510">
        <v>0</v>
      </c>
      <c r="Y510">
        <v>0</v>
      </c>
      <c r="Z510">
        <v>0</v>
      </c>
      <c r="AA510">
        <v>0</v>
      </c>
      <c r="AB510">
        <v>0</v>
      </c>
      <c r="AC510">
        <v>0</v>
      </c>
      <c r="AD510">
        <v>0</v>
      </c>
      <c r="AE510">
        <v>0</v>
      </c>
      <c r="AF510">
        <v>0</v>
      </c>
      <c r="AG510">
        <v>0</v>
      </c>
    </row>
    <row r="511" spans="1:34">
      <c r="A511" s="158" t="s">
        <v>362</v>
      </c>
      <c r="B511">
        <v>0</v>
      </c>
      <c r="C511">
        <v>0</v>
      </c>
      <c r="D511">
        <v>0</v>
      </c>
      <c r="E511">
        <v>0</v>
      </c>
      <c r="F511">
        <v>0</v>
      </c>
      <c r="G511">
        <v>0</v>
      </c>
      <c r="H511">
        <v>0</v>
      </c>
      <c r="I511">
        <v>0</v>
      </c>
      <c r="J511">
        <v>0</v>
      </c>
      <c r="K511">
        <v>0</v>
      </c>
      <c r="L511">
        <v>0</v>
      </c>
      <c r="M511">
        <v>0</v>
      </c>
      <c r="N511">
        <v>0</v>
      </c>
      <c r="O511">
        <v>0</v>
      </c>
      <c r="P511">
        <v>0</v>
      </c>
      <c r="Q511">
        <v>0</v>
      </c>
      <c r="R511">
        <v>0</v>
      </c>
      <c r="S511">
        <v>0</v>
      </c>
      <c r="T511">
        <v>0</v>
      </c>
      <c r="U511">
        <v>0</v>
      </c>
      <c r="V511">
        <v>0</v>
      </c>
      <c r="W511">
        <v>0</v>
      </c>
      <c r="X511">
        <v>0</v>
      </c>
      <c r="Y511">
        <v>0</v>
      </c>
      <c r="Z511">
        <v>0</v>
      </c>
      <c r="AA511">
        <v>0</v>
      </c>
      <c r="AB511">
        <v>0</v>
      </c>
      <c r="AC511">
        <v>0</v>
      </c>
      <c r="AD511">
        <v>0</v>
      </c>
      <c r="AE511">
        <v>0</v>
      </c>
      <c r="AF511">
        <v>0</v>
      </c>
      <c r="AG511">
        <v>0</v>
      </c>
    </row>
    <row r="512" spans="1:34">
      <c r="A512" s="16" t="s">
        <v>180</v>
      </c>
      <c r="B512">
        <v>0</v>
      </c>
      <c r="C512">
        <v>25127.130714581075</v>
      </c>
      <c r="D512">
        <v>50094.1094064801</v>
      </c>
      <c r="E512">
        <v>74688.488399079593</v>
      </c>
      <c r="F512">
        <v>95273.739520531264</v>
      </c>
      <c r="G512">
        <v>119512.01239404803</v>
      </c>
      <c r="H512">
        <v>152474.52826820035</v>
      </c>
      <c r="I512">
        <v>183849.61547561947</v>
      </c>
      <c r="J512">
        <v>215021.09194940873</v>
      </c>
      <c r="K512">
        <v>251116.52634322818</v>
      </c>
      <c r="L512">
        <v>285127.20011963253</v>
      </c>
      <c r="M512">
        <v>317566.40182043752</v>
      </c>
      <c r="N512">
        <v>345958.71548259829</v>
      </c>
      <c r="O512">
        <v>373224.53372243867</v>
      </c>
      <c r="P512">
        <v>399452.21170662477</v>
      </c>
      <c r="Q512">
        <v>432821.7823317881</v>
      </c>
      <c r="R512">
        <v>470995.3425488387</v>
      </c>
      <c r="S512">
        <v>507850.92087138753</v>
      </c>
      <c r="T512">
        <v>545739.3563284321</v>
      </c>
      <c r="U512">
        <v>593178.24020290887</v>
      </c>
      <c r="V512">
        <v>618720.69542790181</v>
      </c>
      <c r="W512">
        <v>642526.24052967445</v>
      </c>
      <c r="X512">
        <v>682700.3081922225</v>
      </c>
      <c r="Y512">
        <v>710516.99004853924</v>
      </c>
      <c r="Z512">
        <v>743446.03719705483</v>
      </c>
      <c r="AA512">
        <v>779401.94181859586</v>
      </c>
    </row>
    <row r="513" spans="1:32">
      <c r="A513" s="16" t="s">
        <v>68</v>
      </c>
      <c r="B513">
        <v>502542.61429162155</v>
      </c>
      <c r="C513">
        <v>480306.54125799297</v>
      </c>
      <c r="D513">
        <v>496909.36668220197</v>
      </c>
      <c r="E513">
        <v>506216.00599643687</v>
      </c>
      <c r="F513">
        <v>477828.94190323312</v>
      </c>
      <c r="G513">
        <v>489966.7308741929</v>
      </c>
      <c r="H513">
        <v>486913.09835504997</v>
      </c>
      <c r="I513">
        <v>494204.99158392398</v>
      </c>
      <c r="J513">
        <v>701957.62821442506</v>
      </c>
      <c r="K513">
        <v>621789.44726650626</v>
      </c>
      <c r="L513">
        <v>554795.02709300304</v>
      </c>
      <c r="M513">
        <v>597577.26470402209</v>
      </c>
      <c r="N513">
        <v>588443.39224027062</v>
      </c>
      <c r="O513">
        <v>545159.66422505619</v>
      </c>
      <c r="P513">
        <v>502341.17826538638</v>
      </c>
      <c r="Q513">
        <v>464171.77502282558</v>
      </c>
      <c r="R513">
        <v>452645.88914668601</v>
      </c>
      <c r="S513">
        <v>437995.13647754199</v>
      </c>
      <c r="T513">
        <v>414897.06517584517</v>
      </c>
      <c r="U513">
        <v>419256.43238576653</v>
      </c>
      <c r="V513">
        <v>387739.31198003388</v>
      </c>
      <c r="W513">
        <v>348913.5333960728</v>
      </c>
      <c r="X513">
        <v>352269.30911769241</v>
      </c>
      <c r="Y513">
        <v>337496.02195800678</v>
      </c>
      <c r="Z513">
        <v>322155.7010359891</v>
      </c>
      <c r="AA513">
        <v>307826.91057638766</v>
      </c>
    </row>
    <row r="514" spans="1:32">
      <c r="A514" s="16" t="s">
        <v>69</v>
      </c>
      <c r="B514">
        <v>125635.65357290539</v>
      </c>
      <c r="C514">
        <v>120076.63531449824</v>
      </c>
      <c r="D514">
        <v>124227.34167055051</v>
      </c>
      <c r="E514">
        <v>126554.00149910925</v>
      </c>
      <c r="F514">
        <v>119457.23547580831</v>
      </c>
      <c r="G514">
        <v>122491.68271854825</v>
      </c>
      <c r="H514">
        <v>121728.27458876252</v>
      </c>
      <c r="I514">
        <v>123551.24789598103</v>
      </c>
      <c r="J514">
        <v>0</v>
      </c>
      <c r="K514">
        <v>0</v>
      </c>
      <c r="L514">
        <v>0</v>
      </c>
      <c r="M514">
        <v>0</v>
      </c>
      <c r="N514">
        <v>0</v>
      </c>
      <c r="O514">
        <v>0</v>
      </c>
      <c r="P514">
        <v>0</v>
      </c>
      <c r="Q514">
        <v>0</v>
      </c>
      <c r="R514">
        <v>0</v>
      </c>
      <c r="S514">
        <v>0</v>
      </c>
      <c r="T514">
        <v>0</v>
      </c>
      <c r="U514">
        <v>0</v>
      </c>
      <c r="V514">
        <v>0</v>
      </c>
      <c r="W514">
        <v>0</v>
      </c>
      <c r="X514">
        <v>0</v>
      </c>
      <c r="Y514">
        <v>0</v>
      </c>
      <c r="Z514">
        <v>0</v>
      </c>
      <c r="AA514">
        <v>0</v>
      </c>
    </row>
    <row r="515" spans="1:32">
      <c r="A515" s="16" t="s">
        <v>195</v>
      </c>
      <c r="B515">
        <v>628178.26786452695</v>
      </c>
      <c r="C515">
        <v>600383.17657249118</v>
      </c>
      <c r="D515">
        <v>621136.7083527525</v>
      </c>
      <c r="E515">
        <v>632770.00749554613</v>
      </c>
      <c r="F515">
        <v>597286.17737904144</v>
      </c>
      <c r="G515">
        <v>612458.41359274113</v>
      </c>
      <c r="H515">
        <v>608641.37294381252</v>
      </c>
      <c r="I515">
        <v>617756.23947990499</v>
      </c>
      <c r="J515">
        <v>701957.62821442506</v>
      </c>
      <c r="K515">
        <v>621789.44726650626</v>
      </c>
      <c r="L515">
        <v>554795.02709300304</v>
      </c>
      <c r="M515">
        <v>597577.26470402209</v>
      </c>
      <c r="N515">
        <v>588443.39224027062</v>
      </c>
      <c r="O515">
        <v>545159.66422505619</v>
      </c>
      <c r="P515">
        <v>502341.17826538638</v>
      </c>
      <c r="Q515">
        <v>464171.77502282558</v>
      </c>
      <c r="R515">
        <v>452645.88914668601</v>
      </c>
      <c r="S515">
        <v>437995.13647754199</v>
      </c>
      <c r="T515">
        <v>414897.06517584517</v>
      </c>
      <c r="U515">
        <v>419256.43238576653</v>
      </c>
      <c r="V515">
        <v>387739.31198003388</v>
      </c>
      <c r="W515">
        <v>348913.53339607274</v>
      </c>
      <c r="X515">
        <v>352269.30911769246</v>
      </c>
      <c r="Y515">
        <v>337496.02195800678</v>
      </c>
      <c r="Z515">
        <v>322155.7010359891</v>
      </c>
      <c r="AA515">
        <v>307826.91057638766</v>
      </c>
    </row>
    <row r="516" spans="1:32">
      <c r="A516" s="69" t="s">
        <v>361</v>
      </c>
      <c r="B516">
        <v>0</v>
      </c>
      <c r="C516">
        <v>0</v>
      </c>
      <c r="D516">
        <v>0</v>
      </c>
      <c r="E516">
        <v>0</v>
      </c>
      <c r="F516">
        <v>0</v>
      </c>
      <c r="G516">
        <v>0</v>
      </c>
      <c r="H516">
        <v>0</v>
      </c>
      <c r="I516">
        <v>0</v>
      </c>
      <c r="J516">
        <v>0</v>
      </c>
      <c r="K516">
        <v>0</v>
      </c>
      <c r="L516">
        <v>0</v>
      </c>
      <c r="M516">
        <v>0</v>
      </c>
      <c r="N516">
        <v>0</v>
      </c>
      <c r="O516">
        <v>0</v>
      </c>
      <c r="P516">
        <v>0</v>
      </c>
      <c r="Q516">
        <v>0</v>
      </c>
      <c r="R516">
        <v>0</v>
      </c>
      <c r="S516">
        <v>0</v>
      </c>
      <c r="T516">
        <v>0</v>
      </c>
      <c r="U516">
        <v>0</v>
      </c>
      <c r="V516">
        <v>0</v>
      </c>
      <c r="W516">
        <v>0</v>
      </c>
      <c r="X516">
        <v>0</v>
      </c>
      <c r="Y516">
        <v>0</v>
      </c>
      <c r="Z516">
        <v>0</v>
      </c>
      <c r="AA516">
        <v>0</v>
      </c>
    </row>
    <row r="517" spans="1:32">
      <c r="A517" s="158" t="s">
        <v>362</v>
      </c>
      <c r="B517">
        <v>0</v>
      </c>
      <c r="C517">
        <v>0</v>
      </c>
      <c r="D517">
        <v>0</v>
      </c>
      <c r="E517">
        <v>0</v>
      </c>
      <c r="F517">
        <v>0</v>
      </c>
      <c r="G517">
        <v>0</v>
      </c>
      <c r="H517">
        <v>0</v>
      </c>
      <c r="I517">
        <v>0</v>
      </c>
      <c r="J517">
        <v>0</v>
      </c>
      <c r="K517">
        <v>0</v>
      </c>
      <c r="L517">
        <v>0</v>
      </c>
      <c r="M517">
        <v>0</v>
      </c>
      <c r="N517">
        <v>0</v>
      </c>
      <c r="O517">
        <v>0</v>
      </c>
      <c r="P517">
        <v>0</v>
      </c>
      <c r="Q517">
        <v>0</v>
      </c>
      <c r="R517">
        <v>0</v>
      </c>
      <c r="S517">
        <v>0</v>
      </c>
      <c r="T517">
        <v>0</v>
      </c>
      <c r="U517">
        <v>0</v>
      </c>
      <c r="V517">
        <v>0</v>
      </c>
      <c r="W517">
        <v>0</v>
      </c>
      <c r="X517">
        <v>0</v>
      </c>
      <c r="Y517">
        <v>0</v>
      </c>
      <c r="Z517">
        <v>0</v>
      </c>
      <c r="AA517">
        <v>0</v>
      </c>
    </row>
    <row r="518" spans="1:32">
      <c r="A518" s="16" t="s">
        <v>180</v>
      </c>
      <c r="B518">
        <v>0</v>
      </c>
      <c r="C518">
        <v>25127.130714581075</v>
      </c>
      <c r="D518">
        <v>50296.384984331729</v>
      </c>
      <c r="E518">
        <v>75341.664986930511</v>
      </c>
      <c r="F518">
        <v>95694.273284134717</v>
      </c>
      <c r="G518">
        <v>122078.69305239501</v>
      </c>
      <c r="H518">
        <v>149420.9397963942</v>
      </c>
      <c r="I518">
        <v>179109.73161561007</v>
      </c>
      <c r="J518">
        <v>202869.03554848261</v>
      </c>
      <c r="K518">
        <v>227424.83962892689</v>
      </c>
      <c r="L518">
        <v>256899.51462786432</v>
      </c>
      <c r="M518">
        <v>299971.19312416844</v>
      </c>
      <c r="N518">
        <v>339442.00703961274</v>
      </c>
      <c r="O518">
        <v>373239.85278612335</v>
      </c>
    </row>
    <row r="519" spans="1:32">
      <c r="A519" s="16" t="s">
        <v>68</v>
      </c>
      <c r="B519">
        <v>502542.61429162155</v>
      </c>
      <c r="C519">
        <v>487606.81925654586</v>
      </c>
      <c r="D519">
        <v>480361.18895755557</v>
      </c>
      <c r="E519">
        <v>0</v>
      </c>
      <c r="F519">
        <v>0</v>
      </c>
      <c r="G519">
        <v>0</v>
      </c>
      <c r="H519">
        <v>0</v>
      </c>
      <c r="I519">
        <v>0</v>
      </c>
      <c r="J519">
        <v>0</v>
      </c>
      <c r="K519">
        <v>0</v>
      </c>
      <c r="L519">
        <v>0</v>
      </c>
      <c r="M519">
        <v>0</v>
      </c>
      <c r="N519">
        <v>0</v>
      </c>
      <c r="O519">
        <v>0</v>
      </c>
    </row>
    <row r="520" spans="1:32">
      <c r="A520" s="16" t="s">
        <v>69</v>
      </c>
      <c r="B520">
        <v>125635.65357290539</v>
      </c>
      <c r="C520">
        <v>121901.70481413646</v>
      </c>
      <c r="D520">
        <v>120090.29723938889</v>
      </c>
      <c r="E520">
        <v>623122.91878004139</v>
      </c>
      <c r="F520">
        <v>608128.51507135457</v>
      </c>
      <c r="G520">
        <v>553655.23604211281</v>
      </c>
      <c r="H520">
        <v>560345.9005578896</v>
      </c>
      <c r="I520">
        <v>480114.47527735122</v>
      </c>
      <c r="J520">
        <v>525417.38655571721</v>
      </c>
      <c r="K520">
        <v>493658.49306069547</v>
      </c>
      <c r="L520">
        <v>620715.67981981963</v>
      </c>
      <c r="M520">
        <v>649812.22129008465</v>
      </c>
      <c r="N520">
        <v>576814.91680226929</v>
      </c>
      <c r="O520">
        <v>606976.92296481936</v>
      </c>
    </row>
    <row r="521" spans="1:32">
      <c r="A521" s="16" t="s">
        <v>195</v>
      </c>
      <c r="B521">
        <v>628178.26786452695</v>
      </c>
      <c r="C521">
        <v>609508.52407068235</v>
      </c>
      <c r="D521">
        <v>600451.48619694449</v>
      </c>
      <c r="E521">
        <v>623122.91878004139</v>
      </c>
      <c r="F521">
        <v>608128.51507135457</v>
      </c>
      <c r="G521">
        <v>553655.23604211281</v>
      </c>
      <c r="H521">
        <v>560345.9005578896</v>
      </c>
      <c r="I521">
        <v>480114.47527735122</v>
      </c>
      <c r="J521">
        <v>525417.38655571721</v>
      </c>
      <c r="K521">
        <v>493658.49306069547</v>
      </c>
      <c r="L521">
        <v>620715.67981981963</v>
      </c>
      <c r="M521">
        <v>649812.22129008465</v>
      </c>
      <c r="N521">
        <v>576814.91680226929</v>
      </c>
      <c r="O521">
        <v>606976.92296481936</v>
      </c>
    </row>
    <row r="522" spans="1:32">
      <c r="A522" s="69" t="s">
        <v>361</v>
      </c>
      <c r="B522">
        <v>0</v>
      </c>
      <c r="C522">
        <v>0</v>
      </c>
      <c r="D522">
        <v>0</v>
      </c>
      <c r="E522">
        <v>0</v>
      </c>
      <c r="F522">
        <v>0</v>
      </c>
      <c r="G522">
        <v>0</v>
      </c>
      <c r="H522">
        <v>0</v>
      </c>
      <c r="I522">
        <v>0</v>
      </c>
      <c r="J522">
        <v>0</v>
      </c>
      <c r="K522">
        <v>0</v>
      </c>
      <c r="L522">
        <v>0</v>
      </c>
      <c r="M522">
        <v>0</v>
      </c>
      <c r="N522">
        <v>0</v>
      </c>
      <c r="O522">
        <v>0</v>
      </c>
    </row>
    <row r="523" spans="1:32">
      <c r="A523" s="158" t="s">
        <v>362</v>
      </c>
      <c r="B523">
        <v>0</v>
      </c>
      <c r="C523">
        <v>0</v>
      </c>
      <c r="D523">
        <v>0</v>
      </c>
      <c r="E523">
        <v>0</v>
      </c>
      <c r="F523">
        <v>0</v>
      </c>
      <c r="G523">
        <v>0</v>
      </c>
      <c r="H523">
        <v>0</v>
      </c>
      <c r="I523">
        <v>0</v>
      </c>
      <c r="J523">
        <v>0</v>
      </c>
      <c r="K523">
        <v>0</v>
      </c>
      <c r="L523">
        <v>0</v>
      </c>
      <c r="M523">
        <v>0</v>
      </c>
      <c r="N523">
        <v>0</v>
      </c>
      <c r="O523">
        <v>0</v>
      </c>
    </row>
    <row r="524" spans="1:32">
      <c r="A524" s="16" t="s">
        <v>180</v>
      </c>
      <c r="B524">
        <v>0</v>
      </c>
      <c r="C524">
        <v>25127.130714581075</v>
      </c>
      <c r="D524">
        <v>49447.478615140171</v>
      </c>
      <c r="E524">
        <v>71737.764068452991</v>
      </c>
      <c r="F524">
        <v>84795.589117167168</v>
      </c>
      <c r="G524">
        <v>103346.25293405006</v>
      </c>
      <c r="H524">
        <v>129695.4281315073</v>
      </c>
      <c r="I524">
        <v>154231.42029294735</v>
      </c>
      <c r="J524">
        <v>175342.46328644792</v>
      </c>
      <c r="K524">
        <v>199031.60917088285</v>
      </c>
      <c r="L524">
        <v>222902.15150420516</v>
      </c>
      <c r="M524">
        <v>249325.34840566848</v>
      </c>
      <c r="N524">
        <v>275213.87137133098</v>
      </c>
      <c r="O524">
        <v>300092.24526774295</v>
      </c>
      <c r="P524">
        <v>326920.88217112841</v>
      </c>
      <c r="Q524">
        <v>360701.39465348102</v>
      </c>
      <c r="R524">
        <v>385511.91011684574</v>
      </c>
      <c r="S524">
        <v>408968.08501663164</v>
      </c>
      <c r="T524">
        <v>438726.75341959309</v>
      </c>
      <c r="U524">
        <v>469084.6090705368</v>
      </c>
      <c r="V524">
        <v>500269.34201513341</v>
      </c>
      <c r="W524">
        <v>531453.97552409011</v>
      </c>
      <c r="X524">
        <v>566909.94236985932</v>
      </c>
      <c r="Y524">
        <v>594065.86483631423</v>
      </c>
      <c r="Z524">
        <v>613351.72166240821</v>
      </c>
      <c r="AA524">
        <v>624584.34357337875</v>
      </c>
      <c r="AB524">
        <v>647625.00866163033</v>
      </c>
      <c r="AC524">
        <v>683094.14787045843</v>
      </c>
      <c r="AD524">
        <v>721045.22628292651</v>
      </c>
      <c r="AE524">
        <v>757529.16677071422</v>
      </c>
      <c r="AF524">
        <v>773796.87135358842</v>
      </c>
    </row>
    <row r="525" spans="1:32">
      <c r="A525" s="16" t="s">
        <v>68</v>
      </c>
      <c r="B525">
        <v>502542.61429162155</v>
      </c>
      <c r="C525">
        <v>489824.84283128148</v>
      </c>
      <c r="D525">
        <v>460995.41790097498</v>
      </c>
      <c r="E525">
        <v>417877.11567722319</v>
      </c>
      <c r="F525">
        <v>414519.35951148847</v>
      </c>
      <c r="G525">
        <v>420915.53168910713</v>
      </c>
      <c r="H525">
        <v>354508.68164796697</v>
      </c>
      <c r="I525">
        <v>298462.15189093736</v>
      </c>
      <c r="J525">
        <v>318985.96516845515</v>
      </c>
      <c r="K525">
        <v>308844.09574208176</v>
      </c>
      <c r="L525">
        <v>308745.35584913351</v>
      </c>
      <c r="M525">
        <v>320945.55159407348</v>
      </c>
      <c r="N525">
        <v>361797.50967013801</v>
      </c>
      <c r="O525">
        <v>366541.98748854233</v>
      </c>
      <c r="P525">
        <v>358063.66223377467</v>
      </c>
      <c r="Q525">
        <v>303085.50214076642</v>
      </c>
      <c r="R525">
        <v>259749.03847322147</v>
      </c>
      <c r="S525">
        <v>207357.8966510013</v>
      </c>
      <c r="T525">
        <v>188190.28117645279</v>
      </c>
      <c r="U525">
        <v>188046.60775185199</v>
      </c>
      <c r="V525">
        <v>195025.23390654408</v>
      </c>
      <c r="W525">
        <v>190424.92775428548</v>
      </c>
      <c r="X525">
        <v>171396.77223451031</v>
      </c>
      <c r="Y525">
        <v>137111.09676576007</v>
      </c>
      <c r="Z525">
        <v>111424.62402957834</v>
      </c>
      <c r="AA525">
        <v>99445.245525350416</v>
      </c>
      <c r="AB525">
        <v>81122.831886973829</v>
      </c>
      <c r="AC525">
        <v>63279.665967475143</v>
      </c>
      <c r="AD525">
        <v>0</v>
      </c>
      <c r="AE525">
        <v>0</v>
      </c>
      <c r="AF525">
        <v>0</v>
      </c>
    </row>
    <row r="526" spans="1:32">
      <c r="A526" s="16" t="s">
        <v>69</v>
      </c>
      <c r="B526">
        <v>125635.65357290539</v>
      </c>
      <c r="C526">
        <v>122456.21070782037</v>
      </c>
      <c r="D526">
        <v>115248.85447524374</v>
      </c>
      <c r="E526">
        <v>104469.2789193058</v>
      </c>
      <c r="F526">
        <v>103629.83987787212</v>
      </c>
      <c r="G526">
        <v>105228.88292227678</v>
      </c>
      <c r="H526">
        <v>88627.170411991756</v>
      </c>
      <c r="I526">
        <v>74615.537972734339</v>
      </c>
      <c r="J526">
        <v>79746.491292113787</v>
      </c>
      <c r="K526">
        <v>77211.023935520439</v>
      </c>
      <c r="L526">
        <v>77186.338962283378</v>
      </c>
      <c r="M526">
        <v>80236.387898518369</v>
      </c>
      <c r="N526">
        <v>90449.377417534502</v>
      </c>
      <c r="O526">
        <v>91635.496872135584</v>
      </c>
      <c r="P526">
        <v>89515.915558443667</v>
      </c>
      <c r="Q526">
        <v>75771.375535191604</v>
      </c>
      <c r="R526">
        <v>64937.259618305368</v>
      </c>
      <c r="S526">
        <v>51839.474162750324</v>
      </c>
      <c r="T526">
        <v>47047.570294113197</v>
      </c>
      <c r="U526">
        <v>47011.651937962997</v>
      </c>
      <c r="V526">
        <v>48756.308476636019</v>
      </c>
      <c r="W526">
        <v>47606.231938571371</v>
      </c>
      <c r="X526">
        <v>42849.193058627578</v>
      </c>
      <c r="Y526">
        <v>34277.774191440018</v>
      </c>
      <c r="Z526">
        <v>27856.156007394584</v>
      </c>
      <c r="AA526">
        <v>24861.311381337604</v>
      </c>
      <c r="AB526">
        <v>20280.707971743457</v>
      </c>
      <c r="AC526">
        <v>15819.916491868787</v>
      </c>
      <c r="AD526">
        <v>60737.646799191993</v>
      </c>
      <c r="AE526">
        <v>56168.612824478798</v>
      </c>
      <c r="AF526">
        <v>47627.254623137342</v>
      </c>
    </row>
    <row r="527" spans="1:32">
      <c r="A527" s="16" t="s">
        <v>195</v>
      </c>
      <c r="B527">
        <v>628178.26786452695</v>
      </c>
      <c r="C527">
        <v>612281.05353910185</v>
      </c>
      <c r="D527">
        <v>576244.27237621869</v>
      </c>
      <c r="E527">
        <v>522346.39459652902</v>
      </c>
      <c r="F527">
        <v>518149.19938936061</v>
      </c>
      <c r="G527">
        <v>526144.41461138392</v>
      </c>
      <c r="H527">
        <v>443135.85205995874</v>
      </c>
      <c r="I527">
        <v>373077.68986367167</v>
      </c>
      <c r="J527">
        <v>398732.45646056894</v>
      </c>
      <c r="K527">
        <v>386055.1196776022</v>
      </c>
      <c r="L527">
        <v>385931.69481141691</v>
      </c>
      <c r="M527">
        <v>401181.93949259183</v>
      </c>
      <c r="N527">
        <v>452246.88708767254</v>
      </c>
      <c r="O527">
        <v>458177.48436067795</v>
      </c>
      <c r="P527">
        <v>447579.57779221836</v>
      </c>
      <c r="Q527">
        <v>378856.87767595804</v>
      </c>
      <c r="R527">
        <v>324686.29809152684</v>
      </c>
      <c r="S527">
        <v>259197.37081375162</v>
      </c>
      <c r="T527">
        <v>235237.85147056598</v>
      </c>
      <c r="U527">
        <v>235058.25968981499</v>
      </c>
      <c r="V527">
        <v>243781.54238318009</v>
      </c>
      <c r="W527">
        <v>238031.15969285686</v>
      </c>
      <c r="X527">
        <v>214245.96529313788</v>
      </c>
      <c r="Y527">
        <v>171388.8709572001</v>
      </c>
      <c r="Z527">
        <v>139280.78003697292</v>
      </c>
      <c r="AA527">
        <v>124306.55690668801</v>
      </c>
      <c r="AB527">
        <v>101403.53985871728</v>
      </c>
      <c r="AC527">
        <v>79099.582459343932</v>
      </c>
      <c r="AD527">
        <v>60737.646799191993</v>
      </c>
      <c r="AE527">
        <v>56168.612824478798</v>
      </c>
      <c r="AF527">
        <v>47627.254623137349</v>
      </c>
    </row>
    <row r="528" spans="1:32">
      <c r="A528" s="69" t="s">
        <v>361</v>
      </c>
      <c r="B528">
        <v>0</v>
      </c>
      <c r="C528">
        <v>0</v>
      </c>
      <c r="D528">
        <v>0</v>
      </c>
      <c r="E528">
        <v>0</v>
      </c>
      <c r="F528">
        <v>0</v>
      </c>
      <c r="G528">
        <v>0</v>
      </c>
      <c r="H528">
        <v>0</v>
      </c>
      <c r="I528">
        <v>0</v>
      </c>
      <c r="J528">
        <v>0</v>
      </c>
      <c r="K528">
        <v>0</v>
      </c>
      <c r="L528">
        <v>0</v>
      </c>
      <c r="M528">
        <v>0</v>
      </c>
      <c r="N528">
        <v>0</v>
      </c>
      <c r="O528">
        <v>0</v>
      </c>
      <c r="P528">
        <v>0</v>
      </c>
      <c r="Q528">
        <v>0</v>
      </c>
      <c r="R528">
        <v>0</v>
      </c>
      <c r="S528">
        <v>0</v>
      </c>
      <c r="T528">
        <v>0</v>
      </c>
      <c r="U528">
        <v>0</v>
      </c>
      <c r="V528">
        <v>0</v>
      </c>
      <c r="W528">
        <v>0</v>
      </c>
      <c r="X528">
        <v>0</v>
      </c>
      <c r="Y528">
        <v>0</v>
      </c>
      <c r="Z528">
        <v>0</v>
      </c>
      <c r="AA528">
        <v>0</v>
      </c>
      <c r="AB528">
        <v>0</v>
      </c>
      <c r="AC528">
        <v>0</v>
      </c>
      <c r="AD528">
        <v>0</v>
      </c>
      <c r="AE528">
        <v>0</v>
      </c>
      <c r="AF528">
        <v>0</v>
      </c>
    </row>
    <row r="529" spans="1:39">
      <c r="A529" s="158" t="s">
        <v>362</v>
      </c>
      <c r="B529">
        <v>0</v>
      </c>
      <c r="C529">
        <v>0</v>
      </c>
      <c r="D529">
        <v>0</v>
      </c>
      <c r="E529">
        <v>0</v>
      </c>
      <c r="F529">
        <v>0</v>
      </c>
      <c r="G529">
        <v>0</v>
      </c>
      <c r="H529">
        <v>0</v>
      </c>
      <c r="I529">
        <v>0</v>
      </c>
      <c r="J529">
        <v>0</v>
      </c>
      <c r="K529">
        <v>0</v>
      </c>
      <c r="L529">
        <v>0</v>
      </c>
      <c r="M529">
        <v>0</v>
      </c>
      <c r="N529">
        <v>0</v>
      </c>
      <c r="O529">
        <v>0</v>
      </c>
      <c r="P529">
        <v>0</v>
      </c>
      <c r="Q529">
        <v>0</v>
      </c>
      <c r="R529">
        <v>0</v>
      </c>
      <c r="S529">
        <v>0</v>
      </c>
      <c r="T529">
        <v>0</v>
      </c>
      <c r="U529">
        <v>0</v>
      </c>
      <c r="V529">
        <v>0</v>
      </c>
      <c r="W529">
        <v>0</v>
      </c>
      <c r="X529">
        <v>0</v>
      </c>
      <c r="Y529">
        <v>0</v>
      </c>
      <c r="Z529">
        <v>0</v>
      </c>
      <c r="AA529">
        <v>0</v>
      </c>
      <c r="AB529">
        <v>0</v>
      </c>
      <c r="AC529">
        <v>0</v>
      </c>
      <c r="AD529">
        <v>0</v>
      </c>
      <c r="AE529">
        <v>0</v>
      </c>
      <c r="AF529">
        <v>0</v>
      </c>
    </row>
    <row r="530" spans="1:39">
      <c r="A530" s="16" t="s">
        <v>180</v>
      </c>
      <c r="B530">
        <v>0</v>
      </c>
      <c r="C530">
        <v>25127.130714581075</v>
      </c>
      <c r="D530">
        <v>49052.42253397379</v>
      </c>
      <c r="E530">
        <v>72456.223142630013</v>
      </c>
      <c r="F530">
        <v>90666.367655000082</v>
      </c>
      <c r="G530">
        <v>118144.06513094279</v>
      </c>
      <c r="H530">
        <v>152028.95033905323</v>
      </c>
      <c r="I530">
        <v>178534.51281432572</v>
      </c>
      <c r="J530">
        <v>203002.01870841504</v>
      </c>
      <c r="K530">
        <v>233058.90422534832</v>
      </c>
      <c r="L530">
        <v>269294.18289150909</v>
      </c>
      <c r="M530">
        <v>309249.78687562613</v>
      </c>
      <c r="N530">
        <v>351918.00813925237</v>
      </c>
      <c r="O530">
        <v>386833.97626803769</v>
      </c>
      <c r="P530">
        <v>418365.83513846516</v>
      </c>
      <c r="Q530">
        <v>460830.54783227632</v>
      </c>
      <c r="R530">
        <v>498829.84999787557</v>
      </c>
      <c r="S530">
        <v>537436.96621460596</v>
      </c>
      <c r="T530">
        <v>590802.65457617817</v>
      </c>
      <c r="U530">
        <v>643703.16144727916</v>
      </c>
      <c r="V530">
        <v>667507.6071019189</v>
      </c>
      <c r="W530">
        <v>722199.50642195134</v>
      </c>
      <c r="X530">
        <v>783642.11064959329</v>
      </c>
      <c r="Y530">
        <v>832262.741173496</v>
      </c>
      <c r="Z530">
        <v>871317.87437282992</v>
      </c>
      <c r="AA530">
        <v>914501.67118298891</v>
      </c>
      <c r="AB530">
        <v>966008.95984700415</v>
      </c>
      <c r="AC530">
        <v>989950.51939197176</v>
      </c>
      <c r="AD530">
        <v>1048138.6500122123</v>
      </c>
      <c r="AE530">
        <v>1093487.3720055618</v>
      </c>
      <c r="AF530">
        <v>1122207.5393619291</v>
      </c>
      <c r="AG530">
        <v>1170149.0630782198</v>
      </c>
      <c r="AH530">
        <v>1204800.6733285158</v>
      </c>
      <c r="AI530">
        <v>1269539.3539104392</v>
      </c>
      <c r="AJ530">
        <v>1342070.1913275723</v>
      </c>
      <c r="AK530">
        <v>1377929.5805770166</v>
      </c>
      <c r="AL530">
        <v>1418792.2465489868</v>
      </c>
      <c r="AM530">
        <v>1452402.6930023215</v>
      </c>
    </row>
    <row r="531" spans="1:39">
      <c r="A531" s="16" t="s">
        <v>68</v>
      </c>
      <c r="B531">
        <v>502542.61429162155</v>
      </c>
      <c r="C531">
        <v>485923.35241417278</v>
      </c>
      <c r="D531">
        <v>473573.46072969178</v>
      </c>
      <c r="E531">
        <v>458407.24011777341</v>
      </c>
      <c r="F531">
        <v>498075.67309527576</v>
      </c>
      <c r="G531">
        <v>506706.47475276899</v>
      </c>
      <c r="H531">
        <v>418645.75237489189</v>
      </c>
      <c r="I531">
        <v>407188.6878663571</v>
      </c>
      <c r="J531">
        <v>464919.03406610852</v>
      </c>
      <c r="K531">
        <v>566744.10699482332</v>
      </c>
      <c r="L531">
        <v>575885.12204479415</v>
      </c>
      <c r="M531">
        <v>536805.72237339185</v>
      </c>
      <c r="N531">
        <v>433646.23905909713</v>
      </c>
      <c r="O531">
        <v>407921.02417416597</v>
      </c>
      <c r="P531">
        <v>368842.29480723705</v>
      </c>
      <c r="Q531">
        <v>395562.88513825258</v>
      </c>
      <c r="R531">
        <v>373966.43325447495</v>
      </c>
      <c r="S531">
        <v>404371.50437283865</v>
      </c>
      <c r="T531">
        <v>462801.17039185803</v>
      </c>
      <c r="U531">
        <v>469821.91119368264</v>
      </c>
      <c r="V531">
        <v>463329.4251043406</v>
      </c>
      <c r="W531">
        <v>400624.99540961476</v>
      </c>
      <c r="X531">
        <v>415420.03860692424</v>
      </c>
      <c r="Y531">
        <v>430865.3916157299</v>
      </c>
      <c r="Z531">
        <v>465289.49307751015</v>
      </c>
      <c r="AA531">
        <v>464720.51958287798</v>
      </c>
      <c r="AB531">
        <v>427138.57075063244</v>
      </c>
      <c r="AC531">
        <v>401676.45231496496</v>
      </c>
      <c r="AD531">
        <v>369155.41678818106</v>
      </c>
      <c r="AE531">
        <v>302382.96933101898</v>
      </c>
      <c r="AF531">
        <v>275925.11658295582</v>
      </c>
      <c r="AG531">
        <v>189954.70719534549</v>
      </c>
      <c r="AH531">
        <v>183060.06947888862</v>
      </c>
      <c r="AI531">
        <v>152600.5698153835</v>
      </c>
      <c r="AJ531">
        <v>158940.76348229853</v>
      </c>
      <c r="AK531">
        <v>121563.10171056361</v>
      </c>
      <c r="AL531">
        <v>112829.20709212279</v>
      </c>
      <c r="AM531">
        <v>99799.659409795335</v>
      </c>
    </row>
    <row r="532" spans="1:39">
      <c r="A532" s="16" t="s">
        <v>69</v>
      </c>
      <c r="B532">
        <v>125635.65357290539</v>
      </c>
      <c r="C532">
        <v>121480.8381035432</v>
      </c>
      <c r="D532">
        <v>118393.36518242295</v>
      </c>
      <c r="E532">
        <v>114601.81002944335</v>
      </c>
      <c r="F532">
        <v>124518.91827381893</v>
      </c>
      <c r="G532">
        <v>126676.61868819223</v>
      </c>
      <c r="H532">
        <v>104661.43809372296</v>
      </c>
      <c r="I532">
        <v>101797.17196658926</v>
      </c>
      <c r="J532">
        <v>116229.75851652712</v>
      </c>
      <c r="K532">
        <v>141686.0267487058</v>
      </c>
      <c r="L532">
        <v>143971.28051119851</v>
      </c>
      <c r="M532">
        <v>134201.43059334793</v>
      </c>
      <c r="N532">
        <v>108411.55976477425</v>
      </c>
      <c r="O532">
        <v>101980.25604354146</v>
      </c>
      <c r="P532">
        <v>92210.573701809233</v>
      </c>
      <c r="Q532">
        <v>98890.721284563115</v>
      </c>
      <c r="R532">
        <v>93491.608313618708</v>
      </c>
      <c r="S532">
        <v>101092.87609320963</v>
      </c>
      <c r="T532">
        <v>115700.29259796446</v>
      </c>
      <c r="U532">
        <v>117455.47779842062</v>
      </c>
      <c r="V532">
        <v>115832.35627608509</v>
      </c>
      <c r="W532">
        <v>100156.24885240363</v>
      </c>
      <c r="X532">
        <v>103855.009651731</v>
      </c>
      <c r="Y532">
        <v>107716.34790393242</v>
      </c>
      <c r="Z532">
        <v>116322.37326937748</v>
      </c>
      <c r="AA532">
        <v>116180.12989571944</v>
      </c>
      <c r="AB532">
        <v>106784.64268765805</v>
      </c>
      <c r="AC532">
        <v>100419.11307874118</v>
      </c>
      <c r="AD532">
        <v>92288.854197045206</v>
      </c>
      <c r="AE532">
        <v>75595.742332754686</v>
      </c>
      <c r="AF532">
        <v>68981.279145738896</v>
      </c>
      <c r="AG532">
        <v>47488.676798836335</v>
      </c>
      <c r="AH532">
        <v>0</v>
      </c>
      <c r="AI532">
        <v>0</v>
      </c>
      <c r="AJ532">
        <v>0</v>
      </c>
      <c r="AK532">
        <v>0</v>
      </c>
      <c r="AL532">
        <v>0</v>
      </c>
      <c r="AM532">
        <v>0</v>
      </c>
    </row>
    <row r="533" spans="1:39">
      <c r="A533" s="16" t="s">
        <v>195</v>
      </c>
      <c r="B533">
        <v>628178.26786452695</v>
      </c>
      <c r="C533">
        <v>607404.19051771599</v>
      </c>
      <c r="D533">
        <v>591966.8259121147</v>
      </c>
      <c r="E533">
        <v>573009.05014721677</v>
      </c>
      <c r="F533">
        <v>622594.59136909468</v>
      </c>
      <c r="G533">
        <v>633383.09344096121</v>
      </c>
      <c r="H533">
        <v>523307.19046861486</v>
      </c>
      <c r="I533">
        <v>508985.85983294633</v>
      </c>
      <c r="J533">
        <v>581148.79258263565</v>
      </c>
      <c r="K533">
        <v>708430.13374352909</v>
      </c>
      <c r="L533">
        <v>719856.40255599271</v>
      </c>
      <c r="M533">
        <v>671007.15296673973</v>
      </c>
      <c r="N533">
        <v>542057.79882387142</v>
      </c>
      <c r="O533">
        <v>509901.28021770745</v>
      </c>
      <c r="P533">
        <v>461052.86850904627</v>
      </c>
      <c r="Q533">
        <v>494453.6064228157</v>
      </c>
      <c r="R533">
        <v>467458.04156809364</v>
      </c>
      <c r="S533">
        <v>505464.38046604831</v>
      </c>
      <c r="T533">
        <v>578501.4629898225</v>
      </c>
      <c r="U533">
        <v>587277.38899210328</v>
      </c>
      <c r="V533">
        <v>579161.78138042567</v>
      </c>
      <c r="W533">
        <v>500781.24426201836</v>
      </c>
      <c r="X533">
        <v>519275.04825865524</v>
      </c>
      <c r="Y533">
        <v>538581.73951966234</v>
      </c>
      <c r="Z533">
        <v>581611.86634688766</v>
      </c>
      <c r="AA533">
        <v>580900.64947859745</v>
      </c>
      <c r="AB533">
        <v>533923.21343829052</v>
      </c>
      <c r="AC533">
        <v>502095.56539370614</v>
      </c>
      <c r="AD533">
        <v>461444.27098522626</v>
      </c>
      <c r="AE533">
        <v>377978.71166377363</v>
      </c>
      <c r="AF533">
        <v>344906.39572869468</v>
      </c>
      <c r="AG533">
        <v>237443.38399418182</v>
      </c>
      <c r="AH533">
        <v>183060.06947888862</v>
      </c>
      <c r="AI533">
        <v>152600.56981538353</v>
      </c>
      <c r="AJ533">
        <v>158940.76348229853</v>
      </c>
      <c r="AK533">
        <v>121563.10171056361</v>
      </c>
      <c r="AL533">
        <v>112829.20709212279</v>
      </c>
      <c r="AM533">
        <v>99799.659409795335</v>
      </c>
    </row>
    <row r="534" spans="1:39">
      <c r="A534" s="69" t="s">
        <v>361</v>
      </c>
      <c r="B534">
        <v>0</v>
      </c>
      <c r="C534">
        <v>0</v>
      </c>
      <c r="D534">
        <v>0</v>
      </c>
      <c r="E534">
        <v>0</v>
      </c>
      <c r="F534">
        <v>0</v>
      </c>
      <c r="G534">
        <v>0</v>
      </c>
      <c r="H534">
        <v>0</v>
      </c>
      <c r="I534">
        <v>0</v>
      </c>
      <c r="J534">
        <v>0</v>
      </c>
      <c r="K534">
        <v>0</v>
      </c>
      <c r="L534">
        <v>0</v>
      </c>
      <c r="M534">
        <v>0</v>
      </c>
      <c r="N534">
        <v>0</v>
      </c>
      <c r="O534">
        <v>0</v>
      </c>
      <c r="P534">
        <v>0</v>
      </c>
      <c r="Q534">
        <v>0</v>
      </c>
      <c r="R534">
        <v>0</v>
      </c>
      <c r="S534">
        <v>0</v>
      </c>
      <c r="T534">
        <v>0</v>
      </c>
      <c r="U534">
        <v>0</v>
      </c>
      <c r="V534">
        <v>0</v>
      </c>
      <c r="W534">
        <v>0</v>
      </c>
      <c r="X534">
        <v>0</v>
      </c>
      <c r="Y534">
        <v>0</v>
      </c>
      <c r="Z534">
        <v>0</v>
      </c>
      <c r="AA534">
        <v>0</v>
      </c>
      <c r="AB534">
        <v>0</v>
      </c>
      <c r="AC534">
        <v>0</v>
      </c>
      <c r="AD534">
        <v>0</v>
      </c>
      <c r="AE534">
        <v>0</v>
      </c>
      <c r="AF534">
        <v>0</v>
      </c>
      <c r="AG534">
        <v>0</v>
      </c>
      <c r="AH534">
        <v>0</v>
      </c>
      <c r="AI534">
        <v>0</v>
      </c>
      <c r="AJ534">
        <v>0</v>
      </c>
      <c r="AK534">
        <v>0</v>
      </c>
      <c r="AL534">
        <v>0</v>
      </c>
      <c r="AM534">
        <v>0</v>
      </c>
    </row>
    <row r="535" spans="1:39">
      <c r="A535" s="158" t="s">
        <v>362</v>
      </c>
      <c r="B535">
        <v>0</v>
      </c>
      <c r="C535">
        <v>0</v>
      </c>
      <c r="D535">
        <v>0</v>
      </c>
      <c r="E535">
        <v>0</v>
      </c>
      <c r="F535">
        <v>0</v>
      </c>
      <c r="G535">
        <v>0</v>
      </c>
      <c r="H535">
        <v>0</v>
      </c>
      <c r="I535">
        <v>0</v>
      </c>
      <c r="J535">
        <v>0</v>
      </c>
      <c r="K535">
        <v>0</v>
      </c>
      <c r="L535">
        <v>0</v>
      </c>
      <c r="M535">
        <v>0</v>
      </c>
      <c r="N535">
        <v>0</v>
      </c>
      <c r="O535">
        <v>0</v>
      </c>
      <c r="P535">
        <v>0</v>
      </c>
      <c r="Q535">
        <v>0</v>
      </c>
      <c r="R535">
        <v>0</v>
      </c>
      <c r="S535">
        <v>0</v>
      </c>
      <c r="T535">
        <v>0</v>
      </c>
      <c r="U535">
        <v>0</v>
      </c>
      <c r="V535">
        <v>0</v>
      </c>
      <c r="W535">
        <v>0</v>
      </c>
      <c r="X535">
        <v>0</v>
      </c>
      <c r="Y535">
        <v>0</v>
      </c>
      <c r="Z535">
        <v>0</v>
      </c>
      <c r="AA535">
        <v>0</v>
      </c>
      <c r="AB535">
        <v>0</v>
      </c>
      <c r="AC535">
        <v>0</v>
      </c>
      <c r="AD535">
        <v>0</v>
      </c>
      <c r="AE535">
        <v>0</v>
      </c>
      <c r="AF535">
        <v>0</v>
      </c>
      <c r="AG535">
        <v>0</v>
      </c>
      <c r="AH535">
        <v>0</v>
      </c>
      <c r="AI535">
        <v>0</v>
      </c>
      <c r="AJ535">
        <v>0</v>
      </c>
      <c r="AK535">
        <v>0</v>
      </c>
      <c r="AL535">
        <v>0</v>
      </c>
      <c r="AM535">
        <v>0</v>
      </c>
    </row>
    <row r="536" spans="1:39">
      <c r="A536" s="16" t="s">
        <v>180</v>
      </c>
      <c r="B536">
        <v>0</v>
      </c>
      <c r="C536">
        <v>25127.130714581075</v>
      </c>
      <c r="D536">
        <v>49801.951726334606</v>
      </c>
      <c r="E536">
        <v>71975.296986390429</v>
      </c>
      <c r="F536">
        <v>87809.962385448918</v>
      </c>
      <c r="G536">
        <v>109085.47040484898</v>
      </c>
      <c r="H536">
        <v>134806.8803008442</v>
      </c>
      <c r="I536">
        <v>162815.50527211375</v>
      </c>
      <c r="J536">
        <v>190842.93458711193</v>
      </c>
      <c r="K536">
        <v>224657.21278746062</v>
      </c>
      <c r="L536">
        <v>257637.27038858496</v>
      </c>
      <c r="M536">
        <v>285820.89495049999</v>
      </c>
      <c r="N536">
        <v>318603.68383755337</v>
      </c>
      <c r="O536">
        <v>353775.09438965889</v>
      </c>
      <c r="P536">
        <v>372977.03775790398</v>
      </c>
      <c r="Q536">
        <v>393493.3326332604</v>
      </c>
      <c r="R536">
        <v>429023.8233960254</v>
      </c>
      <c r="S536">
        <v>466509.65054004535</v>
      </c>
      <c r="T536">
        <v>517248.36842462653</v>
      </c>
      <c r="U536">
        <v>560138.03273631283</v>
      </c>
      <c r="V536">
        <v>612989.32850065106</v>
      </c>
      <c r="W536">
        <v>684676.85636930144</v>
      </c>
      <c r="X536">
        <v>779781.17149696953</v>
      </c>
      <c r="Y536">
        <v>845733.28313231177</v>
      </c>
      <c r="Z536">
        <v>894207.85632109619</v>
      </c>
      <c r="AA536">
        <v>956272.23925205856</v>
      </c>
      <c r="AB536">
        <v>1021405.8590650316</v>
      </c>
      <c r="AC536">
        <v>1087853.8980477366</v>
      </c>
      <c r="AD536">
        <v>1157135.8138428302</v>
      </c>
    </row>
    <row r="537" spans="1:39">
      <c r="A537" s="16" t="s">
        <v>68</v>
      </c>
      <c r="B537">
        <v>502542.61429162155</v>
      </c>
      <c r="C537">
        <v>505413.23340482294</v>
      </c>
      <c r="D537">
        <v>450008.1623582773</v>
      </c>
      <c r="E537">
        <v>438286.70418484573</v>
      </c>
      <c r="F537">
        <v>531792.06479885825</v>
      </c>
      <c r="G537">
        <v>542105.00273507857</v>
      </c>
      <c r="H537">
        <v>480820.29940037208</v>
      </c>
      <c r="I537">
        <v>520516.45289930189</v>
      </c>
      <c r="J537">
        <v>571550.50299322745</v>
      </c>
      <c r="K537">
        <v>611515.60479663382</v>
      </c>
      <c r="L537">
        <v>628405.53939632035</v>
      </c>
      <c r="M537">
        <v>651036.13421026431</v>
      </c>
      <c r="N537">
        <v>598094.28453122173</v>
      </c>
      <c r="O537">
        <v>522251.79936654511</v>
      </c>
      <c r="P537">
        <v>475035.61683863139</v>
      </c>
      <c r="Q537">
        <v>512031.66590996727</v>
      </c>
      <c r="R537">
        <v>617295.39443460654</v>
      </c>
      <c r="S537">
        <v>639518.74646304431</v>
      </c>
      <c r="T537">
        <v>604243.52736763493</v>
      </c>
      <c r="U537">
        <v>663813.92525207298</v>
      </c>
      <c r="V537">
        <v>681319.2031795471</v>
      </c>
      <c r="W537">
        <v>753860.47797012189</v>
      </c>
      <c r="X537">
        <v>784874.13141058071</v>
      </c>
      <c r="Y537">
        <v>727525.74741144874</v>
      </c>
      <c r="Z537">
        <v>636688.64363111614</v>
      </c>
      <c r="AA537">
        <v>627184.81975706632</v>
      </c>
      <c r="AB537">
        <v>678144.27345927828</v>
      </c>
      <c r="AC537">
        <v>609323.64884778135</v>
      </c>
      <c r="AD537">
        <v>491707.80464940361</v>
      </c>
    </row>
    <row r="538" spans="1:39">
      <c r="A538" s="16" t="s">
        <v>69</v>
      </c>
      <c r="B538">
        <v>125635.65357290539</v>
      </c>
      <c r="C538">
        <v>126353.30835120573</v>
      </c>
      <c r="D538">
        <v>112502.04058956933</v>
      </c>
      <c r="E538">
        <v>109571.67604621143</v>
      </c>
      <c r="F538">
        <v>0</v>
      </c>
      <c r="G538">
        <v>0</v>
      </c>
      <c r="H538">
        <v>0</v>
      </c>
      <c r="I538">
        <v>0</v>
      </c>
      <c r="J538">
        <v>0</v>
      </c>
      <c r="K538">
        <v>0</v>
      </c>
      <c r="L538">
        <v>0</v>
      </c>
      <c r="M538">
        <v>0</v>
      </c>
      <c r="N538">
        <v>0</v>
      </c>
      <c r="O538">
        <v>0</v>
      </c>
      <c r="P538">
        <v>0</v>
      </c>
      <c r="Q538">
        <v>0</v>
      </c>
      <c r="R538">
        <v>0</v>
      </c>
      <c r="S538">
        <v>0</v>
      </c>
      <c r="T538">
        <v>0</v>
      </c>
      <c r="U538">
        <v>0</v>
      </c>
      <c r="V538">
        <v>0</v>
      </c>
      <c r="W538">
        <v>0</v>
      </c>
      <c r="X538">
        <v>0</v>
      </c>
      <c r="Y538">
        <v>0</v>
      </c>
      <c r="Z538">
        <v>0</v>
      </c>
      <c r="AA538">
        <v>0</v>
      </c>
      <c r="AB538">
        <v>0</v>
      </c>
      <c r="AC538">
        <v>0</v>
      </c>
      <c r="AD538">
        <v>0</v>
      </c>
    </row>
    <row r="539" spans="1:39">
      <c r="A539" s="16" t="s">
        <v>195</v>
      </c>
      <c r="B539">
        <v>628178.26786452695</v>
      </c>
      <c r="C539">
        <v>631766.54175602866</v>
      </c>
      <c r="D539">
        <v>562510.20294784661</v>
      </c>
      <c r="E539">
        <v>547858.38023105718</v>
      </c>
      <c r="F539">
        <v>531792.06479885825</v>
      </c>
      <c r="G539">
        <v>542105.00273507857</v>
      </c>
      <c r="H539">
        <v>480820.29940037208</v>
      </c>
      <c r="I539">
        <v>520516.45289930189</v>
      </c>
      <c r="J539">
        <v>571550.50299322733</v>
      </c>
      <c r="K539">
        <v>611515.60479663382</v>
      </c>
      <c r="L539">
        <v>628405.53939632035</v>
      </c>
      <c r="M539">
        <v>651036.13421026431</v>
      </c>
      <c r="N539">
        <v>598094.28453122173</v>
      </c>
      <c r="O539">
        <v>522251.79936654511</v>
      </c>
      <c r="P539">
        <v>475035.61683863139</v>
      </c>
      <c r="Q539">
        <v>512031.66590996727</v>
      </c>
      <c r="R539">
        <v>617295.39443460654</v>
      </c>
      <c r="S539">
        <v>639518.74646304431</v>
      </c>
      <c r="T539">
        <v>604243.52736763493</v>
      </c>
      <c r="U539">
        <v>663813.92525207298</v>
      </c>
      <c r="V539">
        <v>681319.20317954698</v>
      </c>
      <c r="W539">
        <v>753860.47797012189</v>
      </c>
      <c r="X539">
        <v>784874.13141058071</v>
      </c>
      <c r="Y539">
        <v>727525.74741144874</v>
      </c>
      <c r="Z539">
        <v>636688.64363111614</v>
      </c>
      <c r="AA539">
        <v>627184.81975706632</v>
      </c>
      <c r="AB539">
        <v>678144.27345927828</v>
      </c>
      <c r="AC539">
        <v>609323.64884778135</v>
      </c>
      <c r="AD539">
        <v>491707.80464940361</v>
      </c>
    </row>
    <row r="540" spans="1:39">
      <c r="A540" s="69" t="s">
        <v>361</v>
      </c>
      <c r="B540">
        <v>0</v>
      </c>
      <c r="C540">
        <v>0</v>
      </c>
      <c r="D540">
        <v>0</v>
      </c>
      <c r="E540">
        <v>0</v>
      </c>
      <c r="F540">
        <v>0</v>
      </c>
      <c r="G540">
        <v>0</v>
      </c>
      <c r="H540">
        <v>0</v>
      </c>
      <c r="I540">
        <v>0</v>
      </c>
      <c r="J540">
        <v>0</v>
      </c>
      <c r="K540">
        <v>0</v>
      </c>
      <c r="L540">
        <v>0</v>
      </c>
      <c r="M540">
        <v>0</v>
      </c>
      <c r="N540">
        <v>0</v>
      </c>
      <c r="O540">
        <v>0</v>
      </c>
      <c r="P540">
        <v>0</v>
      </c>
      <c r="Q540">
        <v>0</v>
      </c>
      <c r="R540">
        <v>0</v>
      </c>
      <c r="S540">
        <v>0</v>
      </c>
      <c r="T540">
        <v>0</v>
      </c>
      <c r="U540">
        <v>0</v>
      </c>
      <c r="V540">
        <v>0</v>
      </c>
      <c r="W540">
        <v>0</v>
      </c>
      <c r="X540">
        <v>0</v>
      </c>
      <c r="Y540">
        <v>0</v>
      </c>
      <c r="Z540">
        <v>0</v>
      </c>
      <c r="AA540">
        <v>0</v>
      </c>
      <c r="AB540">
        <v>0</v>
      </c>
      <c r="AC540">
        <v>0</v>
      </c>
      <c r="AD540">
        <v>0</v>
      </c>
    </row>
    <row r="541" spans="1:39">
      <c r="A541" s="158" t="s">
        <v>362</v>
      </c>
      <c r="B541">
        <v>0</v>
      </c>
      <c r="C541">
        <v>0</v>
      </c>
      <c r="D541">
        <v>0</v>
      </c>
      <c r="E541">
        <v>0</v>
      </c>
      <c r="F541">
        <v>0</v>
      </c>
      <c r="G541">
        <v>0</v>
      </c>
      <c r="H541">
        <v>0</v>
      </c>
      <c r="I541">
        <v>0</v>
      </c>
      <c r="J541">
        <v>0</v>
      </c>
      <c r="K541">
        <v>0</v>
      </c>
      <c r="L541">
        <v>0</v>
      </c>
      <c r="M541">
        <v>0</v>
      </c>
      <c r="N541">
        <v>0</v>
      </c>
      <c r="O541">
        <v>0</v>
      </c>
      <c r="P541">
        <v>0</v>
      </c>
      <c r="Q541">
        <v>0</v>
      </c>
      <c r="R541">
        <v>0</v>
      </c>
      <c r="S541">
        <v>0</v>
      </c>
      <c r="T541">
        <v>0</v>
      </c>
      <c r="U541">
        <v>0</v>
      </c>
      <c r="V541">
        <v>0</v>
      </c>
      <c r="W541">
        <v>0</v>
      </c>
      <c r="X541">
        <v>0</v>
      </c>
      <c r="Y541">
        <v>0</v>
      </c>
      <c r="Z541">
        <v>0</v>
      </c>
      <c r="AA541">
        <v>0</v>
      </c>
      <c r="AB541">
        <v>0</v>
      </c>
      <c r="AC541">
        <v>0</v>
      </c>
      <c r="AD541">
        <v>0</v>
      </c>
    </row>
    <row r="542" spans="1:39">
      <c r="A542" s="16" t="s">
        <v>180</v>
      </c>
      <c r="B542">
        <v>0</v>
      </c>
      <c r="C542">
        <v>25127.130714581075</v>
      </c>
      <c r="D542">
        <v>48515.091766091296</v>
      </c>
      <c r="E542">
        <v>71956.540945857079</v>
      </c>
      <c r="F542">
        <v>89741.152385692898</v>
      </c>
      <c r="G542">
        <v>112378.27477273763</v>
      </c>
      <c r="H542">
        <v>134968.58904983898</v>
      </c>
      <c r="I542">
        <v>161526.13942159232</v>
      </c>
      <c r="J542">
        <v>188456.47893123815</v>
      </c>
      <c r="K542">
        <v>226321.43455303099</v>
      </c>
      <c r="L542">
        <v>261444.04850141302</v>
      </c>
      <c r="M542">
        <v>289325.65737388714</v>
      </c>
      <c r="N542">
        <v>326332.7383506124</v>
      </c>
      <c r="O542">
        <v>350868.63612123812</v>
      </c>
      <c r="P542">
        <v>381142.62401295482</v>
      </c>
      <c r="Q542">
        <v>415541.63293023332</v>
      </c>
      <c r="R542">
        <v>461961.36593061814</v>
      </c>
      <c r="S542">
        <v>508600.18058622041</v>
      </c>
      <c r="T542">
        <v>575083.89921906195</v>
      </c>
      <c r="U542">
        <v>638586.04496590479</v>
      </c>
      <c r="V542">
        <v>712471.45397116255</v>
      </c>
      <c r="W542">
        <v>785563.20220529975</v>
      </c>
      <c r="X542">
        <v>869840.4764765607</v>
      </c>
      <c r="Y542">
        <v>939092.69370840746</v>
      </c>
      <c r="Z542">
        <v>979283.61592991254</v>
      </c>
      <c r="AA542">
        <v>1038695.0862141325</v>
      </c>
      <c r="AB542">
        <v>1067900.3915140368</v>
      </c>
      <c r="AC542">
        <v>1093198.2603566935</v>
      </c>
      <c r="AD542">
        <v>1097386.1882756448</v>
      </c>
      <c r="AE542">
        <v>1103139.9985451656</v>
      </c>
      <c r="AF542">
        <v>1106443.0806077123</v>
      </c>
      <c r="AG542">
        <v>1151752.1942814779</v>
      </c>
      <c r="AH542">
        <v>1186039.4290400019</v>
      </c>
    </row>
    <row r="543" spans="1:39">
      <c r="A543" s="16" t="s">
        <v>68</v>
      </c>
      <c r="B543">
        <v>502542.61429162155</v>
      </c>
      <c r="C543">
        <v>471862.05407527555</v>
      </c>
      <c r="D543">
        <v>459657.14658380131</v>
      </c>
      <c r="E543">
        <v>480179.05227662885</v>
      </c>
      <c r="F543">
        <v>421777.15073935484</v>
      </c>
      <c r="G543">
        <v>368381.45088712673</v>
      </c>
      <c r="H543">
        <v>399588.56498630327</v>
      </c>
      <c r="I543">
        <v>375805.37066015939</v>
      </c>
      <c r="J543">
        <v>493891.41699964064</v>
      </c>
      <c r="K543">
        <v>446647.68559843878</v>
      </c>
      <c r="L543">
        <v>435025.84767784103</v>
      </c>
      <c r="M543">
        <v>435753.03252155398</v>
      </c>
      <c r="N543">
        <v>409891.37755784945</v>
      </c>
      <c r="O543">
        <v>0</v>
      </c>
      <c r="P543">
        <v>0</v>
      </c>
      <c r="Q543">
        <v>0</v>
      </c>
      <c r="R543">
        <v>0</v>
      </c>
      <c r="S543">
        <v>0</v>
      </c>
      <c r="T543">
        <v>0</v>
      </c>
      <c r="U543">
        <v>0</v>
      </c>
      <c r="V543">
        <v>0</v>
      </c>
      <c r="W543">
        <v>0</v>
      </c>
      <c r="X543">
        <v>0</v>
      </c>
      <c r="Y543">
        <v>0</v>
      </c>
      <c r="Z543">
        <v>0</v>
      </c>
      <c r="AA543">
        <v>0</v>
      </c>
      <c r="AB543">
        <v>0</v>
      </c>
      <c r="AC543">
        <v>0</v>
      </c>
      <c r="AD543">
        <v>0</v>
      </c>
      <c r="AE543">
        <v>0</v>
      </c>
      <c r="AF543">
        <v>0</v>
      </c>
      <c r="AG543">
        <v>0</v>
      </c>
      <c r="AH543">
        <v>0</v>
      </c>
    </row>
    <row r="544" spans="1:39">
      <c r="A544" s="16" t="s">
        <v>69</v>
      </c>
      <c r="B544">
        <v>125635.65357290539</v>
      </c>
      <c r="C544">
        <v>117965.51351881889</v>
      </c>
      <c r="D544">
        <v>114914.28664595033</v>
      </c>
      <c r="E544">
        <v>120044.76306915721</v>
      </c>
      <c r="F544">
        <v>105444.28768483871</v>
      </c>
      <c r="G544">
        <v>92095.362721781683</v>
      </c>
      <c r="H544">
        <v>99897.141246575819</v>
      </c>
      <c r="I544">
        <v>93951.342665039847</v>
      </c>
      <c r="J544">
        <v>123472.85424991019</v>
      </c>
      <c r="K544">
        <v>111661.92139960972</v>
      </c>
      <c r="L544">
        <v>108756.46191946029</v>
      </c>
      <c r="M544">
        <v>108938.25813038852</v>
      </c>
      <c r="N544">
        <v>102472.84438946239</v>
      </c>
      <c r="O544">
        <v>536297.32305479341</v>
      </c>
      <c r="P544">
        <v>613853.08744576969</v>
      </c>
      <c r="Q544">
        <v>633781.22679563717</v>
      </c>
      <c r="R544">
        <v>670816.79399028537</v>
      </c>
      <c r="S544">
        <v>737796.97073282534</v>
      </c>
      <c r="T544">
        <v>724258.98316198587</v>
      </c>
      <c r="U544">
        <v>686318.72516544838</v>
      </c>
      <c r="V544">
        <v>687945.04962449521</v>
      </c>
      <c r="W544">
        <v>681474.15237896668</v>
      </c>
      <c r="X544">
        <v>577589.41935565253</v>
      </c>
      <c r="Y544">
        <v>497898.73062112113</v>
      </c>
      <c r="Z544">
        <v>417871.54616498016</v>
      </c>
      <c r="AA544">
        <v>349333.45538638753</v>
      </c>
      <c r="AB544">
        <v>321768.35425245424</v>
      </c>
      <c r="AC544">
        <v>269406.61607963406</v>
      </c>
      <c r="AD544">
        <v>226866.25959660651</v>
      </c>
      <c r="AE544">
        <v>189015.84195807052</v>
      </c>
      <c r="AF544">
        <v>174105.76636896748</v>
      </c>
      <c r="AG544">
        <v>154404.07040043946</v>
      </c>
      <c r="AH544">
        <v>145013.60449602758</v>
      </c>
    </row>
    <row r="545" spans="1:36">
      <c r="A545" s="16" t="s">
        <v>195</v>
      </c>
      <c r="B545">
        <v>628178.26786452695</v>
      </c>
      <c r="C545">
        <v>589827.56759409443</v>
      </c>
      <c r="D545">
        <v>574571.43322975165</v>
      </c>
      <c r="E545">
        <v>600223.81534578605</v>
      </c>
      <c r="F545">
        <v>527221.43842419353</v>
      </c>
      <c r="G545">
        <v>460476.81360890844</v>
      </c>
      <c r="H545">
        <v>499485.70623287908</v>
      </c>
      <c r="I545">
        <v>469756.71332519926</v>
      </c>
      <c r="J545">
        <v>617364.27124955086</v>
      </c>
      <c r="K545">
        <v>558309.60699804849</v>
      </c>
      <c r="L545">
        <v>543782.3095973013</v>
      </c>
      <c r="M545">
        <v>544691.29065194249</v>
      </c>
      <c r="N545">
        <v>512364.22194731183</v>
      </c>
      <c r="O545">
        <v>536297.32305479341</v>
      </c>
      <c r="P545">
        <v>613853.08744576969</v>
      </c>
      <c r="Q545">
        <v>633781.22679563717</v>
      </c>
      <c r="R545">
        <v>670816.79399028537</v>
      </c>
      <c r="S545">
        <v>737796.97073282523</v>
      </c>
      <c r="T545">
        <v>724258.98316198576</v>
      </c>
      <c r="U545">
        <v>686318.7251654485</v>
      </c>
      <c r="V545">
        <v>687945.04962449521</v>
      </c>
      <c r="W545">
        <v>681474.15237896668</v>
      </c>
      <c r="X545">
        <v>577589.41935565241</v>
      </c>
      <c r="Y545">
        <v>497898.73062112113</v>
      </c>
      <c r="Z545">
        <v>417871.54616498022</v>
      </c>
      <c r="AA545">
        <v>349333.45538638753</v>
      </c>
      <c r="AB545">
        <v>321768.35425245424</v>
      </c>
      <c r="AC545">
        <v>269406.61607963406</v>
      </c>
      <c r="AD545">
        <v>226866.25959660651</v>
      </c>
      <c r="AE545">
        <v>189015.84195807052</v>
      </c>
      <c r="AF545">
        <v>174105.76636896751</v>
      </c>
      <c r="AG545">
        <v>154404.07040043946</v>
      </c>
      <c r="AH545">
        <v>145013.6044960276</v>
      </c>
    </row>
    <row r="546" spans="1:36">
      <c r="A546" s="69" t="s">
        <v>361</v>
      </c>
      <c r="B546">
        <v>0</v>
      </c>
      <c r="C546">
        <v>0</v>
      </c>
      <c r="D546">
        <v>0</v>
      </c>
      <c r="E546">
        <v>0</v>
      </c>
      <c r="F546">
        <v>0</v>
      </c>
      <c r="G546">
        <v>0</v>
      </c>
      <c r="H546">
        <v>0</v>
      </c>
      <c r="I546">
        <v>0</v>
      </c>
      <c r="J546">
        <v>0</v>
      </c>
      <c r="K546">
        <v>0</v>
      </c>
      <c r="L546">
        <v>0</v>
      </c>
      <c r="M546">
        <v>0</v>
      </c>
      <c r="N546">
        <v>0</v>
      </c>
      <c r="O546">
        <v>0</v>
      </c>
      <c r="P546">
        <v>0</v>
      </c>
      <c r="Q546">
        <v>0</v>
      </c>
      <c r="R546">
        <v>0</v>
      </c>
      <c r="S546">
        <v>0</v>
      </c>
      <c r="T546">
        <v>0</v>
      </c>
      <c r="U546">
        <v>0</v>
      </c>
      <c r="V546">
        <v>0</v>
      </c>
      <c r="W546">
        <v>0</v>
      </c>
      <c r="X546">
        <v>0</v>
      </c>
      <c r="Y546">
        <v>0</v>
      </c>
      <c r="Z546">
        <v>0</v>
      </c>
      <c r="AA546">
        <v>0</v>
      </c>
      <c r="AB546">
        <v>0</v>
      </c>
      <c r="AC546">
        <v>0</v>
      </c>
      <c r="AD546">
        <v>0</v>
      </c>
      <c r="AE546">
        <v>0</v>
      </c>
      <c r="AF546">
        <v>0</v>
      </c>
      <c r="AG546">
        <v>0</v>
      </c>
      <c r="AH546">
        <v>0</v>
      </c>
    </row>
    <row r="547" spans="1:36">
      <c r="A547" s="158" t="s">
        <v>362</v>
      </c>
      <c r="B547">
        <v>0</v>
      </c>
      <c r="C547">
        <v>0</v>
      </c>
      <c r="D547">
        <v>0</v>
      </c>
      <c r="E547">
        <v>0</v>
      </c>
      <c r="F547">
        <v>0</v>
      </c>
      <c r="G547">
        <v>0</v>
      </c>
      <c r="H547">
        <v>0</v>
      </c>
      <c r="I547">
        <v>0</v>
      </c>
      <c r="J547">
        <v>0</v>
      </c>
      <c r="K547">
        <v>0</v>
      </c>
      <c r="L547">
        <v>0</v>
      </c>
      <c r="M547">
        <v>0</v>
      </c>
      <c r="N547">
        <v>0</v>
      </c>
      <c r="O547">
        <v>0</v>
      </c>
      <c r="P547">
        <v>0</v>
      </c>
      <c r="Q547">
        <v>0</v>
      </c>
      <c r="R547">
        <v>0</v>
      </c>
      <c r="S547">
        <v>0</v>
      </c>
      <c r="T547">
        <v>0</v>
      </c>
      <c r="U547">
        <v>0</v>
      </c>
      <c r="V547">
        <v>0</v>
      </c>
      <c r="W547">
        <v>0</v>
      </c>
      <c r="X547">
        <v>0</v>
      </c>
      <c r="Y547">
        <v>0</v>
      </c>
      <c r="Z547">
        <v>0</v>
      </c>
      <c r="AA547">
        <v>0</v>
      </c>
      <c r="AB547">
        <v>0</v>
      </c>
      <c r="AC547">
        <v>0</v>
      </c>
      <c r="AD547">
        <v>0</v>
      </c>
      <c r="AE547">
        <v>0</v>
      </c>
      <c r="AF547">
        <v>0</v>
      </c>
      <c r="AG547">
        <v>0</v>
      </c>
      <c r="AH547">
        <v>0</v>
      </c>
    </row>
    <row r="548" spans="1:36">
      <c r="A548" s="16" t="s">
        <v>180</v>
      </c>
      <c r="B548">
        <v>0</v>
      </c>
      <c r="C548">
        <v>25127.130714581075</v>
      </c>
      <c r="D548">
        <v>49313.102686025115</v>
      </c>
      <c r="E548">
        <v>75636.305236170941</v>
      </c>
      <c r="F548">
        <v>94249.166760816152</v>
      </c>
      <c r="G548">
        <v>119492.43003186936</v>
      </c>
      <c r="H548">
        <v>153724.06135874015</v>
      </c>
      <c r="I548">
        <v>192125.12421176775</v>
      </c>
      <c r="J548">
        <v>231566.70492135957</v>
      </c>
      <c r="K548">
        <v>272108.41989818355</v>
      </c>
      <c r="L548">
        <v>313220.90009328251</v>
      </c>
      <c r="M548">
        <v>349708.09141231311</v>
      </c>
      <c r="N548">
        <v>385522.14125245879</v>
      </c>
      <c r="O548">
        <v>417801.85779544275</v>
      </c>
      <c r="P548">
        <v>441429.23054639256</v>
      </c>
      <c r="Q548">
        <v>471416.31773736136</v>
      </c>
      <c r="R548">
        <v>514964.14722839266</v>
      </c>
      <c r="S548">
        <v>577673.32612769026</v>
      </c>
      <c r="T548">
        <v>649559.23173466127</v>
      </c>
      <c r="U548">
        <v>708693.20911253837</v>
      </c>
      <c r="V548">
        <v>778678.11466201604</v>
      </c>
      <c r="W548">
        <v>822622.98602118623</v>
      </c>
      <c r="X548">
        <v>884885.83853882924</v>
      </c>
      <c r="Y548">
        <v>945268.11580066988</v>
      </c>
      <c r="Z548">
        <v>1005508.2811423072</v>
      </c>
      <c r="AA548">
        <v>1082612.1296290455</v>
      </c>
      <c r="AB548">
        <v>1151078.2406636206</v>
      </c>
      <c r="AC548">
        <v>1231840.3097200019</v>
      </c>
      <c r="AD548">
        <v>1303514.6346902687</v>
      </c>
      <c r="AE548">
        <v>1358918.4942880035</v>
      </c>
      <c r="AF548">
        <v>1401886.5570248091</v>
      </c>
      <c r="AG548">
        <v>1436956.6147639453</v>
      </c>
      <c r="AH548">
        <v>1475986.7600628242</v>
      </c>
      <c r="AI548">
        <v>1538203.4749778348</v>
      </c>
      <c r="AJ548">
        <v>1570449.8900222217</v>
      </c>
    </row>
    <row r="549" spans="1:36">
      <c r="A549" s="16" t="s">
        <v>68</v>
      </c>
      <c r="B549">
        <v>502542.61429162155</v>
      </c>
      <c r="C549">
        <v>486651.37056137575</v>
      </c>
      <c r="D549">
        <v>494905.54404988635</v>
      </c>
      <c r="E549">
        <v>480638.59039499779</v>
      </c>
      <c r="F549">
        <v>530004.53533097764</v>
      </c>
      <c r="G549">
        <v>523743.16650852765</v>
      </c>
      <c r="H549">
        <v>572700.11026651575</v>
      </c>
      <c r="I549">
        <v>539988.35220237123</v>
      </c>
      <c r="J549">
        <v>563897.82073481637</v>
      </c>
      <c r="K549">
        <v>709426.23821700842</v>
      </c>
      <c r="L549">
        <v>637304.27754423732</v>
      </c>
      <c r="M549">
        <v>646929.20595669525</v>
      </c>
      <c r="N549">
        <v>564991.69369016157</v>
      </c>
      <c r="O549">
        <v>435251.32186338527</v>
      </c>
      <c r="P549">
        <v>495716.74873716017</v>
      </c>
      <c r="Q549">
        <v>466648.66347317648</v>
      </c>
      <c r="R549">
        <v>498507.23549107922</v>
      </c>
      <c r="S549">
        <v>534779.49980746384</v>
      </c>
      <c r="T549">
        <v>568772.49965953594</v>
      </c>
      <c r="U549">
        <v>514272.95146942552</v>
      </c>
      <c r="V549">
        <v>430817.57001441484</v>
      </c>
      <c r="W549">
        <v>373814.98135574878</v>
      </c>
      <c r="X549">
        <v>381581.1325906812</v>
      </c>
      <c r="Y549">
        <v>386873.53921529657</v>
      </c>
      <c r="Z549">
        <v>366873.74397572951</v>
      </c>
      <c r="AA549">
        <v>348576.82573131658</v>
      </c>
      <c r="AB549">
        <v>301250.81950882403</v>
      </c>
      <c r="AC549">
        <v>297756.20256991748</v>
      </c>
      <c r="AD549">
        <v>370285.61568253941</v>
      </c>
      <c r="AE549">
        <v>371537.98990665737</v>
      </c>
      <c r="AF549">
        <v>283568.09751793067</v>
      </c>
      <c r="AG549">
        <v>262624.61023672519</v>
      </c>
      <c r="AH549">
        <v>249869.74943567772</v>
      </c>
      <c r="AI549">
        <v>214072.7997921583</v>
      </c>
      <c r="AJ549">
        <v>212416.43283015728</v>
      </c>
    </row>
    <row r="550" spans="1:36">
      <c r="A550" s="16" t="s">
        <v>69</v>
      </c>
      <c r="B550">
        <v>125635.65357290539</v>
      </c>
      <c r="C550">
        <v>121662.84264034394</v>
      </c>
      <c r="D550">
        <v>123726.38601247159</v>
      </c>
      <c r="E550">
        <v>120159.64759874945</v>
      </c>
      <c r="F550">
        <v>132501.13383274441</v>
      </c>
      <c r="G550">
        <v>130935.79162713191</v>
      </c>
      <c r="H550">
        <v>143175.02756662897</v>
      </c>
      <c r="I550">
        <v>134997.08805059284</v>
      </c>
      <c r="J550">
        <v>140974.45518370412</v>
      </c>
      <c r="K550">
        <v>177356.55955425216</v>
      </c>
      <c r="L550">
        <v>159326.06938605939</v>
      </c>
      <c r="M550">
        <v>161732.30148917387</v>
      </c>
      <c r="N550">
        <v>141247.92342254042</v>
      </c>
      <c r="O550">
        <v>108812.83046584635</v>
      </c>
      <c r="P550">
        <v>123929.18718429009</v>
      </c>
      <c r="Q550">
        <v>116662.16586829416</v>
      </c>
      <c r="R550">
        <v>124626.80887276986</v>
      </c>
      <c r="S550">
        <v>133694.87495186602</v>
      </c>
      <c r="T550">
        <v>142193.12491488407</v>
      </c>
      <c r="U550">
        <v>128568.23786735647</v>
      </c>
      <c r="V550">
        <v>107704.3925036038</v>
      </c>
      <c r="W550">
        <v>93453.745338937282</v>
      </c>
      <c r="X550">
        <v>95395.283147670387</v>
      </c>
      <c r="Y550">
        <v>96718.384803824229</v>
      </c>
      <c r="Z550">
        <v>91718.435993932464</v>
      </c>
      <c r="AA550">
        <v>87144.206432829247</v>
      </c>
      <c r="AB550">
        <v>75312.70487720611</v>
      </c>
      <c r="AC550">
        <v>74439.050642479473</v>
      </c>
      <c r="AD550">
        <v>0</v>
      </c>
      <c r="AE550">
        <v>0</v>
      </c>
      <c r="AF550">
        <v>0</v>
      </c>
      <c r="AG550">
        <v>0</v>
      </c>
      <c r="AH550">
        <v>0</v>
      </c>
      <c r="AI550">
        <v>0</v>
      </c>
      <c r="AJ550">
        <v>0</v>
      </c>
    </row>
    <row r="551" spans="1:36">
      <c r="A551" s="16" t="s">
        <v>195</v>
      </c>
      <c r="B551">
        <v>628178.26786452695</v>
      </c>
      <c r="C551">
        <v>608314.21320171969</v>
      </c>
      <c r="D551">
        <v>618631.93006235792</v>
      </c>
      <c r="E551">
        <v>600798.23799374723</v>
      </c>
      <c r="F551">
        <v>662505.66916372208</v>
      </c>
      <c r="G551">
        <v>654678.95813565957</v>
      </c>
      <c r="H551">
        <v>715875.13783314475</v>
      </c>
      <c r="I551">
        <v>674985.44025296404</v>
      </c>
      <c r="J551">
        <v>704872.27591852052</v>
      </c>
      <c r="K551">
        <v>886782.79777126061</v>
      </c>
      <c r="L551">
        <v>796630.34693029674</v>
      </c>
      <c r="M551">
        <v>808661.50744586915</v>
      </c>
      <c r="N551">
        <v>706239.61711270199</v>
      </c>
      <c r="O551">
        <v>544064.15232923161</v>
      </c>
      <c r="P551">
        <v>619645.93592145026</v>
      </c>
      <c r="Q551">
        <v>583310.82934147061</v>
      </c>
      <c r="R551">
        <v>623134.0443638491</v>
      </c>
      <c r="S551">
        <v>668474.37475932983</v>
      </c>
      <c r="T551">
        <v>710965.62457442004</v>
      </c>
      <c r="U551">
        <v>642841.18933678197</v>
      </c>
      <c r="V551">
        <v>538521.96251801867</v>
      </c>
      <c r="W551">
        <v>467268.72669468605</v>
      </c>
      <c r="X551">
        <v>476976.41573835158</v>
      </c>
      <c r="Y551">
        <v>483591.92401912081</v>
      </c>
      <c r="Z551">
        <v>458592.17996966199</v>
      </c>
      <c r="AA551">
        <v>435721.03216414584</v>
      </c>
      <c r="AB551">
        <v>376563.52438603016</v>
      </c>
      <c r="AC551">
        <v>372195.25321239699</v>
      </c>
      <c r="AD551">
        <v>370285.61568253941</v>
      </c>
      <c r="AE551">
        <v>371537.98990665737</v>
      </c>
      <c r="AF551">
        <v>283568.09751793073</v>
      </c>
      <c r="AG551">
        <v>262624.61023672519</v>
      </c>
      <c r="AH551">
        <v>249869.74943567772</v>
      </c>
      <c r="AI551">
        <v>214072.7997921583</v>
      </c>
      <c r="AJ551">
        <v>212416.43283015728</v>
      </c>
    </row>
    <row r="552" spans="1:36">
      <c r="A552" s="69" t="s">
        <v>361</v>
      </c>
      <c r="B552">
        <v>0</v>
      </c>
      <c r="C552">
        <v>0</v>
      </c>
      <c r="D552">
        <v>0</v>
      </c>
      <c r="E552">
        <v>0</v>
      </c>
      <c r="F552">
        <v>0</v>
      </c>
      <c r="G552">
        <v>0</v>
      </c>
      <c r="H552">
        <v>0</v>
      </c>
      <c r="I552">
        <v>0</v>
      </c>
      <c r="J552">
        <v>0</v>
      </c>
      <c r="K552">
        <v>0</v>
      </c>
      <c r="L552">
        <v>0</v>
      </c>
      <c r="M552">
        <v>0</v>
      </c>
      <c r="N552">
        <v>0</v>
      </c>
      <c r="O552">
        <v>0</v>
      </c>
      <c r="P552">
        <v>0</v>
      </c>
      <c r="Q552">
        <v>0</v>
      </c>
      <c r="R552">
        <v>0</v>
      </c>
      <c r="S552">
        <v>0</v>
      </c>
      <c r="T552">
        <v>0</v>
      </c>
      <c r="U552">
        <v>0</v>
      </c>
      <c r="V552">
        <v>0</v>
      </c>
      <c r="W552">
        <v>0</v>
      </c>
      <c r="X552">
        <v>0</v>
      </c>
      <c r="Y552">
        <v>0</v>
      </c>
      <c r="Z552">
        <v>0</v>
      </c>
      <c r="AA552">
        <v>0</v>
      </c>
      <c r="AB552">
        <v>0</v>
      </c>
      <c r="AC552">
        <v>0</v>
      </c>
      <c r="AD552">
        <v>0</v>
      </c>
      <c r="AE552">
        <v>0</v>
      </c>
      <c r="AF552">
        <v>0</v>
      </c>
      <c r="AG552">
        <v>0</v>
      </c>
      <c r="AH552">
        <v>0</v>
      </c>
      <c r="AI552">
        <v>0</v>
      </c>
      <c r="AJ552">
        <v>0</v>
      </c>
    </row>
    <row r="553" spans="1:36">
      <c r="A553" s="158" t="s">
        <v>362</v>
      </c>
      <c r="B553">
        <v>0</v>
      </c>
      <c r="C553">
        <v>0</v>
      </c>
      <c r="D553">
        <v>0</v>
      </c>
      <c r="E553">
        <v>0</v>
      </c>
      <c r="F553">
        <v>0</v>
      </c>
      <c r="G553">
        <v>0</v>
      </c>
      <c r="H553">
        <v>0</v>
      </c>
      <c r="I553">
        <v>0</v>
      </c>
      <c r="J553">
        <v>0</v>
      </c>
      <c r="K553">
        <v>0</v>
      </c>
      <c r="L553">
        <v>0</v>
      </c>
      <c r="M553">
        <v>0</v>
      </c>
      <c r="N553">
        <v>0</v>
      </c>
      <c r="O553">
        <v>0</v>
      </c>
      <c r="P553">
        <v>0</v>
      </c>
      <c r="Q553">
        <v>0</v>
      </c>
      <c r="R553">
        <v>0</v>
      </c>
      <c r="S553">
        <v>0</v>
      </c>
      <c r="T553">
        <v>0</v>
      </c>
      <c r="U553">
        <v>0</v>
      </c>
      <c r="V553">
        <v>0</v>
      </c>
      <c r="W553">
        <v>0</v>
      </c>
      <c r="X553">
        <v>0</v>
      </c>
      <c r="Y553">
        <v>0</v>
      </c>
      <c r="Z553">
        <v>0</v>
      </c>
      <c r="AA553">
        <v>0</v>
      </c>
      <c r="AB553">
        <v>0</v>
      </c>
      <c r="AC553">
        <v>0</v>
      </c>
      <c r="AD553">
        <v>0</v>
      </c>
      <c r="AE553">
        <v>0</v>
      </c>
      <c r="AF553">
        <v>0</v>
      </c>
      <c r="AG553">
        <v>0</v>
      </c>
      <c r="AH553">
        <v>0</v>
      </c>
      <c r="AI553">
        <v>0</v>
      </c>
      <c r="AJ553">
        <v>0</v>
      </c>
    </row>
    <row r="554" spans="1:36">
      <c r="A554" s="16" t="s">
        <v>180</v>
      </c>
      <c r="B554">
        <v>0</v>
      </c>
      <c r="C554">
        <v>25127.130714581075</v>
      </c>
      <c r="D554">
        <v>49640.22333562508</v>
      </c>
      <c r="E554">
        <v>72213.992094271918</v>
      </c>
      <c r="F554">
        <v>89355.370790631525</v>
      </c>
      <c r="G554">
        <v>113512.35545434401</v>
      </c>
      <c r="H554">
        <v>141478.30114541377</v>
      </c>
      <c r="I554">
        <v>167480.08810573313</v>
      </c>
      <c r="J554">
        <v>195810.76494847817</v>
      </c>
      <c r="K554">
        <v>222819.26739827072</v>
      </c>
      <c r="L554">
        <v>249370.63243607664</v>
      </c>
      <c r="M554">
        <v>285654.620530891</v>
      </c>
      <c r="N554">
        <v>314005.44898206968</v>
      </c>
      <c r="O554">
        <v>335707.3223019978</v>
      </c>
      <c r="P554">
        <v>358703.95051904721</v>
      </c>
      <c r="Q554">
        <v>389786.68026648031</v>
      </c>
      <c r="R554">
        <v>406962.5545521779</v>
      </c>
      <c r="S554">
        <v>426039.82602713536</v>
      </c>
      <c r="T554">
        <v>452701.74910588836</v>
      </c>
      <c r="U554">
        <v>467083.43822721305</v>
      </c>
      <c r="V554">
        <v>498021.23510285671</v>
      </c>
      <c r="W554">
        <v>517208.54442380101</v>
      </c>
      <c r="X554">
        <v>540613.09076792514</v>
      </c>
      <c r="Y554">
        <v>569441.26521054399</v>
      </c>
      <c r="Z554">
        <v>584161.24215626519</v>
      </c>
      <c r="AA554">
        <v>609975.99901651917</v>
      </c>
    </row>
    <row r="555" spans="1:36">
      <c r="A555" s="16" t="s">
        <v>68</v>
      </c>
      <c r="B555">
        <v>502542.61429162155</v>
      </c>
      <c r="C555">
        <v>493403.41209239885</v>
      </c>
      <c r="D555">
        <v>465178.12989916315</v>
      </c>
      <c r="E555">
        <v>435936.79241106211</v>
      </c>
      <c r="F555">
        <v>437766.86888919695</v>
      </c>
      <c r="G555">
        <v>467849.169840749</v>
      </c>
      <c r="H555">
        <v>432383.82263281726</v>
      </c>
      <c r="I555">
        <v>414809.38377417676</v>
      </c>
      <c r="J555">
        <v>0</v>
      </c>
      <c r="K555">
        <v>0</v>
      </c>
      <c r="L555">
        <v>0</v>
      </c>
      <c r="M555">
        <v>0</v>
      </c>
      <c r="N555">
        <v>0</v>
      </c>
      <c r="O555">
        <v>0</v>
      </c>
      <c r="P555">
        <v>0</v>
      </c>
      <c r="Q555">
        <v>0</v>
      </c>
      <c r="R555">
        <v>0</v>
      </c>
      <c r="S555">
        <v>0</v>
      </c>
      <c r="T555">
        <v>0</v>
      </c>
      <c r="U555">
        <v>0</v>
      </c>
      <c r="V555">
        <v>0</v>
      </c>
      <c r="W555">
        <v>0</v>
      </c>
      <c r="X555">
        <v>0</v>
      </c>
      <c r="Y555">
        <v>0</v>
      </c>
      <c r="Z555">
        <v>0</v>
      </c>
      <c r="AA555">
        <v>0</v>
      </c>
    </row>
    <row r="556" spans="1:36">
      <c r="A556" s="16" t="s">
        <v>69</v>
      </c>
      <c r="B556">
        <v>125635.65357290539</v>
      </c>
      <c r="C556">
        <v>123350.85302309971</v>
      </c>
      <c r="D556">
        <v>116294.53247479079</v>
      </c>
      <c r="E556">
        <v>108984.19810276553</v>
      </c>
      <c r="F556">
        <v>109441.71722229924</v>
      </c>
      <c r="G556">
        <v>116962.29246018724</v>
      </c>
      <c r="H556">
        <v>108095.95565820432</v>
      </c>
      <c r="I556">
        <v>103702.34594354419</v>
      </c>
      <c r="J556">
        <v>460423.17907150101</v>
      </c>
      <c r="K556">
        <v>433256.10727786151</v>
      </c>
      <c r="L556">
        <v>431321.90001251688</v>
      </c>
      <c r="M556">
        <v>446629.35461423534</v>
      </c>
      <c r="N556">
        <v>373945.78901756543</v>
      </c>
      <c r="O556">
        <v>365938.54008939641</v>
      </c>
      <c r="P556">
        <v>361249.9355525414</v>
      </c>
      <c r="Q556">
        <v>303374.85233784281</v>
      </c>
      <c r="R556">
        <v>233103.61707037396</v>
      </c>
      <c r="S556">
        <v>215326.40676936763</v>
      </c>
      <c r="T556">
        <v>225018.95614407829</v>
      </c>
      <c r="U556">
        <v>187597.29108765168</v>
      </c>
      <c r="V556">
        <v>174996.50691696414</v>
      </c>
      <c r="W556">
        <v>183852.43198511031</v>
      </c>
      <c r="X556">
        <v>168368.94808309418</v>
      </c>
      <c r="Y556">
        <v>171265.73743027574</v>
      </c>
      <c r="Z556">
        <v>164367.97337741341</v>
      </c>
      <c r="AA556">
        <v>134798.08427519182</v>
      </c>
    </row>
    <row r="557" spans="1:36">
      <c r="A557" s="16" t="s">
        <v>195</v>
      </c>
      <c r="B557">
        <v>628178.26786452695</v>
      </c>
      <c r="C557">
        <v>616754.26511549857</v>
      </c>
      <c r="D557">
        <v>581472.66237395396</v>
      </c>
      <c r="E557">
        <v>544920.99051382765</v>
      </c>
      <c r="F557">
        <v>547208.5861114962</v>
      </c>
      <c r="G557">
        <v>584811.46230093623</v>
      </c>
      <c r="H557">
        <v>540479.77829102159</v>
      </c>
      <c r="I557">
        <v>518511.72971772094</v>
      </c>
      <c r="J557">
        <v>460423.17907150101</v>
      </c>
      <c r="K557">
        <v>433256.10727786151</v>
      </c>
      <c r="L557">
        <v>431321.90001251688</v>
      </c>
      <c r="M557">
        <v>446629.35461423534</v>
      </c>
      <c r="N557">
        <v>373945.78901756543</v>
      </c>
      <c r="O557">
        <v>365938.54008939641</v>
      </c>
      <c r="P557">
        <v>361249.9355525414</v>
      </c>
      <c r="Q557">
        <v>303374.85233784275</v>
      </c>
      <c r="R557">
        <v>233103.61707037396</v>
      </c>
      <c r="S557">
        <v>215326.40676936763</v>
      </c>
      <c r="T557">
        <v>225018.95614407829</v>
      </c>
      <c r="U557">
        <v>187597.29108765168</v>
      </c>
      <c r="V557">
        <v>174996.50691696414</v>
      </c>
      <c r="W557">
        <v>183852.43198511031</v>
      </c>
      <c r="X557">
        <v>168368.94808309418</v>
      </c>
      <c r="Y557">
        <v>171265.73743027574</v>
      </c>
      <c r="Z557">
        <v>164367.97337741338</v>
      </c>
      <c r="AA557">
        <v>134798.08427519182</v>
      </c>
    </row>
    <row r="558" spans="1:36">
      <c r="A558" s="69" t="s">
        <v>361</v>
      </c>
      <c r="B558">
        <v>0</v>
      </c>
      <c r="C558">
        <v>0</v>
      </c>
      <c r="D558">
        <v>0</v>
      </c>
      <c r="E558">
        <v>0</v>
      </c>
      <c r="F558">
        <v>0</v>
      </c>
      <c r="G558">
        <v>0</v>
      </c>
      <c r="H558">
        <v>0</v>
      </c>
      <c r="I558">
        <v>0</v>
      </c>
      <c r="J558">
        <v>0</v>
      </c>
      <c r="K558">
        <v>0</v>
      </c>
      <c r="L558">
        <v>0</v>
      </c>
      <c r="M558">
        <v>0</v>
      </c>
      <c r="N558">
        <v>0</v>
      </c>
      <c r="O558">
        <v>0</v>
      </c>
      <c r="P558">
        <v>0</v>
      </c>
      <c r="Q558">
        <v>0</v>
      </c>
      <c r="R558">
        <v>0</v>
      </c>
      <c r="S558">
        <v>0</v>
      </c>
      <c r="T558">
        <v>0</v>
      </c>
      <c r="U558">
        <v>0</v>
      </c>
      <c r="V558">
        <v>0</v>
      </c>
      <c r="W558">
        <v>0</v>
      </c>
      <c r="X558">
        <v>0</v>
      </c>
      <c r="Y558">
        <v>0</v>
      </c>
      <c r="Z558">
        <v>0</v>
      </c>
      <c r="AA558">
        <v>0</v>
      </c>
    </row>
    <row r="559" spans="1:36">
      <c r="A559" s="158" t="s">
        <v>362</v>
      </c>
      <c r="B559">
        <v>0</v>
      </c>
      <c r="C559">
        <v>0</v>
      </c>
      <c r="D559">
        <v>0</v>
      </c>
      <c r="E559">
        <v>0</v>
      </c>
      <c r="F559">
        <v>0</v>
      </c>
      <c r="G559">
        <v>0</v>
      </c>
      <c r="H559">
        <v>0</v>
      </c>
      <c r="I559">
        <v>0</v>
      </c>
      <c r="J559">
        <v>0</v>
      </c>
      <c r="K559">
        <v>0</v>
      </c>
      <c r="L559">
        <v>0</v>
      </c>
      <c r="M559">
        <v>0</v>
      </c>
      <c r="N559">
        <v>0</v>
      </c>
      <c r="O559">
        <v>0</v>
      </c>
      <c r="P559">
        <v>0</v>
      </c>
      <c r="Q559">
        <v>0</v>
      </c>
      <c r="R559">
        <v>0</v>
      </c>
      <c r="S559">
        <v>0</v>
      </c>
      <c r="T559">
        <v>0</v>
      </c>
      <c r="U559">
        <v>0</v>
      </c>
      <c r="V559">
        <v>0</v>
      </c>
      <c r="W559">
        <v>0</v>
      </c>
      <c r="X559">
        <v>0</v>
      </c>
      <c r="Y559">
        <v>0</v>
      </c>
      <c r="Z559">
        <v>0</v>
      </c>
      <c r="AA559">
        <v>0</v>
      </c>
    </row>
    <row r="560" spans="1:36">
      <c r="A560" s="16" t="s">
        <v>180</v>
      </c>
      <c r="B560">
        <v>0</v>
      </c>
      <c r="C560">
        <v>25127.130714581075</v>
      </c>
      <c r="D560">
        <v>49991.736917745729</v>
      </c>
      <c r="E560">
        <v>72866.703310011551</v>
      </c>
      <c r="F560">
        <v>89146.505895847731</v>
      </c>
      <c r="G560">
        <v>108177.65111451801</v>
      </c>
      <c r="H560">
        <v>133526.09602713579</v>
      </c>
      <c r="I560">
        <v>156510.47361143195</v>
      </c>
      <c r="J560">
        <v>181478.89903655261</v>
      </c>
      <c r="K560">
        <v>207325.19670118156</v>
      </c>
      <c r="L560">
        <v>236473.06035492438</v>
      </c>
      <c r="M560">
        <v>271015.90630272537</v>
      </c>
      <c r="N560">
        <v>303730.21079701488</v>
      </c>
      <c r="O560">
        <v>344636.93365312705</v>
      </c>
      <c r="P560">
        <v>389989.13479682291</v>
      </c>
      <c r="Q560">
        <v>424746.59151731565</v>
      </c>
      <c r="R560">
        <v>468262.01652983681</v>
      </c>
      <c r="S560">
        <v>516988.85953272652</v>
      </c>
      <c r="T560">
        <v>563915.67694280331</v>
      </c>
      <c r="U560">
        <v>606107.74875124451</v>
      </c>
      <c r="V560">
        <v>641249.22685855383</v>
      </c>
      <c r="W560">
        <v>700680.13687882596</v>
      </c>
      <c r="X560">
        <v>759350.17049442534</v>
      </c>
      <c r="Y560">
        <v>817939.81753603753</v>
      </c>
      <c r="Z560">
        <v>857842.46581445227</v>
      </c>
      <c r="AA560">
        <v>917798.53449050733</v>
      </c>
      <c r="AB560">
        <v>948745.69109944103</v>
      </c>
      <c r="AC560">
        <v>981739.07969522756</v>
      </c>
      <c r="AD560">
        <v>1016058.2473276117</v>
      </c>
      <c r="AE560">
        <v>1075762.9814020635</v>
      </c>
    </row>
    <row r="561" spans="1:31">
      <c r="A561" s="16" t="s">
        <v>68</v>
      </c>
      <c r="B561">
        <v>502542.61429162155</v>
      </c>
      <c r="C561">
        <v>495515.59813954093</v>
      </c>
      <c r="D561">
        <v>483044.44258966565</v>
      </c>
      <c r="E561">
        <v>431132.19995331223</v>
      </c>
      <c r="F561">
        <v>402996.96531996084</v>
      </c>
      <c r="G561">
        <v>400301.87884958478</v>
      </c>
      <c r="H561">
        <v>421949.91390233615</v>
      </c>
      <c r="I561">
        <v>459253.19283064565</v>
      </c>
      <c r="J561">
        <v>442493.26421053737</v>
      </c>
      <c r="K561">
        <v>514102.27435636037</v>
      </c>
      <c r="L561">
        <v>555352.35187337408</v>
      </c>
      <c r="M561">
        <v>498319.88997641951</v>
      </c>
      <c r="N561">
        <v>522323.85621067404</v>
      </c>
      <c r="O561">
        <v>528426.24415690987</v>
      </c>
      <c r="P561">
        <v>547035.36494573229</v>
      </c>
      <c r="Q561">
        <v>512133.54927961464</v>
      </c>
      <c r="R561">
        <v>507685.87319719064</v>
      </c>
      <c r="S561">
        <v>569278.49081368162</v>
      </c>
      <c r="T561">
        <v>474110.15847816598</v>
      </c>
      <c r="U561">
        <v>490157.59333568951</v>
      </c>
      <c r="V561">
        <v>488945.02979075059</v>
      </c>
      <c r="W561">
        <v>466133.33923724899</v>
      </c>
      <c r="X561">
        <v>513368.32673533831</v>
      </c>
      <c r="Y561">
        <v>473351.2006006809</v>
      </c>
      <c r="Z561">
        <v>383114.23939091706</v>
      </c>
      <c r="AA561">
        <v>457009.04268135328</v>
      </c>
      <c r="AB561">
        <v>478702.54981367552</v>
      </c>
      <c r="AC561">
        <v>446264.39769236883</v>
      </c>
      <c r="AD561">
        <v>616463.0195055122</v>
      </c>
      <c r="AE561">
        <v>600550.27792751067</v>
      </c>
    </row>
    <row r="562" spans="1:31">
      <c r="A562" s="16" t="s">
        <v>69</v>
      </c>
      <c r="B562">
        <v>125635.65357290539</v>
      </c>
      <c r="C562">
        <v>123878.89953488523</v>
      </c>
      <c r="D562">
        <v>120761.11064741641</v>
      </c>
      <c r="E562">
        <v>107783.04998832806</v>
      </c>
      <c r="F562">
        <v>100749.24132999021</v>
      </c>
      <c r="G562">
        <v>100075.4697123962</v>
      </c>
      <c r="H562">
        <v>105487.47847558405</v>
      </c>
      <c r="I562">
        <v>114813.29820766143</v>
      </c>
      <c r="J562">
        <v>110623.31605263436</v>
      </c>
      <c r="K562">
        <v>128525.56858909009</v>
      </c>
      <c r="L562">
        <v>138838.08796834352</v>
      </c>
      <c r="M562">
        <v>124579.97249410488</v>
      </c>
      <c r="N562">
        <v>130580.96405266851</v>
      </c>
      <c r="O562">
        <v>132106.56103922747</v>
      </c>
      <c r="P562">
        <v>136758.84123643307</v>
      </c>
      <c r="Q562">
        <v>128033.38731990366</v>
      </c>
      <c r="R562">
        <v>126921.46829929766</v>
      </c>
      <c r="S562">
        <v>142319.62270342041</v>
      </c>
      <c r="T562">
        <v>118527.53961954149</v>
      </c>
      <c r="U562">
        <v>122539.39833392238</v>
      </c>
      <c r="V562">
        <v>122236.25744768766</v>
      </c>
      <c r="W562">
        <v>116533.33480931226</v>
      </c>
      <c r="X562">
        <v>128342.08168383458</v>
      </c>
      <c r="Y562">
        <v>118337.80015017022</v>
      </c>
      <c r="Z562">
        <v>95778.559847729266</v>
      </c>
      <c r="AA562">
        <v>114252.26067033831</v>
      </c>
      <c r="AB562">
        <v>119675.63745341887</v>
      </c>
      <c r="AC562">
        <v>111566.09942309219</v>
      </c>
      <c r="AD562">
        <v>0</v>
      </c>
      <c r="AE562">
        <v>0</v>
      </c>
    </row>
    <row r="563" spans="1:31">
      <c r="A563" s="16" t="s">
        <v>195</v>
      </c>
      <c r="B563">
        <v>628178.26786452695</v>
      </c>
      <c r="C563">
        <v>619394.49767442618</v>
      </c>
      <c r="D563">
        <v>603805.55323708209</v>
      </c>
      <c r="E563">
        <v>538915.2499416403</v>
      </c>
      <c r="F563">
        <v>503746.20664995105</v>
      </c>
      <c r="G563">
        <v>500377.34856198099</v>
      </c>
      <c r="H563">
        <v>527437.39237792022</v>
      </c>
      <c r="I563">
        <v>574066.49103830708</v>
      </c>
      <c r="J563">
        <v>553116.58026317169</v>
      </c>
      <c r="K563">
        <v>642627.84294545045</v>
      </c>
      <c r="L563">
        <v>694190.4398417176</v>
      </c>
      <c r="M563">
        <v>622899.86247052439</v>
      </c>
      <c r="N563">
        <v>652904.82026334258</v>
      </c>
      <c r="O563">
        <v>660532.8051961374</v>
      </c>
      <c r="P563">
        <v>683794.2061821653</v>
      </c>
      <c r="Q563">
        <v>640166.93659951829</v>
      </c>
      <c r="R563">
        <v>634607.34149648831</v>
      </c>
      <c r="S563">
        <v>711598.11351710209</v>
      </c>
      <c r="T563">
        <v>592637.69809770747</v>
      </c>
      <c r="U563">
        <v>612696.99166961189</v>
      </c>
      <c r="V563">
        <v>611181.28723843826</v>
      </c>
      <c r="W563">
        <v>582666.67404656124</v>
      </c>
      <c r="X563">
        <v>641710.40841917286</v>
      </c>
      <c r="Y563">
        <v>591689.00075085112</v>
      </c>
      <c r="Z563">
        <v>478892.79923864634</v>
      </c>
      <c r="AA563">
        <v>571261.30335169157</v>
      </c>
      <c r="AB563">
        <v>598378.18726709438</v>
      </c>
      <c r="AC563">
        <v>557830.49711546104</v>
      </c>
      <c r="AD563">
        <v>616463.0195055122</v>
      </c>
      <c r="AE563">
        <v>600550.27792751067</v>
      </c>
    </row>
    <row r="564" spans="1:31">
      <c r="A564" s="69" t="s">
        <v>361</v>
      </c>
      <c r="B564">
        <v>0</v>
      </c>
      <c r="C564">
        <v>0</v>
      </c>
      <c r="D564">
        <v>0</v>
      </c>
      <c r="E564">
        <v>0</v>
      </c>
      <c r="F564">
        <v>0</v>
      </c>
      <c r="G564">
        <v>0</v>
      </c>
      <c r="H564">
        <v>0</v>
      </c>
      <c r="I564">
        <v>0</v>
      </c>
      <c r="J564">
        <v>0</v>
      </c>
      <c r="K564">
        <v>0</v>
      </c>
      <c r="L564">
        <v>0</v>
      </c>
      <c r="M564">
        <v>0</v>
      </c>
      <c r="N564">
        <v>0</v>
      </c>
      <c r="O564">
        <v>0</v>
      </c>
      <c r="P564">
        <v>0</v>
      </c>
      <c r="Q564">
        <v>0</v>
      </c>
      <c r="R564">
        <v>0</v>
      </c>
      <c r="S564">
        <v>0</v>
      </c>
      <c r="T564">
        <v>0</v>
      </c>
      <c r="U564">
        <v>0</v>
      </c>
      <c r="V564">
        <v>0</v>
      </c>
      <c r="W564">
        <v>0</v>
      </c>
      <c r="X564">
        <v>0</v>
      </c>
      <c r="Y564">
        <v>0</v>
      </c>
      <c r="Z564">
        <v>0</v>
      </c>
      <c r="AA564">
        <v>0</v>
      </c>
      <c r="AB564">
        <v>0</v>
      </c>
      <c r="AC564">
        <v>0</v>
      </c>
      <c r="AD564">
        <v>0</v>
      </c>
      <c r="AE564">
        <v>0</v>
      </c>
    </row>
    <row r="565" spans="1:31">
      <c r="A565" s="158" t="s">
        <v>362</v>
      </c>
      <c r="B565">
        <v>0</v>
      </c>
      <c r="C565">
        <v>0</v>
      </c>
      <c r="D565">
        <v>0</v>
      </c>
      <c r="E565">
        <v>0</v>
      </c>
      <c r="F565">
        <v>0</v>
      </c>
      <c r="G565">
        <v>0</v>
      </c>
      <c r="H565">
        <v>0</v>
      </c>
      <c r="I565">
        <v>0</v>
      </c>
      <c r="J565">
        <v>0</v>
      </c>
      <c r="K565">
        <v>0</v>
      </c>
      <c r="L565">
        <v>0</v>
      </c>
      <c r="M565">
        <v>0</v>
      </c>
      <c r="N565">
        <v>0</v>
      </c>
      <c r="O565">
        <v>0</v>
      </c>
      <c r="P565">
        <v>0</v>
      </c>
      <c r="Q565">
        <v>0</v>
      </c>
      <c r="R565">
        <v>0</v>
      </c>
      <c r="S565">
        <v>0</v>
      </c>
      <c r="T565">
        <v>0</v>
      </c>
      <c r="U565">
        <v>0</v>
      </c>
      <c r="V565">
        <v>0</v>
      </c>
      <c r="W565">
        <v>0</v>
      </c>
      <c r="X565">
        <v>0</v>
      </c>
      <c r="Y565">
        <v>0</v>
      </c>
      <c r="Z565">
        <v>0</v>
      </c>
      <c r="AA565">
        <v>0</v>
      </c>
      <c r="AB565">
        <v>0</v>
      </c>
      <c r="AC565">
        <v>0</v>
      </c>
      <c r="AD565">
        <v>0</v>
      </c>
      <c r="AE565">
        <v>0</v>
      </c>
    </row>
    <row r="566" spans="1:31">
      <c r="A566" s="16" t="s">
        <v>180</v>
      </c>
      <c r="B566">
        <v>0</v>
      </c>
      <c r="C566">
        <v>25127.130714581075</v>
      </c>
      <c r="D566">
        <v>49461.817632531762</v>
      </c>
      <c r="E566">
        <v>73466.053074724623</v>
      </c>
      <c r="F566">
        <v>89452.429465032823</v>
      </c>
      <c r="G566">
        <v>110181.56255199207</v>
      </c>
      <c r="H566">
        <v>140112.07760113617</v>
      </c>
      <c r="I566">
        <v>167342.80987679184</v>
      </c>
      <c r="J566">
        <v>193151.25168473311</v>
      </c>
      <c r="K566">
        <v>224075.68060603988</v>
      </c>
      <c r="L566">
        <v>261854.02830836101</v>
      </c>
      <c r="M566">
        <v>294945.13659959706</v>
      </c>
      <c r="N566">
        <v>335941.78995715769</v>
      </c>
      <c r="O566">
        <v>378765.18627396668</v>
      </c>
      <c r="P566">
        <v>412164.13412912691</v>
      </c>
      <c r="Q566">
        <v>461596.37892045744</v>
      </c>
      <c r="R566">
        <v>527728.22438185406</v>
      </c>
      <c r="S566">
        <v>581614.03011265374</v>
      </c>
      <c r="T566">
        <v>630525.86030201765</v>
      </c>
    </row>
    <row r="567" spans="1:31">
      <c r="A567" s="16" t="s">
        <v>68</v>
      </c>
      <c r="B567">
        <v>502542.61429162155</v>
      </c>
      <c r="C567">
        <v>496849.64748222136</v>
      </c>
      <c r="D567">
        <v>474622.47403598559</v>
      </c>
      <c r="E567">
        <v>420241.49400237703</v>
      </c>
      <c r="F567">
        <v>413291.94880629017</v>
      </c>
      <c r="G567">
        <v>434398.53496860975</v>
      </c>
      <c r="H567">
        <v>408653.63466541324</v>
      </c>
      <c r="I567">
        <v>467199.07815567579</v>
      </c>
      <c r="J567">
        <v>455021.33844788093</v>
      </c>
      <c r="K567">
        <v>489371.84822028258</v>
      </c>
      <c r="L567">
        <v>499780.63444049226</v>
      </c>
      <c r="M567">
        <v>518220.71009495936</v>
      </c>
      <c r="N567">
        <v>606584.36310010054</v>
      </c>
      <c r="O567">
        <v>617462.00227676646</v>
      </c>
      <c r="P567">
        <v>663531.7385225615</v>
      </c>
      <c r="Q567">
        <v>708342.01070946548</v>
      </c>
      <c r="R567">
        <v>673609.22748910706</v>
      </c>
      <c r="S567">
        <v>677066.13541322667</v>
      </c>
      <c r="T567">
        <v>749200.82675656246</v>
      </c>
    </row>
    <row r="568" spans="1:31">
      <c r="A568" s="16" t="s">
        <v>69</v>
      </c>
      <c r="B568">
        <v>125635.65357290539</v>
      </c>
      <c r="C568">
        <v>124212.41187055534</v>
      </c>
      <c r="D568">
        <v>118655.6185089964</v>
      </c>
      <c r="E568">
        <v>105060.37350059426</v>
      </c>
      <c r="F568">
        <v>103322.98720157254</v>
      </c>
      <c r="G568">
        <v>108599.63374215244</v>
      </c>
      <c r="H568">
        <v>102163.40866635331</v>
      </c>
      <c r="I568">
        <v>116799.76953891896</v>
      </c>
      <c r="J568">
        <v>113755.33461197025</v>
      </c>
      <c r="K568">
        <v>122342.96205507067</v>
      </c>
      <c r="L568">
        <v>124945.15861012309</v>
      </c>
      <c r="M568">
        <v>129555.17752373987</v>
      </c>
      <c r="N568">
        <v>151646.09077502514</v>
      </c>
      <c r="O568">
        <v>154365.50056919162</v>
      </c>
      <c r="P568">
        <v>165882.93463064037</v>
      </c>
      <c r="Q568">
        <v>177085.50267736637</v>
      </c>
      <c r="R568">
        <v>168402.30687227676</v>
      </c>
      <c r="S568">
        <v>169266.53385330667</v>
      </c>
      <c r="T568">
        <v>0</v>
      </c>
    </row>
    <row r="569" spans="1:31">
      <c r="A569" s="16" t="s">
        <v>195</v>
      </c>
      <c r="B569">
        <v>628178.26786452695</v>
      </c>
      <c r="C569">
        <v>621062.05935277673</v>
      </c>
      <c r="D569">
        <v>593278.09254498198</v>
      </c>
      <c r="E569">
        <v>525301.86750297132</v>
      </c>
      <c r="F569">
        <v>516614.93600786268</v>
      </c>
      <c r="G569">
        <v>542998.16871076217</v>
      </c>
      <c r="H569">
        <v>510817.04333176656</v>
      </c>
      <c r="I569">
        <v>583998.84769459476</v>
      </c>
      <c r="J569">
        <v>568776.67305985116</v>
      </c>
      <c r="K569">
        <v>611714.81027535326</v>
      </c>
      <c r="L569">
        <v>624725.79305061535</v>
      </c>
      <c r="M569">
        <v>647775.88761869923</v>
      </c>
      <c r="N569">
        <v>758230.45387512562</v>
      </c>
      <c r="O569">
        <v>771827.50284595811</v>
      </c>
      <c r="P569">
        <v>829414.67315320182</v>
      </c>
      <c r="Q569">
        <v>885427.51338683185</v>
      </c>
      <c r="R569">
        <v>842011.53436138388</v>
      </c>
      <c r="S569">
        <v>846332.66926653334</v>
      </c>
      <c r="T569">
        <v>749200.82675656246</v>
      </c>
    </row>
    <row r="570" spans="1:31">
      <c r="A570" s="69" t="s">
        <v>361</v>
      </c>
      <c r="B570">
        <v>0</v>
      </c>
      <c r="C570">
        <v>0</v>
      </c>
      <c r="D570">
        <v>0</v>
      </c>
      <c r="E570">
        <v>0</v>
      </c>
      <c r="F570">
        <v>0</v>
      </c>
      <c r="G570">
        <v>0</v>
      </c>
      <c r="H570">
        <v>0</v>
      </c>
      <c r="I570">
        <v>0</v>
      </c>
      <c r="J570">
        <v>0</v>
      </c>
      <c r="K570">
        <v>0</v>
      </c>
      <c r="L570">
        <v>0</v>
      </c>
      <c r="M570">
        <v>0</v>
      </c>
      <c r="N570">
        <v>0</v>
      </c>
      <c r="O570">
        <v>0</v>
      </c>
      <c r="P570">
        <v>0</v>
      </c>
      <c r="Q570">
        <v>0</v>
      </c>
      <c r="R570">
        <v>0</v>
      </c>
      <c r="S570">
        <v>0</v>
      </c>
      <c r="T570">
        <v>0</v>
      </c>
    </row>
    <row r="571" spans="1:31">
      <c r="A571" s="158" t="s">
        <v>362</v>
      </c>
      <c r="B571">
        <v>0</v>
      </c>
      <c r="C571">
        <v>0</v>
      </c>
      <c r="D571">
        <v>0</v>
      </c>
      <c r="E571">
        <v>0</v>
      </c>
      <c r="F571">
        <v>0</v>
      </c>
      <c r="G571">
        <v>0</v>
      </c>
      <c r="H571">
        <v>0</v>
      </c>
      <c r="I571">
        <v>0</v>
      </c>
      <c r="J571">
        <v>0</v>
      </c>
      <c r="K571">
        <v>0</v>
      </c>
      <c r="L571">
        <v>0</v>
      </c>
      <c r="M571">
        <v>0</v>
      </c>
      <c r="N571">
        <v>0</v>
      </c>
      <c r="O571">
        <v>0</v>
      </c>
      <c r="P571">
        <v>0</v>
      </c>
      <c r="Q571">
        <v>0</v>
      </c>
      <c r="R571">
        <v>0</v>
      </c>
      <c r="S571">
        <v>0</v>
      </c>
      <c r="T571">
        <v>0</v>
      </c>
    </row>
    <row r="572" spans="1:31">
      <c r="A572" s="16" t="s">
        <v>180</v>
      </c>
      <c r="B572">
        <v>0</v>
      </c>
      <c r="C572">
        <v>25127.130714581075</v>
      </c>
      <c r="D572">
        <v>48730.520446142065</v>
      </c>
      <c r="E572">
        <v>71587.37779761276</v>
      </c>
      <c r="F572">
        <v>88434.985236590175</v>
      </c>
      <c r="G572">
        <v>110556.7027611761</v>
      </c>
      <c r="H572">
        <v>134273.68144639605</v>
      </c>
      <c r="I572">
        <v>158496.1892631971</v>
      </c>
      <c r="J572">
        <v>182056.88702765133</v>
      </c>
      <c r="K572">
        <v>208132.0665446546</v>
      </c>
      <c r="L572">
        <v>233410.45768260764</v>
      </c>
      <c r="M572">
        <v>258822.43246365254</v>
      </c>
      <c r="N572">
        <v>290140.29255481955</v>
      </c>
      <c r="O572">
        <v>308898.30021768418</v>
      </c>
      <c r="P572">
        <v>327335.28758661146</v>
      </c>
      <c r="Q572">
        <v>347493.35922812839</v>
      </c>
      <c r="R572">
        <v>370843.41396640864</v>
      </c>
      <c r="S572">
        <v>398514.2719102425</v>
      </c>
      <c r="T572">
        <v>425340.06360184832</v>
      </c>
      <c r="U572">
        <v>450106.61882478331</v>
      </c>
      <c r="V572">
        <v>467228.91831134597</v>
      </c>
      <c r="W572">
        <v>484408.53986699373</v>
      </c>
      <c r="X572">
        <v>495592.90292630385</v>
      </c>
      <c r="Y572">
        <v>509786.26940571034</v>
      </c>
      <c r="Z572">
        <v>528140.62209402875</v>
      </c>
      <c r="AA572">
        <v>555522.80977717869</v>
      </c>
      <c r="AB572">
        <v>594539.95902180311</v>
      </c>
    </row>
    <row r="573" spans="1:31">
      <c r="A573" s="16" t="s">
        <v>68</v>
      </c>
      <c r="B573">
        <v>502542.61429162155</v>
      </c>
      <c r="C573">
        <v>471614.41425711539</v>
      </c>
      <c r="D573">
        <v>463443.01652654342</v>
      </c>
      <c r="E573">
        <v>446452.9188349609</v>
      </c>
      <c r="F573">
        <v>445530.09617675375</v>
      </c>
      <c r="G573">
        <v>395686.22949841159</v>
      </c>
      <c r="H573">
        <v>378490.5350970953</v>
      </c>
      <c r="I573">
        <v>356306.91814684868</v>
      </c>
      <c r="J573">
        <v>332056.4396570372</v>
      </c>
      <c r="K573">
        <v>284454.21600324899</v>
      </c>
      <c r="L573">
        <v>311288.01502745558</v>
      </c>
      <c r="M573">
        <v>248339.78837361597</v>
      </c>
      <c r="N573">
        <v>238006.96953152685</v>
      </c>
      <c r="O573">
        <v>215379.04459436852</v>
      </c>
      <c r="P573">
        <v>218887.79339438723</v>
      </c>
      <c r="Q573">
        <v>198070.98779932506</v>
      </c>
      <c r="R573">
        <v>181025.03166512042</v>
      </c>
      <c r="S573">
        <v>208304.39702927874</v>
      </c>
      <c r="T573">
        <v>183144.04299683348</v>
      </c>
      <c r="U573">
        <v>168579.16804344021</v>
      </c>
      <c r="V573">
        <v>133781.84419798426</v>
      </c>
      <c r="W573">
        <v>117433.29071473726</v>
      </c>
      <c r="X573">
        <v>112378.16741279967</v>
      </c>
      <c r="Y573">
        <v>113080.70376426021</v>
      </c>
      <c r="Z573">
        <v>100808.38122670757</v>
      </c>
      <c r="AA573">
        <v>90310.239204231562</v>
      </c>
      <c r="AB573">
        <v>0</v>
      </c>
    </row>
    <row r="574" spans="1:31">
      <c r="A574" s="16" t="s">
        <v>69</v>
      </c>
      <c r="B574">
        <v>125635.65357290539</v>
      </c>
      <c r="C574">
        <v>117903.60356427885</v>
      </c>
      <c r="D574">
        <v>115860.75413163585</v>
      </c>
      <c r="E574">
        <v>111613.22970874023</v>
      </c>
      <c r="F574">
        <v>111382.52404418844</v>
      </c>
      <c r="G574">
        <v>98921.557374602897</v>
      </c>
      <c r="H574">
        <v>94622.633774273825</v>
      </c>
      <c r="I574">
        <v>89076.72953671217</v>
      </c>
      <c r="J574">
        <v>83014.109914259301</v>
      </c>
      <c r="K574">
        <v>71113.554000812248</v>
      </c>
      <c r="L574">
        <v>77822.003756863895</v>
      </c>
      <c r="M574">
        <v>62084.947093403993</v>
      </c>
      <c r="N574">
        <v>59501.742382881712</v>
      </c>
      <c r="O574">
        <v>53844.76114859213</v>
      </c>
      <c r="P574">
        <v>54721.948348596809</v>
      </c>
      <c r="Q574">
        <v>49517.746949831264</v>
      </c>
      <c r="R574">
        <v>45256.257916280105</v>
      </c>
      <c r="S574">
        <v>52076.099257319685</v>
      </c>
      <c r="T574">
        <v>45786.01074920837</v>
      </c>
      <c r="U574">
        <v>42144.792010860052</v>
      </c>
      <c r="V574">
        <v>33445.461049496073</v>
      </c>
      <c r="W574">
        <v>29358.322678684319</v>
      </c>
      <c r="X574">
        <v>28094.54185319992</v>
      </c>
      <c r="Y574">
        <v>28270.175941065056</v>
      </c>
      <c r="Z574">
        <v>25202.095306676896</v>
      </c>
      <c r="AA574">
        <v>22577.559801057894</v>
      </c>
      <c r="AB574">
        <v>105427.07058133138</v>
      </c>
    </row>
    <row r="575" spans="1:31">
      <c r="A575" s="16" t="s">
        <v>195</v>
      </c>
      <c r="B575">
        <v>628178.26786452695</v>
      </c>
      <c r="C575">
        <v>589518.01782139426</v>
      </c>
      <c r="D575">
        <v>579303.7706581793</v>
      </c>
      <c r="E575">
        <v>558066.14854370116</v>
      </c>
      <c r="F575">
        <v>556912.62022094219</v>
      </c>
      <c r="G575">
        <v>494607.78687301447</v>
      </c>
      <c r="H575">
        <v>473113.1688713691</v>
      </c>
      <c r="I575">
        <v>445383.64768356085</v>
      </c>
      <c r="J575">
        <v>415070.54957129649</v>
      </c>
      <c r="K575">
        <v>355567.77000406123</v>
      </c>
      <c r="L575">
        <v>389110.01878431946</v>
      </c>
      <c r="M575">
        <v>310424.73546701996</v>
      </c>
      <c r="N575">
        <v>297508.71191440854</v>
      </c>
      <c r="O575">
        <v>269223.80574296066</v>
      </c>
      <c r="P575">
        <v>273609.74174298404</v>
      </c>
      <c r="Q575">
        <v>247588.73474915631</v>
      </c>
      <c r="R575">
        <v>226281.28958140052</v>
      </c>
      <c r="S575">
        <v>260380.49628659844</v>
      </c>
      <c r="T575">
        <v>228930.05374604184</v>
      </c>
      <c r="U575">
        <v>210723.96005430026</v>
      </c>
      <c r="V575">
        <v>167227.30524748034</v>
      </c>
      <c r="W575">
        <v>146791.61339342158</v>
      </c>
      <c r="X575">
        <v>140472.70926599958</v>
      </c>
      <c r="Y575">
        <v>141350.87970532526</v>
      </c>
      <c r="Z575">
        <v>126010.47653338447</v>
      </c>
      <c r="AA575">
        <v>112887.79900528946</v>
      </c>
      <c r="AB575">
        <v>105427.07058133138</v>
      </c>
    </row>
    <row r="576" spans="1:31">
      <c r="A576" s="69" t="s">
        <v>361</v>
      </c>
      <c r="B576">
        <v>0</v>
      </c>
      <c r="C576">
        <v>0</v>
      </c>
      <c r="D576">
        <v>0</v>
      </c>
      <c r="E576">
        <v>0</v>
      </c>
      <c r="F576">
        <v>0</v>
      </c>
      <c r="G576">
        <v>0</v>
      </c>
      <c r="H576">
        <v>0</v>
      </c>
      <c r="I576">
        <v>0</v>
      </c>
      <c r="J576">
        <v>0</v>
      </c>
      <c r="K576">
        <v>0</v>
      </c>
      <c r="L576">
        <v>0</v>
      </c>
      <c r="M576">
        <v>0</v>
      </c>
      <c r="N576">
        <v>0</v>
      </c>
      <c r="O576">
        <v>0</v>
      </c>
      <c r="P576">
        <v>0</v>
      </c>
      <c r="Q576">
        <v>0</v>
      </c>
      <c r="R576">
        <v>0</v>
      </c>
      <c r="S576">
        <v>0</v>
      </c>
      <c r="T576">
        <v>0</v>
      </c>
      <c r="U576">
        <v>0</v>
      </c>
      <c r="V576">
        <v>0</v>
      </c>
      <c r="W576">
        <v>0</v>
      </c>
      <c r="X576">
        <v>0</v>
      </c>
      <c r="Y576">
        <v>0</v>
      </c>
      <c r="Z576">
        <v>0</v>
      </c>
      <c r="AA576">
        <v>0</v>
      </c>
      <c r="AB576">
        <v>0</v>
      </c>
    </row>
    <row r="577" spans="1:37">
      <c r="A577" s="158" t="s">
        <v>362</v>
      </c>
      <c r="B577">
        <v>0</v>
      </c>
      <c r="C577">
        <v>0</v>
      </c>
      <c r="D577">
        <v>0</v>
      </c>
      <c r="E577">
        <v>0</v>
      </c>
      <c r="F577">
        <v>0</v>
      </c>
      <c r="G577">
        <v>0</v>
      </c>
      <c r="H577">
        <v>0</v>
      </c>
      <c r="I577">
        <v>0</v>
      </c>
      <c r="J577">
        <v>0</v>
      </c>
      <c r="K577">
        <v>0</v>
      </c>
      <c r="L577">
        <v>0</v>
      </c>
      <c r="M577">
        <v>0</v>
      </c>
      <c r="N577">
        <v>0</v>
      </c>
      <c r="O577">
        <v>0</v>
      </c>
      <c r="P577">
        <v>0</v>
      </c>
      <c r="Q577">
        <v>0</v>
      </c>
      <c r="R577">
        <v>0</v>
      </c>
      <c r="S577">
        <v>0</v>
      </c>
      <c r="T577">
        <v>0</v>
      </c>
      <c r="U577">
        <v>0</v>
      </c>
      <c r="V577">
        <v>0</v>
      </c>
      <c r="W577">
        <v>0</v>
      </c>
      <c r="X577">
        <v>0</v>
      </c>
      <c r="Y577">
        <v>0</v>
      </c>
      <c r="Z577">
        <v>0</v>
      </c>
      <c r="AA577">
        <v>0</v>
      </c>
      <c r="AB577">
        <v>0</v>
      </c>
    </row>
    <row r="578" spans="1:37">
      <c r="A578" s="16" t="s">
        <v>180</v>
      </c>
      <c r="B578">
        <v>0</v>
      </c>
      <c r="C578">
        <v>25127.130714581075</v>
      </c>
      <c r="D578">
        <v>47904.669510824926</v>
      </c>
      <c r="E578">
        <v>71563.195316078622</v>
      </c>
      <c r="F578">
        <v>91153.072425631457</v>
      </c>
      <c r="G578">
        <v>117186.01403882999</v>
      </c>
      <c r="H578">
        <v>152043.15736434062</v>
      </c>
      <c r="I578">
        <v>186019.40972478926</v>
      </c>
      <c r="J578">
        <v>219344.41250791773</v>
      </c>
      <c r="K578">
        <v>254354.73595320503</v>
      </c>
      <c r="L578">
        <v>292368.89935572562</v>
      </c>
      <c r="M578">
        <v>331593.17797030631</v>
      </c>
      <c r="N578">
        <v>373374.1506010833</v>
      </c>
      <c r="O578">
        <v>401233.01824079757</v>
      </c>
      <c r="P578">
        <v>419925.00829479878</v>
      </c>
      <c r="Q578">
        <v>449281.41991567466</v>
      </c>
      <c r="R578">
        <v>495021.79770514963</v>
      </c>
      <c r="S578">
        <v>538019.94453300524</v>
      </c>
      <c r="T578">
        <v>573869.60469130916</v>
      </c>
      <c r="U578">
        <v>595389.05236418929</v>
      </c>
      <c r="V578">
        <v>634123.33680900023</v>
      </c>
      <c r="W578">
        <v>667407.43264503975</v>
      </c>
      <c r="X578">
        <v>705775.51973966369</v>
      </c>
      <c r="Y578">
        <v>768011.10541675717</v>
      </c>
      <c r="Z578">
        <v>825404.89575809217</v>
      </c>
      <c r="AA578">
        <v>862679.6486654866</v>
      </c>
      <c r="AB578">
        <v>915521.04813646118</v>
      </c>
      <c r="AC578">
        <v>953532.56553466292</v>
      </c>
      <c r="AD578">
        <v>1022572.353031603</v>
      </c>
      <c r="AE578">
        <v>1051870.300113511</v>
      </c>
      <c r="AF578">
        <v>1088237.8175054137</v>
      </c>
      <c r="AG578">
        <v>1143798.4688722489</v>
      </c>
    </row>
    <row r="579" spans="1:37">
      <c r="A579" s="16" t="s">
        <v>68</v>
      </c>
      <c r="B579">
        <v>502542.61429162155</v>
      </c>
      <c r="C579">
        <v>471166.55923184135</v>
      </c>
      <c r="D579">
        <v>461343.86179541162</v>
      </c>
      <c r="E579">
        <v>502916.58127718081</v>
      </c>
      <c r="F579">
        <v>490853.35636138992</v>
      </c>
      <c r="G579">
        <v>557684.66404232313</v>
      </c>
      <c r="H579">
        <v>531796.12189694901</v>
      </c>
      <c r="I579">
        <v>582134.42775612522</v>
      </c>
      <c r="J579">
        <v>565271.96882011835</v>
      </c>
      <c r="K579">
        <v>475898.57048755523</v>
      </c>
      <c r="L579">
        <v>497869.02167338564</v>
      </c>
      <c r="M579">
        <v>496451.01768469717</v>
      </c>
      <c r="N579">
        <v>455667.24728532694</v>
      </c>
      <c r="O579">
        <v>370230.63396576763</v>
      </c>
      <c r="P579">
        <v>322942.19969734736</v>
      </c>
      <c r="Q579">
        <v>328894.95554290671</v>
      </c>
      <c r="R579">
        <v>290669.9569587828</v>
      </c>
      <c r="S579">
        <v>357513.36969699484</v>
      </c>
      <c r="T579">
        <v>347316.91914902651</v>
      </c>
      <c r="U579">
        <v>339446.61615079443</v>
      </c>
      <c r="V579">
        <v>305186.77760755265</v>
      </c>
      <c r="W579">
        <v>267140.97497656185</v>
      </c>
      <c r="X579">
        <v>280504.67004710727</v>
      </c>
      <c r="Y579">
        <v>248083.85279337995</v>
      </c>
      <c r="Z579">
        <v>206896.0722560471</v>
      </c>
      <c r="AA579">
        <v>206862.68390051235</v>
      </c>
      <c r="AB579">
        <v>228626.81892744044</v>
      </c>
      <c r="AC579">
        <v>197505.34883281999</v>
      </c>
      <c r="AD579">
        <v>204481.59516115673</v>
      </c>
      <c r="AE579">
        <v>198833.07622649882</v>
      </c>
      <c r="AF579">
        <v>186496.13643415851</v>
      </c>
      <c r="AG579">
        <v>177012.73624819505</v>
      </c>
    </row>
    <row r="580" spans="1:37">
      <c r="A580" s="16" t="s">
        <v>69</v>
      </c>
      <c r="B580">
        <v>125635.65357290539</v>
      </c>
      <c r="C580">
        <v>117791.63980796034</v>
      </c>
      <c r="D580">
        <v>115335.9654488529</v>
      </c>
      <c r="E580">
        <v>125729.1453192952</v>
      </c>
      <c r="F580">
        <v>122713.33909034748</v>
      </c>
      <c r="G580">
        <v>139421.16601058081</v>
      </c>
      <c r="H580">
        <v>132949.03047423725</v>
      </c>
      <c r="I580">
        <v>145533.60693903131</v>
      </c>
      <c r="J580">
        <v>141317.99220502959</v>
      </c>
      <c r="K580">
        <v>118974.64262188879</v>
      </c>
      <c r="L580">
        <v>124467.25541834639</v>
      </c>
      <c r="M580">
        <v>124112.75442117428</v>
      </c>
      <c r="N580">
        <v>113916.81182133172</v>
      </c>
      <c r="O580">
        <v>92557.658491441878</v>
      </c>
      <c r="P580">
        <v>80735.54992433681</v>
      </c>
      <c r="Q580">
        <v>82223.738885726649</v>
      </c>
      <c r="R580">
        <v>72667.489239695671</v>
      </c>
      <c r="S580">
        <v>89378.342424248651</v>
      </c>
      <c r="T580">
        <v>86829.229787256569</v>
      </c>
      <c r="U580">
        <v>84861.654037698536</v>
      </c>
      <c r="V580">
        <v>76296.694401888104</v>
      </c>
      <c r="W580">
        <v>66785.243744140418</v>
      </c>
      <c r="X580">
        <v>70126.167511776774</v>
      </c>
      <c r="Y580">
        <v>62020.963198344951</v>
      </c>
      <c r="Z580">
        <v>51724.018064011747</v>
      </c>
      <c r="AA580">
        <v>51715.670975128058</v>
      </c>
      <c r="AB580">
        <v>0</v>
      </c>
      <c r="AC580">
        <v>0</v>
      </c>
      <c r="AD580">
        <v>0</v>
      </c>
      <c r="AE580">
        <v>0</v>
      </c>
      <c r="AF580">
        <v>0</v>
      </c>
      <c r="AG580">
        <v>0</v>
      </c>
    </row>
    <row r="581" spans="1:37">
      <c r="A581" s="16" t="s">
        <v>195</v>
      </c>
      <c r="B581">
        <v>628178.26786452695</v>
      </c>
      <c r="C581">
        <v>588958.19903980172</v>
      </c>
      <c r="D581">
        <v>576679.82724426454</v>
      </c>
      <c r="E581">
        <v>628645.72659647604</v>
      </c>
      <c r="F581">
        <v>613566.69545173738</v>
      </c>
      <c r="G581">
        <v>697105.83005290397</v>
      </c>
      <c r="H581">
        <v>664745.1523711863</v>
      </c>
      <c r="I581">
        <v>727668.0346951565</v>
      </c>
      <c r="J581">
        <v>706589.96102514793</v>
      </c>
      <c r="K581">
        <v>594873.21310944401</v>
      </c>
      <c r="L581">
        <v>622336.27709173202</v>
      </c>
      <c r="M581">
        <v>620563.77210587147</v>
      </c>
      <c r="N581">
        <v>569584.05910665868</v>
      </c>
      <c r="O581">
        <v>462788.29245720949</v>
      </c>
      <c r="P581">
        <v>403677.74962168414</v>
      </c>
      <c r="Q581">
        <v>411118.69442863337</v>
      </c>
      <c r="R581">
        <v>363337.44619847846</v>
      </c>
      <c r="S581">
        <v>446891.71212124347</v>
      </c>
      <c r="T581">
        <v>434146.14893628308</v>
      </c>
      <c r="U581">
        <v>424308.27018849296</v>
      </c>
      <c r="V581">
        <v>381483.47200944077</v>
      </c>
      <c r="W581">
        <v>333926.21872070228</v>
      </c>
      <c r="X581">
        <v>350630.83755888406</v>
      </c>
      <c r="Y581">
        <v>310104.8159917249</v>
      </c>
      <c r="Z581">
        <v>258620.09032005887</v>
      </c>
      <c r="AA581">
        <v>258578.35487564039</v>
      </c>
      <c r="AB581">
        <v>228626.81892744044</v>
      </c>
      <c r="AC581">
        <v>197505.34883281999</v>
      </c>
      <c r="AD581">
        <v>204481.59516115673</v>
      </c>
      <c r="AE581">
        <v>198833.07622649882</v>
      </c>
      <c r="AF581">
        <v>186496.13643415851</v>
      </c>
      <c r="AG581">
        <v>177012.73624819505</v>
      </c>
    </row>
    <row r="582" spans="1:37">
      <c r="A582" s="69" t="s">
        <v>361</v>
      </c>
      <c r="B582">
        <v>0</v>
      </c>
      <c r="C582">
        <v>0</v>
      </c>
      <c r="D582">
        <v>0</v>
      </c>
      <c r="E582">
        <v>0</v>
      </c>
      <c r="F582">
        <v>0</v>
      </c>
      <c r="G582">
        <v>0</v>
      </c>
      <c r="H582">
        <v>0</v>
      </c>
      <c r="I582">
        <v>0</v>
      </c>
      <c r="J582">
        <v>0</v>
      </c>
      <c r="K582">
        <v>0</v>
      </c>
      <c r="L582">
        <v>0</v>
      </c>
      <c r="M582">
        <v>0</v>
      </c>
      <c r="N582">
        <v>0</v>
      </c>
      <c r="O582">
        <v>0</v>
      </c>
      <c r="P582">
        <v>0</v>
      </c>
      <c r="Q582">
        <v>0</v>
      </c>
      <c r="R582">
        <v>0</v>
      </c>
      <c r="S582">
        <v>0</v>
      </c>
      <c r="T582">
        <v>0</v>
      </c>
      <c r="U582">
        <v>0</v>
      </c>
      <c r="V582">
        <v>0</v>
      </c>
      <c r="W582">
        <v>0</v>
      </c>
      <c r="X582">
        <v>0</v>
      </c>
      <c r="Y582">
        <v>0</v>
      </c>
      <c r="Z582">
        <v>0</v>
      </c>
      <c r="AA582">
        <v>0</v>
      </c>
      <c r="AB582">
        <v>0</v>
      </c>
      <c r="AC582">
        <v>0</v>
      </c>
      <c r="AD582">
        <v>0</v>
      </c>
      <c r="AE582">
        <v>0</v>
      </c>
      <c r="AF582">
        <v>0</v>
      </c>
      <c r="AG582">
        <v>0</v>
      </c>
    </row>
    <row r="583" spans="1:37">
      <c r="A583" s="158" t="s">
        <v>362</v>
      </c>
      <c r="B583">
        <v>0</v>
      </c>
      <c r="C583">
        <v>0</v>
      </c>
      <c r="D583">
        <v>0</v>
      </c>
      <c r="E583">
        <v>0</v>
      </c>
      <c r="F583">
        <v>0</v>
      </c>
      <c r="G583">
        <v>0</v>
      </c>
      <c r="H583">
        <v>0</v>
      </c>
      <c r="I583">
        <v>0</v>
      </c>
      <c r="J583">
        <v>0</v>
      </c>
      <c r="K583">
        <v>0</v>
      </c>
      <c r="L583">
        <v>0</v>
      </c>
      <c r="M583">
        <v>0</v>
      </c>
      <c r="N583">
        <v>0</v>
      </c>
      <c r="O583">
        <v>0</v>
      </c>
      <c r="P583">
        <v>0</v>
      </c>
      <c r="Q583">
        <v>0</v>
      </c>
      <c r="R583">
        <v>0</v>
      </c>
      <c r="S583">
        <v>0</v>
      </c>
      <c r="T583">
        <v>0</v>
      </c>
      <c r="U583">
        <v>0</v>
      </c>
      <c r="V583">
        <v>0</v>
      </c>
      <c r="W583">
        <v>0</v>
      </c>
      <c r="X583">
        <v>0</v>
      </c>
      <c r="Y583">
        <v>0</v>
      </c>
      <c r="Z583">
        <v>0</v>
      </c>
      <c r="AA583">
        <v>0</v>
      </c>
      <c r="AB583">
        <v>0</v>
      </c>
      <c r="AC583">
        <v>0</v>
      </c>
      <c r="AD583">
        <v>0</v>
      </c>
      <c r="AE583">
        <v>0</v>
      </c>
      <c r="AF583">
        <v>0</v>
      </c>
      <c r="AG583">
        <v>0</v>
      </c>
    </row>
    <row r="584" spans="1:37">
      <c r="A584" s="16" t="s">
        <v>180</v>
      </c>
      <c r="B584">
        <v>0</v>
      </c>
      <c r="C584">
        <v>25127.130714581075</v>
      </c>
      <c r="D584">
        <v>49766.311284214054</v>
      </c>
      <c r="E584">
        <v>71916.022544928637</v>
      </c>
      <c r="F584">
        <v>87558.604453278662</v>
      </c>
      <c r="G584">
        <v>105537.08135361521</v>
      </c>
      <c r="H584">
        <v>129333.0933628233</v>
      </c>
      <c r="I584">
        <v>152346.83986173879</v>
      </c>
      <c r="J584">
        <v>174033.68191535951</v>
      </c>
      <c r="K584">
        <v>195079.81674483794</v>
      </c>
      <c r="L584">
        <v>216443.94678488531</v>
      </c>
      <c r="M584">
        <v>244701.94211177103</v>
      </c>
      <c r="N584">
        <v>272980.43340372085</v>
      </c>
      <c r="O584">
        <v>294692.45145832672</v>
      </c>
      <c r="P584">
        <v>315989.37043772463</v>
      </c>
      <c r="Q584">
        <v>335058.27988042618</v>
      </c>
      <c r="R584">
        <v>366932.74062574049</v>
      </c>
      <c r="S584">
        <v>395583.39057706966</v>
      </c>
      <c r="T584">
        <v>435773.32602507691</v>
      </c>
      <c r="U584">
        <v>468215.09629194258</v>
      </c>
      <c r="V584">
        <v>502587.71028875292</v>
      </c>
      <c r="W584">
        <v>535211.18053834839</v>
      </c>
      <c r="X584">
        <v>586382.12980648782</v>
      </c>
      <c r="Y584">
        <v>641197.84955888987</v>
      </c>
      <c r="Z584">
        <v>693638.47786305787</v>
      </c>
      <c r="AA584">
        <v>730697.27840493992</v>
      </c>
      <c r="AB584">
        <v>779463.47325416864</v>
      </c>
      <c r="AC584">
        <v>833255.34505080618</v>
      </c>
      <c r="AD584">
        <v>876079.12590402819</v>
      </c>
    </row>
    <row r="585" spans="1:37">
      <c r="A585" s="16" t="s">
        <v>68</v>
      </c>
      <c r="B585">
        <v>502542.61429162155</v>
      </c>
      <c r="C585">
        <v>491390.15207594942</v>
      </c>
      <c r="D585">
        <v>455811.5702929495</v>
      </c>
      <c r="E585">
        <v>422610.01133524888</v>
      </c>
      <c r="F585">
        <v>374247.88121869211</v>
      </c>
      <c r="G585">
        <v>345452.65051881253</v>
      </c>
      <c r="H585">
        <v>304924.66904628248</v>
      </c>
      <c r="I585">
        <v>302131.47017905582</v>
      </c>
      <c r="J585">
        <v>297667.6361691021</v>
      </c>
      <c r="K585">
        <v>258660.66212398402</v>
      </c>
      <c r="L585">
        <v>383785.77659926441</v>
      </c>
      <c r="M585">
        <v>349713.05384893954</v>
      </c>
      <c r="N585">
        <v>300054.74826408603</v>
      </c>
      <c r="O585">
        <v>328458.36985669564</v>
      </c>
      <c r="P585">
        <v>320109.1101481053</v>
      </c>
      <c r="Q585">
        <v>309229.00340982201</v>
      </c>
      <c r="R585">
        <v>364763.47732634179</v>
      </c>
      <c r="S585">
        <v>428773.71582299366</v>
      </c>
      <c r="T585">
        <v>385316.90199923265</v>
      </c>
      <c r="U585">
        <v>443862.58146622084</v>
      </c>
      <c r="V585">
        <v>368258.67547793128</v>
      </c>
      <c r="W585">
        <v>368303.44344304217</v>
      </c>
      <c r="X585">
        <v>355940.28316600225</v>
      </c>
      <c r="Y585">
        <v>349556.0461463813</v>
      </c>
      <c r="Z585">
        <v>305263.04266825761</v>
      </c>
      <c r="AA585">
        <v>305963.94456586684</v>
      </c>
      <c r="AB585">
        <v>321309.60728725547</v>
      </c>
      <c r="AC585">
        <v>386027.07668096968</v>
      </c>
      <c r="AD585">
        <v>300494.07276174542</v>
      </c>
    </row>
    <row r="586" spans="1:37">
      <c r="A586" s="16" t="s">
        <v>69</v>
      </c>
      <c r="B586">
        <v>125635.65357290539</v>
      </c>
      <c r="C586">
        <v>122847.53801898735</v>
      </c>
      <c r="D586">
        <v>113952.89257323738</v>
      </c>
      <c r="E586">
        <v>105652.50283381222</v>
      </c>
      <c r="F586">
        <v>93561.970304673028</v>
      </c>
      <c r="G586">
        <v>86363.162629703133</v>
      </c>
      <c r="H586">
        <v>76231.167261570619</v>
      </c>
      <c r="I586">
        <v>75532.867544763954</v>
      </c>
      <c r="J586">
        <v>74416.909042275525</v>
      </c>
      <c r="K586">
        <v>64665.165530996004</v>
      </c>
      <c r="L586">
        <v>95946.444149816118</v>
      </c>
      <c r="M586">
        <v>87428.2634622349</v>
      </c>
      <c r="N586">
        <v>75013.687066021521</v>
      </c>
      <c r="O586">
        <v>82114.59246417394</v>
      </c>
      <c r="P586">
        <v>80027.277537026355</v>
      </c>
      <c r="Q586">
        <v>77307.250852455531</v>
      </c>
      <c r="R586">
        <v>91190.869331585476</v>
      </c>
      <c r="S586">
        <v>107193.42895574844</v>
      </c>
      <c r="T586">
        <v>96329.225499808192</v>
      </c>
      <c r="U586">
        <v>110965.64536655525</v>
      </c>
      <c r="V586">
        <v>92064.668869482848</v>
      </c>
      <c r="W586">
        <v>92075.860860760571</v>
      </c>
      <c r="X586">
        <v>88985.070791500591</v>
      </c>
      <c r="Y586">
        <v>87389.011536595353</v>
      </c>
      <c r="Z586">
        <v>76315.760667064431</v>
      </c>
      <c r="AA586">
        <v>76490.986141466725</v>
      </c>
      <c r="AB586">
        <v>80327.401821813866</v>
      </c>
      <c r="AC586">
        <v>0</v>
      </c>
      <c r="AD586">
        <v>0</v>
      </c>
    </row>
    <row r="587" spans="1:37">
      <c r="A587" s="16" t="s">
        <v>195</v>
      </c>
      <c r="B587">
        <v>628178.26786452695</v>
      </c>
      <c r="C587">
        <v>614237.69009493676</v>
      </c>
      <c r="D587">
        <v>569764.46286618686</v>
      </c>
      <c r="E587">
        <v>528262.51416906109</v>
      </c>
      <c r="F587">
        <v>467809.85152336513</v>
      </c>
      <c r="G587">
        <v>431815.81314851565</v>
      </c>
      <c r="H587">
        <v>381155.83630785311</v>
      </c>
      <c r="I587">
        <v>377664.33772381977</v>
      </c>
      <c r="J587">
        <v>372084.54521137761</v>
      </c>
      <c r="K587">
        <v>323325.82765498001</v>
      </c>
      <c r="L587">
        <v>479732.22074908053</v>
      </c>
      <c r="M587">
        <v>437141.31731117441</v>
      </c>
      <c r="N587">
        <v>375068.43533010758</v>
      </c>
      <c r="O587">
        <v>410572.96232086961</v>
      </c>
      <c r="P587">
        <v>400136.38768513169</v>
      </c>
      <c r="Q587">
        <v>386536.25426227751</v>
      </c>
      <c r="R587">
        <v>455954.34665792726</v>
      </c>
      <c r="S587">
        <v>535967.14477874211</v>
      </c>
      <c r="T587">
        <v>481646.12749904086</v>
      </c>
      <c r="U587">
        <v>554828.2268327761</v>
      </c>
      <c r="V587">
        <v>460323.34434741409</v>
      </c>
      <c r="W587">
        <v>460379.30430380272</v>
      </c>
      <c r="X587">
        <v>444925.35395750281</v>
      </c>
      <c r="Y587">
        <v>436945.05768297665</v>
      </c>
      <c r="Z587">
        <v>381578.80333532201</v>
      </c>
      <c r="AA587">
        <v>382454.93070733355</v>
      </c>
      <c r="AB587">
        <v>401637.0091090693</v>
      </c>
      <c r="AC587">
        <v>386027.07668096968</v>
      </c>
      <c r="AD587">
        <v>300494.07276174542</v>
      </c>
    </row>
    <row r="588" spans="1:37">
      <c r="A588" s="69" t="s">
        <v>361</v>
      </c>
      <c r="B588">
        <v>0</v>
      </c>
      <c r="C588">
        <v>0</v>
      </c>
      <c r="D588">
        <v>0</v>
      </c>
      <c r="E588">
        <v>0</v>
      </c>
      <c r="F588">
        <v>0</v>
      </c>
      <c r="G588">
        <v>0</v>
      </c>
      <c r="H588">
        <v>0</v>
      </c>
      <c r="I588">
        <v>0</v>
      </c>
      <c r="J588">
        <v>0</v>
      </c>
      <c r="K588">
        <v>0</v>
      </c>
      <c r="L588">
        <v>0</v>
      </c>
      <c r="M588">
        <v>0</v>
      </c>
      <c r="N588">
        <v>0</v>
      </c>
      <c r="O588">
        <v>0</v>
      </c>
      <c r="P588">
        <v>0</v>
      </c>
      <c r="Q588">
        <v>0</v>
      </c>
      <c r="R588">
        <v>0</v>
      </c>
      <c r="S588">
        <v>0</v>
      </c>
      <c r="T588">
        <v>0</v>
      </c>
      <c r="U588">
        <v>0</v>
      </c>
      <c r="V588">
        <v>0</v>
      </c>
      <c r="W588">
        <v>0</v>
      </c>
      <c r="X588">
        <v>0</v>
      </c>
      <c r="Y588">
        <v>0</v>
      </c>
      <c r="Z588">
        <v>0</v>
      </c>
      <c r="AA588">
        <v>0</v>
      </c>
      <c r="AB588">
        <v>0</v>
      </c>
      <c r="AC588">
        <v>0</v>
      </c>
      <c r="AD588">
        <v>0</v>
      </c>
    </row>
    <row r="589" spans="1:37">
      <c r="A589" s="158" t="s">
        <v>362</v>
      </c>
      <c r="B589">
        <v>0</v>
      </c>
      <c r="C589">
        <v>0</v>
      </c>
      <c r="D589">
        <v>0</v>
      </c>
      <c r="E589">
        <v>0</v>
      </c>
      <c r="F589">
        <v>0</v>
      </c>
      <c r="G589">
        <v>0</v>
      </c>
      <c r="H589">
        <v>0</v>
      </c>
      <c r="I589">
        <v>0</v>
      </c>
      <c r="J589">
        <v>0</v>
      </c>
      <c r="K589">
        <v>0</v>
      </c>
      <c r="L589">
        <v>0</v>
      </c>
      <c r="M589">
        <v>0</v>
      </c>
      <c r="N589">
        <v>0</v>
      </c>
      <c r="O589">
        <v>0</v>
      </c>
      <c r="P589">
        <v>0</v>
      </c>
      <c r="Q589">
        <v>0</v>
      </c>
      <c r="R589">
        <v>0</v>
      </c>
      <c r="S589">
        <v>0</v>
      </c>
      <c r="T589">
        <v>0</v>
      </c>
      <c r="U589">
        <v>0</v>
      </c>
      <c r="V589">
        <v>0</v>
      </c>
      <c r="W589">
        <v>0</v>
      </c>
      <c r="X589">
        <v>0</v>
      </c>
      <c r="Y589">
        <v>0</v>
      </c>
      <c r="Z589">
        <v>0</v>
      </c>
      <c r="AA589">
        <v>0</v>
      </c>
      <c r="AB589">
        <v>0</v>
      </c>
      <c r="AC589">
        <v>0</v>
      </c>
      <c r="AD589">
        <v>0</v>
      </c>
    </row>
    <row r="590" spans="1:37">
      <c r="A590" s="16" t="s">
        <v>180</v>
      </c>
      <c r="B590">
        <v>0</v>
      </c>
      <c r="C590">
        <v>25127.130714581075</v>
      </c>
      <c r="D590">
        <v>50636.629482582022</v>
      </c>
      <c r="E590">
        <v>75484.579435917578</v>
      </c>
      <c r="F590">
        <v>94170.806109198442</v>
      </c>
      <c r="G590">
        <v>119385.50507233902</v>
      </c>
      <c r="H590">
        <v>151112.43756788809</v>
      </c>
      <c r="I590">
        <v>174801.88484737449</v>
      </c>
      <c r="J590">
        <v>203038.80382653634</v>
      </c>
      <c r="K590">
        <v>236077.24951671137</v>
      </c>
      <c r="L590">
        <v>262881.17936803517</v>
      </c>
      <c r="M590">
        <v>290230.52108070458</v>
      </c>
      <c r="N590">
        <v>324265.60339644633</v>
      </c>
      <c r="O590">
        <v>346346.34405712946</v>
      </c>
      <c r="P590">
        <v>373264.04501721985</v>
      </c>
      <c r="Q590">
        <v>393976.50150021928</v>
      </c>
      <c r="R590">
        <v>418408.79228771391</v>
      </c>
      <c r="S590">
        <v>440346.37678044004</v>
      </c>
      <c r="T590">
        <v>469473.47282573069</v>
      </c>
      <c r="U590">
        <v>509274.35138620366</v>
      </c>
      <c r="V590">
        <v>542746.0599290547</v>
      </c>
      <c r="W590">
        <v>588774.41830401181</v>
      </c>
      <c r="X590">
        <v>625700.09839574853</v>
      </c>
      <c r="Y590">
        <v>668342.39942574804</v>
      </c>
      <c r="Z590">
        <v>722109.8435721891</v>
      </c>
      <c r="AA590">
        <v>770143.56997421163</v>
      </c>
      <c r="AB590">
        <v>818905.01405378617</v>
      </c>
      <c r="AC590">
        <v>856723.08345237107</v>
      </c>
      <c r="AD590">
        <v>865633.89272002189</v>
      </c>
      <c r="AE590">
        <v>891516.64595761767</v>
      </c>
      <c r="AF590">
        <v>926011.10268060875</v>
      </c>
      <c r="AG590">
        <v>988673.75576038519</v>
      </c>
      <c r="AH590">
        <v>1028697.3848481376</v>
      </c>
      <c r="AI590">
        <v>1072029.0067023882</v>
      </c>
      <c r="AJ590">
        <v>1094725.1685802771</v>
      </c>
      <c r="AK590">
        <v>1073834.1582007101</v>
      </c>
    </row>
    <row r="591" spans="1:37">
      <c r="A591" s="16" t="s">
        <v>68</v>
      </c>
      <c r="B591">
        <v>502542.61429162155</v>
      </c>
      <c r="C591">
        <v>517011.51662575296</v>
      </c>
      <c r="D591">
        <v>514438.42772670387</v>
      </c>
      <c r="E591">
        <v>446631.43440149503</v>
      </c>
      <c r="F591">
        <v>510692.16058005416</v>
      </c>
      <c r="G591">
        <v>607633.21993549448</v>
      </c>
      <c r="H591">
        <v>549335.20199349395</v>
      </c>
      <c r="I591">
        <v>540297.3385057305</v>
      </c>
      <c r="J591">
        <v>554088.49784755986</v>
      </c>
      <c r="K591">
        <v>456067.44708516501</v>
      </c>
      <c r="L591">
        <v>369253.31103364512</v>
      </c>
      <c r="M591">
        <v>364039.16629787907</v>
      </c>
      <c r="N591">
        <v>362615.38619928272</v>
      </c>
      <c r="O591">
        <v>320721.51794959547</v>
      </c>
      <c r="P591">
        <v>307533.48816776689</v>
      </c>
      <c r="Q591">
        <v>316864.63131668331</v>
      </c>
      <c r="R591">
        <v>282767.99585839146</v>
      </c>
      <c r="S591">
        <v>311925.46822195081</v>
      </c>
      <c r="T591">
        <v>334457.59677796939</v>
      </c>
      <c r="U591">
        <v>369454.84149595036</v>
      </c>
      <c r="V591">
        <v>372855.36229987955</v>
      </c>
      <c r="W591">
        <v>370044.22816856916</v>
      </c>
      <c r="X591">
        <v>376407.55838055426</v>
      </c>
      <c r="Y591">
        <v>308664.95032834366</v>
      </c>
      <c r="Z591">
        <v>292655.71394685446</v>
      </c>
      <c r="AA591">
        <v>282493.85069237871</v>
      </c>
      <c r="AB591">
        <v>237083.60885948324</v>
      </c>
      <c r="AC591">
        <v>213106.95686414582</v>
      </c>
      <c r="AD591">
        <v>236526.23354787478</v>
      </c>
      <c r="AE591">
        <v>255853.9256440326</v>
      </c>
      <c r="AF591">
        <v>256536.33859118429</v>
      </c>
      <c r="AG591">
        <v>246760.65551050421</v>
      </c>
      <c r="AH591">
        <v>237326.23354448235</v>
      </c>
      <c r="AI591">
        <v>230749.0334504823</v>
      </c>
      <c r="AJ591">
        <v>182884.85409973466</v>
      </c>
      <c r="AK591">
        <v>167277.34603118617</v>
      </c>
    </row>
    <row r="592" spans="1:37">
      <c r="A592" s="16" t="s">
        <v>69</v>
      </c>
      <c r="B592">
        <v>125635.65357290539</v>
      </c>
      <c r="C592">
        <v>129252.87915643824</v>
      </c>
      <c r="D592">
        <v>128609.60693167597</v>
      </c>
      <c r="E592">
        <v>111657.85860037374</v>
      </c>
      <c r="F592">
        <v>127673.04014501351</v>
      </c>
      <c r="G592">
        <v>0</v>
      </c>
      <c r="H592">
        <v>0</v>
      </c>
      <c r="I592">
        <v>0</v>
      </c>
      <c r="J592">
        <v>0</v>
      </c>
      <c r="K592">
        <v>0</v>
      </c>
      <c r="L592">
        <v>0</v>
      </c>
      <c r="M592">
        <v>0</v>
      </c>
      <c r="N592">
        <v>0</v>
      </c>
      <c r="O592">
        <v>0</v>
      </c>
      <c r="P592">
        <v>0</v>
      </c>
      <c r="Q592">
        <v>0</v>
      </c>
      <c r="R592">
        <v>0</v>
      </c>
      <c r="S592">
        <v>0</v>
      </c>
      <c r="T592">
        <v>0</v>
      </c>
      <c r="U592">
        <v>0</v>
      </c>
      <c r="V592">
        <v>0</v>
      </c>
      <c r="W592">
        <v>0</v>
      </c>
      <c r="X592">
        <v>0</v>
      </c>
      <c r="Y592">
        <v>0</v>
      </c>
      <c r="Z592">
        <v>0</v>
      </c>
      <c r="AA592">
        <v>0</v>
      </c>
      <c r="AB592">
        <v>0</v>
      </c>
      <c r="AC592">
        <v>0</v>
      </c>
      <c r="AD592">
        <v>0</v>
      </c>
      <c r="AE592">
        <v>0</v>
      </c>
      <c r="AF592">
        <v>0</v>
      </c>
      <c r="AG592">
        <v>0</v>
      </c>
      <c r="AH592">
        <v>0</v>
      </c>
      <c r="AI592">
        <v>0</v>
      </c>
      <c r="AJ592">
        <v>0</v>
      </c>
      <c r="AK592">
        <v>0</v>
      </c>
    </row>
    <row r="593" spans="1:37">
      <c r="A593" s="16" t="s">
        <v>195</v>
      </c>
      <c r="B593">
        <v>628178.26786452695</v>
      </c>
      <c r="C593">
        <v>646264.39578219119</v>
      </c>
      <c r="D593">
        <v>643048.03465837985</v>
      </c>
      <c r="E593">
        <v>558289.29300186876</v>
      </c>
      <c r="F593">
        <v>638365.20072506764</v>
      </c>
      <c r="G593">
        <v>607633.21993549448</v>
      </c>
      <c r="H593">
        <v>549335.20199349395</v>
      </c>
      <c r="I593">
        <v>540297.3385057305</v>
      </c>
      <c r="J593">
        <v>554088.49784755986</v>
      </c>
      <c r="K593">
        <v>456067.44708516501</v>
      </c>
      <c r="L593">
        <v>369253.31103364512</v>
      </c>
      <c r="M593">
        <v>364039.16629787907</v>
      </c>
      <c r="N593">
        <v>362615.38619928272</v>
      </c>
      <c r="O593">
        <v>320721.51794959547</v>
      </c>
      <c r="P593">
        <v>307533.48816776689</v>
      </c>
      <c r="Q593">
        <v>316864.63131668331</v>
      </c>
      <c r="R593">
        <v>282767.99585839146</v>
      </c>
      <c r="S593">
        <v>311925.46822195081</v>
      </c>
      <c r="T593">
        <v>334457.59677796939</v>
      </c>
      <c r="U593">
        <v>369454.84149595036</v>
      </c>
      <c r="V593">
        <v>372855.36229987955</v>
      </c>
      <c r="W593">
        <v>370044.22816856921</v>
      </c>
      <c r="X593">
        <v>376407.55838055426</v>
      </c>
      <c r="Y593">
        <v>308664.95032834366</v>
      </c>
      <c r="Z593">
        <v>292655.71394685446</v>
      </c>
      <c r="AA593">
        <v>282493.85069237865</v>
      </c>
      <c r="AB593">
        <v>237083.60885948324</v>
      </c>
      <c r="AC593">
        <v>213106.95686414585</v>
      </c>
      <c r="AD593">
        <v>236526.23354787478</v>
      </c>
      <c r="AE593">
        <v>255853.9256440326</v>
      </c>
      <c r="AF593">
        <v>256536.33859118429</v>
      </c>
      <c r="AG593">
        <v>246760.65551050424</v>
      </c>
      <c r="AH593">
        <v>237326.23354448235</v>
      </c>
      <c r="AI593">
        <v>230749.0334504823</v>
      </c>
      <c r="AJ593">
        <v>182884.85409973466</v>
      </c>
      <c r="AK593">
        <v>167277.34603118617</v>
      </c>
    </row>
    <row r="594" spans="1:37">
      <c r="A594" s="69" t="s">
        <v>361</v>
      </c>
      <c r="B594">
        <v>0</v>
      </c>
      <c r="C594">
        <v>0</v>
      </c>
      <c r="D594">
        <v>0</v>
      </c>
      <c r="E594">
        <v>0</v>
      </c>
      <c r="F594">
        <v>0</v>
      </c>
      <c r="G594">
        <v>0</v>
      </c>
      <c r="H594">
        <v>0</v>
      </c>
      <c r="I594">
        <v>0</v>
      </c>
      <c r="J594">
        <v>0</v>
      </c>
      <c r="K594">
        <v>0</v>
      </c>
      <c r="L594">
        <v>0</v>
      </c>
      <c r="M594">
        <v>0</v>
      </c>
      <c r="N594">
        <v>0</v>
      </c>
      <c r="O594">
        <v>0</v>
      </c>
      <c r="P594">
        <v>0</v>
      </c>
      <c r="Q594">
        <v>0</v>
      </c>
      <c r="R594">
        <v>0</v>
      </c>
      <c r="S594">
        <v>0</v>
      </c>
      <c r="T594">
        <v>0</v>
      </c>
      <c r="U594">
        <v>0</v>
      </c>
      <c r="V594">
        <v>0</v>
      </c>
      <c r="W594">
        <v>0</v>
      </c>
      <c r="X594">
        <v>0</v>
      </c>
      <c r="Y594">
        <v>0</v>
      </c>
      <c r="Z594">
        <v>0</v>
      </c>
      <c r="AA594">
        <v>0</v>
      </c>
      <c r="AB594">
        <v>0</v>
      </c>
      <c r="AC594">
        <v>0</v>
      </c>
      <c r="AD594">
        <v>0</v>
      </c>
      <c r="AE594">
        <v>0</v>
      </c>
      <c r="AF594">
        <v>0</v>
      </c>
      <c r="AG594">
        <v>0</v>
      </c>
      <c r="AH594">
        <v>0</v>
      </c>
      <c r="AI594">
        <v>0</v>
      </c>
      <c r="AJ594">
        <v>0</v>
      </c>
      <c r="AK594">
        <v>0</v>
      </c>
    </row>
    <row r="595" spans="1:37">
      <c r="A595" s="158" t="s">
        <v>362</v>
      </c>
      <c r="B595">
        <v>0</v>
      </c>
      <c r="C595">
        <v>0</v>
      </c>
      <c r="D595">
        <v>0</v>
      </c>
      <c r="E595">
        <v>0</v>
      </c>
      <c r="F595">
        <v>0</v>
      </c>
      <c r="G595">
        <v>0</v>
      </c>
      <c r="H595">
        <v>0</v>
      </c>
      <c r="I595">
        <v>0</v>
      </c>
      <c r="J595">
        <v>0</v>
      </c>
      <c r="K595">
        <v>0</v>
      </c>
      <c r="L595">
        <v>0</v>
      </c>
      <c r="M595">
        <v>0</v>
      </c>
      <c r="N595">
        <v>0</v>
      </c>
      <c r="O595">
        <v>0</v>
      </c>
      <c r="P595">
        <v>0</v>
      </c>
      <c r="Q595">
        <v>0</v>
      </c>
      <c r="R595">
        <v>0</v>
      </c>
      <c r="S595">
        <v>0</v>
      </c>
      <c r="T595">
        <v>0</v>
      </c>
      <c r="U595">
        <v>0</v>
      </c>
      <c r="V595">
        <v>0</v>
      </c>
      <c r="W595">
        <v>0</v>
      </c>
      <c r="X595">
        <v>0</v>
      </c>
      <c r="Y595">
        <v>0</v>
      </c>
      <c r="Z595">
        <v>0</v>
      </c>
      <c r="AA595">
        <v>0</v>
      </c>
      <c r="AB595">
        <v>0</v>
      </c>
      <c r="AC595">
        <v>0</v>
      </c>
      <c r="AD595">
        <v>0</v>
      </c>
      <c r="AE595">
        <v>0</v>
      </c>
      <c r="AF595">
        <v>0</v>
      </c>
      <c r="AG595">
        <v>0</v>
      </c>
      <c r="AH595">
        <v>0</v>
      </c>
      <c r="AI595">
        <v>0</v>
      </c>
      <c r="AJ595">
        <v>0</v>
      </c>
      <c r="AK595">
        <v>0</v>
      </c>
    </row>
    <row r="596" spans="1:37">
      <c r="A596" s="16" t="s">
        <v>180</v>
      </c>
      <c r="B596">
        <v>0</v>
      </c>
      <c r="C596">
        <v>25127.130714581075</v>
      </c>
      <c r="D596">
        <v>49501.635001010145</v>
      </c>
      <c r="E596">
        <v>75094.363139729874</v>
      </c>
      <c r="F596">
        <v>93838.363063241341</v>
      </c>
      <c r="G596">
        <v>111327.75326280856</v>
      </c>
      <c r="H596">
        <v>137043.37741389938</v>
      </c>
      <c r="I596">
        <v>161123.59801066644</v>
      </c>
      <c r="J596">
        <v>183387.63683384031</v>
      </c>
      <c r="K596">
        <v>202698.29628966417</v>
      </c>
      <c r="L596">
        <v>216821.42200935399</v>
      </c>
      <c r="M596">
        <v>239036.03571922</v>
      </c>
      <c r="N596">
        <v>261568.33714322167</v>
      </c>
      <c r="O596">
        <v>283049.72074222571</v>
      </c>
      <c r="P596">
        <v>308574.17470248946</v>
      </c>
      <c r="Q596">
        <v>338944.72752744204</v>
      </c>
      <c r="R596">
        <v>374068.55865499791</v>
      </c>
      <c r="S596">
        <v>398078.08740338689</v>
      </c>
      <c r="T596">
        <v>421903.85056459421</v>
      </c>
      <c r="U596">
        <v>448623.60503349628</v>
      </c>
      <c r="V596">
        <v>477072.63931710407</v>
      </c>
      <c r="W596">
        <v>522359.90187548409</v>
      </c>
      <c r="X596">
        <v>556107.93664682843</v>
      </c>
      <c r="Y596">
        <v>603190.09970665909</v>
      </c>
      <c r="Z596">
        <v>654887.03339895443</v>
      </c>
      <c r="AA596">
        <v>716394.29931388854</v>
      </c>
      <c r="AB596">
        <v>788502.89444492501</v>
      </c>
      <c r="AC596">
        <v>842043.35448803869</v>
      </c>
      <c r="AD596">
        <v>888080.82420077105</v>
      </c>
      <c r="AE596">
        <v>928877.0236697786</v>
      </c>
      <c r="AF596">
        <v>1002420.6560512476</v>
      </c>
      <c r="AG596">
        <v>1059885.1496338574</v>
      </c>
      <c r="AH596">
        <v>1112888.0957107916</v>
      </c>
      <c r="AI596">
        <v>1168495.8819485512</v>
      </c>
      <c r="AJ596">
        <v>1227248.5162975625</v>
      </c>
    </row>
    <row r="597" spans="1:37">
      <c r="A597" s="16" t="s">
        <v>68</v>
      </c>
      <c r="B597">
        <v>502542.61429162155</v>
      </c>
      <c r="C597">
        <v>486479.81509155658</v>
      </c>
      <c r="D597">
        <v>500389.69317520282</v>
      </c>
      <c r="E597">
        <v>472499.79560226639</v>
      </c>
      <c r="F597">
        <v>374507.5374777703</v>
      </c>
      <c r="G597">
        <v>340094.00178129179</v>
      </c>
      <c r="H597">
        <v>342043.52341583295</v>
      </c>
      <c r="I597">
        <v>319934.44105588068</v>
      </c>
      <c r="J597">
        <v>341305.18470590754</v>
      </c>
      <c r="K597">
        <v>300136.02854499262</v>
      </c>
      <c r="L597">
        <v>295114.38305899489</v>
      </c>
      <c r="M597">
        <v>294669.0150388059</v>
      </c>
      <c r="N597">
        <v>290825.73818871437</v>
      </c>
      <c r="O597">
        <v>293914.38632650219</v>
      </c>
      <c r="P597">
        <v>335639.92678753356</v>
      </c>
      <c r="Q597">
        <v>271905.4204718729</v>
      </c>
      <c r="R597">
        <v>290104.10767321306</v>
      </c>
      <c r="S597">
        <v>267248.87076241092</v>
      </c>
      <c r="T597">
        <v>299741.46064258844</v>
      </c>
      <c r="U597">
        <v>303775.38301484543</v>
      </c>
      <c r="V597">
        <v>342750.14647871198</v>
      </c>
      <c r="W597">
        <v>325128.9472897285</v>
      </c>
      <c r="X597">
        <v>325158.71100468782</v>
      </c>
      <c r="Y597">
        <v>328302.79759632965</v>
      </c>
      <c r="Z597">
        <v>317150.61570281966</v>
      </c>
      <c r="AA597">
        <v>407597.92711634457</v>
      </c>
      <c r="AB597">
        <v>312996.00342136435</v>
      </c>
      <c r="AC597">
        <v>295468.49226738716</v>
      </c>
      <c r="AD597">
        <v>297596.10675002012</v>
      </c>
      <c r="AE597">
        <v>291189.43331427622</v>
      </c>
      <c r="AF597">
        <v>248429.48285821598</v>
      </c>
      <c r="AG597">
        <v>230033.26078811011</v>
      </c>
      <c r="AH597">
        <v>199543.3285408635</v>
      </c>
      <c r="AI597">
        <v>222324.14775982362</v>
      </c>
      <c r="AJ597">
        <v>279016.36918122612</v>
      </c>
    </row>
    <row r="598" spans="1:37">
      <c r="A598" s="16" t="s">
        <v>69</v>
      </c>
      <c r="B598">
        <v>125635.65357290539</v>
      </c>
      <c r="C598">
        <v>121619.95377288914</v>
      </c>
      <c r="D598">
        <v>125097.4232938007</v>
      </c>
      <c r="E598">
        <v>118124.9489005666</v>
      </c>
      <c r="F598">
        <v>93626.884369442589</v>
      </c>
      <c r="G598">
        <v>85023.500445322963</v>
      </c>
      <c r="H598">
        <v>85510.880853958253</v>
      </c>
      <c r="I598">
        <v>79983.610263970186</v>
      </c>
      <c r="J598">
        <v>85326.296176476884</v>
      </c>
      <c r="K598">
        <v>75034.007136248154</v>
      </c>
      <c r="L598">
        <v>73778.595764748723</v>
      </c>
      <c r="M598">
        <v>73667.253759701474</v>
      </c>
      <c r="N598">
        <v>72706.434547178593</v>
      </c>
      <c r="O598">
        <v>73478.596581625548</v>
      </c>
      <c r="P598">
        <v>83909.981696883391</v>
      </c>
      <c r="Q598">
        <v>67976.355117968225</v>
      </c>
      <c r="R598">
        <v>72526.026918303265</v>
      </c>
      <c r="S598">
        <v>66812.217690602731</v>
      </c>
      <c r="T598">
        <v>74935.365160647125</v>
      </c>
      <c r="U598">
        <v>75943.845753711372</v>
      </c>
      <c r="V598">
        <v>85687.536619678009</v>
      </c>
      <c r="W598">
        <v>81282.23682243214</v>
      </c>
      <c r="X598">
        <v>81289.67775117197</v>
      </c>
      <c r="Y598">
        <v>82075.699399082427</v>
      </c>
      <c r="Z598">
        <v>79287.65392570493</v>
      </c>
      <c r="AA598">
        <v>101899.48177908616</v>
      </c>
      <c r="AB598">
        <v>78249.000855341117</v>
      </c>
      <c r="AC598">
        <v>73867.12306684682</v>
      </c>
      <c r="AD598">
        <v>74399.026687505058</v>
      </c>
      <c r="AE598">
        <v>72797.358328569084</v>
      </c>
      <c r="AF598">
        <v>62107.370714554025</v>
      </c>
      <c r="AG598">
        <v>57508.315197027558</v>
      </c>
      <c r="AH598">
        <v>49885.832135215896</v>
      </c>
      <c r="AI598">
        <v>55581.036939955928</v>
      </c>
      <c r="AJ598">
        <v>0</v>
      </c>
    </row>
    <row r="599" spans="1:37">
      <c r="A599" s="16" t="s">
        <v>195</v>
      </c>
      <c r="B599">
        <v>628178.26786452695</v>
      </c>
      <c r="C599">
        <v>608099.76886444574</v>
      </c>
      <c r="D599">
        <v>625487.11646900349</v>
      </c>
      <c r="E599">
        <v>590624.744502833</v>
      </c>
      <c r="F599">
        <v>468134.42184721289</v>
      </c>
      <c r="G599">
        <v>425117.50222661474</v>
      </c>
      <c r="H599">
        <v>427554.40426979121</v>
      </c>
      <c r="I599">
        <v>399918.05131985084</v>
      </c>
      <c r="J599">
        <v>426631.48088238441</v>
      </c>
      <c r="K599">
        <v>375170.03568124078</v>
      </c>
      <c r="L599">
        <v>368892.97882374364</v>
      </c>
      <c r="M599">
        <v>368336.2687985074</v>
      </c>
      <c r="N599">
        <v>363532.17273589299</v>
      </c>
      <c r="O599">
        <v>367392.98290812777</v>
      </c>
      <c r="P599">
        <v>419549.90848441696</v>
      </c>
      <c r="Q599">
        <v>339881.77558984113</v>
      </c>
      <c r="R599">
        <v>362630.13459151634</v>
      </c>
      <c r="S599">
        <v>334061.08845301362</v>
      </c>
      <c r="T599">
        <v>374676.82580323558</v>
      </c>
      <c r="U599">
        <v>379719.22876855679</v>
      </c>
      <c r="V599">
        <v>428437.68309839</v>
      </c>
      <c r="W599">
        <v>406411.18411216064</v>
      </c>
      <c r="X599">
        <v>406448.38875585981</v>
      </c>
      <c r="Y599">
        <v>410378.49699541205</v>
      </c>
      <c r="Z599">
        <v>396438.26962852461</v>
      </c>
      <c r="AA599">
        <v>509497.40889543074</v>
      </c>
      <c r="AB599">
        <v>391245.0042767055</v>
      </c>
      <c r="AC599">
        <v>369335.61533423397</v>
      </c>
      <c r="AD599">
        <v>371995.13343752519</v>
      </c>
      <c r="AE599">
        <v>363986.79164284532</v>
      </c>
      <c r="AF599">
        <v>310536.85357277002</v>
      </c>
      <c r="AG599">
        <v>287541.57598513766</v>
      </c>
      <c r="AH599">
        <v>249429.16067607939</v>
      </c>
      <c r="AI599">
        <v>277905.18469977955</v>
      </c>
      <c r="AJ599">
        <v>279016.36918122612</v>
      </c>
    </row>
    <row r="600" spans="1:37">
      <c r="A600" s="69" t="s">
        <v>361</v>
      </c>
      <c r="B600">
        <v>0</v>
      </c>
      <c r="C600">
        <v>0</v>
      </c>
      <c r="D600">
        <v>0</v>
      </c>
      <c r="E600">
        <v>0</v>
      </c>
      <c r="F600">
        <v>0</v>
      </c>
      <c r="G600">
        <v>0</v>
      </c>
      <c r="H600">
        <v>0</v>
      </c>
      <c r="I600">
        <v>0</v>
      </c>
      <c r="J600">
        <v>0</v>
      </c>
      <c r="K600">
        <v>0</v>
      </c>
      <c r="L600">
        <v>0</v>
      </c>
      <c r="M600">
        <v>0</v>
      </c>
      <c r="N600">
        <v>0</v>
      </c>
      <c r="O600">
        <v>0</v>
      </c>
      <c r="P600">
        <v>0</v>
      </c>
      <c r="Q600">
        <v>0</v>
      </c>
      <c r="R600">
        <v>0</v>
      </c>
      <c r="S600">
        <v>0</v>
      </c>
      <c r="T600">
        <v>0</v>
      </c>
      <c r="U600">
        <v>0</v>
      </c>
      <c r="V600">
        <v>0</v>
      </c>
      <c r="W600">
        <v>0</v>
      </c>
      <c r="X600">
        <v>0</v>
      </c>
      <c r="Y600">
        <v>0</v>
      </c>
      <c r="Z600">
        <v>0</v>
      </c>
      <c r="AA600">
        <v>0</v>
      </c>
      <c r="AB600">
        <v>0</v>
      </c>
      <c r="AC600">
        <v>0</v>
      </c>
      <c r="AD600">
        <v>0</v>
      </c>
      <c r="AE600">
        <v>0</v>
      </c>
      <c r="AF600">
        <v>0</v>
      </c>
      <c r="AG600">
        <v>0</v>
      </c>
      <c r="AH600">
        <v>0</v>
      </c>
      <c r="AI600">
        <v>0</v>
      </c>
      <c r="AJ600">
        <v>0</v>
      </c>
    </row>
    <row r="601" spans="1:37">
      <c r="A601" s="158" t="s">
        <v>362</v>
      </c>
      <c r="B601">
        <v>0</v>
      </c>
      <c r="C601">
        <v>0</v>
      </c>
      <c r="D601">
        <v>0</v>
      </c>
      <c r="E601">
        <v>0</v>
      </c>
      <c r="F601">
        <v>0</v>
      </c>
      <c r="G601">
        <v>0</v>
      </c>
      <c r="H601">
        <v>0</v>
      </c>
      <c r="I601">
        <v>0</v>
      </c>
      <c r="J601">
        <v>0</v>
      </c>
      <c r="K601">
        <v>0</v>
      </c>
      <c r="L601">
        <v>0</v>
      </c>
      <c r="M601">
        <v>0</v>
      </c>
      <c r="N601">
        <v>0</v>
      </c>
      <c r="O601">
        <v>0</v>
      </c>
      <c r="P601">
        <v>0</v>
      </c>
      <c r="Q601">
        <v>0</v>
      </c>
      <c r="R601">
        <v>0</v>
      </c>
      <c r="S601">
        <v>0</v>
      </c>
      <c r="T601">
        <v>0</v>
      </c>
      <c r="U601">
        <v>0</v>
      </c>
      <c r="V601">
        <v>0</v>
      </c>
      <c r="W601">
        <v>0</v>
      </c>
      <c r="X601">
        <v>0</v>
      </c>
      <c r="Y601">
        <v>0</v>
      </c>
      <c r="Z601">
        <v>0</v>
      </c>
      <c r="AA601">
        <v>0</v>
      </c>
      <c r="AB601">
        <v>0</v>
      </c>
      <c r="AC601">
        <v>0</v>
      </c>
      <c r="AD601">
        <v>0</v>
      </c>
      <c r="AE601">
        <v>0</v>
      </c>
      <c r="AF601">
        <v>0</v>
      </c>
      <c r="AG601">
        <v>0</v>
      </c>
      <c r="AH601">
        <v>0</v>
      </c>
      <c r="AI601">
        <v>0</v>
      </c>
      <c r="AJ601">
        <v>0</v>
      </c>
    </row>
    <row r="602" spans="1:37">
      <c r="A602" s="16" t="s">
        <v>180</v>
      </c>
    </row>
    <row r="603" spans="1:37">
      <c r="A603" s="16" t="s">
        <v>68</v>
      </c>
    </row>
    <row r="604" spans="1:37">
      <c r="A604" s="16" t="s">
        <v>69</v>
      </c>
    </row>
    <row r="605" spans="1:37">
      <c r="A605" s="16" t="s">
        <v>195</v>
      </c>
    </row>
    <row r="606" spans="1:37">
      <c r="A606" s="69" t="s">
        <v>361</v>
      </c>
    </row>
    <row r="607" spans="1:37">
      <c r="A607" s="158" t="s">
        <v>362</v>
      </c>
    </row>
    <row r="608" spans="1:37">
      <c r="A608" s="16" t="s">
        <v>180</v>
      </c>
    </row>
    <row r="609" spans="1:1">
      <c r="A609" s="16" t="s">
        <v>68</v>
      </c>
    </row>
    <row r="610" spans="1:1">
      <c r="A610" s="16" t="s">
        <v>69</v>
      </c>
    </row>
    <row r="611" spans="1:1">
      <c r="A611" s="16" t="s">
        <v>195</v>
      </c>
    </row>
    <row r="612" spans="1:1">
      <c r="A612" s="69" t="s">
        <v>361</v>
      </c>
    </row>
    <row r="613" spans="1:1">
      <c r="A613" s="158" t="s">
        <v>362</v>
      </c>
    </row>
    <row r="614" spans="1:1">
      <c r="A614" s="16" t="s">
        <v>180</v>
      </c>
    </row>
    <row r="615" spans="1:1">
      <c r="A615" s="16" t="s">
        <v>68</v>
      </c>
    </row>
    <row r="616" spans="1:1">
      <c r="A616" s="16" t="s">
        <v>69</v>
      </c>
    </row>
    <row r="617" spans="1:1">
      <c r="A617" s="16" t="s">
        <v>195</v>
      </c>
    </row>
    <row r="618" spans="1:1">
      <c r="A618" s="69" t="s">
        <v>361</v>
      </c>
    </row>
    <row r="619" spans="1:1">
      <c r="A619" s="158" t="s">
        <v>362</v>
      </c>
    </row>
    <row r="620" spans="1:1">
      <c r="A620" s="16" t="s">
        <v>180</v>
      </c>
    </row>
    <row r="621" spans="1:1">
      <c r="A621" s="16" t="s">
        <v>68</v>
      </c>
    </row>
    <row r="622" spans="1:1">
      <c r="A622" s="16" t="s">
        <v>69</v>
      </c>
    </row>
    <row r="623" spans="1:1">
      <c r="A623" s="16" t="s">
        <v>195</v>
      </c>
    </row>
    <row r="624" spans="1:1">
      <c r="A624" s="69" t="s">
        <v>361</v>
      </c>
    </row>
    <row r="625" spans="1:1">
      <c r="A625" s="158" t="s">
        <v>362</v>
      </c>
    </row>
    <row r="626" spans="1:1">
      <c r="A626" s="16" t="s">
        <v>180</v>
      </c>
    </row>
    <row r="627" spans="1:1">
      <c r="A627" s="16" t="s">
        <v>68</v>
      </c>
    </row>
    <row r="628" spans="1:1">
      <c r="A628" s="16" t="s">
        <v>69</v>
      </c>
    </row>
    <row r="629" spans="1:1">
      <c r="A629" s="16" t="s">
        <v>195</v>
      </c>
    </row>
    <row r="630" spans="1:1">
      <c r="A630" s="69" t="s">
        <v>361</v>
      </c>
    </row>
    <row r="631" spans="1:1">
      <c r="A631" s="158" t="s">
        <v>362</v>
      </c>
    </row>
    <row r="632" spans="1:1">
      <c r="A632" s="16" t="s">
        <v>180</v>
      </c>
    </row>
    <row r="633" spans="1:1">
      <c r="A633" s="16" t="s">
        <v>68</v>
      </c>
    </row>
    <row r="634" spans="1:1">
      <c r="A634" s="16" t="s">
        <v>69</v>
      </c>
    </row>
    <row r="635" spans="1:1">
      <c r="A635" s="16" t="s">
        <v>195</v>
      </c>
    </row>
    <row r="636" spans="1:1">
      <c r="A636" s="69" t="s">
        <v>361</v>
      </c>
    </row>
    <row r="637" spans="1:1">
      <c r="A637" s="158" t="s">
        <v>362</v>
      </c>
    </row>
    <row r="638" spans="1:1">
      <c r="A638" s="16" t="s">
        <v>180</v>
      </c>
    </row>
    <row r="639" spans="1:1">
      <c r="A639" s="16" t="s">
        <v>68</v>
      </c>
    </row>
    <row r="640" spans="1:1">
      <c r="A640" s="16" t="s">
        <v>69</v>
      </c>
    </row>
    <row r="641" spans="1:1">
      <c r="A641" s="16" t="s">
        <v>195</v>
      </c>
    </row>
    <row r="642" spans="1:1">
      <c r="A642" s="69" t="s">
        <v>361</v>
      </c>
    </row>
    <row r="643" spans="1:1">
      <c r="A643" s="158" t="s">
        <v>362</v>
      </c>
    </row>
    <row r="644" spans="1:1">
      <c r="A644" s="16" t="s">
        <v>180</v>
      </c>
    </row>
    <row r="645" spans="1:1">
      <c r="A645" s="16" t="s">
        <v>68</v>
      </c>
    </row>
    <row r="646" spans="1:1">
      <c r="A646" s="16" t="s">
        <v>69</v>
      </c>
    </row>
    <row r="647" spans="1:1">
      <c r="A647" s="16" t="s">
        <v>195</v>
      </c>
    </row>
    <row r="648" spans="1:1">
      <c r="A648" s="69" t="s">
        <v>361</v>
      </c>
    </row>
    <row r="649" spans="1:1">
      <c r="A649" s="158" t="s">
        <v>362</v>
      </c>
    </row>
    <row r="650" spans="1:1">
      <c r="A650" s="16" t="s">
        <v>180</v>
      </c>
    </row>
    <row r="651" spans="1:1">
      <c r="A651" s="16" t="s">
        <v>68</v>
      </c>
    </row>
    <row r="652" spans="1:1">
      <c r="A652" s="16" t="s">
        <v>69</v>
      </c>
    </row>
    <row r="653" spans="1:1">
      <c r="A653" s="16" t="s">
        <v>195</v>
      </c>
    </row>
    <row r="654" spans="1:1">
      <c r="A654" s="69" t="s">
        <v>361</v>
      </c>
    </row>
    <row r="655" spans="1:1">
      <c r="A655" s="158" t="s">
        <v>362</v>
      </c>
    </row>
    <row r="656" spans="1:1">
      <c r="A656" s="16" t="s">
        <v>180</v>
      </c>
    </row>
    <row r="657" spans="1:1">
      <c r="A657" s="16" t="s">
        <v>68</v>
      </c>
    </row>
    <row r="658" spans="1:1">
      <c r="A658" s="16" t="s">
        <v>69</v>
      </c>
    </row>
    <row r="659" spans="1:1">
      <c r="A659" s="16" t="s">
        <v>195</v>
      </c>
    </row>
    <row r="660" spans="1:1">
      <c r="A660" s="69" t="s">
        <v>361</v>
      </c>
    </row>
    <row r="661" spans="1:1">
      <c r="A661" s="158" t="s">
        <v>362</v>
      </c>
    </row>
    <row r="662" spans="1:1">
      <c r="A662" s="16" t="s">
        <v>180</v>
      </c>
    </row>
    <row r="663" spans="1:1">
      <c r="A663" s="16" t="s">
        <v>68</v>
      </c>
    </row>
    <row r="664" spans="1:1">
      <c r="A664" s="16" t="s">
        <v>69</v>
      </c>
    </row>
    <row r="665" spans="1:1">
      <c r="A665" s="16" t="s">
        <v>195</v>
      </c>
    </row>
    <row r="666" spans="1:1">
      <c r="A666" s="69" t="s">
        <v>361</v>
      </c>
    </row>
    <row r="667" spans="1:1">
      <c r="A667" s="158" t="s">
        <v>362</v>
      </c>
    </row>
    <row r="668" spans="1:1">
      <c r="A668" s="16" t="s">
        <v>180</v>
      </c>
    </row>
    <row r="669" spans="1:1">
      <c r="A669" s="16" t="s">
        <v>68</v>
      </c>
    </row>
    <row r="670" spans="1:1">
      <c r="A670" s="16" t="s">
        <v>69</v>
      </c>
    </row>
    <row r="671" spans="1:1">
      <c r="A671" s="16" t="s">
        <v>195</v>
      </c>
    </row>
    <row r="672" spans="1:1">
      <c r="A672" s="69" t="s">
        <v>361</v>
      </c>
    </row>
    <row r="673" spans="1:1">
      <c r="A673" s="158" t="s">
        <v>362</v>
      </c>
    </row>
    <row r="674" spans="1:1">
      <c r="A674" s="16" t="s">
        <v>180</v>
      </c>
    </row>
    <row r="675" spans="1:1">
      <c r="A675" s="16" t="s">
        <v>68</v>
      </c>
    </row>
    <row r="676" spans="1:1">
      <c r="A676" s="16" t="s">
        <v>69</v>
      </c>
    </row>
    <row r="677" spans="1:1">
      <c r="A677" s="16" t="s">
        <v>195</v>
      </c>
    </row>
    <row r="678" spans="1:1">
      <c r="A678" s="69" t="s">
        <v>361</v>
      </c>
    </row>
    <row r="679" spans="1:1">
      <c r="A679" s="158" t="s">
        <v>362</v>
      </c>
    </row>
    <row r="680" spans="1:1">
      <c r="A680" s="16" t="s">
        <v>180</v>
      </c>
    </row>
    <row r="681" spans="1:1">
      <c r="A681" s="16" t="s">
        <v>68</v>
      </c>
    </row>
    <row r="682" spans="1:1">
      <c r="A682" s="16" t="s">
        <v>69</v>
      </c>
    </row>
    <row r="683" spans="1:1">
      <c r="A683" s="16" t="s">
        <v>195</v>
      </c>
    </row>
    <row r="684" spans="1:1">
      <c r="A684" s="69" t="s">
        <v>361</v>
      </c>
    </row>
    <row r="685" spans="1:1">
      <c r="A685" s="158" t="s">
        <v>362</v>
      </c>
    </row>
    <row r="686" spans="1:1">
      <c r="A686" s="16" t="s">
        <v>180</v>
      </c>
    </row>
    <row r="687" spans="1:1">
      <c r="A687" s="16" t="s">
        <v>68</v>
      </c>
    </row>
    <row r="688" spans="1:1">
      <c r="A688" s="16" t="s">
        <v>69</v>
      </c>
    </row>
    <row r="689" spans="1:1">
      <c r="A689" s="16" t="s">
        <v>195</v>
      </c>
    </row>
    <row r="690" spans="1:1">
      <c r="A690" s="69" t="s">
        <v>361</v>
      </c>
    </row>
    <row r="691" spans="1:1">
      <c r="A691" s="158" t="s">
        <v>362</v>
      </c>
    </row>
    <row r="692" spans="1:1">
      <c r="A692" s="16" t="s">
        <v>180</v>
      </c>
    </row>
    <row r="693" spans="1:1">
      <c r="A693" s="16" t="s">
        <v>68</v>
      </c>
    </row>
    <row r="694" spans="1:1">
      <c r="A694" s="16" t="s">
        <v>69</v>
      </c>
    </row>
    <row r="695" spans="1:1">
      <c r="A695" s="16" t="s">
        <v>195</v>
      </c>
    </row>
    <row r="696" spans="1:1">
      <c r="A696" s="69" t="s">
        <v>361</v>
      </c>
    </row>
    <row r="697" spans="1:1">
      <c r="A697" s="158" t="s">
        <v>362</v>
      </c>
    </row>
    <row r="698" spans="1:1">
      <c r="A698" s="16" t="s">
        <v>180</v>
      </c>
    </row>
    <row r="699" spans="1:1">
      <c r="A699" s="16" t="s">
        <v>68</v>
      </c>
    </row>
    <row r="700" spans="1:1">
      <c r="A700" s="16" t="s">
        <v>69</v>
      </c>
    </row>
    <row r="701" spans="1:1">
      <c r="A701" s="16" t="s">
        <v>195</v>
      </c>
    </row>
    <row r="702" spans="1:1">
      <c r="A702" s="69" t="s">
        <v>361</v>
      </c>
    </row>
    <row r="703" spans="1:1">
      <c r="A703" s="158" t="s">
        <v>362</v>
      </c>
    </row>
    <row r="704" spans="1:1">
      <c r="A704" s="16" t="s">
        <v>180</v>
      </c>
    </row>
    <row r="705" spans="1:1">
      <c r="A705" s="16" t="s">
        <v>68</v>
      </c>
    </row>
    <row r="706" spans="1:1">
      <c r="A706" s="16" t="s">
        <v>69</v>
      </c>
    </row>
    <row r="707" spans="1:1">
      <c r="A707" s="16" t="s">
        <v>195</v>
      </c>
    </row>
    <row r="708" spans="1:1">
      <c r="A708" s="69" t="s">
        <v>361</v>
      </c>
    </row>
    <row r="709" spans="1:1">
      <c r="A709" s="158" t="s">
        <v>362</v>
      </c>
    </row>
    <row r="710" spans="1:1">
      <c r="A710" s="16" t="s">
        <v>180</v>
      </c>
    </row>
    <row r="711" spans="1:1">
      <c r="A711" s="16" t="s">
        <v>68</v>
      </c>
    </row>
    <row r="712" spans="1:1">
      <c r="A712" s="16" t="s">
        <v>69</v>
      </c>
    </row>
    <row r="713" spans="1:1">
      <c r="A713" s="16" t="s">
        <v>195</v>
      </c>
    </row>
    <row r="714" spans="1:1">
      <c r="A714" s="69" t="s">
        <v>361</v>
      </c>
    </row>
    <row r="715" spans="1:1">
      <c r="A715" s="158" t="s">
        <v>362</v>
      </c>
    </row>
    <row r="716" spans="1:1">
      <c r="A716" s="16" t="s">
        <v>180</v>
      </c>
    </row>
    <row r="717" spans="1:1">
      <c r="A717" s="16" t="s">
        <v>68</v>
      </c>
    </row>
    <row r="718" spans="1:1">
      <c r="A718" s="16" t="s">
        <v>69</v>
      </c>
    </row>
    <row r="719" spans="1:1">
      <c r="A719" s="16" t="s">
        <v>195</v>
      </c>
    </row>
    <row r="720" spans="1:1">
      <c r="A720" s="69" t="s">
        <v>361</v>
      </c>
    </row>
    <row r="721" spans="1:1">
      <c r="A721" s="158" t="s">
        <v>362</v>
      </c>
    </row>
    <row r="722" spans="1:1">
      <c r="A722" s="16" t="s">
        <v>180</v>
      </c>
    </row>
    <row r="723" spans="1:1">
      <c r="A723" s="16" t="s">
        <v>68</v>
      </c>
    </row>
    <row r="724" spans="1:1">
      <c r="A724" s="16" t="s">
        <v>69</v>
      </c>
    </row>
    <row r="725" spans="1:1">
      <c r="A725" s="16" t="s">
        <v>195</v>
      </c>
    </row>
    <row r="726" spans="1:1">
      <c r="A726" s="69" t="s">
        <v>361</v>
      </c>
    </row>
    <row r="727" spans="1:1">
      <c r="A727" s="158" t="s">
        <v>362</v>
      </c>
    </row>
    <row r="728" spans="1:1">
      <c r="A728" s="16" t="s">
        <v>180</v>
      </c>
    </row>
    <row r="729" spans="1:1">
      <c r="A729" s="16" t="s">
        <v>68</v>
      </c>
    </row>
    <row r="730" spans="1:1">
      <c r="A730" s="16" t="s">
        <v>69</v>
      </c>
    </row>
    <row r="731" spans="1:1">
      <c r="A731" s="16" t="s">
        <v>195</v>
      </c>
    </row>
    <row r="732" spans="1:1">
      <c r="A732" s="69" t="s">
        <v>361</v>
      </c>
    </row>
    <row r="733" spans="1:1">
      <c r="A733" s="158" t="s">
        <v>362</v>
      </c>
    </row>
    <row r="734" spans="1:1">
      <c r="A734" s="16" t="s">
        <v>180</v>
      </c>
    </row>
    <row r="735" spans="1:1">
      <c r="A735" s="16" t="s">
        <v>68</v>
      </c>
    </row>
    <row r="736" spans="1:1">
      <c r="A736" s="16" t="s">
        <v>69</v>
      </c>
    </row>
    <row r="737" spans="1:1">
      <c r="A737" s="16" t="s">
        <v>195</v>
      </c>
    </row>
    <row r="738" spans="1:1">
      <c r="A738" s="69" t="s">
        <v>361</v>
      </c>
    </row>
    <row r="739" spans="1:1">
      <c r="A739" s="158" t="s">
        <v>362</v>
      </c>
    </row>
    <row r="740" spans="1:1">
      <c r="A740" s="16" t="s">
        <v>180</v>
      </c>
    </row>
    <row r="741" spans="1:1">
      <c r="A741" s="16" t="s">
        <v>68</v>
      </c>
    </row>
    <row r="742" spans="1:1">
      <c r="A742" s="16" t="s">
        <v>69</v>
      </c>
    </row>
    <row r="743" spans="1:1">
      <c r="A743" s="16" t="s">
        <v>195</v>
      </c>
    </row>
    <row r="744" spans="1:1">
      <c r="A744" s="69" t="s">
        <v>361</v>
      </c>
    </row>
    <row r="745" spans="1:1">
      <c r="A745" s="158" t="s">
        <v>362</v>
      </c>
    </row>
    <row r="746" spans="1:1">
      <c r="A746" s="16" t="s">
        <v>180</v>
      </c>
    </row>
    <row r="747" spans="1:1">
      <c r="A747" s="16" t="s">
        <v>68</v>
      </c>
    </row>
    <row r="748" spans="1:1">
      <c r="A748" s="16" t="s">
        <v>69</v>
      </c>
    </row>
    <row r="749" spans="1:1">
      <c r="A749" s="16" t="s">
        <v>195</v>
      </c>
    </row>
    <row r="750" spans="1:1">
      <c r="A750" s="69" t="s">
        <v>361</v>
      </c>
    </row>
    <row r="751" spans="1:1">
      <c r="A751" s="158" t="s">
        <v>362</v>
      </c>
    </row>
    <row r="752" spans="1:1">
      <c r="A752" s="16" t="s">
        <v>180</v>
      </c>
    </row>
    <row r="753" spans="1:1">
      <c r="A753" s="16" t="s">
        <v>68</v>
      </c>
    </row>
    <row r="754" spans="1:1">
      <c r="A754" s="16" t="s">
        <v>69</v>
      </c>
    </row>
    <row r="755" spans="1:1">
      <c r="A755" s="16" t="s">
        <v>195</v>
      </c>
    </row>
    <row r="756" spans="1:1">
      <c r="A756" s="69" t="s">
        <v>361</v>
      </c>
    </row>
    <row r="757" spans="1:1">
      <c r="A757" s="158" t="s">
        <v>362</v>
      </c>
    </row>
    <row r="758" spans="1:1">
      <c r="A758" s="16" t="s">
        <v>180</v>
      </c>
    </row>
    <row r="759" spans="1:1">
      <c r="A759" s="16" t="s">
        <v>68</v>
      </c>
    </row>
    <row r="760" spans="1:1">
      <c r="A760" s="16" t="s">
        <v>69</v>
      </c>
    </row>
    <row r="761" spans="1:1">
      <c r="A761" s="16" t="s">
        <v>195</v>
      </c>
    </row>
    <row r="762" spans="1:1">
      <c r="A762" s="69" t="s">
        <v>361</v>
      </c>
    </row>
    <row r="763" spans="1:1">
      <c r="A763" s="158" t="s">
        <v>362</v>
      </c>
    </row>
    <row r="764" spans="1:1">
      <c r="A764" s="16" t="s">
        <v>180</v>
      </c>
    </row>
    <row r="765" spans="1:1">
      <c r="A765" s="16" t="s">
        <v>68</v>
      </c>
    </row>
    <row r="766" spans="1:1">
      <c r="A766" s="16" t="s">
        <v>69</v>
      </c>
    </row>
    <row r="767" spans="1:1">
      <c r="A767" s="16" t="s">
        <v>195</v>
      </c>
    </row>
    <row r="768" spans="1:1">
      <c r="A768" s="69" t="s">
        <v>361</v>
      </c>
    </row>
    <row r="769" spans="1:1">
      <c r="A769" s="158" t="s">
        <v>362</v>
      </c>
    </row>
    <row r="770" spans="1:1">
      <c r="A770" s="16" t="s">
        <v>180</v>
      </c>
    </row>
    <row r="771" spans="1:1">
      <c r="A771" s="16" t="s">
        <v>68</v>
      </c>
    </row>
    <row r="772" spans="1:1">
      <c r="A772" s="16" t="s">
        <v>69</v>
      </c>
    </row>
    <row r="773" spans="1:1">
      <c r="A773" s="16" t="s">
        <v>195</v>
      </c>
    </row>
    <row r="774" spans="1:1">
      <c r="A774" s="69" t="s">
        <v>361</v>
      </c>
    </row>
    <row r="775" spans="1:1">
      <c r="A775" s="158" t="s">
        <v>362</v>
      </c>
    </row>
    <row r="776" spans="1:1">
      <c r="A776" s="16" t="s">
        <v>180</v>
      </c>
    </row>
    <row r="777" spans="1:1">
      <c r="A777" s="16" t="s">
        <v>68</v>
      </c>
    </row>
    <row r="778" spans="1:1">
      <c r="A778" s="16" t="s">
        <v>69</v>
      </c>
    </row>
    <row r="779" spans="1:1">
      <c r="A779" s="16" t="s">
        <v>195</v>
      </c>
    </row>
    <row r="780" spans="1:1">
      <c r="A780" s="69" t="s">
        <v>361</v>
      </c>
    </row>
    <row r="781" spans="1:1">
      <c r="A781" s="158" t="s">
        <v>362</v>
      </c>
    </row>
    <row r="782" spans="1:1">
      <c r="A782" s="16" t="s">
        <v>180</v>
      </c>
    </row>
    <row r="783" spans="1:1">
      <c r="A783" s="16" t="s">
        <v>68</v>
      </c>
    </row>
    <row r="784" spans="1:1">
      <c r="A784" s="16" t="s">
        <v>69</v>
      </c>
    </row>
    <row r="785" spans="1:1">
      <c r="A785" s="16" t="s">
        <v>195</v>
      </c>
    </row>
    <row r="786" spans="1:1">
      <c r="A786" s="69" t="s">
        <v>361</v>
      </c>
    </row>
    <row r="787" spans="1:1">
      <c r="A787" s="158" t="s">
        <v>362</v>
      </c>
    </row>
    <row r="788" spans="1:1">
      <c r="A788" s="16" t="s">
        <v>180</v>
      </c>
    </row>
    <row r="789" spans="1:1">
      <c r="A789" s="16" t="s">
        <v>68</v>
      </c>
    </row>
    <row r="790" spans="1:1">
      <c r="A790" s="16" t="s">
        <v>69</v>
      </c>
    </row>
    <row r="791" spans="1:1">
      <c r="A791" s="16" t="s">
        <v>195</v>
      </c>
    </row>
    <row r="792" spans="1:1">
      <c r="A792" s="69" t="s">
        <v>361</v>
      </c>
    </row>
    <row r="793" spans="1:1">
      <c r="A793" s="158" t="s">
        <v>362</v>
      </c>
    </row>
    <row r="794" spans="1:1">
      <c r="A794" s="16" t="s">
        <v>180</v>
      </c>
    </row>
    <row r="795" spans="1:1">
      <c r="A795" s="16" t="s">
        <v>68</v>
      </c>
    </row>
    <row r="796" spans="1:1">
      <c r="A796" s="16" t="s">
        <v>69</v>
      </c>
    </row>
    <row r="797" spans="1:1">
      <c r="A797" s="16" t="s">
        <v>195</v>
      </c>
    </row>
    <row r="798" spans="1:1">
      <c r="A798" s="69" t="s">
        <v>361</v>
      </c>
    </row>
    <row r="799" spans="1:1">
      <c r="A799" s="158" t="s">
        <v>362</v>
      </c>
    </row>
    <row r="800" spans="1:1">
      <c r="A800" s="16" t="s">
        <v>180</v>
      </c>
    </row>
    <row r="801" spans="1:1">
      <c r="A801" s="16" t="s">
        <v>68</v>
      </c>
    </row>
    <row r="802" spans="1:1">
      <c r="A802" s="16" t="s">
        <v>69</v>
      </c>
    </row>
    <row r="803" spans="1:1">
      <c r="A803" s="16" t="s">
        <v>195</v>
      </c>
    </row>
    <row r="804" spans="1:1">
      <c r="A804" s="69" t="s">
        <v>361</v>
      </c>
    </row>
    <row r="805" spans="1:1">
      <c r="A805" s="158" t="s">
        <v>362</v>
      </c>
    </row>
    <row r="806" spans="1:1">
      <c r="A806" s="16" t="s">
        <v>180</v>
      </c>
    </row>
    <row r="807" spans="1:1">
      <c r="A807" s="16" t="s">
        <v>68</v>
      </c>
    </row>
    <row r="808" spans="1:1">
      <c r="A808" s="16" t="s">
        <v>69</v>
      </c>
    </row>
    <row r="809" spans="1:1">
      <c r="A809" s="16" t="s">
        <v>195</v>
      </c>
    </row>
    <row r="810" spans="1:1">
      <c r="A810" s="69" t="s">
        <v>361</v>
      </c>
    </row>
    <row r="811" spans="1:1">
      <c r="A811" s="158" t="s">
        <v>362</v>
      </c>
    </row>
    <row r="812" spans="1:1">
      <c r="A812" s="16" t="s">
        <v>180</v>
      </c>
    </row>
    <row r="813" spans="1:1">
      <c r="A813" s="16" t="s">
        <v>68</v>
      </c>
    </row>
    <row r="814" spans="1:1">
      <c r="A814" s="16" t="s">
        <v>69</v>
      </c>
    </row>
    <row r="815" spans="1:1">
      <c r="A815" s="16" t="s">
        <v>195</v>
      </c>
    </row>
    <row r="816" spans="1:1">
      <c r="A816" s="69" t="s">
        <v>361</v>
      </c>
    </row>
    <row r="817" spans="1:1">
      <c r="A817" s="158" t="s">
        <v>362</v>
      </c>
    </row>
    <row r="818" spans="1:1">
      <c r="A818" s="16" t="s">
        <v>180</v>
      </c>
    </row>
    <row r="819" spans="1:1">
      <c r="A819" s="16" t="s">
        <v>68</v>
      </c>
    </row>
    <row r="820" spans="1:1">
      <c r="A820" s="16" t="s">
        <v>69</v>
      </c>
    </row>
    <row r="821" spans="1:1">
      <c r="A821" s="16" t="s">
        <v>195</v>
      </c>
    </row>
    <row r="822" spans="1:1">
      <c r="A822" s="69" t="s">
        <v>361</v>
      </c>
    </row>
    <row r="823" spans="1:1">
      <c r="A823" s="158" t="s">
        <v>362</v>
      </c>
    </row>
    <row r="824" spans="1:1">
      <c r="A824" s="16" t="s">
        <v>180</v>
      </c>
    </row>
    <row r="825" spans="1:1">
      <c r="A825" s="16" t="s">
        <v>68</v>
      </c>
    </row>
    <row r="826" spans="1:1">
      <c r="A826" s="16" t="s">
        <v>69</v>
      </c>
    </row>
    <row r="827" spans="1:1">
      <c r="A827" s="16" t="s">
        <v>195</v>
      </c>
    </row>
    <row r="828" spans="1:1">
      <c r="A828" s="69" t="s">
        <v>361</v>
      </c>
    </row>
    <row r="829" spans="1:1">
      <c r="A829" s="158" t="s">
        <v>362</v>
      </c>
    </row>
    <row r="830" spans="1:1">
      <c r="A830" s="16" t="s">
        <v>180</v>
      </c>
    </row>
    <row r="831" spans="1:1">
      <c r="A831" s="16" t="s">
        <v>68</v>
      </c>
    </row>
    <row r="832" spans="1:1">
      <c r="A832" s="16" t="s">
        <v>69</v>
      </c>
    </row>
    <row r="833" spans="1:1">
      <c r="A833" s="16" t="s">
        <v>195</v>
      </c>
    </row>
    <row r="834" spans="1:1">
      <c r="A834" s="69" t="s">
        <v>361</v>
      </c>
    </row>
    <row r="835" spans="1:1">
      <c r="A835" s="158" t="s">
        <v>362</v>
      </c>
    </row>
    <row r="836" spans="1:1">
      <c r="A836" s="16" t="s">
        <v>180</v>
      </c>
    </row>
    <row r="837" spans="1:1">
      <c r="A837" s="16" t="s">
        <v>68</v>
      </c>
    </row>
    <row r="838" spans="1:1">
      <c r="A838" s="16" t="s">
        <v>69</v>
      </c>
    </row>
    <row r="839" spans="1:1">
      <c r="A839" s="16" t="s">
        <v>195</v>
      </c>
    </row>
    <row r="840" spans="1:1">
      <c r="A840" s="69" t="s">
        <v>361</v>
      </c>
    </row>
    <row r="841" spans="1:1">
      <c r="A841" s="158" t="s">
        <v>362</v>
      </c>
    </row>
    <row r="842" spans="1:1">
      <c r="A842" s="16" t="s">
        <v>180</v>
      </c>
    </row>
    <row r="843" spans="1:1">
      <c r="A843" s="16" t="s">
        <v>68</v>
      </c>
    </row>
    <row r="844" spans="1:1">
      <c r="A844" s="16" t="s">
        <v>69</v>
      </c>
    </row>
    <row r="845" spans="1:1">
      <c r="A845" s="16" t="s">
        <v>195</v>
      </c>
    </row>
    <row r="846" spans="1:1">
      <c r="A846" s="69" t="s">
        <v>361</v>
      </c>
    </row>
    <row r="847" spans="1:1">
      <c r="A847" s="158" t="s">
        <v>362</v>
      </c>
    </row>
    <row r="848" spans="1:1">
      <c r="A848" s="16" t="s">
        <v>180</v>
      </c>
    </row>
    <row r="849" spans="1:1">
      <c r="A849" s="16" t="s">
        <v>68</v>
      </c>
    </row>
    <row r="850" spans="1:1">
      <c r="A850" s="16" t="s">
        <v>69</v>
      </c>
    </row>
    <row r="851" spans="1:1">
      <c r="A851" s="16" t="s">
        <v>195</v>
      </c>
    </row>
    <row r="852" spans="1:1">
      <c r="A852" s="69" t="s">
        <v>361</v>
      </c>
    </row>
    <row r="853" spans="1:1">
      <c r="A853" s="158" t="s">
        <v>362</v>
      </c>
    </row>
    <row r="854" spans="1:1">
      <c r="A854" s="16" t="s">
        <v>180</v>
      </c>
    </row>
    <row r="855" spans="1:1">
      <c r="A855" s="16" t="s">
        <v>68</v>
      </c>
    </row>
    <row r="856" spans="1:1">
      <c r="A856" s="16" t="s">
        <v>69</v>
      </c>
    </row>
    <row r="857" spans="1:1">
      <c r="A857" s="16" t="s">
        <v>195</v>
      </c>
    </row>
    <row r="858" spans="1:1">
      <c r="A858" s="69" t="s">
        <v>361</v>
      </c>
    </row>
    <row r="859" spans="1:1">
      <c r="A859" s="158" t="s">
        <v>362</v>
      </c>
    </row>
    <row r="860" spans="1:1">
      <c r="A860" s="16" t="s">
        <v>180</v>
      </c>
    </row>
    <row r="861" spans="1:1">
      <c r="A861" s="16" t="s">
        <v>68</v>
      </c>
    </row>
    <row r="862" spans="1:1">
      <c r="A862" s="16" t="s">
        <v>69</v>
      </c>
    </row>
    <row r="863" spans="1:1">
      <c r="A863" s="16" t="s">
        <v>195</v>
      </c>
    </row>
    <row r="864" spans="1:1">
      <c r="A864" s="69" t="s">
        <v>361</v>
      </c>
    </row>
    <row r="865" spans="1:1">
      <c r="A865" s="158" t="s">
        <v>362</v>
      </c>
    </row>
    <row r="866" spans="1:1">
      <c r="A866" s="16" t="s">
        <v>180</v>
      </c>
    </row>
    <row r="867" spans="1:1">
      <c r="A867" s="16" t="s">
        <v>68</v>
      </c>
    </row>
    <row r="868" spans="1:1">
      <c r="A868" s="16" t="s">
        <v>69</v>
      </c>
    </row>
    <row r="869" spans="1:1">
      <c r="A869" s="16" t="s">
        <v>195</v>
      </c>
    </row>
    <row r="870" spans="1:1">
      <c r="A870" s="69" t="s">
        <v>361</v>
      </c>
    </row>
    <row r="871" spans="1:1">
      <c r="A871" s="158" t="s">
        <v>362</v>
      </c>
    </row>
    <row r="872" spans="1:1">
      <c r="A872" s="16" t="s">
        <v>180</v>
      </c>
    </row>
    <row r="873" spans="1:1">
      <c r="A873" s="16" t="s">
        <v>68</v>
      </c>
    </row>
    <row r="874" spans="1:1">
      <c r="A874" s="16" t="s">
        <v>69</v>
      </c>
    </row>
    <row r="875" spans="1:1">
      <c r="A875" s="16" t="s">
        <v>195</v>
      </c>
    </row>
    <row r="876" spans="1:1">
      <c r="A876" s="69" t="s">
        <v>361</v>
      </c>
    </row>
    <row r="877" spans="1:1">
      <c r="A877" s="158" t="s">
        <v>362</v>
      </c>
    </row>
    <row r="878" spans="1:1">
      <c r="A878" s="16" t="s">
        <v>180</v>
      </c>
    </row>
    <row r="879" spans="1:1">
      <c r="A879" s="16" t="s">
        <v>68</v>
      </c>
    </row>
    <row r="880" spans="1:1">
      <c r="A880" s="16" t="s">
        <v>69</v>
      </c>
    </row>
    <row r="881" spans="1:1">
      <c r="A881" s="16" t="s">
        <v>195</v>
      </c>
    </row>
    <row r="882" spans="1:1">
      <c r="A882" s="69" t="s">
        <v>361</v>
      </c>
    </row>
    <row r="883" spans="1:1">
      <c r="A883" s="158" t="s">
        <v>362</v>
      </c>
    </row>
    <row r="884" spans="1:1">
      <c r="A884" s="16" t="s">
        <v>180</v>
      </c>
    </row>
    <row r="885" spans="1:1">
      <c r="A885" s="16" t="s">
        <v>68</v>
      </c>
    </row>
    <row r="886" spans="1:1">
      <c r="A886" s="16" t="s">
        <v>69</v>
      </c>
    </row>
    <row r="887" spans="1:1">
      <c r="A887" s="16" t="s">
        <v>195</v>
      </c>
    </row>
    <row r="888" spans="1:1">
      <c r="A888" s="69" t="s">
        <v>361</v>
      </c>
    </row>
    <row r="889" spans="1:1">
      <c r="A889" s="158" t="s">
        <v>362</v>
      </c>
    </row>
    <row r="890" spans="1:1">
      <c r="A890" s="16" t="s">
        <v>180</v>
      </c>
    </row>
    <row r="891" spans="1:1">
      <c r="A891" s="16" t="s">
        <v>68</v>
      </c>
    </row>
    <row r="892" spans="1:1">
      <c r="A892" s="16" t="s">
        <v>69</v>
      </c>
    </row>
    <row r="893" spans="1:1">
      <c r="A893" s="16" t="s">
        <v>195</v>
      </c>
    </row>
    <row r="894" spans="1:1">
      <c r="A894" s="69" t="s">
        <v>361</v>
      </c>
    </row>
    <row r="895" spans="1:1">
      <c r="A895" s="158" t="s">
        <v>362</v>
      </c>
    </row>
    <row r="896" spans="1:1">
      <c r="A896" s="16" t="s">
        <v>180</v>
      </c>
    </row>
    <row r="897" spans="1:1">
      <c r="A897" s="16" t="s">
        <v>68</v>
      </c>
    </row>
    <row r="898" spans="1:1">
      <c r="A898" s="16" t="s">
        <v>69</v>
      </c>
    </row>
    <row r="899" spans="1:1">
      <c r="A899" s="16" t="s">
        <v>195</v>
      </c>
    </row>
    <row r="900" spans="1:1">
      <c r="A900" s="69" t="s">
        <v>361</v>
      </c>
    </row>
    <row r="901" spans="1:1">
      <c r="A901" s="158" t="s">
        <v>362</v>
      </c>
    </row>
    <row r="902" spans="1:1">
      <c r="A902" s="16" t="s">
        <v>180</v>
      </c>
    </row>
    <row r="903" spans="1:1">
      <c r="A903" s="16" t="s">
        <v>68</v>
      </c>
    </row>
    <row r="904" spans="1:1">
      <c r="A904" s="16" t="s">
        <v>69</v>
      </c>
    </row>
    <row r="905" spans="1:1">
      <c r="A905" s="16" t="s">
        <v>195</v>
      </c>
    </row>
    <row r="906" spans="1:1">
      <c r="A906" s="69" t="s">
        <v>361</v>
      </c>
    </row>
    <row r="907" spans="1:1">
      <c r="A907" s="158" t="s">
        <v>362</v>
      </c>
    </row>
    <row r="908" spans="1:1">
      <c r="A908" s="16" t="s">
        <v>180</v>
      </c>
    </row>
    <row r="909" spans="1:1">
      <c r="A909" s="16" t="s">
        <v>68</v>
      </c>
    </row>
    <row r="910" spans="1:1">
      <c r="A910" s="16" t="s">
        <v>69</v>
      </c>
    </row>
    <row r="911" spans="1:1">
      <c r="A911" s="16" t="s">
        <v>195</v>
      </c>
    </row>
    <row r="912" spans="1:1">
      <c r="A912" s="69" t="s">
        <v>361</v>
      </c>
    </row>
    <row r="913" spans="1:1">
      <c r="A913" s="158" t="s">
        <v>362</v>
      </c>
    </row>
    <row r="914" spans="1:1">
      <c r="A914" s="16" t="s">
        <v>180</v>
      </c>
    </row>
    <row r="915" spans="1:1">
      <c r="A915" s="16" t="s">
        <v>68</v>
      </c>
    </row>
    <row r="916" spans="1:1">
      <c r="A916" s="16" t="s">
        <v>69</v>
      </c>
    </row>
    <row r="917" spans="1:1">
      <c r="A917" s="16" t="s">
        <v>195</v>
      </c>
    </row>
    <row r="918" spans="1:1">
      <c r="A918" s="69" t="s">
        <v>361</v>
      </c>
    </row>
    <row r="919" spans="1:1">
      <c r="A919" s="158" t="s">
        <v>362</v>
      </c>
    </row>
    <row r="920" spans="1:1">
      <c r="A920" s="16" t="s">
        <v>180</v>
      </c>
    </row>
    <row r="921" spans="1:1">
      <c r="A921" s="16" t="s">
        <v>68</v>
      </c>
    </row>
    <row r="922" spans="1:1">
      <c r="A922" s="16" t="s">
        <v>69</v>
      </c>
    </row>
    <row r="923" spans="1:1">
      <c r="A923" s="16" t="s">
        <v>195</v>
      </c>
    </row>
    <row r="924" spans="1:1">
      <c r="A924" s="69" t="s">
        <v>361</v>
      </c>
    </row>
    <row r="925" spans="1:1">
      <c r="A925" s="158" t="s">
        <v>362</v>
      </c>
    </row>
    <row r="926" spans="1:1">
      <c r="A926" s="16" t="s">
        <v>180</v>
      </c>
    </row>
    <row r="927" spans="1:1">
      <c r="A927" s="16" t="s">
        <v>68</v>
      </c>
    </row>
    <row r="928" spans="1:1">
      <c r="A928" s="16" t="s">
        <v>69</v>
      </c>
    </row>
    <row r="929" spans="1:1">
      <c r="A929" s="16" t="s">
        <v>195</v>
      </c>
    </row>
    <row r="930" spans="1:1">
      <c r="A930" s="69" t="s">
        <v>361</v>
      </c>
    </row>
    <row r="931" spans="1:1">
      <c r="A931" s="158" t="s">
        <v>362</v>
      </c>
    </row>
    <row r="932" spans="1:1">
      <c r="A932" s="16" t="s">
        <v>180</v>
      </c>
    </row>
    <row r="933" spans="1:1">
      <c r="A933" s="16" t="s">
        <v>68</v>
      </c>
    </row>
    <row r="934" spans="1:1">
      <c r="A934" s="16" t="s">
        <v>69</v>
      </c>
    </row>
    <row r="935" spans="1:1">
      <c r="A935" s="16" t="s">
        <v>195</v>
      </c>
    </row>
    <row r="936" spans="1:1">
      <c r="A936" s="69" t="s">
        <v>361</v>
      </c>
    </row>
    <row r="937" spans="1:1">
      <c r="A937" s="158" t="s">
        <v>362</v>
      </c>
    </row>
    <row r="938" spans="1:1">
      <c r="A938" s="16" t="s">
        <v>180</v>
      </c>
    </row>
    <row r="939" spans="1:1">
      <c r="A939" s="16" t="s">
        <v>68</v>
      </c>
    </row>
    <row r="940" spans="1:1">
      <c r="A940" s="16" t="s">
        <v>69</v>
      </c>
    </row>
    <row r="941" spans="1:1">
      <c r="A941" s="16" t="s">
        <v>195</v>
      </c>
    </row>
    <row r="942" spans="1:1">
      <c r="A942" s="69" t="s">
        <v>361</v>
      </c>
    </row>
    <row r="943" spans="1:1">
      <c r="A943" s="158" t="s">
        <v>362</v>
      </c>
    </row>
    <row r="944" spans="1:1">
      <c r="A944" s="16" t="s">
        <v>180</v>
      </c>
    </row>
    <row r="945" spans="1:1">
      <c r="A945" s="16" t="s">
        <v>68</v>
      </c>
    </row>
    <row r="946" spans="1:1">
      <c r="A946" s="16" t="s">
        <v>69</v>
      </c>
    </row>
    <row r="947" spans="1:1">
      <c r="A947" s="16" t="s">
        <v>195</v>
      </c>
    </row>
    <row r="948" spans="1:1">
      <c r="A948" s="69" t="s">
        <v>361</v>
      </c>
    </row>
    <row r="949" spans="1:1">
      <c r="A949" s="158" t="s">
        <v>362</v>
      </c>
    </row>
    <row r="950" spans="1:1">
      <c r="A950" s="16" t="s">
        <v>180</v>
      </c>
    </row>
    <row r="951" spans="1:1">
      <c r="A951" s="16" t="s">
        <v>68</v>
      </c>
    </row>
    <row r="952" spans="1:1">
      <c r="A952" s="16" t="s">
        <v>69</v>
      </c>
    </row>
    <row r="953" spans="1:1">
      <c r="A953" s="16" t="s">
        <v>195</v>
      </c>
    </row>
    <row r="954" spans="1:1">
      <c r="A954" s="69" t="s">
        <v>361</v>
      </c>
    </row>
    <row r="955" spans="1:1">
      <c r="A955" s="158" t="s">
        <v>362</v>
      </c>
    </row>
    <row r="956" spans="1:1">
      <c r="A956" s="16" t="s">
        <v>180</v>
      </c>
    </row>
    <row r="957" spans="1:1">
      <c r="A957" s="16" t="s">
        <v>68</v>
      </c>
    </row>
    <row r="958" spans="1:1">
      <c r="A958" s="16" t="s">
        <v>69</v>
      </c>
    </row>
    <row r="959" spans="1:1">
      <c r="A959" s="16" t="s">
        <v>195</v>
      </c>
    </row>
    <row r="960" spans="1:1">
      <c r="A960" s="69" t="s">
        <v>361</v>
      </c>
    </row>
    <row r="961" spans="1:1">
      <c r="A961" s="158" t="s">
        <v>362</v>
      </c>
    </row>
    <row r="962" spans="1:1">
      <c r="A962" s="16" t="s">
        <v>180</v>
      </c>
    </row>
    <row r="963" spans="1:1">
      <c r="A963" s="16" t="s">
        <v>68</v>
      </c>
    </row>
    <row r="964" spans="1:1">
      <c r="A964" s="16" t="s">
        <v>69</v>
      </c>
    </row>
    <row r="965" spans="1:1">
      <c r="A965" s="16" t="s">
        <v>195</v>
      </c>
    </row>
    <row r="966" spans="1:1">
      <c r="A966" s="69" t="s">
        <v>361</v>
      </c>
    </row>
    <row r="967" spans="1:1">
      <c r="A967" s="158" t="s">
        <v>362</v>
      </c>
    </row>
    <row r="968" spans="1:1">
      <c r="A968" s="16" t="s">
        <v>180</v>
      </c>
    </row>
    <row r="969" spans="1:1">
      <c r="A969" s="16" t="s">
        <v>68</v>
      </c>
    </row>
    <row r="970" spans="1:1">
      <c r="A970" s="16" t="s">
        <v>69</v>
      </c>
    </row>
    <row r="971" spans="1:1">
      <c r="A971" s="16" t="s">
        <v>195</v>
      </c>
    </row>
    <row r="972" spans="1:1">
      <c r="A972" s="69" t="s">
        <v>361</v>
      </c>
    </row>
    <row r="973" spans="1:1">
      <c r="A973" s="158" t="s">
        <v>362</v>
      </c>
    </row>
    <row r="974" spans="1:1">
      <c r="A974" s="16" t="s">
        <v>180</v>
      </c>
    </row>
    <row r="975" spans="1:1">
      <c r="A975" s="16" t="s">
        <v>68</v>
      </c>
    </row>
    <row r="976" spans="1:1">
      <c r="A976" s="16" t="s">
        <v>69</v>
      </c>
    </row>
    <row r="977" spans="1:1">
      <c r="A977" s="16" t="s">
        <v>195</v>
      </c>
    </row>
    <row r="978" spans="1:1">
      <c r="A978" s="69" t="s">
        <v>361</v>
      </c>
    </row>
    <row r="979" spans="1:1">
      <c r="A979" s="158" t="s">
        <v>362</v>
      </c>
    </row>
    <row r="980" spans="1:1">
      <c r="A980" s="16" t="s">
        <v>180</v>
      </c>
    </row>
    <row r="981" spans="1:1">
      <c r="A981" s="16" t="s">
        <v>68</v>
      </c>
    </row>
    <row r="982" spans="1:1">
      <c r="A982" s="16" t="s">
        <v>69</v>
      </c>
    </row>
    <row r="983" spans="1:1">
      <c r="A983" s="16" t="s">
        <v>195</v>
      </c>
    </row>
    <row r="984" spans="1:1">
      <c r="A984" s="69" t="s">
        <v>361</v>
      </c>
    </row>
    <row r="985" spans="1:1">
      <c r="A985" s="158" t="s">
        <v>362</v>
      </c>
    </row>
    <row r="986" spans="1:1">
      <c r="A986" s="16" t="s">
        <v>180</v>
      </c>
    </row>
    <row r="987" spans="1:1">
      <c r="A987" s="16" t="s">
        <v>68</v>
      </c>
    </row>
    <row r="988" spans="1:1">
      <c r="A988" s="16" t="s">
        <v>69</v>
      </c>
    </row>
    <row r="989" spans="1:1">
      <c r="A989" s="16" t="s">
        <v>195</v>
      </c>
    </row>
    <row r="990" spans="1:1">
      <c r="A990" s="69" t="s">
        <v>361</v>
      </c>
    </row>
    <row r="991" spans="1:1">
      <c r="A991" s="158" t="s">
        <v>362</v>
      </c>
    </row>
    <row r="992" spans="1:1">
      <c r="A992" s="16" t="s">
        <v>180</v>
      </c>
    </row>
    <row r="993" spans="1:1">
      <c r="A993" s="16" t="s">
        <v>68</v>
      </c>
    </row>
    <row r="994" spans="1:1">
      <c r="A994" s="16" t="s">
        <v>69</v>
      </c>
    </row>
    <row r="995" spans="1:1">
      <c r="A995" s="16" t="s">
        <v>195</v>
      </c>
    </row>
    <row r="996" spans="1:1">
      <c r="A996" s="69" t="s">
        <v>361</v>
      </c>
    </row>
    <row r="997" spans="1:1">
      <c r="A997" s="158" t="s">
        <v>362</v>
      </c>
    </row>
    <row r="998" spans="1:1">
      <c r="A998" s="16" t="s">
        <v>180</v>
      </c>
    </row>
    <row r="999" spans="1:1">
      <c r="A999" s="16" t="s">
        <v>68</v>
      </c>
    </row>
    <row r="1000" spans="1:1">
      <c r="A1000" s="16" t="s">
        <v>69</v>
      </c>
    </row>
    <row r="1001" spans="1:1">
      <c r="A1001" s="16" t="s">
        <v>195</v>
      </c>
    </row>
    <row r="1002" spans="1:1">
      <c r="A1002" s="69" t="s">
        <v>361</v>
      </c>
    </row>
    <row r="1003" spans="1:1">
      <c r="A1003" s="158" t="s">
        <v>362</v>
      </c>
    </row>
    <row r="1004" spans="1:1">
      <c r="A1004" s="16" t="s">
        <v>180</v>
      </c>
    </row>
    <row r="1005" spans="1:1">
      <c r="A1005" s="16" t="s">
        <v>68</v>
      </c>
    </row>
    <row r="1006" spans="1:1">
      <c r="A1006" s="16" t="s">
        <v>69</v>
      </c>
    </row>
    <row r="1007" spans="1:1">
      <c r="A1007" s="16" t="s">
        <v>195</v>
      </c>
    </row>
    <row r="1008" spans="1:1">
      <c r="A1008" s="69" t="s">
        <v>361</v>
      </c>
    </row>
    <row r="1009" spans="1:1">
      <c r="A1009" s="158" t="s">
        <v>362</v>
      </c>
    </row>
    <row r="1010" spans="1:1">
      <c r="A1010" s="16" t="s">
        <v>180</v>
      </c>
    </row>
    <row r="1011" spans="1:1">
      <c r="A1011" s="16" t="s">
        <v>68</v>
      </c>
    </row>
    <row r="1012" spans="1:1">
      <c r="A1012" s="16" t="s">
        <v>69</v>
      </c>
    </row>
    <row r="1013" spans="1:1">
      <c r="A1013" s="16" t="s">
        <v>195</v>
      </c>
    </row>
    <row r="1014" spans="1:1">
      <c r="A1014" s="69" t="s">
        <v>361</v>
      </c>
    </row>
    <row r="1015" spans="1:1">
      <c r="A1015" s="158" t="s">
        <v>362</v>
      </c>
    </row>
    <row r="1016" spans="1:1">
      <c r="A1016" s="16" t="s">
        <v>180</v>
      </c>
    </row>
    <row r="1017" spans="1:1">
      <c r="A1017" s="16" t="s">
        <v>68</v>
      </c>
    </row>
    <row r="1018" spans="1:1">
      <c r="A1018" s="16" t="s">
        <v>69</v>
      </c>
    </row>
    <row r="1019" spans="1:1">
      <c r="A1019" s="16" t="s">
        <v>195</v>
      </c>
    </row>
    <row r="1020" spans="1:1">
      <c r="A1020" s="69" t="s">
        <v>361</v>
      </c>
    </row>
    <row r="1021" spans="1:1">
      <c r="A1021" s="158" t="s">
        <v>362</v>
      </c>
    </row>
    <row r="1022" spans="1:1">
      <c r="A1022" s="16" t="s">
        <v>180</v>
      </c>
    </row>
    <row r="1023" spans="1:1">
      <c r="A1023" s="16" t="s">
        <v>68</v>
      </c>
    </row>
    <row r="1024" spans="1:1">
      <c r="A1024" s="16" t="s">
        <v>69</v>
      </c>
    </row>
    <row r="1025" spans="1:1">
      <c r="A1025" s="16" t="s">
        <v>195</v>
      </c>
    </row>
    <row r="1026" spans="1:1">
      <c r="A1026" s="69" t="s">
        <v>361</v>
      </c>
    </row>
    <row r="1027" spans="1:1">
      <c r="A1027" s="158" t="s">
        <v>362</v>
      </c>
    </row>
    <row r="1028" spans="1:1">
      <c r="A1028" s="16" t="s">
        <v>180</v>
      </c>
    </row>
    <row r="1029" spans="1:1">
      <c r="A1029" s="16" t="s">
        <v>68</v>
      </c>
    </row>
    <row r="1030" spans="1:1">
      <c r="A1030" s="16" t="s">
        <v>69</v>
      </c>
    </row>
    <row r="1031" spans="1:1">
      <c r="A1031" s="16" t="s">
        <v>195</v>
      </c>
    </row>
    <row r="1032" spans="1:1">
      <c r="A1032" s="69" t="s">
        <v>361</v>
      </c>
    </row>
    <row r="1033" spans="1:1">
      <c r="A1033" s="158" t="s">
        <v>362</v>
      </c>
    </row>
    <row r="1034" spans="1:1">
      <c r="A1034" s="16" t="s">
        <v>180</v>
      </c>
    </row>
    <row r="1035" spans="1:1">
      <c r="A1035" s="16" t="s">
        <v>68</v>
      </c>
    </row>
    <row r="1036" spans="1:1">
      <c r="A1036" s="16" t="s">
        <v>69</v>
      </c>
    </row>
    <row r="1037" spans="1:1">
      <c r="A1037" s="16" t="s">
        <v>195</v>
      </c>
    </row>
    <row r="1038" spans="1:1">
      <c r="A1038" s="69" t="s">
        <v>361</v>
      </c>
    </row>
    <row r="1039" spans="1:1">
      <c r="A1039" s="158" t="s">
        <v>362</v>
      </c>
    </row>
    <row r="1040" spans="1:1">
      <c r="A1040" s="16" t="s">
        <v>180</v>
      </c>
    </row>
    <row r="1041" spans="1:1">
      <c r="A1041" s="16" t="s">
        <v>68</v>
      </c>
    </row>
    <row r="1042" spans="1:1">
      <c r="A1042" s="16" t="s">
        <v>69</v>
      </c>
    </row>
    <row r="1043" spans="1:1">
      <c r="A1043" s="16" t="s">
        <v>195</v>
      </c>
    </row>
    <row r="1044" spans="1:1">
      <c r="A1044" s="69" t="s">
        <v>361</v>
      </c>
    </row>
    <row r="1045" spans="1:1">
      <c r="A1045" s="158" t="s">
        <v>362</v>
      </c>
    </row>
    <row r="1046" spans="1:1">
      <c r="A1046" s="16" t="s">
        <v>180</v>
      </c>
    </row>
    <row r="1047" spans="1:1">
      <c r="A1047" s="16" t="s">
        <v>68</v>
      </c>
    </row>
    <row r="1048" spans="1:1">
      <c r="A1048" s="16" t="s">
        <v>69</v>
      </c>
    </row>
    <row r="1049" spans="1:1">
      <c r="A1049" s="16" t="s">
        <v>195</v>
      </c>
    </row>
    <row r="1050" spans="1:1">
      <c r="A1050" s="69" t="s">
        <v>361</v>
      </c>
    </row>
    <row r="1051" spans="1:1">
      <c r="A1051" s="158" t="s">
        <v>362</v>
      </c>
    </row>
    <row r="1052" spans="1:1">
      <c r="A1052" s="16" t="s">
        <v>180</v>
      </c>
    </row>
    <row r="1053" spans="1:1">
      <c r="A1053" s="16" t="s">
        <v>68</v>
      </c>
    </row>
    <row r="1054" spans="1:1">
      <c r="A1054" s="16" t="s">
        <v>69</v>
      </c>
    </row>
    <row r="1055" spans="1:1">
      <c r="A1055" s="16" t="s">
        <v>195</v>
      </c>
    </row>
    <row r="1056" spans="1:1">
      <c r="A1056" s="69" t="s">
        <v>361</v>
      </c>
    </row>
    <row r="1057" spans="1:1">
      <c r="A1057" s="158" t="s">
        <v>362</v>
      </c>
    </row>
    <row r="1058" spans="1:1">
      <c r="A1058" s="16" t="s">
        <v>180</v>
      </c>
    </row>
    <row r="1059" spans="1:1">
      <c r="A1059" s="16" t="s">
        <v>68</v>
      </c>
    </row>
    <row r="1060" spans="1:1">
      <c r="A1060" s="16" t="s">
        <v>69</v>
      </c>
    </row>
    <row r="1061" spans="1:1">
      <c r="A1061" s="16" t="s">
        <v>195</v>
      </c>
    </row>
    <row r="1062" spans="1:1">
      <c r="A1062" s="69" t="s">
        <v>361</v>
      </c>
    </row>
    <row r="1063" spans="1:1">
      <c r="A1063" s="158" t="s">
        <v>362</v>
      </c>
    </row>
    <row r="1064" spans="1:1">
      <c r="A1064" s="16" t="s">
        <v>180</v>
      </c>
    </row>
    <row r="1065" spans="1:1">
      <c r="A1065" s="16" t="s">
        <v>68</v>
      </c>
    </row>
    <row r="1066" spans="1:1">
      <c r="A1066" s="16" t="s">
        <v>69</v>
      </c>
    </row>
    <row r="1067" spans="1:1">
      <c r="A1067" s="16" t="s">
        <v>195</v>
      </c>
    </row>
    <row r="1068" spans="1:1">
      <c r="A1068" s="69" t="s">
        <v>361</v>
      </c>
    </row>
    <row r="1069" spans="1:1">
      <c r="A1069" s="158" t="s">
        <v>362</v>
      </c>
    </row>
    <row r="1070" spans="1:1">
      <c r="A1070" s="16" t="s">
        <v>180</v>
      </c>
    </row>
    <row r="1071" spans="1:1">
      <c r="A1071" s="16" t="s">
        <v>68</v>
      </c>
    </row>
    <row r="1072" spans="1:1">
      <c r="A1072" s="16" t="s">
        <v>69</v>
      </c>
    </row>
    <row r="1073" spans="1:1">
      <c r="A1073" s="16" t="s">
        <v>195</v>
      </c>
    </row>
    <row r="1074" spans="1:1">
      <c r="A1074" s="69" t="s">
        <v>361</v>
      </c>
    </row>
    <row r="1075" spans="1:1">
      <c r="A1075" s="158" t="s">
        <v>362</v>
      </c>
    </row>
    <row r="1076" spans="1:1">
      <c r="A1076" s="16" t="s">
        <v>180</v>
      </c>
    </row>
    <row r="1077" spans="1:1">
      <c r="A1077" s="16" t="s">
        <v>68</v>
      </c>
    </row>
    <row r="1078" spans="1:1">
      <c r="A1078" s="16" t="s">
        <v>69</v>
      </c>
    </row>
    <row r="1079" spans="1:1">
      <c r="A1079" s="16" t="s">
        <v>195</v>
      </c>
    </row>
    <row r="1080" spans="1:1">
      <c r="A1080" s="69" t="s">
        <v>361</v>
      </c>
    </row>
    <row r="1081" spans="1:1">
      <c r="A1081" s="158" t="s">
        <v>362</v>
      </c>
    </row>
    <row r="1082" spans="1:1">
      <c r="A1082" s="16" t="s">
        <v>180</v>
      </c>
    </row>
    <row r="1083" spans="1:1">
      <c r="A1083" s="16" t="s">
        <v>68</v>
      </c>
    </row>
    <row r="1084" spans="1:1">
      <c r="A1084" s="16" t="s">
        <v>69</v>
      </c>
    </row>
    <row r="1085" spans="1:1">
      <c r="A1085" s="16" t="s">
        <v>195</v>
      </c>
    </row>
    <row r="1086" spans="1:1">
      <c r="A1086" s="69" t="s">
        <v>361</v>
      </c>
    </row>
    <row r="1087" spans="1:1">
      <c r="A1087" s="158" t="s">
        <v>362</v>
      </c>
    </row>
    <row r="1088" spans="1:1">
      <c r="A1088" s="16" t="s">
        <v>180</v>
      </c>
    </row>
    <row r="1089" spans="1:1">
      <c r="A1089" s="16" t="s">
        <v>68</v>
      </c>
    </row>
    <row r="1090" spans="1:1">
      <c r="A1090" s="16" t="s">
        <v>69</v>
      </c>
    </row>
    <row r="1091" spans="1:1">
      <c r="A1091" s="16" t="s">
        <v>195</v>
      </c>
    </row>
    <row r="1092" spans="1:1">
      <c r="A1092" s="69" t="s">
        <v>361</v>
      </c>
    </row>
    <row r="1093" spans="1:1">
      <c r="A1093" s="158" t="s">
        <v>362</v>
      </c>
    </row>
    <row r="1094" spans="1:1">
      <c r="A1094" s="16" t="s">
        <v>180</v>
      </c>
    </row>
    <row r="1095" spans="1:1">
      <c r="A1095" s="16" t="s">
        <v>68</v>
      </c>
    </row>
    <row r="1096" spans="1:1">
      <c r="A1096" s="16" t="s">
        <v>69</v>
      </c>
    </row>
    <row r="1097" spans="1:1">
      <c r="A1097" s="16" t="s">
        <v>195</v>
      </c>
    </row>
    <row r="1098" spans="1:1">
      <c r="A1098" s="69" t="s">
        <v>361</v>
      </c>
    </row>
    <row r="1099" spans="1:1">
      <c r="A1099" s="158" t="s">
        <v>362</v>
      </c>
    </row>
    <row r="1100" spans="1:1">
      <c r="A1100" s="16" t="s">
        <v>180</v>
      </c>
    </row>
    <row r="1101" spans="1:1">
      <c r="A1101" s="16" t="s">
        <v>68</v>
      </c>
    </row>
    <row r="1102" spans="1:1">
      <c r="A1102" s="16" t="s">
        <v>69</v>
      </c>
    </row>
    <row r="1103" spans="1:1">
      <c r="A1103" s="16" t="s">
        <v>195</v>
      </c>
    </row>
    <row r="1104" spans="1:1">
      <c r="A1104" s="69" t="s">
        <v>361</v>
      </c>
    </row>
    <row r="1105" spans="1:1">
      <c r="A1105" s="158" t="s">
        <v>362</v>
      </c>
    </row>
    <row r="1106" spans="1:1">
      <c r="A1106" s="16" t="s">
        <v>180</v>
      </c>
    </row>
    <row r="1107" spans="1:1">
      <c r="A1107" s="16" t="s">
        <v>68</v>
      </c>
    </row>
    <row r="1108" spans="1:1">
      <c r="A1108" s="16" t="s">
        <v>69</v>
      </c>
    </row>
    <row r="1109" spans="1:1">
      <c r="A1109" s="16" t="s">
        <v>195</v>
      </c>
    </row>
    <row r="1110" spans="1:1">
      <c r="A1110" s="69" t="s">
        <v>361</v>
      </c>
    </row>
    <row r="1111" spans="1:1">
      <c r="A1111" s="158" t="s">
        <v>362</v>
      </c>
    </row>
    <row r="1112" spans="1:1">
      <c r="A1112" s="16" t="s">
        <v>180</v>
      </c>
    </row>
    <row r="1113" spans="1:1">
      <c r="A1113" s="16" t="s">
        <v>68</v>
      </c>
    </row>
    <row r="1114" spans="1:1">
      <c r="A1114" s="16" t="s">
        <v>69</v>
      </c>
    </row>
    <row r="1115" spans="1:1">
      <c r="A1115" s="16" t="s">
        <v>195</v>
      </c>
    </row>
    <row r="1116" spans="1:1">
      <c r="A1116" s="69" t="s">
        <v>361</v>
      </c>
    </row>
    <row r="1117" spans="1:1">
      <c r="A1117" s="158" t="s">
        <v>362</v>
      </c>
    </row>
    <row r="1118" spans="1:1">
      <c r="A1118" s="16" t="s">
        <v>180</v>
      </c>
    </row>
    <row r="1119" spans="1:1">
      <c r="A1119" s="16" t="s">
        <v>68</v>
      </c>
    </row>
    <row r="1120" spans="1:1">
      <c r="A1120" s="16" t="s">
        <v>69</v>
      </c>
    </row>
    <row r="1121" spans="1:1">
      <c r="A1121" s="16" t="s">
        <v>195</v>
      </c>
    </row>
    <row r="1122" spans="1:1">
      <c r="A1122" s="69" t="s">
        <v>361</v>
      </c>
    </row>
    <row r="1123" spans="1:1">
      <c r="A1123" s="158" t="s">
        <v>362</v>
      </c>
    </row>
    <row r="1124" spans="1:1">
      <c r="A1124" s="16" t="s">
        <v>180</v>
      </c>
    </row>
    <row r="1125" spans="1:1">
      <c r="A1125" s="16" t="s">
        <v>68</v>
      </c>
    </row>
    <row r="1126" spans="1:1">
      <c r="A1126" s="16" t="s">
        <v>69</v>
      </c>
    </row>
    <row r="1127" spans="1:1">
      <c r="A1127" s="16" t="s">
        <v>195</v>
      </c>
    </row>
    <row r="1128" spans="1:1">
      <c r="A1128" s="69" t="s">
        <v>361</v>
      </c>
    </row>
    <row r="1129" spans="1:1">
      <c r="A1129" s="158" t="s">
        <v>362</v>
      </c>
    </row>
    <row r="1130" spans="1:1">
      <c r="A1130" s="16" t="s">
        <v>180</v>
      </c>
    </row>
    <row r="1131" spans="1:1">
      <c r="A1131" s="16" t="s">
        <v>68</v>
      </c>
    </row>
    <row r="1132" spans="1:1">
      <c r="A1132" s="16" t="s">
        <v>69</v>
      </c>
    </row>
    <row r="1133" spans="1:1">
      <c r="A1133" s="16" t="s">
        <v>195</v>
      </c>
    </row>
    <row r="1134" spans="1:1">
      <c r="A1134" s="69" t="s">
        <v>361</v>
      </c>
    </row>
    <row r="1135" spans="1:1">
      <c r="A1135" s="158" t="s">
        <v>362</v>
      </c>
    </row>
    <row r="1136" spans="1:1">
      <c r="A1136" s="16" t="s">
        <v>180</v>
      </c>
    </row>
    <row r="1137" spans="1:1">
      <c r="A1137" s="16" t="s">
        <v>68</v>
      </c>
    </row>
    <row r="1138" spans="1:1">
      <c r="A1138" s="16" t="s">
        <v>69</v>
      </c>
    </row>
    <row r="1139" spans="1:1">
      <c r="A1139" s="16" t="s">
        <v>195</v>
      </c>
    </row>
    <row r="1140" spans="1:1">
      <c r="A1140" s="69" t="s">
        <v>361</v>
      </c>
    </row>
    <row r="1141" spans="1:1">
      <c r="A1141" s="158" t="s">
        <v>362</v>
      </c>
    </row>
    <row r="1142" spans="1:1">
      <c r="A1142" s="16" t="s">
        <v>180</v>
      </c>
    </row>
    <row r="1143" spans="1:1">
      <c r="A1143" s="16" t="s">
        <v>68</v>
      </c>
    </row>
    <row r="1144" spans="1:1">
      <c r="A1144" s="16" t="s">
        <v>69</v>
      </c>
    </row>
    <row r="1145" spans="1:1">
      <c r="A1145" s="16" t="s">
        <v>195</v>
      </c>
    </row>
    <row r="1146" spans="1:1">
      <c r="A1146" s="69" t="s">
        <v>361</v>
      </c>
    </row>
    <row r="1147" spans="1:1">
      <c r="A1147" s="158" t="s">
        <v>362</v>
      </c>
    </row>
    <row r="1148" spans="1:1">
      <c r="A1148" s="16" t="s">
        <v>180</v>
      </c>
    </row>
    <row r="1149" spans="1:1">
      <c r="A1149" s="16" t="s">
        <v>68</v>
      </c>
    </row>
    <row r="1150" spans="1:1">
      <c r="A1150" s="16" t="s">
        <v>69</v>
      </c>
    </row>
    <row r="1151" spans="1:1">
      <c r="A1151" s="16" t="s">
        <v>195</v>
      </c>
    </row>
    <row r="1152" spans="1:1">
      <c r="A1152" s="69" t="s">
        <v>361</v>
      </c>
    </row>
    <row r="1153" spans="1:1">
      <c r="A1153" s="158" t="s">
        <v>362</v>
      </c>
    </row>
    <row r="1154" spans="1:1">
      <c r="A1154" s="16" t="s">
        <v>180</v>
      </c>
    </row>
    <row r="1155" spans="1:1">
      <c r="A1155" s="16" t="s">
        <v>68</v>
      </c>
    </row>
    <row r="1156" spans="1:1">
      <c r="A1156" s="16" t="s">
        <v>69</v>
      </c>
    </row>
    <row r="1157" spans="1:1">
      <c r="A1157" s="16" t="s">
        <v>195</v>
      </c>
    </row>
    <row r="1158" spans="1:1">
      <c r="A1158" s="69" t="s">
        <v>361</v>
      </c>
    </row>
    <row r="1159" spans="1:1">
      <c r="A1159" s="158" t="s">
        <v>362</v>
      </c>
    </row>
    <row r="1160" spans="1:1">
      <c r="A1160" s="16" t="s">
        <v>180</v>
      </c>
    </row>
    <row r="1161" spans="1:1">
      <c r="A1161" s="16" t="s">
        <v>68</v>
      </c>
    </row>
    <row r="1162" spans="1:1">
      <c r="A1162" s="16" t="s">
        <v>69</v>
      </c>
    </row>
    <row r="1163" spans="1:1">
      <c r="A1163" s="16" t="s">
        <v>195</v>
      </c>
    </row>
    <row r="1164" spans="1:1">
      <c r="A1164" s="69" t="s">
        <v>361</v>
      </c>
    </row>
    <row r="1165" spans="1:1">
      <c r="A1165" s="158" t="s">
        <v>362</v>
      </c>
    </row>
    <row r="1166" spans="1:1">
      <c r="A1166" s="16" t="s">
        <v>180</v>
      </c>
    </row>
    <row r="1167" spans="1:1">
      <c r="A1167" s="16" t="s">
        <v>68</v>
      </c>
    </row>
    <row r="1168" spans="1:1">
      <c r="A1168" s="16" t="s">
        <v>69</v>
      </c>
    </row>
    <row r="1169" spans="1:1">
      <c r="A1169" s="16" t="s">
        <v>195</v>
      </c>
    </row>
    <row r="1170" spans="1:1">
      <c r="A1170" s="69" t="s">
        <v>361</v>
      </c>
    </row>
    <row r="1171" spans="1:1">
      <c r="A1171" s="158" t="s">
        <v>362</v>
      </c>
    </row>
    <row r="1172" spans="1:1">
      <c r="A1172" s="16" t="s">
        <v>180</v>
      </c>
    </row>
    <row r="1173" spans="1:1">
      <c r="A1173" s="16" t="s">
        <v>68</v>
      </c>
    </row>
    <row r="1174" spans="1:1">
      <c r="A1174" s="16" t="s">
        <v>69</v>
      </c>
    </row>
    <row r="1175" spans="1:1">
      <c r="A1175" s="16" t="s">
        <v>195</v>
      </c>
    </row>
    <row r="1176" spans="1:1">
      <c r="A1176" s="69" t="s">
        <v>361</v>
      </c>
    </row>
    <row r="1177" spans="1:1">
      <c r="A1177" s="158" t="s">
        <v>362</v>
      </c>
    </row>
    <row r="1178" spans="1:1">
      <c r="A1178" s="16" t="s">
        <v>180</v>
      </c>
    </row>
    <row r="1179" spans="1:1">
      <c r="A1179" s="16" t="s">
        <v>68</v>
      </c>
    </row>
    <row r="1180" spans="1:1">
      <c r="A1180" s="16" t="s">
        <v>69</v>
      </c>
    </row>
    <row r="1181" spans="1:1">
      <c r="A1181" s="16" t="s">
        <v>195</v>
      </c>
    </row>
    <row r="1182" spans="1:1">
      <c r="A1182" s="69" t="s">
        <v>361</v>
      </c>
    </row>
    <row r="1183" spans="1:1">
      <c r="A1183" s="158" t="s">
        <v>362</v>
      </c>
    </row>
    <row r="1184" spans="1:1">
      <c r="A1184" s="16" t="s">
        <v>180</v>
      </c>
    </row>
    <row r="1185" spans="1:1">
      <c r="A1185" s="16" t="s">
        <v>68</v>
      </c>
    </row>
    <row r="1186" spans="1:1">
      <c r="A1186" s="16" t="s">
        <v>69</v>
      </c>
    </row>
    <row r="1187" spans="1:1">
      <c r="A1187" s="16" t="s">
        <v>195</v>
      </c>
    </row>
    <row r="1188" spans="1:1">
      <c r="A1188" s="69" t="s">
        <v>361</v>
      </c>
    </row>
    <row r="1189" spans="1:1">
      <c r="A1189" s="158" t="s">
        <v>362</v>
      </c>
    </row>
    <row r="1190" spans="1:1">
      <c r="A1190" s="16" t="s">
        <v>180</v>
      </c>
    </row>
    <row r="1191" spans="1:1">
      <c r="A1191" s="16" t="s">
        <v>68</v>
      </c>
    </row>
    <row r="1192" spans="1:1">
      <c r="A1192" s="16" t="s">
        <v>69</v>
      </c>
    </row>
    <row r="1193" spans="1:1">
      <c r="A1193" s="16" t="s">
        <v>195</v>
      </c>
    </row>
    <row r="1194" spans="1:1">
      <c r="A1194" s="69" t="s">
        <v>361</v>
      </c>
    </row>
    <row r="1195" spans="1:1">
      <c r="A1195" s="158" t="s">
        <v>362</v>
      </c>
    </row>
    <row r="1196" spans="1:1">
      <c r="A1196" s="16" t="s">
        <v>180</v>
      </c>
    </row>
    <row r="1197" spans="1:1">
      <c r="A1197" s="16" t="s">
        <v>68</v>
      </c>
    </row>
    <row r="1198" spans="1:1">
      <c r="A1198" s="16" t="s">
        <v>69</v>
      </c>
    </row>
    <row r="1199" spans="1:1">
      <c r="A1199" s="16" t="s">
        <v>195</v>
      </c>
    </row>
    <row r="1200" spans="1:1">
      <c r="A1200" s="69" t="s">
        <v>361</v>
      </c>
    </row>
    <row r="1201" spans="1:1">
      <c r="A1201" s="158" t="s">
        <v>362</v>
      </c>
    </row>
    <row r="1202" spans="1:1">
      <c r="A1202" s="16" t="s">
        <v>180</v>
      </c>
    </row>
    <row r="1203" spans="1:1">
      <c r="A1203" s="16" t="s">
        <v>68</v>
      </c>
    </row>
    <row r="1204" spans="1:1">
      <c r="A1204" s="16" t="s">
        <v>69</v>
      </c>
    </row>
    <row r="1205" spans="1:1">
      <c r="A1205" s="16" t="s">
        <v>195</v>
      </c>
    </row>
    <row r="1206" spans="1:1">
      <c r="A1206" s="69" t="s">
        <v>361</v>
      </c>
    </row>
    <row r="1207" spans="1:1">
      <c r="A1207" s="158" t="s">
        <v>362</v>
      </c>
    </row>
    <row r="1208" spans="1:1">
      <c r="A1208" s="16" t="s">
        <v>180</v>
      </c>
    </row>
    <row r="1209" spans="1:1">
      <c r="A1209" s="16" t="s">
        <v>68</v>
      </c>
    </row>
    <row r="1210" spans="1:1">
      <c r="A1210" s="16" t="s">
        <v>69</v>
      </c>
    </row>
    <row r="1211" spans="1:1">
      <c r="A1211" s="16" t="s">
        <v>195</v>
      </c>
    </row>
    <row r="1212" spans="1:1">
      <c r="A1212" s="69" t="s">
        <v>361</v>
      </c>
    </row>
    <row r="1213" spans="1:1">
      <c r="A1213" s="158" t="s">
        <v>362</v>
      </c>
    </row>
    <row r="1214" spans="1:1">
      <c r="A1214" s="16" t="s">
        <v>180</v>
      </c>
    </row>
    <row r="1215" spans="1:1">
      <c r="A1215" s="16" t="s">
        <v>68</v>
      </c>
    </row>
    <row r="1216" spans="1:1">
      <c r="A1216" s="16" t="s">
        <v>69</v>
      </c>
    </row>
    <row r="1217" spans="1:1">
      <c r="A1217" s="16" t="s">
        <v>195</v>
      </c>
    </row>
    <row r="1218" spans="1:1">
      <c r="A1218" s="69" t="s">
        <v>361</v>
      </c>
    </row>
    <row r="1219" spans="1:1">
      <c r="A1219" s="158" t="s">
        <v>362</v>
      </c>
    </row>
    <row r="1220" spans="1:1">
      <c r="A1220" s="16" t="s">
        <v>180</v>
      </c>
    </row>
    <row r="1221" spans="1:1">
      <c r="A1221" s="16" t="s">
        <v>68</v>
      </c>
    </row>
    <row r="1222" spans="1:1">
      <c r="A1222" s="16" t="s">
        <v>69</v>
      </c>
    </row>
    <row r="1223" spans="1:1">
      <c r="A1223" s="16" t="s">
        <v>195</v>
      </c>
    </row>
    <row r="1224" spans="1:1">
      <c r="A1224" s="69" t="s">
        <v>361</v>
      </c>
    </row>
    <row r="1225" spans="1:1">
      <c r="A1225" s="158" t="s">
        <v>362</v>
      </c>
    </row>
    <row r="1226" spans="1:1">
      <c r="A1226" s="16" t="s">
        <v>180</v>
      </c>
    </row>
    <row r="1227" spans="1:1">
      <c r="A1227" s="16" t="s">
        <v>68</v>
      </c>
    </row>
    <row r="1228" spans="1:1">
      <c r="A1228" s="16" t="s">
        <v>69</v>
      </c>
    </row>
    <row r="1229" spans="1:1">
      <c r="A1229" s="16" t="s">
        <v>195</v>
      </c>
    </row>
    <row r="1230" spans="1:1">
      <c r="A1230" s="69" t="s">
        <v>361</v>
      </c>
    </row>
    <row r="1231" spans="1:1">
      <c r="A1231" s="158" t="s">
        <v>362</v>
      </c>
    </row>
    <row r="1232" spans="1:1">
      <c r="A1232" s="16" t="s">
        <v>180</v>
      </c>
    </row>
    <row r="1233" spans="1:1">
      <c r="A1233" s="16" t="s">
        <v>68</v>
      </c>
    </row>
    <row r="1234" spans="1:1">
      <c r="A1234" s="16" t="s">
        <v>69</v>
      </c>
    </row>
    <row r="1235" spans="1:1">
      <c r="A1235" s="16" t="s">
        <v>195</v>
      </c>
    </row>
    <row r="1236" spans="1:1">
      <c r="A1236" s="69" t="s">
        <v>361</v>
      </c>
    </row>
    <row r="1237" spans="1:1">
      <c r="A1237" s="158" t="s">
        <v>362</v>
      </c>
    </row>
    <row r="1238" spans="1:1">
      <c r="A1238" s="16" t="s">
        <v>180</v>
      </c>
    </row>
    <row r="1239" spans="1:1">
      <c r="A1239" s="16" t="s">
        <v>68</v>
      </c>
    </row>
    <row r="1240" spans="1:1">
      <c r="A1240" s="16" t="s">
        <v>69</v>
      </c>
    </row>
    <row r="1241" spans="1:1">
      <c r="A1241" s="16" t="s">
        <v>195</v>
      </c>
    </row>
    <row r="1242" spans="1:1">
      <c r="A1242" s="69" t="s">
        <v>361</v>
      </c>
    </row>
    <row r="1243" spans="1:1">
      <c r="A1243" s="158" t="s">
        <v>362</v>
      </c>
    </row>
    <row r="1244" spans="1:1">
      <c r="A1244" s="16" t="s">
        <v>180</v>
      </c>
    </row>
    <row r="1245" spans="1:1">
      <c r="A1245" s="16" t="s">
        <v>68</v>
      </c>
    </row>
    <row r="1246" spans="1:1">
      <c r="A1246" s="16" t="s">
        <v>69</v>
      </c>
    </row>
    <row r="1247" spans="1:1">
      <c r="A1247" s="16" t="s">
        <v>195</v>
      </c>
    </row>
    <row r="1248" spans="1:1">
      <c r="A1248" s="69" t="s">
        <v>361</v>
      </c>
    </row>
    <row r="1249" spans="1:1">
      <c r="A1249" s="158" t="s">
        <v>362</v>
      </c>
    </row>
    <row r="1250" spans="1:1">
      <c r="A1250" s="16" t="s">
        <v>180</v>
      </c>
    </row>
    <row r="1251" spans="1:1">
      <c r="A1251" s="16" t="s">
        <v>68</v>
      </c>
    </row>
    <row r="1252" spans="1:1">
      <c r="A1252" s="16" t="s">
        <v>69</v>
      </c>
    </row>
    <row r="1253" spans="1:1">
      <c r="A1253" s="16" t="s">
        <v>195</v>
      </c>
    </row>
    <row r="1254" spans="1:1">
      <c r="A1254" s="69" t="s">
        <v>361</v>
      </c>
    </row>
    <row r="1255" spans="1:1">
      <c r="A1255" s="158" t="s">
        <v>362</v>
      </c>
    </row>
    <row r="1256" spans="1:1">
      <c r="A1256" s="16" t="s">
        <v>180</v>
      </c>
    </row>
    <row r="1257" spans="1:1">
      <c r="A1257" s="16" t="s">
        <v>68</v>
      </c>
    </row>
    <row r="1258" spans="1:1">
      <c r="A1258" s="16" t="s">
        <v>69</v>
      </c>
    </row>
    <row r="1259" spans="1:1">
      <c r="A1259" s="16" t="s">
        <v>195</v>
      </c>
    </row>
    <row r="1260" spans="1:1">
      <c r="A1260" s="69" t="s">
        <v>361</v>
      </c>
    </row>
    <row r="1261" spans="1:1">
      <c r="A1261" s="158" t="s">
        <v>362</v>
      </c>
    </row>
    <row r="1262" spans="1:1">
      <c r="A1262" s="16" t="s">
        <v>180</v>
      </c>
    </row>
    <row r="1263" spans="1:1">
      <c r="A1263" s="16" t="s">
        <v>68</v>
      </c>
    </row>
    <row r="1264" spans="1:1">
      <c r="A1264" s="16" t="s">
        <v>69</v>
      </c>
    </row>
    <row r="1265" spans="1:1">
      <c r="A1265" s="16" t="s">
        <v>195</v>
      </c>
    </row>
    <row r="1266" spans="1:1">
      <c r="A1266" s="69" t="s">
        <v>361</v>
      </c>
    </row>
    <row r="1267" spans="1:1">
      <c r="A1267" s="158" t="s">
        <v>362</v>
      </c>
    </row>
    <row r="1268" spans="1:1">
      <c r="A1268" s="16" t="s">
        <v>180</v>
      </c>
    </row>
    <row r="1269" spans="1:1">
      <c r="A1269" s="16" t="s">
        <v>68</v>
      </c>
    </row>
    <row r="1270" spans="1:1">
      <c r="A1270" s="16" t="s">
        <v>69</v>
      </c>
    </row>
    <row r="1271" spans="1:1">
      <c r="A1271" s="16" t="s">
        <v>195</v>
      </c>
    </row>
    <row r="1272" spans="1:1">
      <c r="A1272" s="69" t="s">
        <v>361</v>
      </c>
    </row>
    <row r="1273" spans="1:1">
      <c r="A1273" s="158" t="s">
        <v>362</v>
      </c>
    </row>
    <row r="1274" spans="1:1">
      <c r="A1274" s="16" t="s">
        <v>180</v>
      </c>
    </row>
    <row r="1275" spans="1:1">
      <c r="A1275" s="16" t="s">
        <v>68</v>
      </c>
    </row>
    <row r="1276" spans="1:1">
      <c r="A1276" s="16" t="s">
        <v>69</v>
      </c>
    </row>
    <row r="1277" spans="1:1">
      <c r="A1277" s="16" t="s">
        <v>195</v>
      </c>
    </row>
    <row r="1278" spans="1:1">
      <c r="A1278" s="69" t="s">
        <v>361</v>
      </c>
    </row>
    <row r="1279" spans="1:1">
      <c r="A1279" s="158" t="s">
        <v>362</v>
      </c>
    </row>
    <row r="1280" spans="1:1">
      <c r="A1280" s="16" t="s">
        <v>180</v>
      </c>
    </row>
    <row r="1281" spans="1:1">
      <c r="A1281" s="16" t="s">
        <v>68</v>
      </c>
    </row>
    <row r="1282" spans="1:1">
      <c r="A1282" s="16" t="s">
        <v>69</v>
      </c>
    </row>
    <row r="1283" spans="1:1">
      <c r="A1283" s="16" t="s">
        <v>195</v>
      </c>
    </row>
    <row r="1284" spans="1:1">
      <c r="A1284" s="69" t="s">
        <v>361</v>
      </c>
    </row>
    <row r="1285" spans="1:1">
      <c r="A1285" s="158" t="s">
        <v>362</v>
      </c>
    </row>
    <row r="1286" spans="1:1">
      <c r="A1286" s="16" t="s">
        <v>180</v>
      </c>
    </row>
    <row r="1287" spans="1:1">
      <c r="A1287" s="16" t="s">
        <v>68</v>
      </c>
    </row>
    <row r="1288" spans="1:1">
      <c r="A1288" s="16" t="s">
        <v>69</v>
      </c>
    </row>
    <row r="1289" spans="1:1">
      <c r="A1289" s="16" t="s">
        <v>195</v>
      </c>
    </row>
    <row r="1290" spans="1:1">
      <c r="A1290" s="69" t="s">
        <v>361</v>
      </c>
    </row>
    <row r="1291" spans="1:1">
      <c r="A1291" s="158" t="s">
        <v>362</v>
      </c>
    </row>
    <row r="1292" spans="1:1">
      <c r="A1292" s="16" t="s">
        <v>180</v>
      </c>
    </row>
    <row r="1293" spans="1:1">
      <c r="A1293" s="16" t="s">
        <v>68</v>
      </c>
    </row>
    <row r="1294" spans="1:1">
      <c r="A1294" s="16" t="s">
        <v>69</v>
      </c>
    </row>
    <row r="1295" spans="1:1">
      <c r="A1295" s="16" t="s">
        <v>195</v>
      </c>
    </row>
    <row r="1296" spans="1:1">
      <c r="A1296" s="69" t="s">
        <v>361</v>
      </c>
    </row>
    <row r="1297" spans="1:1">
      <c r="A1297" s="158" t="s">
        <v>362</v>
      </c>
    </row>
    <row r="1298" spans="1:1">
      <c r="A1298" s="16" t="s">
        <v>180</v>
      </c>
    </row>
    <row r="1299" spans="1:1">
      <c r="A1299" s="16" t="s">
        <v>68</v>
      </c>
    </row>
    <row r="1300" spans="1:1">
      <c r="A1300" s="16" t="s">
        <v>69</v>
      </c>
    </row>
    <row r="1301" spans="1:1">
      <c r="A1301" s="16" t="s">
        <v>195</v>
      </c>
    </row>
    <row r="1302" spans="1:1">
      <c r="A1302" s="69" t="s">
        <v>361</v>
      </c>
    </row>
    <row r="1303" spans="1:1">
      <c r="A1303" s="158" t="s">
        <v>362</v>
      </c>
    </row>
    <row r="1304" spans="1:1">
      <c r="A1304" s="16" t="s">
        <v>180</v>
      </c>
    </row>
    <row r="1305" spans="1:1">
      <c r="A1305" s="16" t="s">
        <v>68</v>
      </c>
    </row>
    <row r="1306" spans="1:1">
      <c r="A1306" s="16" t="s">
        <v>69</v>
      </c>
    </row>
    <row r="1307" spans="1:1">
      <c r="A1307" s="16" t="s">
        <v>195</v>
      </c>
    </row>
    <row r="1308" spans="1:1">
      <c r="A1308" s="69" t="s">
        <v>361</v>
      </c>
    </row>
    <row r="1309" spans="1:1">
      <c r="A1309" s="158" t="s">
        <v>362</v>
      </c>
    </row>
    <row r="1310" spans="1:1">
      <c r="A1310" s="16" t="s">
        <v>180</v>
      </c>
    </row>
    <row r="1311" spans="1:1">
      <c r="A1311" s="16" t="s">
        <v>68</v>
      </c>
    </row>
    <row r="1312" spans="1:1">
      <c r="A1312" s="16" t="s">
        <v>69</v>
      </c>
    </row>
    <row r="1313" spans="1:1">
      <c r="A1313" s="16" t="s">
        <v>195</v>
      </c>
    </row>
    <row r="1314" spans="1:1">
      <c r="A1314" s="69" t="s">
        <v>361</v>
      </c>
    </row>
    <row r="1315" spans="1:1">
      <c r="A1315" s="158" t="s">
        <v>362</v>
      </c>
    </row>
    <row r="1316" spans="1:1">
      <c r="A1316" s="16" t="s">
        <v>180</v>
      </c>
    </row>
    <row r="1317" spans="1:1">
      <c r="A1317" s="16" t="s">
        <v>68</v>
      </c>
    </row>
    <row r="1318" spans="1:1">
      <c r="A1318" s="16" t="s">
        <v>69</v>
      </c>
    </row>
    <row r="1319" spans="1:1">
      <c r="A1319" s="16" t="s">
        <v>195</v>
      </c>
    </row>
    <row r="1320" spans="1:1">
      <c r="A1320" s="69" t="s">
        <v>361</v>
      </c>
    </row>
    <row r="1321" spans="1:1">
      <c r="A1321" s="158" t="s">
        <v>362</v>
      </c>
    </row>
    <row r="1322" spans="1:1">
      <c r="A1322" s="16" t="s">
        <v>180</v>
      </c>
    </row>
    <row r="1323" spans="1:1">
      <c r="A1323" s="16" t="s">
        <v>68</v>
      </c>
    </row>
    <row r="1324" spans="1:1">
      <c r="A1324" s="16" t="s">
        <v>69</v>
      </c>
    </row>
    <row r="1325" spans="1:1">
      <c r="A1325" s="16" t="s">
        <v>195</v>
      </c>
    </row>
    <row r="1326" spans="1:1">
      <c r="A1326" s="69" t="s">
        <v>361</v>
      </c>
    </row>
    <row r="1327" spans="1:1">
      <c r="A1327" s="158" t="s">
        <v>362</v>
      </c>
    </row>
    <row r="1328" spans="1:1">
      <c r="A1328" s="16" t="s">
        <v>180</v>
      </c>
    </row>
    <row r="1329" spans="1:1">
      <c r="A1329" s="16" t="s">
        <v>68</v>
      </c>
    </row>
    <row r="1330" spans="1:1">
      <c r="A1330" s="16" t="s">
        <v>69</v>
      </c>
    </row>
    <row r="1331" spans="1:1">
      <c r="A1331" s="16" t="s">
        <v>195</v>
      </c>
    </row>
    <row r="1332" spans="1:1">
      <c r="A1332" s="69" t="s">
        <v>361</v>
      </c>
    </row>
    <row r="1333" spans="1:1">
      <c r="A1333" s="158" t="s">
        <v>362</v>
      </c>
    </row>
    <row r="1334" spans="1:1">
      <c r="A1334" s="16" t="s">
        <v>180</v>
      </c>
    </row>
    <row r="1335" spans="1:1">
      <c r="A1335" s="16" t="s">
        <v>68</v>
      </c>
    </row>
    <row r="1336" spans="1:1">
      <c r="A1336" s="16" t="s">
        <v>69</v>
      </c>
    </row>
    <row r="1337" spans="1:1">
      <c r="A1337" s="16" t="s">
        <v>195</v>
      </c>
    </row>
    <row r="1338" spans="1:1">
      <c r="A1338" s="69" t="s">
        <v>361</v>
      </c>
    </row>
    <row r="1339" spans="1:1">
      <c r="A1339" s="158" t="s">
        <v>362</v>
      </c>
    </row>
    <row r="1340" spans="1:1">
      <c r="A1340" s="16" t="s">
        <v>180</v>
      </c>
    </row>
    <row r="1341" spans="1:1">
      <c r="A1341" s="16" t="s">
        <v>68</v>
      </c>
    </row>
    <row r="1342" spans="1:1">
      <c r="A1342" s="16" t="s">
        <v>69</v>
      </c>
    </row>
    <row r="1343" spans="1:1">
      <c r="A1343" s="16" t="s">
        <v>195</v>
      </c>
    </row>
    <row r="1344" spans="1:1">
      <c r="A1344" s="69" t="s">
        <v>361</v>
      </c>
    </row>
    <row r="1345" spans="1:1">
      <c r="A1345" s="158" t="s">
        <v>362</v>
      </c>
    </row>
    <row r="1346" spans="1:1">
      <c r="A1346" s="16" t="s">
        <v>180</v>
      </c>
    </row>
    <row r="1347" spans="1:1">
      <c r="A1347" s="16" t="s">
        <v>68</v>
      </c>
    </row>
    <row r="1348" spans="1:1">
      <c r="A1348" s="16" t="s">
        <v>69</v>
      </c>
    </row>
    <row r="1349" spans="1:1">
      <c r="A1349" s="16" t="s">
        <v>195</v>
      </c>
    </row>
    <row r="1350" spans="1:1">
      <c r="A1350" s="69" t="s">
        <v>361</v>
      </c>
    </row>
    <row r="1351" spans="1:1">
      <c r="A1351" s="158" t="s">
        <v>362</v>
      </c>
    </row>
    <row r="1352" spans="1:1">
      <c r="A1352" s="16" t="s">
        <v>180</v>
      </c>
    </row>
    <row r="1353" spans="1:1">
      <c r="A1353" s="16" t="s">
        <v>68</v>
      </c>
    </row>
    <row r="1354" spans="1:1">
      <c r="A1354" s="16" t="s">
        <v>69</v>
      </c>
    </row>
    <row r="1355" spans="1:1">
      <c r="A1355" s="16" t="s">
        <v>195</v>
      </c>
    </row>
    <row r="1356" spans="1:1">
      <c r="A1356" s="69" t="s">
        <v>361</v>
      </c>
    </row>
    <row r="1357" spans="1:1">
      <c r="A1357" s="158" t="s">
        <v>362</v>
      </c>
    </row>
    <row r="1358" spans="1:1">
      <c r="A1358" s="16" t="s">
        <v>180</v>
      </c>
    </row>
    <row r="1359" spans="1:1">
      <c r="A1359" s="16" t="s">
        <v>68</v>
      </c>
    </row>
    <row r="1360" spans="1:1">
      <c r="A1360" s="16" t="s">
        <v>69</v>
      </c>
    </row>
    <row r="1361" spans="1:1">
      <c r="A1361" s="16" t="s">
        <v>195</v>
      </c>
    </row>
    <row r="1362" spans="1:1">
      <c r="A1362" s="69" t="s">
        <v>361</v>
      </c>
    </row>
    <row r="1363" spans="1:1">
      <c r="A1363" s="158" t="s">
        <v>362</v>
      </c>
    </row>
    <row r="1364" spans="1:1">
      <c r="A1364" s="16" t="s">
        <v>180</v>
      </c>
    </row>
    <row r="1365" spans="1:1">
      <c r="A1365" s="16" t="s">
        <v>68</v>
      </c>
    </row>
    <row r="1366" spans="1:1">
      <c r="A1366" s="16" t="s">
        <v>69</v>
      </c>
    </row>
    <row r="1367" spans="1:1">
      <c r="A1367" s="16" t="s">
        <v>195</v>
      </c>
    </row>
    <row r="1368" spans="1:1">
      <c r="A1368" s="69" t="s">
        <v>361</v>
      </c>
    </row>
    <row r="1369" spans="1:1">
      <c r="A1369" s="158" t="s">
        <v>362</v>
      </c>
    </row>
    <row r="1370" spans="1:1">
      <c r="A1370" s="16" t="s">
        <v>180</v>
      </c>
    </row>
    <row r="1371" spans="1:1">
      <c r="A1371" s="16" t="s">
        <v>68</v>
      </c>
    </row>
    <row r="1372" spans="1:1">
      <c r="A1372" s="16" t="s">
        <v>69</v>
      </c>
    </row>
    <row r="1373" spans="1:1">
      <c r="A1373" s="16" t="s">
        <v>195</v>
      </c>
    </row>
    <row r="1374" spans="1:1">
      <c r="A1374" s="69" t="s">
        <v>361</v>
      </c>
    </row>
    <row r="1375" spans="1:1">
      <c r="A1375" s="158" t="s">
        <v>362</v>
      </c>
    </row>
    <row r="1376" spans="1:1">
      <c r="A1376" s="16" t="s">
        <v>180</v>
      </c>
    </row>
    <row r="1377" spans="1:1">
      <c r="A1377" s="16" t="s">
        <v>68</v>
      </c>
    </row>
    <row r="1378" spans="1:1">
      <c r="A1378" s="16" t="s">
        <v>69</v>
      </c>
    </row>
    <row r="1379" spans="1:1">
      <c r="A1379" s="16" t="s">
        <v>195</v>
      </c>
    </row>
    <row r="1380" spans="1:1">
      <c r="A1380" s="69" t="s">
        <v>361</v>
      </c>
    </row>
    <row r="1381" spans="1:1">
      <c r="A1381" s="158" t="s">
        <v>362</v>
      </c>
    </row>
    <row r="1382" spans="1:1">
      <c r="A1382" s="16" t="s">
        <v>180</v>
      </c>
    </row>
    <row r="1383" spans="1:1">
      <c r="A1383" s="16" t="s">
        <v>68</v>
      </c>
    </row>
    <row r="1384" spans="1:1">
      <c r="A1384" s="16" t="s">
        <v>69</v>
      </c>
    </row>
    <row r="1385" spans="1:1">
      <c r="A1385" s="16" t="s">
        <v>195</v>
      </c>
    </row>
    <row r="1386" spans="1:1">
      <c r="A1386" s="69" t="s">
        <v>361</v>
      </c>
    </row>
    <row r="1387" spans="1:1">
      <c r="A1387" s="158" t="s">
        <v>362</v>
      </c>
    </row>
    <row r="1388" spans="1:1">
      <c r="A1388" s="16" t="s">
        <v>180</v>
      </c>
    </row>
    <row r="1389" spans="1:1">
      <c r="A1389" s="16" t="s">
        <v>68</v>
      </c>
    </row>
    <row r="1390" spans="1:1">
      <c r="A1390" s="16" t="s">
        <v>69</v>
      </c>
    </row>
    <row r="1391" spans="1:1">
      <c r="A1391" s="16" t="s">
        <v>195</v>
      </c>
    </row>
    <row r="1392" spans="1:1">
      <c r="A1392" s="69" t="s">
        <v>361</v>
      </c>
    </row>
    <row r="1393" spans="1:1">
      <c r="A1393" s="158" t="s">
        <v>362</v>
      </c>
    </row>
    <row r="1394" spans="1:1">
      <c r="A1394" s="16" t="s">
        <v>180</v>
      </c>
    </row>
    <row r="1395" spans="1:1">
      <c r="A1395" s="16" t="s">
        <v>68</v>
      </c>
    </row>
    <row r="1396" spans="1:1">
      <c r="A1396" s="16" t="s">
        <v>69</v>
      </c>
    </row>
    <row r="1397" spans="1:1">
      <c r="A1397" s="16" t="s">
        <v>195</v>
      </c>
    </row>
    <row r="1398" spans="1:1">
      <c r="A1398" s="69" t="s">
        <v>361</v>
      </c>
    </row>
    <row r="1399" spans="1:1">
      <c r="A1399" s="158" t="s">
        <v>362</v>
      </c>
    </row>
    <row r="1400" spans="1:1">
      <c r="A1400" s="16" t="s">
        <v>180</v>
      </c>
    </row>
    <row r="1401" spans="1:1">
      <c r="A1401" s="16" t="s">
        <v>68</v>
      </c>
    </row>
    <row r="1402" spans="1:1">
      <c r="A1402" s="16" t="s">
        <v>69</v>
      </c>
    </row>
    <row r="1403" spans="1:1">
      <c r="A1403" s="16" t="s">
        <v>195</v>
      </c>
    </row>
    <row r="1404" spans="1:1">
      <c r="A1404" s="69" t="s">
        <v>361</v>
      </c>
    </row>
    <row r="1405" spans="1:1">
      <c r="A1405" s="158" t="s">
        <v>362</v>
      </c>
    </row>
    <row r="1406" spans="1:1">
      <c r="A1406" s="16" t="s">
        <v>180</v>
      </c>
    </row>
    <row r="1407" spans="1:1">
      <c r="A1407" s="16" t="s">
        <v>68</v>
      </c>
    </row>
    <row r="1408" spans="1:1">
      <c r="A1408" s="16" t="s">
        <v>69</v>
      </c>
    </row>
    <row r="1409" spans="1:1">
      <c r="A1409" s="16" t="s">
        <v>195</v>
      </c>
    </row>
    <row r="1410" spans="1:1">
      <c r="A1410" s="69" t="s">
        <v>361</v>
      </c>
    </row>
    <row r="1411" spans="1:1">
      <c r="A1411" s="158" t="s">
        <v>362</v>
      </c>
    </row>
    <row r="1412" spans="1:1">
      <c r="A1412" s="16" t="s">
        <v>180</v>
      </c>
    </row>
    <row r="1413" spans="1:1">
      <c r="A1413" s="16" t="s">
        <v>68</v>
      </c>
    </row>
    <row r="1414" spans="1:1">
      <c r="A1414" s="16" t="s">
        <v>69</v>
      </c>
    </row>
    <row r="1415" spans="1:1">
      <c r="A1415" s="16" t="s">
        <v>195</v>
      </c>
    </row>
    <row r="1416" spans="1:1">
      <c r="A1416" s="69" t="s">
        <v>361</v>
      </c>
    </row>
    <row r="1417" spans="1:1">
      <c r="A1417" s="158" t="s">
        <v>362</v>
      </c>
    </row>
    <row r="1418" spans="1:1">
      <c r="A1418" s="16" t="s">
        <v>180</v>
      </c>
    </row>
    <row r="1419" spans="1:1">
      <c r="A1419" s="16" t="s">
        <v>68</v>
      </c>
    </row>
    <row r="1420" spans="1:1">
      <c r="A1420" s="16" t="s">
        <v>69</v>
      </c>
    </row>
    <row r="1421" spans="1:1">
      <c r="A1421" s="16" t="s">
        <v>195</v>
      </c>
    </row>
    <row r="1422" spans="1:1">
      <c r="A1422" s="69" t="s">
        <v>361</v>
      </c>
    </row>
    <row r="1423" spans="1:1">
      <c r="A1423" s="158" t="s">
        <v>362</v>
      </c>
    </row>
    <row r="1424" spans="1:1">
      <c r="A1424" s="16" t="s">
        <v>180</v>
      </c>
    </row>
    <row r="1425" spans="1:1">
      <c r="A1425" s="16" t="s">
        <v>68</v>
      </c>
    </row>
    <row r="1426" spans="1:1">
      <c r="A1426" s="16" t="s">
        <v>69</v>
      </c>
    </row>
    <row r="1427" spans="1:1">
      <c r="A1427" s="16" t="s">
        <v>195</v>
      </c>
    </row>
    <row r="1428" spans="1:1">
      <c r="A1428" s="69" t="s">
        <v>361</v>
      </c>
    </row>
    <row r="1429" spans="1:1">
      <c r="A1429" s="158" t="s">
        <v>362</v>
      </c>
    </row>
    <row r="1430" spans="1:1">
      <c r="A1430" s="16" t="s">
        <v>180</v>
      </c>
    </row>
    <row r="1431" spans="1:1">
      <c r="A1431" s="16" t="s">
        <v>68</v>
      </c>
    </row>
    <row r="1432" spans="1:1">
      <c r="A1432" s="16" t="s">
        <v>69</v>
      </c>
    </row>
    <row r="1433" spans="1:1">
      <c r="A1433" s="16" t="s">
        <v>195</v>
      </c>
    </row>
    <row r="1434" spans="1:1">
      <c r="A1434" s="69" t="s">
        <v>361</v>
      </c>
    </row>
    <row r="1435" spans="1:1">
      <c r="A1435" s="158" t="s">
        <v>362</v>
      </c>
    </row>
    <row r="1436" spans="1:1">
      <c r="A1436" s="16" t="s">
        <v>180</v>
      </c>
    </row>
    <row r="1437" spans="1:1">
      <c r="A1437" s="16" t="s">
        <v>68</v>
      </c>
    </row>
    <row r="1438" spans="1:1">
      <c r="A1438" s="16" t="s">
        <v>69</v>
      </c>
    </row>
    <row r="1439" spans="1:1">
      <c r="A1439" s="16" t="s">
        <v>195</v>
      </c>
    </row>
    <row r="1440" spans="1:1">
      <c r="A1440" s="69" t="s">
        <v>361</v>
      </c>
    </row>
    <row r="1441" spans="1:1">
      <c r="A1441" s="158" t="s">
        <v>362</v>
      </c>
    </row>
    <row r="1442" spans="1:1">
      <c r="A1442" s="16" t="s">
        <v>180</v>
      </c>
    </row>
    <row r="1443" spans="1:1">
      <c r="A1443" s="16" t="s">
        <v>68</v>
      </c>
    </row>
    <row r="1444" spans="1:1">
      <c r="A1444" s="16" t="s">
        <v>69</v>
      </c>
    </row>
    <row r="1445" spans="1:1">
      <c r="A1445" s="16" t="s">
        <v>195</v>
      </c>
    </row>
    <row r="1446" spans="1:1">
      <c r="A1446" s="69" t="s">
        <v>361</v>
      </c>
    </row>
    <row r="1447" spans="1:1">
      <c r="A1447" s="158" t="s">
        <v>362</v>
      </c>
    </row>
    <row r="1448" spans="1:1">
      <c r="A1448" s="16" t="s">
        <v>180</v>
      </c>
    </row>
    <row r="1449" spans="1:1">
      <c r="A1449" s="16" t="s">
        <v>68</v>
      </c>
    </row>
    <row r="1450" spans="1:1">
      <c r="A1450" s="16" t="s">
        <v>69</v>
      </c>
    </row>
    <row r="1451" spans="1:1">
      <c r="A1451" s="16" t="s">
        <v>195</v>
      </c>
    </row>
    <row r="1452" spans="1:1">
      <c r="A1452" s="69" t="s">
        <v>361</v>
      </c>
    </row>
    <row r="1453" spans="1:1">
      <c r="A1453" s="158" t="s">
        <v>362</v>
      </c>
    </row>
    <row r="1454" spans="1:1">
      <c r="A1454" s="16" t="s">
        <v>180</v>
      </c>
    </row>
    <row r="1455" spans="1:1">
      <c r="A1455" s="16" t="s">
        <v>68</v>
      </c>
    </row>
    <row r="1456" spans="1:1">
      <c r="A1456" s="16" t="s">
        <v>69</v>
      </c>
    </row>
    <row r="1457" spans="1:1">
      <c r="A1457" s="16" t="s">
        <v>195</v>
      </c>
    </row>
    <row r="1458" spans="1:1">
      <c r="A1458" s="69" t="s">
        <v>361</v>
      </c>
    </row>
    <row r="1459" spans="1:1">
      <c r="A1459" s="158" t="s">
        <v>362</v>
      </c>
    </row>
    <row r="1460" spans="1:1">
      <c r="A1460" s="16" t="s">
        <v>180</v>
      </c>
    </row>
    <row r="1461" spans="1:1">
      <c r="A1461" s="16" t="s">
        <v>68</v>
      </c>
    </row>
    <row r="1462" spans="1:1">
      <c r="A1462" s="16" t="s">
        <v>69</v>
      </c>
    </row>
    <row r="1463" spans="1:1">
      <c r="A1463" s="16" t="s">
        <v>195</v>
      </c>
    </row>
    <row r="1464" spans="1:1">
      <c r="A1464" s="69" t="s">
        <v>361</v>
      </c>
    </row>
    <row r="1465" spans="1:1">
      <c r="A1465" s="158" t="s">
        <v>362</v>
      </c>
    </row>
    <row r="1466" spans="1:1">
      <c r="A1466" s="16" t="s">
        <v>180</v>
      </c>
    </row>
    <row r="1467" spans="1:1">
      <c r="A1467" s="16" t="s">
        <v>68</v>
      </c>
    </row>
    <row r="1468" spans="1:1">
      <c r="A1468" s="16" t="s">
        <v>69</v>
      </c>
    </row>
    <row r="1469" spans="1:1">
      <c r="A1469" s="16" t="s">
        <v>195</v>
      </c>
    </row>
    <row r="1470" spans="1:1">
      <c r="A1470" s="69" t="s">
        <v>361</v>
      </c>
    </row>
    <row r="1471" spans="1:1">
      <c r="A1471" s="158" t="s">
        <v>362</v>
      </c>
    </row>
    <row r="1472" spans="1:1">
      <c r="A1472" s="16" t="s">
        <v>180</v>
      </c>
    </row>
    <row r="1473" spans="1:1">
      <c r="A1473" s="16" t="s">
        <v>68</v>
      </c>
    </row>
    <row r="1474" spans="1:1">
      <c r="A1474" s="16" t="s">
        <v>69</v>
      </c>
    </row>
    <row r="1475" spans="1:1">
      <c r="A1475" s="16" t="s">
        <v>195</v>
      </c>
    </row>
    <row r="1476" spans="1:1">
      <c r="A1476" s="69" t="s">
        <v>361</v>
      </c>
    </row>
    <row r="1477" spans="1:1">
      <c r="A1477" s="158" t="s">
        <v>362</v>
      </c>
    </row>
    <row r="1478" spans="1:1">
      <c r="A1478" s="16" t="s">
        <v>180</v>
      </c>
    </row>
    <row r="1479" spans="1:1">
      <c r="A1479" s="16" t="s">
        <v>68</v>
      </c>
    </row>
    <row r="1480" spans="1:1">
      <c r="A1480" s="16" t="s">
        <v>69</v>
      </c>
    </row>
    <row r="1481" spans="1:1">
      <c r="A1481" s="16" t="s">
        <v>195</v>
      </c>
    </row>
    <row r="1482" spans="1:1">
      <c r="A1482" s="69" t="s">
        <v>361</v>
      </c>
    </row>
    <row r="1483" spans="1:1">
      <c r="A1483" s="158" t="s">
        <v>362</v>
      </c>
    </row>
    <row r="1484" spans="1:1">
      <c r="A1484" s="16" t="s">
        <v>180</v>
      </c>
    </row>
    <row r="1485" spans="1:1">
      <c r="A1485" s="16" t="s">
        <v>68</v>
      </c>
    </row>
    <row r="1486" spans="1:1">
      <c r="A1486" s="16" t="s">
        <v>69</v>
      </c>
    </row>
    <row r="1487" spans="1:1">
      <c r="A1487" s="16" t="s">
        <v>195</v>
      </c>
    </row>
    <row r="1488" spans="1:1">
      <c r="A1488" s="69" t="s">
        <v>361</v>
      </c>
    </row>
    <row r="1489" spans="1:1">
      <c r="A1489" s="158" t="s">
        <v>362</v>
      </c>
    </row>
    <row r="1490" spans="1:1">
      <c r="A1490" s="16" t="s">
        <v>180</v>
      </c>
    </row>
    <row r="1491" spans="1:1">
      <c r="A1491" s="16" t="s">
        <v>68</v>
      </c>
    </row>
    <row r="1492" spans="1:1">
      <c r="A1492" s="16" t="s">
        <v>69</v>
      </c>
    </row>
    <row r="1493" spans="1:1">
      <c r="A1493" s="16" t="s">
        <v>195</v>
      </c>
    </row>
    <row r="1494" spans="1:1">
      <c r="A1494" s="69" t="s">
        <v>361</v>
      </c>
    </row>
    <row r="1495" spans="1:1">
      <c r="A1495" s="158" t="s">
        <v>362</v>
      </c>
    </row>
    <row r="1496" spans="1:1">
      <c r="A1496" s="16" t="s">
        <v>180</v>
      </c>
    </row>
    <row r="1497" spans="1:1">
      <c r="A1497" s="16" t="s">
        <v>68</v>
      </c>
    </row>
    <row r="1498" spans="1:1">
      <c r="A1498" s="16" t="s">
        <v>69</v>
      </c>
    </row>
    <row r="1499" spans="1:1">
      <c r="A1499" s="16" t="s">
        <v>195</v>
      </c>
    </row>
    <row r="1500" spans="1:1">
      <c r="A1500" s="69" t="s">
        <v>361</v>
      </c>
    </row>
    <row r="1501" spans="1:1">
      <c r="A1501" s="158" t="s">
        <v>362</v>
      </c>
    </row>
    <row r="1502" spans="1:1">
      <c r="A1502" s="16" t="s">
        <v>180</v>
      </c>
    </row>
    <row r="1503" spans="1:1">
      <c r="A1503" s="16" t="s">
        <v>68</v>
      </c>
    </row>
    <row r="1504" spans="1:1">
      <c r="A1504" s="16" t="s">
        <v>69</v>
      </c>
    </row>
    <row r="1505" spans="1:1">
      <c r="A1505" s="16" t="s">
        <v>195</v>
      </c>
    </row>
    <row r="1506" spans="1:1">
      <c r="A1506" s="69" t="s">
        <v>361</v>
      </c>
    </row>
    <row r="1507" spans="1:1">
      <c r="A1507" s="158" t="s">
        <v>362</v>
      </c>
    </row>
    <row r="1508" spans="1:1">
      <c r="A1508" s="16" t="s">
        <v>180</v>
      </c>
    </row>
    <row r="1509" spans="1:1">
      <c r="A1509" s="16" t="s">
        <v>68</v>
      </c>
    </row>
    <row r="1510" spans="1:1">
      <c r="A1510" s="16" t="s">
        <v>69</v>
      </c>
    </row>
    <row r="1511" spans="1:1">
      <c r="A1511" s="16" t="s">
        <v>195</v>
      </c>
    </row>
    <row r="1512" spans="1:1">
      <c r="A1512" s="69" t="s">
        <v>361</v>
      </c>
    </row>
    <row r="1513" spans="1:1">
      <c r="A1513" s="158" t="s">
        <v>362</v>
      </c>
    </row>
    <row r="1514" spans="1:1">
      <c r="A1514" s="16" t="s">
        <v>180</v>
      </c>
    </row>
    <row r="1515" spans="1:1">
      <c r="A1515" s="16" t="s">
        <v>68</v>
      </c>
    </row>
    <row r="1516" spans="1:1">
      <c r="A1516" s="16" t="s">
        <v>69</v>
      </c>
    </row>
    <row r="1517" spans="1:1">
      <c r="A1517" s="16" t="s">
        <v>195</v>
      </c>
    </row>
    <row r="1518" spans="1:1">
      <c r="A1518" s="69" t="s">
        <v>361</v>
      </c>
    </row>
    <row r="1519" spans="1:1">
      <c r="A1519" s="158" t="s">
        <v>362</v>
      </c>
    </row>
    <row r="1520" spans="1:1">
      <c r="A1520" s="16" t="s">
        <v>180</v>
      </c>
    </row>
    <row r="1521" spans="1:1">
      <c r="A1521" s="16" t="s">
        <v>68</v>
      </c>
    </row>
    <row r="1522" spans="1:1">
      <c r="A1522" s="16" t="s">
        <v>69</v>
      </c>
    </row>
    <row r="1523" spans="1:1">
      <c r="A1523" s="16" t="s">
        <v>195</v>
      </c>
    </row>
    <row r="1524" spans="1:1">
      <c r="A1524" s="69" t="s">
        <v>361</v>
      </c>
    </row>
    <row r="1525" spans="1:1">
      <c r="A1525" s="158" t="s">
        <v>362</v>
      </c>
    </row>
    <row r="1526" spans="1:1">
      <c r="A1526" s="16" t="s">
        <v>180</v>
      </c>
    </row>
    <row r="1527" spans="1:1">
      <c r="A1527" s="16" t="s">
        <v>68</v>
      </c>
    </row>
    <row r="1528" spans="1:1">
      <c r="A1528" s="16" t="s">
        <v>69</v>
      </c>
    </row>
    <row r="1529" spans="1:1">
      <c r="A1529" s="16" t="s">
        <v>195</v>
      </c>
    </row>
    <row r="1530" spans="1:1">
      <c r="A1530" s="69" t="s">
        <v>361</v>
      </c>
    </row>
    <row r="1531" spans="1:1">
      <c r="A1531" s="158" t="s">
        <v>362</v>
      </c>
    </row>
    <row r="1532" spans="1:1">
      <c r="A1532" s="16" t="s">
        <v>180</v>
      </c>
    </row>
    <row r="1533" spans="1:1">
      <c r="A1533" s="16" t="s">
        <v>68</v>
      </c>
    </row>
    <row r="1534" spans="1:1">
      <c r="A1534" s="16" t="s">
        <v>69</v>
      </c>
    </row>
    <row r="1535" spans="1:1">
      <c r="A1535" s="16" t="s">
        <v>195</v>
      </c>
    </row>
    <row r="1536" spans="1:1">
      <c r="A1536" s="69" t="s">
        <v>361</v>
      </c>
    </row>
    <row r="1537" spans="1:1">
      <c r="A1537" s="158" t="s">
        <v>362</v>
      </c>
    </row>
    <row r="1538" spans="1:1">
      <c r="A1538" s="16" t="s">
        <v>180</v>
      </c>
    </row>
    <row r="1539" spans="1:1">
      <c r="A1539" s="16" t="s">
        <v>68</v>
      </c>
    </row>
    <row r="1540" spans="1:1">
      <c r="A1540" s="16" t="s">
        <v>69</v>
      </c>
    </row>
    <row r="1541" spans="1:1">
      <c r="A1541" s="16" t="s">
        <v>195</v>
      </c>
    </row>
    <row r="1542" spans="1:1">
      <c r="A1542" s="69" t="s">
        <v>361</v>
      </c>
    </row>
    <row r="1543" spans="1:1">
      <c r="A1543" s="158" t="s">
        <v>362</v>
      </c>
    </row>
    <row r="1544" spans="1:1">
      <c r="A1544" s="16" t="s">
        <v>180</v>
      </c>
    </row>
    <row r="1545" spans="1:1">
      <c r="A1545" s="16" t="s">
        <v>68</v>
      </c>
    </row>
    <row r="1546" spans="1:1">
      <c r="A1546" s="16" t="s">
        <v>69</v>
      </c>
    </row>
    <row r="1547" spans="1:1">
      <c r="A1547" s="16" t="s">
        <v>195</v>
      </c>
    </row>
    <row r="1548" spans="1:1">
      <c r="A1548" s="69" t="s">
        <v>361</v>
      </c>
    </row>
    <row r="1549" spans="1:1">
      <c r="A1549" s="158" t="s">
        <v>362</v>
      </c>
    </row>
    <row r="1550" spans="1:1">
      <c r="A1550" s="16" t="s">
        <v>180</v>
      </c>
    </row>
    <row r="1551" spans="1:1">
      <c r="A1551" s="16" t="s">
        <v>68</v>
      </c>
    </row>
    <row r="1552" spans="1:1">
      <c r="A1552" s="16" t="s">
        <v>69</v>
      </c>
    </row>
    <row r="1553" spans="1:1">
      <c r="A1553" s="16" t="s">
        <v>195</v>
      </c>
    </row>
    <row r="1554" spans="1:1">
      <c r="A1554" s="69" t="s">
        <v>361</v>
      </c>
    </row>
    <row r="1555" spans="1:1">
      <c r="A1555" s="158" t="s">
        <v>362</v>
      </c>
    </row>
    <row r="1556" spans="1:1">
      <c r="A1556" s="16" t="s">
        <v>180</v>
      </c>
    </row>
    <row r="1557" spans="1:1">
      <c r="A1557" s="16" t="s">
        <v>68</v>
      </c>
    </row>
    <row r="1558" spans="1:1">
      <c r="A1558" s="16" t="s">
        <v>69</v>
      </c>
    </row>
    <row r="1559" spans="1:1">
      <c r="A1559" s="16" t="s">
        <v>195</v>
      </c>
    </row>
    <row r="1560" spans="1:1">
      <c r="A1560" s="69" t="s">
        <v>361</v>
      </c>
    </row>
    <row r="1561" spans="1:1">
      <c r="A1561" s="158" t="s">
        <v>362</v>
      </c>
    </row>
    <row r="1562" spans="1:1">
      <c r="A1562" s="16" t="s">
        <v>180</v>
      </c>
    </row>
    <row r="1563" spans="1:1">
      <c r="A1563" s="16" t="s">
        <v>68</v>
      </c>
    </row>
    <row r="1564" spans="1:1">
      <c r="A1564" s="16" t="s">
        <v>69</v>
      </c>
    </row>
    <row r="1565" spans="1:1">
      <c r="A1565" s="16" t="s">
        <v>195</v>
      </c>
    </row>
    <row r="1566" spans="1:1">
      <c r="A1566" s="69" t="s">
        <v>361</v>
      </c>
    </row>
    <row r="1567" spans="1:1">
      <c r="A1567" s="158" t="s">
        <v>362</v>
      </c>
    </row>
    <row r="1568" spans="1:1">
      <c r="A1568" s="16" t="s">
        <v>180</v>
      </c>
    </row>
    <row r="1569" spans="1:1">
      <c r="A1569" s="16" t="s">
        <v>68</v>
      </c>
    </row>
    <row r="1570" spans="1:1">
      <c r="A1570" s="16" t="s">
        <v>69</v>
      </c>
    </row>
    <row r="1571" spans="1:1">
      <c r="A1571" s="16" t="s">
        <v>195</v>
      </c>
    </row>
    <row r="1572" spans="1:1">
      <c r="A1572" s="69" t="s">
        <v>361</v>
      </c>
    </row>
    <row r="1573" spans="1:1">
      <c r="A1573" s="158" t="s">
        <v>362</v>
      </c>
    </row>
    <row r="1574" spans="1:1">
      <c r="A1574" s="16" t="s">
        <v>180</v>
      </c>
    </row>
    <row r="1575" spans="1:1">
      <c r="A1575" s="16" t="s">
        <v>68</v>
      </c>
    </row>
    <row r="1576" spans="1:1">
      <c r="A1576" s="16" t="s">
        <v>69</v>
      </c>
    </row>
    <row r="1577" spans="1:1">
      <c r="A1577" s="16" t="s">
        <v>195</v>
      </c>
    </row>
    <row r="1578" spans="1:1">
      <c r="A1578" s="69" t="s">
        <v>361</v>
      </c>
    </row>
    <row r="1579" spans="1:1">
      <c r="A1579" s="158" t="s">
        <v>362</v>
      </c>
    </row>
    <row r="1580" spans="1:1">
      <c r="A1580" s="16" t="s">
        <v>180</v>
      </c>
    </row>
    <row r="1581" spans="1:1">
      <c r="A1581" s="16" t="s">
        <v>68</v>
      </c>
    </row>
    <row r="1582" spans="1:1">
      <c r="A1582" s="16" t="s">
        <v>69</v>
      </c>
    </row>
    <row r="1583" spans="1:1">
      <c r="A1583" s="16" t="s">
        <v>195</v>
      </c>
    </row>
    <row r="1584" spans="1:1">
      <c r="A1584" s="69" t="s">
        <v>361</v>
      </c>
    </row>
    <row r="1585" spans="1:1">
      <c r="A1585" s="158" t="s">
        <v>362</v>
      </c>
    </row>
    <row r="1586" spans="1:1">
      <c r="A1586" s="16" t="s">
        <v>180</v>
      </c>
    </row>
    <row r="1587" spans="1:1">
      <c r="A1587" s="16" t="s">
        <v>68</v>
      </c>
    </row>
    <row r="1588" spans="1:1">
      <c r="A1588" s="16" t="s">
        <v>69</v>
      </c>
    </row>
    <row r="1589" spans="1:1">
      <c r="A1589" s="16" t="s">
        <v>195</v>
      </c>
    </row>
    <row r="1590" spans="1:1">
      <c r="A1590" s="69" t="s">
        <v>361</v>
      </c>
    </row>
    <row r="1591" spans="1:1">
      <c r="A1591" s="158" t="s">
        <v>362</v>
      </c>
    </row>
    <row r="1592" spans="1:1">
      <c r="A1592" s="16" t="s">
        <v>180</v>
      </c>
    </row>
    <row r="1593" spans="1:1">
      <c r="A1593" s="16" t="s">
        <v>68</v>
      </c>
    </row>
    <row r="1594" spans="1:1">
      <c r="A1594" s="16" t="s">
        <v>69</v>
      </c>
    </row>
    <row r="1595" spans="1:1">
      <c r="A1595" s="16" t="s">
        <v>195</v>
      </c>
    </row>
    <row r="1596" spans="1:1">
      <c r="A1596" s="69" t="s">
        <v>361</v>
      </c>
    </row>
    <row r="1597" spans="1:1">
      <c r="A1597" s="158" t="s">
        <v>362</v>
      </c>
    </row>
    <row r="1598" spans="1:1">
      <c r="A1598" s="16" t="s">
        <v>180</v>
      </c>
    </row>
    <row r="1599" spans="1:1">
      <c r="A1599" s="16" t="s">
        <v>68</v>
      </c>
    </row>
    <row r="1600" spans="1:1">
      <c r="A1600" s="16" t="s">
        <v>69</v>
      </c>
    </row>
    <row r="1601" spans="1:1">
      <c r="A1601" s="16" t="s">
        <v>195</v>
      </c>
    </row>
    <row r="1602" spans="1:1">
      <c r="A1602" s="69" t="s">
        <v>361</v>
      </c>
    </row>
    <row r="1603" spans="1:1">
      <c r="A1603" s="158" t="s">
        <v>362</v>
      </c>
    </row>
    <row r="1604" spans="1:1">
      <c r="A1604" s="16" t="s">
        <v>180</v>
      </c>
    </row>
    <row r="1605" spans="1:1">
      <c r="A1605" s="16" t="s">
        <v>68</v>
      </c>
    </row>
    <row r="1606" spans="1:1">
      <c r="A1606" s="16" t="s">
        <v>69</v>
      </c>
    </row>
    <row r="1607" spans="1:1">
      <c r="A1607" s="16" t="s">
        <v>195</v>
      </c>
    </row>
    <row r="1608" spans="1:1">
      <c r="A1608" s="69" t="s">
        <v>361</v>
      </c>
    </row>
    <row r="1609" spans="1:1">
      <c r="A1609" s="158" t="s">
        <v>362</v>
      </c>
    </row>
    <row r="1610" spans="1:1">
      <c r="A1610" s="16" t="s">
        <v>180</v>
      </c>
    </row>
    <row r="1611" spans="1:1">
      <c r="A1611" s="16" t="s">
        <v>68</v>
      </c>
    </row>
    <row r="1612" spans="1:1">
      <c r="A1612" s="16" t="s">
        <v>69</v>
      </c>
    </row>
    <row r="1613" spans="1:1">
      <c r="A1613" s="16" t="s">
        <v>195</v>
      </c>
    </row>
    <row r="1614" spans="1:1">
      <c r="A1614" s="69" t="s">
        <v>361</v>
      </c>
    </row>
    <row r="1615" spans="1:1">
      <c r="A1615" s="158" t="s">
        <v>362</v>
      </c>
    </row>
    <row r="1616" spans="1:1">
      <c r="A1616" s="16" t="s">
        <v>180</v>
      </c>
    </row>
    <row r="1617" spans="1:1">
      <c r="A1617" s="16" t="s">
        <v>68</v>
      </c>
    </row>
    <row r="1618" spans="1:1">
      <c r="A1618" s="16" t="s">
        <v>69</v>
      </c>
    </row>
    <row r="1619" spans="1:1">
      <c r="A1619" s="16" t="s">
        <v>195</v>
      </c>
    </row>
    <row r="1620" spans="1:1">
      <c r="A1620" s="69" t="s">
        <v>361</v>
      </c>
    </row>
    <row r="1621" spans="1:1">
      <c r="A1621" s="158" t="s">
        <v>362</v>
      </c>
    </row>
    <row r="1622" spans="1:1">
      <c r="A1622" s="16" t="s">
        <v>180</v>
      </c>
    </row>
    <row r="1623" spans="1:1">
      <c r="A1623" s="16" t="s">
        <v>68</v>
      </c>
    </row>
    <row r="1624" spans="1:1">
      <c r="A1624" s="16" t="s">
        <v>69</v>
      </c>
    </row>
    <row r="1625" spans="1:1">
      <c r="A1625" s="16" t="s">
        <v>195</v>
      </c>
    </row>
    <row r="1626" spans="1:1">
      <c r="A1626" s="69" t="s">
        <v>361</v>
      </c>
    </row>
    <row r="1627" spans="1:1">
      <c r="A1627" s="158" t="s">
        <v>362</v>
      </c>
    </row>
    <row r="1628" spans="1:1">
      <c r="A1628" s="16" t="s">
        <v>180</v>
      </c>
    </row>
    <row r="1629" spans="1:1">
      <c r="A1629" s="16" t="s">
        <v>68</v>
      </c>
    </row>
    <row r="1630" spans="1:1">
      <c r="A1630" s="16" t="s">
        <v>69</v>
      </c>
    </row>
    <row r="1631" spans="1:1">
      <c r="A1631" s="16" t="s">
        <v>195</v>
      </c>
    </row>
    <row r="1632" spans="1:1">
      <c r="A1632" s="69" t="s">
        <v>361</v>
      </c>
    </row>
    <row r="1633" spans="1:1">
      <c r="A1633" s="158" t="s">
        <v>362</v>
      </c>
    </row>
    <row r="1634" spans="1:1">
      <c r="A1634" s="16" t="s">
        <v>180</v>
      </c>
    </row>
    <row r="1635" spans="1:1">
      <c r="A1635" s="16" t="s">
        <v>68</v>
      </c>
    </row>
    <row r="1636" spans="1:1">
      <c r="A1636" s="16" t="s">
        <v>69</v>
      </c>
    </row>
    <row r="1637" spans="1:1">
      <c r="A1637" s="16" t="s">
        <v>195</v>
      </c>
    </row>
    <row r="1638" spans="1:1">
      <c r="A1638" s="69" t="s">
        <v>361</v>
      </c>
    </row>
    <row r="1639" spans="1:1">
      <c r="A1639" s="158" t="s">
        <v>362</v>
      </c>
    </row>
    <row r="1640" spans="1:1">
      <c r="A1640" s="16" t="s">
        <v>180</v>
      </c>
    </row>
    <row r="1641" spans="1:1">
      <c r="A1641" s="16" t="s">
        <v>68</v>
      </c>
    </row>
    <row r="1642" spans="1:1">
      <c r="A1642" s="16" t="s">
        <v>69</v>
      </c>
    </row>
    <row r="1643" spans="1:1">
      <c r="A1643" s="16" t="s">
        <v>195</v>
      </c>
    </row>
    <row r="1644" spans="1:1">
      <c r="A1644" s="69" t="s">
        <v>361</v>
      </c>
    </row>
    <row r="1645" spans="1:1">
      <c r="A1645" s="158" t="s">
        <v>362</v>
      </c>
    </row>
    <row r="1646" spans="1:1">
      <c r="A1646" s="16" t="s">
        <v>180</v>
      </c>
    </row>
    <row r="1647" spans="1:1">
      <c r="A1647" s="16" t="s">
        <v>68</v>
      </c>
    </row>
    <row r="1648" spans="1:1">
      <c r="A1648" s="16" t="s">
        <v>69</v>
      </c>
    </row>
    <row r="1649" spans="1:1">
      <c r="A1649" s="16" t="s">
        <v>195</v>
      </c>
    </row>
    <row r="1650" spans="1:1">
      <c r="A1650" s="69" t="s">
        <v>361</v>
      </c>
    </row>
    <row r="1651" spans="1:1">
      <c r="A1651" s="158" t="s">
        <v>362</v>
      </c>
    </row>
    <row r="1652" spans="1:1">
      <c r="A1652" s="16" t="s">
        <v>180</v>
      </c>
    </row>
    <row r="1653" spans="1:1">
      <c r="A1653" s="16" t="s">
        <v>68</v>
      </c>
    </row>
    <row r="1654" spans="1:1">
      <c r="A1654" s="16" t="s">
        <v>69</v>
      </c>
    </row>
    <row r="1655" spans="1:1">
      <c r="A1655" s="16" t="s">
        <v>195</v>
      </c>
    </row>
    <row r="1656" spans="1:1">
      <c r="A1656" s="69" t="s">
        <v>361</v>
      </c>
    </row>
    <row r="1657" spans="1:1">
      <c r="A1657" s="158" t="s">
        <v>362</v>
      </c>
    </row>
    <row r="1658" spans="1:1">
      <c r="A1658" s="16" t="s">
        <v>180</v>
      </c>
    </row>
    <row r="1659" spans="1:1">
      <c r="A1659" s="16" t="s">
        <v>68</v>
      </c>
    </row>
    <row r="1660" spans="1:1">
      <c r="A1660" s="16" t="s">
        <v>69</v>
      </c>
    </row>
    <row r="1661" spans="1:1">
      <c r="A1661" s="16" t="s">
        <v>195</v>
      </c>
    </row>
    <row r="1662" spans="1:1">
      <c r="A1662" s="69" t="s">
        <v>361</v>
      </c>
    </row>
    <row r="1663" spans="1:1">
      <c r="A1663" s="158" t="s">
        <v>362</v>
      </c>
    </row>
    <row r="1664" spans="1:1">
      <c r="A1664" s="16" t="s">
        <v>180</v>
      </c>
    </row>
    <row r="1665" spans="1:1">
      <c r="A1665" s="16" t="s">
        <v>68</v>
      </c>
    </row>
    <row r="1666" spans="1:1">
      <c r="A1666" s="16" t="s">
        <v>69</v>
      </c>
    </row>
    <row r="1667" spans="1:1">
      <c r="A1667" s="16" t="s">
        <v>195</v>
      </c>
    </row>
    <row r="1668" spans="1:1">
      <c r="A1668" s="69" t="s">
        <v>361</v>
      </c>
    </row>
    <row r="1669" spans="1:1">
      <c r="A1669" s="158" t="s">
        <v>362</v>
      </c>
    </row>
    <row r="1670" spans="1:1">
      <c r="A1670" s="16" t="s">
        <v>180</v>
      </c>
    </row>
    <row r="1671" spans="1:1">
      <c r="A1671" s="16" t="s">
        <v>68</v>
      </c>
    </row>
    <row r="1672" spans="1:1">
      <c r="A1672" s="16" t="s">
        <v>69</v>
      </c>
    </row>
    <row r="1673" spans="1:1">
      <c r="A1673" s="16" t="s">
        <v>195</v>
      </c>
    </row>
    <row r="1674" spans="1:1">
      <c r="A1674" s="69" t="s">
        <v>361</v>
      </c>
    </row>
    <row r="1675" spans="1:1">
      <c r="A1675" s="158" t="s">
        <v>362</v>
      </c>
    </row>
    <row r="1676" spans="1:1">
      <c r="A1676" s="16" t="s">
        <v>180</v>
      </c>
    </row>
    <row r="1677" spans="1:1">
      <c r="A1677" s="16" t="s">
        <v>68</v>
      </c>
    </row>
    <row r="1678" spans="1:1">
      <c r="A1678" s="16" t="s">
        <v>69</v>
      </c>
    </row>
    <row r="1679" spans="1:1">
      <c r="A1679" s="16" t="s">
        <v>195</v>
      </c>
    </row>
    <row r="1680" spans="1:1">
      <c r="A1680" s="69" t="s">
        <v>361</v>
      </c>
    </row>
    <row r="1681" spans="1:1">
      <c r="A1681" s="158" t="s">
        <v>362</v>
      </c>
    </row>
    <row r="1682" spans="1:1">
      <c r="A1682" s="16" t="s">
        <v>180</v>
      </c>
    </row>
    <row r="1683" spans="1:1">
      <c r="A1683" s="16" t="s">
        <v>68</v>
      </c>
    </row>
    <row r="1684" spans="1:1">
      <c r="A1684" s="16" t="s">
        <v>69</v>
      </c>
    </row>
    <row r="1685" spans="1:1">
      <c r="A1685" s="16" t="s">
        <v>195</v>
      </c>
    </row>
    <row r="1686" spans="1:1">
      <c r="A1686" s="69" t="s">
        <v>361</v>
      </c>
    </row>
    <row r="1687" spans="1:1">
      <c r="A1687" s="158" t="s">
        <v>362</v>
      </c>
    </row>
    <row r="1688" spans="1:1">
      <c r="A1688" s="16" t="s">
        <v>180</v>
      </c>
    </row>
    <row r="1689" spans="1:1">
      <c r="A1689" s="16" t="s">
        <v>68</v>
      </c>
    </row>
    <row r="1690" spans="1:1">
      <c r="A1690" s="16" t="s">
        <v>69</v>
      </c>
    </row>
    <row r="1691" spans="1:1">
      <c r="A1691" s="16" t="s">
        <v>195</v>
      </c>
    </row>
    <row r="1692" spans="1:1">
      <c r="A1692" s="69" t="s">
        <v>361</v>
      </c>
    </row>
    <row r="1693" spans="1:1">
      <c r="A1693" s="158" t="s">
        <v>362</v>
      </c>
    </row>
    <row r="1694" spans="1:1">
      <c r="A1694" s="16" t="s">
        <v>180</v>
      </c>
    </row>
    <row r="1695" spans="1:1">
      <c r="A1695" s="16" t="s">
        <v>68</v>
      </c>
    </row>
    <row r="1696" spans="1:1">
      <c r="A1696" s="16" t="s">
        <v>69</v>
      </c>
    </row>
    <row r="1697" spans="1:1">
      <c r="A1697" s="16" t="s">
        <v>195</v>
      </c>
    </row>
    <row r="1698" spans="1:1">
      <c r="A1698" s="69" t="s">
        <v>361</v>
      </c>
    </row>
    <row r="1699" spans="1:1">
      <c r="A1699" s="158" t="s">
        <v>362</v>
      </c>
    </row>
    <row r="1700" spans="1:1">
      <c r="A1700" s="16" t="s">
        <v>180</v>
      </c>
    </row>
    <row r="1701" spans="1:1">
      <c r="A1701" s="16" t="s">
        <v>68</v>
      </c>
    </row>
    <row r="1702" spans="1:1">
      <c r="A1702" s="16" t="s">
        <v>69</v>
      </c>
    </row>
    <row r="1703" spans="1:1">
      <c r="A1703" s="16" t="s">
        <v>195</v>
      </c>
    </row>
    <row r="1704" spans="1:1">
      <c r="A1704" s="69" t="s">
        <v>361</v>
      </c>
    </row>
    <row r="1705" spans="1:1">
      <c r="A1705" s="158" t="s">
        <v>362</v>
      </c>
    </row>
    <row r="1706" spans="1:1">
      <c r="A1706" s="16" t="s">
        <v>180</v>
      </c>
    </row>
    <row r="1707" spans="1:1">
      <c r="A1707" s="16" t="s">
        <v>68</v>
      </c>
    </row>
    <row r="1708" spans="1:1">
      <c r="A1708" s="16" t="s">
        <v>69</v>
      </c>
    </row>
    <row r="1709" spans="1:1">
      <c r="A1709" s="16" t="s">
        <v>195</v>
      </c>
    </row>
    <row r="1710" spans="1:1">
      <c r="A1710" s="69" t="s">
        <v>361</v>
      </c>
    </row>
    <row r="1711" spans="1:1">
      <c r="A1711" s="158" t="s">
        <v>362</v>
      </c>
    </row>
    <row r="1712" spans="1:1">
      <c r="A1712" s="16" t="s">
        <v>180</v>
      </c>
    </row>
    <row r="1713" spans="1:1">
      <c r="A1713" s="16" t="s">
        <v>68</v>
      </c>
    </row>
    <row r="1714" spans="1:1">
      <c r="A1714" s="16" t="s">
        <v>69</v>
      </c>
    </row>
    <row r="1715" spans="1:1">
      <c r="A1715" s="16" t="s">
        <v>195</v>
      </c>
    </row>
    <row r="1716" spans="1:1">
      <c r="A1716" s="69" t="s">
        <v>361</v>
      </c>
    </row>
    <row r="1717" spans="1:1">
      <c r="A1717" s="158" t="s">
        <v>362</v>
      </c>
    </row>
    <row r="1718" spans="1:1">
      <c r="A1718" s="16" t="s">
        <v>180</v>
      </c>
    </row>
    <row r="1719" spans="1:1">
      <c r="A1719" s="16" t="s">
        <v>68</v>
      </c>
    </row>
    <row r="1720" spans="1:1">
      <c r="A1720" s="16" t="s">
        <v>69</v>
      </c>
    </row>
    <row r="1721" spans="1:1">
      <c r="A1721" s="16" t="s">
        <v>195</v>
      </c>
    </row>
    <row r="1722" spans="1:1">
      <c r="A1722" s="69" t="s">
        <v>361</v>
      </c>
    </row>
    <row r="1723" spans="1:1">
      <c r="A1723" s="158" t="s">
        <v>362</v>
      </c>
    </row>
    <row r="1724" spans="1:1">
      <c r="A1724" s="16" t="s">
        <v>180</v>
      </c>
    </row>
    <row r="1725" spans="1:1">
      <c r="A1725" s="16" t="s">
        <v>68</v>
      </c>
    </row>
    <row r="1726" spans="1:1">
      <c r="A1726" s="16" t="s">
        <v>69</v>
      </c>
    </row>
    <row r="1727" spans="1:1">
      <c r="A1727" s="16" t="s">
        <v>195</v>
      </c>
    </row>
    <row r="1728" spans="1:1">
      <c r="A1728" s="69" t="s">
        <v>361</v>
      </c>
    </row>
    <row r="1729" spans="1:1">
      <c r="A1729" s="158" t="s">
        <v>362</v>
      </c>
    </row>
    <row r="1730" spans="1:1">
      <c r="A1730" s="16" t="s">
        <v>180</v>
      </c>
    </row>
    <row r="1731" spans="1:1">
      <c r="A1731" s="16" t="s">
        <v>68</v>
      </c>
    </row>
    <row r="1732" spans="1:1">
      <c r="A1732" s="16" t="s">
        <v>69</v>
      </c>
    </row>
    <row r="1733" spans="1:1">
      <c r="A1733" s="16" t="s">
        <v>195</v>
      </c>
    </row>
    <row r="1734" spans="1:1">
      <c r="A1734" s="69" t="s">
        <v>361</v>
      </c>
    </row>
    <row r="1735" spans="1:1">
      <c r="A1735" s="158" t="s">
        <v>362</v>
      </c>
    </row>
    <row r="1736" spans="1:1">
      <c r="A1736" s="16" t="s">
        <v>180</v>
      </c>
    </row>
    <row r="1737" spans="1:1">
      <c r="A1737" s="16" t="s">
        <v>68</v>
      </c>
    </row>
    <row r="1738" spans="1:1">
      <c r="A1738" s="16" t="s">
        <v>69</v>
      </c>
    </row>
    <row r="1739" spans="1:1">
      <c r="A1739" s="16" t="s">
        <v>195</v>
      </c>
    </row>
    <row r="1740" spans="1:1">
      <c r="A1740" s="69" t="s">
        <v>361</v>
      </c>
    </row>
    <row r="1741" spans="1:1">
      <c r="A1741" s="158" t="s">
        <v>362</v>
      </c>
    </row>
    <row r="1742" spans="1:1">
      <c r="A1742" s="16" t="s">
        <v>180</v>
      </c>
    </row>
    <row r="1743" spans="1:1">
      <c r="A1743" s="16" t="s">
        <v>68</v>
      </c>
    </row>
    <row r="1744" spans="1:1">
      <c r="A1744" s="16" t="s">
        <v>69</v>
      </c>
    </row>
    <row r="1745" spans="1:1">
      <c r="A1745" s="16" t="s">
        <v>195</v>
      </c>
    </row>
    <row r="1746" spans="1:1">
      <c r="A1746" s="69" t="s">
        <v>361</v>
      </c>
    </row>
    <row r="1747" spans="1:1">
      <c r="A1747" s="158" t="s">
        <v>362</v>
      </c>
    </row>
    <row r="1748" spans="1:1">
      <c r="A1748" s="16" t="s">
        <v>180</v>
      </c>
    </row>
    <row r="1749" spans="1:1">
      <c r="A1749" s="16" t="s">
        <v>68</v>
      </c>
    </row>
    <row r="1750" spans="1:1">
      <c r="A1750" s="16" t="s">
        <v>69</v>
      </c>
    </row>
    <row r="1751" spans="1:1">
      <c r="A1751" s="16" t="s">
        <v>195</v>
      </c>
    </row>
    <row r="1752" spans="1:1">
      <c r="A1752" s="69" t="s">
        <v>361</v>
      </c>
    </row>
    <row r="1753" spans="1:1">
      <c r="A1753" s="158" t="s">
        <v>362</v>
      </c>
    </row>
    <row r="1754" spans="1:1">
      <c r="A1754" s="16" t="s">
        <v>180</v>
      </c>
    </row>
    <row r="1755" spans="1:1">
      <c r="A1755" s="16" t="s">
        <v>68</v>
      </c>
    </row>
    <row r="1756" spans="1:1">
      <c r="A1756" s="16" t="s">
        <v>69</v>
      </c>
    </row>
    <row r="1757" spans="1:1">
      <c r="A1757" s="16" t="s">
        <v>195</v>
      </c>
    </row>
    <row r="1758" spans="1:1">
      <c r="A1758" s="69" t="s">
        <v>361</v>
      </c>
    </row>
    <row r="1759" spans="1:1">
      <c r="A1759" s="158" t="s">
        <v>362</v>
      </c>
    </row>
    <row r="1760" spans="1:1">
      <c r="A1760" s="16" t="s">
        <v>180</v>
      </c>
    </row>
    <row r="1761" spans="1:1">
      <c r="A1761" s="16" t="s">
        <v>68</v>
      </c>
    </row>
    <row r="1762" spans="1:1">
      <c r="A1762" s="16" t="s">
        <v>69</v>
      </c>
    </row>
    <row r="1763" spans="1:1">
      <c r="A1763" s="16" t="s">
        <v>195</v>
      </c>
    </row>
    <row r="1764" spans="1:1">
      <c r="A1764" s="69" t="s">
        <v>361</v>
      </c>
    </row>
    <row r="1765" spans="1:1">
      <c r="A1765" s="158" t="s">
        <v>362</v>
      </c>
    </row>
    <row r="1766" spans="1:1">
      <c r="A1766" s="16" t="s">
        <v>180</v>
      </c>
    </row>
    <row r="1767" spans="1:1">
      <c r="A1767" s="16" t="s">
        <v>68</v>
      </c>
    </row>
    <row r="1768" spans="1:1">
      <c r="A1768" s="16" t="s">
        <v>69</v>
      </c>
    </row>
    <row r="1769" spans="1:1">
      <c r="A1769" s="16" t="s">
        <v>195</v>
      </c>
    </row>
    <row r="1770" spans="1:1">
      <c r="A1770" s="69" t="s">
        <v>361</v>
      </c>
    </row>
    <row r="1771" spans="1:1">
      <c r="A1771" s="158" t="s">
        <v>362</v>
      </c>
    </row>
    <row r="1772" spans="1:1">
      <c r="A1772" s="16" t="s">
        <v>180</v>
      </c>
    </row>
    <row r="1773" spans="1:1">
      <c r="A1773" s="16" t="s">
        <v>68</v>
      </c>
    </row>
    <row r="1774" spans="1:1">
      <c r="A1774" s="16" t="s">
        <v>69</v>
      </c>
    </row>
    <row r="1775" spans="1:1">
      <c r="A1775" s="16" t="s">
        <v>195</v>
      </c>
    </row>
    <row r="1776" spans="1:1">
      <c r="A1776" s="69" t="s">
        <v>361</v>
      </c>
    </row>
    <row r="1777" spans="1:1">
      <c r="A1777" s="158" t="s">
        <v>362</v>
      </c>
    </row>
    <row r="1778" spans="1:1">
      <c r="A1778" s="16" t="s">
        <v>180</v>
      </c>
    </row>
    <row r="1779" spans="1:1">
      <c r="A1779" s="16" t="s">
        <v>68</v>
      </c>
    </row>
    <row r="1780" spans="1:1">
      <c r="A1780" s="16" t="s">
        <v>69</v>
      </c>
    </row>
    <row r="1781" spans="1:1">
      <c r="A1781" s="16" t="s">
        <v>195</v>
      </c>
    </row>
    <row r="1782" spans="1:1">
      <c r="A1782" s="69" t="s">
        <v>361</v>
      </c>
    </row>
    <row r="1783" spans="1:1">
      <c r="A1783" s="158" t="s">
        <v>362</v>
      </c>
    </row>
    <row r="1784" spans="1:1">
      <c r="A1784" s="16" t="s">
        <v>180</v>
      </c>
    </row>
    <row r="1785" spans="1:1">
      <c r="A1785" s="16" t="s">
        <v>68</v>
      </c>
    </row>
    <row r="1786" spans="1:1">
      <c r="A1786" s="16" t="s">
        <v>69</v>
      </c>
    </row>
    <row r="1787" spans="1:1">
      <c r="A1787" s="16" t="s">
        <v>195</v>
      </c>
    </row>
    <row r="1788" spans="1:1">
      <c r="A1788" s="69" t="s">
        <v>361</v>
      </c>
    </row>
    <row r="1789" spans="1:1">
      <c r="A1789" s="158" t="s">
        <v>362</v>
      </c>
    </row>
    <row r="1790" spans="1:1">
      <c r="A1790" s="16" t="s">
        <v>180</v>
      </c>
    </row>
    <row r="1791" spans="1:1">
      <c r="A1791" s="16" t="s">
        <v>68</v>
      </c>
    </row>
    <row r="1792" spans="1:1">
      <c r="A1792" s="16" t="s">
        <v>69</v>
      </c>
    </row>
    <row r="1793" spans="1:1">
      <c r="A1793" s="16" t="s">
        <v>195</v>
      </c>
    </row>
    <row r="1794" spans="1:1">
      <c r="A1794" s="69" t="s">
        <v>361</v>
      </c>
    </row>
    <row r="1795" spans="1:1">
      <c r="A1795" s="158" t="s">
        <v>362</v>
      </c>
    </row>
    <row r="1796" spans="1:1">
      <c r="A1796" s="16" t="s">
        <v>180</v>
      </c>
    </row>
    <row r="1797" spans="1:1">
      <c r="A1797" s="16" t="s">
        <v>68</v>
      </c>
    </row>
    <row r="1798" spans="1:1">
      <c r="A1798" s="16" t="s">
        <v>69</v>
      </c>
    </row>
    <row r="1799" spans="1:1">
      <c r="A1799" s="16" t="s">
        <v>195</v>
      </c>
    </row>
    <row r="1800" spans="1:1">
      <c r="A1800" s="69" t="s">
        <v>361</v>
      </c>
    </row>
    <row r="1801" spans="1:1">
      <c r="A1801" s="158" t="s">
        <v>362</v>
      </c>
    </row>
    <row r="1802" spans="1:1">
      <c r="A1802" s="16" t="s">
        <v>180</v>
      </c>
    </row>
    <row r="1803" spans="1:1">
      <c r="A1803" s="16" t="s">
        <v>68</v>
      </c>
    </row>
    <row r="1804" spans="1:1">
      <c r="A1804" s="16" t="s">
        <v>69</v>
      </c>
    </row>
    <row r="1805" spans="1:1">
      <c r="A1805" s="16" t="s">
        <v>195</v>
      </c>
    </row>
    <row r="1806" spans="1:1">
      <c r="A1806" s="69" t="s">
        <v>361</v>
      </c>
    </row>
    <row r="1807" spans="1:1">
      <c r="A1807" s="158" t="s">
        <v>362</v>
      </c>
    </row>
    <row r="1808" spans="1:1">
      <c r="A1808" s="16" t="s">
        <v>180</v>
      </c>
    </row>
    <row r="1809" spans="1:1">
      <c r="A1809" s="16" t="s">
        <v>68</v>
      </c>
    </row>
    <row r="1810" spans="1:1">
      <c r="A1810" s="16" t="s">
        <v>69</v>
      </c>
    </row>
    <row r="1811" spans="1:1">
      <c r="A1811" s="16" t="s">
        <v>195</v>
      </c>
    </row>
    <row r="1812" spans="1:1">
      <c r="A1812" s="69" t="s">
        <v>361</v>
      </c>
    </row>
    <row r="1813" spans="1:1">
      <c r="A1813" s="158" t="s">
        <v>362</v>
      </c>
    </row>
    <row r="1814" spans="1:1">
      <c r="A1814" s="16" t="s">
        <v>180</v>
      </c>
    </row>
    <row r="1815" spans="1:1">
      <c r="A1815" s="16" t="s">
        <v>68</v>
      </c>
    </row>
    <row r="1816" spans="1:1">
      <c r="A1816" s="16" t="s">
        <v>69</v>
      </c>
    </row>
    <row r="1817" spans="1:1">
      <c r="A1817" s="16" t="s">
        <v>195</v>
      </c>
    </row>
    <row r="1818" spans="1:1">
      <c r="A1818" s="69" t="s">
        <v>361</v>
      </c>
    </row>
    <row r="1819" spans="1:1">
      <c r="A1819" s="158" t="s">
        <v>362</v>
      </c>
    </row>
    <row r="1820" spans="1:1">
      <c r="A1820" s="16" t="s">
        <v>180</v>
      </c>
    </row>
    <row r="1821" spans="1:1">
      <c r="A1821" s="16" t="s">
        <v>68</v>
      </c>
    </row>
    <row r="1822" spans="1:1">
      <c r="A1822" s="16" t="s">
        <v>69</v>
      </c>
    </row>
    <row r="1823" spans="1:1">
      <c r="A1823" s="16" t="s">
        <v>195</v>
      </c>
    </row>
    <row r="1824" spans="1:1">
      <c r="A1824" s="69" t="s">
        <v>361</v>
      </c>
    </row>
    <row r="1825" spans="1:1">
      <c r="A1825" s="158" t="s">
        <v>362</v>
      </c>
    </row>
    <row r="1826" spans="1:1">
      <c r="A1826" s="16" t="s">
        <v>180</v>
      </c>
    </row>
    <row r="1827" spans="1:1">
      <c r="A1827" s="16" t="s">
        <v>68</v>
      </c>
    </row>
    <row r="1828" spans="1:1">
      <c r="A1828" s="16" t="s">
        <v>69</v>
      </c>
    </row>
    <row r="1829" spans="1:1">
      <c r="A1829" s="16" t="s">
        <v>195</v>
      </c>
    </row>
    <row r="1830" spans="1:1">
      <c r="A1830" s="69" t="s">
        <v>361</v>
      </c>
    </row>
    <row r="1831" spans="1:1">
      <c r="A1831" s="158" t="s">
        <v>362</v>
      </c>
    </row>
    <row r="1832" spans="1:1">
      <c r="A1832" s="16" t="s">
        <v>180</v>
      </c>
    </row>
    <row r="1833" spans="1:1">
      <c r="A1833" s="16" t="s">
        <v>68</v>
      </c>
    </row>
    <row r="1834" spans="1:1">
      <c r="A1834" s="16" t="s">
        <v>69</v>
      </c>
    </row>
    <row r="1835" spans="1:1">
      <c r="A1835" s="16" t="s">
        <v>195</v>
      </c>
    </row>
    <row r="1836" spans="1:1">
      <c r="A1836" s="69" t="s">
        <v>361</v>
      </c>
    </row>
    <row r="1837" spans="1:1">
      <c r="A1837" s="158" t="s">
        <v>362</v>
      </c>
    </row>
    <row r="1838" spans="1:1">
      <c r="A1838" s="16" t="s">
        <v>180</v>
      </c>
    </row>
    <row r="1839" spans="1:1">
      <c r="A1839" s="16" t="s">
        <v>68</v>
      </c>
    </row>
    <row r="1840" spans="1:1">
      <c r="A1840" s="16" t="s">
        <v>69</v>
      </c>
    </row>
    <row r="1841" spans="1:1">
      <c r="A1841" s="16" t="s">
        <v>195</v>
      </c>
    </row>
    <row r="1842" spans="1:1">
      <c r="A1842" s="69" t="s">
        <v>361</v>
      </c>
    </row>
    <row r="1843" spans="1:1">
      <c r="A1843" s="158" t="s">
        <v>362</v>
      </c>
    </row>
    <row r="1844" spans="1:1">
      <c r="A1844" s="16" t="s">
        <v>180</v>
      </c>
    </row>
    <row r="1845" spans="1:1">
      <c r="A1845" s="16" t="s">
        <v>68</v>
      </c>
    </row>
    <row r="1846" spans="1:1">
      <c r="A1846" s="16" t="s">
        <v>69</v>
      </c>
    </row>
    <row r="1847" spans="1:1">
      <c r="A1847" s="16" t="s">
        <v>195</v>
      </c>
    </row>
    <row r="1848" spans="1:1">
      <c r="A1848" s="69" t="s">
        <v>361</v>
      </c>
    </row>
    <row r="1849" spans="1:1">
      <c r="A1849" s="158" t="s">
        <v>362</v>
      </c>
    </row>
    <row r="1850" spans="1:1">
      <c r="A1850" s="16" t="s">
        <v>180</v>
      </c>
    </row>
    <row r="1851" spans="1:1">
      <c r="A1851" s="16" t="s">
        <v>68</v>
      </c>
    </row>
    <row r="1852" spans="1:1">
      <c r="A1852" s="16" t="s">
        <v>69</v>
      </c>
    </row>
    <row r="1853" spans="1:1">
      <c r="A1853" s="16" t="s">
        <v>195</v>
      </c>
    </row>
    <row r="1854" spans="1:1">
      <c r="A1854" s="69" t="s">
        <v>361</v>
      </c>
    </row>
    <row r="1855" spans="1:1">
      <c r="A1855" s="158" t="s">
        <v>362</v>
      </c>
    </row>
    <row r="1856" spans="1:1">
      <c r="A1856" s="16" t="s">
        <v>180</v>
      </c>
    </row>
    <row r="1857" spans="1:1">
      <c r="A1857" s="16" t="s">
        <v>68</v>
      </c>
    </row>
    <row r="1858" spans="1:1">
      <c r="A1858" s="16" t="s">
        <v>69</v>
      </c>
    </row>
    <row r="1859" spans="1:1">
      <c r="A1859" s="16" t="s">
        <v>195</v>
      </c>
    </row>
    <row r="1860" spans="1:1">
      <c r="A1860" s="69" t="s">
        <v>361</v>
      </c>
    </row>
    <row r="1861" spans="1:1">
      <c r="A1861" s="158" t="s">
        <v>362</v>
      </c>
    </row>
    <row r="1862" spans="1:1">
      <c r="A1862" s="16" t="s">
        <v>180</v>
      </c>
    </row>
    <row r="1863" spans="1:1">
      <c r="A1863" s="16" t="s">
        <v>68</v>
      </c>
    </row>
    <row r="1864" spans="1:1">
      <c r="A1864" s="16" t="s">
        <v>69</v>
      </c>
    </row>
    <row r="1865" spans="1:1">
      <c r="A1865" s="16" t="s">
        <v>195</v>
      </c>
    </row>
    <row r="1866" spans="1:1">
      <c r="A1866" s="69" t="s">
        <v>361</v>
      </c>
    </row>
    <row r="1867" spans="1:1">
      <c r="A1867" s="158" t="s">
        <v>362</v>
      </c>
    </row>
    <row r="1868" spans="1:1">
      <c r="A1868" s="16" t="s">
        <v>180</v>
      </c>
    </row>
    <row r="1869" spans="1:1">
      <c r="A1869" s="16" t="s">
        <v>68</v>
      </c>
    </row>
    <row r="1870" spans="1:1">
      <c r="A1870" s="16" t="s">
        <v>69</v>
      </c>
    </row>
    <row r="1871" spans="1:1">
      <c r="A1871" s="16" t="s">
        <v>195</v>
      </c>
    </row>
    <row r="1872" spans="1:1">
      <c r="A1872" s="69" t="s">
        <v>361</v>
      </c>
    </row>
    <row r="1873" spans="1:1">
      <c r="A1873" s="158" t="s">
        <v>362</v>
      </c>
    </row>
    <row r="1874" spans="1:1">
      <c r="A1874" s="16" t="s">
        <v>180</v>
      </c>
    </row>
    <row r="1875" spans="1:1">
      <c r="A1875" s="16" t="s">
        <v>68</v>
      </c>
    </row>
    <row r="1876" spans="1:1">
      <c r="A1876" s="16" t="s">
        <v>69</v>
      </c>
    </row>
    <row r="1877" spans="1:1">
      <c r="A1877" s="16" t="s">
        <v>195</v>
      </c>
    </row>
    <row r="1878" spans="1:1">
      <c r="A1878" s="69" t="s">
        <v>361</v>
      </c>
    </row>
    <row r="1879" spans="1:1">
      <c r="A1879" s="158" t="s">
        <v>362</v>
      </c>
    </row>
    <row r="1880" spans="1:1">
      <c r="A1880" s="16" t="s">
        <v>180</v>
      </c>
    </row>
    <row r="1881" spans="1:1">
      <c r="A1881" s="16" t="s">
        <v>68</v>
      </c>
    </row>
    <row r="1882" spans="1:1">
      <c r="A1882" s="16" t="s">
        <v>69</v>
      </c>
    </row>
    <row r="1883" spans="1:1">
      <c r="A1883" s="16" t="s">
        <v>195</v>
      </c>
    </row>
    <row r="1884" spans="1:1">
      <c r="A1884" s="69" t="s">
        <v>361</v>
      </c>
    </row>
    <row r="1885" spans="1:1">
      <c r="A1885" s="158" t="s">
        <v>362</v>
      </c>
    </row>
    <row r="1886" spans="1:1">
      <c r="A1886" s="16" t="s">
        <v>180</v>
      </c>
    </row>
    <row r="1887" spans="1:1">
      <c r="A1887" s="16" t="s">
        <v>68</v>
      </c>
    </row>
    <row r="1888" spans="1:1">
      <c r="A1888" s="16" t="s">
        <v>69</v>
      </c>
    </row>
    <row r="1889" spans="1:1">
      <c r="A1889" s="16" t="s">
        <v>195</v>
      </c>
    </row>
    <row r="1890" spans="1:1">
      <c r="A1890" s="69" t="s">
        <v>361</v>
      </c>
    </row>
    <row r="1891" spans="1:1">
      <c r="A1891" s="158" t="s">
        <v>362</v>
      </c>
    </row>
    <row r="1892" spans="1:1">
      <c r="A1892" s="16" t="s">
        <v>180</v>
      </c>
    </row>
    <row r="1893" spans="1:1">
      <c r="A1893" s="16" t="s">
        <v>68</v>
      </c>
    </row>
    <row r="1894" spans="1:1">
      <c r="A1894" s="16" t="s">
        <v>69</v>
      </c>
    </row>
    <row r="1895" spans="1:1">
      <c r="A1895" s="16" t="s">
        <v>195</v>
      </c>
    </row>
    <row r="1896" spans="1:1">
      <c r="A1896" s="69" t="s">
        <v>361</v>
      </c>
    </row>
    <row r="1897" spans="1:1">
      <c r="A1897" s="158" t="s">
        <v>362</v>
      </c>
    </row>
    <row r="1898" spans="1:1">
      <c r="A1898" s="16" t="s">
        <v>180</v>
      </c>
    </row>
    <row r="1899" spans="1:1">
      <c r="A1899" s="16" t="s">
        <v>68</v>
      </c>
    </row>
    <row r="1900" spans="1:1">
      <c r="A1900" s="16" t="s">
        <v>69</v>
      </c>
    </row>
    <row r="1901" spans="1:1">
      <c r="A1901" s="16" t="s">
        <v>195</v>
      </c>
    </row>
    <row r="1902" spans="1:1">
      <c r="A1902" s="69" t="s">
        <v>361</v>
      </c>
    </row>
    <row r="1903" spans="1:1">
      <c r="A1903" s="158" t="s">
        <v>362</v>
      </c>
    </row>
    <row r="1904" spans="1:1">
      <c r="A1904" s="16" t="s">
        <v>180</v>
      </c>
    </row>
    <row r="1905" spans="1:1">
      <c r="A1905" s="16" t="s">
        <v>68</v>
      </c>
    </row>
    <row r="1906" spans="1:1">
      <c r="A1906" s="16" t="s">
        <v>69</v>
      </c>
    </row>
    <row r="1907" spans="1:1">
      <c r="A1907" s="16" t="s">
        <v>195</v>
      </c>
    </row>
    <row r="1908" spans="1:1">
      <c r="A1908" s="69" t="s">
        <v>361</v>
      </c>
    </row>
    <row r="1909" spans="1:1">
      <c r="A1909" s="158" t="s">
        <v>362</v>
      </c>
    </row>
    <row r="1910" spans="1:1">
      <c r="A1910" s="16" t="s">
        <v>180</v>
      </c>
    </row>
    <row r="1911" spans="1:1">
      <c r="A1911" s="16" t="s">
        <v>68</v>
      </c>
    </row>
    <row r="1912" spans="1:1">
      <c r="A1912" s="16" t="s">
        <v>69</v>
      </c>
    </row>
    <row r="1913" spans="1:1">
      <c r="A1913" s="16" t="s">
        <v>195</v>
      </c>
    </row>
    <row r="1914" spans="1:1">
      <c r="A1914" s="69" t="s">
        <v>361</v>
      </c>
    </row>
    <row r="1915" spans="1:1">
      <c r="A1915" s="158" t="s">
        <v>362</v>
      </c>
    </row>
    <row r="1916" spans="1:1">
      <c r="A1916" s="16" t="s">
        <v>180</v>
      </c>
    </row>
    <row r="1917" spans="1:1">
      <c r="A1917" s="16" t="s">
        <v>68</v>
      </c>
    </row>
    <row r="1918" spans="1:1">
      <c r="A1918" s="16" t="s">
        <v>69</v>
      </c>
    </row>
    <row r="1919" spans="1:1">
      <c r="A1919" s="16" t="s">
        <v>195</v>
      </c>
    </row>
    <row r="1920" spans="1:1">
      <c r="A1920" s="69" t="s">
        <v>361</v>
      </c>
    </row>
    <row r="1921" spans="1:1">
      <c r="A1921" s="158" t="s">
        <v>362</v>
      </c>
    </row>
    <row r="1922" spans="1:1">
      <c r="A1922" s="16" t="s">
        <v>180</v>
      </c>
    </row>
    <row r="1923" spans="1:1">
      <c r="A1923" s="16" t="s">
        <v>68</v>
      </c>
    </row>
    <row r="1924" spans="1:1">
      <c r="A1924" s="16" t="s">
        <v>69</v>
      </c>
    </row>
    <row r="1925" spans="1:1">
      <c r="A1925" s="16" t="s">
        <v>195</v>
      </c>
    </row>
    <row r="1926" spans="1:1">
      <c r="A1926" s="69" t="s">
        <v>361</v>
      </c>
    </row>
    <row r="1927" spans="1:1">
      <c r="A1927" s="158" t="s">
        <v>362</v>
      </c>
    </row>
    <row r="1928" spans="1:1">
      <c r="A1928" s="16" t="s">
        <v>180</v>
      </c>
    </row>
    <row r="1929" spans="1:1">
      <c r="A1929" s="16" t="s">
        <v>68</v>
      </c>
    </row>
    <row r="1930" spans="1:1">
      <c r="A1930" s="16" t="s">
        <v>69</v>
      </c>
    </row>
    <row r="1931" spans="1:1">
      <c r="A1931" s="16" t="s">
        <v>195</v>
      </c>
    </row>
    <row r="1932" spans="1:1">
      <c r="A1932" s="69" t="s">
        <v>361</v>
      </c>
    </row>
    <row r="1933" spans="1:1">
      <c r="A1933" s="158" t="s">
        <v>362</v>
      </c>
    </row>
    <row r="1934" spans="1:1">
      <c r="A1934" s="16" t="s">
        <v>180</v>
      </c>
    </row>
    <row r="1935" spans="1:1">
      <c r="A1935" s="16" t="s">
        <v>68</v>
      </c>
    </row>
    <row r="1936" spans="1:1">
      <c r="A1936" s="16" t="s">
        <v>69</v>
      </c>
    </row>
    <row r="1937" spans="1:1">
      <c r="A1937" s="16" t="s">
        <v>195</v>
      </c>
    </row>
    <row r="1938" spans="1:1">
      <c r="A1938" s="69" t="s">
        <v>361</v>
      </c>
    </row>
    <row r="1939" spans="1:1">
      <c r="A1939" s="158" t="s">
        <v>362</v>
      </c>
    </row>
    <row r="1940" spans="1:1">
      <c r="A1940" s="16" t="s">
        <v>180</v>
      </c>
    </row>
    <row r="1941" spans="1:1">
      <c r="A1941" s="16" t="s">
        <v>68</v>
      </c>
    </row>
    <row r="1942" spans="1:1">
      <c r="A1942" s="16" t="s">
        <v>69</v>
      </c>
    </row>
    <row r="1943" spans="1:1">
      <c r="A1943" s="16" t="s">
        <v>195</v>
      </c>
    </row>
    <row r="1944" spans="1:1">
      <c r="A1944" s="69" t="s">
        <v>361</v>
      </c>
    </row>
    <row r="1945" spans="1:1">
      <c r="A1945" s="158" t="s">
        <v>362</v>
      </c>
    </row>
    <row r="1946" spans="1:1">
      <c r="A1946" s="16" t="s">
        <v>180</v>
      </c>
    </row>
    <row r="1947" spans="1:1">
      <c r="A1947" s="16" t="s">
        <v>68</v>
      </c>
    </row>
    <row r="1948" spans="1:1">
      <c r="A1948" s="16" t="s">
        <v>69</v>
      </c>
    </row>
    <row r="1949" spans="1:1">
      <c r="A1949" s="16" t="s">
        <v>195</v>
      </c>
    </row>
    <row r="1950" spans="1:1">
      <c r="A1950" s="69" t="s">
        <v>361</v>
      </c>
    </row>
    <row r="1951" spans="1:1">
      <c r="A1951" s="158" t="s">
        <v>362</v>
      </c>
    </row>
    <row r="1952" spans="1:1">
      <c r="A1952" s="16" t="s">
        <v>180</v>
      </c>
    </row>
    <row r="1953" spans="1:1">
      <c r="A1953" s="16" t="s">
        <v>68</v>
      </c>
    </row>
    <row r="1954" spans="1:1">
      <c r="A1954" s="16" t="s">
        <v>69</v>
      </c>
    </row>
    <row r="1955" spans="1:1">
      <c r="A1955" s="16" t="s">
        <v>195</v>
      </c>
    </row>
    <row r="1956" spans="1:1">
      <c r="A1956" s="69" t="s">
        <v>361</v>
      </c>
    </row>
    <row r="1957" spans="1:1">
      <c r="A1957" s="158" t="s">
        <v>362</v>
      </c>
    </row>
    <row r="1958" spans="1:1">
      <c r="A1958" s="16" t="s">
        <v>180</v>
      </c>
    </row>
    <row r="1959" spans="1:1">
      <c r="A1959" s="16" t="s">
        <v>68</v>
      </c>
    </row>
    <row r="1960" spans="1:1">
      <c r="A1960" s="16" t="s">
        <v>69</v>
      </c>
    </row>
    <row r="1961" spans="1:1">
      <c r="A1961" s="16" t="s">
        <v>195</v>
      </c>
    </row>
    <row r="1962" spans="1:1">
      <c r="A1962" s="69" t="s">
        <v>361</v>
      </c>
    </row>
    <row r="1963" spans="1:1">
      <c r="A1963" s="158" t="s">
        <v>362</v>
      </c>
    </row>
    <row r="1964" spans="1:1">
      <c r="A1964" s="16" t="s">
        <v>180</v>
      </c>
    </row>
    <row r="1965" spans="1:1">
      <c r="A1965" s="16" t="s">
        <v>68</v>
      </c>
    </row>
    <row r="1966" spans="1:1">
      <c r="A1966" s="16" t="s">
        <v>69</v>
      </c>
    </row>
    <row r="1967" spans="1:1">
      <c r="A1967" s="16" t="s">
        <v>195</v>
      </c>
    </row>
    <row r="1968" spans="1:1">
      <c r="A1968" s="69" t="s">
        <v>361</v>
      </c>
    </row>
    <row r="1969" spans="1:1">
      <c r="A1969" s="158" t="s">
        <v>362</v>
      </c>
    </row>
    <row r="1970" spans="1:1">
      <c r="A1970" s="16" t="s">
        <v>180</v>
      </c>
    </row>
    <row r="1971" spans="1:1">
      <c r="A1971" s="16" t="s">
        <v>68</v>
      </c>
    </row>
    <row r="1972" spans="1:1">
      <c r="A1972" s="16" t="s">
        <v>69</v>
      </c>
    </row>
    <row r="1973" spans="1:1">
      <c r="A1973" s="16" t="s">
        <v>195</v>
      </c>
    </row>
    <row r="1974" spans="1:1">
      <c r="A1974" s="69" t="s">
        <v>361</v>
      </c>
    </row>
    <row r="1975" spans="1:1">
      <c r="A1975" s="158" t="s">
        <v>362</v>
      </c>
    </row>
    <row r="1976" spans="1:1">
      <c r="A1976" s="16" t="s">
        <v>180</v>
      </c>
    </row>
    <row r="1977" spans="1:1">
      <c r="A1977" s="16" t="s">
        <v>68</v>
      </c>
    </row>
    <row r="1978" spans="1:1">
      <c r="A1978" s="16" t="s">
        <v>69</v>
      </c>
    </row>
    <row r="1979" spans="1:1">
      <c r="A1979" s="16" t="s">
        <v>195</v>
      </c>
    </row>
    <row r="1980" spans="1:1">
      <c r="A1980" s="69" t="s">
        <v>361</v>
      </c>
    </row>
    <row r="1981" spans="1:1">
      <c r="A1981" s="158" t="s">
        <v>362</v>
      </c>
    </row>
    <row r="1982" spans="1:1">
      <c r="A1982" s="16" t="s">
        <v>180</v>
      </c>
    </row>
    <row r="1983" spans="1:1">
      <c r="A1983" s="16" t="s">
        <v>68</v>
      </c>
    </row>
    <row r="1984" spans="1:1">
      <c r="A1984" s="16" t="s">
        <v>69</v>
      </c>
    </row>
    <row r="1985" spans="1:1">
      <c r="A1985" s="16" t="s">
        <v>195</v>
      </c>
    </row>
    <row r="1986" spans="1:1">
      <c r="A1986" s="69" t="s">
        <v>361</v>
      </c>
    </row>
    <row r="1987" spans="1:1">
      <c r="A1987" s="158" t="s">
        <v>362</v>
      </c>
    </row>
    <row r="1988" spans="1:1">
      <c r="A1988" s="16" t="s">
        <v>180</v>
      </c>
    </row>
    <row r="1989" spans="1:1">
      <c r="A1989" s="16" t="s">
        <v>68</v>
      </c>
    </row>
    <row r="1990" spans="1:1">
      <c r="A1990" s="16" t="s">
        <v>69</v>
      </c>
    </row>
    <row r="1991" spans="1:1">
      <c r="A1991" s="16" t="s">
        <v>195</v>
      </c>
    </row>
    <row r="1992" spans="1:1">
      <c r="A1992" s="69" t="s">
        <v>361</v>
      </c>
    </row>
    <row r="1993" spans="1:1">
      <c r="A1993" s="158" t="s">
        <v>362</v>
      </c>
    </row>
    <row r="1994" spans="1:1">
      <c r="A1994" s="16" t="s">
        <v>180</v>
      </c>
    </row>
    <row r="1995" spans="1:1">
      <c r="A1995" s="16" t="s">
        <v>68</v>
      </c>
    </row>
    <row r="1996" spans="1:1">
      <c r="A1996" s="16" t="s">
        <v>69</v>
      </c>
    </row>
    <row r="1997" spans="1:1">
      <c r="A1997" s="16" t="s">
        <v>195</v>
      </c>
    </row>
    <row r="1998" spans="1:1">
      <c r="A1998" s="69" t="s">
        <v>361</v>
      </c>
    </row>
    <row r="1999" spans="1:1">
      <c r="A1999" s="158" t="s">
        <v>362</v>
      </c>
    </row>
    <row r="2000" spans="1:1">
      <c r="A2000" s="16" t="s">
        <v>180</v>
      </c>
    </row>
    <row r="2001" spans="1:1">
      <c r="A2001" s="16" t="s">
        <v>68</v>
      </c>
    </row>
    <row r="2002" spans="1:1">
      <c r="A2002" s="16" t="s">
        <v>69</v>
      </c>
    </row>
    <row r="2003" spans="1:1">
      <c r="A2003" s="16" t="s">
        <v>195</v>
      </c>
    </row>
    <row r="2004" spans="1:1">
      <c r="A2004" s="69" t="s">
        <v>361</v>
      </c>
    </row>
    <row r="2005" spans="1:1">
      <c r="A2005" s="158" t="s">
        <v>362</v>
      </c>
    </row>
    <row r="2006" spans="1:1">
      <c r="A2006" s="16" t="s">
        <v>180</v>
      </c>
    </row>
    <row r="2007" spans="1:1">
      <c r="A2007" s="16" t="s">
        <v>68</v>
      </c>
    </row>
    <row r="2008" spans="1:1">
      <c r="A2008" s="16" t="s">
        <v>69</v>
      </c>
    </row>
    <row r="2009" spans="1:1">
      <c r="A2009" s="16" t="s">
        <v>195</v>
      </c>
    </row>
    <row r="2010" spans="1:1">
      <c r="A2010" s="69" t="s">
        <v>361</v>
      </c>
    </row>
    <row r="2011" spans="1:1">
      <c r="A2011" s="158" t="s">
        <v>362</v>
      </c>
    </row>
    <row r="2012" spans="1:1">
      <c r="A2012" s="16" t="s">
        <v>180</v>
      </c>
    </row>
    <row r="2013" spans="1:1">
      <c r="A2013" s="16" t="s">
        <v>68</v>
      </c>
    </row>
    <row r="2014" spans="1:1">
      <c r="A2014" s="16" t="s">
        <v>69</v>
      </c>
    </row>
    <row r="2015" spans="1:1">
      <c r="A2015" s="16" t="s">
        <v>195</v>
      </c>
    </row>
    <row r="2016" spans="1:1">
      <c r="A2016" s="69" t="s">
        <v>361</v>
      </c>
    </row>
    <row r="2017" spans="1:1">
      <c r="A2017" s="158" t="s">
        <v>362</v>
      </c>
    </row>
    <row r="2018" spans="1:1">
      <c r="A2018" s="16" t="s">
        <v>180</v>
      </c>
    </row>
    <row r="2019" spans="1:1">
      <c r="A2019" s="16" t="s">
        <v>68</v>
      </c>
    </row>
    <row r="2020" spans="1:1">
      <c r="A2020" s="16" t="s">
        <v>69</v>
      </c>
    </row>
    <row r="2021" spans="1:1">
      <c r="A2021" s="16" t="s">
        <v>195</v>
      </c>
    </row>
    <row r="2022" spans="1:1">
      <c r="A2022" s="69" t="s">
        <v>361</v>
      </c>
    </row>
    <row r="2023" spans="1:1">
      <c r="A2023" s="158" t="s">
        <v>362</v>
      </c>
    </row>
    <row r="2024" spans="1:1">
      <c r="A2024" s="16" t="s">
        <v>180</v>
      </c>
    </row>
    <row r="2025" spans="1:1">
      <c r="A2025" s="16" t="s">
        <v>68</v>
      </c>
    </row>
    <row r="2026" spans="1:1">
      <c r="A2026" s="16" t="s">
        <v>69</v>
      </c>
    </row>
    <row r="2027" spans="1:1">
      <c r="A2027" s="16" t="s">
        <v>195</v>
      </c>
    </row>
    <row r="2028" spans="1:1">
      <c r="A2028" s="69" t="s">
        <v>361</v>
      </c>
    </row>
    <row r="2029" spans="1:1">
      <c r="A2029" s="158" t="s">
        <v>362</v>
      </c>
    </row>
    <row r="2030" spans="1:1">
      <c r="A2030" s="16" t="s">
        <v>180</v>
      </c>
    </row>
    <row r="2031" spans="1:1">
      <c r="A2031" s="16" t="s">
        <v>68</v>
      </c>
    </row>
    <row r="2032" spans="1:1">
      <c r="A2032" s="16" t="s">
        <v>69</v>
      </c>
    </row>
    <row r="2033" spans="1:1">
      <c r="A2033" s="16" t="s">
        <v>195</v>
      </c>
    </row>
    <row r="2034" spans="1:1">
      <c r="A2034" s="69" t="s">
        <v>361</v>
      </c>
    </row>
    <row r="2035" spans="1:1">
      <c r="A2035" s="158" t="s">
        <v>362</v>
      </c>
    </row>
    <row r="2036" spans="1:1">
      <c r="A2036" s="16" t="s">
        <v>180</v>
      </c>
    </row>
    <row r="2037" spans="1:1">
      <c r="A2037" s="16" t="s">
        <v>68</v>
      </c>
    </row>
    <row r="2038" spans="1:1">
      <c r="A2038" s="16" t="s">
        <v>69</v>
      </c>
    </row>
    <row r="2039" spans="1:1">
      <c r="A2039" s="16" t="s">
        <v>195</v>
      </c>
    </row>
    <row r="2040" spans="1:1">
      <c r="A2040" s="69" t="s">
        <v>361</v>
      </c>
    </row>
    <row r="2041" spans="1:1">
      <c r="A2041" s="158" t="s">
        <v>362</v>
      </c>
    </row>
    <row r="2042" spans="1:1">
      <c r="A2042" s="16" t="s">
        <v>180</v>
      </c>
    </row>
    <row r="2043" spans="1:1">
      <c r="A2043" s="16" t="s">
        <v>68</v>
      </c>
    </row>
    <row r="2044" spans="1:1">
      <c r="A2044" s="16" t="s">
        <v>69</v>
      </c>
    </row>
    <row r="2045" spans="1:1">
      <c r="A2045" s="16" t="s">
        <v>195</v>
      </c>
    </row>
    <row r="2046" spans="1:1">
      <c r="A2046" s="69" t="s">
        <v>361</v>
      </c>
    </row>
    <row r="2047" spans="1:1">
      <c r="A2047" s="158" t="s">
        <v>362</v>
      </c>
    </row>
    <row r="2048" spans="1:1">
      <c r="A2048" s="16" t="s">
        <v>180</v>
      </c>
    </row>
    <row r="2049" spans="1:1">
      <c r="A2049" s="16" t="s">
        <v>68</v>
      </c>
    </row>
    <row r="2050" spans="1:1">
      <c r="A2050" s="16" t="s">
        <v>69</v>
      </c>
    </row>
    <row r="2051" spans="1:1">
      <c r="A2051" s="16" t="s">
        <v>195</v>
      </c>
    </row>
    <row r="2052" spans="1:1">
      <c r="A2052" s="69" t="s">
        <v>361</v>
      </c>
    </row>
    <row r="2053" spans="1:1">
      <c r="A2053" s="158" t="s">
        <v>362</v>
      </c>
    </row>
    <row r="2054" spans="1:1">
      <c r="A2054" s="16" t="s">
        <v>180</v>
      </c>
    </row>
    <row r="2055" spans="1:1">
      <c r="A2055" s="16" t="s">
        <v>68</v>
      </c>
    </row>
    <row r="2056" spans="1:1">
      <c r="A2056" s="16" t="s">
        <v>69</v>
      </c>
    </row>
    <row r="2057" spans="1:1">
      <c r="A2057" s="16" t="s">
        <v>195</v>
      </c>
    </row>
    <row r="2058" spans="1:1">
      <c r="A2058" s="69" t="s">
        <v>361</v>
      </c>
    </row>
    <row r="2059" spans="1:1">
      <c r="A2059" s="158" t="s">
        <v>362</v>
      </c>
    </row>
    <row r="2060" spans="1:1">
      <c r="A2060" s="16" t="s">
        <v>180</v>
      </c>
    </row>
    <row r="2061" spans="1:1">
      <c r="A2061" s="16" t="s">
        <v>68</v>
      </c>
    </row>
    <row r="2062" spans="1:1">
      <c r="A2062" s="16" t="s">
        <v>69</v>
      </c>
    </row>
    <row r="2063" spans="1:1">
      <c r="A2063" s="16" t="s">
        <v>195</v>
      </c>
    </row>
    <row r="2064" spans="1:1">
      <c r="A2064" s="69" t="s">
        <v>361</v>
      </c>
    </row>
    <row r="2065" spans="1:1">
      <c r="A2065" s="158" t="s">
        <v>362</v>
      </c>
    </row>
    <row r="2066" spans="1:1">
      <c r="A2066" s="16" t="s">
        <v>180</v>
      </c>
    </row>
    <row r="2067" spans="1:1">
      <c r="A2067" s="16" t="s">
        <v>68</v>
      </c>
    </row>
    <row r="2068" spans="1:1">
      <c r="A2068" s="16" t="s">
        <v>69</v>
      </c>
    </row>
    <row r="2069" spans="1:1">
      <c r="A2069" s="16" t="s">
        <v>195</v>
      </c>
    </row>
    <row r="2070" spans="1:1">
      <c r="A2070" s="69" t="s">
        <v>361</v>
      </c>
    </row>
    <row r="2071" spans="1:1">
      <c r="A2071" s="158" t="s">
        <v>362</v>
      </c>
    </row>
    <row r="2072" spans="1:1">
      <c r="A2072" s="16" t="s">
        <v>180</v>
      </c>
    </row>
    <row r="2073" spans="1:1">
      <c r="A2073" s="16" t="s">
        <v>68</v>
      </c>
    </row>
    <row r="2074" spans="1:1">
      <c r="A2074" s="16" t="s">
        <v>69</v>
      </c>
    </row>
    <row r="2075" spans="1:1">
      <c r="A2075" s="16" t="s">
        <v>195</v>
      </c>
    </row>
    <row r="2076" spans="1:1">
      <c r="A2076" s="69" t="s">
        <v>361</v>
      </c>
    </row>
    <row r="2077" spans="1:1">
      <c r="A2077" s="158" t="s">
        <v>362</v>
      </c>
    </row>
    <row r="2078" spans="1:1">
      <c r="A2078" s="16" t="s">
        <v>180</v>
      </c>
    </row>
    <row r="2079" spans="1:1">
      <c r="A2079" s="16" t="s">
        <v>68</v>
      </c>
    </row>
    <row r="2080" spans="1:1">
      <c r="A2080" s="16" t="s">
        <v>69</v>
      </c>
    </row>
    <row r="2081" spans="1:1">
      <c r="A2081" s="16" t="s">
        <v>195</v>
      </c>
    </row>
    <row r="2082" spans="1:1">
      <c r="A2082" s="69" t="s">
        <v>361</v>
      </c>
    </row>
    <row r="2083" spans="1:1">
      <c r="A2083" s="158" t="s">
        <v>362</v>
      </c>
    </row>
    <row r="2084" spans="1:1">
      <c r="A2084" s="16" t="s">
        <v>180</v>
      </c>
    </row>
    <row r="2085" spans="1:1">
      <c r="A2085" s="16" t="s">
        <v>68</v>
      </c>
    </row>
    <row r="2086" spans="1:1">
      <c r="A2086" s="16" t="s">
        <v>69</v>
      </c>
    </row>
    <row r="2087" spans="1:1">
      <c r="A2087" s="16" t="s">
        <v>195</v>
      </c>
    </row>
    <row r="2088" spans="1:1">
      <c r="A2088" s="69" t="s">
        <v>361</v>
      </c>
    </row>
    <row r="2089" spans="1:1">
      <c r="A2089" s="158" t="s">
        <v>362</v>
      </c>
    </row>
    <row r="2090" spans="1:1">
      <c r="A2090" s="16" t="s">
        <v>180</v>
      </c>
    </row>
    <row r="2091" spans="1:1">
      <c r="A2091" s="16" t="s">
        <v>68</v>
      </c>
    </row>
    <row r="2092" spans="1:1">
      <c r="A2092" s="16" t="s">
        <v>69</v>
      </c>
    </row>
    <row r="2093" spans="1:1">
      <c r="A2093" s="16" t="s">
        <v>195</v>
      </c>
    </row>
    <row r="2094" spans="1:1">
      <c r="A2094" s="69" t="s">
        <v>361</v>
      </c>
    </row>
    <row r="2095" spans="1:1">
      <c r="A2095" s="158" t="s">
        <v>362</v>
      </c>
    </row>
    <row r="2096" spans="1:1">
      <c r="A2096" s="16" t="s">
        <v>180</v>
      </c>
    </row>
    <row r="2097" spans="1:1">
      <c r="A2097" s="16" t="s">
        <v>68</v>
      </c>
    </row>
    <row r="2098" spans="1:1">
      <c r="A2098" s="16" t="s">
        <v>69</v>
      </c>
    </row>
    <row r="2099" spans="1:1">
      <c r="A2099" s="16" t="s">
        <v>195</v>
      </c>
    </row>
    <row r="2100" spans="1:1">
      <c r="A2100" s="69" t="s">
        <v>361</v>
      </c>
    </row>
    <row r="2101" spans="1:1">
      <c r="A2101" s="158" t="s">
        <v>362</v>
      </c>
    </row>
    <row r="2102" spans="1:1">
      <c r="A2102" s="16" t="s">
        <v>180</v>
      </c>
    </row>
    <row r="2103" spans="1:1">
      <c r="A2103" s="16" t="s">
        <v>68</v>
      </c>
    </row>
    <row r="2104" spans="1:1">
      <c r="A2104" s="16" t="s">
        <v>69</v>
      </c>
    </row>
    <row r="2105" spans="1:1">
      <c r="A2105" s="16" t="s">
        <v>195</v>
      </c>
    </row>
    <row r="2106" spans="1:1">
      <c r="A2106" s="69" t="s">
        <v>361</v>
      </c>
    </row>
    <row r="2107" spans="1:1">
      <c r="A2107" s="158" t="s">
        <v>362</v>
      </c>
    </row>
    <row r="2108" spans="1:1">
      <c r="A2108" s="16" t="s">
        <v>180</v>
      </c>
    </row>
    <row r="2109" spans="1:1">
      <c r="A2109" s="16" t="s">
        <v>68</v>
      </c>
    </row>
    <row r="2110" spans="1:1">
      <c r="A2110" s="16" t="s">
        <v>69</v>
      </c>
    </row>
    <row r="2111" spans="1:1">
      <c r="A2111" s="16" t="s">
        <v>195</v>
      </c>
    </row>
    <row r="2112" spans="1:1">
      <c r="A2112" s="69" t="s">
        <v>361</v>
      </c>
    </row>
    <row r="2113" spans="1:1">
      <c r="A2113" s="158" t="s">
        <v>362</v>
      </c>
    </row>
    <row r="2114" spans="1:1">
      <c r="A2114" s="16" t="s">
        <v>180</v>
      </c>
    </row>
    <row r="2115" spans="1:1">
      <c r="A2115" s="16" t="s">
        <v>68</v>
      </c>
    </row>
    <row r="2116" spans="1:1">
      <c r="A2116" s="16" t="s">
        <v>69</v>
      </c>
    </row>
    <row r="2117" spans="1:1">
      <c r="A2117" s="16" t="s">
        <v>195</v>
      </c>
    </row>
    <row r="2118" spans="1:1">
      <c r="A2118" s="69" t="s">
        <v>361</v>
      </c>
    </row>
    <row r="2119" spans="1:1">
      <c r="A2119" s="158" t="s">
        <v>362</v>
      </c>
    </row>
    <row r="2120" spans="1:1">
      <c r="A2120" s="16" t="s">
        <v>180</v>
      </c>
    </row>
    <row r="2121" spans="1:1">
      <c r="A2121" s="16" t="s">
        <v>68</v>
      </c>
    </row>
    <row r="2122" spans="1:1">
      <c r="A2122" s="16" t="s">
        <v>69</v>
      </c>
    </row>
    <row r="2123" spans="1:1">
      <c r="A2123" s="16" t="s">
        <v>195</v>
      </c>
    </row>
    <row r="2124" spans="1:1">
      <c r="A2124" s="69" t="s">
        <v>361</v>
      </c>
    </row>
    <row r="2125" spans="1:1">
      <c r="A2125" s="158" t="s">
        <v>362</v>
      </c>
    </row>
    <row r="2126" spans="1:1">
      <c r="A2126" s="16" t="s">
        <v>180</v>
      </c>
    </row>
    <row r="2127" spans="1:1">
      <c r="A2127" s="16" t="s">
        <v>68</v>
      </c>
    </row>
    <row r="2128" spans="1:1">
      <c r="A2128" s="16" t="s">
        <v>69</v>
      </c>
    </row>
    <row r="2129" spans="1:1">
      <c r="A2129" s="16" t="s">
        <v>195</v>
      </c>
    </row>
    <row r="2130" spans="1:1">
      <c r="A2130" s="69" t="s">
        <v>361</v>
      </c>
    </row>
    <row r="2131" spans="1:1">
      <c r="A2131" s="158" t="s">
        <v>362</v>
      </c>
    </row>
    <row r="2132" spans="1:1">
      <c r="A2132" s="16" t="s">
        <v>180</v>
      </c>
    </row>
    <row r="2133" spans="1:1">
      <c r="A2133" s="16" t="s">
        <v>68</v>
      </c>
    </row>
    <row r="2134" spans="1:1">
      <c r="A2134" s="16" t="s">
        <v>69</v>
      </c>
    </row>
    <row r="2135" spans="1:1">
      <c r="A2135" s="16" t="s">
        <v>195</v>
      </c>
    </row>
    <row r="2136" spans="1:1">
      <c r="A2136" s="69" t="s">
        <v>361</v>
      </c>
    </row>
    <row r="2137" spans="1:1">
      <c r="A2137" s="158" t="s">
        <v>362</v>
      </c>
    </row>
    <row r="2138" spans="1:1">
      <c r="A2138" s="16" t="s">
        <v>180</v>
      </c>
    </row>
    <row r="2139" spans="1:1">
      <c r="A2139" s="16" t="s">
        <v>68</v>
      </c>
    </row>
    <row r="2140" spans="1:1">
      <c r="A2140" s="16" t="s">
        <v>69</v>
      </c>
    </row>
    <row r="2141" spans="1:1">
      <c r="A2141" s="16" t="s">
        <v>195</v>
      </c>
    </row>
    <row r="2142" spans="1:1">
      <c r="A2142" s="69" t="s">
        <v>361</v>
      </c>
    </row>
    <row r="2143" spans="1:1">
      <c r="A2143" s="158" t="s">
        <v>362</v>
      </c>
    </row>
    <row r="2144" spans="1:1">
      <c r="A2144" s="16" t="s">
        <v>180</v>
      </c>
    </row>
    <row r="2145" spans="1:1">
      <c r="A2145" s="16" t="s">
        <v>68</v>
      </c>
    </row>
    <row r="2146" spans="1:1">
      <c r="A2146" s="16" t="s">
        <v>69</v>
      </c>
    </row>
    <row r="2147" spans="1:1">
      <c r="A2147" s="16" t="s">
        <v>195</v>
      </c>
    </row>
    <row r="2148" spans="1:1">
      <c r="A2148" s="69" t="s">
        <v>361</v>
      </c>
    </row>
    <row r="2149" spans="1:1">
      <c r="A2149" s="158" t="s">
        <v>362</v>
      </c>
    </row>
    <row r="2150" spans="1:1">
      <c r="A2150" s="16" t="s">
        <v>180</v>
      </c>
    </row>
    <row r="2151" spans="1:1">
      <c r="A2151" s="16" t="s">
        <v>68</v>
      </c>
    </row>
    <row r="2152" spans="1:1">
      <c r="A2152" s="16" t="s">
        <v>69</v>
      </c>
    </row>
    <row r="2153" spans="1:1">
      <c r="A2153" s="16" t="s">
        <v>195</v>
      </c>
    </row>
    <row r="2154" spans="1:1">
      <c r="A2154" s="69" t="s">
        <v>361</v>
      </c>
    </row>
    <row r="2155" spans="1:1">
      <c r="A2155" s="158" t="s">
        <v>362</v>
      </c>
    </row>
    <row r="2156" spans="1:1">
      <c r="A2156" s="16" t="s">
        <v>180</v>
      </c>
    </row>
    <row r="2157" spans="1:1">
      <c r="A2157" s="16" t="s">
        <v>68</v>
      </c>
    </row>
    <row r="2158" spans="1:1">
      <c r="A2158" s="16" t="s">
        <v>69</v>
      </c>
    </row>
    <row r="2159" spans="1:1">
      <c r="A2159" s="16" t="s">
        <v>195</v>
      </c>
    </row>
    <row r="2160" spans="1:1">
      <c r="A2160" s="69" t="s">
        <v>361</v>
      </c>
    </row>
    <row r="2161" spans="1:1">
      <c r="A2161" s="158" t="s">
        <v>362</v>
      </c>
    </row>
    <row r="2162" spans="1:1">
      <c r="A2162" s="16" t="s">
        <v>180</v>
      </c>
    </row>
    <row r="2163" spans="1:1">
      <c r="A2163" s="16" t="s">
        <v>68</v>
      </c>
    </row>
    <row r="2164" spans="1:1">
      <c r="A2164" s="16" t="s">
        <v>69</v>
      </c>
    </row>
    <row r="2165" spans="1:1">
      <c r="A2165" s="16" t="s">
        <v>195</v>
      </c>
    </row>
    <row r="2166" spans="1:1">
      <c r="A2166" s="69" t="s">
        <v>361</v>
      </c>
    </row>
    <row r="2167" spans="1:1">
      <c r="A2167" s="158" t="s">
        <v>362</v>
      </c>
    </row>
    <row r="2168" spans="1:1">
      <c r="A2168" s="16" t="s">
        <v>180</v>
      </c>
    </row>
    <row r="2169" spans="1:1">
      <c r="A2169" s="16" t="s">
        <v>68</v>
      </c>
    </row>
    <row r="2170" spans="1:1">
      <c r="A2170" s="16" t="s">
        <v>69</v>
      </c>
    </row>
    <row r="2171" spans="1:1">
      <c r="A2171" s="16" t="s">
        <v>195</v>
      </c>
    </row>
    <row r="2172" spans="1:1">
      <c r="A2172" s="69" t="s">
        <v>361</v>
      </c>
    </row>
    <row r="2173" spans="1:1">
      <c r="A2173" s="158" t="s">
        <v>362</v>
      </c>
    </row>
    <row r="2174" spans="1:1">
      <c r="A2174" s="16" t="s">
        <v>180</v>
      </c>
    </row>
    <row r="2175" spans="1:1">
      <c r="A2175" s="16" t="s">
        <v>68</v>
      </c>
    </row>
    <row r="2176" spans="1:1">
      <c r="A2176" s="16" t="s">
        <v>69</v>
      </c>
    </row>
    <row r="2177" spans="1:1">
      <c r="A2177" s="16" t="s">
        <v>195</v>
      </c>
    </row>
    <row r="2178" spans="1:1">
      <c r="A2178" s="69" t="s">
        <v>361</v>
      </c>
    </row>
    <row r="2179" spans="1:1">
      <c r="A2179" s="158" t="s">
        <v>362</v>
      </c>
    </row>
    <row r="2180" spans="1:1">
      <c r="A2180" s="16" t="s">
        <v>180</v>
      </c>
    </row>
    <row r="2181" spans="1:1">
      <c r="A2181" s="16" t="s">
        <v>68</v>
      </c>
    </row>
    <row r="2182" spans="1:1">
      <c r="A2182" s="16" t="s">
        <v>69</v>
      </c>
    </row>
    <row r="2183" spans="1:1">
      <c r="A2183" s="16" t="s">
        <v>195</v>
      </c>
    </row>
    <row r="2184" spans="1:1">
      <c r="A2184" s="69" t="s">
        <v>361</v>
      </c>
    </row>
    <row r="2185" spans="1:1">
      <c r="A2185" s="158" t="s">
        <v>362</v>
      </c>
    </row>
    <row r="2186" spans="1:1">
      <c r="A2186" s="16" t="s">
        <v>180</v>
      </c>
    </row>
    <row r="2187" spans="1:1">
      <c r="A2187" s="16" t="s">
        <v>68</v>
      </c>
    </row>
    <row r="2188" spans="1:1">
      <c r="A2188" s="16" t="s">
        <v>69</v>
      </c>
    </row>
    <row r="2189" spans="1:1">
      <c r="A2189" s="16" t="s">
        <v>195</v>
      </c>
    </row>
    <row r="2190" spans="1:1">
      <c r="A2190" s="69" t="s">
        <v>361</v>
      </c>
    </row>
    <row r="2191" spans="1:1">
      <c r="A2191" s="158" t="s">
        <v>362</v>
      </c>
    </row>
    <row r="2192" spans="1:1">
      <c r="A2192" s="16" t="s">
        <v>180</v>
      </c>
    </row>
    <row r="2193" spans="1:1">
      <c r="A2193" s="16" t="s">
        <v>68</v>
      </c>
    </row>
    <row r="2194" spans="1:1">
      <c r="A2194" s="16" t="s">
        <v>69</v>
      </c>
    </row>
    <row r="2195" spans="1:1">
      <c r="A2195" s="16" t="s">
        <v>195</v>
      </c>
    </row>
    <row r="2196" spans="1:1">
      <c r="A2196" s="69" t="s">
        <v>361</v>
      </c>
    </row>
    <row r="2197" spans="1:1">
      <c r="A2197" s="158" t="s">
        <v>362</v>
      </c>
    </row>
    <row r="2198" spans="1:1">
      <c r="A2198" s="16" t="s">
        <v>180</v>
      </c>
    </row>
    <row r="2199" spans="1:1">
      <c r="A2199" s="16" t="s">
        <v>68</v>
      </c>
    </row>
    <row r="2200" spans="1:1">
      <c r="A2200" s="16" t="s">
        <v>69</v>
      </c>
    </row>
    <row r="2201" spans="1:1">
      <c r="A2201" s="16" t="s">
        <v>195</v>
      </c>
    </row>
    <row r="2202" spans="1:1">
      <c r="A2202" s="69" t="s">
        <v>361</v>
      </c>
    </row>
    <row r="2203" spans="1:1">
      <c r="A2203" s="158" t="s">
        <v>362</v>
      </c>
    </row>
    <row r="2204" spans="1:1">
      <c r="A2204" s="16" t="s">
        <v>180</v>
      </c>
    </row>
    <row r="2205" spans="1:1">
      <c r="A2205" s="16" t="s">
        <v>68</v>
      </c>
    </row>
    <row r="2206" spans="1:1">
      <c r="A2206" s="16" t="s">
        <v>69</v>
      </c>
    </row>
    <row r="2207" spans="1:1">
      <c r="A2207" s="16" t="s">
        <v>195</v>
      </c>
    </row>
    <row r="2208" spans="1:1">
      <c r="A2208" s="69" t="s">
        <v>361</v>
      </c>
    </row>
    <row r="2209" spans="1:1">
      <c r="A2209" s="158" t="s">
        <v>362</v>
      </c>
    </row>
    <row r="2210" spans="1:1">
      <c r="A2210" s="16" t="s">
        <v>180</v>
      </c>
    </row>
    <row r="2211" spans="1:1">
      <c r="A2211" s="16" t="s">
        <v>68</v>
      </c>
    </row>
    <row r="2212" spans="1:1">
      <c r="A2212" s="16" t="s">
        <v>69</v>
      </c>
    </row>
    <row r="2213" spans="1:1">
      <c r="A2213" s="16" t="s">
        <v>195</v>
      </c>
    </row>
    <row r="2214" spans="1:1">
      <c r="A2214" s="69" t="s">
        <v>361</v>
      </c>
    </row>
    <row r="2215" spans="1:1">
      <c r="A2215" s="158" t="s">
        <v>362</v>
      </c>
    </row>
    <row r="2216" spans="1:1">
      <c r="A2216" s="16" t="s">
        <v>180</v>
      </c>
    </row>
    <row r="2217" spans="1:1">
      <c r="A2217" s="16" t="s">
        <v>68</v>
      </c>
    </row>
    <row r="2218" spans="1:1">
      <c r="A2218" s="16" t="s">
        <v>69</v>
      </c>
    </row>
    <row r="2219" spans="1:1">
      <c r="A2219" s="16" t="s">
        <v>195</v>
      </c>
    </row>
    <row r="2220" spans="1:1">
      <c r="A2220" s="69" t="s">
        <v>361</v>
      </c>
    </row>
    <row r="2221" spans="1:1">
      <c r="A2221" s="158" t="s">
        <v>362</v>
      </c>
    </row>
    <row r="2222" spans="1:1">
      <c r="A2222" s="16" t="s">
        <v>180</v>
      </c>
    </row>
    <row r="2223" spans="1:1">
      <c r="A2223" s="16" t="s">
        <v>68</v>
      </c>
    </row>
    <row r="2224" spans="1:1">
      <c r="A2224" s="16" t="s">
        <v>69</v>
      </c>
    </row>
    <row r="2225" spans="1:1">
      <c r="A2225" s="16" t="s">
        <v>195</v>
      </c>
    </row>
    <row r="2226" spans="1:1">
      <c r="A2226" s="69" t="s">
        <v>361</v>
      </c>
    </row>
    <row r="2227" spans="1:1">
      <c r="A2227" s="158" t="s">
        <v>362</v>
      </c>
    </row>
    <row r="2228" spans="1:1">
      <c r="A2228" s="16" t="s">
        <v>180</v>
      </c>
    </row>
    <row r="2229" spans="1:1">
      <c r="A2229" s="16" t="s">
        <v>68</v>
      </c>
    </row>
    <row r="2230" spans="1:1">
      <c r="A2230" s="16" t="s">
        <v>69</v>
      </c>
    </row>
    <row r="2231" spans="1:1">
      <c r="A2231" s="16" t="s">
        <v>195</v>
      </c>
    </row>
    <row r="2232" spans="1:1">
      <c r="A2232" s="69" t="s">
        <v>361</v>
      </c>
    </row>
    <row r="2233" spans="1:1">
      <c r="A2233" s="158" t="s">
        <v>362</v>
      </c>
    </row>
    <row r="2234" spans="1:1">
      <c r="A2234" s="16" t="s">
        <v>180</v>
      </c>
    </row>
    <row r="2235" spans="1:1">
      <c r="A2235" s="16" t="s">
        <v>68</v>
      </c>
    </row>
    <row r="2236" spans="1:1">
      <c r="A2236" s="16" t="s">
        <v>69</v>
      </c>
    </row>
    <row r="2237" spans="1:1">
      <c r="A2237" s="16" t="s">
        <v>195</v>
      </c>
    </row>
    <row r="2238" spans="1:1">
      <c r="A2238" s="69" t="s">
        <v>361</v>
      </c>
    </row>
    <row r="2239" spans="1:1">
      <c r="A2239" s="158" t="s">
        <v>362</v>
      </c>
    </row>
    <row r="2240" spans="1:1">
      <c r="A2240" s="16" t="s">
        <v>180</v>
      </c>
    </row>
    <row r="2241" spans="1:1">
      <c r="A2241" s="16" t="s">
        <v>68</v>
      </c>
    </row>
    <row r="2242" spans="1:1">
      <c r="A2242" s="16" t="s">
        <v>69</v>
      </c>
    </row>
    <row r="2243" spans="1:1">
      <c r="A2243" s="16" t="s">
        <v>195</v>
      </c>
    </row>
    <row r="2244" spans="1:1">
      <c r="A2244" s="69" t="s">
        <v>361</v>
      </c>
    </row>
    <row r="2245" spans="1:1">
      <c r="A2245" s="158" t="s">
        <v>362</v>
      </c>
    </row>
    <row r="2246" spans="1:1">
      <c r="A2246" s="16" t="s">
        <v>180</v>
      </c>
    </row>
    <row r="2247" spans="1:1">
      <c r="A2247" s="16" t="s">
        <v>68</v>
      </c>
    </row>
    <row r="2248" spans="1:1">
      <c r="A2248" s="16" t="s">
        <v>69</v>
      </c>
    </row>
    <row r="2249" spans="1:1">
      <c r="A2249" s="16" t="s">
        <v>195</v>
      </c>
    </row>
    <row r="2250" spans="1:1">
      <c r="A2250" s="69" t="s">
        <v>361</v>
      </c>
    </row>
    <row r="2251" spans="1:1">
      <c r="A2251" s="158" t="s">
        <v>362</v>
      </c>
    </row>
    <row r="2252" spans="1:1">
      <c r="A2252" s="16" t="s">
        <v>180</v>
      </c>
    </row>
    <row r="2253" spans="1:1">
      <c r="A2253" s="16" t="s">
        <v>68</v>
      </c>
    </row>
    <row r="2254" spans="1:1">
      <c r="A2254" s="16" t="s">
        <v>69</v>
      </c>
    </row>
    <row r="2255" spans="1:1">
      <c r="A2255" s="16" t="s">
        <v>195</v>
      </c>
    </row>
    <row r="2256" spans="1:1">
      <c r="A2256" s="69" t="s">
        <v>361</v>
      </c>
    </row>
    <row r="2257" spans="1:1">
      <c r="A2257" s="158" t="s">
        <v>362</v>
      </c>
    </row>
    <row r="2258" spans="1:1">
      <c r="A2258" s="16" t="s">
        <v>180</v>
      </c>
    </row>
    <row r="2259" spans="1:1">
      <c r="A2259" s="16" t="s">
        <v>68</v>
      </c>
    </row>
    <row r="2260" spans="1:1">
      <c r="A2260" s="16" t="s">
        <v>69</v>
      </c>
    </row>
    <row r="2261" spans="1:1">
      <c r="A2261" s="16" t="s">
        <v>195</v>
      </c>
    </row>
    <row r="2262" spans="1:1">
      <c r="A2262" s="69" t="s">
        <v>361</v>
      </c>
    </row>
    <row r="2263" spans="1:1">
      <c r="A2263" s="158" t="s">
        <v>362</v>
      </c>
    </row>
    <row r="2264" spans="1:1">
      <c r="A2264" s="16" t="s">
        <v>180</v>
      </c>
    </row>
    <row r="2265" spans="1:1">
      <c r="A2265" s="16" t="s">
        <v>68</v>
      </c>
    </row>
    <row r="2266" spans="1:1">
      <c r="A2266" s="16" t="s">
        <v>69</v>
      </c>
    </row>
    <row r="2267" spans="1:1">
      <c r="A2267" s="16" t="s">
        <v>195</v>
      </c>
    </row>
    <row r="2268" spans="1:1">
      <c r="A2268" s="69" t="s">
        <v>361</v>
      </c>
    </row>
    <row r="2269" spans="1:1">
      <c r="A2269" s="158" t="s">
        <v>362</v>
      </c>
    </row>
    <row r="2270" spans="1:1">
      <c r="A2270" s="16" t="s">
        <v>180</v>
      </c>
    </row>
    <row r="2271" spans="1:1">
      <c r="A2271" s="16" t="s">
        <v>68</v>
      </c>
    </row>
    <row r="2272" spans="1:1">
      <c r="A2272" s="16" t="s">
        <v>69</v>
      </c>
    </row>
    <row r="2273" spans="1:1">
      <c r="A2273" s="16" t="s">
        <v>195</v>
      </c>
    </row>
    <row r="2274" spans="1:1">
      <c r="A2274" s="69" t="s">
        <v>361</v>
      </c>
    </row>
    <row r="2275" spans="1:1">
      <c r="A2275" s="158" t="s">
        <v>362</v>
      </c>
    </row>
    <row r="2276" spans="1:1">
      <c r="A2276" s="16" t="s">
        <v>180</v>
      </c>
    </row>
    <row r="2277" spans="1:1">
      <c r="A2277" s="16" t="s">
        <v>68</v>
      </c>
    </row>
    <row r="2278" spans="1:1">
      <c r="A2278" s="16" t="s">
        <v>69</v>
      </c>
    </row>
    <row r="2279" spans="1:1">
      <c r="A2279" s="16" t="s">
        <v>195</v>
      </c>
    </row>
    <row r="2280" spans="1:1">
      <c r="A2280" s="69" t="s">
        <v>361</v>
      </c>
    </row>
    <row r="2281" spans="1:1">
      <c r="A2281" s="158" t="s">
        <v>362</v>
      </c>
    </row>
    <row r="2282" spans="1:1">
      <c r="A2282" s="16" t="s">
        <v>180</v>
      </c>
    </row>
    <row r="2283" spans="1:1">
      <c r="A2283" s="16" t="s">
        <v>68</v>
      </c>
    </row>
    <row r="2284" spans="1:1">
      <c r="A2284" s="16" t="s">
        <v>69</v>
      </c>
    </row>
    <row r="2285" spans="1:1">
      <c r="A2285" s="16" t="s">
        <v>195</v>
      </c>
    </row>
    <row r="2286" spans="1:1">
      <c r="A2286" s="69" t="s">
        <v>361</v>
      </c>
    </row>
    <row r="2287" spans="1:1">
      <c r="A2287" s="158" t="s">
        <v>362</v>
      </c>
    </row>
    <row r="2288" spans="1:1">
      <c r="A2288" s="16" t="s">
        <v>180</v>
      </c>
    </row>
    <row r="2289" spans="1:1">
      <c r="A2289" s="16" t="s">
        <v>68</v>
      </c>
    </row>
    <row r="2290" spans="1:1">
      <c r="A2290" s="16" t="s">
        <v>69</v>
      </c>
    </row>
    <row r="2291" spans="1:1">
      <c r="A2291" s="16" t="s">
        <v>195</v>
      </c>
    </row>
    <row r="2292" spans="1:1">
      <c r="A2292" s="69" t="s">
        <v>361</v>
      </c>
    </row>
    <row r="2293" spans="1:1">
      <c r="A2293" s="158" t="s">
        <v>362</v>
      </c>
    </row>
    <row r="2294" spans="1:1">
      <c r="A2294" s="16" t="s">
        <v>180</v>
      </c>
    </row>
    <row r="2295" spans="1:1">
      <c r="A2295" s="16" t="s">
        <v>68</v>
      </c>
    </row>
    <row r="2296" spans="1:1">
      <c r="A2296" s="16" t="s">
        <v>69</v>
      </c>
    </row>
    <row r="2297" spans="1:1">
      <c r="A2297" s="16" t="s">
        <v>195</v>
      </c>
    </row>
    <row r="2298" spans="1:1">
      <c r="A2298" s="69" t="s">
        <v>361</v>
      </c>
    </row>
    <row r="2299" spans="1:1">
      <c r="A2299" s="158" t="s">
        <v>362</v>
      </c>
    </row>
    <row r="2300" spans="1:1">
      <c r="A2300" s="16" t="s">
        <v>180</v>
      </c>
    </row>
    <row r="2301" spans="1:1">
      <c r="A2301" s="16" t="s">
        <v>68</v>
      </c>
    </row>
    <row r="2302" spans="1:1">
      <c r="A2302" s="16" t="s">
        <v>69</v>
      </c>
    </row>
    <row r="2303" spans="1:1">
      <c r="A2303" s="16" t="s">
        <v>195</v>
      </c>
    </row>
    <row r="2304" spans="1:1">
      <c r="A2304" s="69" t="s">
        <v>361</v>
      </c>
    </row>
    <row r="2305" spans="1:1">
      <c r="A2305" s="158" t="s">
        <v>362</v>
      </c>
    </row>
    <row r="2306" spans="1:1">
      <c r="A2306" s="16" t="s">
        <v>180</v>
      </c>
    </row>
    <row r="2307" spans="1:1">
      <c r="A2307" s="16" t="s">
        <v>68</v>
      </c>
    </row>
    <row r="2308" spans="1:1">
      <c r="A2308" s="16" t="s">
        <v>69</v>
      </c>
    </row>
    <row r="2309" spans="1:1">
      <c r="A2309" s="16" t="s">
        <v>195</v>
      </c>
    </row>
    <row r="2310" spans="1:1">
      <c r="A2310" s="69" t="s">
        <v>361</v>
      </c>
    </row>
    <row r="2311" spans="1:1">
      <c r="A2311" s="158" t="s">
        <v>362</v>
      </c>
    </row>
    <row r="2312" spans="1:1">
      <c r="A2312" s="16" t="s">
        <v>180</v>
      </c>
    </row>
    <row r="2313" spans="1:1">
      <c r="A2313" s="16" t="s">
        <v>68</v>
      </c>
    </row>
    <row r="2314" spans="1:1">
      <c r="A2314" s="16" t="s">
        <v>69</v>
      </c>
    </row>
    <row r="2315" spans="1:1">
      <c r="A2315" s="16" t="s">
        <v>195</v>
      </c>
    </row>
    <row r="2316" spans="1:1">
      <c r="A2316" s="69" t="s">
        <v>361</v>
      </c>
    </row>
    <row r="2317" spans="1:1">
      <c r="A2317" s="158" t="s">
        <v>362</v>
      </c>
    </row>
    <row r="2318" spans="1:1">
      <c r="A2318" s="16" t="s">
        <v>180</v>
      </c>
    </row>
    <row r="2319" spans="1:1">
      <c r="A2319" s="16" t="s">
        <v>68</v>
      </c>
    </row>
    <row r="2320" spans="1:1">
      <c r="A2320" s="16" t="s">
        <v>69</v>
      </c>
    </row>
    <row r="2321" spans="1:1">
      <c r="A2321" s="16" t="s">
        <v>195</v>
      </c>
    </row>
    <row r="2322" spans="1:1">
      <c r="A2322" s="69" t="s">
        <v>361</v>
      </c>
    </row>
    <row r="2323" spans="1:1">
      <c r="A2323" s="158" t="s">
        <v>362</v>
      </c>
    </row>
    <row r="2324" spans="1:1">
      <c r="A2324" s="16" t="s">
        <v>180</v>
      </c>
    </row>
    <row r="2325" spans="1:1">
      <c r="A2325" s="16" t="s">
        <v>68</v>
      </c>
    </row>
    <row r="2326" spans="1:1">
      <c r="A2326" s="16" t="s">
        <v>69</v>
      </c>
    </row>
    <row r="2327" spans="1:1">
      <c r="A2327" s="16" t="s">
        <v>195</v>
      </c>
    </row>
    <row r="2328" spans="1:1">
      <c r="A2328" s="69" t="s">
        <v>361</v>
      </c>
    </row>
    <row r="2329" spans="1:1">
      <c r="A2329" s="158" t="s">
        <v>362</v>
      </c>
    </row>
    <row r="2330" spans="1:1">
      <c r="A2330" s="16" t="s">
        <v>180</v>
      </c>
    </row>
    <row r="2331" spans="1:1">
      <c r="A2331" s="16" t="s">
        <v>68</v>
      </c>
    </row>
    <row r="2332" spans="1:1">
      <c r="A2332" s="16" t="s">
        <v>69</v>
      </c>
    </row>
    <row r="2333" spans="1:1">
      <c r="A2333" s="16" t="s">
        <v>195</v>
      </c>
    </row>
    <row r="2334" spans="1:1">
      <c r="A2334" s="69" t="s">
        <v>361</v>
      </c>
    </row>
    <row r="2335" spans="1:1">
      <c r="A2335" s="158" t="s">
        <v>362</v>
      </c>
    </row>
    <row r="2336" spans="1:1">
      <c r="A2336" s="16" t="s">
        <v>180</v>
      </c>
    </row>
    <row r="2337" spans="1:1">
      <c r="A2337" s="16" t="s">
        <v>68</v>
      </c>
    </row>
    <row r="2338" spans="1:1">
      <c r="A2338" s="16" t="s">
        <v>69</v>
      </c>
    </row>
    <row r="2339" spans="1:1">
      <c r="A2339" s="16" t="s">
        <v>195</v>
      </c>
    </row>
    <row r="2340" spans="1:1">
      <c r="A2340" s="69" t="s">
        <v>361</v>
      </c>
    </row>
    <row r="2341" spans="1:1">
      <c r="A2341" s="158" t="s">
        <v>362</v>
      </c>
    </row>
    <row r="2342" spans="1:1">
      <c r="A2342" s="16" t="s">
        <v>180</v>
      </c>
    </row>
    <row r="2343" spans="1:1">
      <c r="A2343" s="16" t="s">
        <v>68</v>
      </c>
    </row>
    <row r="2344" spans="1:1">
      <c r="A2344" s="16" t="s">
        <v>69</v>
      </c>
    </row>
    <row r="2345" spans="1:1">
      <c r="A2345" s="16" t="s">
        <v>195</v>
      </c>
    </row>
    <row r="2346" spans="1:1">
      <c r="A2346" s="69" t="s">
        <v>361</v>
      </c>
    </row>
    <row r="2347" spans="1:1">
      <c r="A2347" s="158" t="s">
        <v>362</v>
      </c>
    </row>
    <row r="2348" spans="1:1">
      <c r="A2348" s="16" t="s">
        <v>180</v>
      </c>
    </row>
    <row r="2349" spans="1:1">
      <c r="A2349" s="16" t="s">
        <v>68</v>
      </c>
    </row>
    <row r="2350" spans="1:1">
      <c r="A2350" s="16" t="s">
        <v>69</v>
      </c>
    </row>
    <row r="2351" spans="1:1">
      <c r="A2351" s="16" t="s">
        <v>195</v>
      </c>
    </row>
    <row r="2352" spans="1:1">
      <c r="A2352" s="69" t="s">
        <v>361</v>
      </c>
    </row>
    <row r="2353" spans="1:1">
      <c r="A2353" s="158" t="s">
        <v>362</v>
      </c>
    </row>
    <row r="2354" spans="1:1">
      <c r="A2354" s="16" t="s">
        <v>180</v>
      </c>
    </row>
    <row r="2355" spans="1:1">
      <c r="A2355" s="16" t="s">
        <v>68</v>
      </c>
    </row>
    <row r="2356" spans="1:1">
      <c r="A2356" s="16" t="s">
        <v>69</v>
      </c>
    </row>
    <row r="2357" spans="1:1">
      <c r="A2357" s="16" t="s">
        <v>195</v>
      </c>
    </row>
    <row r="2358" spans="1:1">
      <c r="A2358" s="69" t="s">
        <v>361</v>
      </c>
    </row>
    <row r="2359" spans="1:1">
      <c r="A2359" s="158" t="s">
        <v>362</v>
      </c>
    </row>
    <row r="2360" spans="1:1">
      <c r="A2360" s="16" t="s">
        <v>180</v>
      </c>
    </row>
    <row r="2361" spans="1:1">
      <c r="A2361" s="16" t="s">
        <v>68</v>
      </c>
    </row>
    <row r="2362" spans="1:1">
      <c r="A2362" s="16" t="s">
        <v>69</v>
      </c>
    </row>
    <row r="2363" spans="1:1">
      <c r="A2363" s="16" t="s">
        <v>195</v>
      </c>
    </row>
    <row r="2364" spans="1:1">
      <c r="A2364" s="69" t="s">
        <v>361</v>
      </c>
    </row>
    <row r="2365" spans="1:1">
      <c r="A2365" s="158" t="s">
        <v>362</v>
      </c>
    </row>
    <row r="2366" spans="1:1">
      <c r="A2366" s="16" t="s">
        <v>180</v>
      </c>
    </row>
    <row r="2367" spans="1:1">
      <c r="A2367" s="16" t="s">
        <v>68</v>
      </c>
    </row>
    <row r="2368" spans="1:1">
      <c r="A2368" s="16" t="s">
        <v>69</v>
      </c>
    </row>
    <row r="2369" spans="1:1">
      <c r="A2369" s="16" t="s">
        <v>195</v>
      </c>
    </row>
    <row r="2370" spans="1:1">
      <c r="A2370" s="69" t="s">
        <v>361</v>
      </c>
    </row>
    <row r="2371" spans="1:1">
      <c r="A2371" s="158" t="s">
        <v>362</v>
      </c>
    </row>
    <row r="2372" spans="1:1">
      <c r="A2372" s="16" t="s">
        <v>180</v>
      </c>
    </row>
    <row r="2373" spans="1:1">
      <c r="A2373" s="16" t="s">
        <v>68</v>
      </c>
    </row>
    <row r="2374" spans="1:1">
      <c r="A2374" s="16" t="s">
        <v>69</v>
      </c>
    </row>
    <row r="2375" spans="1:1">
      <c r="A2375" s="16" t="s">
        <v>195</v>
      </c>
    </row>
    <row r="2376" spans="1:1">
      <c r="A2376" s="69" t="s">
        <v>361</v>
      </c>
    </row>
    <row r="2377" spans="1:1">
      <c r="A2377" s="158" t="s">
        <v>362</v>
      </c>
    </row>
    <row r="2378" spans="1:1">
      <c r="A2378" s="16" t="s">
        <v>180</v>
      </c>
    </row>
    <row r="2379" spans="1:1">
      <c r="A2379" s="16" t="s">
        <v>68</v>
      </c>
    </row>
    <row r="2380" spans="1:1">
      <c r="A2380" s="16" t="s">
        <v>69</v>
      </c>
    </row>
    <row r="2381" spans="1:1">
      <c r="A2381" s="16" t="s">
        <v>195</v>
      </c>
    </row>
    <row r="2382" spans="1:1">
      <c r="A2382" s="69" t="s">
        <v>361</v>
      </c>
    </row>
    <row r="2383" spans="1:1">
      <c r="A2383" s="158" t="s">
        <v>362</v>
      </c>
    </row>
    <row r="2384" spans="1:1">
      <c r="A2384" s="16" t="s">
        <v>180</v>
      </c>
    </row>
    <row r="2385" spans="1:1">
      <c r="A2385" s="16" t="s">
        <v>68</v>
      </c>
    </row>
    <row r="2386" spans="1:1">
      <c r="A2386" s="16" t="s">
        <v>69</v>
      </c>
    </row>
    <row r="2387" spans="1:1">
      <c r="A2387" s="16" t="s">
        <v>195</v>
      </c>
    </row>
    <row r="2388" spans="1:1">
      <c r="A2388" s="69" t="s">
        <v>361</v>
      </c>
    </row>
    <row r="2389" spans="1:1">
      <c r="A2389" s="158" t="s">
        <v>362</v>
      </c>
    </row>
    <row r="2390" spans="1:1">
      <c r="A2390" s="16" t="s">
        <v>180</v>
      </c>
    </row>
    <row r="2391" spans="1:1">
      <c r="A2391" s="16" t="s">
        <v>68</v>
      </c>
    </row>
    <row r="2392" spans="1:1">
      <c r="A2392" s="16" t="s">
        <v>69</v>
      </c>
    </row>
    <row r="2393" spans="1:1">
      <c r="A2393" s="16" t="s">
        <v>195</v>
      </c>
    </row>
    <row r="2394" spans="1:1">
      <c r="A2394" s="69" t="s">
        <v>361</v>
      </c>
    </row>
    <row r="2395" spans="1:1">
      <c r="A2395" s="158" t="s">
        <v>362</v>
      </c>
    </row>
    <row r="2396" spans="1:1">
      <c r="A2396" s="16" t="s">
        <v>180</v>
      </c>
    </row>
    <row r="2397" spans="1:1">
      <c r="A2397" s="16" t="s">
        <v>68</v>
      </c>
    </row>
    <row r="2398" spans="1:1">
      <c r="A2398" s="16" t="s">
        <v>69</v>
      </c>
    </row>
    <row r="2399" spans="1:1">
      <c r="A2399" s="16" t="s">
        <v>195</v>
      </c>
    </row>
    <row r="2400" spans="1:1">
      <c r="A2400" s="69" t="s">
        <v>361</v>
      </c>
    </row>
    <row r="2401" spans="1:1">
      <c r="A2401" s="158" t="s">
        <v>362</v>
      </c>
    </row>
    <row r="2402" spans="1:1">
      <c r="A2402" s="16" t="s">
        <v>180</v>
      </c>
    </row>
    <row r="2403" spans="1:1">
      <c r="A2403" s="16" t="s">
        <v>68</v>
      </c>
    </row>
    <row r="2404" spans="1:1">
      <c r="A2404" s="16" t="s">
        <v>69</v>
      </c>
    </row>
    <row r="2405" spans="1:1">
      <c r="A2405" s="16" t="s">
        <v>195</v>
      </c>
    </row>
    <row r="2406" spans="1:1">
      <c r="A2406" s="69" t="s">
        <v>361</v>
      </c>
    </row>
    <row r="2407" spans="1:1">
      <c r="A2407" s="158" t="s">
        <v>362</v>
      </c>
    </row>
    <row r="2408" spans="1:1">
      <c r="A2408" s="16" t="s">
        <v>180</v>
      </c>
    </row>
    <row r="2409" spans="1:1">
      <c r="A2409" s="16" t="s">
        <v>68</v>
      </c>
    </row>
    <row r="2410" spans="1:1">
      <c r="A2410" s="16" t="s">
        <v>69</v>
      </c>
    </row>
    <row r="2411" spans="1:1">
      <c r="A2411" s="16" t="s">
        <v>195</v>
      </c>
    </row>
    <row r="2412" spans="1:1">
      <c r="A2412" s="69" t="s">
        <v>361</v>
      </c>
    </row>
    <row r="2413" spans="1:1">
      <c r="A2413" s="158" t="s">
        <v>362</v>
      </c>
    </row>
    <row r="2414" spans="1:1">
      <c r="A2414" s="16" t="s">
        <v>180</v>
      </c>
    </row>
    <row r="2415" spans="1:1">
      <c r="A2415" s="16" t="s">
        <v>68</v>
      </c>
    </row>
    <row r="2416" spans="1:1">
      <c r="A2416" s="16" t="s">
        <v>69</v>
      </c>
    </row>
    <row r="2417" spans="1:1">
      <c r="A2417" s="16" t="s">
        <v>195</v>
      </c>
    </row>
    <row r="2418" spans="1:1">
      <c r="A2418" s="69" t="s">
        <v>361</v>
      </c>
    </row>
    <row r="2419" spans="1:1">
      <c r="A2419" s="158" t="s">
        <v>362</v>
      </c>
    </row>
    <row r="2420" spans="1:1">
      <c r="A2420" s="16" t="s">
        <v>180</v>
      </c>
    </row>
    <row r="2421" spans="1:1">
      <c r="A2421" s="16" t="s">
        <v>68</v>
      </c>
    </row>
    <row r="2422" spans="1:1">
      <c r="A2422" s="16" t="s">
        <v>69</v>
      </c>
    </row>
    <row r="2423" spans="1:1">
      <c r="A2423" s="16" t="s">
        <v>195</v>
      </c>
    </row>
    <row r="2424" spans="1:1">
      <c r="A2424" s="69" t="s">
        <v>361</v>
      </c>
    </row>
    <row r="2425" spans="1:1">
      <c r="A2425" s="158" t="s">
        <v>362</v>
      </c>
    </row>
    <row r="2426" spans="1:1">
      <c r="A2426" s="16" t="s">
        <v>180</v>
      </c>
    </row>
    <row r="2427" spans="1:1">
      <c r="A2427" s="16" t="s">
        <v>68</v>
      </c>
    </row>
    <row r="2428" spans="1:1">
      <c r="A2428" s="16" t="s">
        <v>69</v>
      </c>
    </row>
    <row r="2429" spans="1:1">
      <c r="A2429" s="16" t="s">
        <v>195</v>
      </c>
    </row>
    <row r="2430" spans="1:1">
      <c r="A2430" s="69" t="s">
        <v>361</v>
      </c>
    </row>
    <row r="2431" spans="1:1">
      <c r="A2431" s="158" t="s">
        <v>362</v>
      </c>
    </row>
    <row r="2432" spans="1:1">
      <c r="A2432" s="16" t="s">
        <v>180</v>
      </c>
    </row>
    <row r="2433" spans="1:1">
      <c r="A2433" s="16" t="s">
        <v>68</v>
      </c>
    </row>
    <row r="2434" spans="1:1">
      <c r="A2434" s="16" t="s">
        <v>69</v>
      </c>
    </row>
    <row r="2435" spans="1:1">
      <c r="A2435" s="16" t="s">
        <v>195</v>
      </c>
    </row>
    <row r="2436" spans="1:1">
      <c r="A2436" s="69" t="s">
        <v>361</v>
      </c>
    </row>
    <row r="2437" spans="1:1">
      <c r="A2437" s="158" t="s">
        <v>362</v>
      </c>
    </row>
    <row r="2438" spans="1:1">
      <c r="A2438" s="16" t="s">
        <v>180</v>
      </c>
    </row>
    <row r="2439" spans="1:1">
      <c r="A2439" s="16" t="s">
        <v>68</v>
      </c>
    </row>
    <row r="2440" spans="1:1">
      <c r="A2440" s="16" t="s">
        <v>69</v>
      </c>
    </row>
    <row r="2441" spans="1:1">
      <c r="A2441" s="16" t="s">
        <v>195</v>
      </c>
    </row>
    <row r="2442" spans="1:1">
      <c r="A2442" s="69" t="s">
        <v>361</v>
      </c>
    </row>
    <row r="2443" spans="1:1">
      <c r="A2443" s="158" t="s">
        <v>362</v>
      </c>
    </row>
    <row r="2444" spans="1:1">
      <c r="A2444" s="16" t="s">
        <v>180</v>
      </c>
    </row>
    <row r="2445" spans="1:1">
      <c r="A2445" s="16" t="s">
        <v>68</v>
      </c>
    </row>
    <row r="2446" spans="1:1">
      <c r="A2446" s="16" t="s">
        <v>69</v>
      </c>
    </row>
    <row r="2447" spans="1:1">
      <c r="A2447" s="16" t="s">
        <v>195</v>
      </c>
    </row>
    <row r="2448" spans="1:1">
      <c r="A2448" s="69" t="s">
        <v>361</v>
      </c>
    </row>
    <row r="2449" spans="1:1">
      <c r="A2449" s="158" t="s">
        <v>362</v>
      </c>
    </row>
    <row r="2450" spans="1:1">
      <c r="A2450" s="16" t="s">
        <v>180</v>
      </c>
    </row>
    <row r="2451" spans="1:1">
      <c r="A2451" s="16" t="s">
        <v>68</v>
      </c>
    </row>
    <row r="2452" spans="1:1">
      <c r="A2452" s="16" t="s">
        <v>69</v>
      </c>
    </row>
    <row r="2453" spans="1:1">
      <c r="A2453" s="16" t="s">
        <v>195</v>
      </c>
    </row>
    <row r="2454" spans="1:1">
      <c r="A2454" s="69" t="s">
        <v>361</v>
      </c>
    </row>
    <row r="2455" spans="1:1">
      <c r="A2455" s="158" t="s">
        <v>362</v>
      </c>
    </row>
    <row r="2456" spans="1:1">
      <c r="A2456" s="16" t="s">
        <v>180</v>
      </c>
    </row>
    <row r="2457" spans="1:1">
      <c r="A2457" s="16" t="s">
        <v>68</v>
      </c>
    </row>
    <row r="2458" spans="1:1">
      <c r="A2458" s="16" t="s">
        <v>69</v>
      </c>
    </row>
    <row r="2459" spans="1:1">
      <c r="A2459" s="16" t="s">
        <v>195</v>
      </c>
    </row>
    <row r="2460" spans="1:1">
      <c r="A2460" s="69" t="s">
        <v>361</v>
      </c>
    </row>
    <row r="2461" spans="1:1">
      <c r="A2461" s="158" t="s">
        <v>362</v>
      </c>
    </row>
    <row r="2462" spans="1:1">
      <c r="A2462" s="16" t="s">
        <v>180</v>
      </c>
    </row>
    <row r="2463" spans="1:1">
      <c r="A2463" s="16" t="s">
        <v>68</v>
      </c>
    </row>
    <row r="2464" spans="1:1">
      <c r="A2464" s="16" t="s">
        <v>69</v>
      </c>
    </row>
    <row r="2465" spans="1:1">
      <c r="A2465" s="16" t="s">
        <v>195</v>
      </c>
    </row>
    <row r="2466" spans="1:1">
      <c r="A2466" s="69" t="s">
        <v>361</v>
      </c>
    </row>
    <row r="2467" spans="1:1">
      <c r="A2467" s="158" t="s">
        <v>362</v>
      </c>
    </row>
    <row r="2468" spans="1:1">
      <c r="A2468" s="16" t="s">
        <v>180</v>
      </c>
    </row>
    <row r="2469" spans="1:1">
      <c r="A2469" s="16" t="s">
        <v>68</v>
      </c>
    </row>
    <row r="2470" spans="1:1">
      <c r="A2470" s="16" t="s">
        <v>69</v>
      </c>
    </row>
    <row r="2471" spans="1:1">
      <c r="A2471" s="16" t="s">
        <v>195</v>
      </c>
    </row>
    <row r="2472" spans="1:1">
      <c r="A2472" s="69" t="s">
        <v>361</v>
      </c>
    </row>
    <row r="2473" spans="1:1">
      <c r="A2473" s="158" t="s">
        <v>362</v>
      </c>
    </row>
    <row r="2474" spans="1:1">
      <c r="A2474" s="16" t="s">
        <v>180</v>
      </c>
    </row>
    <row r="2475" spans="1:1">
      <c r="A2475" s="16" t="s">
        <v>68</v>
      </c>
    </row>
    <row r="2476" spans="1:1">
      <c r="A2476" s="16" t="s">
        <v>69</v>
      </c>
    </row>
    <row r="2477" spans="1:1">
      <c r="A2477" s="16" t="s">
        <v>195</v>
      </c>
    </row>
    <row r="2478" spans="1:1">
      <c r="A2478" s="69" t="s">
        <v>361</v>
      </c>
    </row>
    <row r="2479" spans="1:1">
      <c r="A2479" s="158" t="s">
        <v>362</v>
      </c>
    </row>
    <row r="2480" spans="1:1">
      <c r="A2480" s="16" t="s">
        <v>180</v>
      </c>
    </row>
    <row r="2481" spans="1:1">
      <c r="A2481" s="16" t="s">
        <v>68</v>
      </c>
    </row>
    <row r="2482" spans="1:1">
      <c r="A2482" s="16" t="s">
        <v>69</v>
      </c>
    </row>
    <row r="2483" spans="1:1">
      <c r="A2483" s="16" t="s">
        <v>195</v>
      </c>
    </row>
    <row r="2484" spans="1:1">
      <c r="A2484" s="69" t="s">
        <v>361</v>
      </c>
    </row>
    <row r="2485" spans="1:1">
      <c r="A2485" s="158" t="s">
        <v>362</v>
      </c>
    </row>
    <row r="2486" spans="1:1">
      <c r="A2486" s="16" t="s">
        <v>180</v>
      </c>
    </row>
    <row r="2487" spans="1:1">
      <c r="A2487" s="16" t="s">
        <v>68</v>
      </c>
    </row>
    <row r="2488" spans="1:1">
      <c r="A2488" s="16" t="s">
        <v>69</v>
      </c>
    </row>
    <row r="2489" spans="1:1">
      <c r="A2489" s="16" t="s">
        <v>195</v>
      </c>
    </row>
    <row r="2490" spans="1:1">
      <c r="A2490" s="69" t="s">
        <v>361</v>
      </c>
    </row>
    <row r="2491" spans="1:1">
      <c r="A2491" s="158" t="s">
        <v>362</v>
      </c>
    </row>
    <row r="2492" spans="1:1">
      <c r="A2492" s="16" t="s">
        <v>180</v>
      </c>
    </row>
    <row r="2493" spans="1:1">
      <c r="A2493" s="16" t="s">
        <v>68</v>
      </c>
    </row>
    <row r="2494" spans="1:1">
      <c r="A2494" s="16" t="s">
        <v>69</v>
      </c>
    </row>
    <row r="2495" spans="1:1">
      <c r="A2495" s="16" t="s">
        <v>195</v>
      </c>
    </row>
    <row r="2496" spans="1:1">
      <c r="A2496" s="69" t="s">
        <v>361</v>
      </c>
    </row>
    <row r="2497" spans="1:1">
      <c r="A2497" s="158" t="s">
        <v>362</v>
      </c>
    </row>
    <row r="2498" spans="1:1">
      <c r="A2498" s="16" t="s">
        <v>180</v>
      </c>
    </row>
    <row r="2499" spans="1:1">
      <c r="A2499" s="16" t="s">
        <v>68</v>
      </c>
    </row>
    <row r="2500" spans="1:1">
      <c r="A2500" s="16" t="s">
        <v>69</v>
      </c>
    </row>
    <row r="2501" spans="1:1">
      <c r="A2501" s="16" t="s">
        <v>195</v>
      </c>
    </row>
    <row r="2502" spans="1:1">
      <c r="A2502" s="69" t="s">
        <v>361</v>
      </c>
    </row>
    <row r="2503" spans="1:1">
      <c r="A2503" s="158" t="s">
        <v>362</v>
      </c>
    </row>
    <row r="2504" spans="1:1">
      <c r="A2504" s="16" t="s">
        <v>180</v>
      </c>
    </row>
    <row r="2505" spans="1:1">
      <c r="A2505" s="16" t="s">
        <v>68</v>
      </c>
    </row>
    <row r="2506" spans="1:1">
      <c r="A2506" s="16" t="s">
        <v>69</v>
      </c>
    </row>
    <row r="2507" spans="1:1">
      <c r="A2507" s="16" t="s">
        <v>195</v>
      </c>
    </row>
    <row r="2508" spans="1:1">
      <c r="A2508" s="69" t="s">
        <v>361</v>
      </c>
    </row>
    <row r="2509" spans="1:1">
      <c r="A2509" s="158" t="s">
        <v>362</v>
      </c>
    </row>
    <row r="2510" spans="1:1">
      <c r="A2510" s="16" t="s">
        <v>180</v>
      </c>
    </row>
    <row r="2511" spans="1:1">
      <c r="A2511" s="16" t="s">
        <v>68</v>
      </c>
    </row>
    <row r="2512" spans="1:1">
      <c r="A2512" s="16" t="s">
        <v>69</v>
      </c>
    </row>
    <row r="2513" spans="1:1">
      <c r="A2513" s="16" t="s">
        <v>195</v>
      </c>
    </row>
    <row r="2514" spans="1:1">
      <c r="A2514" s="69" t="s">
        <v>361</v>
      </c>
    </row>
    <row r="2515" spans="1:1">
      <c r="A2515" s="158" t="s">
        <v>362</v>
      </c>
    </row>
    <row r="2516" spans="1:1">
      <c r="A2516" s="16" t="s">
        <v>180</v>
      </c>
    </row>
    <row r="2517" spans="1:1">
      <c r="A2517" s="16" t="s">
        <v>68</v>
      </c>
    </row>
    <row r="2518" spans="1:1">
      <c r="A2518" s="16" t="s">
        <v>69</v>
      </c>
    </row>
    <row r="2519" spans="1:1">
      <c r="A2519" s="16" t="s">
        <v>195</v>
      </c>
    </row>
    <row r="2520" spans="1:1">
      <c r="A2520" s="69" t="s">
        <v>361</v>
      </c>
    </row>
    <row r="2521" spans="1:1">
      <c r="A2521" s="158" t="s">
        <v>362</v>
      </c>
    </row>
    <row r="2522" spans="1:1">
      <c r="A2522" s="16" t="s">
        <v>180</v>
      </c>
    </row>
    <row r="2523" spans="1:1">
      <c r="A2523" s="16" t="s">
        <v>68</v>
      </c>
    </row>
    <row r="2524" spans="1:1">
      <c r="A2524" s="16" t="s">
        <v>69</v>
      </c>
    </row>
    <row r="2525" spans="1:1">
      <c r="A2525" s="16" t="s">
        <v>195</v>
      </c>
    </row>
    <row r="2526" spans="1:1">
      <c r="A2526" s="69" t="s">
        <v>361</v>
      </c>
    </row>
    <row r="2527" spans="1:1">
      <c r="A2527" s="158" t="s">
        <v>362</v>
      </c>
    </row>
    <row r="2528" spans="1:1">
      <c r="A2528" s="16" t="s">
        <v>180</v>
      </c>
    </row>
    <row r="2529" spans="1:1">
      <c r="A2529" s="16" t="s">
        <v>68</v>
      </c>
    </row>
    <row r="2530" spans="1:1">
      <c r="A2530" s="16" t="s">
        <v>69</v>
      </c>
    </row>
    <row r="2531" spans="1:1">
      <c r="A2531" s="16" t="s">
        <v>195</v>
      </c>
    </row>
    <row r="2532" spans="1:1">
      <c r="A2532" s="69" t="s">
        <v>361</v>
      </c>
    </row>
    <row r="2533" spans="1:1">
      <c r="A2533" s="158" t="s">
        <v>362</v>
      </c>
    </row>
    <row r="2534" spans="1:1">
      <c r="A2534" s="16" t="s">
        <v>180</v>
      </c>
    </row>
    <row r="2535" spans="1:1">
      <c r="A2535" s="16" t="s">
        <v>68</v>
      </c>
    </row>
    <row r="2536" spans="1:1">
      <c r="A2536" s="16" t="s">
        <v>69</v>
      </c>
    </row>
    <row r="2537" spans="1:1">
      <c r="A2537" s="16" t="s">
        <v>195</v>
      </c>
    </row>
    <row r="2538" spans="1:1">
      <c r="A2538" s="69" t="s">
        <v>361</v>
      </c>
    </row>
    <row r="2539" spans="1:1">
      <c r="A2539" s="158" t="s">
        <v>362</v>
      </c>
    </row>
    <row r="2540" spans="1:1">
      <c r="A2540" s="16" t="s">
        <v>180</v>
      </c>
    </row>
    <row r="2541" spans="1:1">
      <c r="A2541" s="16" t="s">
        <v>68</v>
      </c>
    </row>
    <row r="2542" spans="1:1">
      <c r="A2542" s="16" t="s">
        <v>69</v>
      </c>
    </row>
    <row r="2543" spans="1:1">
      <c r="A2543" s="16" t="s">
        <v>195</v>
      </c>
    </row>
    <row r="2544" spans="1:1">
      <c r="A2544" s="69" t="s">
        <v>361</v>
      </c>
    </row>
    <row r="2545" spans="1:1">
      <c r="A2545" s="158" t="s">
        <v>362</v>
      </c>
    </row>
    <row r="2546" spans="1:1">
      <c r="A2546" s="16" t="s">
        <v>180</v>
      </c>
    </row>
    <row r="2547" spans="1:1">
      <c r="A2547" s="16" t="s">
        <v>68</v>
      </c>
    </row>
    <row r="2548" spans="1:1">
      <c r="A2548" s="16" t="s">
        <v>69</v>
      </c>
    </row>
    <row r="2549" spans="1:1">
      <c r="A2549" s="16" t="s">
        <v>195</v>
      </c>
    </row>
    <row r="2550" spans="1:1">
      <c r="A2550" s="69" t="s">
        <v>361</v>
      </c>
    </row>
    <row r="2551" spans="1:1">
      <c r="A2551" s="158" t="s">
        <v>362</v>
      </c>
    </row>
    <row r="2552" spans="1:1">
      <c r="A2552" s="16" t="s">
        <v>180</v>
      </c>
    </row>
    <row r="2553" spans="1:1">
      <c r="A2553" s="16" t="s">
        <v>68</v>
      </c>
    </row>
    <row r="2554" spans="1:1">
      <c r="A2554" s="16" t="s">
        <v>69</v>
      </c>
    </row>
    <row r="2555" spans="1:1">
      <c r="A2555" s="16" t="s">
        <v>195</v>
      </c>
    </row>
    <row r="2556" spans="1:1">
      <c r="A2556" s="69" t="s">
        <v>361</v>
      </c>
    </row>
    <row r="2557" spans="1:1">
      <c r="A2557" s="158" t="s">
        <v>362</v>
      </c>
    </row>
    <row r="2558" spans="1:1">
      <c r="A2558" s="16" t="s">
        <v>180</v>
      </c>
    </row>
    <row r="2559" spans="1:1">
      <c r="A2559" s="16" t="s">
        <v>68</v>
      </c>
    </row>
    <row r="2560" spans="1:1">
      <c r="A2560" s="16" t="s">
        <v>69</v>
      </c>
    </row>
    <row r="2561" spans="1:1">
      <c r="A2561" s="16" t="s">
        <v>195</v>
      </c>
    </row>
    <row r="2562" spans="1:1">
      <c r="A2562" s="69" t="s">
        <v>361</v>
      </c>
    </row>
    <row r="2563" spans="1:1">
      <c r="A2563" s="158" t="s">
        <v>362</v>
      </c>
    </row>
    <row r="2564" spans="1:1">
      <c r="A2564" s="16" t="s">
        <v>180</v>
      </c>
    </row>
    <row r="2565" spans="1:1">
      <c r="A2565" s="16" t="s">
        <v>68</v>
      </c>
    </row>
    <row r="2566" spans="1:1">
      <c r="A2566" s="16" t="s">
        <v>69</v>
      </c>
    </row>
    <row r="2567" spans="1:1">
      <c r="A2567" s="16" t="s">
        <v>195</v>
      </c>
    </row>
    <row r="2568" spans="1:1">
      <c r="A2568" s="69" t="s">
        <v>361</v>
      </c>
    </row>
    <row r="2569" spans="1:1">
      <c r="A2569" s="158" t="s">
        <v>362</v>
      </c>
    </row>
    <row r="2570" spans="1:1">
      <c r="A2570" s="16" t="s">
        <v>180</v>
      </c>
    </row>
    <row r="2571" spans="1:1">
      <c r="A2571" s="16" t="s">
        <v>68</v>
      </c>
    </row>
    <row r="2572" spans="1:1">
      <c r="A2572" s="16" t="s">
        <v>69</v>
      </c>
    </row>
    <row r="2573" spans="1:1">
      <c r="A2573" s="16" t="s">
        <v>195</v>
      </c>
    </row>
    <row r="2574" spans="1:1">
      <c r="A2574" s="69" t="s">
        <v>361</v>
      </c>
    </row>
    <row r="2575" spans="1:1">
      <c r="A2575" s="158" t="s">
        <v>362</v>
      </c>
    </row>
    <row r="2576" spans="1:1">
      <c r="A2576" s="16" t="s">
        <v>180</v>
      </c>
    </row>
    <row r="2577" spans="1:1">
      <c r="A2577" s="16" t="s">
        <v>68</v>
      </c>
    </row>
    <row r="2578" spans="1:1">
      <c r="A2578" s="16" t="s">
        <v>69</v>
      </c>
    </row>
    <row r="2579" spans="1:1">
      <c r="A2579" s="16" t="s">
        <v>195</v>
      </c>
    </row>
    <row r="2580" spans="1:1">
      <c r="A2580" s="69" t="s">
        <v>361</v>
      </c>
    </row>
    <row r="2581" spans="1:1">
      <c r="A2581" s="158" t="s">
        <v>362</v>
      </c>
    </row>
    <row r="2582" spans="1:1">
      <c r="A2582" s="16" t="s">
        <v>180</v>
      </c>
    </row>
    <row r="2583" spans="1:1">
      <c r="A2583" s="16" t="s">
        <v>68</v>
      </c>
    </row>
    <row r="2584" spans="1:1">
      <c r="A2584" s="16" t="s">
        <v>69</v>
      </c>
    </row>
    <row r="2585" spans="1:1">
      <c r="A2585" s="16" t="s">
        <v>195</v>
      </c>
    </row>
    <row r="2586" spans="1:1">
      <c r="A2586" s="69" t="s">
        <v>361</v>
      </c>
    </row>
    <row r="2587" spans="1:1">
      <c r="A2587" s="158" t="s">
        <v>362</v>
      </c>
    </row>
    <row r="2588" spans="1:1">
      <c r="A2588" s="16" t="s">
        <v>180</v>
      </c>
    </row>
    <row r="2589" spans="1:1">
      <c r="A2589" s="16" t="s">
        <v>68</v>
      </c>
    </row>
    <row r="2590" spans="1:1">
      <c r="A2590" s="16" t="s">
        <v>69</v>
      </c>
    </row>
    <row r="2591" spans="1:1">
      <c r="A2591" s="16" t="s">
        <v>195</v>
      </c>
    </row>
    <row r="2592" spans="1:1">
      <c r="A2592" s="69" t="s">
        <v>361</v>
      </c>
    </row>
    <row r="2593" spans="1:1">
      <c r="A2593" s="158" t="s">
        <v>362</v>
      </c>
    </row>
    <row r="2594" spans="1:1">
      <c r="A2594" s="16" t="s">
        <v>180</v>
      </c>
    </row>
    <row r="2595" spans="1:1">
      <c r="A2595" s="16" t="s">
        <v>68</v>
      </c>
    </row>
    <row r="2596" spans="1:1">
      <c r="A2596" s="16" t="s">
        <v>69</v>
      </c>
    </row>
    <row r="2597" spans="1:1">
      <c r="A2597" s="16" t="s">
        <v>195</v>
      </c>
    </row>
    <row r="2598" spans="1:1">
      <c r="A2598" s="69" t="s">
        <v>361</v>
      </c>
    </row>
    <row r="2599" spans="1:1">
      <c r="A2599" s="158" t="s">
        <v>362</v>
      </c>
    </row>
    <row r="2600" spans="1:1">
      <c r="A2600" s="16" t="s">
        <v>180</v>
      </c>
    </row>
    <row r="2601" spans="1:1">
      <c r="A2601" s="16" t="s">
        <v>68</v>
      </c>
    </row>
    <row r="2602" spans="1:1">
      <c r="A2602" s="16" t="s">
        <v>69</v>
      </c>
    </row>
    <row r="2603" spans="1:1">
      <c r="A2603" s="16" t="s">
        <v>195</v>
      </c>
    </row>
    <row r="2604" spans="1:1">
      <c r="A2604" s="69" t="s">
        <v>361</v>
      </c>
    </row>
    <row r="2605" spans="1:1">
      <c r="A2605" s="158" t="s">
        <v>362</v>
      </c>
    </row>
    <row r="2606" spans="1:1">
      <c r="A2606" s="16" t="s">
        <v>180</v>
      </c>
    </row>
    <row r="2607" spans="1:1">
      <c r="A2607" s="16" t="s">
        <v>68</v>
      </c>
    </row>
    <row r="2608" spans="1:1">
      <c r="A2608" s="16" t="s">
        <v>69</v>
      </c>
    </row>
    <row r="2609" spans="1:1">
      <c r="A2609" s="16" t="s">
        <v>195</v>
      </c>
    </row>
    <row r="2610" spans="1:1">
      <c r="A2610" s="69" t="s">
        <v>361</v>
      </c>
    </row>
    <row r="2611" spans="1:1">
      <c r="A2611" s="158" t="s">
        <v>362</v>
      </c>
    </row>
    <row r="2612" spans="1:1">
      <c r="A2612" s="16" t="s">
        <v>180</v>
      </c>
    </row>
    <row r="2613" spans="1:1">
      <c r="A2613" s="16" t="s">
        <v>68</v>
      </c>
    </row>
    <row r="2614" spans="1:1">
      <c r="A2614" s="16" t="s">
        <v>69</v>
      </c>
    </row>
    <row r="2615" spans="1:1">
      <c r="A2615" s="16" t="s">
        <v>195</v>
      </c>
    </row>
    <row r="2616" spans="1:1">
      <c r="A2616" s="69" t="s">
        <v>361</v>
      </c>
    </row>
    <row r="2617" spans="1:1">
      <c r="A2617" s="158" t="s">
        <v>362</v>
      </c>
    </row>
    <row r="2618" spans="1:1">
      <c r="A2618" s="16" t="s">
        <v>180</v>
      </c>
    </row>
    <row r="2619" spans="1:1">
      <c r="A2619" s="16" t="s">
        <v>68</v>
      </c>
    </row>
    <row r="2620" spans="1:1">
      <c r="A2620" s="16" t="s">
        <v>69</v>
      </c>
    </row>
    <row r="2621" spans="1:1">
      <c r="A2621" s="16" t="s">
        <v>195</v>
      </c>
    </row>
    <row r="2622" spans="1:1">
      <c r="A2622" s="69" t="s">
        <v>361</v>
      </c>
    </row>
    <row r="2623" spans="1:1">
      <c r="A2623" s="158" t="s">
        <v>362</v>
      </c>
    </row>
    <row r="2624" spans="1:1">
      <c r="A2624" s="16" t="s">
        <v>180</v>
      </c>
    </row>
    <row r="2625" spans="1:1">
      <c r="A2625" s="16" t="s">
        <v>68</v>
      </c>
    </row>
    <row r="2626" spans="1:1">
      <c r="A2626" s="16" t="s">
        <v>69</v>
      </c>
    </row>
    <row r="2627" spans="1:1">
      <c r="A2627" s="16" t="s">
        <v>195</v>
      </c>
    </row>
    <row r="2628" spans="1:1">
      <c r="A2628" s="69" t="s">
        <v>361</v>
      </c>
    </row>
    <row r="2629" spans="1:1">
      <c r="A2629" s="158" t="s">
        <v>362</v>
      </c>
    </row>
    <row r="2630" spans="1:1">
      <c r="A2630" s="16" t="s">
        <v>180</v>
      </c>
    </row>
    <row r="2631" spans="1:1">
      <c r="A2631" s="16" t="s">
        <v>68</v>
      </c>
    </row>
    <row r="2632" spans="1:1">
      <c r="A2632" s="16" t="s">
        <v>69</v>
      </c>
    </row>
    <row r="2633" spans="1:1">
      <c r="A2633" s="16" t="s">
        <v>195</v>
      </c>
    </row>
    <row r="2634" spans="1:1">
      <c r="A2634" s="69" t="s">
        <v>361</v>
      </c>
    </row>
    <row r="2635" spans="1:1">
      <c r="A2635" s="158" t="s">
        <v>362</v>
      </c>
    </row>
    <row r="2636" spans="1:1">
      <c r="A2636" s="16" t="s">
        <v>180</v>
      </c>
    </row>
    <row r="2637" spans="1:1">
      <c r="A2637" s="16" t="s">
        <v>68</v>
      </c>
    </row>
    <row r="2638" spans="1:1">
      <c r="A2638" s="16" t="s">
        <v>69</v>
      </c>
    </row>
    <row r="2639" spans="1:1">
      <c r="A2639" s="16" t="s">
        <v>195</v>
      </c>
    </row>
    <row r="2640" spans="1:1">
      <c r="A2640" s="69" t="s">
        <v>361</v>
      </c>
    </row>
    <row r="2641" spans="1:1">
      <c r="A2641" s="158" t="s">
        <v>362</v>
      </c>
    </row>
    <row r="2642" spans="1:1">
      <c r="A2642" s="16" t="s">
        <v>180</v>
      </c>
    </row>
    <row r="2643" spans="1:1">
      <c r="A2643" s="16" t="s">
        <v>68</v>
      </c>
    </row>
    <row r="2644" spans="1:1">
      <c r="A2644" s="16" t="s">
        <v>69</v>
      </c>
    </row>
    <row r="2645" spans="1:1">
      <c r="A2645" s="16" t="s">
        <v>195</v>
      </c>
    </row>
    <row r="2646" spans="1:1">
      <c r="A2646" s="69" t="s">
        <v>361</v>
      </c>
    </row>
    <row r="2647" spans="1:1">
      <c r="A2647" s="158" t="s">
        <v>362</v>
      </c>
    </row>
    <row r="2648" spans="1:1">
      <c r="A2648" s="16" t="s">
        <v>180</v>
      </c>
    </row>
    <row r="2649" spans="1:1">
      <c r="A2649" s="16" t="s">
        <v>68</v>
      </c>
    </row>
    <row r="2650" spans="1:1">
      <c r="A2650" s="16" t="s">
        <v>69</v>
      </c>
    </row>
    <row r="2651" spans="1:1">
      <c r="A2651" s="16" t="s">
        <v>195</v>
      </c>
    </row>
    <row r="2652" spans="1:1">
      <c r="A2652" s="69" t="s">
        <v>361</v>
      </c>
    </row>
    <row r="2653" spans="1:1">
      <c r="A2653" s="158" t="s">
        <v>362</v>
      </c>
    </row>
    <row r="2654" spans="1:1">
      <c r="A2654" s="16" t="s">
        <v>180</v>
      </c>
    </row>
    <row r="2655" spans="1:1">
      <c r="A2655" s="16" t="s">
        <v>68</v>
      </c>
    </row>
    <row r="2656" spans="1:1">
      <c r="A2656" s="16" t="s">
        <v>69</v>
      </c>
    </row>
    <row r="2657" spans="1:1">
      <c r="A2657" s="16" t="s">
        <v>195</v>
      </c>
    </row>
    <row r="2658" spans="1:1">
      <c r="A2658" s="69" t="s">
        <v>361</v>
      </c>
    </row>
    <row r="2659" spans="1:1">
      <c r="A2659" s="158" t="s">
        <v>362</v>
      </c>
    </row>
    <row r="2660" spans="1:1">
      <c r="A2660" s="16" t="s">
        <v>180</v>
      </c>
    </row>
    <row r="2661" spans="1:1">
      <c r="A2661" s="16" t="s">
        <v>68</v>
      </c>
    </row>
    <row r="2662" spans="1:1">
      <c r="A2662" s="16" t="s">
        <v>69</v>
      </c>
    </row>
    <row r="2663" spans="1:1">
      <c r="A2663" s="16" t="s">
        <v>195</v>
      </c>
    </row>
    <row r="2664" spans="1:1">
      <c r="A2664" s="69" t="s">
        <v>361</v>
      </c>
    </row>
    <row r="2665" spans="1:1">
      <c r="A2665" s="158" t="s">
        <v>362</v>
      </c>
    </row>
    <row r="2666" spans="1:1">
      <c r="A2666" s="16" t="s">
        <v>180</v>
      </c>
    </row>
    <row r="2667" spans="1:1">
      <c r="A2667" s="16" t="s">
        <v>68</v>
      </c>
    </row>
    <row r="2668" spans="1:1">
      <c r="A2668" s="16" t="s">
        <v>69</v>
      </c>
    </row>
    <row r="2669" spans="1:1">
      <c r="A2669" s="16" t="s">
        <v>195</v>
      </c>
    </row>
    <row r="2670" spans="1:1">
      <c r="A2670" s="69" t="s">
        <v>361</v>
      </c>
    </row>
    <row r="2671" spans="1:1">
      <c r="A2671" s="158" t="s">
        <v>362</v>
      </c>
    </row>
    <row r="2672" spans="1:1">
      <c r="A2672" s="16" t="s">
        <v>180</v>
      </c>
    </row>
    <row r="2673" spans="1:1">
      <c r="A2673" s="16" t="s">
        <v>68</v>
      </c>
    </row>
    <row r="2674" spans="1:1">
      <c r="A2674" s="16" t="s">
        <v>69</v>
      </c>
    </row>
    <row r="2675" spans="1:1">
      <c r="A2675" s="16" t="s">
        <v>195</v>
      </c>
    </row>
    <row r="2676" spans="1:1">
      <c r="A2676" s="69" t="s">
        <v>361</v>
      </c>
    </row>
    <row r="2677" spans="1:1">
      <c r="A2677" s="158" t="s">
        <v>362</v>
      </c>
    </row>
    <row r="2678" spans="1:1">
      <c r="A2678" s="16" t="s">
        <v>180</v>
      </c>
    </row>
    <row r="2679" spans="1:1">
      <c r="A2679" s="16" t="s">
        <v>68</v>
      </c>
    </row>
    <row r="2680" spans="1:1">
      <c r="A2680" s="16" t="s">
        <v>69</v>
      </c>
    </row>
    <row r="2681" spans="1:1">
      <c r="A2681" s="16" t="s">
        <v>195</v>
      </c>
    </row>
    <row r="2682" spans="1:1">
      <c r="A2682" s="69" t="s">
        <v>361</v>
      </c>
    </row>
    <row r="2683" spans="1:1">
      <c r="A2683" s="158" t="s">
        <v>362</v>
      </c>
    </row>
    <row r="2684" spans="1:1">
      <c r="A2684" s="16" t="s">
        <v>180</v>
      </c>
    </row>
    <row r="2685" spans="1:1">
      <c r="A2685" s="16" t="s">
        <v>68</v>
      </c>
    </row>
    <row r="2686" spans="1:1">
      <c r="A2686" s="16" t="s">
        <v>69</v>
      </c>
    </row>
    <row r="2687" spans="1:1">
      <c r="A2687" s="16" t="s">
        <v>195</v>
      </c>
    </row>
    <row r="2688" spans="1:1">
      <c r="A2688" s="69" t="s">
        <v>361</v>
      </c>
    </row>
    <row r="2689" spans="1:1">
      <c r="A2689" s="158" t="s">
        <v>362</v>
      </c>
    </row>
    <row r="2690" spans="1:1">
      <c r="A2690" s="16" t="s">
        <v>180</v>
      </c>
    </row>
    <row r="2691" spans="1:1">
      <c r="A2691" s="16" t="s">
        <v>68</v>
      </c>
    </row>
    <row r="2692" spans="1:1">
      <c r="A2692" s="16" t="s">
        <v>69</v>
      </c>
    </row>
    <row r="2693" spans="1:1">
      <c r="A2693" s="16" t="s">
        <v>195</v>
      </c>
    </row>
    <row r="2694" spans="1:1">
      <c r="A2694" s="69" t="s">
        <v>361</v>
      </c>
    </row>
    <row r="2695" spans="1:1">
      <c r="A2695" s="158" t="s">
        <v>362</v>
      </c>
    </row>
    <row r="2696" spans="1:1">
      <c r="A2696" s="16" t="s">
        <v>180</v>
      </c>
    </row>
    <row r="2697" spans="1:1">
      <c r="A2697" s="16" t="s">
        <v>68</v>
      </c>
    </row>
    <row r="2698" spans="1:1">
      <c r="A2698" s="16" t="s">
        <v>69</v>
      </c>
    </row>
    <row r="2699" spans="1:1">
      <c r="A2699" s="16" t="s">
        <v>195</v>
      </c>
    </row>
    <row r="2700" spans="1:1">
      <c r="A2700" s="69" t="s">
        <v>361</v>
      </c>
    </row>
    <row r="2701" spans="1:1">
      <c r="A2701" s="158" t="s">
        <v>362</v>
      </c>
    </row>
    <row r="2702" spans="1:1">
      <c r="A2702" s="16" t="s">
        <v>180</v>
      </c>
    </row>
    <row r="2703" spans="1:1">
      <c r="A2703" s="16" t="s">
        <v>68</v>
      </c>
    </row>
    <row r="2704" spans="1:1">
      <c r="A2704" s="16" t="s">
        <v>69</v>
      </c>
    </row>
    <row r="2705" spans="1:1">
      <c r="A2705" s="16" t="s">
        <v>195</v>
      </c>
    </row>
    <row r="2706" spans="1:1">
      <c r="A2706" s="69" t="s">
        <v>361</v>
      </c>
    </row>
    <row r="2707" spans="1:1">
      <c r="A2707" s="158" t="s">
        <v>362</v>
      </c>
    </row>
    <row r="2708" spans="1:1">
      <c r="A2708" s="16" t="s">
        <v>180</v>
      </c>
    </row>
    <row r="2709" spans="1:1">
      <c r="A2709" s="16" t="s">
        <v>68</v>
      </c>
    </row>
    <row r="2710" spans="1:1">
      <c r="A2710" s="16" t="s">
        <v>69</v>
      </c>
    </row>
    <row r="2711" spans="1:1">
      <c r="A2711" s="16" t="s">
        <v>195</v>
      </c>
    </row>
    <row r="2712" spans="1:1">
      <c r="A2712" s="69" t="s">
        <v>361</v>
      </c>
    </row>
    <row r="2713" spans="1:1">
      <c r="A2713" s="158" t="s">
        <v>362</v>
      </c>
    </row>
    <row r="2714" spans="1:1">
      <c r="A2714" s="16" t="s">
        <v>180</v>
      </c>
    </row>
    <row r="2715" spans="1:1">
      <c r="A2715" s="16" t="s">
        <v>68</v>
      </c>
    </row>
    <row r="2716" spans="1:1">
      <c r="A2716" s="16" t="s">
        <v>69</v>
      </c>
    </row>
    <row r="2717" spans="1:1">
      <c r="A2717" s="16" t="s">
        <v>195</v>
      </c>
    </row>
    <row r="2718" spans="1:1">
      <c r="A2718" s="69" t="s">
        <v>361</v>
      </c>
    </row>
    <row r="2719" spans="1:1">
      <c r="A2719" s="158" t="s">
        <v>362</v>
      </c>
    </row>
    <row r="2720" spans="1:1">
      <c r="A2720" s="16" t="s">
        <v>180</v>
      </c>
    </row>
    <row r="2721" spans="1:1">
      <c r="A2721" s="16" t="s">
        <v>68</v>
      </c>
    </row>
    <row r="2722" spans="1:1">
      <c r="A2722" s="16" t="s">
        <v>69</v>
      </c>
    </row>
    <row r="2723" spans="1:1">
      <c r="A2723" s="16" t="s">
        <v>195</v>
      </c>
    </row>
    <row r="2724" spans="1:1">
      <c r="A2724" s="69" t="s">
        <v>361</v>
      </c>
    </row>
    <row r="2725" spans="1:1">
      <c r="A2725" s="158" t="s">
        <v>362</v>
      </c>
    </row>
    <row r="2726" spans="1:1">
      <c r="A2726" s="16" t="s">
        <v>180</v>
      </c>
    </row>
    <row r="2727" spans="1:1">
      <c r="A2727" s="16" t="s">
        <v>68</v>
      </c>
    </row>
    <row r="2728" spans="1:1">
      <c r="A2728" s="16" t="s">
        <v>69</v>
      </c>
    </row>
    <row r="2729" spans="1:1">
      <c r="A2729" s="16" t="s">
        <v>195</v>
      </c>
    </row>
    <row r="2730" spans="1:1">
      <c r="A2730" s="69" t="s">
        <v>361</v>
      </c>
    </row>
    <row r="2731" spans="1:1">
      <c r="A2731" s="158" t="s">
        <v>362</v>
      </c>
    </row>
    <row r="2732" spans="1:1">
      <c r="A2732" s="16" t="s">
        <v>180</v>
      </c>
    </row>
    <row r="2733" spans="1:1">
      <c r="A2733" s="16" t="s">
        <v>68</v>
      </c>
    </row>
    <row r="2734" spans="1:1">
      <c r="A2734" s="16" t="s">
        <v>69</v>
      </c>
    </row>
    <row r="2735" spans="1:1">
      <c r="A2735" s="16" t="s">
        <v>195</v>
      </c>
    </row>
    <row r="2736" spans="1:1">
      <c r="A2736" s="69" t="s">
        <v>361</v>
      </c>
    </row>
    <row r="2737" spans="1:1">
      <c r="A2737" s="158" t="s">
        <v>362</v>
      </c>
    </row>
    <row r="2738" spans="1:1">
      <c r="A2738" s="16" t="s">
        <v>180</v>
      </c>
    </row>
    <row r="2739" spans="1:1">
      <c r="A2739" s="16" t="s">
        <v>68</v>
      </c>
    </row>
    <row r="2740" spans="1:1">
      <c r="A2740" s="16" t="s">
        <v>69</v>
      </c>
    </row>
    <row r="2741" spans="1:1">
      <c r="A2741" s="16" t="s">
        <v>195</v>
      </c>
    </row>
    <row r="2742" spans="1:1">
      <c r="A2742" s="69" t="s">
        <v>361</v>
      </c>
    </row>
    <row r="2743" spans="1:1">
      <c r="A2743" s="158" t="s">
        <v>362</v>
      </c>
    </row>
    <row r="2744" spans="1:1">
      <c r="A2744" s="16" t="s">
        <v>180</v>
      </c>
    </row>
    <row r="2745" spans="1:1">
      <c r="A2745" s="16" t="s">
        <v>68</v>
      </c>
    </row>
    <row r="2746" spans="1:1">
      <c r="A2746" s="16" t="s">
        <v>69</v>
      </c>
    </row>
    <row r="2747" spans="1:1">
      <c r="A2747" s="16" t="s">
        <v>195</v>
      </c>
    </row>
    <row r="2748" spans="1:1">
      <c r="A2748" s="69" t="s">
        <v>361</v>
      </c>
    </row>
    <row r="2749" spans="1:1">
      <c r="A2749" s="158" t="s">
        <v>362</v>
      </c>
    </row>
    <row r="2750" spans="1:1">
      <c r="A2750" s="16" t="s">
        <v>180</v>
      </c>
    </row>
    <row r="2751" spans="1:1">
      <c r="A2751" s="16" t="s">
        <v>68</v>
      </c>
    </row>
    <row r="2752" spans="1:1">
      <c r="A2752" s="16" t="s">
        <v>69</v>
      </c>
    </row>
    <row r="2753" spans="1:1">
      <c r="A2753" s="16" t="s">
        <v>195</v>
      </c>
    </row>
    <row r="2754" spans="1:1">
      <c r="A2754" s="69" t="s">
        <v>361</v>
      </c>
    </row>
    <row r="2755" spans="1:1">
      <c r="A2755" s="158" t="s">
        <v>362</v>
      </c>
    </row>
    <row r="2756" spans="1:1">
      <c r="A2756" s="16" t="s">
        <v>180</v>
      </c>
    </row>
    <row r="2757" spans="1:1">
      <c r="A2757" s="16" t="s">
        <v>68</v>
      </c>
    </row>
    <row r="2758" spans="1:1">
      <c r="A2758" s="16" t="s">
        <v>69</v>
      </c>
    </row>
    <row r="2759" spans="1:1">
      <c r="A2759" s="16" t="s">
        <v>195</v>
      </c>
    </row>
    <row r="2760" spans="1:1">
      <c r="A2760" s="69" t="s">
        <v>361</v>
      </c>
    </row>
    <row r="2761" spans="1:1">
      <c r="A2761" s="158" t="s">
        <v>362</v>
      </c>
    </row>
    <row r="2762" spans="1:1">
      <c r="A2762" s="16" t="s">
        <v>180</v>
      </c>
    </row>
    <row r="2763" spans="1:1">
      <c r="A2763" s="16" t="s">
        <v>68</v>
      </c>
    </row>
    <row r="2764" spans="1:1">
      <c r="A2764" s="16" t="s">
        <v>69</v>
      </c>
    </row>
    <row r="2765" spans="1:1">
      <c r="A2765" s="16" t="s">
        <v>195</v>
      </c>
    </row>
    <row r="2766" spans="1:1">
      <c r="A2766" s="69" t="s">
        <v>361</v>
      </c>
    </row>
    <row r="2767" spans="1:1">
      <c r="A2767" s="158" t="s">
        <v>362</v>
      </c>
    </row>
    <row r="2768" spans="1:1">
      <c r="A2768" s="16" t="s">
        <v>180</v>
      </c>
    </row>
    <row r="2769" spans="1:1">
      <c r="A2769" s="16" t="s">
        <v>68</v>
      </c>
    </row>
    <row r="2770" spans="1:1">
      <c r="A2770" s="16" t="s">
        <v>69</v>
      </c>
    </row>
    <row r="2771" spans="1:1">
      <c r="A2771" s="16" t="s">
        <v>195</v>
      </c>
    </row>
    <row r="2772" spans="1:1">
      <c r="A2772" s="69" t="s">
        <v>361</v>
      </c>
    </row>
    <row r="2773" spans="1:1">
      <c r="A2773" s="158" t="s">
        <v>362</v>
      </c>
    </row>
    <row r="2774" spans="1:1">
      <c r="A2774" s="16" t="s">
        <v>180</v>
      </c>
    </row>
    <row r="2775" spans="1:1">
      <c r="A2775" s="16" t="s">
        <v>68</v>
      </c>
    </row>
    <row r="2776" spans="1:1">
      <c r="A2776" s="16" t="s">
        <v>69</v>
      </c>
    </row>
    <row r="2777" spans="1:1">
      <c r="A2777" s="16" t="s">
        <v>195</v>
      </c>
    </row>
    <row r="2778" spans="1:1">
      <c r="A2778" s="69" t="s">
        <v>361</v>
      </c>
    </row>
    <row r="2779" spans="1:1">
      <c r="A2779" s="158" t="s">
        <v>362</v>
      </c>
    </row>
    <row r="2780" spans="1:1">
      <c r="A2780" s="16" t="s">
        <v>180</v>
      </c>
    </row>
    <row r="2781" spans="1:1">
      <c r="A2781" s="16" t="s">
        <v>68</v>
      </c>
    </row>
    <row r="2782" spans="1:1">
      <c r="A2782" s="16" t="s">
        <v>69</v>
      </c>
    </row>
    <row r="2783" spans="1:1">
      <c r="A2783" s="16" t="s">
        <v>195</v>
      </c>
    </row>
    <row r="2784" spans="1:1">
      <c r="A2784" s="69" t="s">
        <v>361</v>
      </c>
    </row>
    <row r="2785" spans="1:1">
      <c r="A2785" s="158" t="s">
        <v>362</v>
      </c>
    </row>
    <row r="2786" spans="1:1">
      <c r="A2786" s="16" t="s">
        <v>180</v>
      </c>
    </row>
    <row r="2787" spans="1:1">
      <c r="A2787" s="16" t="s">
        <v>68</v>
      </c>
    </row>
    <row r="2788" spans="1:1">
      <c r="A2788" s="16" t="s">
        <v>69</v>
      </c>
    </row>
    <row r="2789" spans="1:1">
      <c r="A2789" s="16" t="s">
        <v>195</v>
      </c>
    </row>
    <row r="2790" spans="1:1">
      <c r="A2790" s="69" t="s">
        <v>361</v>
      </c>
    </row>
    <row r="2791" spans="1:1">
      <c r="A2791" s="158" t="s">
        <v>362</v>
      </c>
    </row>
    <row r="2792" spans="1:1">
      <c r="A2792" s="16" t="s">
        <v>180</v>
      </c>
    </row>
    <row r="2793" spans="1:1">
      <c r="A2793" s="16" t="s">
        <v>68</v>
      </c>
    </row>
    <row r="2794" spans="1:1">
      <c r="A2794" s="16" t="s">
        <v>69</v>
      </c>
    </row>
    <row r="2795" spans="1:1">
      <c r="A2795" s="16" t="s">
        <v>195</v>
      </c>
    </row>
    <row r="2796" spans="1:1">
      <c r="A2796" s="69" t="s">
        <v>361</v>
      </c>
    </row>
    <row r="2797" spans="1:1">
      <c r="A2797" s="158" t="s">
        <v>362</v>
      </c>
    </row>
    <row r="2798" spans="1:1">
      <c r="A2798" s="16" t="s">
        <v>180</v>
      </c>
    </row>
    <row r="2799" spans="1:1">
      <c r="A2799" s="16" t="s">
        <v>68</v>
      </c>
    </row>
    <row r="2800" spans="1:1">
      <c r="A2800" s="16" t="s">
        <v>69</v>
      </c>
    </row>
    <row r="2801" spans="1:1">
      <c r="A2801" s="16" t="s">
        <v>195</v>
      </c>
    </row>
    <row r="2802" spans="1:1">
      <c r="A2802" s="69" t="s">
        <v>361</v>
      </c>
    </row>
    <row r="2803" spans="1:1">
      <c r="A2803" s="158" t="s">
        <v>362</v>
      </c>
    </row>
    <row r="2804" spans="1:1">
      <c r="A2804" s="16" t="s">
        <v>180</v>
      </c>
    </row>
    <row r="2805" spans="1:1">
      <c r="A2805" s="16" t="s">
        <v>68</v>
      </c>
    </row>
    <row r="2806" spans="1:1">
      <c r="A2806" s="16" t="s">
        <v>69</v>
      </c>
    </row>
    <row r="2807" spans="1:1">
      <c r="A2807" s="16" t="s">
        <v>195</v>
      </c>
    </row>
    <row r="2808" spans="1:1">
      <c r="A2808" s="69" t="s">
        <v>361</v>
      </c>
    </row>
    <row r="2809" spans="1:1">
      <c r="A2809" s="158" t="s">
        <v>362</v>
      </c>
    </row>
    <row r="2810" spans="1:1">
      <c r="A2810" s="16" t="s">
        <v>180</v>
      </c>
    </row>
    <row r="2811" spans="1:1">
      <c r="A2811" s="16" t="s">
        <v>68</v>
      </c>
    </row>
    <row r="2812" spans="1:1">
      <c r="A2812" s="16" t="s">
        <v>69</v>
      </c>
    </row>
    <row r="2813" spans="1:1">
      <c r="A2813" s="16" t="s">
        <v>195</v>
      </c>
    </row>
    <row r="2814" spans="1:1">
      <c r="A2814" s="69" t="s">
        <v>361</v>
      </c>
    </row>
    <row r="2815" spans="1:1">
      <c r="A2815" s="158" t="s">
        <v>362</v>
      </c>
    </row>
    <row r="2816" spans="1:1">
      <c r="A2816" s="16" t="s">
        <v>180</v>
      </c>
    </row>
    <row r="2817" spans="1:1">
      <c r="A2817" s="16" t="s">
        <v>68</v>
      </c>
    </row>
    <row r="2818" spans="1:1">
      <c r="A2818" s="16" t="s">
        <v>69</v>
      </c>
    </row>
    <row r="2819" spans="1:1">
      <c r="A2819" s="16" t="s">
        <v>195</v>
      </c>
    </row>
    <row r="2820" spans="1:1">
      <c r="A2820" s="69" t="s">
        <v>361</v>
      </c>
    </row>
    <row r="2821" spans="1:1">
      <c r="A2821" s="158" t="s">
        <v>362</v>
      </c>
    </row>
    <row r="2822" spans="1:1">
      <c r="A2822" s="16" t="s">
        <v>180</v>
      </c>
    </row>
    <row r="2823" spans="1:1">
      <c r="A2823" s="16" t="s">
        <v>68</v>
      </c>
    </row>
    <row r="2824" spans="1:1">
      <c r="A2824" s="16" t="s">
        <v>69</v>
      </c>
    </row>
    <row r="2825" spans="1:1">
      <c r="A2825" s="16" t="s">
        <v>195</v>
      </c>
    </row>
    <row r="2826" spans="1:1">
      <c r="A2826" s="69" t="s">
        <v>361</v>
      </c>
    </row>
    <row r="2827" spans="1:1">
      <c r="A2827" s="158" t="s">
        <v>362</v>
      </c>
    </row>
    <row r="2828" spans="1:1">
      <c r="A2828" s="16" t="s">
        <v>180</v>
      </c>
    </row>
    <row r="2829" spans="1:1">
      <c r="A2829" s="16" t="s">
        <v>68</v>
      </c>
    </row>
    <row r="2830" spans="1:1">
      <c r="A2830" s="16" t="s">
        <v>69</v>
      </c>
    </row>
    <row r="2831" spans="1:1">
      <c r="A2831" s="16" t="s">
        <v>195</v>
      </c>
    </row>
    <row r="2832" spans="1:1">
      <c r="A2832" s="69" t="s">
        <v>361</v>
      </c>
    </row>
    <row r="2833" spans="1:1">
      <c r="A2833" s="158" t="s">
        <v>362</v>
      </c>
    </row>
    <row r="2834" spans="1:1">
      <c r="A2834" s="16" t="s">
        <v>180</v>
      </c>
    </row>
    <row r="2835" spans="1:1">
      <c r="A2835" s="16" t="s">
        <v>68</v>
      </c>
    </row>
    <row r="2836" spans="1:1">
      <c r="A2836" s="16" t="s">
        <v>69</v>
      </c>
    </row>
    <row r="2837" spans="1:1">
      <c r="A2837" s="16" t="s">
        <v>195</v>
      </c>
    </row>
    <row r="2838" spans="1:1">
      <c r="A2838" s="69" t="s">
        <v>361</v>
      </c>
    </row>
    <row r="2839" spans="1:1">
      <c r="A2839" s="158" t="s">
        <v>362</v>
      </c>
    </row>
    <row r="2840" spans="1:1">
      <c r="A2840" s="16" t="s">
        <v>180</v>
      </c>
    </row>
    <row r="2841" spans="1:1">
      <c r="A2841" s="16" t="s">
        <v>68</v>
      </c>
    </row>
    <row r="2842" spans="1:1">
      <c r="A2842" s="16" t="s">
        <v>69</v>
      </c>
    </row>
    <row r="2843" spans="1:1">
      <c r="A2843" s="16" t="s">
        <v>195</v>
      </c>
    </row>
    <row r="2844" spans="1:1">
      <c r="A2844" s="69" t="s">
        <v>361</v>
      </c>
    </row>
    <row r="2845" spans="1:1">
      <c r="A2845" s="158" t="s">
        <v>362</v>
      </c>
    </row>
    <row r="2846" spans="1:1">
      <c r="A2846" s="16" t="s">
        <v>180</v>
      </c>
    </row>
    <row r="2847" spans="1:1">
      <c r="A2847" s="16" t="s">
        <v>68</v>
      </c>
    </row>
    <row r="2848" spans="1:1">
      <c r="A2848" s="16" t="s">
        <v>69</v>
      </c>
    </row>
    <row r="2849" spans="1:1">
      <c r="A2849" s="16" t="s">
        <v>195</v>
      </c>
    </row>
    <row r="2850" spans="1:1">
      <c r="A2850" s="69" t="s">
        <v>361</v>
      </c>
    </row>
    <row r="2851" spans="1:1">
      <c r="A2851" s="158" t="s">
        <v>362</v>
      </c>
    </row>
    <row r="2852" spans="1:1">
      <c r="A2852" s="16" t="s">
        <v>180</v>
      </c>
    </row>
    <row r="2853" spans="1:1">
      <c r="A2853" s="16" t="s">
        <v>68</v>
      </c>
    </row>
    <row r="2854" spans="1:1">
      <c r="A2854" s="16" t="s">
        <v>69</v>
      </c>
    </row>
    <row r="2855" spans="1:1">
      <c r="A2855" s="16" t="s">
        <v>195</v>
      </c>
    </row>
    <row r="2856" spans="1:1">
      <c r="A2856" s="69" t="s">
        <v>361</v>
      </c>
    </row>
    <row r="2857" spans="1:1">
      <c r="A2857" s="158" t="s">
        <v>362</v>
      </c>
    </row>
    <row r="2858" spans="1:1">
      <c r="A2858" s="16" t="s">
        <v>180</v>
      </c>
    </row>
    <row r="2859" spans="1:1">
      <c r="A2859" s="16" t="s">
        <v>68</v>
      </c>
    </row>
    <row r="2860" spans="1:1">
      <c r="A2860" s="16" t="s">
        <v>69</v>
      </c>
    </row>
    <row r="2861" spans="1:1">
      <c r="A2861" s="16" t="s">
        <v>195</v>
      </c>
    </row>
    <row r="2862" spans="1:1">
      <c r="A2862" s="69" t="s">
        <v>361</v>
      </c>
    </row>
    <row r="2863" spans="1:1">
      <c r="A2863" s="158" t="s">
        <v>362</v>
      </c>
    </row>
    <row r="2864" spans="1:1">
      <c r="A2864" s="16" t="s">
        <v>180</v>
      </c>
    </row>
    <row r="2865" spans="1:1">
      <c r="A2865" s="16" t="s">
        <v>68</v>
      </c>
    </row>
    <row r="2866" spans="1:1">
      <c r="A2866" s="16" t="s">
        <v>69</v>
      </c>
    </row>
    <row r="2867" spans="1:1">
      <c r="A2867" s="16" t="s">
        <v>195</v>
      </c>
    </row>
    <row r="2868" spans="1:1">
      <c r="A2868" s="69" t="s">
        <v>361</v>
      </c>
    </row>
    <row r="2869" spans="1:1">
      <c r="A2869" s="158" t="s">
        <v>362</v>
      </c>
    </row>
    <row r="2870" spans="1:1">
      <c r="A2870" s="16" t="s">
        <v>180</v>
      </c>
    </row>
    <row r="2871" spans="1:1">
      <c r="A2871" s="16" t="s">
        <v>68</v>
      </c>
    </row>
    <row r="2872" spans="1:1">
      <c r="A2872" s="16" t="s">
        <v>69</v>
      </c>
    </row>
    <row r="2873" spans="1:1">
      <c r="A2873" s="16" t="s">
        <v>195</v>
      </c>
    </row>
    <row r="2874" spans="1:1">
      <c r="A2874" s="69" t="s">
        <v>361</v>
      </c>
    </row>
    <row r="2875" spans="1:1">
      <c r="A2875" s="158" t="s">
        <v>362</v>
      </c>
    </row>
    <row r="2876" spans="1:1">
      <c r="A2876" s="16" t="s">
        <v>180</v>
      </c>
    </row>
    <row r="2877" spans="1:1">
      <c r="A2877" s="16" t="s">
        <v>68</v>
      </c>
    </row>
    <row r="2878" spans="1:1">
      <c r="A2878" s="16" t="s">
        <v>69</v>
      </c>
    </row>
    <row r="2879" spans="1:1">
      <c r="A2879" s="16" t="s">
        <v>195</v>
      </c>
    </row>
    <row r="2880" spans="1:1">
      <c r="A2880" s="69" t="s">
        <v>361</v>
      </c>
    </row>
    <row r="2881" spans="1:1">
      <c r="A2881" s="158" t="s">
        <v>362</v>
      </c>
    </row>
    <row r="2882" spans="1:1">
      <c r="A2882" s="16" t="s">
        <v>180</v>
      </c>
    </row>
    <row r="2883" spans="1:1">
      <c r="A2883" s="16" t="s">
        <v>68</v>
      </c>
    </row>
    <row r="2884" spans="1:1">
      <c r="A2884" s="16" t="s">
        <v>69</v>
      </c>
    </row>
    <row r="2885" spans="1:1">
      <c r="A2885" s="16" t="s">
        <v>195</v>
      </c>
    </row>
    <row r="2886" spans="1:1">
      <c r="A2886" s="69" t="s">
        <v>361</v>
      </c>
    </row>
    <row r="2887" spans="1:1">
      <c r="A2887" s="158" t="s">
        <v>362</v>
      </c>
    </row>
    <row r="2888" spans="1:1">
      <c r="A2888" s="16" t="s">
        <v>180</v>
      </c>
    </row>
    <row r="2889" spans="1:1">
      <c r="A2889" s="16" t="s">
        <v>68</v>
      </c>
    </row>
    <row r="2890" spans="1:1">
      <c r="A2890" s="16" t="s">
        <v>69</v>
      </c>
    </row>
    <row r="2891" spans="1:1">
      <c r="A2891" s="16" t="s">
        <v>195</v>
      </c>
    </row>
    <row r="2892" spans="1:1">
      <c r="A2892" s="69" t="s">
        <v>361</v>
      </c>
    </row>
    <row r="2893" spans="1:1">
      <c r="A2893" s="158" t="s">
        <v>362</v>
      </c>
    </row>
    <row r="2894" spans="1:1">
      <c r="A2894" s="16" t="s">
        <v>180</v>
      </c>
    </row>
    <row r="2895" spans="1:1">
      <c r="A2895" s="16" t="s">
        <v>68</v>
      </c>
    </row>
    <row r="2896" spans="1:1">
      <c r="A2896" s="16" t="s">
        <v>69</v>
      </c>
    </row>
    <row r="2897" spans="1:1">
      <c r="A2897" s="16" t="s">
        <v>195</v>
      </c>
    </row>
    <row r="2898" spans="1:1">
      <c r="A2898" s="69" t="s">
        <v>361</v>
      </c>
    </row>
    <row r="2899" spans="1:1">
      <c r="A2899" s="158" t="s">
        <v>362</v>
      </c>
    </row>
    <row r="2900" spans="1:1">
      <c r="A2900" s="16" t="s">
        <v>180</v>
      </c>
    </row>
    <row r="2901" spans="1:1">
      <c r="A2901" s="16" t="s">
        <v>68</v>
      </c>
    </row>
    <row r="2902" spans="1:1">
      <c r="A2902" s="16" t="s">
        <v>69</v>
      </c>
    </row>
    <row r="2903" spans="1:1">
      <c r="A2903" s="16" t="s">
        <v>195</v>
      </c>
    </row>
    <row r="2904" spans="1:1">
      <c r="A2904" s="69" t="s">
        <v>361</v>
      </c>
    </row>
    <row r="2905" spans="1:1">
      <c r="A2905" s="158" t="s">
        <v>362</v>
      </c>
    </row>
    <row r="2906" spans="1:1">
      <c r="A2906" s="16" t="s">
        <v>180</v>
      </c>
    </row>
    <row r="2907" spans="1:1">
      <c r="A2907" s="16" t="s">
        <v>68</v>
      </c>
    </row>
    <row r="2908" spans="1:1">
      <c r="A2908" s="16" t="s">
        <v>69</v>
      </c>
    </row>
    <row r="2909" spans="1:1">
      <c r="A2909" s="16" t="s">
        <v>195</v>
      </c>
    </row>
    <row r="2910" spans="1:1">
      <c r="A2910" s="69" t="s">
        <v>361</v>
      </c>
    </row>
    <row r="2911" spans="1:1">
      <c r="A2911" s="158" t="s">
        <v>362</v>
      </c>
    </row>
    <row r="2912" spans="1:1">
      <c r="A2912" s="16" t="s">
        <v>180</v>
      </c>
    </row>
    <row r="2913" spans="1:1">
      <c r="A2913" s="16" t="s">
        <v>68</v>
      </c>
    </row>
    <row r="2914" spans="1:1">
      <c r="A2914" s="16" t="s">
        <v>69</v>
      </c>
    </row>
    <row r="2915" spans="1:1">
      <c r="A2915" s="16" t="s">
        <v>195</v>
      </c>
    </row>
    <row r="2916" spans="1:1">
      <c r="A2916" s="69" t="s">
        <v>361</v>
      </c>
    </row>
    <row r="2917" spans="1:1">
      <c r="A2917" s="158" t="s">
        <v>362</v>
      </c>
    </row>
    <row r="2918" spans="1:1">
      <c r="A2918" s="16" t="s">
        <v>180</v>
      </c>
    </row>
    <row r="2919" spans="1:1">
      <c r="A2919" s="16" t="s">
        <v>68</v>
      </c>
    </row>
    <row r="2920" spans="1:1">
      <c r="A2920" s="16" t="s">
        <v>69</v>
      </c>
    </row>
    <row r="2921" spans="1:1">
      <c r="A2921" s="16" t="s">
        <v>195</v>
      </c>
    </row>
    <row r="2922" spans="1:1">
      <c r="A2922" s="69" t="s">
        <v>361</v>
      </c>
    </row>
    <row r="2923" spans="1:1">
      <c r="A2923" s="158" t="s">
        <v>362</v>
      </c>
    </row>
    <row r="2924" spans="1:1">
      <c r="A2924" s="16" t="s">
        <v>180</v>
      </c>
    </row>
    <row r="2925" spans="1:1">
      <c r="A2925" s="16" t="s">
        <v>68</v>
      </c>
    </row>
    <row r="2926" spans="1:1">
      <c r="A2926" s="16" t="s">
        <v>69</v>
      </c>
    </row>
    <row r="2927" spans="1:1">
      <c r="A2927" s="16" t="s">
        <v>195</v>
      </c>
    </row>
    <row r="2928" spans="1:1">
      <c r="A2928" s="69" t="s">
        <v>361</v>
      </c>
    </row>
    <row r="2929" spans="1:1">
      <c r="A2929" s="158" t="s">
        <v>362</v>
      </c>
    </row>
    <row r="2930" spans="1:1">
      <c r="A2930" s="16" t="s">
        <v>180</v>
      </c>
    </row>
    <row r="2931" spans="1:1">
      <c r="A2931" s="16" t="s">
        <v>68</v>
      </c>
    </row>
    <row r="2932" spans="1:1">
      <c r="A2932" s="16" t="s">
        <v>69</v>
      </c>
    </row>
    <row r="2933" spans="1:1">
      <c r="A2933" s="16" t="s">
        <v>195</v>
      </c>
    </row>
    <row r="2934" spans="1:1">
      <c r="A2934" s="69" t="s">
        <v>361</v>
      </c>
    </row>
    <row r="2935" spans="1:1">
      <c r="A2935" s="158" t="s">
        <v>362</v>
      </c>
    </row>
    <row r="2936" spans="1:1">
      <c r="A2936" s="16" t="s">
        <v>180</v>
      </c>
    </row>
    <row r="2937" spans="1:1">
      <c r="A2937" s="16" t="s">
        <v>68</v>
      </c>
    </row>
    <row r="2938" spans="1:1">
      <c r="A2938" s="16" t="s">
        <v>69</v>
      </c>
    </row>
    <row r="2939" spans="1:1">
      <c r="A2939" s="16" t="s">
        <v>195</v>
      </c>
    </row>
    <row r="2940" spans="1:1">
      <c r="A2940" s="69" t="s">
        <v>361</v>
      </c>
    </row>
    <row r="2941" spans="1:1">
      <c r="A2941" s="158" t="s">
        <v>362</v>
      </c>
    </row>
    <row r="2942" spans="1:1">
      <c r="A2942" s="16" t="s">
        <v>180</v>
      </c>
    </row>
    <row r="2943" spans="1:1">
      <c r="A2943" s="16" t="s">
        <v>68</v>
      </c>
    </row>
    <row r="2944" spans="1:1">
      <c r="A2944" s="16" t="s">
        <v>69</v>
      </c>
    </row>
    <row r="2945" spans="1:1">
      <c r="A2945" s="16" t="s">
        <v>195</v>
      </c>
    </row>
    <row r="2946" spans="1:1">
      <c r="A2946" s="69" t="s">
        <v>361</v>
      </c>
    </row>
    <row r="2947" spans="1:1">
      <c r="A2947" s="158" t="s">
        <v>362</v>
      </c>
    </row>
    <row r="2948" spans="1:1">
      <c r="A2948" s="16" t="s">
        <v>180</v>
      </c>
    </row>
    <row r="2949" spans="1:1">
      <c r="A2949" s="16" t="s">
        <v>68</v>
      </c>
    </row>
    <row r="2950" spans="1:1">
      <c r="A2950" s="16" t="s">
        <v>69</v>
      </c>
    </row>
    <row r="2951" spans="1:1">
      <c r="A2951" s="16" t="s">
        <v>195</v>
      </c>
    </row>
    <row r="2952" spans="1:1">
      <c r="A2952" s="69" t="s">
        <v>361</v>
      </c>
    </row>
    <row r="2953" spans="1:1">
      <c r="A2953" s="158" t="s">
        <v>362</v>
      </c>
    </row>
    <row r="2954" spans="1:1">
      <c r="A2954" s="16" t="s">
        <v>180</v>
      </c>
    </row>
    <row r="2955" spans="1:1">
      <c r="A2955" s="16" t="s">
        <v>68</v>
      </c>
    </row>
    <row r="2956" spans="1:1">
      <c r="A2956" s="16" t="s">
        <v>69</v>
      </c>
    </row>
    <row r="2957" spans="1:1">
      <c r="A2957" s="16" t="s">
        <v>195</v>
      </c>
    </row>
    <row r="2958" spans="1:1">
      <c r="A2958" s="69" t="s">
        <v>361</v>
      </c>
    </row>
    <row r="2959" spans="1:1">
      <c r="A2959" s="158" t="s">
        <v>362</v>
      </c>
    </row>
    <row r="2960" spans="1:1">
      <c r="A2960" s="16" t="s">
        <v>180</v>
      </c>
    </row>
    <row r="2961" spans="1:1">
      <c r="A2961" s="16" t="s">
        <v>68</v>
      </c>
    </row>
    <row r="2962" spans="1:1">
      <c r="A2962" s="16" t="s">
        <v>69</v>
      </c>
    </row>
    <row r="2963" spans="1:1">
      <c r="A2963" s="16" t="s">
        <v>195</v>
      </c>
    </row>
    <row r="2964" spans="1:1">
      <c r="A2964" s="69" t="s">
        <v>361</v>
      </c>
    </row>
    <row r="2965" spans="1:1">
      <c r="A2965" s="158" t="s">
        <v>362</v>
      </c>
    </row>
    <row r="2966" spans="1:1">
      <c r="A2966" s="16" t="s">
        <v>180</v>
      </c>
    </row>
    <row r="2967" spans="1:1">
      <c r="A2967" s="16" t="s">
        <v>68</v>
      </c>
    </row>
    <row r="2968" spans="1:1">
      <c r="A2968" s="16" t="s">
        <v>69</v>
      </c>
    </row>
    <row r="2969" spans="1:1">
      <c r="A2969" s="16" t="s">
        <v>195</v>
      </c>
    </row>
    <row r="2970" spans="1:1">
      <c r="A2970" s="69" t="s">
        <v>361</v>
      </c>
    </row>
    <row r="2971" spans="1:1">
      <c r="A2971" s="158" t="s">
        <v>362</v>
      </c>
    </row>
    <row r="2972" spans="1:1">
      <c r="A2972" s="16" t="s">
        <v>180</v>
      </c>
    </row>
    <row r="2973" spans="1:1">
      <c r="A2973" s="16" t="s">
        <v>68</v>
      </c>
    </row>
    <row r="2974" spans="1:1">
      <c r="A2974" s="16" t="s">
        <v>69</v>
      </c>
    </row>
    <row r="2975" spans="1:1">
      <c r="A2975" s="16" t="s">
        <v>195</v>
      </c>
    </row>
    <row r="2976" spans="1:1">
      <c r="A2976" s="69" t="s">
        <v>361</v>
      </c>
    </row>
    <row r="2977" spans="1:1">
      <c r="A2977" s="158" t="s">
        <v>362</v>
      </c>
    </row>
    <row r="2978" spans="1:1">
      <c r="A2978" s="16" t="s">
        <v>180</v>
      </c>
    </row>
    <row r="2979" spans="1:1">
      <c r="A2979" s="16" t="s">
        <v>68</v>
      </c>
    </row>
    <row r="2980" spans="1:1">
      <c r="A2980" s="16" t="s">
        <v>69</v>
      </c>
    </row>
    <row r="2981" spans="1:1">
      <c r="A2981" s="16" t="s">
        <v>195</v>
      </c>
    </row>
    <row r="2982" spans="1:1">
      <c r="A2982" s="69" t="s">
        <v>361</v>
      </c>
    </row>
    <row r="2983" spans="1:1">
      <c r="A2983" s="158" t="s">
        <v>362</v>
      </c>
    </row>
    <row r="2984" spans="1:1">
      <c r="A2984" s="16" t="s">
        <v>180</v>
      </c>
    </row>
    <row r="2985" spans="1:1">
      <c r="A2985" s="16" t="s">
        <v>68</v>
      </c>
    </row>
    <row r="2986" spans="1:1">
      <c r="A2986" s="16" t="s">
        <v>69</v>
      </c>
    </row>
    <row r="2987" spans="1:1">
      <c r="A2987" s="16" t="s">
        <v>195</v>
      </c>
    </row>
    <row r="2988" spans="1:1">
      <c r="A2988" s="69" t="s">
        <v>361</v>
      </c>
    </row>
    <row r="2989" spans="1:1">
      <c r="A2989" s="158" t="s">
        <v>362</v>
      </c>
    </row>
    <row r="2990" spans="1:1">
      <c r="A2990" s="16" t="s">
        <v>180</v>
      </c>
    </row>
    <row r="2991" spans="1:1">
      <c r="A2991" s="16" t="s">
        <v>68</v>
      </c>
    </row>
    <row r="2992" spans="1:1">
      <c r="A2992" s="16" t="s">
        <v>69</v>
      </c>
    </row>
    <row r="2993" spans="1:1">
      <c r="A2993" s="16" t="s">
        <v>195</v>
      </c>
    </row>
    <row r="2994" spans="1:1">
      <c r="A2994" s="69" t="s">
        <v>361</v>
      </c>
    </row>
    <row r="2995" spans="1:1">
      <c r="A2995" s="158" t="s">
        <v>362</v>
      </c>
    </row>
    <row r="2996" spans="1:1">
      <c r="A2996" s="16" t="s">
        <v>180</v>
      </c>
    </row>
    <row r="2997" spans="1:1">
      <c r="A2997" s="16" t="s">
        <v>68</v>
      </c>
    </row>
    <row r="2998" spans="1:1">
      <c r="A2998" s="16" t="s">
        <v>69</v>
      </c>
    </row>
    <row r="2999" spans="1:1">
      <c r="A2999" s="16" t="s">
        <v>195</v>
      </c>
    </row>
    <row r="3000" spans="1:1">
      <c r="A3000" s="69" t="s">
        <v>361</v>
      </c>
    </row>
    <row r="3001" spans="1:1">
      <c r="A3001" s="158" t="s">
        <v>362</v>
      </c>
    </row>
    <row r="3002" spans="1:1">
      <c r="A3002" s="16" t="s">
        <v>180</v>
      </c>
    </row>
    <row r="3003" spans="1:1">
      <c r="A3003" s="16" t="s">
        <v>68</v>
      </c>
    </row>
    <row r="3004" spans="1:1">
      <c r="A3004" s="16" t="s">
        <v>69</v>
      </c>
    </row>
    <row r="3005" spans="1:1">
      <c r="A3005" s="16" t="s">
        <v>195</v>
      </c>
    </row>
    <row r="3006" spans="1:1">
      <c r="A3006" s="69" t="s">
        <v>361</v>
      </c>
    </row>
    <row r="3007" spans="1:1">
      <c r="A3007" s="158" t="s">
        <v>362</v>
      </c>
    </row>
    <row r="3008" spans="1:1">
      <c r="A3008" s="16" t="s">
        <v>180</v>
      </c>
    </row>
    <row r="3009" spans="1:1">
      <c r="A3009" s="16" t="s">
        <v>68</v>
      </c>
    </row>
    <row r="3010" spans="1:1">
      <c r="A3010" s="16" t="s">
        <v>69</v>
      </c>
    </row>
    <row r="3011" spans="1:1">
      <c r="A3011" s="16" t="s">
        <v>195</v>
      </c>
    </row>
    <row r="3012" spans="1:1">
      <c r="A3012" s="69" t="s">
        <v>361</v>
      </c>
    </row>
    <row r="3013" spans="1:1">
      <c r="A3013" s="158" t="s">
        <v>362</v>
      </c>
    </row>
    <row r="3014" spans="1:1">
      <c r="A3014" s="16" t="s">
        <v>180</v>
      </c>
    </row>
    <row r="3015" spans="1:1">
      <c r="A3015" s="16" t="s">
        <v>68</v>
      </c>
    </row>
    <row r="3016" spans="1:1">
      <c r="A3016" s="16" t="s">
        <v>69</v>
      </c>
    </row>
    <row r="3017" spans="1:1">
      <c r="A3017" s="16" t="s">
        <v>195</v>
      </c>
    </row>
    <row r="3018" spans="1:1">
      <c r="A3018" s="69" t="s">
        <v>361</v>
      </c>
    </row>
    <row r="3019" spans="1:1">
      <c r="A3019" s="158" t="s">
        <v>362</v>
      </c>
    </row>
    <row r="3020" spans="1:1">
      <c r="A3020" s="16" t="s">
        <v>180</v>
      </c>
    </row>
    <row r="3021" spans="1:1">
      <c r="A3021" s="16" t="s">
        <v>68</v>
      </c>
    </row>
    <row r="3022" spans="1:1">
      <c r="A3022" s="16" t="s">
        <v>69</v>
      </c>
    </row>
    <row r="3023" spans="1:1">
      <c r="A3023" s="16" t="s">
        <v>195</v>
      </c>
    </row>
    <row r="3024" spans="1:1">
      <c r="A3024" s="69" t="s">
        <v>361</v>
      </c>
    </row>
    <row r="3025" spans="1:1">
      <c r="A3025" s="158" t="s">
        <v>362</v>
      </c>
    </row>
    <row r="3026" spans="1:1">
      <c r="A3026" s="16" t="s">
        <v>180</v>
      </c>
    </row>
    <row r="3027" spans="1:1">
      <c r="A3027" s="16" t="s">
        <v>68</v>
      </c>
    </row>
    <row r="3028" spans="1:1">
      <c r="A3028" s="16" t="s">
        <v>69</v>
      </c>
    </row>
    <row r="3029" spans="1:1">
      <c r="A3029" s="16" t="s">
        <v>195</v>
      </c>
    </row>
    <row r="3030" spans="1:1">
      <c r="A3030" s="69" t="s">
        <v>361</v>
      </c>
    </row>
    <row r="3031" spans="1:1">
      <c r="A3031" s="158" t="s">
        <v>362</v>
      </c>
    </row>
    <row r="3032" spans="1:1">
      <c r="A3032" s="16" t="s">
        <v>180</v>
      </c>
    </row>
    <row r="3033" spans="1:1">
      <c r="A3033" s="16" t="s">
        <v>68</v>
      </c>
    </row>
    <row r="3034" spans="1:1">
      <c r="A3034" s="16" t="s">
        <v>69</v>
      </c>
    </row>
    <row r="3035" spans="1:1">
      <c r="A3035" s="16" t="s">
        <v>195</v>
      </c>
    </row>
    <row r="3036" spans="1:1">
      <c r="A3036" s="69" t="s">
        <v>361</v>
      </c>
    </row>
    <row r="3037" spans="1:1">
      <c r="A3037" s="158" t="s">
        <v>362</v>
      </c>
    </row>
    <row r="3038" spans="1:1">
      <c r="A3038" s="16" t="s">
        <v>180</v>
      </c>
    </row>
    <row r="3039" spans="1:1">
      <c r="A3039" s="16" t="s">
        <v>68</v>
      </c>
    </row>
    <row r="3040" spans="1:1">
      <c r="A3040" s="16" t="s">
        <v>69</v>
      </c>
    </row>
    <row r="3041" spans="1:1">
      <c r="A3041" s="16" t="s">
        <v>195</v>
      </c>
    </row>
    <row r="3042" spans="1:1">
      <c r="A3042" s="69" t="s">
        <v>361</v>
      </c>
    </row>
    <row r="3043" spans="1:1">
      <c r="A3043" s="158" t="s">
        <v>362</v>
      </c>
    </row>
    <row r="3044" spans="1:1">
      <c r="A3044" s="16" t="s">
        <v>180</v>
      </c>
    </row>
    <row r="3045" spans="1:1">
      <c r="A3045" s="16" t="s">
        <v>68</v>
      </c>
    </row>
    <row r="3046" spans="1:1">
      <c r="A3046" s="16" t="s">
        <v>69</v>
      </c>
    </row>
    <row r="3047" spans="1:1">
      <c r="A3047" s="16" t="s">
        <v>195</v>
      </c>
    </row>
    <row r="3048" spans="1:1">
      <c r="A3048" s="69" t="s">
        <v>361</v>
      </c>
    </row>
    <row r="3049" spans="1:1">
      <c r="A3049" s="158" t="s">
        <v>362</v>
      </c>
    </row>
    <row r="3050" spans="1:1">
      <c r="A3050" s="16" t="s">
        <v>180</v>
      </c>
    </row>
    <row r="3051" spans="1:1">
      <c r="A3051" s="16" t="s">
        <v>68</v>
      </c>
    </row>
    <row r="3052" spans="1:1">
      <c r="A3052" s="16" t="s">
        <v>69</v>
      </c>
    </row>
    <row r="3053" spans="1:1">
      <c r="A3053" s="16" t="s">
        <v>195</v>
      </c>
    </row>
    <row r="3054" spans="1:1">
      <c r="A3054" s="69" t="s">
        <v>361</v>
      </c>
    </row>
    <row r="3055" spans="1:1">
      <c r="A3055" s="158" t="s">
        <v>362</v>
      </c>
    </row>
    <row r="3056" spans="1:1">
      <c r="A3056" s="16" t="s">
        <v>180</v>
      </c>
    </row>
    <row r="3057" spans="1:1">
      <c r="A3057" s="16" t="s">
        <v>68</v>
      </c>
    </row>
    <row r="3058" spans="1:1">
      <c r="A3058" s="16" t="s">
        <v>69</v>
      </c>
    </row>
    <row r="3059" spans="1:1">
      <c r="A3059" s="16" t="s">
        <v>195</v>
      </c>
    </row>
    <row r="3060" spans="1:1">
      <c r="A3060" s="69" t="s">
        <v>361</v>
      </c>
    </row>
    <row r="3061" spans="1:1">
      <c r="A3061" s="158" t="s">
        <v>362</v>
      </c>
    </row>
    <row r="3062" spans="1:1">
      <c r="A3062" s="16" t="s">
        <v>180</v>
      </c>
    </row>
    <row r="3063" spans="1:1">
      <c r="A3063" s="16" t="s">
        <v>68</v>
      </c>
    </row>
    <row r="3064" spans="1:1">
      <c r="A3064" s="16" t="s">
        <v>69</v>
      </c>
    </row>
    <row r="3065" spans="1:1">
      <c r="A3065" s="16" t="s">
        <v>195</v>
      </c>
    </row>
    <row r="3066" spans="1:1">
      <c r="A3066" s="69" t="s">
        <v>361</v>
      </c>
    </row>
    <row r="3067" spans="1:1">
      <c r="A3067" s="158" t="s">
        <v>362</v>
      </c>
    </row>
    <row r="3068" spans="1:1">
      <c r="A3068" s="16" t="s">
        <v>180</v>
      </c>
    </row>
    <row r="3069" spans="1:1">
      <c r="A3069" s="16" t="s">
        <v>68</v>
      </c>
    </row>
    <row r="3070" spans="1:1">
      <c r="A3070" s="16" t="s">
        <v>69</v>
      </c>
    </row>
    <row r="3071" spans="1:1">
      <c r="A3071" s="16" t="s">
        <v>195</v>
      </c>
    </row>
    <row r="3072" spans="1:1">
      <c r="A3072" s="69" t="s">
        <v>361</v>
      </c>
    </row>
    <row r="3073" spans="1:1">
      <c r="A3073" s="158" t="s">
        <v>362</v>
      </c>
    </row>
    <row r="3074" spans="1:1">
      <c r="A3074" s="16" t="s">
        <v>180</v>
      </c>
    </row>
    <row r="3075" spans="1:1">
      <c r="A3075" s="16" t="s">
        <v>68</v>
      </c>
    </row>
    <row r="3076" spans="1:1">
      <c r="A3076" s="16" t="s">
        <v>69</v>
      </c>
    </row>
    <row r="3077" spans="1:1">
      <c r="A3077" s="16" t="s">
        <v>195</v>
      </c>
    </row>
    <row r="3078" spans="1:1">
      <c r="A3078" s="69" t="s">
        <v>361</v>
      </c>
    </row>
    <row r="3079" spans="1:1">
      <c r="A3079" s="158" t="s">
        <v>362</v>
      </c>
    </row>
    <row r="3080" spans="1:1">
      <c r="A3080" s="16" t="s">
        <v>180</v>
      </c>
    </row>
    <row r="3081" spans="1:1">
      <c r="A3081" s="16" t="s">
        <v>68</v>
      </c>
    </row>
    <row r="3082" spans="1:1">
      <c r="A3082" s="16" t="s">
        <v>69</v>
      </c>
    </row>
    <row r="3083" spans="1:1">
      <c r="A3083" s="16" t="s">
        <v>195</v>
      </c>
    </row>
    <row r="3084" spans="1:1">
      <c r="A3084" s="69" t="s">
        <v>361</v>
      </c>
    </row>
    <row r="3085" spans="1:1">
      <c r="A3085" s="158" t="s">
        <v>362</v>
      </c>
    </row>
    <row r="3086" spans="1:1">
      <c r="A3086" s="16" t="s">
        <v>180</v>
      </c>
    </row>
    <row r="3087" spans="1:1">
      <c r="A3087" s="16" t="s">
        <v>68</v>
      </c>
    </row>
    <row r="3088" spans="1:1">
      <c r="A3088" s="16" t="s">
        <v>69</v>
      </c>
    </row>
    <row r="3089" spans="1:1">
      <c r="A3089" s="16" t="s">
        <v>195</v>
      </c>
    </row>
    <row r="3090" spans="1:1">
      <c r="A3090" s="69" t="s">
        <v>361</v>
      </c>
    </row>
    <row r="3091" spans="1:1">
      <c r="A3091" s="158" t="s">
        <v>362</v>
      </c>
    </row>
    <row r="3092" spans="1:1">
      <c r="A3092" s="16" t="s">
        <v>180</v>
      </c>
    </row>
    <row r="3093" spans="1:1">
      <c r="A3093" s="16" t="s">
        <v>68</v>
      </c>
    </row>
    <row r="3094" spans="1:1">
      <c r="A3094" s="16" t="s">
        <v>69</v>
      </c>
    </row>
    <row r="3095" spans="1:1">
      <c r="A3095" s="16" t="s">
        <v>195</v>
      </c>
    </row>
    <row r="3096" spans="1:1">
      <c r="A3096" s="69" t="s">
        <v>361</v>
      </c>
    </row>
    <row r="3097" spans="1:1">
      <c r="A3097" s="158" t="s">
        <v>362</v>
      </c>
    </row>
    <row r="3098" spans="1:1">
      <c r="A3098" s="16" t="s">
        <v>180</v>
      </c>
    </row>
    <row r="3099" spans="1:1">
      <c r="A3099" s="16" t="s">
        <v>68</v>
      </c>
    </row>
    <row r="3100" spans="1:1">
      <c r="A3100" s="16" t="s">
        <v>69</v>
      </c>
    </row>
    <row r="3101" spans="1:1">
      <c r="A3101" s="16" t="s">
        <v>195</v>
      </c>
    </row>
    <row r="3102" spans="1:1">
      <c r="A3102" s="69" t="s">
        <v>361</v>
      </c>
    </row>
    <row r="3103" spans="1:1">
      <c r="A3103" s="158" t="s">
        <v>362</v>
      </c>
    </row>
    <row r="3104" spans="1:1">
      <c r="A3104" s="16" t="s">
        <v>180</v>
      </c>
    </row>
    <row r="3105" spans="1:1">
      <c r="A3105" s="16" t="s">
        <v>68</v>
      </c>
    </row>
    <row r="3106" spans="1:1">
      <c r="A3106" s="16" t="s">
        <v>69</v>
      </c>
    </row>
    <row r="3107" spans="1:1">
      <c r="A3107" s="16" t="s">
        <v>195</v>
      </c>
    </row>
    <row r="3108" spans="1:1">
      <c r="A3108" s="69" t="s">
        <v>361</v>
      </c>
    </row>
    <row r="3109" spans="1:1">
      <c r="A3109" s="158" t="s">
        <v>362</v>
      </c>
    </row>
    <row r="3110" spans="1:1">
      <c r="A3110" s="16" t="s">
        <v>180</v>
      </c>
    </row>
    <row r="3111" spans="1:1">
      <c r="A3111" s="16" t="s">
        <v>68</v>
      </c>
    </row>
    <row r="3112" spans="1:1">
      <c r="A3112" s="16" t="s">
        <v>69</v>
      </c>
    </row>
    <row r="3113" spans="1:1">
      <c r="A3113" s="16" t="s">
        <v>195</v>
      </c>
    </row>
    <row r="3114" spans="1:1">
      <c r="A3114" s="69" t="s">
        <v>361</v>
      </c>
    </row>
    <row r="3115" spans="1:1">
      <c r="A3115" s="158" t="s">
        <v>362</v>
      </c>
    </row>
    <row r="3116" spans="1:1">
      <c r="A3116" s="16" t="s">
        <v>180</v>
      </c>
    </row>
    <row r="3117" spans="1:1">
      <c r="A3117" s="16" t="s">
        <v>68</v>
      </c>
    </row>
    <row r="3118" spans="1:1">
      <c r="A3118" s="16" t="s">
        <v>69</v>
      </c>
    </row>
    <row r="3119" spans="1:1">
      <c r="A3119" s="16" t="s">
        <v>195</v>
      </c>
    </row>
    <row r="3120" spans="1:1">
      <c r="A3120" s="69" t="s">
        <v>361</v>
      </c>
    </row>
    <row r="3121" spans="1:1">
      <c r="A3121" s="158" t="s">
        <v>362</v>
      </c>
    </row>
    <row r="3122" spans="1:1">
      <c r="A3122" s="16" t="s">
        <v>180</v>
      </c>
    </row>
    <row r="3123" spans="1:1">
      <c r="A3123" s="16" t="s">
        <v>68</v>
      </c>
    </row>
    <row r="3124" spans="1:1">
      <c r="A3124" s="16" t="s">
        <v>69</v>
      </c>
    </row>
    <row r="3125" spans="1:1">
      <c r="A3125" s="16" t="s">
        <v>195</v>
      </c>
    </row>
    <row r="3126" spans="1:1">
      <c r="A3126" s="69" t="s">
        <v>361</v>
      </c>
    </row>
    <row r="3127" spans="1:1">
      <c r="A3127" s="158" t="s">
        <v>362</v>
      </c>
    </row>
    <row r="3128" spans="1:1">
      <c r="A3128" s="16" t="s">
        <v>180</v>
      </c>
    </row>
    <row r="3129" spans="1:1">
      <c r="A3129" s="16" t="s">
        <v>68</v>
      </c>
    </row>
    <row r="3130" spans="1:1">
      <c r="A3130" s="16" t="s">
        <v>69</v>
      </c>
    </row>
    <row r="3131" spans="1:1">
      <c r="A3131" s="16" t="s">
        <v>195</v>
      </c>
    </row>
    <row r="3132" spans="1:1">
      <c r="A3132" s="69" t="s">
        <v>361</v>
      </c>
    </row>
    <row r="3133" spans="1:1">
      <c r="A3133" s="158" t="s">
        <v>362</v>
      </c>
    </row>
    <row r="3134" spans="1:1">
      <c r="A3134" s="16" t="s">
        <v>180</v>
      </c>
    </row>
    <row r="3135" spans="1:1">
      <c r="A3135" s="16" t="s">
        <v>68</v>
      </c>
    </row>
    <row r="3136" spans="1:1">
      <c r="A3136" s="16" t="s">
        <v>69</v>
      </c>
    </row>
    <row r="3137" spans="1:1">
      <c r="A3137" s="16" t="s">
        <v>195</v>
      </c>
    </row>
    <row r="3138" spans="1:1">
      <c r="A3138" s="69" t="s">
        <v>361</v>
      </c>
    </row>
    <row r="3139" spans="1:1">
      <c r="A3139" s="158" t="s">
        <v>362</v>
      </c>
    </row>
    <row r="3140" spans="1:1">
      <c r="A3140" s="16" t="s">
        <v>180</v>
      </c>
    </row>
    <row r="3141" spans="1:1">
      <c r="A3141" s="16" t="s">
        <v>68</v>
      </c>
    </row>
    <row r="3142" spans="1:1">
      <c r="A3142" s="16" t="s">
        <v>69</v>
      </c>
    </row>
    <row r="3143" spans="1:1">
      <c r="A3143" s="16" t="s">
        <v>195</v>
      </c>
    </row>
    <row r="3144" spans="1:1">
      <c r="A3144" s="69" t="s">
        <v>361</v>
      </c>
    </row>
    <row r="3145" spans="1:1">
      <c r="A3145" s="158" t="s">
        <v>362</v>
      </c>
    </row>
    <row r="3146" spans="1:1">
      <c r="A3146" s="16" t="s">
        <v>180</v>
      </c>
    </row>
    <row r="3147" spans="1:1">
      <c r="A3147" s="16" t="s">
        <v>68</v>
      </c>
    </row>
    <row r="3148" spans="1:1">
      <c r="A3148" s="16" t="s">
        <v>69</v>
      </c>
    </row>
    <row r="3149" spans="1:1">
      <c r="A3149" s="16" t="s">
        <v>195</v>
      </c>
    </row>
    <row r="3150" spans="1:1">
      <c r="A3150" s="69" t="s">
        <v>361</v>
      </c>
    </row>
    <row r="3151" spans="1:1">
      <c r="A3151" s="158" t="s">
        <v>362</v>
      </c>
    </row>
    <row r="3152" spans="1:1">
      <c r="A3152" s="16" t="s">
        <v>180</v>
      </c>
    </row>
    <row r="3153" spans="1:1">
      <c r="A3153" s="16" t="s">
        <v>68</v>
      </c>
    </row>
    <row r="3154" spans="1:1">
      <c r="A3154" s="16" t="s">
        <v>69</v>
      </c>
    </row>
    <row r="3155" spans="1:1">
      <c r="A3155" s="16" t="s">
        <v>195</v>
      </c>
    </row>
    <row r="3156" spans="1:1">
      <c r="A3156" s="69" t="s">
        <v>361</v>
      </c>
    </row>
    <row r="3157" spans="1:1">
      <c r="A3157" s="158" t="s">
        <v>362</v>
      </c>
    </row>
    <row r="3158" spans="1:1">
      <c r="A3158" s="16" t="s">
        <v>180</v>
      </c>
    </row>
    <row r="3159" spans="1:1">
      <c r="A3159" s="16" t="s">
        <v>68</v>
      </c>
    </row>
    <row r="3160" spans="1:1">
      <c r="A3160" s="16" t="s">
        <v>69</v>
      </c>
    </row>
    <row r="3161" spans="1:1">
      <c r="A3161" s="16" t="s">
        <v>195</v>
      </c>
    </row>
    <row r="3162" spans="1:1">
      <c r="A3162" s="69" t="s">
        <v>361</v>
      </c>
    </row>
    <row r="3163" spans="1:1">
      <c r="A3163" s="158" t="s">
        <v>362</v>
      </c>
    </row>
    <row r="3164" spans="1:1">
      <c r="A3164" s="16" t="s">
        <v>180</v>
      </c>
    </row>
    <row r="3165" spans="1:1">
      <c r="A3165" s="16" t="s">
        <v>68</v>
      </c>
    </row>
    <row r="3166" spans="1:1">
      <c r="A3166" s="16" t="s">
        <v>69</v>
      </c>
    </row>
    <row r="3167" spans="1:1">
      <c r="A3167" s="16" t="s">
        <v>195</v>
      </c>
    </row>
    <row r="3168" spans="1:1">
      <c r="A3168" s="69" t="s">
        <v>361</v>
      </c>
    </row>
    <row r="3169" spans="1:1">
      <c r="A3169" s="158" t="s">
        <v>362</v>
      </c>
    </row>
    <row r="3170" spans="1:1">
      <c r="A3170" s="16" t="s">
        <v>180</v>
      </c>
    </row>
    <row r="3171" spans="1:1">
      <c r="A3171" s="16" t="s">
        <v>68</v>
      </c>
    </row>
    <row r="3172" spans="1:1">
      <c r="A3172" s="16" t="s">
        <v>69</v>
      </c>
    </row>
    <row r="3173" spans="1:1">
      <c r="A3173" s="16" t="s">
        <v>195</v>
      </c>
    </row>
    <row r="3174" spans="1:1">
      <c r="A3174" s="69" t="s">
        <v>361</v>
      </c>
    </row>
    <row r="3175" spans="1:1">
      <c r="A3175" s="158" t="s">
        <v>362</v>
      </c>
    </row>
    <row r="3176" spans="1:1">
      <c r="A3176" s="16" t="s">
        <v>180</v>
      </c>
    </row>
    <row r="3177" spans="1:1">
      <c r="A3177" s="16" t="s">
        <v>68</v>
      </c>
    </row>
    <row r="3178" spans="1:1">
      <c r="A3178" s="16" t="s">
        <v>69</v>
      </c>
    </row>
    <row r="3179" spans="1:1">
      <c r="A3179" s="16" t="s">
        <v>195</v>
      </c>
    </row>
    <row r="3180" spans="1:1">
      <c r="A3180" s="69" t="s">
        <v>361</v>
      </c>
    </row>
    <row r="3181" spans="1:1">
      <c r="A3181" s="158" t="s">
        <v>362</v>
      </c>
    </row>
    <row r="3182" spans="1:1">
      <c r="A3182" s="16" t="s">
        <v>180</v>
      </c>
    </row>
    <row r="3183" spans="1:1">
      <c r="A3183" s="16" t="s">
        <v>68</v>
      </c>
    </row>
    <row r="3184" spans="1:1">
      <c r="A3184" s="16" t="s">
        <v>69</v>
      </c>
    </row>
    <row r="3185" spans="1:1">
      <c r="A3185" s="16" t="s">
        <v>195</v>
      </c>
    </row>
    <row r="3186" spans="1:1">
      <c r="A3186" s="69" t="s">
        <v>361</v>
      </c>
    </row>
    <row r="3187" spans="1:1">
      <c r="A3187" s="158" t="s">
        <v>362</v>
      </c>
    </row>
    <row r="3188" spans="1:1">
      <c r="A3188" s="16" t="s">
        <v>180</v>
      </c>
    </row>
    <row r="3189" spans="1:1">
      <c r="A3189" s="16" t="s">
        <v>68</v>
      </c>
    </row>
    <row r="3190" spans="1:1">
      <c r="A3190" s="16" t="s">
        <v>69</v>
      </c>
    </row>
    <row r="3191" spans="1:1">
      <c r="A3191" s="16" t="s">
        <v>195</v>
      </c>
    </row>
    <row r="3192" spans="1:1">
      <c r="A3192" s="69" t="s">
        <v>361</v>
      </c>
    </row>
    <row r="3193" spans="1:1">
      <c r="A3193" s="158" t="s">
        <v>362</v>
      </c>
    </row>
    <row r="3194" spans="1:1">
      <c r="A3194" s="16" t="s">
        <v>180</v>
      </c>
    </row>
    <row r="3195" spans="1:1">
      <c r="A3195" s="16" t="s">
        <v>68</v>
      </c>
    </row>
    <row r="3196" spans="1:1">
      <c r="A3196" s="16" t="s">
        <v>69</v>
      </c>
    </row>
    <row r="3197" spans="1:1">
      <c r="A3197" s="16" t="s">
        <v>195</v>
      </c>
    </row>
    <row r="3198" spans="1:1">
      <c r="A3198" s="69" t="s">
        <v>361</v>
      </c>
    </row>
    <row r="3199" spans="1:1">
      <c r="A3199" s="158" t="s">
        <v>362</v>
      </c>
    </row>
    <row r="3200" spans="1:1">
      <c r="A3200" s="16" t="s">
        <v>180</v>
      </c>
    </row>
    <row r="3201" spans="1:1">
      <c r="A3201" s="16" t="s">
        <v>68</v>
      </c>
    </row>
    <row r="3202" spans="1:1">
      <c r="A3202" s="16" t="s">
        <v>69</v>
      </c>
    </row>
    <row r="3203" spans="1:1">
      <c r="A3203" s="16" t="s">
        <v>195</v>
      </c>
    </row>
    <row r="3204" spans="1:1">
      <c r="A3204" s="69" t="s">
        <v>361</v>
      </c>
    </row>
    <row r="3205" spans="1:1">
      <c r="A3205" s="158" t="s">
        <v>362</v>
      </c>
    </row>
    <row r="3206" spans="1:1">
      <c r="A3206" s="16" t="s">
        <v>180</v>
      </c>
    </row>
    <row r="3207" spans="1:1">
      <c r="A3207" s="16" t="s">
        <v>68</v>
      </c>
    </row>
    <row r="3208" spans="1:1">
      <c r="A3208" s="16" t="s">
        <v>69</v>
      </c>
    </row>
    <row r="3209" spans="1:1">
      <c r="A3209" s="16" t="s">
        <v>195</v>
      </c>
    </row>
    <row r="3210" spans="1:1">
      <c r="A3210" s="69" t="s">
        <v>361</v>
      </c>
    </row>
    <row r="3211" spans="1:1">
      <c r="A3211" s="158" t="s">
        <v>362</v>
      </c>
    </row>
    <row r="3212" spans="1:1">
      <c r="A3212" s="16" t="s">
        <v>180</v>
      </c>
    </row>
    <row r="3213" spans="1:1">
      <c r="A3213" s="16" t="s">
        <v>68</v>
      </c>
    </row>
    <row r="3214" spans="1:1">
      <c r="A3214" s="16" t="s">
        <v>69</v>
      </c>
    </row>
    <row r="3215" spans="1:1">
      <c r="A3215" s="16" t="s">
        <v>195</v>
      </c>
    </row>
    <row r="3216" spans="1:1">
      <c r="A3216" s="69" t="s">
        <v>361</v>
      </c>
    </row>
    <row r="3217" spans="1:1">
      <c r="A3217" s="158" t="s">
        <v>362</v>
      </c>
    </row>
    <row r="3218" spans="1:1">
      <c r="A3218" s="16" t="s">
        <v>180</v>
      </c>
    </row>
    <row r="3219" spans="1:1">
      <c r="A3219" s="16" t="s">
        <v>68</v>
      </c>
    </row>
    <row r="3220" spans="1:1">
      <c r="A3220" s="16" t="s">
        <v>69</v>
      </c>
    </row>
    <row r="3221" spans="1:1">
      <c r="A3221" s="16" t="s">
        <v>195</v>
      </c>
    </row>
    <row r="3222" spans="1:1">
      <c r="A3222" s="69" t="s">
        <v>361</v>
      </c>
    </row>
    <row r="3223" spans="1:1">
      <c r="A3223" s="158" t="s">
        <v>362</v>
      </c>
    </row>
    <row r="3224" spans="1:1">
      <c r="A3224" s="16" t="s">
        <v>180</v>
      </c>
    </row>
    <row r="3225" spans="1:1">
      <c r="A3225" s="16" t="s">
        <v>68</v>
      </c>
    </row>
    <row r="3226" spans="1:1">
      <c r="A3226" s="16" t="s">
        <v>69</v>
      </c>
    </row>
    <row r="3227" spans="1:1">
      <c r="A3227" s="16" t="s">
        <v>195</v>
      </c>
    </row>
    <row r="3228" spans="1:1">
      <c r="A3228" s="69" t="s">
        <v>361</v>
      </c>
    </row>
    <row r="3229" spans="1:1">
      <c r="A3229" s="158" t="s">
        <v>362</v>
      </c>
    </row>
    <row r="3230" spans="1:1">
      <c r="A3230" s="16" t="s">
        <v>180</v>
      </c>
    </row>
    <row r="3231" spans="1:1">
      <c r="A3231" s="16" t="s">
        <v>68</v>
      </c>
    </row>
    <row r="3232" spans="1:1">
      <c r="A3232" s="16" t="s">
        <v>69</v>
      </c>
    </row>
    <row r="3233" spans="1:1">
      <c r="A3233" s="16" t="s">
        <v>195</v>
      </c>
    </row>
    <row r="3234" spans="1:1">
      <c r="A3234" s="69" t="s">
        <v>361</v>
      </c>
    </row>
    <row r="3235" spans="1:1">
      <c r="A3235" s="158" t="s">
        <v>362</v>
      </c>
    </row>
    <row r="3236" spans="1:1">
      <c r="A3236" s="16" t="s">
        <v>180</v>
      </c>
    </row>
    <row r="3237" spans="1:1">
      <c r="A3237" s="16" t="s">
        <v>68</v>
      </c>
    </row>
    <row r="3238" spans="1:1">
      <c r="A3238" s="16" t="s">
        <v>69</v>
      </c>
    </row>
    <row r="3239" spans="1:1">
      <c r="A3239" s="16" t="s">
        <v>195</v>
      </c>
    </row>
    <row r="3240" spans="1:1">
      <c r="A3240" s="69" t="s">
        <v>361</v>
      </c>
    </row>
    <row r="3241" spans="1:1">
      <c r="A3241" s="158" t="s">
        <v>362</v>
      </c>
    </row>
    <row r="3242" spans="1:1">
      <c r="A3242" s="16" t="s">
        <v>180</v>
      </c>
    </row>
    <row r="3243" spans="1:1">
      <c r="A3243" s="16" t="s">
        <v>68</v>
      </c>
    </row>
    <row r="3244" spans="1:1">
      <c r="A3244" s="16" t="s">
        <v>69</v>
      </c>
    </row>
    <row r="3245" spans="1:1">
      <c r="A3245" s="16" t="s">
        <v>195</v>
      </c>
    </row>
    <row r="3246" spans="1:1">
      <c r="A3246" s="69" t="s">
        <v>361</v>
      </c>
    </row>
    <row r="3247" spans="1:1">
      <c r="A3247" s="158" t="s">
        <v>362</v>
      </c>
    </row>
    <row r="3248" spans="1:1">
      <c r="A3248" s="16" t="s">
        <v>180</v>
      </c>
    </row>
    <row r="3249" spans="1:1">
      <c r="A3249" s="16" t="s">
        <v>68</v>
      </c>
    </row>
    <row r="3250" spans="1:1">
      <c r="A3250" s="16" t="s">
        <v>69</v>
      </c>
    </row>
    <row r="3251" spans="1:1">
      <c r="A3251" s="16" t="s">
        <v>195</v>
      </c>
    </row>
    <row r="3252" spans="1:1">
      <c r="A3252" s="69" t="s">
        <v>361</v>
      </c>
    </row>
    <row r="3253" spans="1:1">
      <c r="A3253" s="158" t="s">
        <v>362</v>
      </c>
    </row>
    <row r="3254" spans="1:1">
      <c r="A3254" s="16" t="s">
        <v>180</v>
      </c>
    </row>
    <row r="3255" spans="1:1">
      <c r="A3255" s="16" t="s">
        <v>68</v>
      </c>
    </row>
    <row r="3256" spans="1:1">
      <c r="A3256" s="16" t="s">
        <v>69</v>
      </c>
    </row>
    <row r="3257" spans="1:1">
      <c r="A3257" s="16" t="s">
        <v>195</v>
      </c>
    </row>
    <row r="3258" spans="1:1">
      <c r="A3258" s="69" t="s">
        <v>361</v>
      </c>
    </row>
    <row r="3259" spans="1:1">
      <c r="A3259" s="158" t="s">
        <v>362</v>
      </c>
    </row>
    <row r="3260" spans="1:1">
      <c r="A3260" s="16" t="s">
        <v>180</v>
      </c>
    </row>
    <row r="3261" spans="1:1">
      <c r="A3261" s="16" t="s">
        <v>68</v>
      </c>
    </row>
    <row r="3262" spans="1:1">
      <c r="A3262" s="16" t="s">
        <v>69</v>
      </c>
    </row>
    <row r="3263" spans="1:1">
      <c r="A3263" s="16" t="s">
        <v>195</v>
      </c>
    </row>
    <row r="3264" spans="1:1">
      <c r="A3264" s="69" t="s">
        <v>361</v>
      </c>
    </row>
    <row r="3265" spans="1:1">
      <c r="A3265" s="158" t="s">
        <v>362</v>
      </c>
    </row>
    <row r="3266" spans="1:1">
      <c r="A3266" s="16" t="s">
        <v>180</v>
      </c>
    </row>
    <row r="3267" spans="1:1">
      <c r="A3267" s="16" t="s">
        <v>68</v>
      </c>
    </row>
    <row r="3268" spans="1:1">
      <c r="A3268" s="16" t="s">
        <v>69</v>
      </c>
    </row>
    <row r="3269" spans="1:1">
      <c r="A3269" s="16" t="s">
        <v>195</v>
      </c>
    </row>
    <row r="3270" spans="1:1">
      <c r="A3270" s="69" t="s">
        <v>361</v>
      </c>
    </row>
    <row r="3271" spans="1:1">
      <c r="A3271" s="158" t="s">
        <v>362</v>
      </c>
    </row>
    <row r="3272" spans="1:1">
      <c r="A3272" s="16" t="s">
        <v>180</v>
      </c>
    </row>
    <row r="3273" spans="1:1">
      <c r="A3273" s="16" t="s">
        <v>68</v>
      </c>
    </row>
    <row r="3274" spans="1:1">
      <c r="A3274" s="16" t="s">
        <v>69</v>
      </c>
    </row>
    <row r="3275" spans="1:1">
      <c r="A3275" s="16" t="s">
        <v>195</v>
      </c>
    </row>
    <row r="3276" spans="1:1">
      <c r="A3276" s="69" t="s">
        <v>361</v>
      </c>
    </row>
    <row r="3277" spans="1:1">
      <c r="A3277" s="158" t="s">
        <v>362</v>
      </c>
    </row>
    <row r="3278" spans="1:1">
      <c r="A3278" s="16" t="s">
        <v>180</v>
      </c>
    </row>
    <row r="3279" spans="1:1">
      <c r="A3279" s="16" t="s">
        <v>68</v>
      </c>
    </row>
    <row r="3280" spans="1:1">
      <c r="A3280" s="16" t="s">
        <v>69</v>
      </c>
    </row>
    <row r="3281" spans="1:1">
      <c r="A3281" s="16" t="s">
        <v>195</v>
      </c>
    </row>
    <row r="3282" spans="1:1">
      <c r="A3282" s="69" t="s">
        <v>361</v>
      </c>
    </row>
    <row r="3283" spans="1:1">
      <c r="A3283" s="158" t="s">
        <v>362</v>
      </c>
    </row>
    <row r="3284" spans="1:1">
      <c r="A3284" s="16" t="s">
        <v>180</v>
      </c>
    </row>
    <row r="3285" spans="1:1">
      <c r="A3285" s="16" t="s">
        <v>68</v>
      </c>
    </row>
    <row r="3286" spans="1:1">
      <c r="A3286" s="16" t="s">
        <v>69</v>
      </c>
    </row>
    <row r="3287" spans="1:1">
      <c r="A3287" s="16" t="s">
        <v>195</v>
      </c>
    </row>
    <row r="3288" spans="1:1">
      <c r="A3288" s="69" t="s">
        <v>361</v>
      </c>
    </row>
    <row r="3289" spans="1:1">
      <c r="A3289" s="158" t="s">
        <v>362</v>
      </c>
    </row>
    <row r="3290" spans="1:1">
      <c r="A3290" s="16" t="s">
        <v>180</v>
      </c>
    </row>
    <row r="3291" spans="1:1">
      <c r="A3291" s="16" t="s">
        <v>68</v>
      </c>
    </row>
    <row r="3292" spans="1:1">
      <c r="A3292" s="16" t="s">
        <v>69</v>
      </c>
    </row>
    <row r="3293" spans="1:1">
      <c r="A3293" s="16" t="s">
        <v>195</v>
      </c>
    </row>
    <row r="3294" spans="1:1">
      <c r="A3294" s="69" t="s">
        <v>361</v>
      </c>
    </row>
    <row r="3295" spans="1:1">
      <c r="A3295" s="158" t="s">
        <v>362</v>
      </c>
    </row>
    <row r="3296" spans="1:1">
      <c r="A3296" s="16" t="s">
        <v>180</v>
      </c>
    </row>
    <row r="3297" spans="1:1">
      <c r="A3297" s="16" t="s">
        <v>68</v>
      </c>
    </row>
    <row r="3298" spans="1:1">
      <c r="A3298" s="16" t="s">
        <v>69</v>
      </c>
    </row>
    <row r="3299" spans="1:1">
      <c r="A3299" s="16" t="s">
        <v>195</v>
      </c>
    </row>
    <row r="3300" spans="1:1">
      <c r="A3300" s="69" t="s">
        <v>361</v>
      </c>
    </row>
    <row r="3301" spans="1:1">
      <c r="A3301" s="158" t="s">
        <v>362</v>
      </c>
    </row>
    <row r="3302" spans="1:1">
      <c r="A3302" s="16" t="s">
        <v>180</v>
      </c>
    </row>
    <row r="3303" spans="1:1">
      <c r="A3303" s="16" t="s">
        <v>68</v>
      </c>
    </row>
    <row r="3304" spans="1:1">
      <c r="A3304" s="16" t="s">
        <v>69</v>
      </c>
    </row>
    <row r="3305" spans="1:1">
      <c r="A3305" s="16" t="s">
        <v>195</v>
      </c>
    </row>
    <row r="3306" spans="1:1">
      <c r="A3306" s="69" t="s">
        <v>361</v>
      </c>
    </row>
    <row r="3307" spans="1:1">
      <c r="A3307" s="158" t="s">
        <v>362</v>
      </c>
    </row>
    <row r="3308" spans="1:1">
      <c r="A3308" s="16" t="s">
        <v>180</v>
      </c>
    </row>
    <row r="3309" spans="1:1">
      <c r="A3309" s="16" t="s">
        <v>68</v>
      </c>
    </row>
    <row r="3310" spans="1:1">
      <c r="A3310" s="16" t="s">
        <v>69</v>
      </c>
    </row>
    <row r="3311" spans="1:1">
      <c r="A3311" s="16" t="s">
        <v>195</v>
      </c>
    </row>
    <row r="3312" spans="1:1">
      <c r="A3312" s="69" t="s">
        <v>361</v>
      </c>
    </row>
    <row r="3313" spans="1:1">
      <c r="A3313" s="158" t="s">
        <v>362</v>
      </c>
    </row>
    <row r="3314" spans="1:1">
      <c r="A3314" s="16" t="s">
        <v>180</v>
      </c>
    </row>
    <row r="3315" spans="1:1">
      <c r="A3315" s="16" t="s">
        <v>68</v>
      </c>
    </row>
    <row r="3316" spans="1:1">
      <c r="A3316" s="16" t="s">
        <v>69</v>
      </c>
    </row>
    <row r="3317" spans="1:1">
      <c r="A3317" s="16" t="s">
        <v>195</v>
      </c>
    </row>
    <row r="3318" spans="1:1">
      <c r="A3318" s="69" t="s">
        <v>361</v>
      </c>
    </row>
    <row r="3319" spans="1:1">
      <c r="A3319" s="158" t="s">
        <v>362</v>
      </c>
    </row>
    <row r="3320" spans="1:1">
      <c r="A3320" s="16" t="s">
        <v>180</v>
      </c>
    </row>
    <row r="3321" spans="1:1">
      <c r="A3321" s="16" t="s">
        <v>68</v>
      </c>
    </row>
    <row r="3322" spans="1:1">
      <c r="A3322" s="16" t="s">
        <v>69</v>
      </c>
    </row>
    <row r="3323" spans="1:1">
      <c r="A3323" s="16" t="s">
        <v>195</v>
      </c>
    </row>
    <row r="3324" spans="1:1">
      <c r="A3324" s="69" t="s">
        <v>361</v>
      </c>
    </row>
    <row r="3325" spans="1:1">
      <c r="A3325" s="158" t="s">
        <v>362</v>
      </c>
    </row>
    <row r="3326" spans="1:1">
      <c r="A3326" s="16" t="s">
        <v>180</v>
      </c>
    </row>
    <row r="3327" spans="1:1">
      <c r="A3327" s="16" t="s">
        <v>68</v>
      </c>
    </row>
    <row r="3328" spans="1:1">
      <c r="A3328" s="16" t="s">
        <v>69</v>
      </c>
    </row>
    <row r="3329" spans="1:1">
      <c r="A3329" s="16" t="s">
        <v>195</v>
      </c>
    </row>
    <row r="3330" spans="1:1">
      <c r="A3330" s="69" t="s">
        <v>361</v>
      </c>
    </row>
    <row r="3331" spans="1:1">
      <c r="A3331" s="158" t="s">
        <v>362</v>
      </c>
    </row>
    <row r="3332" spans="1:1">
      <c r="A3332" s="16" t="s">
        <v>180</v>
      </c>
    </row>
    <row r="3333" spans="1:1">
      <c r="A3333" s="16" t="s">
        <v>68</v>
      </c>
    </row>
    <row r="3334" spans="1:1">
      <c r="A3334" s="16" t="s">
        <v>69</v>
      </c>
    </row>
    <row r="3335" spans="1:1">
      <c r="A3335" s="16" t="s">
        <v>195</v>
      </c>
    </row>
    <row r="3336" spans="1:1">
      <c r="A3336" s="69" t="s">
        <v>361</v>
      </c>
    </row>
    <row r="3337" spans="1:1">
      <c r="A3337" s="158" t="s">
        <v>362</v>
      </c>
    </row>
    <row r="3338" spans="1:1">
      <c r="A3338" s="16" t="s">
        <v>180</v>
      </c>
    </row>
    <row r="3339" spans="1:1">
      <c r="A3339" s="16" t="s">
        <v>68</v>
      </c>
    </row>
    <row r="3340" spans="1:1">
      <c r="A3340" s="16" t="s">
        <v>69</v>
      </c>
    </row>
    <row r="3341" spans="1:1">
      <c r="A3341" s="16" t="s">
        <v>195</v>
      </c>
    </row>
    <row r="3342" spans="1:1">
      <c r="A3342" s="69" t="s">
        <v>361</v>
      </c>
    </row>
    <row r="3343" spans="1:1">
      <c r="A3343" s="158" t="s">
        <v>362</v>
      </c>
    </row>
    <row r="3344" spans="1:1">
      <c r="A3344" s="16" t="s">
        <v>180</v>
      </c>
    </row>
    <row r="3345" spans="1:1">
      <c r="A3345" s="16" t="s">
        <v>68</v>
      </c>
    </row>
    <row r="3346" spans="1:1">
      <c r="A3346" s="16" t="s">
        <v>69</v>
      </c>
    </row>
    <row r="3347" spans="1:1">
      <c r="A3347" s="16" t="s">
        <v>195</v>
      </c>
    </row>
    <row r="3348" spans="1:1">
      <c r="A3348" s="69" t="s">
        <v>361</v>
      </c>
    </row>
    <row r="3349" spans="1:1">
      <c r="A3349" s="158" t="s">
        <v>362</v>
      </c>
    </row>
    <row r="3350" spans="1:1">
      <c r="A3350" s="16" t="s">
        <v>180</v>
      </c>
    </row>
    <row r="3351" spans="1:1">
      <c r="A3351" s="16" t="s">
        <v>68</v>
      </c>
    </row>
    <row r="3352" spans="1:1">
      <c r="A3352" s="16" t="s">
        <v>69</v>
      </c>
    </row>
    <row r="3353" spans="1:1">
      <c r="A3353" s="16" t="s">
        <v>195</v>
      </c>
    </row>
    <row r="3354" spans="1:1">
      <c r="A3354" s="69" t="s">
        <v>361</v>
      </c>
    </row>
    <row r="3355" spans="1:1">
      <c r="A3355" s="158" t="s">
        <v>362</v>
      </c>
    </row>
    <row r="3356" spans="1:1">
      <c r="A3356" s="16" t="s">
        <v>180</v>
      </c>
    </row>
    <row r="3357" spans="1:1">
      <c r="A3357" s="16" t="s">
        <v>68</v>
      </c>
    </row>
    <row r="3358" spans="1:1">
      <c r="A3358" s="16" t="s">
        <v>69</v>
      </c>
    </row>
    <row r="3359" spans="1:1">
      <c r="A3359" s="16" t="s">
        <v>195</v>
      </c>
    </row>
    <row r="3360" spans="1:1">
      <c r="A3360" s="69" t="s">
        <v>361</v>
      </c>
    </row>
    <row r="3361" spans="1:1">
      <c r="A3361" s="158" t="s">
        <v>362</v>
      </c>
    </row>
    <row r="3362" spans="1:1">
      <c r="A3362" s="16" t="s">
        <v>180</v>
      </c>
    </row>
    <row r="3363" spans="1:1">
      <c r="A3363" s="16" t="s">
        <v>68</v>
      </c>
    </row>
    <row r="3364" spans="1:1">
      <c r="A3364" s="16" t="s">
        <v>69</v>
      </c>
    </row>
    <row r="3365" spans="1:1">
      <c r="A3365" s="16" t="s">
        <v>195</v>
      </c>
    </row>
    <row r="3366" spans="1:1">
      <c r="A3366" s="69" t="s">
        <v>361</v>
      </c>
    </row>
    <row r="3367" spans="1:1">
      <c r="A3367" s="158" t="s">
        <v>362</v>
      </c>
    </row>
    <row r="3368" spans="1:1">
      <c r="A3368" s="16" t="s">
        <v>180</v>
      </c>
    </row>
    <row r="3369" spans="1:1">
      <c r="A3369" s="16" t="s">
        <v>68</v>
      </c>
    </row>
    <row r="3370" spans="1:1">
      <c r="A3370" s="16" t="s">
        <v>69</v>
      </c>
    </row>
    <row r="3371" spans="1:1">
      <c r="A3371" s="16" t="s">
        <v>195</v>
      </c>
    </row>
    <row r="3372" spans="1:1">
      <c r="A3372" s="69" t="s">
        <v>361</v>
      </c>
    </row>
    <row r="3373" spans="1:1">
      <c r="A3373" s="158" t="s">
        <v>362</v>
      </c>
    </row>
    <row r="3374" spans="1:1">
      <c r="A3374" s="16" t="s">
        <v>180</v>
      </c>
    </row>
    <row r="3375" spans="1:1">
      <c r="A3375" s="16" t="s">
        <v>68</v>
      </c>
    </row>
    <row r="3376" spans="1:1">
      <c r="A3376" s="16" t="s">
        <v>69</v>
      </c>
    </row>
    <row r="3377" spans="1:1">
      <c r="A3377" s="16" t="s">
        <v>195</v>
      </c>
    </row>
    <row r="3378" spans="1:1">
      <c r="A3378" s="69" t="s">
        <v>361</v>
      </c>
    </row>
    <row r="3379" spans="1:1">
      <c r="A3379" s="158" t="s">
        <v>362</v>
      </c>
    </row>
    <row r="3380" spans="1:1">
      <c r="A3380" s="16" t="s">
        <v>180</v>
      </c>
    </row>
    <row r="3381" spans="1:1">
      <c r="A3381" s="16" t="s">
        <v>68</v>
      </c>
    </row>
    <row r="3382" spans="1:1">
      <c r="A3382" s="16" t="s">
        <v>69</v>
      </c>
    </row>
    <row r="3383" spans="1:1">
      <c r="A3383" s="16" t="s">
        <v>195</v>
      </c>
    </row>
    <row r="3384" spans="1:1">
      <c r="A3384" s="69" t="s">
        <v>361</v>
      </c>
    </row>
    <row r="3385" spans="1:1">
      <c r="A3385" s="158" t="s">
        <v>362</v>
      </c>
    </row>
    <row r="3386" spans="1:1">
      <c r="A3386" s="16" t="s">
        <v>180</v>
      </c>
    </row>
    <row r="3387" spans="1:1">
      <c r="A3387" s="16" t="s">
        <v>68</v>
      </c>
    </row>
    <row r="3388" spans="1:1">
      <c r="A3388" s="16" t="s">
        <v>69</v>
      </c>
    </row>
    <row r="3389" spans="1:1">
      <c r="A3389" s="16" t="s">
        <v>195</v>
      </c>
    </row>
    <row r="3390" spans="1:1">
      <c r="A3390" s="69" t="s">
        <v>361</v>
      </c>
    </row>
    <row r="3391" spans="1:1">
      <c r="A3391" s="158" t="s">
        <v>362</v>
      </c>
    </row>
    <row r="3392" spans="1:1">
      <c r="A3392" s="16" t="s">
        <v>180</v>
      </c>
    </row>
    <row r="3393" spans="1:1">
      <c r="A3393" s="16" t="s">
        <v>68</v>
      </c>
    </row>
    <row r="3394" spans="1:1">
      <c r="A3394" s="16" t="s">
        <v>69</v>
      </c>
    </row>
    <row r="3395" spans="1:1">
      <c r="A3395" s="16" t="s">
        <v>195</v>
      </c>
    </row>
    <row r="3396" spans="1:1">
      <c r="A3396" s="69" t="s">
        <v>361</v>
      </c>
    </row>
    <row r="3397" spans="1:1">
      <c r="A3397" s="158" t="s">
        <v>362</v>
      </c>
    </row>
    <row r="3398" spans="1:1">
      <c r="A3398" s="16" t="s">
        <v>180</v>
      </c>
    </row>
    <row r="3399" spans="1:1">
      <c r="A3399" s="16" t="s">
        <v>68</v>
      </c>
    </row>
    <row r="3400" spans="1:1">
      <c r="A3400" s="16" t="s">
        <v>69</v>
      </c>
    </row>
    <row r="3401" spans="1:1">
      <c r="A3401" s="16" t="s">
        <v>195</v>
      </c>
    </row>
    <row r="3402" spans="1:1">
      <c r="A3402" s="69" t="s">
        <v>361</v>
      </c>
    </row>
    <row r="3403" spans="1:1">
      <c r="A3403" s="158" t="s">
        <v>362</v>
      </c>
    </row>
    <row r="3404" spans="1:1">
      <c r="A3404" s="16" t="s">
        <v>180</v>
      </c>
    </row>
    <row r="3405" spans="1:1">
      <c r="A3405" s="16" t="s">
        <v>68</v>
      </c>
    </row>
    <row r="3406" spans="1:1">
      <c r="A3406" s="16" t="s">
        <v>69</v>
      </c>
    </row>
    <row r="3407" spans="1:1">
      <c r="A3407" s="16" t="s">
        <v>195</v>
      </c>
    </row>
    <row r="3408" spans="1:1">
      <c r="A3408" s="69" t="s">
        <v>361</v>
      </c>
    </row>
    <row r="3409" spans="1:1">
      <c r="A3409" s="158" t="s">
        <v>362</v>
      </c>
    </row>
    <row r="3410" spans="1:1">
      <c r="A3410" s="16" t="s">
        <v>180</v>
      </c>
    </row>
    <row r="3411" spans="1:1">
      <c r="A3411" s="16" t="s">
        <v>68</v>
      </c>
    </row>
    <row r="3412" spans="1:1">
      <c r="A3412" s="16" t="s">
        <v>69</v>
      </c>
    </row>
    <row r="3413" spans="1:1">
      <c r="A3413" s="16" t="s">
        <v>195</v>
      </c>
    </row>
    <row r="3414" spans="1:1">
      <c r="A3414" s="69" t="s">
        <v>361</v>
      </c>
    </row>
    <row r="3415" spans="1:1">
      <c r="A3415" s="158" t="s">
        <v>362</v>
      </c>
    </row>
    <row r="3416" spans="1:1">
      <c r="A3416" s="16" t="s">
        <v>180</v>
      </c>
    </row>
    <row r="3417" spans="1:1">
      <c r="A3417" s="16" t="s">
        <v>68</v>
      </c>
    </row>
    <row r="3418" spans="1:1">
      <c r="A3418" s="16" t="s">
        <v>69</v>
      </c>
    </row>
    <row r="3419" spans="1:1">
      <c r="A3419" s="16" t="s">
        <v>195</v>
      </c>
    </row>
    <row r="3420" spans="1:1">
      <c r="A3420" s="69" t="s">
        <v>361</v>
      </c>
    </row>
    <row r="3421" spans="1:1">
      <c r="A3421" s="158" t="s">
        <v>362</v>
      </c>
    </row>
    <row r="3422" spans="1:1">
      <c r="A3422" s="16" t="s">
        <v>180</v>
      </c>
    </row>
    <row r="3423" spans="1:1">
      <c r="A3423" s="16" t="s">
        <v>68</v>
      </c>
    </row>
    <row r="3424" spans="1:1">
      <c r="A3424" s="16" t="s">
        <v>69</v>
      </c>
    </row>
    <row r="3425" spans="1:1">
      <c r="A3425" s="16" t="s">
        <v>195</v>
      </c>
    </row>
    <row r="3426" spans="1:1">
      <c r="A3426" s="69" t="s">
        <v>361</v>
      </c>
    </row>
    <row r="3427" spans="1:1">
      <c r="A3427" s="158" t="s">
        <v>362</v>
      </c>
    </row>
    <row r="3428" spans="1:1">
      <c r="A3428" s="16" t="s">
        <v>180</v>
      </c>
    </row>
    <row r="3429" spans="1:1">
      <c r="A3429" s="16" t="s">
        <v>68</v>
      </c>
    </row>
    <row r="3430" spans="1:1">
      <c r="A3430" s="16" t="s">
        <v>69</v>
      </c>
    </row>
    <row r="3431" spans="1:1">
      <c r="A3431" s="16" t="s">
        <v>195</v>
      </c>
    </row>
    <row r="3432" spans="1:1">
      <c r="A3432" s="69" t="s">
        <v>361</v>
      </c>
    </row>
    <row r="3433" spans="1:1">
      <c r="A3433" s="158" t="s">
        <v>362</v>
      </c>
    </row>
    <row r="3434" spans="1:1">
      <c r="A3434" s="16" t="s">
        <v>180</v>
      </c>
    </row>
    <row r="3435" spans="1:1">
      <c r="A3435" s="16" t="s">
        <v>68</v>
      </c>
    </row>
    <row r="3436" spans="1:1">
      <c r="A3436" s="16" t="s">
        <v>69</v>
      </c>
    </row>
    <row r="3437" spans="1:1">
      <c r="A3437" s="16" t="s">
        <v>195</v>
      </c>
    </row>
    <row r="3438" spans="1:1">
      <c r="A3438" s="69" t="s">
        <v>361</v>
      </c>
    </row>
    <row r="3439" spans="1:1">
      <c r="A3439" s="158" t="s">
        <v>362</v>
      </c>
    </row>
    <row r="3440" spans="1:1">
      <c r="A3440" s="16" t="s">
        <v>180</v>
      </c>
    </row>
    <row r="3441" spans="1:1">
      <c r="A3441" s="16" t="s">
        <v>68</v>
      </c>
    </row>
    <row r="3442" spans="1:1">
      <c r="A3442" s="16" t="s">
        <v>69</v>
      </c>
    </row>
    <row r="3443" spans="1:1">
      <c r="A3443" s="16" t="s">
        <v>195</v>
      </c>
    </row>
    <row r="3444" spans="1:1">
      <c r="A3444" s="69" t="s">
        <v>361</v>
      </c>
    </row>
    <row r="3445" spans="1:1">
      <c r="A3445" s="158" t="s">
        <v>362</v>
      </c>
    </row>
    <row r="3446" spans="1:1">
      <c r="A3446" s="16" t="s">
        <v>180</v>
      </c>
    </row>
    <row r="3447" spans="1:1">
      <c r="A3447" s="16" t="s">
        <v>68</v>
      </c>
    </row>
    <row r="3448" spans="1:1">
      <c r="A3448" s="16" t="s">
        <v>69</v>
      </c>
    </row>
    <row r="3449" spans="1:1">
      <c r="A3449" s="16" t="s">
        <v>195</v>
      </c>
    </row>
    <row r="3450" spans="1:1">
      <c r="A3450" s="69" t="s">
        <v>361</v>
      </c>
    </row>
    <row r="3451" spans="1:1">
      <c r="A3451" s="158" t="s">
        <v>362</v>
      </c>
    </row>
    <row r="3452" spans="1:1">
      <c r="A3452" s="16" t="s">
        <v>180</v>
      </c>
    </row>
    <row r="3453" spans="1:1">
      <c r="A3453" s="16" t="s">
        <v>68</v>
      </c>
    </row>
    <row r="3454" spans="1:1">
      <c r="A3454" s="16" t="s">
        <v>69</v>
      </c>
    </row>
    <row r="3455" spans="1:1">
      <c r="A3455" s="16" t="s">
        <v>195</v>
      </c>
    </row>
    <row r="3456" spans="1:1">
      <c r="A3456" s="69" t="s">
        <v>361</v>
      </c>
    </row>
    <row r="3457" spans="1:1">
      <c r="A3457" s="158" t="s">
        <v>362</v>
      </c>
    </row>
    <row r="3458" spans="1:1">
      <c r="A3458" s="16" t="s">
        <v>180</v>
      </c>
    </row>
    <row r="3459" spans="1:1">
      <c r="A3459" s="16" t="s">
        <v>68</v>
      </c>
    </row>
    <row r="3460" spans="1:1">
      <c r="A3460" s="16" t="s">
        <v>69</v>
      </c>
    </row>
    <row r="3461" spans="1:1">
      <c r="A3461" s="16" t="s">
        <v>195</v>
      </c>
    </row>
    <row r="3462" spans="1:1">
      <c r="A3462" s="69" t="s">
        <v>361</v>
      </c>
    </row>
    <row r="3463" spans="1:1">
      <c r="A3463" s="158" t="s">
        <v>362</v>
      </c>
    </row>
    <row r="3464" spans="1:1">
      <c r="A3464" s="16" t="s">
        <v>180</v>
      </c>
    </row>
    <row r="3465" spans="1:1">
      <c r="A3465" s="16" t="s">
        <v>68</v>
      </c>
    </row>
    <row r="3466" spans="1:1">
      <c r="A3466" s="16" t="s">
        <v>69</v>
      </c>
    </row>
    <row r="3467" spans="1:1">
      <c r="A3467" s="16" t="s">
        <v>195</v>
      </c>
    </row>
    <row r="3468" spans="1:1">
      <c r="A3468" s="69" t="s">
        <v>361</v>
      </c>
    </row>
    <row r="3469" spans="1:1">
      <c r="A3469" s="158" t="s">
        <v>362</v>
      </c>
    </row>
    <row r="3470" spans="1:1">
      <c r="A3470" s="16" t="s">
        <v>180</v>
      </c>
    </row>
    <row r="3471" spans="1:1">
      <c r="A3471" s="16" t="s">
        <v>68</v>
      </c>
    </row>
    <row r="3472" spans="1:1">
      <c r="A3472" s="16" t="s">
        <v>69</v>
      </c>
    </row>
    <row r="3473" spans="1:1">
      <c r="A3473" s="16" t="s">
        <v>195</v>
      </c>
    </row>
    <row r="3474" spans="1:1">
      <c r="A3474" s="69" t="s">
        <v>361</v>
      </c>
    </row>
    <row r="3475" spans="1:1">
      <c r="A3475" s="158" t="s">
        <v>362</v>
      </c>
    </row>
    <row r="3476" spans="1:1">
      <c r="A3476" s="16" t="s">
        <v>180</v>
      </c>
    </row>
    <row r="3477" spans="1:1">
      <c r="A3477" s="16" t="s">
        <v>68</v>
      </c>
    </row>
    <row r="3478" spans="1:1">
      <c r="A3478" s="16" t="s">
        <v>69</v>
      </c>
    </row>
    <row r="3479" spans="1:1">
      <c r="A3479" s="16" t="s">
        <v>195</v>
      </c>
    </row>
    <row r="3480" spans="1:1">
      <c r="A3480" s="69" t="s">
        <v>361</v>
      </c>
    </row>
    <row r="3481" spans="1:1">
      <c r="A3481" s="158" t="s">
        <v>362</v>
      </c>
    </row>
    <row r="3482" spans="1:1">
      <c r="A3482" s="16" t="s">
        <v>180</v>
      </c>
    </row>
    <row r="3483" spans="1:1">
      <c r="A3483" s="16" t="s">
        <v>68</v>
      </c>
    </row>
    <row r="3484" spans="1:1">
      <c r="A3484" s="16" t="s">
        <v>69</v>
      </c>
    </row>
    <row r="3485" spans="1:1">
      <c r="A3485" s="16" t="s">
        <v>195</v>
      </c>
    </row>
    <row r="3486" spans="1:1">
      <c r="A3486" s="69" t="s">
        <v>361</v>
      </c>
    </row>
    <row r="3487" spans="1:1">
      <c r="A3487" s="158" t="s">
        <v>362</v>
      </c>
    </row>
    <row r="3488" spans="1:1">
      <c r="A3488" s="16" t="s">
        <v>180</v>
      </c>
    </row>
    <row r="3489" spans="1:1">
      <c r="A3489" s="16" t="s">
        <v>68</v>
      </c>
    </row>
    <row r="3490" spans="1:1">
      <c r="A3490" s="16" t="s">
        <v>69</v>
      </c>
    </row>
    <row r="3491" spans="1:1">
      <c r="A3491" s="16" t="s">
        <v>195</v>
      </c>
    </row>
    <row r="3492" spans="1:1">
      <c r="A3492" s="69" t="s">
        <v>361</v>
      </c>
    </row>
    <row r="3493" spans="1:1">
      <c r="A3493" s="158" t="s">
        <v>362</v>
      </c>
    </row>
    <row r="3494" spans="1:1">
      <c r="A3494" s="16" t="s">
        <v>180</v>
      </c>
    </row>
    <row r="3495" spans="1:1">
      <c r="A3495" s="16" t="s">
        <v>68</v>
      </c>
    </row>
    <row r="3496" spans="1:1">
      <c r="A3496" s="16" t="s">
        <v>69</v>
      </c>
    </row>
    <row r="3497" spans="1:1">
      <c r="A3497" s="16" t="s">
        <v>195</v>
      </c>
    </row>
    <row r="3498" spans="1:1">
      <c r="A3498" s="69" t="s">
        <v>361</v>
      </c>
    </row>
    <row r="3499" spans="1:1">
      <c r="A3499" s="158" t="s">
        <v>362</v>
      </c>
    </row>
    <row r="3500" spans="1:1">
      <c r="A3500" s="16" t="s">
        <v>180</v>
      </c>
    </row>
    <row r="3501" spans="1:1">
      <c r="A3501" s="16" t="s">
        <v>68</v>
      </c>
    </row>
    <row r="3502" spans="1:1">
      <c r="A3502" s="16" t="s">
        <v>69</v>
      </c>
    </row>
    <row r="3503" spans="1:1">
      <c r="A3503" s="16" t="s">
        <v>195</v>
      </c>
    </row>
    <row r="3504" spans="1:1">
      <c r="A3504" s="69" t="s">
        <v>361</v>
      </c>
    </row>
    <row r="3505" spans="1:1">
      <c r="A3505" s="158" t="s">
        <v>362</v>
      </c>
    </row>
    <row r="3506" spans="1:1">
      <c r="A3506" s="16" t="s">
        <v>180</v>
      </c>
    </row>
    <row r="3507" spans="1:1">
      <c r="A3507" s="16" t="s">
        <v>68</v>
      </c>
    </row>
    <row r="3508" spans="1:1">
      <c r="A3508" s="16" t="s">
        <v>69</v>
      </c>
    </row>
    <row r="3509" spans="1:1">
      <c r="A3509" s="16" t="s">
        <v>195</v>
      </c>
    </row>
    <row r="3510" spans="1:1">
      <c r="A3510" s="69" t="s">
        <v>361</v>
      </c>
    </row>
    <row r="3511" spans="1:1">
      <c r="A3511" s="158" t="s">
        <v>362</v>
      </c>
    </row>
    <row r="3512" spans="1:1">
      <c r="A3512" s="16" t="s">
        <v>180</v>
      </c>
    </row>
    <row r="3513" spans="1:1">
      <c r="A3513" s="16" t="s">
        <v>68</v>
      </c>
    </row>
    <row r="3514" spans="1:1">
      <c r="A3514" s="16" t="s">
        <v>69</v>
      </c>
    </row>
    <row r="3515" spans="1:1">
      <c r="A3515" s="16" t="s">
        <v>195</v>
      </c>
    </row>
    <row r="3516" spans="1:1">
      <c r="A3516" s="69" t="s">
        <v>361</v>
      </c>
    </row>
    <row r="3517" spans="1:1">
      <c r="A3517" s="158" t="s">
        <v>362</v>
      </c>
    </row>
    <row r="3518" spans="1:1">
      <c r="A3518" s="16" t="s">
        <v>180</v>
      </c>
    </row>
    <row r="3519" spans="1:1">
      <c r="A3519" s="16" t="s">
        <v>68</v>
      </c>
    </row>
    <row r="3520" spans="1:1">
      <c r="A3520" s="16" t="s">
        <v>69</v>
      </c>
    </row>
    <row r="3521" spans="1:1">
      <c r="A3521" s="16" t="s">
        <v>195</v>
      </c>
    </row>
    <row r="3522" spans="1:1">
      <c r="A3522" s="69" t="s">
        <v>361</v>
      </c>
    </row>
    <row r="3523" spans="1:1">
      <c r="A3523" s="158" t="s">
        <v>362</v>
      </c>
    </row>
    <row r="3524" spans="1:1">
      <c r="A3524" s="16" t="s">
        <v>180</v>
      </c>
    </row>
    <row r="3525" spans="1:1">
      <c r="A3525" s="16" t="s">
        <v>68</v>
      </c>
    </row>
    <row r="3526" spans="1:1">
      <c r="A3526" s="16" t="s">
        <v>69</v>
      </c>
    </row>
    <row r="3527" spans="1:1">
      <c r="A3527" s="16" t="s">
        <v>195</v>
      </c>
    </row>
    <row r="3528" spans="1:1">
      <c r="A3528" s="69" t="s">
        <v>361</v>
      </c>
    </row>
    <row r="3529" spans="1:1">
      <c r="A3529" s="158" t="s">
        <v>362</v>
      </c>
    </row>
    <row r="3530" spans="1:1">
      <c r="A3530" s="16" t="s">
        <v>180</v>
      </c>
    </row>
    <row r="3531" spans="1:1">
      <c r="A3531" s="16" t="s">
        <v>68</v>
      </c>
    </row>
    <row r="3532" spans="1:1">
      <c r="A3532" s="16" t="s">
        <v>69</v>
      </c>
    </row>
    <row r="3533" spans="1:1">
      <c r="A3533" s="16" t="s">
        <v>195</v>
      </c>
    </row>
    <row r="3534" spans="1:1">
      <c r="A3534" s="69" t="s">
        <v>361</v>
      </c>
    </row>
    <row r="3535" spans="1:1">
      <c r="A3535" s="158" t="s">
        <v>362</v>
      </c>
    </row>
    <row r="3536" spans="1:1">
      <c r="A3536" s="16" t="s">
        <v>180</v>
      </c>
    </row>
    <row r="3537" spans="1:1">
      <c r="A3537" s="16" t="s">
        <v>68</v>
      </c>
    </row>
    <row r="3538" spans="1:1">
      <c r="A3538" s="16" t="s">
        <v>69</v>
      </c>
    </row>
    <row r="3539" spans="1:1">
      <c r="A3539" s="16" t="s">
        <v>195</v>
      </c>
    </row>
    <row r="3540" spans="1:1">
      <c r="A3540" s="69" t="s">
        <v>361</v>
      </c>
    </row>
    <row r="3541" spans="1:1">
      <c r="A3541" s="158" t="s">
        <v>362</v>
      </c>
    </row>
    <row r="3542" spans="1:1">
      <c r="A3542" s="16" t="s">
        <v>180</v>
      </c>
    </row>
    <row r="3543" spans="1:1">
      <c r="A3543" s="16" t="s">
        <v>68</v>
      </c>
    </row>
    <row r="3544" spans="1:1">
      <c r="A3544" s="16" t="s">
        <v>69</v>
      </c>
    </row>
    <row r="3545" spans="1:1">
      <c r="A3545" s="16" t="s">
        <v>195</v>
      </c>
    </row>
    <row r="3546" spans="1:1">
      <c r="A3546" s="69" t="s">
        <v>361</v>
      </c>
    </row>
    <row r="3547" spans="1:1">
      <c r="A3547" s="158" t="s">
        <v>362</v>
      </c>
    </row>
    <row r="3548" spans="1:1">
      <c r="A3548" s="16" t="s">
        <v>180</v>
      </c>
    </row>
    <row r="3549" spans="1:1">
      <c r="A3549" s="16" t="s">
        <v>68</v>
      </c>
    </row>
    <row r="3550" spans="1:1">
      <c r="A3550" s="16" t="s">
        <v>69</v>
      </c>
    </row>
    <row r="3551" spans="1:1">
      <c r="A3551" s="16" t="s">
        <v>195</v>
      </c>
    </row>
    <row r="3552" spans="1:1">
      <c r="A3552" s="69" t="s">
        <v>361</v>
      </c>
    </row>
    <row r="3553" spans="1:1">
      <c r="A3553" s="158" t="s">
        <v>362</v>
      </c>
    </row>
    <row r="3554" spans="1:1">
      <c r="A3554" s="16" t="s">
        <v>180</v>
      </c>
    </row>
    <row r="3555" spans="1:1">
      <c r="A3555" s="16" t="s">
        <v>68</v>
      </c>
    </row>
    <row r="3556" spans="1:1">
      <c r="A3556" s="16" t="s">
        <v>69</v>
      </c>
    </row>
    <row r="3557" spans="1:1">
      <c r="A3557" s="16" t="s">
        <v>195</v>
      </c>
    </row>
    <row r="3558" spans="1:1">
      <c r="A3558" s="69" t="s">
        <v>361</v>
      </c>
    </row>
    <row r="3559" spans="1:1">
      <c r="A3559" s="158" t="s">
        <v>362</v>
      </c>
    </row>
    <row r="3560" spans="1:1">
      <c r="A3560" s="16" t="s">
        <v>180</v>
      </c>
    </row>
    <row r="3561" spans="1:1">
      <c r="A3561" s="16" t="s">
        <v>68</v>
      </c>
    </row>
    <row r="3562" spans="1:1">
      <c r="A3562" s="16" t="s">
        <v>69</v>
      </c>
    </row>
    <row r="3563" spans="1:1">
      <c r="A3563" s="16" t="s">
        <v>195</v>
      </c>
    </row>
    <row r="3564" spans="1:1">
      <c r="A3564" s="69" t="s">
        <v>361</v>
      </c>
    </row>
    <row r="3565" spans="1:1">
      <c r="A3565" s="158" t="s">
        <v>362</v>
      </c>
    </row>
    <row r="3566" spans="1:1">
      <c r="A3566" s="16" t="s">
        <v>180</v>
      </c>
    </row>
    <row r="3567" spans="1:1">
      <c r="A3567" s="16" t="s">
        <v>68</v>
      </c>
    </row>
    <row r="3568" spans="1:1">
      <c r="A3568" s="16" t="s">
        <v>69</v>
      </c>
    </row>
    <row r="3569" spans="1:1">
      <c r="A3569" s="16" t="s">
        <v>195</v>
      </c>
    </row>
    <row r="3570" spans="1:1">
      <c r="A3570" s="69" t="s">
        <v>361</v>
      </c>
    </row>
    <row r="3571" spans="1:1">
      <c r="A3571" s="158" t="s">
        <v>362</v>
      </c>
    </row>
    <row r="3572" spans="1:1">
      <c r="A3572" s="16" t="s">
        <v>180</v>
      </c>
    </row>
    <row r="3573" spans="1:1">
      <c r="A3573" s="16" t="s">
        <v>68</v>
      </c>
    </row>
    <row r="3574" spans="1:1">
      <c r="A3574" s="16" t="s">
        <v>69</v>
      </c>
    </row>
    <row r="3575" spans="1:1">
      <c r="A3575" s="16" t="s">
        <v>195</v>
      </c>
    </row>
    <row r="3576" spans="1:1">
      <c r="A3576" s="69" t="s">
        <v>361</v>
      </c>
    </row>
    <row r="3577" spans="1:1">
      <c r="A3577" s="158" t="s">
        <v>362</v>
      </c>
    </row>
    <row r="3578" spans="1:1">
      <c r="A3578" s="16" t="s">
        <v>180</v>
      </c>
    </row>
    <row r="3579" spans="1:1">
      <c r="A3579" s="16" t="s">
        <v>68</v>
      </c>
    </row>
    <row r="3580" spans="1:1">
      <c r="A3580" s="16" t="s">
        <v>69</v>
      </c>
    </row>
    <row r="3581" spans="1:1">
      <c r="A3581" s="16" t="s">
        <v>195</v>
      </c>
    </row>
    <row r="3582" spans="1:1">
      <c r="A3582" s="69" t="s">
        <v>361</v>
      </c>
    </row>
    <row r="3583" spans="1:1">
      <c r="A3583" s="158" t="s">
        <v>362</v>
      </c>
    </row>
    <row r="3584" spans="1:1">
      <c r="A3584" s="16" t="s">
        <v>180</v>
      </c>
    </row>
    <row r="3585" spans="1:1">
      <c r="A3585" s="16" t="s">
        <v>68</v>
      </c>
    </row>
    <row r="3586" spans="1:1">
      <c r="A3586" s="16" t="s">
        <v>69</v>
      </c>
    </row>
    <row r="3587" spans="1:1">
      <c r="A3587" s="16" t="s">
        <v>195</v>
      </c>
    </row>
    <row r="3588" spans="1:1">
      <c r="A3588" s="69" t="s">
        <v>361</v>
      </c>
    </row>
    <row r="3589" spans="1:1">
      <c r="A3589" s="158" t="s">
        <v>362</v>
      </c>
    </row>
    <row r="3590" spans="1:1">
      <c r="A3590" s="16" t="s">
        <v>180</v>
      </c>
    </row>
    <row r="3591" spans="1:1">
      <c r="A3591" s="16" t="s">
        <v>68</v>
      </c>
    </row>
    <row r="3592" spans="1:1">
      <c r="A3592" s="16" t="s">
        <v>69</v>
      </c>
    </row>
    <row r="3593" spans="1:1">
      <c r="A3593" s="16" t="s">
        <v>195</v>
      </c>
    </row>
    <row r="3594" spans="1:1">
      <c r="A3594" s="69" t="s">
        <v>361</v>
      </c>
    </row>
    <row r="3595" spans="1:1">
      <c r="A3595" s="158" t="s">
        <v>362</v>
      </c>
    </row>
    <row r="3596" spans="1:1">
      <c r="A3596" s="16" t="s">
        <v>180</v>
      </c>
    </row>
    <row r="3597" spans="1:1">
      <c r="A3597" s="16" t="s">
        <v>68</v>
      </c>
    </row>
    <row r="3598" spans="1:1">
      <c r="A3598" s="16" t="s">
        <v>69</v>
      </c>
    </row>
    <row r="3599" spans="1:1">
      <c r="A3599" s="16" t="s">
        <v>195</v>
      </c>
    </row>
    <row r="3600" spans="1:1">
      <c r="A3600" s="69" t="s">
        <v>361</v>
      </c>
    </row>
    <row r="3601" spans="1:1">
      <c r="A3601" s="158" t="s">
        <v>362</v>
      </c>
    </row>
    <row r="3602" spans="1:1">
      <c r="A3602" s="16" t="s">
        <v>180</v>
      </c>
    </row>
    <row r="3603" spans="1:1">
      <c r="A3603" s="16" t="s">
        <v>68</v>
      </c>
    </row>
    <row r="3604" spans="1:1">
      <c r="A3604" s="16" t="s">
        <v>69</v>
      </c>
    </row>
    <row r="3605" spans="1:1">
      <c r="A3605" s="16" t="s">
        <v>195</v>
      </c>
    </row>
    <row r="3606" spans="1:1">
      <c r="A3606" s="69" t="s">
        <v>361</v>
      </c>
    </row>
    <row r="3607" spans="1:1">
      <c r="A3607" s="158" t="s">
        <v>362</v>
      </c>
    </row>
    <row r="3608" spans="1:1">
      <c r="A3608" s="16" t="s">
        <v>180</v>
      </c>
    </row>
    <row r="3609" spans="1:1">
      <c r="A3609" s="16" t="s">
        <v>68</v>
      </c>
    </row>
    <row r="3610" spans="1:1">
      <c r="A3610" s="16" t="s">
        <v>69</v>
      </c>
    </row>
    <row r="3611" spans="1:1">
      <c r="A3611" s="16" t="s">
        <v>195</v>
      </c>
    </row>
    <row r="3612" spans="1:1">
      <c r="A3612" s="69" t="s">
        <v>361</v>
      </c>
    </row>
    <row r="3613" spans="1:1">
      <c r="A3613" s="158" t="s">
        <v>362</v>
      </c>
    </row>
    <row r="3614" spans="1:1">
      <c r="A3614" s="16" t="s">
        <v>180</v>
      </c>
    </row>
    <row r="3615" spans="1:1">
      <c r="A3615" s="16" t="s">
        <v>68</v>
      </c>
    </row>
    <row r="3616" spans="1:1">
      <c r="A3616" s="16" t="s">
        <v>69</v>
      </c>
    </row>
    <row r="3617" spans="1:1">
      <c r="A3617" s="16" t="s">
        <v>195</v>
      </c>
    </row>
    <row r="3618" spans="1:1">
      <c r="A3618" s="69" t="s">
        <v>361</v>
      </c>
    </row>
    <row r="3619" spans="1:1">
      <c r="A3619" s="158" t="s">
        <v>362</v>
      </c>
    </row>
    <row r="3620" spans="1:1">
      <c r="A3620" s="16" t="s">
        <v>180</v>
      </c>
    </row>
    <row r="3621" spans="1:1">
      <c r="A3621" s="16" t="s">
        <v>68</v>
      </c>
    </row>
    <row r="3622" spans="1:1">
      <c r="A3622" s="16" t="s">
        <v>69</v>
      </c>
    </row>
    <row r="3623" spans="1:1">
      <c r="A3623" s="16" t="s">
        <v>195</v>
      </c>
    </row>
    <row r="3624" spans="1:1">
      <c r="A3624" s="69" t="s">
        <v>361</v>
      </c>
    </row>
    <row r="3625" spans="1:1">
      <c r="A3625" s="158" t="s">
        <v>362</v>
      </c>
    </row>
    <row r="3626" spans="1:1">
      <c r="A3626" s="16" t="s">
        <v>180</v>
      </c>
    </row>
    <row r="3627" spans="1:1">
      <c r="A3627" s="16" t="s">
        <v>68</v>
      </c>
    </row>
    <row r="3628" spans="1:1">
      <c r="A3628" s="16" t="s">
        <v>69</v>
      </c>
    </row>
    <row r="3629" spans="1:1">
      <c r="A3629" s="16" t="s">
        <v>195</v>
      </c>
    </row>
    <row r="3630" spans="1:1">
      <c r="A3630" s="69" t="s">
        <v>361</v>
      </c>
    </row>
    <row r="3631" spans="1:1">
      <c r="A3631" s="158" t="s">
        <v>362</v>
      </c>
    </row>
    <row r="3632" spans="1:1">
      <c r="A3632" s="16" t="s">
        <v>180</v>
      </c>
    </row>
    <row r="3633" spans="1:1">
      <c r="A3633" s="16" t="s">
        <v>68</v>
      </c>
    </row>
    <row r="3634" spans="1:1">
      <c r="A3634" s="16" t="s">
        <v>69</v>
      </c>
    </row>
    <row r="3635" spans="1:1">
      <c r="A3635" s="16" t="s">
        <v>195</v>
      </c>
    </row>
    <row r="3636" spans="1:1">
      <c r="A3636" s="69" t="s">
        <v>361</v>
      </c>
    </row>
    <row r="3637" spans="1:1">
      <c r="A3637" s="158" t="s">
        <v>362</v>
      </c>
    </row>
    <row r="3638" spans="1:1">
      <c r="A3638" s="16" t="s">
        <v>180</v>
      </c>
    </row>
    <row r="3639" spans="1:1">
      <c r="A3639" s="16" t="s">
        <v>68</v>
      </c>
    </row>
    <row r="3640" spans="1:1">
      <c r="A3640" s="16" t="s">
        <v>69</v>
      </c>
    </row>
    <row r="3641" spans="1:1">
      <c r="A3641" s="16" t="s">
        <v>195</v>
      </c>
    </row>
    <row r="3642" spans="1:1">
      <c r="A3642" s="69" t="s">
        <v>361</v>
      </c>
    </row>
    <row r="3643" spans="1:1">
      <c r="A3643" s="158" t="s">
        <v>362</v>
      </c>
    </row>
    <row r="3644" spans="1:1">
      <c r="A3644" s="16" t="s">
        <v>180</v>
      </c>
    </row>
    <row r="3645" spans="1:1">
      <c r="A3645" s="16" t="s">
        <v>68</v>
      </c>
    </row>
    <row r="3646" spans="1:1">
      <c r="A3646" s="16" t="s">
        <v>69</v>
      </c>
    </row>
    <row r="3647" spans="1:1">
      <c r="A3647" s="16" t="s">
        <v>195</v>
      </c>
    </row>
    <row r="3648" spans="1:1">
      <c r="A3648" s="69" t="s">
        <v>361</v>
      </c>
    </row>
    <row r="3649" spans="1:1">
      <c r="A3649" s="158" t="s">
        <v>362</v>
      </c>
    </row>
    <row r="3650" spans="1:1">
      <c r="A3650" s="16" t="s">
        <v>180</v>
      </c>
    </row>
    <row r="3651" spans="1:1">
      <c r="A3651" s="16" t="s">
        <v>68</v>
      </c>
    </row>
    <row r="3652" spans="1:1">
      <c r="A3652" s="16" t="s">
        <v>69</v>
      </c>
    </row>
    <row r="3653" spans="1:1">
      <c r="A3653" s="16" t="s">
        <v>195</v>
      </c>
    </row>
    <row r="3654" spans="1:1">
      <c r="A3654" s="69" t="s">
        <v>361</v>
      </c>
    </row>
    <row r="3655" spans="1:1">
      <c r="A3655" s="158" t="s">
        <v>362</v>
      </c>
    </row>
    <row r="3656" spans="1:1">
      <c r="A3656" s="16" t="s">
        <v>180</v>
      </c>
    </row>
    <row r="3657" spans="1:1">
      <c r="A3657" s="16" t="s">
        <v>68</v>
      </c>
    </row>
    <row r="3658" spans="1:1">
      <c r="A3658" s="16" t="s">
        <v>69</v>
      </c>
    </row>
    <row r="3659" spans="1:1">
      <c r="A3659" s="16" t="s">
        <v>195</v>
      </c>
    </row>
    <row r="3660" spans="1:1">
      <c r="A3660" s="69" t="s">
        <v>361</v>
      </c>
    </row>
    <row r="3661" spans="1:1">
      <c r="A3661" s="158" t="s">
        <v>362</v>
      </c>
    </row>
    <row r="3662" spans="1:1">
      <c r="A3662" s="16" t="s">
        <v>180</v>
      </c>
    </row>
    <row r="3663" spans="1:1">
      <c r="A3663" s="16" t="s">
        <v>68</v>
      </c>
    </row>
    <row r="3664" spans="1:1">
      <c r="A3664" s="16" t="s">
        <v>69</v>
      </c>
    </row>
    <row r="3665" spans="1:1">
      <c r="A3665" s="16" t="s">
        <v>195</v>
      </c>
    </row>
    <row r="3666" spans="1:1">
      <c r="A3666" s="69" t="s">
        <v>361</v>
      </c>
    </row>
    <row r="3667" spans="1:1">
      <c r="A3667" s="158" t="s">
        <v>362</v>
      </c>
    </row>
    <row r="3668" spans="1:1">
      <c r="A3668" s="16" t="s">
        <v>180</v>
      </c>
    </row>
    <row r="3669" spans="1:1">
      <c r="A3669" s="16" t="s">
        <v>68</v>
      </c>
    </row>
    <row r="3670" spans="1:1">
      <c r="A3670" s="16" t="s">
        <v>69</v>
      </c>
    </row>
    <row r="3671" spans="1:1">
      <c r="A3671" s="16" t="s">
        <v>195</v>
      </c>
    </row>
    <row r="3672" spans="1:1">
      <c r="A3672" s="69" t="s">
        <v>361</v>
      </c>
    </row>
    <row r="3673" spans="1:1">
      <c r="A3673" s="158" t="s">
        <v>362</v>
      </c>
    </row>
    <row r="3674" spans="1:1">
      <c r="A3674" s="16" t="s">
        <v>180</v>
      </c>
    </row>
    <row r="3675" spans="1:1">
      <c r="A3675" s="16" t="s">
        <v>68</v>
      </c>
    </row>
    <row r="3676" spans="1:1">
      <c r="A3676" s="16" t="s">
        <v>69</v>
      </c>
    </row>
    <row r="3677" spans="1:1">
      <c r="A3677" s="16" t="s">
        <v>195</v>
      </c>
    </row>
    <row r="3678" spans="1:1">
      <c r="A3678" s="69" t="s">
        <v>361</v>
      </c>
    </row>
    <row r="3679" spans="1:1">
      <c r="A3679" s="158" t="s">
        <v>362</v>
      </c>
    </row>
    <row r="3680" spans="1:1">
      <c r="A3680" s="16" t="s">
        <v>180</v>
      </c>
    </row>
    <row r="3681" spans="1:1">
      <c r="A3681" s="16" t="s">
        <v>68</v>
      </c>
    </row>
    <row r="3682" spans="1:1">
      <c r="A3682" s="16" t="s">
        <v>69</v>
      </c>
    </row>
    <row r="3683" spans="1:1">
      <c r="A3683" s="16" t="s">
        <v>195</v>
      </c>
    </row>
    <row r="3684" spans="1:1">
      <c r="A3684" s="69" t="s">
        <v>361</v>
      </c>
    </row>
    <row r="3685" spans="1:1">
      <c r="A3685" s="158" t="s">
        <v>362</v>
      </c>
    </row>
    <row r="3686" spans="1:1">
      <c r="A3686" s="16" t="s">
        <v>180</v>
      </c>
    </row>
    <row r="3687" spans="1:1">
      <c r="A3687" s="16" t="s">
        <v>68</v>
      </c>
    </row>
    <row r="3688" spans="1:1">
      <c r="A3688" s="16" t="s">
        <v>69</v>
      </c>
    </row>
    <row r="3689" spans="1:1">
      <c r="A3689" s="16" t="s">
        <v>195</v>
      </c>
    </row>
    <row r="3690" spans="1:1">
      <c r="A3690" s="69" t="s">
        <v>361</v>
      </c>
    </row>
    <row r="3691" spans="1:1">
      <c r="A3691" s="158" t="s">
        <v>362</v>
      </c>
    </row>
    <row r="3692" spans="1:1">
      <c r="A3692" s="16" t="s">
        <v>180</v>
      </c>
    </row>
    <row r="3693" spans="1:1">
      <c r="A3693" s="16" t="s">
        <v>68</v>
      </c>
    </row>
    <row r="3694" spans="1:1">
      <c r="A3694" s="16" t="s">
        <v>69</v>
      </c>
    </row>
    <row r="3695" spans="1:1">
      <c r="A3695" s="16" t="s">
        <v>195</v>
      </c>
    </row>
    <row r="3696" spans="1:1">
      <c r="A3696" s="69" t="s">
        <v>361</v>
      </c>
    </row>
    <row r="3697" spans="1:1">
      <c r="A3697" s="158" t="s">
        <v>362</v>
      </c>
    </row>
    <row r="3698" spans="1:1">
      <c r="A3698" s="16" t="s">
        <v>180</v>
      </c>
    </row>
    <row r="3699" spans="1:1">
      <c r="A3699" s="16" t="s">
        <v>68</v>
      </c>
    </row>
    <row r="3700" spans="1:1">
      <c r="A3700" s="16" t="s">
        <v>69</v>
      </c>
    </row>
    <row r="3701" spans="1:1">
      <c r="A3701" s="16" t="s">
        <v>195</v>
      </c>
    </row>
    <row r="3702" spans="1:1">
      <c r="A3702" s="69" t="s">
        <v>361</v>
      </c>
    </row>
    <row r="3703" spans="1:1">
      <c r="A3703" s="158" t="s">
        <v>362</v>
      </c>
    </row>
    <row r="3704" spans="1:1">
      <c r="A3704" s="16" t="s">
        <v>180</v>
      </c>
    </row>
    <row r="3705" spans="1:1">
      <c r="A3705" s="16" t="s">
        <v>68</v>
      </c>
    </row>
    <row r="3706" spans="1:1">
      <c r="A3706" s="16" t="s">
        <v>69</v>
      </c>
    </row>
    <row r="3707" spans="1:1">
      <c r="A3707" s="16" t="s">
        <v>195</v>
      </c>
    </row>
    <row r="3708" spans="1:1">
      <c r="A3708" s="69" t="s">
        <v>361</v>
      </c>
    </row>
    <row r="3709" spans="1:1">
      <c r="A3709" s="158" t="s">
        <v>362</v>
      </c>
    </row>
    <row r="3710" spans="1:1">
      <c r="A3710" s="16" t="s">
        <v>180</v>
      </c>
    </row>
    <row r="3711" spans="1:1">
      <c r="A3711" s="16" t="s">
        <v>68</v>
      </c>
    </row>
    <row r="3712" spans="1:1">
      <c r="A3712" s="16" t="s">
        <v>69</v>
      </c>
    </row>
    <row r="3713" spans="1:1">
      <c r="A3713" s="16" t="s">
        <v>195</v>
      </c>
    </row>
    <row r="3714" spans="1:1">
      <c r="A3714" s="69" t="s">
        <v>361</v>
      </c>
    </row>
    <row r="3715" spans="1:1">
      <c r="A3715" s="158" t="s">
        <v>362</v>
      </c>
    </row>
    <row r="3716" spans="1:1">
      <c r="A3716" s="16" t="s">
        <v>180</v>
      </c>
    </row>
    <row r="3717" spans="1:1">
      <c r="A3717" s="16" t="s">
        <v>68</v>
      </c>
    </row>
    <row r="3718" spans="1:1">
      <c r="A3718" s="16" t="s">
        <v>69</v>
      </c>
    </row>
    <row r="3719" spans="1:1">
      <c r="A3719" s="16" t="s">
        <v>195</v>
      </c>
    </row>
    <row r="3720" spans="1:1">
      <c r="A3720" s="69" t="s">
        <v>361</v>
      </c>
    </row>
    <row r="3721" spans="1:1">
      <c r="A3721" s="158" t="s">
        <v>362</v>
      </c>
    </row>
    <row r="3722" spans="1:1">
      <c r="A3722" s="16" t="s">
        <v>180</v>
      </c>
    </row>
    <row r="3723" spans="1:1">
      <c r="A3723" s="16" t="s">
        <v>68</v>
      </c>
    </row>
    <row r="3724" spans="1:1">
      <c r="A3724" s="16" t="s">
        <v>69</v>
      </c>
    </row>
    <row r="3725" spans="1:1">
      <c r="A3725" s="16" t="s">
        <v>195</v>
      </c>
    </row>
    <row r="3726" spans="1:1">
      <c r="A3726" s="69" t="s">
        <v>361</v>
      </c>
    </row>
    <row r="3727" spans="1:1">
      <c r="A3727" s="158" t="s">
        <v>362</v>
      </c>
    </row>
    <row r="3728" spans="1:1">
      <c r="A3728" s="16" t="s">
        <v>180</v>
      </c>
    </row>
    <row r="3729" spans="1:1">
      <c r="A3729" s="16" t="s">
        <v>68</v>
      </c>
    </row>
    <row r="3730" spans="1:1">
      <c r="A3730" s="16" t="s">
        <v>69</v>
      </c>
    </row>
    <row r="3731" spans="1:1">
      <c r="A3731" s="16" t="s">
        <v>195</v>
      </c>
    </row>
    <row r="3732" spans="1:1">
      <c r="A3732" s="69" t="s">
        <v>361</v>
      </c>
    </row>
    <row r="3733" spans="1:1">
      <c r="A3733" s="158" t="s">
        <v>362</v>
      </c>
    </row>
    <row r="3734" spans="1:1">
      <c r="A3734" s="16" t="s">
        <v>180</v>
      </c>
    </row>
    <row r="3735" spans="1:1">
      <c r="A3735" s="16" t="s">
        <v>68</v>
      </c>
    </row>
    <row r="3736" spans="1:1">
      <c r="A3736" s="16" t="s">
        <v>69</v>
      </c>
    </row>
    <row r="3737" spans="1:1">
      <c r="A3737" s="16" t="s">
        <v>195</v>
      </c>
    </row>
    <row r="3738" spans="1:1">
      <c r="A3738" s="69" t="s">
        <v>361</v>
      </c>
    </row>
    <row r="3739" spans="1:1">
      <c r="A3739" s="158" t="s">
        <v>362</v>
      </c>
    </row>
    <row r="3740" spans="1:1">
      <c r="A3740" s="16" t="s">
        <v>180</v>
      </c>
    </row>
    <row r="3741" spans="1:1">
      <c r="A3741" s="16" t="s">
        <v>68</v>
      </c>
    </row>
    <row r="3742" spans="1:1">
      <c r="A3742" s="16" t="s">
        <v>69</v>
      </c>
    </row>
    <row r="3743" spans="1:1">
      <c r="A3743" s="16" t="s">
        <v>195</v>
      </c>
    </row>
    <row r="3744" spans="1:1">
      <c r="A3744" s="69" t="s">
        <v>361</v>
      </c>
    </row>
    <row r="3745" spans="1:1">
      <c r="A3745" s="158" t="s">
        <v>362</v>
      </c>
    </row>
    <row r="3746" spans="1:1">
      <c r="A3746" s="16" t="s">
        <v>180</v>
      </c>
    </row>
    <row r="3747" spans="1:1">
      <c r="A3747" s="16" t="s">
        <v>68</v>
      </c>
    </row>
    <row r="3748" spans="1:1">
      <c r="A3748" s="16" t="s">
        <v>69</v>
      </c>
    </row>
    <row r="3749" spans="1:1">
      <c r="A3749" s="16" t="s">
        <v>195</v>
      </c>
    </row>
    <row r="3750" spans="1:1">
      <c r="A3750" s="69" t="s">
        <v>361</v>
      </c>
    </row>
    <row r="3751" spans="1:1">
      <c r="A3751" s="158" t="s">
        <v>362</v>
      </c>
    </row>
    <row r="3752" spans="1:1">
      <c r="A3752" s="16" t="s">
        <v>180</v>
      </c>
    </row>
    <row r="3753" spans="1:1">
      <c r="A3753" s="16" t="s">
        <v>68</v>
      </c>
    </row>
    <row r="3754" spans="1:1">
      <c r="A3754" s="16" t="s">
        <v>69</v>
      </c>
    </row>
    <row r="3755" spans="1:1">
      <c r="A3755" s="16" t="s">
        <v>195</v>
      </c>
    </row>
    <row r="3756" spans="1:1">
      <c r="A3756" s="69" t="s">
        <v>361</v>
      </c>
    </row>
    <row r="3757" spans="1:1">
      <c r="A3757" s="158" t="s">
        <v>362</v>
      </c>
    </row>
    <row r="3758" spans="1:1">
      <c r="A3758" s="16" t="s">
        <v>180</v>
      </c>
    </row>
    <row r="3759" spans="1:1">
      <c r="A3759" s="16" t="s">
        <v>68</v>
      </c>
    </row>
    <row r="3760" spans="1:1">
      <c r="A3760" s="16" t="s">
        <v>69</v>
      </c>
    </row>
    <row r="3761" spans="1:1">
      <c r="A3761" s="16" t="s">
        <v>195</v>
      </c>
    </row>
    <row r="3762" spans="1:1">
      <c r="A3762" s="69" t="s">
        <v>361</v>
      </c>
    </row>
    <row r="3763" spans="1:1">
      <c r="A3763" s="158" t="s">
        <v>362</v>
      </c>
    </row>
    <row r="3764" spans="1:1">
      <c r="A3764" s="16" t="s">
        <v>180</v>
      </c>
    </row>
    <row r="3765" spans="1:1">
      <c r="A3765" s="16" t="s">
        <v>68</v>
      </c>
    </row>
    <row r="3766" spans="1:1">
      <c r="A3766" s="16" t="s">
        <v>69</v>
      </c>
    </row>
    <row r="3767" spans="1:1">
      <c r="A3767" s="16" t="s">
        <v>195</v>
      </c>
    </row>
    <row r="3768" spans="1:1">
      <c r="A3768" s="69" t="s">
        <v>361</v>
      </c>
    </row>
    <row r="3769" spans="1:1">
      <c r="A3769" s="158" t="s">
        <v>362</v>
      </c>
    </row>
    <row r="3770" spans="1:1">
      <c r="A3770" s="16" t="s">
        <v>180</v>
      </c>
    </row>
    <row r="3771" spans="1:1">
      <c r="A3771" s="16" t="s">
        <v>68</v>
      </c>
    </row>
    <row r="3772" spans="1:1">
      <c r="A3772" s="16" t="s">
        <v>69</v>
      </c>
    </row>
    <row r="3773" spans="1:1">
      <c r="A3773" s="16" t="s">
        <v>195</v>
      </c>
    </row>
    <row r="3774" spans="1:1">
      <c r="A3774" s="69" t="s">
        <v>361</v>
      </c>
    </row>
    <row r="3775" spans="1:1">
      <c r="A3775" s="158" t="s">
        <v>362</v>
      </c>
    </row>
    <row r="3776" spans="1:1">
      <c r="A3776" s="16" t="s">
        <v>180</v>
      </c>
    </row>
    <row r="3777" spans="1:1">
      <c r="A3777" s="16" t="s">
        <v>68</v>
      </c>
    </row>
    <row r="3778" spans="1:1">
      <c r="A3778" s="16" t="s">
        <v>69</v>
      </c>
    </row>
    <row r="3779" spans="1:1">
      <c r="A3779" s="16" t="s">
        <v>195</v>
      </c>
    </row>
    <row r="3780" spans="1:1">
      <c r="A3780" s="69" t="s">
        <v>361</v>
      </c>
    </row>
    <row r="3781" spans="1:1">
      <c r="A3781" s="158" t="s">
        <v>362</v>
      </c>
    </row>
    <row r="3782" spans="1:1">
      <c r="A3782" s="16" t="s">
        <v>180</v>
      </c>
    </row>
    <row r="3783" spans="1:1">
      <c r="A3783" s="16" t="s">
        <v>68</v>
      </c>
    </row>
    <row r="3784" spans="1:1">
      <c r="A3784" s="16" t="s">
        <v>69</v>
      </c>
    </row>
    <row r="3785" spans="1:1">
      <c r="A3785" s="16" t="s">
        <v>195</v>
      </c>
    </row>
    <row r="3786" spans="1:1">
      <c r="A3786" s="69" t="s">
        <v>361</v>
      </c>
    </row>
    <row r="3787" spans="1:1">
      <c r="A3787" s="158" t="s">
        <v>362</v>
      </c>
    </row>
    <row r="3788" spans="1:1">
      <c r="A3788" s="16" t="s">
        <v>180</v>
      </c>
    </row>
    <row r="3789" spans="1:1">
      <c r="A3789" s="16" t="s">
        <v>68</v>
      </c>
    </row>
    <row r="3790" spans="1:1">
      <c r="A3790" s="16" t="s">
        <v>69</v>
      </c>
    </row>
    <row r="3791" spans="1:1">
      <c r="A3791" s="16" t="s">
        <v>195</v>
      </c>
    </row>
    <row r="3792" spans="1:1">
      <c r="A3792" s="69" t="s">
        <v>361</v>
      </c>
    </row>
    <row r="3793" spans="1:1">
      <c r="A3793" s="158" t="s">
        <v>362</v>
      </c>
    </row>
    <row r="3794" spans="1:1">
      <c r="A3794" s="16" t="s">
        <v>180</v>
      </c>
    </row>
    <row r="3795" spans="1:1">
      <c r="A3795" s="16" t="s">
        <v>68</v>
      </c>
    </row>
    <row r="3796" spans="1:1">
      <c r="A3796" s="16" t="s">
        <v>69</v>
      </c>
    </row>
    <row r="3797" spans="1:1">
      <c r="A3797" s="16" t="s">
        <v>195</v>
      </c>
    </row>
    <row r="3798" spans="1:1">
      <c r="A3798" s="69" t="s">
        <v>361</v>
      </c>
    </row>
    <row r="3799" spans="1:1">
      <c r="A3799" s="158" t="s">
        <v>362</v>
      </c>
    </row>
    <row r="3800" spans="1:1">
      <c r="A3800" s="16" t="s">
        <v>180</v>
      </c>
    </row>
    <row r="3801" spans="1:1">
      <c r="A3801" s="16" t="s">
        <v>68</v>
      </c>
    </row>
    <row r="3802" spans="1:1">
      <c r="A3802" s="16" t="s">
        <v>69</v>
      </c>
    </row>
    <row r="3803" spans="1:1">
      <c r="A3803" s="16" t="s">
        <v>195</v>
      </c>
    </row>
    <row r="3804" spans="1:1">
      <c r="A3804" s="69" t="s">
        <v>361</v>
      </c>
    </row>
    <row r="3805" spans="1:1">
      <c r="A3805" s="158" t="s">
        <v>362</v>
      </c>
    </row>
    <row r="3806" spans="1:1">
      <c r="A3806" s="16" t="s">
        <v>180</v>
      </c>
    </row>
    <row r="3807" spans="1:1">
      <c r="A3807" s="16" t="s">
        <v>68</v>
      </c>
    </row>
    <row r="3808" spans="1:1">
      <c r="A3808" s="16" t="s">
        <v>69</v>
      </c>
    </row>
    <row r="3809" spans="1:1">
      <c r="A3809" s="16" t="s">
        <v>195</v>
      </c>
    </row>
    <row r="3810" spans="1:1">
      <c r="A3810" s="69" t="s">
        <v>361</v>
      </c>
    </row>
    <row r="3811" spans="1:1">
      <c r="A3811" s="158" t="s">
        <v>362</v>
      </c>
    </row>
    <row r="3812" spans="1:1">
      <c r="A3812" s="16" t="s">
        <v>180</v>
      </c>
    </row>
    <row r="3813" spans="1:1">
      <c r="A3813" s="16" t="s">
        <v>68</v>
      </c>
    </row>
    <row r="3814" spans="1:1">
      <c r="A3814" s="16" t="s">
        <v>69</v>
      </c>
    </row>
    <row r="3815" spans="1:1">
      <c r="A3815" s="16" t="s">
        <v>195</v>
      </c>
    </row>
    <row r="3816" spans="1:1">
      <c r="A3816" s="69" t="s">
        <v>361</v>
      </c>
    </row>
    <row r="3817" spans="1:1">
      <c r="A3817" s="158" t="s">
        <v>362</v>
      </c>
    </row>
    <row r="3818" spans="1:1">
      <c r="A3818" s="16" t="s">
        <v>180</v>
      </c>
    </row>
    <row r="3819" spans="1:1">
      <c r="A3819" s="16" t="s">
        <v>68</v>
      </c>
    </row>
    <row r="3820" spans="1:1">
      <c r="A3820" s="16" t="s">
        <v>69</v>
      </c>
    </row>
    <row r="3821" spans="1:1">
      <c r="A3821" s="16" t="s">
        <v>195</v>
      </c>
    </row>
    <row r="3822" spans="1:1">
      <c r="A3822" s="69" t="s">
        <v>361</v>
      </c>
    </row>
    <row r="3823" spans="1:1">
      <c r="A3823" s="158" t="s">
        <v>362</v>
      </c>
    </row>
    <row r="3824" spans="1:1">
      <c r="A3824" s="16" t="s">
        <v>180</v>
      </c>
    </row>
    <row r="3825" spans="1:1">
      <c r="A3825" s="16" t="s">
        <v>68</v>
      </c>
    </row>
    <row r="3826" spans="1:1">
      <c r="A3826" s="16" t="s">
        <v>69</v>
      </c>
    </row>
    <row r="3827" spans="1:1">
      <c r="A3827" s="16" t="s">
        <v>195</v>
      </c>
    </row>
    <row r="3828" spans="1:1">
      <c r="A3828" s="69" t="s">
        <v>361</v>
      </c>
    </row>
    <row r="3829" spans="1:1">
      <c r="A3829" s="158" t="s">
        <v>362</v>
      </c>
    </row>
    <row r="3830" spans="1:1">
      <c r="A3830" s="16" t="s">
        <v>180</v>
      </c>
    </row>
    <row r="3831" spans="1:1">
      <c r="A3831" s="16" t="s">
        <v>68</v>
      </c>
    </row>
    <row r="3832" spans="1:1">
      <c r="A3832" s="16" t="s">
        <v>69</v>
      </c>
    </row>
    <row r="3833" spans="1:1">
      <c r="A3833" s="16" t="s">
        <v>195</v>
      </c>
    </row>
    <row r="3834" spans="1:1">
      <c r="A3834" s="69" t="s">
        <v>361</v>
      </c>
    </row>
    <row r="3835" spans="1:1">
      <c r="A3835" s="158" t="s">
        <v>362</v>
      </c>
    </row>
    <row r="3836" spans="1:1">
      <c r="A3836" s="16" t="s">
        <v>180</v>
      </c>
    </row>
    <row r="3837" spans="1:1">
      <c r="A3837" s="16" t="s">
        <v>68</v>
      </c>
    </row>
    <row r="3838" spans="1:1">
      <c r="A3838" s="16" t="s">
        <v>69</v>
      </c>
    </row>
    <row r="3839" spans="1:1">
      <c r="A3839" s="16" t="s">
        <v>195</v>
      </c>
    </row>
    <row r="3840" spans="1:1">
      <c r="A3840" s="69" t="s">
        <v>361</v>
      </c>
    </row>
    <row r="3841" spans="1:1">
      <c r="A3841" s="158" t="s">
        <v>362</v>
      </c>
    </row>
    <row r="3842" spans="1:1">
      <c r="A3842" s="16" t="s">
        <v>180</v>
      </c>
    </row>
    <row r="3843" spans="1:1">
      <c r="A3843" s="16" t="s">
        <v>68</v>
      </c>
    </row>
    <row r="3844" spans="1:1">
      <c r="A3844" s="16" t="s">
        <v>69</v>
      </c>
    </row>
    <row r="3845" spans="1:1">
      <c r="A3845" s="16" t="s">
        <v>195</v>
      </c>
    </row>
    <row r="3846" spans="1:1">
      <c r="A3846" s="69" t="s">
        <v>361</v>
      </c>
    </row>
    <row r="3847" spans="1:1">
      <c r="A3847" s="158" t="s">
        <v>362</v>
      </c>
    </row>
    <row r="3848" spans="1:1">
      <c r="A3848" s="16" t="s">
        <v>180</v>
      </c>
    </row>
    <row r="3849" spans="1:1">
      <c r="A3849" s="16" t="s">
        <v>68</v>
      </c>
    </row>
    <row r="3850" spans="1:1">
      <c r="A3850" s="16" t="s">
        <v>69</v>
      </c>
    </row>
    <row r="3851" spans="1:1">
      <c r="A3851" s="16" t="s">
        <v>195</v>
      </c>
    </row>
    <row r="3852" spans="1:1">
      <c r="A3852" s="69" t="s">
        <v>361</v>
      </c>
    </row>
    <row r="3853" spans="1:1">
      <c r="A3853" s="158" t="s">
        <v>362</v>
      </c>
    </row>
    <row r="3854" spans="1:1">
      <c r="A3854" s="16" t="s">
        <v>180</v>
      </c>
    </row>
    <row r="3855" spans="1:1">
      <c r="A3855" s="16" t="s">
        <v>68</v>
      </c>
    </row>
    <row r="3856" spans="1:1">
      <c r="A3856" s="16" t="s">
        <v>69</v>
      </c>
    </row>
    <row r="3857" spans="1:1">
      <c r="A3857" s="16" t="s">
        <v>195</v>
      </c>
    </row>
    <row r="3858" spans="1:1">
      <c r="A3858" s="69" t="s">
        <v>361</v>
      </c>
    </row>
    <row r="3859" spans="1:1">
      <c r="A3859" s="158" t="s">
        <v>362</v>
      </c>
    </row>
    <row r="3860" spans="1:1">
      <c r="A3860" s="16" t="s">
        <v>180</v>
      </c>
    </row>
    <row r="3861" spans="1:1">
      <c r="A3861" s="16" t="s">
        <v>68</v>
      </c>
    </row>
    <row r="3862" spans="1:1">
      <c r="A3862" s="16" t="s">
        <v>69</v>
      </c>
    </row>
    <row r="3863" spans="1:1">
      <c r="A3863" s="16" t="s">
        <v>195</v>
      </c>
    </row>
    <row r="3864" spans="1:1">
      <c r="A3864" s="69" t="s">
        <v>361</v>
      </c>
    </row>
    <row r="3865" spans="1:1">
      <c r="A3865" s="158" t="s">
        <v>362</v>
      </c>
    </row>
    <row r="3866" spans="1:1">
      <c r="A3866" s="16" t="s">
        <v>180</v>
      </c>
    </row>
    <row r="3867" spans="1:1">
      <c r="A3867" s="16" t="s">
        <v>68</v>
      </c>
    </row>
    <row r="3868" spans="1:1">
      <c r="A3868" s="16" t="s">
        <v>69</v>
      </c>
    </row>
    <row r="3869" spans="1:1">
      <c r="A3869" s="16" t="s">
        <v>195</v>
      </c>
    </row>
    <row r="3870" spans="1:1">
      <c r="A3870" s="69" t="s">
        <v>361</v>
      </c>
    </row>
    <row r="3871" spans="1:1">
      <c r="A3871" s="158" t="s">
        <v>362</v>
      </c>
    </row>
    <row r="3872" spans="1:1">
      <c r="A3872" s="16" t="s">
        <v>180</v>
      </c>
    </row>
    <row r="3873" spans="1:1">
      <c r="A3873" s="16" t="s">
        <v>68</v>
      </c>
    </row>
    <row r="3874" spans="1:1">
      <c r="A3874" s="16" t="s">
        <v>69</v>
      </c>
    </row>
    <row r="3875" spans="1:1">
      <c r="A3875" s="16" t="s">
        <v>195</v>
      </c>
    </row>
    <row r="3876" spans="1:1">
      <c r="A3876" s="69" t="s">
        <v>361</v>
      </c>
    </row>
    <row r="3877" spans="1:1">
      <c r="A3877" s="158" t="s">
        <v>362</v>
      </c>
    </row>
    <row r="3878" spans="1:1">
      <c r="A3878" s="16" t="s">
        <v>180</v>
      </c>
    </row>
    <row r="3879" spans="1:1">
      <c r="A3879" s="16" t="s">
        <v>68</v>
      </c>
    </row>
    <row r="3880" spans="1:1">
      <c r="A3880" s="16" t="s">
        <v>69</v>
      </c>
    </row>
    <row r="3881" spans="1:1">
      <c r="A3881" s="16" t="s">
        <v>195</v>
      </c>
    </row>
    <row r="3882" spans="1:1">
      <c r="A3882" s="69" t="s">
        <v>361</v>
      </c>
    </row>
    <row r="3883" spans="1:1">
      <c r="A3883" s="158" t="s">
        <v>362</v>
      </c>
    </row>
    <row r="3884" spans="1:1">
      <c r="A3884" s="16" t="s">
        <v>180</v>
      </c>
    </row>
    <row r="3885" spans="1:1">
      <c r="A3885" s="16" t="s">
        <v>68</v>
      </c>
    </row>
    <row r="3886" spans="1:1">
      <c r="A3886" s="16" t="s">
        <v>69</v>
      </c>
    </row>
    <row r="3887" spans="1:1">
      <c r="A3887" s="16" t="s">
        <v>195</v>
      </c>
    </row>
    <row r="3888" spans="1:1">
      <c r="A3888" s="69" t="s">
        <v>361</v>
      </c>
    </row>
    <row r="3889" spans="1:1">
      <c r="A3889" s="158" t="s">
        <v>362</v>
      </c>
    </row>
    <row r="3890" spans="1:1">
      <c r="A3890" s="16" t="s">
        <v>180</v>
      </c>
    </row>
    <row r="3891" spans="1:1">
      <c r="A3891" s="16" t="s">
        <v>68</v>
      </c>
    </row>
    <row r="3892" spans="1:1">
      <c r="A3892" s="16" t="s">
        <v>69</v>
      </c>
    </row>
    <row r="3893" spans="1:1">
      <c r="A3893" s="16" t="s">
        <v>195</v>
      </c>
    </row>
    <row r="3894" spans="1:1">
      <c r="A3894" s="69" t="s">
        <v>361</v>
      </c>
    </row>
    <row r="3895" spans="1:1">
      <c r="A3895" s="158" t="s">
        <v>362</v>
      </c>
    </row>
    <row r="3896" spans="1:1">
      <c r="A3896" s="16" t="s">
        <v>180</v>
      </c>
    </row>
    <row r="3897" spans="1:1">
      <c r="A3897" s="16" t="s">
        <v>68</v>
      </c>
    </row>
    <row r="3898" spans="1:1">
      <c r="A3898" s="16" t="s">
        <v>69</v>
      </c>
    </row>
    <row r="3899" spans="1:1">
      <c r="A3899" s="16" t="s">
        <v>195</v>
      </c>
    </row>
    <row r="3900" spans="1:1">
      <c r="A3900" s="69" t="s">
        <v>361</v>
      </c>
    </row>
    <row r="3901" spans="1:1">
      <c r="A3901" s="158" t="s">
        <v>362</v>
      </c>
    </row>
    <row r="3902" spans="1:1">
      <c r="A3902" s="16" t="s">
        <v>180</v>
      </c>
    </row>
    <row r="3903" spans="1:1">
      <c r="A3903" s="16" t="s">
        <v>68</v>
      </c>
    </row>
    <row r="3904" spans="1:1">
      <c r="A3904" s="16" t="s">
        <v>69</v>
      </c>
    </row>
    <row r="3905" spans="1:1">
      <c r="A3905" s="16" t="s">
        <v>195</v>
      </c>
    </row>
    <row r="3906" spans="1:1">
      <c r="A3906" s="69" t="s">
        <v>361</v>
      </c>
    </row>
    <row r="3907" spans="1:1">
      <c r="A3907" s="158" t="s">
        <v>362</v>
      </c>
    </row>
    <row r="3908" spans="1:1">
      <c r="A3908" s="16" t="s">
        <v>180</v>
      </c>
    </row>
    <row r="3909" spans="1:1">
      <c r="A3909" s="16" t="s">
        <v>68</v>
      </c>
    </row>
    <row r="3910" spans="1:1">
      <c r="A3910" s="16" t="s">
        <v>69</v>
      </c>
    </row>
    <row r="3911" spans="1:1">
      <c r="A3911" s="16" t="s">
        <v>195</v>
      </c>
    </row>
    <row r="3912" spans="1:1">
      <c r="A3912" s="69" t="s">
        <v>361</v>
      </c>
    </row>
    <row r="3913" spans="1:1">
      <c r="A3913" s="158" t="s">
        <v>362</v>
      </c>
    </row>
    <row r="3914" spans="1:1">
      <c r="A3914" s="16" t="s">
        <v>180</v>
      </c>
    </row>
    <row r="3915" spans="1:1">
      <c r="A3915" s="16" t="s">
        <v>68</v>
      </c>
    </row>
    <row r="3916" spans="1:1">
      <c r="A3916" s="16" t="s">
        <v>69</v>
      </c>
    </row>
    <row r="3917" spans="1:1">
      <c r="A3917" s="16" t="s">
        <v>195</v>
      </c>
    </row>
    <row r="3918" spans="1:1">
      <c r="A3918" s="69" t="s">
        <v>361</v>
      </c>
    </row>
    <row r="3919" spans="1:1">
      <c r="A3919" s="158" t="s">
        <v>362</v>
      </c>
    </row>
    <row r="3920" spans="1:1">
      <c r="A3920" s="16" t="s">
        <v>180</v>
      </c>
    </row>
    <row r="3921" spans="1:1">
      <c r="A3921" s="16" t="s">
        <v>68</v>
      </c>
    </row>
    <row r="3922" spans="1:1">
      <c r="A3922" s="16" t="s">
        <v>69</v>
      </c>
    </row>
    <row r="3923" spans="1:1">
      <c r="A3923" s="16" t="s">
        <v>195</v>
      </c>
    </row>
    <row r="3924" spans="1:1">
      <c r="A3924" s="69" t="s">
        <v>361</v>
      </c>
    </row>
    <row r="3925" spans="1:1">
      <c r="A3925" s="158" t="s">
        <v>362</v>
      </c>
    </row>
    <row r="3926" spans="1:1">
      <c r="A3926" s="16" t="s">
        <v>180</v>
      </c>
    </row>
    <row r="3927" spans="1:1">
      <c r="A3927" s="16" t="s">
        <v>68</v>
      </c>
    </row>
    <row r="3928" spans="1:1">
      <c r="A3928" s="16" t="s">
        <v>69</v>
      </c>
    </row>
    <row r="3929" spans="1:1">
      <c r="A3929" s="16" t="s">
        <v>195</v>
      </c>
    </row>
    <row r="3930" spans="1:1">
      <c r="A3930" s="69" t="s">
        <v>361</v>
      </c>
    </row>
    <row r="3931" spans="1:1">
      <c r="A3931" s="158" t="s">
        <v>362</v>
      </c>
    </row>
    <row r="3932" spans="1:1">
      <c r="A3932" s="16" t="s">
        <v>180</v>
      </c>
    </row>
    <row r="3933" spans="1:1">
      <c r="A3933" s="16" t="s">
        <v>68</v>
      </c>
    </row>
    <row r="3934" spans="1:1">
      <c r="A3934" s="16" t="s">
        <v>69</v>
      </c>
    </row>
    <row r="3935" spans="1:1">
      <c r="A3935" s="16" t="s">
        <v>195</v>
      </c>
    </row>
    <row r="3936" spans="1:1">
      <c r="A3936" s="69" t="s">
        <v>361</v>
      </c>
    </row>
    <row r="3937" spans="1:1">
      <c r="A3937" s="158" t="s">
        <v>362</v>
      </c>
    </row>
    <row r="3938" spans="1:1">
      <c r="A3938" s="16" t="s">
        <v>180</v>
      </c>
    </row>
    <row r="3939" spans="1:1">
      <c r="A3939" s="16" t="s">
        <v>68</v>
      </c>
    </row>
    <row r="3940" spans="1:1">
      <c r="A3940" s="16" t="s">
        <v>69</v>
      </c>
    </row>
    <row r="3941" spans="1:1">
      <c r="A3941" s="16" t="s">
        <v>195</v>
      </c>
    </row>
    <row r="3942" spans="1:1">
      <c r="A3942" s="69" t="s">
        <v>361</v>
      </c>
    </row>
    <row r="3943" spans="1:1">
      <c r="A3943" s="158" t="s">
        <v>362</v>
      </c>
    </row>
    <row r="3944" spans="1:1">
      <c r="A3944" s="16" t="s">
        <v>180</v>
      </c>
    </row>
    <row r="3945" spans="1:1">
      <c r="A3945" s="16" t="s">
        <v>68</v>
      </c>
    </row>
    <row r="3946" spans="1:1">
      <c r="A3946" s="16" t="s">
        <v>69</v>
      </c>
    </row>
    <row r="3947" spans="1:1">
      <c r="A3947" s="16" t="s">
        <v>195</v>
      </c>
    </row>
    <row r="3948" spans="1:1">
      <c r="A3948" s="69" t="s">
        <v>361</v>
      </c>
    </row>
    <row r="3949" spans="1:1">
      <c r="A3949" s="158" t="s">
        <v>362</v>
      </c>
    </row>
    <row r="3950" spans="1:1">
      <c r="A3950" s="16" t="s">
        <v>180</v>
      </c>
    </row>
    <row r="3951" spans="1:1">
      <c r="A3951" s="16" t="s">
        <v>68</v>
      </c>
    </row>
    <row r="3952" spans="1:1">
      <c r="A3952" s="16" t="s">
        <v>69</v>
      </c>
    </row>
    <row r="3953" spans="1:1">
      <c r="A3953" s="16" t="s">
        <v>195</v>
      </c>
    </row>
    <row r="3954" spans="1:1">
      <c r="A3954" s="69" t="s">
        <v>361</v>
      </c>
    </row>
    <row r="3955" spans="1:1">
      <c r="A3955" s="158" t="s">
        <v>362</v>
      </c>
    </row>
    <row r="3956" spans="1:1">
      <c r="A3956" s="16" t="s">
        <v>180</v>
      </c>
    </row>
    <row r="3957" spans="1:1">
      <c r="A3957" s="16" t="s">
        <v>68</v>
      </c>
    </row>
    <row r="3958" spans="1:1">
      <c r="A3958" s="16" t="s">
        <v>69</v>
      </c>
    </row>
    <row r="3959" spans="1:1">
      <c r="A3959" s="16" t="s">
        <v>195</v>
      </c>
    </row>
    <row r="3960" spans="1:1">
      <c r="A3960" s="69" t="s">
        <v>361</v>
      </c>
    </row>
    <row r="3961" spans="1:1">
      <c r="A3961" s="158" t="s">
        <v>362</v>
      </c>
    </row>
    <row r="3962" spans="1:1">
      <c r="A3962" s="16" t="s">
        <v>180</v>
      </c>
    </row>
    <row r="3963" spans="1:1">
      <c r="A3963" s="16" t="s">
        <v>68</v>
      </c>
    </row>
    <row r="3964" spans="1:1">
      <c r="A3964" s="16" t="s">
        <v>69</v>
      </c>
    </row>
    <row r="3965" spans="1:1">
      <c r="A3965" s="16" t="s">
        <v>195</v>
      </c>
    </row>
    <row r="3966" spans="1:1">
      <c r="A3966" s="69" t="s">
        <v>361</v>
      </c>
    </row>
    <row r="3967" spans="1:1">
      <c r="A3967" s="158" t="s">
        <v>362</v>
      </c>
    </row>
    <row r="3968" spans="1:1">
      <c r="A3968" s="16" t="s">
        <v>180</v>
      </c>
    </row>
    <row r="3969" spans="1:1">
      <c r="A3969" s="16" t="s">
        <v>68</v>
      </c>
    </row>
    <row r="3970" spans="1:1">
      <c r="A3970" s="16" t="s">
        <v>69</v>
      </c>
    </row>
    <row r="3971" spans="1:1">
      <c r="A3971" s="16" t="s">
        <v>195</v>
      </c>
    </row>
    <row r="3972" spans="1:1">
      <c r="A3972" s="69" t="s">
        <v>361</v>
      </c>
    </row>
    <row r="3973" spans="1:1">
      <c r="A3973" s="158" t="s">
        <v>362</v>
      </c>
    </row>
    <row r="3974" spans="1:1">
      <c r="A3974" s="16" t="s">
        <v>180</v>
      </c>
    </row>
    <row r="3975" spans="1:1">
      <c r="A3975" s="16" t="s">
        <v>68</v>
      </c>
    </row>
    <row r="3976" spans="1:1">
      <c r="A3976" s="16" t="s">
        <v>69</v>
      </c>
    </row>
    <row r="3977" spans="1:1">
      <c r="A3977" s="16" t="s">
        <v>195</v>
      </c>
    </row>
    <row r="3978" spans="1:1">
      <c r="A3978" s="69" t="s">
        <v>361</v>
      </c>
    </row>
    <row r="3979" spans="1:1">
      <c r="A3979" s="158" t="s">
        <v>362</v>
      </c>
    </row>
    <row r="3980" spans="1:1">
      <c r="A3980" s="16" t="s">
        <v>180</v>
      </c>
    </row>
    <row r="3981" spans="1:1">
      <c r="A3981" s="16" t="s">
        <v>68</v>
      </c>
    </row>
    <row r="3982" spans="1:1">
      <c r="A3982" s="16" t="s">
        <v>69</v>
      </c>
    </row>
    <row r="3983" spans="1:1">
      <c r="A3983" s="16" t="s">
        <v>195</v>
      </c>
    </row>
    <row r="3984" spans="1:1">
      <c r="A3984" s="69" t="s">
        <v>361</v>
      </c>
    </row>
    <row r="3985" spans="1:1">
      <c r="A3985" s="158" t="s">
        <v>362</v>
      </c>
    </row>
    <row r="3986" spans="1:1">
      <c r="A3986" s="16" t="s">
        <v>180</v>
      </c>
    </row>
    <row r="3987" spans="1:1">
      <c r="A3987" s="16" t="s">
        <v>68</v>
      </c>
    </row>
    <row r="3988" spans="1:1">
      <c r="A3988" s="16" t="s">
        <v>69</v>
      </c>
    </row>
    <row r="3989" spans="1:1">
      <c r="A3989" s="16" t="s">
        <v>195</v>
      </c>
    </row>
    <row r="3990" spans="1:1">
      <c r="A3990" s="69" t="s">
        <v>361</v>
      </c>
    </row>
    <row r="3991" spans="1:1">
      <c r="A3991" s="158" t="s">
        <v>362</v>
      </c>
    </row>
    <row r="3992" spans="1:1">
      <c r="A3992" s="16" t="s">
        <v>180</v>
      </c>
    </row>
    <row r="3993" spans="1:1">
      <c r="A3993" s="16" t="s">
        <v>68</v>
      </c>
    </row>
    <row r="3994" spans="1:1">
      <c r="A3994" s="16" t="s">
        <v>69</v>
      </c>
    </row>
    <row r="3995" spans="1:1">
      <c r="A3995" s="16" t="s">
        <v>195</v>
      </c>
    </row>
    <row r="3996" spans="1:1">
      <c r="A3996" s="69" t="s">
        <v>361</v>
      </c>
    </row>
    <row r="3997" spans="1:1">
      <c r="A3997" s="158" t="s">
        <v>362</v>
      </c>
    </row>
    <row r="3998" spans="1:1">
      <c r="A3998" s="16" t="s">
        <v>180</v>
      </c>
    </row>
    <row r="3999" spans="1:1">
      <c r="A3999" s="16" t="s">
        <v>68</v>
      </c>
    </row>
    <row r="4000" spans="1:1">
      <c r="A4000" s="16" t="s">
        <v>69</v>
      </c>
    </row>
    <row r="4001" spans="1:1">
      <c r="A4001" s="16" t="s">
        <v>195</v>
      </c>
    </row>
    <row r="4002" spans="1:1">
      <c r="A4002" s="69" t="s">
        <v>361</v>
      </c>
    </row>
    <row r="4003" spans="1:1">
      <c r="A4003" s="158" t="s">
        <v>362</v>
      </c>
    </row>
    <row r="4004" spans="1:1">
      <c r="A4004" s="16" t="s">
        <v>180</v>
      </c>
    </row>
    <row r="4005" spans="1:1">
      <c r="A4005" s="16" t="s">
        <v>68</v>
      </c>
    </row>
    <row r="4006" spans="1:1">
      <c r="A4006" s="16" t="s">
        <v>69</v>
      </c>
    </row>
    <row r="4007" spans="1:1">
      <c r="A4007" s="16" t="s">
        <v>195</v>
      </c>
    </row>
    <row r="4008" spans="1:1">
      <c r="A4008" s="69" t="s">
        <v>361</v>
      </c>
    </row>
    <row r="4009" spans="1:1">
      <c r="A4009" s="158" t="s">
        <v>362</v>
      </c>
    </row>
    <row r="4010" spans="1:1">
      <c r="A4010" s="16" t="s">
        <v>180</v>
      </c>
    </row>
    <row r="4011" spans="1:1">
      <c r="A4011" s="16" t="s">
        <v>68</v>
      </c>
    </row>
    <row r="4012" spans="1:1">
      <c r="A4012" s="16" t="s">
        <v>69</v>
      </c>
    </row>
    <row r="4013" spans="1:1">
      <c r="A4013" s="16" t="s">
        <v>195</v>
      </c>
    </row>
    <row r="4014" spans="1:1">
      <c r="A4014" s="69" t="s">
        <v>361</v>
      </c>
    </row>
    <row r="4015" spans="1:1">
      <c r="A4015" s="158" t="s">
        <v>362</v>
      </c>
    </row>
    <row r="4016" spans="1:1">
      <c r="A4016" s="16" t="s">
        <v>180</v>
      </c>
    </row>
    <row r="4017" spans="1:1">
      <c r="A4017" s="16" t="s">
        <v>68</v>
      </c>
    </row>
    <row r="4018" spans="1:1">
      <c r="A4018" s="16" t="s">
        <v>69</v>
      </c>
    </row>
    <row r="4019" spans="1:1">
      <c r="A4019" s="16" t="s">
        <v>195</v>
      </c>
    </row>
    <row r="4020" spans="1:1">
      <c r="A4020" s="69" t="s">
        <v>361</v>
      </c>
    </row>
    <row r="4021" spans="1:1">
      <c r="A4021" s="158" t="s">
        <v>362</v>
      </c>
    </row>
    <row r="4022" spans="1:1">
      <c r="A4022" s="16" t="s">
        <v>180</v>
      </c>
    </row>
    <row r="4023" spans="1:1">
      <c r="A4023" s="16" t="s">
        <v>68</v>
      </c>
    </row>
    <row r="4024" spans="1:1">
      <c r="A4024" s="16" t="s">
        <v>69</v>
      </c>
    </row>
    <row r="4025" spans="1:1">
      <c r="A4025" s="16" t="s">
        <v>195</v>
      </c>
    </row>
    <row r="4026" spans="1:1">
      <c r="A4026" s="69" t="s">
        <v>361</v>
      </c>
    </row>
    <row r="4027" spans="1:1">
      <c r="A4027" s="158" t="s">
        <v>362</v>
      </c>
    </row>
    <row r="4028" spans="1:1">
      <c r="A4028" s="16" t="s">
        <v>180</v>
      </c>
    </row>
    <row r="4029" spans="1:1">
      <c r="A4029" s="16" t="s">
        <v>68</v>
      </c>
    </row>
    <row r="4030" spans="1:1">
      <c r="A4030" s="16" t="s">
        <v>69</v>
      </c>
    </row>
    <row r="4031" spans="1:1">
      <c r="A4031" s="16" t="s">
        <v>195</v>
      </c>
    </row>
    <row r="4032" spans="1:1">
      <c r="A4032" s="69" t="s">
        <v>361</v>
      </c>
    </row>
    <row r="4033" spans="1:1">
      <c r="A4033" s="158" t="s">
        <v>362</v>
      </c>
    </row>
    <row r="4034" spans="1:1">
      <c r="A4034" s="16" t="s">
        <v>180</v>
      </c>
    </row>
    <row r="4035" spans="1:1">
      <c r="A4035" s="16" t="s">
        <v>68</v>
      </c>
    </row>
    <row r="4036" spans="1:1">
      <c r="A4036" s="16" t="s">
        <v>69</v>
      </c>
    </row>
    <row r="4037" spans="1:1">
      <c r="A4037" s="16" t="s">
        <v>195</v>
      </c>
    </row>
    <row r="4038" spans="1:1">
      <c r="A4038" s="69" t="s">
        <v>361</v>
      </c>
    </row>
    <row r="4039" spans="1:1">
      <c r="A4039" s="158" t="s">
        <v>362</v>
      </c>
    </row>
    <row r="4040" spans="1:1">
      <c r="A4040" s="16" t="s">
        <v>180</v>
      </c>
    </row>
    <row r="4041" spans="1:1">
      <c r="A4041" s="16" t="s">
        <v>68</v>
      </c>
    </row>
    <row r="4042" spans="1:1">
      <c r="A4042" s="16" t="s">
        <v>69</v>
      </c>
    </row>
    <row r="4043" spans="1:1">
      <c r="A4043" s="16" t="s">
        <v>195</v>
      </c>
    </row>
    <row r="4044" spans="1:1">
      <c r="A4044" s="69" t="s">
        <v>361</v>
      </c>
    </row>
    <row r="4045" spans="1:1">
      <c r="A4045" s="158" t="s">
        <v>362</v>
      </c>
    </row>
    <row r="4046" spans="1:1">
      <c r="A4046" s="16" t="s">
        <v>180</v>
      </c>
    </row>
    <row r="4047" spans="1:1">
      <c r="A4047" s="16" t="s">
        <v>68</v>
      </c>
    </row>
    <row r="4048" spans="1:1">
      <c r="A4048" s="16" t="s">
        <v>69</v>
      </c>
    </row>
    <row r="4049" spans="1:1">
      <c r="A4049" s="16" t="s">
        <v>195</v>
      </c>
    </row>
    <row r="4050" spans="1:1">
      <c r="A4050" s="69" t="s">
        <v>361</v>
      </c>
    </row>
    <row r="4051" spans="1:1">
      <c r="A4051" s="158" t="s">
        <v>362</v>
      </c>
    </row>
    <row r="4052" spans="1:1">
      <c r="A4052" s="16" t="s">
        <v>180</v>
      </c>
    </row>
    <row r="4053" spans="1:1">
      <c r="A4053" s="16" t="s">
        <v>68</v>
      </c>
    </row>
    <row r="4054" spans="1:1">
      <c r="A4054" s="16" t="s">
        <v>69</v>
      </c>
    </row>
    <row r="4055" spans="1:1">
      <c r="A4055" s="16" t="s">
        <v>195</v>
      </c>
    </row>
    <row r="4056" spans="1:1">
      <c r="A4056" s="69" t="s">
        <v>361</v>
      </c>
    </row>
    <row r="4057" spans="1:1">
      <c r="A4057" s="158" t="s">
        <v>362</v>
      </c>
    </row>
    <row r="4058" spans="1:1">
      <c r="A4058" s="16" t="s">
        <v>180</v>
      </c>
    </row>
    <row r="4059" spans="1:1">
      <c r="A4059" s="16" t="s">
        <v>68</v>
      </c>
    </row>
    <row r="4060" spans="1:1">
      <c r="A4060" s="16" t="s">
        <v>69</v>
      </c>
    </row>
    <row r="4061" spans="1:1">
      <c r="A4061" s="16" t="s">
        <v>195</v>
      </c>
    </row>
    <row r="4062" spans="1:1">
      <c r="A4062" s="69" t="s">
        <v>361</v>
      </c>
    </row>
    <row r="4063" spans="1:1">
      <c r="A4063" s="158" t="s">
        <v>362</v>
      </c>
    </row>
    <row r="4064" spans="1:1">
      <c r="A4064" s="16" t="s">
        <v>180</v>
      </c>
    </row>
    <row r="4065" spans="1:1">
      <c r="A4065" s="16" t="s">
        <v>68</v>
      </c>
    </row>
    <row r="4066" spans="1:1">
      <c r="A4066" s="16" t="s">
        <v>69</v>
      </c>
    </row>
    <row r="4067" spans="1:1">
      <c r="A4067" s="16" t="s">
        <v>195</v>
      </c>
    </row>
    <row r="4068" spans="1:1">
      <c r="A4068" s="69" t="s">
        <v>361</v>
      </c>
    </row>
    <row r="4069" spans="1:1">
      <c r="A4069" s="158" t="s">
        <v>362</v>
      </c>
    </row>
    <row r="4070" spans="1:1">
      <c r="A4070" s="16" t="s">
        <v>180</v>
      </c>
    </row>
    <row r="4071" spans="1:1">
      <c r="A4071" s="16" t="s">
        <v>68</v>
      </c>
    </row>
    <row r="4072" spans="1:1">
      <c r="A4072" s="16" t="s">
        <v>69</v>
      </c>
    </row>
    <row r="4073" spans="1:1">
      <c r="A4073" s="16" t="s">
        <v>195</v>
      </c>
    </row>
    <row r="4074" spans="1:1">
      <c r="A4074" s="69" t="s">
        <v>361</v>
      </c>
    </row>
    <row r="4075" spans="1:1">
      <c r="A4075" s="158" t="s">
        <v>362</v>
      </c>
    </row>
    <row r="4076" spans="1:1">
      <c r="A4076" s="16" t="s">
        <v>180</v>
      </c>
    </row>
    <row r="4077" spans="1:1">
      <c r="A4077" s="16" t="s">
        <v>68</v>
      </c>
    </row>
    <row r="4078" spans="1:1">
      <c r="A4078" s="16" t="s">
        <v>69</v>
      </c>
    </row>
    <row r="4079" spans="1:1">
      <c r="A4079" s="16" t="s">
        <v>195</v>
      </c>
    </row>
    <row r="4080" spans="1:1">
      <c r="A4080" s="69" t="s">
        <v>361</v>
      </c>
    </row>
    <row r="4081" spans="1:1">
      <c r="A4081" s="158" t="s">
        <v>362</v>
      </c>
    </row>
    <row r="4082" spans="1:1">
      <c r="A4082" s="16" t="s">
        <v>180</v>
      </c>
    </row>
    <row r="4083" spans="1:1">
      <c r="A4083" s="16" t="s">
        <v>68</v>
      </c>
    </row>
    <row r="4084" spans="1:1">
      <c r="A4084" s="16" t="s">
        <v>69</v>
      </c>
    </row>
    <row r="4085" spans="1:1">
      <c r="A4085" s="16" t="s">
        <v>195</v>
      </c>
    </row>
    <row r="4086" spans="1:1">
      <c r="A4086" s="69" t="s">
        <v>361</v>
      </c>
    </row>
    <row r="4087" spans="1:1">
      <c r="A4087" s="158" t="s">
        <v>362</v>
      </c>
    </row>
    <row r="4088" spans="1:1">
      <c r="A4088" s="16" t="s">
        <v>180</v>
      </c>
    </row>
    <row r="4089" spans="1:1">
      <c r="A4089" s="16" t="s">
        <v>68</v>
      </c>
    </row>
    <row r="4090" spans="1:1">
      <c r="A4090" s="16" t="s">
        <v>69</v>
      </c>
    </row>
    <row r="4091" spans="1:1">
      <c r="A4091" s="16" t="s">
        <v>195</v>
      </c>
    </row>
    <row r="4092" spans="1:1">
      <c r="A4092" s="69" t="s">
        <v>361</v>
      </c>
    </row>
    <row r="4093" spans="1:1">
      <c r="A4093" s="158" t="s">
        <v>362</v>
      </c>
    </row>
    <row r="4094" spans="1:1">
      <c r="A4094" s="16" t="s">
        <v>180</v>
      </c>
    </row>
    <row r="4095" spans="1:1">
      <c r="A4095" s="16" t="s">
        <v>68</v>
      </c>
    </row>
    <row r="4096" spans="1:1">
      <c r="A4096" s="16" t="s">
        <v>69</v>
      </c>
    </row>
    <row r="4097" spans="1:1">
      <c r="A4097" s="16" t="s">
        <v>195</v>
      </c>
    </row>
    <row r="4098" spans="1:1">
      <c r="A4098" s="69" t="s">
        <v>361</v>
      </c>
    </row>
    <row r="4099" spans="1:1">
      <c r="A4099" s="158" t="s">
        <v>362</v>
      </c>
    </row>
    <row r="4100" spans="1:1">
      <c r="A4100" s="16" t="s">
        <v>180</v>
      </c>
    </row>
    <row r="4101" spans="1:1">
      <c r="A4101" s="16" t="s">
        <v>68</v>
      </c>
    </row>
    <row r="4102" spans="1:1">
      <c r="A4102" s="16" t="s">
        <v>69</v>
      </c>
    </row>
    <row r="4103" spans="1:1">
      <c r="A4103" s="16" t="s">
        <v>195</v>
      </c>
    </row>
    <row r="4104" spans="1:1">
      <c r="A4104" s="69" t="s">
        <v>361</v>
      </c>
    </row>
    <row r="4105" spans="1:1">
      <c r="A4105" s="158" t="s">
        <v>362</v>
      </c>
    </row>
    <row r="4106" spans="1:1">
      <c r="A4106" s="16" t="s">
        <v>180</v>
      </c>
    </row>
    <row r="4107" spans="1:1">
      <c r="A4107" s="16" t="s">
        <v>68</v>
      </c>
    </row>
    <row r="4108" spans="1:1">
      <c r="A4108" s="16" t="s">
        <v>69</v>
      </c>
    </row>
    <row r="4109" spans="1:1">
      <c r="A4109" s="16" t="s">
        <v>195</v>
      </c>
    </row>
    <row r="4110" spans="1:1">
      <c r="A4110" s="69" t="s">
        <v>361</v>
      </c>
    </row>
    <row r="4111" spans="1:1">
      <c r="A4111" s="158" t="s">
        <v>362</v>
      </c>
    </row>
    <row r="4112" spans="1:1">
      <c r="A4112" s="16" t="s">
        <v>180</v>
      </c>
    </row>
    <row r="4113" spans="1:1">
      <c r="A4113" s="16" t="s">
        <v>68</v>
      </c>
    </row>
    <row r="4114" spans="1:1">
      <c r="A4114" s="16" t="s">
        <v>69</v>
      </c>
    </row>
    <row r="4115" spans="1:1">
      <c r="A4115" s="16" t="s">
        <v>195</v>
      </c>
    </row>
    <row r="4116" spans="1:1">
      <c r="A4116" s="69" t="s">
        <v>361</v>
      </c>
    </row>
    <row r="4117" spans="1:1">
      <c r="A4117" s="158" t="s">
        <v>362</v>
      </c>
    </row>
    <row r="4118" spans="1:1">
      <c r="A4118" s="16" t="s">
        <v>180</v>
      </c>
    </row>
    <row r="4119" spans="1:1">
      <c r="A4119" s="16" t="s">
        <v>68</v>
      </c>
    </row>
    <row r="4120" spans="1:1">
      <c r="A4120" s="16" t="s">
        <v>69</v>
      </c>
    </row>
    <row r="4121" spans="1:1">
      <c r="A4121" s="16" t="s">
        <v>195</v>
      </c>
    </row>
    <row r="4122" spans="1:1">
      <c r="A4122" s="69" t="s">
        <v>361</v>
      </c>
    </row>
    <row r="4123" spans="1:1">
      <c r="A4123" s="158" t="s">
        <v>362</v>
      </c>
    </row>
    <row r="4124" spans="1:1">
      <c r="A4124" s="16" t="s">
        <v>180</v>
      </c>
    </row>
    <row r="4125" spans="1:1">
      <c r="A4125" s="16" t="s">
        <v>68</v>
      </c>
    </row>
    <row r="4126" spans="1:1">
      <c r="A4126" s="16" t="s">
        <v>69</v>
      </c>
    </row>
    <row r="4127" spans="1:1">
      <c r="A4127" s="16" t="s">
        <v>195</v>
      </c>
    </row>
    <row r="4128" spans="1:1">
      <c r="A4128" s="69" t="s">
        <v>361</v>
      </c>
    </row>
    <row r="4129" spans="1:1">
      <c r="A4129" s="158" t="s">
        <v>362</v>
      </c>
    </row>
    <row r="4130" spans="1:1">
      <c r="A4130" s="16" t="s">
        <v>180</v>
      </c>
    </row>
    <row r="4131" spans="1:1">
      <c r="A4131" s="16" t="s">
        <v>68</v>
      </c>
    </row>
    <row r="4132" spans="1:1">
      <c r="A4132" s="16" t="s">
        <v>69</v>
      </c>
    </row>
    <row r="4133" spans="1:1">
      <c r="A4133" s="16" t="s">
        <v>195</v>
      </c>
    </row>
    <row r="4134" spans="1:1">
      <c r="A4134" s="69" t="s">
        <v>361</v>
      </c>
    </row>
    <row r="4135" spans="1:1">
      <c r="A4135" s="158" t="s">
        <v>362</v>
      </c>
    </row>
    <row r="4136" spans="1:1">
      <c r="A4136" s="16" t="s">
        <v>180</v>
      </c>
    </row>
    <row r="4137" spans="1:1">
      <c r="A4137" s="16" t="s">
        <v>68</v>
      </c>
    </row>
    <row r="4138" spans="1:1">
      <c r="A4138" s="16" t="s">
        <v>69</v>
      </c>
    </row>
    <row r="4139" spans="1:1">
      <c r="A4139" s="16" t="s">
        <v>195</v>
      </c>
    </row>
    <row r="4140" spans="1:1">
      <c r="A4140" s="69" t="s">
        <v>361</v>
      </c>
    </row>
    <row r="4141" spans="1:1">
      <c r="A4141" s="158" t="s">
        <v>362</v>
      </c>
    </row>
    <row r="4142" spans="1:1">
      <c r="A4142" s="16" t="s">
        <v>180</v>
      </c>
    </row>
    <row r="4143" spans="1:1">
      <c r="A4143" s="16" t="s">
        <v>68</v>
      </c>
    </row>
    <row r="4144" spans="1:1">
      <c r="A4144" s="16" t="s">
        <v>69</v>
      </c>
    </row>
    <row r="4145" spans="1:1">
      <c r="A4145" s="16" t="s">
        <v>195</v>
      </c>
    </row>
    <row r="4146" spans="1:1">
      <c r="A4146" s="69" t="s">
        <v>361</v>
      </c>
    </row>
    <row r="4147" spans="1:1">
      <c r="A4147" s="158" t="s">
        <v>362</v>
      </c>
    </row>
    <row r="4148" spans="1:1">
      <c r="A4148" s="16" t="s">
        <v>180</v>
      </c>
    </row>
    <row r="4149" spans="1:1">
      <c r="A4149" s="16" t="s">
        <v>68</v>
      </c>
    </row>
    <row r="4150" spans="1:1">
      <c r="A4150" s="16" t="s">
        <v>69</v>
      </c>
    </row>
    <row r="4151" spans="1:1">
      <c r="A4151" s="16" t="s">
        <v>195</v>
      </c>
    </row>
    <row r="4152" spans="1:1">
      <c r="A4152" s="69" t="s">
        <v>361</v>
      </c>
    </row>
    <row r="4153" spans="1:1">
      <c r="A4153" s="158" t="s">
        <v>362</v>
      </c>
    </row>
    <row r="4154" spans="1:1">
      <c r="A4154" s="16" t="s">
        <v>180</v>
      </c>
    </row>
    <row r="4155" spans="1:1">
      <c r="A4155" s="16" t="s">
        <v>68</v>
      </c>
    </row>
    <row r="4156" spans="1:1">
      <c r="A4156" s="16" t="s">
        <v>69</v>
      </c>
    </row>
    <row r="4157" spans="1:1">
      <c r="A4157" s="16" t="s">
        <v>195</v>
      </c>
    </row>
    <row r="4158" spans="1:1">
      <c r="A4158" s="69" t="s">
        <v>361</v>
      </c>
    </row>
    <row r="4159" spans="1:1">
      <c r="A4159" s="158" t="s">
        <v>362</v>
      </c>
    </row>
    <row r="4160" spans="1:1">
      <c r="A4160" s="16" t="s">
        <v>180</v>
      </c>
    </row>
    <row r="4161" spans="1:1">
      <c r="A4161" s="16" t="s">
        <v>68</v>
      </c>
    </row>
    <row r="4162" spans="1:1">
      <c r="A4162" s="16" t="s">
        <v>69</v>
      </c>
    </row>
    <row r="4163" spans="1:1">
      <c r="A4163" s="16" t="s">
        <v>195</v>
      </c>
    </row>
    <row r="4164" spans="1:1">
      <c r="A4164" s="69" t="s">
        <v>361</v>
      </c>
    </row>
    <row r="4165" spans="1:1">
      <c r="A4165" s="158" t="s">
        <v>362</v>
      </c>
    </row>
    <row r="4166" spans="1:1">
      <c r="A4166" s="16" t="s">
        <v>180</v>
      </c>
    </row>
    <row r="4167" spans="1:1">
      <c r="A4167" s="16" t="s">
        <v>68</v>
      </c>
    </row>
    <row r="4168" spans="1:1">
      <c r="A4168" s="16" t="s">
        <v>69</v>
      </c>
    </row>
    <row r="4169" spans="1:1">
      <c r="A4169" s="16" t="s">
        <v>195</v>
      </c>
    </row>
    <row r="4170" spans="1:1">
      <c r="A4170" s="69" t="s">
        <v>361</v>
      </c>
    </row>
    <row r="4171" spans="1:1">
      <c r="A4171" s="158" t="s">
        <v>362</v>
      </c>
    </row>
    <row r="4172" spans="1:1">
      <c r="A4172" s="16" t="s">
        <v>180</v>
      </c>
    </row>
    <row r="4173" spans="1:1">
      <c r="A4173" s="16" t="s">
        <v>68</v>
      </c>
    </row>
    <row r="4174" spans="1:1">
      <c r="A4174" s="16" t="s">
        <v>69</v>
      </c>
    </row>
    <row r="4175" spans="1:1">
      <c r="A4175" s="16" t="s">
        <v>195</v>
      </c>
    </row>
    <row r="4176" spans="1:1">
      <c r="A4176" s="69" t="s">
        <v>361</v>
      </c>
    </row>
    <row r="4177" spans="1:1">
      <c r="A4177" s="158" t="s">
        <v>362</v>
      </c>
    </row>
    <row r="4178" spans="1:1">
      <c r="A4178" s="16" t="s">
        <v>180</v>
      </c>
    </row>
    <row r="4179" spans="1:1">
      <c r="A4179" s="16" t="s">
        <v>68</v>
      </c>
    </row>
    <row r="4180" spans="1:1">
      <c r="A4180" s="16" t="s">
        <v>69</v>
      </c>
    </row>
    <row r="4181" spans="1:1">
      <c r="A4181" s="16" t="s">
        <v>195</v>
      </c>
    </row>
    <row r="4182" spans="1:1">
      <c r="A4182" s="69" t="s">
        <v>361</v>
      </c>
    </row>
    <row r="4183" spans="1:1">
      <c r="A4183" s="158" t="s">
        <v>362</v>
      </c>
    </row>
    <row r="4184" spans="1:1">
      <c r="A4184" s="16" t="s">
        <v>180</v>
      </c>
    </row>
    <row r="4185" spans="1:1">
      <c r="A4185" s="16" t="s">
        <v>68</v>
      </c>
    </row>
    <row r="4186" spans="1:1">
      <c r="A4186" s="16" t="s">
        <v>69</v>
      </c>
    </row>
    <row r="4187" spans="1:1">
      <c r="A4187" s="16" t="s">
        <v>195</v>
      </c>
    </row>
    <row r="4188" spans="1:1">
      <c r="A4188" s="69" t="s">
        <v>361</v>
      </c>
    </row>
    <row r="4189" spans="1:1">
      <c r="A4189" s="158" t="s">
        <v>362</v>
      </c>
    </row>
    <row r="4190" spans="1:1">
      <c r="A4190" s="16" t="s">
        <v>180</v>
      </c>
    </row>
    <row r="4191" spans="1:1">
      <c r="A4191" s="16" t="s">
        <v>68</v>
      </c>
    </row>
    <row r="4192" spans="1:1">
      <c r="A4192" s="16" t="s">
        <v>69</v>
      </c>
    </row>
    <row r="4193" spans="1:1">
      <c r="A4193" s="16" t="s">
        <v>195</v>
      </c>
    </row>
    <row r="4194" spans="1:1">
      <c r="A4194" s="69" t="s">
        <v>361</v>
      </c>
    </row>
    <row r="4195" spans="1:1">
      <c r="A4195" s="158" t="s">
        <v>362</v>
      </c>
    </row>
    <row r="4196" spans="1:1">
      <c r="A4196" s="16" t="s">
        <v>180</v>
      </c>
    </row>
    <row r="4197" spans="1:1">
      <c r="A4197" s="16" t="s">
        <v>68</v>
      </c>
    </row>
    <row r="4198" spans="1:1">
      <c r="A4198" s="16" t="s">
        <v>69</v>
      </c>
    </row>
    <row r="4199" spans="1:1">
      <c r="A4199" s="16" t="s">
        <v>195</v>
      </c>
    </row>
    <row r="4200" spans="1:1">
      <c r="A4200" s="69" t="s">
        <v>361</v>
      </c>
    </row>
    <row r="4201" spans="1:1">
      <c r="A4201" s="158" t="s">
        <v>362</v>
      </c>
    </row>
    <row r="4202" spans="1:1">
      <c r="A4202" s="16" t="s">
        <v>180</v>
      </c>
    </row>
    <row r="4203" spans="1:1">
      <c r="A4203" s="16" t="s">
        <v>68</v>
      </c>
    </row>
    <row r="4204" spans="1:1">
      <c r="A4204" s="16" t="s">
        <v>69</v>
      </c>
    </row>
    <row r="4205" spans="1:1">
      <c r="A4205" s="16" t="s">
        <v>195</v>
      </c>
    </row>
    <row r="4206" spans="1:1">
      <c r="A4206" s="69" t="s">
        <v>361</v>
      </c>
    </row>
    <row r="4207" spans="1:1">
      <c r="A4207" s="158" t="s">
        <v>362</v>
      </c>
    </row>
    <row r="4208" spans="1:1">
      <c r="A4208" s="16" t="s">
        <v>180</v>
      </c>
    </row>
    <row r="4209" spans="1:1">
      <c r="A4209" s="16" t="s">
        <v>68</v>
      </c>
    </row>
    <row r="4210" spans="1:1">
      <c r="A4210" s="16" t="s">
        <v>69</v>
      </c>
    </row>
    <row r="4211" spans="1:1">
      <c r="A4211" s="16" t="s">
        <v>195</v>
      </c>
    </row>
    <row r="4212" spans="1:1">
      <c r="A4212" s="69" t="s">
        <v>361</v>
      </c>
    </row>
    <row r="4213" spans="1:1">
      <c r="A4213" s="158" t="s">
        <v>362</v>
      </c>
    </row>
    <row r="4214" spans="1:1">
      <c r="A4214" s="16" t="s">
        <v>180</v>
      </c>
    </row>
    <row r="4215" spans="1:1">
      <c r="A4215" s="16" t="s">
        <v>68</v>
      </c>
    </row>
    <row r="4216" spans="1:1">
      <c r="A4216" s="16" t="s">
        <v>69</v>
      </c>
    </row>
    <row r="4217" spans="1:1">
      <c r="A4217" s="16" t="s">
        <v>195</v>
      </c>
    </row>
    <row r="4218" spans="1:1">
      <c r="A4218" s="69" t="s">
        <v>361</v>
      </c>
    </row>
    <row r="4219" spans="1:1">
      <c r="A4219" s="158" t="s">
        <v>362</v>
      </c>
    </row>
    <row r="4220" spans="1:1">
      <c r="A4220" s="16" t="s">
        <v>180</v>
      </c>
    </row>
    <row r="4221" spans="1:1">
      <c r="A4221" s="16" t="s">
        <v>68</v>
      </c>
    </row>
    <row r="4222" spans="1:1">
      <c r="A4222" s="16" t="s">
        <v>69</v>
      </c>
    </row>
    <row r="4223" spans="1:1">
      <c r="A4223" s="16" t="s">
        <v>195</v>
      </c>
    </row>
    <row r="4224" spans="1:1">
      <c r="A4224" s="69" t="s">
        <v>361</v>
      </c>
    </row>
    <row r="4225" spans="1:1">
      <c r="A4225" s="158" t="s">
        <v>362</v>
      </c>
    </row>
    <row r="4226" spans="1:1">
      <c r="A4226" s="16" t="s">
        <v>180</v>
      </c>
    </row>
    <row r="4227" spans="1:1">
      <c r="A4227" s="16" t="s">
        <v>68</v>
      </c>
    </row>
    <row r="4228" spans="1:1">
      <c r="A4228" s="16" t="s">
        <v>69</v>
      </c>
    </row>
    <row r="4229" spans="1:1">
      <c r="A4229" s="16" t="s">
        <v>195</v>
      </c>
    </row>
    <row r="4230" spans="1:1">
      <c r="A4230" s="69" t="s">
        <v>361</v>
      </c>
    </row>
    <row r="4231" spans="1:1">
      <c r="A4231" s="158" t="s">
        <v>362</v>
      </c>
    </row>
    <row r="4232" spans="1:1">
      <c r="A4232" s="16" t="s">
        <v>180</v>
      </c>
    </row>
    <row r="4233" spans="1:1">
      <c r="A4233" s="16" t="s">
        <v>68</v>
      </c>
    </row>
    <row r="4234" spans="1:1">
      <c r="A4234" s="16" t="s">
        <v>69</v>
      </c>
    </row>
    <row r="4235" spans="1:1">
      <c r="A4235" s="16" t="s">
        <v>195</v>
      </c>
    </row>
    <row r="4236" spans="1:1">
      <c r="A4236" s="69" t="s">
        <v>361</v>
      </c>
    </row>
    <row r="4237" spans="1:1">
      <c r="A4237" s="158" t="s">
        <v>362</v>
      </c>
    </row>
    <row r="4238" spans="1:1">
      <c r="A4238" s="16" t="s">
        <v>180</v>
      </c>
    </row>
    <row r="4239" spans="1:1">
      <c r="A4239" s="16" t="s">
        <v>68</v>
      </c>
    </row>
    <row r="4240" spans="1:1">
      <c r="A4240" s="16" t="s">
        <v>69</v>
      </c>
    </row>
    <row r="4241" spans="1:1">
      <c r="A4241" s="16" t="s">
        <v>195</v>
      </c>
    </row>
    <row r="4242" spans="1:1">
      <c r="A4242" s="69" t="s">
        <v>361</v>
      </c>
    </row>
    <row r="4243" spans="1:1">
      <c r="A4243" s="158" t="s">
        <v>362</v>
      </c>
    </row>
    <row r="4244" spans="1:1">
      <c r="A4244" s="16" t="s">
        <v>180</v>
      </c>
    </row>
    <row r="4245" spans="1:1">
      <c r="A4245" s="16" t="s">
        <v>68</v>
      </c>
    </row>
    <row r="4246" spans="1:1">
      <c r="A4246" s="16" t="s">
        <v>69</v>
      </c>
    </row>
    <row r="4247" spans="1:1">
      <c r="A4247" s="16" t="s">
        <v>195</v>
      </c>
    </row>
    <row r="4248" spans="1:1">
      <c r="A4248" s="69" t="s">
        <v>361</v>
      </c>
    </row>
    <row r="4249" spans="1:1">
      <c r="A4249" s="158" t="s">
        <v>362</v>
      </c>
    </row>
    <row r="4250" spans="1:1">
      <c r="A4250" s="16" t="s">
        <v>180</v>
      </c>
    </row>
    <row r="4251" spans="1:1">
      <c r="A4251" s="16" t="s">
        <v>68</v>
      </c>
    </row>
    <row r="4252" spans="1:1">
      <c r="A4252" s="16" t="s">
        <v>69</v>
      </c>
    </row>
    <row r="4253" spans="1:1">
      <c r="A4253" s="16" t="s">
        <v>195</v>
      </c>
    </row>
    <row r="4254" spans="1:1">
      <c r="A4254" s="69" t="s">
        <v>361</v>
      </c>
    </row>
    <row r="4255" spans="1:1">
      <c r="A4255" s="158" t="s">
        <v>362</v>
      </c>
    </row>
    <row r="4256" spans="1:1">
      <c r="A4256" s="16" t="s">
        <v>180</v>
      </c>
    </row>
    <row r="4257" spans="1:1">
      <c r="A4257" s="16" t="s">
        <v>68</v>
      </c>
    </row>
    <row r="4258" spans="1:1">
      <c r="A4258" s="16" t="s">
        <v>69</v>
      </c>
    </row>
    <row r="4259" spans="1:1">
      <c r="A4259" s="16" t="s">
        <v>195</v>
      </c>
    </row>
    <row r="4260" spans="1:1">
      <c r="A4260" s="69" t="s">
        <v>361</v>
      </c>
    </row>
    <row r="4261" spans="1:1">
      <c r="A4261" s="158" t="s">
        <v>362</v>
      </c>
    </row>
    <row r="4262" spans="1:1">
      <c r="A4262" s="16" t="s">
        <v>180</v>
      </c>
    </row>
    <row r="4263" spans="1:1">
      <c r="A4263" s="16" t="s">
        <v>68</v>
      </c>
    </row>
    <row r="4264" spans="1:1">
      <c r="A4264" s="16" t="s">
        <v>69</v>
      </c>
    </row>
    <row r="4265" spans="1:1">
      <c r="A4265" s="16" t="s">
        <v>195</v>
      </c>
    </row>
    <row r="4266" spans="1:1">
      <c r="A4266" s="69" t="s">
        <v>361</v>
      </c>
    </row>
    <row r="4267" spans="1:1">
      <c r="A4267" s="158" t="s">
        <v>362</v>
      </c>
    </row>
    <row r="4268" spans="1:1">
      <c r="A4268" s="16" t="s">
        <v>180</v>
      </c>
    </row>
    <row r="4269" spans="1:1">
      <c r="A4269" s="16" t="s">
        <v>68</v>
      </c>
    </row>
    <row r="4270" spans="1:1">
      <c r="A4270" s="16" t="s">
        <v>69</v>
      </c>
    </row>
    <row r="4271" spans="1:1">
      <c r="A4271" s="16" t="s">
        <v>195</v>
      </c>
    </row>
    <row r="4272" spans="1:1">
      <c r="A4272" s="69" t="s">
        <v>361</v>
      </c>
    </row>
    <row r="4273" spans="1:1">
      <c r="A4273" s="158" t="s">
        <v>362</v>
      </c>
    </row>
    <row r="4274" spans="1:1">
      <c r="A4274" s="16" t="s">
        <v>180</v>
      </c>
    </row>
    <row r="4275" spans="1:1">
      <c r="A4275" s="16" t="s">
        <v>68</v>
      </c>
    </row>
    <row r="4276" spans="1:1">
      <c r="A4276" s="16" t="s">
        <v>69</v>
      </c>
    </row>
    <row r="4277" spans="1:1">
      <c r="A4277" s="16" t="s">
        <v>195</v>
      </c>
    </row>
    <row r="4278" spans="1:1">
      <c r="A4278" s="69" t="s">
        <v>361</v>
      </c>
    </row>
    <row r="4279" spans="1:1">
      <c r="A4279" s="158" t="s">
        <v>362</v>
      </c>
    </row>
    <row r="4280" spans="1:1">
      <c r="A4280" s="16" t="s">
        <v>180</v>
      </c>
    </row>
    <row r="4281" spans="1:1">
      <c r="A4281" s="16" t="s">
        <v>68</v>
      </c>
    </row>
    <row r="4282" spans="1:1">
      <c r="A4282" s="16" t="s">
        <v>69</v>
      </c>
    </row>
    <row r="4283" spans="1:1">
      <c r="A4283" s="16" t="s">
        <v>195</v>
      </c>
    </row>
    <row r="4284" spans="1:1">
      <c r="A4284" s="69" t="s">
        <v>361</v>
      </c>
    </row>
    <row r="4285" spans="1:1">
      <c r="A4285" s="158" t="s">
        <v>362</v>
      </c>
    </row>
    <row r="4286" spans="1:1">
      <c r="A4286" s="16" t="s">
        <v>180</v>
      </c>
    </row>
    <row r="4287" spans="1:1">
      <c r="A4287" s="16" t="s">
        <v>68</v>
      </c>
    </row>
    <row r="4288" spans="1:1">
      <c r="A4288" s="16" t="s">
        <v>69</v>
      </c>
    </row>
    <row r="4289" spans="1:1">
      <c r="A4289" s="16" t="s">
        <v>195</v>
      </c>
    </row>
    <row r="4290" spans="1:1">
      <c r="A4290" s="69" t="s">
        <v>361</v>
      </c>
    </row>
    <row r="4291" spans="1:1">
      <c r="A4291" s="158" t="s">
        <v>362</v>
      </c>
    </row>
    <row r="4292" spans="1:1">
      <c r="A4292" s="16" t="s">
        <v>180</v>
      </c>
    </row>
    <row r="4293" spans="1:1">
      <c r="A4293" s="16" t="s">
        <v>68</v>
      </c>
    </row>
    <row r="4294" spans="1:1">
      <c r="A4294" s="16" t="s">
        <v>69</v>
      </c>
    </row>
    <row r="4295" spans="1:1">
      <c r="A4295" s="16" t="s">
        <v>195</v>
      </c>
    </row>
    <row r="4296" spans="1:1">
      <c r="A4296" s="69" t="s">
        <v>361</v>
      </c>
    </row>
    <row r="4297" spans="1:1">
      <c r="A4297" s="158" t="s">
        <v>362</v>
      </c>
    </row>
    <row r="4298" spans="1:1">
      <c r="A4298" s="16" t="s">
        <v>180</v>
      </c>
    </row>
    <row r="4299" spans="1:1">
      <c r="A4299" s="16" t="s">
        <v>68</v>
      </c>
    </row>
    <row r="4300" spans="1:1">
      <c r="A4300" s="16" t="s">
        <v>69</v>
      </c>
    </row>
    <row r="4301" spans="1:1">
      <c r="A4301" s="16" t="s">
        <v>195</v>
      </c>
    </row>
    <row r="4302" spans="1:1">
      <c r="A4302" s="69" t="s">
        <v>361</v>
      </c>
    </row>
    <row r="4303" spans="1:1">
      <c r="A4303" s="158" t="s">
        <v>362</v>
      </c>
    </row>
    <row r="4304" spans="1:1">
      <c r="A4304" s="16" t="s">
        <v>180</v>
      </c>
    </row>
    <row r="4305" spans="1:1">
      <c r="A4305" s="16" t="s">
        <v>68</v>
      </c>
    </row>
    <row r="4306" spans="1:1">
      <c r="A4306" s="16" t="s">
        <v>69</v>
      </c>
    </row>
    <row r="4307" spans="1:1">
      <c r="A4307" s="16" t="s">
        <v>195</v>
      </c>
    </row>
    <row r="4308" spans="1:1">
      <c r="A4308" s="69" t="s">
        <v>361</v>
      </c>
    </row>
    <row r="4309" spans="1:1">
      <c r="A4309" s="158" t="s">
        <v>362</v>
      </c>
    </row>
    <row r="4310" spans="1:1">
      <c r="A4310" s="16" t="s">
        <v>180</v>
      </c>
    </row>
    <row r="4311" spans="1:1">
      <c r="A4311" s="16" t="s">
        <v>68</v>
      </c>
    </row>
    <row r="4312" spans="1:1">
      <c r="A4312" s="16" t="s">
        <v>69</v>
      </c>
    </row>
    <row r="4313" spans="1:1">
      <c r="A4313" s="16" t="s">
        <v>195</v>
      </c>
    </row>
    <row r="4314" spans="1:1">
      <c r="A4314" s="69" t="s">
        <v>361</v>
      </c>
    </row>
    <row r="4315" spans="1:1">
      <c r="A4315" s="158" t="s">
        <v>362</v>
      </c>
    </row>
    <row r="4316" spans="1:1">
      <c r="A4316" s="16" t="s">
        <v>180</v>
      </c>
    </row>
    <row r="4317" spans="1:1">
      <c r="A4317" s="16" t="s">
        <v>68</v>
      </c>
    </row>
    <row r="4318" spans="1:1">
      <c r="A4318" s="16" t="s">
        <v>69</v>
      </c>
    </row>
    <row r="4319" spans="1:1">
      <c r="A4319" s="16" t="s">
        <v>195</v>
      </c>
    </row>
    <row r="4320" spans="1:1">
      <c r="A4320" s="69" t="s">
        <v>361</v>
      </c>
    </row>
    <row r="4321" spans="1:1">
      <c r="A4321" s="158" t="s">
        <v>362</v>
      </c>
    </row>
    <row r="4322" spans="1:1">
      <c r="A4322" s="16" t="s">
        <v>180</v>
      </c>
    </row>
    <row r="4323" spans="1:1">
      <c r="A4323" s="16" t="s">
        <v>68</v>
      </c>
    </row>
    <row r="4324" spans="1:1">
      <c r="A4324" s="16" t="s">
        <v>69</v>
      </c>
    </row>
    <row r="4325" spans="1:1">
      <c r="A4325" s="16" t="s">
        <v>195</v>
      </c>
    </row>
    <row r="4326" spans="1:1">
      <c r="A4326" s="69" t="s">
        <v>361</v>
      </c>
    </row>
    <row r="4327" spans="1:1">
      <c r="A4327" s="158" t="s">
        <v>362</v>
      </c>
    </row>
    <row r="4328" spans="1:1">
      <c r="A4328" s="16" t="s">
        <v>180</v>
      </c>
    </row>
    <row r="4329" spans="1:1">
      <c r="A4329" s="16" t="s">
        <v>68</v>
      </c>
    </row>
    <row r="4330" spans="1:1">
      <c r="A4330" s="16" t="s">
        <v>69</v>
      </c>
    </row>
    <row r="4331" spans="1:1">
      <c r="A4331" s="16" t="s">
        <v>195</v>
      </c>
    </row>
    <row r="4332" spans="1:1">
      <c r="A4332" s="69" t="s">
        <v>361</v>
      </c>
    </row>
    <row r="4333" spans="1:1">
      <c r="A4333" s="158" t="s">
        <v>362</v>
      </c>
    </row>
    <row r="4334" spans="1:1">
      <c r="A4334" s="16" t="s">
        <v>180</v>
      </c>
    </row>
    <row r="4335" spans="1:1">
      <c r="A4335" s="16" t="s">
        <v>68</v>
      </c>
    </row>
    <row r="4336" spans="1:1">
      <c r="A4336" s="16" t="s">
        <v>69</v>
      </c>
    </row>
    <row r="4337" spans="1:1">
      <c r="A4337" s="16" t="s">
        <v>195</v>
      </c>
    </row>
    <row r="4338" spans="1:1">
      <c r="A4338" s="69" t="s">
        <v>361</v>
      </c>
    </row>
    <row r="4339" spans="1:1">
      <c r="A4339" s="158" t="s">
        <v>362</v>
      </c>
    </row>
    <row r="4340" spans="1:1">
      <c r="A4340" s="16" t="s">
        <v>180</v>
      </c>
    </row>
    <row r="4341" spans="1:1">
      <c r="A4341" s="16" t="s">
        <v>68</v>
      </c>
    </row>
    <row r="4342" spans="1:1">
      <c r="A4342" s="16" t="s">
        <v>69</v>
      </c>
    </row>
    <row r="4343" spans="1:1">
      <c r="A4343" s="16" t="s">
        <v>195</v>
      </c>
    </row>
    <row r="4344" spans="1:1">
      <c r="A4344" s="69" t="s">
        <v>361</v>
      </c>
    </row>
    <row r="4345" spans="1:1">
      <c r="A4345" s="158" t="s">
        <v>362</v>
      </c>
    </row>
    <row r="4346" spans="1:1">
      <c r="A4346" s="16" t="s">
        <v>180</v>
      </c>
    </row>
    <row r="4347" spans="1:1">
      <c r="A4347" s="16" t="s">
        <v>68</v>
      </c>
    </row>
    <row r="4348" spans="1:1">
      <c r="A4348" s="16" t="s">
        <v>69</v>
      </c>
    </row>
    <row r="4349" spans="1:1">
      <c r="A4349" s="16" t="s">
        <v>195</v>
      </c>
    </row>
    <row r="4350" spans="1:1">
      <c r="A4350" s="69" t="s">
        <v>361</v>
      </c>
    </row>
    <row r="4351" spans="1:1">
      <c r="A4351" s="158" t="s">
        <v>362</v>
      </c>
    </row>
    <row r="4352" spans="1:1">
      <c r="A4352" s="16" t="s">
        <v>180</v>
      </c>
    </row>
    <row r="4353" spans="1:1">
      <c r="A4353" s="16" t="s">
        <v>68</v>
      </c>
    </row>
    <row r="4354" spans="1:1">
      <c r="A4354" s="16" t="s">
        <v>69</v>
      </c>
    </row>
    <row r="4355" spans="1:1">
      <c r="A4355" s="16" t="s">
        <v>195</v>
      </c>
    </row>
    <row r="4356" spans="1:1">
      <c r="A4356" s="69" t="s">
        <v>361</v>
      </c>
    </row>
    <row r="4357" spans="1:1">
      <c r="A4357" s="158" t="s">
        <v>362</v>
      </c>
    </row>
    <row r="4358" spans="1:1">
      <c r="A4358" s="16" t="s">
        <v>180</v>
      </c>
    </row>
    <row r="4359" spans="1:1">
      <c r="A4359" s="16" t="s">
        <v>68</v>
      </c>
    </row>
    <row r="4360" spans="1:1">
      <c r="A4360" s="16" t="s">
        <v>69</v>
      </c>
    </row>
    <row r="4361" spans="1:1">
      <c r="A4361" s="16" t="s">
        <v>195</v>
      </c>
    </row>
    <row r="4362" spans="1:1">
      <c r="A4362" s="69" t="s">
        <v>361</v>
      </c>
    </row>
    <row r="4363" spans="1:1">
      <c r="A4363" s="158" t="s">
        <v>362</v>
      </c>
    </row>
    <row r="4364" spans="1:1">
      <c r="A4364" s="16" t="s">
        <v>180</v>
      </c>
    </row>
    <row r="4365" spans="1:1">
      <c r="A4365" s="16" t="s">
        <v>68</v>
      </c>
    </row>
    <row r="4366" spans="1:1">
      <c r="A4366" s="16" t="s">
        <v>69</v>
      </c>
    </row>
    <row r="4367" spans="1:1">
      <c r="A4367" s="16" t="s">
        <v>195</v>
      </c>
    </row>
    <row r="4368" spans="1:1">
      <c r="A4368" s="69" t="s">
        <v>361</v>
      </c>
    </row>
    <row r="4369" spans="1:1">
      <c r="A4369" s="158" t="s">
        <v>362</v>
      </c>
    </row>
    <row r="4370" spans="1:1">
      <c r="A4370" s="16" t="s">
        <v>180</v>
      </c>
    </row>
    <row r="4371" spans="1:1">
      <c r="A4371" s="16" t="s">
        <v>68</v>
      </c>
    </row>
    <row r="4372" spans="1:1">
      <c r="A4372" s="16" t="s">
        <v>69</v>
      </c>
    </row>
    <row r="4373" spans="1:1">
      <c r="A4373" s="16" t="s">
        <v>195</v>
      </c>
    </row>
    <row r="4374" spans="1:1">
      <c r="A4374" s="69" t="s">
        <v>361</v>
      </c>
    </row>
    <row r="4375" spans="1:1">
      <c r="A4375" s="158" t="s">
        <v>362</v>
      </c>
    </row>
    <row r="4376" spans="1:1">
      <c r="A4376" s="16" t="s">
        <v>180</v>
      </c>
    </row>
    <row r="4377" spans="1:1">
      <c r="A4377" s="16" t="s">
        <v>68</v>
      </c>
    </row>
    <row r="4378" spans="1:1">
      <c r="A4378" s="16" t="s">
        <v>69</v>
      </c>
    </row>
    <row r="4379" spans="1:1">
      <c r="A4379" s="16" t="s">
        <v>195</v>
      </c>
    </row>
    <row r="4380" spans="1:1">
      <c r="A4380" s="69" t="s">
        <v>361</v>
      </c>
    </row>
    <row r="4381" spans="1:1">
      <c r="A4381" s="158" t="s">
        <v>362</v>
      </c>
    </row>
    <row r="4382" spans="1:1">
      <c r="A4382" s="16" t="s">
        <v>180</v>
      </c>
    </row>
    <row r="4383" spans="1:1">
      <c r="A4383" s="16" t="s">
        <v>68</v>
      </c>
    </row>
    <row r="4384" spans="1:1">
      <c r="A4384" s="16" t="s">
        <v>69</v>
      </c>
    </row>
    <row r="4385" spans="1:1">
      <c r="A4385" s="16" t="s">
        <v>195</v>
      </c>
    </row>
    <row r="4386" spans="1:1">
      <c r="A4386" s="69" t="s">
        <v>361</v>
      </c>
    </row>
    <row r="4387" spans="1:1">
      <c r="A4387" s="158" t="s">
        <v>362</v>
      </c>
    </row>
    <row r="4388" spans="1:1">
      <c r="A4388" s="16" t="s">
        <v>180</v>
      </c>
    </row>
    <row r="4389" spans="1:1">
      <c r="A4389" s="16" t="s">
        <v>68</v>
      </c>
    </row>
    <row r="4390" spans="1:1">
      <c r="A4390" s="16" t="s">
        <v>69</v>
      </c>
    </row>
    <row r="4391" spans="1:1">
      <c r="A4391" s="16" t="s">
        <v>195</v>
      </c>
    </row>
    <row r="4392" spans="1:1">
      <c r="A4392" s="69" t="s">
        <v>361</v>
      </c>
    </row>
    <row r="4393" spans="1:1">
      <c r="A4393" s="158" t="s">
        <v>362</v>
      </c>
    </row>
    <row r="4394" spans="1:1">
      <c r="A4394" s="16" t="s">
        <v>180</v>
      </c>
    </row>
    <row r="4395" spans="1:1">
      <c r="A4395" s="16" t="s">
        <v>68</v>
      </c>
    </row>
    <row r="4396" spans="1:1">
      <c r="A4396" s="16" t="s">
        <v>69</v>
      </c>
    </row>
    <row r="4397" spans="1:1">
      <c r="A4397" s="16" t="s">
        <v>195</v>
      </c>
    </row>
    <row r="4398" spans="1:1">
      <c r="A4398" s="69" t="s">
        <v>361</v>
      </c>
    </row>
    <row r="4399" spans="1:1">
      <c r="A4399" s="158" t="s">
        <v>362</v>
      </c>
    </row>
    <row r="4400" spans="1:1">
      <c r="A4400" s="16" t="s">
        <v>180</v>
      </c>
    </row>
    <row r="4401" spans="1:1">
      <c r="A4401" s="16" t="s">
        <v>68</v>
      </c>
    </row>
    <row r="4402" spans="1:1">
      <c r="A4402" s="16" t="s">
        <v>69</v>
      </c>
    </row>
    <row r="4403" spans="1:1">
      <c r="A4403" s="16" t="s">
        <v>195</v>
      </c>
    </row>
    <row r="4404" spans="1:1">
      <c r="A4404" s="69" t="s">
        <v>361</v>
      </c>
    </row>
    <row r="4405" spans="1:1">
      <c r="A4405" s="158" t="s">
        <v>362</v>
      </c>
    </row>
    <row r="4406" spans="1:1">
      <c r="A4406" s="16" t="s">
        <v>180</v>
      </c>
    </row>
    <row r="4407" spans="1:1">
      <c r="A4407" s="16" t="s">
        <v>68</v>
      </c>
    </row>
    <row r="4408" spans="1:1">
      <c r="A4408" s="16" t="s">
        <v>69</v>
      </c>
    </row>
    <row r="4409" spans="1:1">
      <c r="A4409" s="16" t="s">
        <v>195</v>
      </c>
    </row>
    <row r="4410" spans="1:1">
      <c r="A4410" s="69" t="s">
        <v>361</v>
      </c>
    </row>
    <row r="4411" spans="1:1">
      <c r="A4411" s="158" t="s">
        <v>362</v>
      </c>
    </row>
    <row r="4412" spans="1:1">
      <c r="A4412" s="16" t="s">
        <v>180</v>
      </c>
    </row>
    <row r="4413" spans="1:1">
      <c r="A4413" s="16" t="s">
        <v>68</v>
      </c>
    </row>
    <row r="4414" spans="1:1">
      <c r="A4414" s="16" t="s">
        <v>69</v>
      </c>
    </row>
    <row r="4415" spans="1:1">
      <c r="A4415" s="16" t="s">
        <v>195</v>
      </c>
    </row>
    <row r="4416" spans="1:1">
      <c r="A4416" s="69" t="s">
        <v>361</v>
      </c>
    </row>
    <row r="4417" spans="1:1">
      <c r="A4417" s="158" t="s">
        <v>362</v>
      </c>
    </row>
    <row r="4418" spans="1:1">
      <c r="A4418" s="16" t="s">
        <v>180</v>
      </c>
    </row>
    <row r="4419" spans="1:1">
      <c r="A4419" s="16" t="s">
        <v>68</v>
      </c>
    </row>
    <row r="4420" spans="1:1">
      <c r="A4420" s="16" t="s">
        <v>69</v>
      </c>
    </row>
    <row r="4421" spans="1:1">
      <c r="A4421" s="16" t="s">
        <v>195</v>
      </c>
    </row>
    <row r="4422" spans="1:1">
      <c r="A4422" s="69" t="s">
        <v>361</v>
      </c>
    </row>
    <row r="4423" spans="1:1">
      <c r="A4423" s="158" t="s">
        <v>362</v>
      </c>
    </row>
    <row r="4424" spans="1:1">
      <c r="A4424" s="16" t="s">
        <v>180</v>
      </c>
    </row>
    <row r="4425" spans="1:1">
      <c r="A4425" s="16" t="s">
        <v>68</v>
      </c>
    </row>
    <row r="4426" spans="1:1">
      <c r="A4426" s="16" t="s">
        <v>69</v>
      </c>
    </row>
    <row r="4427" spans="1:1">
      <c r="A4427" s="16" t="s">
        <v>195</v>
      </c>
    </row>
    <row r="4428" spans="1:1">
      <c r="A4428" s="69" t="s">
        <v>361</v>
      </c>
    </row>
    <row r="4429" spans="1:1">
      <c r="A4429" s="158" t="s">
        <v>362</v>
      </c>
    </row>
    <row r="4430" spans="1:1">
      <c r="A4430" s="16" t="s">
        <v>180</v>
      </c>
    </row>
    <row r="4431" spans="1:1">
      <c r="A4431" s="16" t="s">
        <v>68</v>
      </c>
    </row>
    <row r="4432" spans="1:1">
      <c r="A4432" s="16" t="s">
        <v>69</v>
      </c>
    </row>
    <row r="4433" spans="1:1">
      <c r="A4433" s="16" t="s">
        <v>195</v>
      </c>
    </row>
    <row r="4434" spans="1:1">
      <c r="A4434" s="69" t="s">
        <v>361</v>
      </c>
    </row>
    <row r="4435" spans="1:1">
      <c r="A4435" s="158" t="s">
        <v>362</v>
      </c>
    </row>
    <row r="4436" spans="1:1">
      <c r="A4436" s="16" t="s">
        <v>180</v>
      </c>
    </row>
    <row r="4437" spans="1:1">
      <c r="A4437" s="16" t="s">
        <v>68</v>
      </c>
    </row>
    <row r="4438" spans="1:1">
      <c r="A4438" s="16" t="s">
        <v>69</v>
      </c>
    </row>
    <row r="4439" spans="1:1">
      <c r="A4439" s="16" t="s">
        <v>195</v>
      </c>
    </row>
    <row r="4440" spans="1:1">
      <c r="A4440" s="69" t="s">
        <v>361</v>
      </c>
    </row>
    <row r="4441" spans="1:1">
      <c r="A4441" s="158" t="s">
        <v>362</v>
      </c>
    </row>
    <row r="4442" spans="1:1">
      <c r="A4442" s="16" t="s">
        <v>180</v>
      </c>
    </row>
    <row r="4443" spans="1:1">
      <c r="A4443" s="16" t="s">
        <v>68</v>
      </c>
    </row>
    <row r="4444" spans="1:1">
      <c r="A4444" s="16" t="s">
        <v>69</v>
      </c>
    </row>
    <row r="4445" spans="1:1">
      <c r="A4445" s="16" t="s">
        <v>195</v>
      </c>
    </row>
    <row r="4446" spans="1:1">
      <c r="A4446" s="69" t="s">
        <v>361</v>
      </c>
    </row>
    <row r="4447" spans="1:1">
      <c r="A4447" s="158" t="s">
        <v>362</v>
      </c>
    </row>
    <row r="4448" spans="1:1">
      <c r="A4448" s="16" t="s">
        <v>180</v>
      </c>
    </row>
    <row r="4449" spans="1:1">
      <c r="A4449" s="16" t="s">
        <v>68</v>
      </c>
    </row>
    <row r="4450" spans="1:1">
      <c r="A4450" s="16" t="s">
        <v>69</v>
      </c>
    </row>
    <row r="4451" spans="1:1">
      <c r="A4451" s="16" t="s">
        <v>195</v>
      </c>
    </row>
    <row r="4452" spans="1:1">
      <c r="A4452" s="69" t="s">
        <v>361</v>
      </c>
    </row>
    <row r="4453" spans="1:1">
      <c r="A4453" s="158" t="s">
        <v>362</v>
      </c>
    </row>
    <row r="4454" spans="1:1">
      <c r="A4454" s="16" t="s">
        <v>180</v>
      </c>
    </row>
    <row r="4455" spans="1:1">
      <c r="A4455" s="16" t="s">
        <v>68</v>
      </c>
    </row>
    <row r="4456" spans="1:1">
      <c r="A4456" s="16" t="s">
        <v>69</v>
      </c>
    </row>
    <row r="4457" spans="1:1">
      <c r="A4457" s="16" t="s">
        <v>195</v>
      </c>
    </row>
    <row r="4458" spans="1:1">
      <c r="A4458" s="69" t="s">
        <v>361</v>
      </c>
    </row>
    <row r="4459" spans="1:1">
      <c r="A4459" s="158" t="s">
        <v>362</v>
      </c>
    </row>
    <row r="4460" spans="1:1">
      <c r="A4460" s="16" t="s">
        <v>180</v>
      </c>
    </row>
    <row r="4461" spans="1:1">
      <c r="A4461" s="16" t="s">
        <v>68</v>
      </c>
    </row>
    <row r="4462" spans="1:1">
      <c r="A4462" s="16" t="s">
        <v>69</v>
      </c>
    </row>
    <row r="4463" spans="1:1">
      <c r="A4463" s="16" t="s">
        <v>195</v>
      </c>
    </row>
    <row r="4464" spans="1:1">
      <c r="A4464" s="69" t="s">
        <v>361</v>
      </c>
    </row>
    <row r="4465" spans="1:1">
      <c r="A4465" s="158" t="s">
        <v>362</v>
      </c>
    </row>
    <row r="4466" spans="1:1">
      <c r="A4466" s="16" t="s">
        <v>180</v>
      </c>
    </row>
    <row r="4467" spans="1:1">
      <c r="A4467" s="16" t="s">
        <v>68</v>
      </c>
    </row>
    <row r="4468" spans="1:1">
      <c r="A4468" s="16" t="s">
        <v>69</v>
      </c>
    </row>
    <row r="4469" spans="1:1">
      <c r="A4469" s="16" t="s">
        <v>195</v>
      </c>
    </row>
    <row r="4470" spans="1:1">
      <c r="A4470" s="69" t="s">
        <v>361</v>
      </c>
    </row>
    <row r="4471" spans="1:1">
      <c r="A4471" s="158" t="s">
        <v>362</v>
      </c>
    </row>
    <row r="4472" spans="1:1">
      <c r="A4472" s="16" t="s">
        <v>180</v>
      </c>
    </row>
    <row r="4473" spans="1:1">
      <c r="A4473" s="16" t="s">
        <v>68</v>
      </c>
    </row>
    <row r="4474" spans="1:1">
      <c r="A4474" s="16" t="s">
        <v>69</v>
      </c>
    </row>
    <row r="4475" spans="1:1">
      <c r="A4475" s="16" t="s">
        <v>195</v>
      </c>
    </row>
    <row r="4476" spans="1:1">
      <c r="A4476" s="69" t="s">
        <v>361</v>
      </c>
    </row>
    <row r="4477" spans="1:1">
      <c r="A4477" s="158" t="s">
        <v>362</v>
      </c>
    </row>
    <row r="4478" spans="1:1">
      <c r="A4478" s="16" t="s">
        <v>180</v>
      </c>
    </row>
    <row r="4479" spans="1:1">
      <c r="A4479" s="16" t="s">
        <v>68</v>
      </c>
    </row>
    <row r="4480" spans="1:1">
      <c r="A4480" s="16" t="s">
        <v>69</v>
      </c>
    </row>
    <row r="4481" spans="1:1">
      <c r="A4481" s="16" t="s">
        <v>195</v>
      </c>
    </row>
    <row r="4482" spans="1:1">
      <c r="A4482" s="69" t="s">
        <v>361</v>
      </c>
    </row>
    <row r="4483" spans="1:1">
      <c r="A4483" s="158" t="s">
        <v>362</v>
      </c>
    </row>
    <row r="4484" spans="1:1">
      <c r="A4484" s="16" t="s">
        <v>180</v>
      </c>
    </row>
    <row r="4485" spans="1:1">
      <c r="A4485" s="16" t="s">
        <v>68</v>
      </c>
    </row>
    <row r="4486" spans="1:1">
      <c r="A4486" s="16" t="s">
        <v>69</v>
      </c>
    </row>
    <row r="4487" spans="1:1">
      <c r="A4487" s="16" t="s">
        <v>195</v>
      </c>
    </row>
    <row r="4488" spans="1:1">
      <c r="A4488" s="69" t="s">
        <v>361</v>
      </c>
    </row>
    <row r="4489" spans="1:1">
      <c r="A4489" s="158" t="s">
        <v>362</v>
      </c>
    </row>
    <row r="4490" spans="1:1">
      <c r="A4490" s="16" t="s">
        <v>180</v>
      </c>
    </row>
    <row r="4491" spans="1:1">
      <c r="A4491" s="16" t="s">
        <v>68</v>
      </c>
    </row>
    <row r="4492" spans="1:1">
      <c r="A4492" s="16" t="s">
        <v>69</v>
      </c>
    </row>
    <row r="4493" spans="1:1">
      <c r="A4493" s="16" t="s">
        <v>195</v>
      </c>
    </row>
    <row r="4494" spans="1:1">
      <c r="A4494" s="69" t="s">
        <v>361</v>
      </c>
    </row>
    <row r="4495" spans="1:1">
      <c r="A4495" s="158" t="s">
        <v>362</v>
      </c>
    </row>
    <row r="4496" spans="1:1">
      <c r="A4496" s="16" t="s">
        <v>180</v>
      </c>
    </row>
    <row r="4497" spans="1:1">
      <c r="A4497" s="16" t="s">
        <v>68</v>
      </c>
    </row>
    <row r="4498" spans="1:1">
      <c r="A4498" s="16" t="s">
        <v>69</v>
      </c>
    </row>
    <row r="4499" spans="1:1">
      <c r="A4499" s="16" t="s">
        <v>195</v>
      </c>
    </row>
    <row r="4500" spans="1:1">
      <c r="A4500" s="69" t="s">
        <v>361</v>
      </c>
    </row>
    <row r="4501" spans="1:1">
      <c r="A4501" s="158" t="s">
        <v>362</v>
      </c>
    </row>
    <row r="4502" spans="1:1">
      <c r="A4502" s="16" t="s">
        <v>180</v>
      </c>
    </row>
    <row r="4503" spans="1:1">
      <c r="A4503" s="16" t="s">
        <v>68</v>
      </c>
    </row>
    <row r="4504" spans="1:1">
      <c r="A4504" s="16" t="s">
        <v>69</v>
      </c>
    </row>
    <row r="4505" spans="1:1">
      <c r="A4505" s="16" t="s">
        <v>195</v>
      </c>
    </row>
    <row r="4506" spans="1:1">
      <c r="A4506" s="69" t="s">
        <v>361</v>
      </c>
    </row>
    <row r="4507" spans="1:1">
      <c r="A4507" s="158" t="s">
        <v>362</v>
      </c>
    </row>
    <row r="4508" spans="1:1">
      <c r="A4508" s="16" t="s">
        <v>180</v>
      </c>
    </row>
    <row r="4509" spans="1:1">
      <c r="A4509" s="16" t="s">
        <v>68</v>
      </c>
    </row>
    <row r="4510" spans="1:1">
      <c r="A4510" s="16" t="s">
        <v>69</v>
      </c>
    </row>
    <row r="4511" spans="1:1">
      <c r="A4511" s="16" t="s">
        <v>195</v>
      </c>
    </row>
    <row r="4512" spans="1:1">
      <c r="A4512" s="69" t="s">
        <v>361</v>
      </c>
    </row>
    <row r="4513" spans="1:1">
      <c r="A4513" s="158" t="s">
        <v>362</v>
      </c>
    </row>
    <row r="4514" spans="1:1">
      <c r="A4514" s="16" t="s">
        <v>180</v>
      </c>
    </row>
    <row r="4515" spans="1:1">
      <c r="A4515" s="16" t="s">
        <v>68</v>
      </c>
    </row>
    <row r="4516" spans="1:1">
      <c r="A4516" s="16" t="s">
        <v>69</v>
      </c>
    </row>
    <row r="4517" spans="1:1">
      <c r="A4517" s="16" t="s">
        <v>195</v>
      </c>
    </row>
    <row r="4518" spans="1:1">
      <c r="A4518" s="69" t="s">
        <v>361</v>
      </c>
    </row>
    <row r="4519" spans="1:1">
      <c r="A4519" s="158" t="s">
        <v>362</v>
      </c>
    </row>
    <row r="4520" spans="1:1">
      <c r="A4520" s="16" t="s">
        <v>180</v>
      </c>
    </row>
    <row r="4521" spans="1:1">
      <c r="A4521" s="16" t="s">
        <v>68</v>
      </c>
    </row>
    <row r="4522" spans="1:1">
      <c r="A4522" s="16" t="s">
        <v>69</v>
      </c>
    </row>
    <row r="4523" spans="1:1">
      <c r="A4523" s="16" t="s">
        <v>195</v>
      </c>
    </row>
    <row r="4524" spans="1:1">
      <c r="A4524" s="69" t="s">
        <v>361</v>
      </c>
    </row>
    <row r="4525" spans="1:1">
      <c r="A4525" s="158" t="s">
        <v>362</v>
      </c>
    </row>
    <row r="4526" spans="1:1">
      <c r="A4526" s="16" t="s">
        <v>180</v>
      </c>
    </row>
    <row r="4527" spans="1:1">
      <c r="A4527" s="16" t="s">
        <v>68</v>
      </c>
    </row>
    <row r="4528" spans="1:1">
      <c r="A4528" s="16" t="s">
        <v>69</v>
      </c>
    </row>
    <row r="4529" spans="1:1">
      <c r="A4529" s="16" t="s">
        <v>195</v>
      </c>
    </row>
    <row r="4530" spans="1:1">
      <c r="A4530" s="69" t="s">
        <v>361</v>
      </c>
    </row>
    <row r="4531" spans="1:1">
      <c r="A4531" s="158" t="s">
        <v>362</v>
      </c>
    </row>
    <row r="4532" spans="1:1">
      <c r="A4532" s="16" t="s">
        <v>180</v>
      </c>
    </row>
    <row r="4533" spans="1:1">
      <c r="A4533" s="16" t="s">
        <v>68</v>
      </c>
    </row>
    <row r="4534" spans="1:1">
      <c r="A4534" s="16" t="s">
        <v>69</v>
      </c>
    </row>
    <row r="4535" spans="1:1">
      <c r="A4535" s="16" t="s">
        <v>195</v>
      </c>
    </row>
    <row r="4536" spans="1:1">
      <c r="A4536" s="69" t="s">
        <v>361</v>
      </c>
    </row>
    <row r="4537" spans="1:1">
      <c r="A4537" s="158" t="s">
        <v>362</v>
      </c>
    </row>
    <row r="4538" spans="1:1">
      <c r="A4538" s="16" t="s">
        <v>180</v>
      </c>
    </row>
    <row r="4539" spans="1:1">
      <c r="A4539" s="16" t="s">
        <v>68</v>
      </c>
    </row>
    <row r="4540" spans="1:1">
      <c r="A4540" s="16" t="s">
        <v>69</v>
      </c>
    </row>
    <row r="4541" spans="1:1">
      <c r="A4541" s="16" t="s">
        <v>195</v>
      </c>
    </row>
    <row r="4542" spans="1:1">
      <c r="A4542" s="69" t="s">
        <v>361</v>
      </c>
    </row>
    <row r="4543" spans="1:1">
      <c r="A4543" s="158" t="s">
        <v>362</v>
      </c>
    </row>
    <row r="4544" spans="1:1">
      <c r="A4544" s="16" t="s">
        <v>180</v>
      </c>
    </row>
    <row r="4545" spans="1:1">
      <c r="A4545" s="16" t="s">
        <v>68</v>
      </c>
    </row>
    <row r="4546" spans="1:1">
      <c r="A4546" s="16" t="s">
        <v>69</v>
      </c>
    </row>
    <row r="4547" spans="1:1">
      <c r="A4547" s="16" t="s">
        <v>195</v>
      </c>
    </row>
    <row r="4548" spans="1:1">
      <c r="A4548" s="69" t="s">
        <v>361</v>
      </c>
    </row>
    <row r="4549" spans="1:1">
      <c r="A4549" s="158" t="s">
        <v>362</v>
      </c>
    </row>
    <row r="4550" spans="1:1">
      <c r="A4550" s="16" t="s">
        <v>180</v>
      </c>
    </row>
    <row r="4551" spans="1:1">
      <c r="A4551" s="16" t="s">
        <v>68</v>
      </c>
    </row>
    <row r="4552" spans="1:1">
      <c r="A4552" s="16" t="s">
        <v>69</v>
      </c>
    </row>
    <row r="4553" spans="1:1">
      <c r="A4553" s="16" t="s">
        <v>195</v>
      </c>
    </row>
    <row r="4554" spans="1:1">
      <c r="A4554" s="69" t="s">
        <v>361</v>
      </c>
    </row>
    <row r="4555" spans="1:1">
      <c r="A4555" s="158" t="s">
        <v>362</v>
      </c>
    </row>
    <row r="4556" spans="1:1">
      <c r="A4556" s="16" t="s">
        <v>180</v>
      </c>
    </row>
    <row r="4557" spans="1:1">
      <c r="A4557" s="16" t="s">
        <v>68</v>
      </c>
    </row>
    <row r="4558" spans="1:1">
      <c r="A4558" s="16" t="s">
        <v>69</v>
      </c>
    </row>
    <row r="4559" spans="1:1">
      <c r="A4559" s="16" t="s">
        <v>195</v>
      </c>
    </row>
    <row r="4560" spans="1:1">
      <c r="A4560" s="69" t="s">
        <v>361</v>
      </c>
    </row>
    <row r="4561" spans="1:1">
      <c r="A4561" s="158" t="s">
        <v>362</v>
      </c>
    </row>
    <row r="4562" spans="1:1">
      <c r="A4562" s="16" t="s">
        <v>180</v>
      </c>
    </row>
    <row r="4563" spans="1:1">
      <c r="A4563" s="16" t="s">
        <v>68</v>
      </c>
    </row>
    <row r="4564" spans="1:1">
      <c r="A4564" s="16" t="s">
        <v>69</v>
      </c>
    </row>
    <row r="4565" spans="1:1">
      <c r="A4565" s="16" t="s">
        <v>195</v>
      </c>
    </row>
    <row r="4566" spans="1:1">
      <c r="A4566" s="69" t="s">
        <v>361</v>
      </c>
    </row>
    <row r="4567" spans="1:1">
      <c r="A4567" s="158" t="s">
        <v>362</v>
      </c>
    </row>
    <row r="4568" spans="1:1">
      <c r="A4568" s="16" t="s">
        <v>180</v>
      </c>
    </row>
    <row r="4569" spans="1:1">
      <c r="A4569" s="16" t="s">
        <v>68</v>
      </c>
    </row>
    <row r="4570" spans="1:1">
      <c r="A4570" s="16" t="s">
        <v>69</v>
      </c>
    </row>
    <row r="4571" spans="1:1">
      <c r="A4571" s="16" t="s">
        <v>195</v>
      </c>
    </row>
    <row r="4572" spans="1:1">
      <c r="A4572" s="69" t="s">
        <v>361</v>
      </c>
    </row>
    <row r="4573" spans="1:1">
      <c r="A4573" s="158" t="s">
        <v>362</v>
      </c>
    </row>
    <row r="4574" spans="1:1">
      <c r="A4574" s="16" t="s">
        <v>180</v>
      </c>
    </row>
    <row r="4575" spans="1:1">
      <c r="A4575" s="16" t="s">
        <v>68</v>
      </c>
    </row>
    <row r="4576" spans="1:1">
      <c r="A4576" s="16" t="s">
        <v>69</v>
      </c>
    </row>
    <row r="4577" spans="1:1">
      <c r="A4577" s="16" t="s">
        <v>195</v>
      </c>
    </row>
    <row r="4578" spans="1:1">
      <c r="A4578" s="69" t="s">
        <v>361</v>
      </c>
    </row>
    <row r="4579" spans="1:1">
      <c r="A4579" s="158" t="s">
        <v>362</v>
      </c>
    </row>
    <row r="4580" spans="1:1">
      <c r="A4580" s="16" t="s">
        <v>180</v>
      </c>
    </row>
    <row r="4581" spans="1:1">
      <c r="A4581" s="16" t="s">
        <v>68</v>
      </c>
    </row>
    <row r="4582" spans="1:1">
      <c r="A4582" s="16" t="s">
        <v>69</v>
      </c>
    </row>
    <row r="4583" spans="1:1">
      <c r="A4583" s="16" t="s">
        <v>195</v>
      </c>
    </row>
    <row r="4584" spans="1:1">
      <c r="A4584" s="69" t="s">
        <v>361</v>
      </c>
    </row>
    <row r="4585" spans="1:1">
      <c r="A4585" s="158" t="s">
        <v>362</v>
      </c>
    </row>
    <row r="4586" spans="1:1">
      <c r="A4586" s="16" t="s">
        <v>180</v>
      </c>
    </row>
    <row r="4587" spans="1:1">
      <c r="A4587" s="16" t="s">
        <v>68</v>
      </c>
    </row>
    <row r="4588" spans="1:1">
      <c r="A4588" s="16" t="s">
        <v>69</v>
      </c>
    </row>
    <row r="4589" spans="1:1">
      <c r="A4589" s="16" t="s">
        <v>195</v>
      </c>
    </row>
    <row r="4590" spans="1:1">
      <c r="A4590" s="69" t="s">
        <v>361</v>
      </c>
    </row>
    <row r="4591" spans="1:1">
      <c r="A4591" s="158" t="s">
        <v>362</v>
      </c>
    </row>
    <row r="4592" spans="1:1">
      <c r="A4592" s="16" t="s">
        <v>180</v>
      </c>
    </row>
    <row r="4593" spans="1:1">
      <c r="A4593" s="16" t="s">
        <v>68</v>
      </c>
    </row>
    <row r="4594" spans="1:1">
      <c r="A4594" s="16" t="s">
        <v>69</v>
      </c>
    </row>
    <row r="4595" spans="1:1">
      <c r="A4595" s="16" t="s">
        <v>195</v>
      </c>
    </row>
    <row r="4596" spans="1:1">
      <c r="A4596" s="69" t="s">
        <v>361</v>
      </c>
    </row>
    <row r="4597" spans="1:1">
      <c r="A4597" s="158" t="s">
        <v>362</v>
      </c>
    </row>
    <row r="4598" spans="1:1">
      <c r="A4598" s="16" t="s">
        <v>180</v>
      </c>
    </row>
    <row r="4599" spans="1:1">
      <c r="A4599" s="16" t="s">
        <v>68</v>
      </c>
    </row>
    <row r="4600" spans="1:1">
      <c r="A4600" s="16" t="s">
        <v>69</v>
      </c>
    </row>
    <row r="4601" spans="1:1">
      <c r="A4601" s="16" t="s">
        <v>195</v>
      </c>
    </row>
    <row r="4602" spans="1:1">
      <c r="A4602" s="69" t="s">
        <v>361</v>
      </c>
    </row>
    <row r="4603" spans="1:1">
      <c r="A4603" s="158" t="s">
        <v>362</v>
      </c>
    </row>
    <row r="4604" spans="1:1">
      <c r="A4604" s="16" t="s">
        <v>180</v>
      </c>
    </row>
    <row r="4605" spans="1:1">
      <c r="A4605" s="16" t="s">
        <v>68</v>
      </c>
    </row>
    <row r="4606" spans="1:1">
      <c r="A4606" s="16" t="s">
        <v>69</v>
      </c>
    </row>
    <row r="4607" spans="1:1">
      <c r="A4607" s="16" t="s">
        <v>195</v>
      </c>
    </row>
    <row r="4608" spans="1:1">
      <c r="A4608" s="69" t="s">
        <v>361</v>
      </c>
    </row>
    <row r="4609" spans="1:1">
      <c r="A4609" s="158" t="s">
        <v>362</v>
      </c>
    </row>
    <row r="4610" spans="1:1">
      <c r="A4610" s="16" t="s">
        <v>180</v>
      </c>
    </row>
    <row r="4611" spans="1:1">
      <c r="A4611" s="16" t="s">
        <v>68</v>
      </c>
    </row>
    <row r="4612" spans="1:1">
      <c r="A4612" s="16" t="s">
        <v>69</v>
      </c>
    </row>
    <row r="4613" spans="1:1">
      <c r="A4613" s="16" t="s">
        <v>195</v>
      </c>
    </row>
    <row r="4614" spans="1:1">
      <c r="A4614" s="69" t="s">
        <v>361</v>
      </c>
    </row>
    <row r="4615" spans="1:1">
      <c r="A4615" s="158" t="s">
        <v>362</v>
      </c>
    </row>
    <row r="4616" spans="1:1">
      <c r="A4616" s="16" t="s">
        <v>180</v>
      </c>
    </row>
    <row r="4617" spans="1:1">
      <c r="A4617" s="16" t="s">
        <v>68</v>
      </c>
    </row>
    <row r="4618" spans="1:1">
      <c r="A4618" s="16" t="s">
        <v>69</v>
      </c>
    </row>
    <row r="4619" spans="1:1">
      <c r="A4619" s="16" t="s">
        <v>195</v>
      </c>
    </row>
    <row r="4620" spans="1:1">
      <c r="A4620" s="69" t="s">
        <v>361</v>
      </c>
    </row>
    <row r="4621" spans="1:1">
      <c r="A4621" s="158" t="s">
        <v>362</v>
      </c>
    </row>
    <row r="4622" spans="1:1">
      <c r="A4622" s="16" t="s">
        <v>180</v>
      </c>
    </row>
    <row r="4623" spans="1:1">
      <c r="A4623" s="16" t="s">
        <v>68</v>
      </c>
    </row>
    <row r="4624" spans="1:1">
      <c r="A4624" s="16" t="s">
        <v>69</v>
      </c>
    </row>
    <row r="4625" spans="1:1">
      <c r="A4625" s="16" t="s">
        <v>195</v>
      </c>
    </row>
    <row r="4626" spans="1:1">
      <c r="A4626" s="69" t="s">
        <v>361</v>
      </c>
    </row>
    <row r="4627" spans="1:1">
      <c r="A4627" s="158" t="s">
        <v>362</v>
      </c>
    </row>
    <row r="4628" spans="1:1">
      <c r="A4628" s="16" t="s">
        <v>180</v>
      </c>
    </row>
    <row r="4629" spans="1:1">
      <c r="A4629" s="16" t="s">
        <v>68</v>
      </c>
    </row>
    <row r="4630" spans="1:1">
      <c r="A4630" s="16" t="s">
        <v>69</v>
      </c>
    </row>
    <row r="4631" spans="1:1">
      <c r="A4631" s="16" t="s">
        <v>195</v>
      </c>
    </row>
    <row r="4632" spans="1:1">
      <c r="A4632" s="69" t="s">
        <v>361</v>
      </c>
    </row>
    <row r="4633" spans="1:1">
      <c r="A4633" s="158" t="s">
        <v>362</v>
      </c>
    </row>
    <row r="4634" spans="1:1">
      <c r="A4634" s="16" t="s">
        <v>180</v>
      </c>
    </row>
    <row r="4635" spans="1:1">
      <c r="A4635" s="16" t="s">
        <v>68</v>
      </c>
    </row>
    <row r="4636" spans="1:1">
      <c r="A4636" s="16" t="s">
        <v>69</v>
      </c>
    </row>
    <row r="4637" spans="1:1">
      <c r="A4637" s="16" t="s">
        <v>195</v>
      </c>
    </row>
    <row r="4638" spans="1:1">
      <c r="A4638" s="69" t="s">
        <v>361</v>
      </c>
    </row>
    <row r="4639" spans="1:1">
      <c r="A4639" s="158" t="s">
        <v>362</v>
      </c>
    </row>
    <row r="4640" spans="1:1">
      <c r="A4640" s="16" t="s">
        <v>180</v>
      </c>
    </row>
    <row r="4641" spans="1:1">
      <c r="A4641" s="16" t="s">
        <v>68</v>
      </c>
    </row>
    <row r="4642" spans="1:1">
      <c r="A4642" s="16" t="s">
        <v>69</v>
      </c>
    </row>
    <row r="4643" spans="1:1">
      <c r="A4643" s="16" t="s">
        <v>195</v>
      </c>
    </row>
    <row r="4644" spans="1:1">
      <c r="A4644" s="69" t="s">
        <v>361</v>
      </c>
    </row>
    <row r="4645" spans="1:1">
      <c r="A4645" s="158" t="s">
        <v>362</v>
      </c>
    </row>
    <row r="4646" spans="1:1">
      <c r="A4646" s="16" t="s">
        <v>180</v>
      </c>
    </row>
    <row r="4647" spans="1:1">
      <c r="A4647" s="16" t="s">
        <v>68</v>
      </c>
    </row>
    <row r="4648" spans="1:1">
      <c r="A4648" s="16" t="s">
        <v>69</v>
      </c>
    </row>
    <row r="4649" spans="1:1">
      <c r="A4649" s="16" t="s">
        <v>195</v>
      </c>
    </row>
    <row r="4650" spans="1:1">
      <c r="A4650" s="69" t="s">
        <v>361</v>
      </c>
    </row>
    <row r="4651" spans="1:1">
      <c r="A4651" s="158" t="s">
        <v>362</v>
      </c>
    </row>
    <row r="4652" spans="1:1">
      <c r="A4652" s="16" t="s">
        <v>180</v>
      </c>
    </row>
    <row r="4653" spans="1:1">
      <c r="A4653" s="16" t="s">
        <v>68</v>
      </c>
    </row>
    <row r="4654" spans="1:1">
      <c r="A4654" s="16" t="s">
        <v>69</v>
      </c>
    </row>
    <row r="4655" spans="1:1">
      <c r="A4655" s="16" t="s">
        <v>195</v>
      </c>
    </row>
    <row r="4656" spans="1:1">
      <c r="A4656" s="69" t="s">
        <v>361</v>
      </c>
    </row>
    <row r="4657" spans="1:1">
      <c r="A4657" s="158" t="s">
        <v>362</v>
      </c>
    </row>
    <row r="4658" spans="1:1">
      <c r="A4658" s="16" t="s">
        <v>180</v>
      </c>
    </row>
    <row r="4659" spans="1:1">
      <c r="A4659" s="16" t="s">
        <v>68</v>
      </c>
    </row>
    <row r="4660" spans="1:1">
      <c r="A4660" s="16" t="s">
        <v>69</v>
      </c>
    </row>
    <row r="4661" spans="1:1">
      <c r="A4661" s="16" t="s">
        <v>195</v>
      </c>
    </row>
    <row r="4662" spans="1:1">
      <c r="A4662" s="69" t="s">
        <v>361</v>
      </c>
    </row>
    <row r="4663" spans="1:1">
      <c r="A4663" s="158" t="s">
        <v>362</v>
      </c>
    </row>
    <row r="4664" spans="1:1">
      <c r="A4664" s="16" t="s">
        <v>180</v>
      </c>
    </row>
    <row r="4665" spans="1:1">
      <c r="A4665" s="16" t="s">
        <v>68</v>
      </c>
    </row>
    <row r="4666" spans="1:1">
      <c r="A4666" s="16" t="s">
        <v>69</v>
      </c>
    </row>
    <row r="4667" spans="1:1">
      <c r="A4667" s="16" t="s">
        <v>195</v>
      </c>
    </row>
    <row r="4668" spans="1:1">
      <c r="A4668" s="69" t="s">
        <v>361</v>
      </c>
    </row>
    <row r="4669" spans="1:1">
      <c r="A4669" s="158" t="s">
        <v>362</v>
      </c>
    </row>
    <row r="4670" spans="1:1">
      <c r="A4670" s="16" t="s">
        <v>180</v>
      </c>
    </row>
    <row r="4671" spans="1:1">
      <c r="A4671" s="16" t="s">
        <v>68</v>
      </c>
    </row>
    <row r="4672" spans="1:1">
      <c r="A4672" s="16" t="s">
        <v>69</v>
      </c>
    </row>
    <row r="4673" spans="1:1">
      <c r="A4673" s="16" t="s">
        <v>195</v>
      </c>
    </row>
    <row r="4674" spans="1:1">
      <c r="A4674" s="69" t="s">
        <v>361</v>
      </c>
    </row>
    <row r="4675" spans="1:1">
      <c r="A4675" s="158" t="s">
        <v>362</v>
      </c>
    </row>
    <row r="4676" spans="1:1">
      <c r="A4676" s="16" t="s">
        <v>180</v>
      </c>
    </row>
    <row r="4677" spans="1:1">
      <c r="A4677" s="16" t="s">
        <v>68</v>
      </c>
    </row>
    <row r="4678" spans="1:1">
      <c r="A4678" s="16" t="s">
        <v>69</v>
      </c>
    </row>
    <row r="4679" spans="1:1">
      <c r="A4679" s="16" t="s">
        <v>195</v>
      </c>
    </row>
    <row r="4680" spans="1:1">
      <c r="A4680" s="69" t="s">
        <v>361</v>
      </c>
    </row>
    <row r="4681" spans="1:1">
      <c r="A4681" s="158" t="s">
        <v>362</v>
      </c>
    </row>
    <row r="4682" spans="1:1">
      <c r="A4682" s="16" t="s">
        <v>180</v>
      </c>
    </row>
    <row r="4683" spans="1:1">
      <c r="A4683" s="16" t="s">
        <v>68</v>
      </c>
    </row>
    <row r="4684" spans="1:1">
      <c r="A4684" s="16" t="s">
        <v>69</v>
      </c>
    </row>
    <row r="4685" spans="1:1">
      <c r="A4685" s="16" t="s">
        <v>195</v>
      </c>
    </row>
    <row r="4686" spans="1:1">
      <c r="A4686" s="69" t="s">
        <v>361</v>
      </c>
    </row>
    <row r="4687" spans="1:1">
      <c r="A4687" s="158" t="s">
        <v>362</v>
      </c>
    </row>
    <row r="4688" spans="1:1">
      <c r="A4688" s="16" t="s">
        <v>180</v>
      </c>
    </row>
    <row r="4689" spans="1:1">
      <c r="A4689" s="16" t="s">
        <v>68</v>
      </c>
    </row>
    <row r="4690" spans="1:1">
      <c r="A4690" s="16" t="s">
        <v>69</v>
      </c>
    </row>
    <row r="4691" spans="1:1">
      <c r="A4691" s="16" t="s">
        <v>195</v>
      </c>
    </row>
    <row r="4692" spans="1:1">
      <c r="A4692" s="69" t="s">
        <v>361</v>
      </c>
    </row>
    <row r="4693" spans="1:1">
      <c r="A4693" s="158" t="s">
        <v>362</v>
      </c>
    </row>
    <row r="4694" spans="1:1">
      <c r="A4694" s="16" t="s">
        <v>180</v>
      </c>
    </row>
    <row r="4695" spans="1:1">
      <c r="A4695" s="16" t="s">
        <v>68</v>
      </c>
    </row>
    <row r="4696" spans="1:1">
      <c r="A4696" s="16" t="s">
        <v>69</v>
      </c>
    </row>
    <row r="4697" spans="1:1">
      <c r="A4697" s="16" t="s">
        <v>195</v>
      </c>
    </row>
    <row r="4698" spans="1:1">
      <c r="A4698" s="69" t="s">
        <v>361</v>
      </c>
    </row>
    <row r="4699" spans="1:1">
      <c r="A4699" s="158" t="s">
        <v>362</v>
      </c>
    </row>
    <row r="4700" spans="1:1">
      <c r="A4700" s="16" t="s">
        <v>180</v>
      </c>
    </row>
    <row r="4701" spans="1:1">
      <c r="A4701" s="16" t="s">
        <v>68</v>
      </c>
    </row>
    <row r="4702" spans="1:1">
      <c r="A4702" s="16" t="s">
        <v>69</v>
      </c>
    </row>
    <row r="4703" spans="1:1">
      <c r="A4703" s="16" t="s">
        <v>195</v>
      </c>
    </row>
    <row r="4704" spans="1:1">
      <c r="A4704" s="69" t="s">
        <v>361</v>
      </c>
    </row>
    <row r="4705" spans="1:1">
      <c r="A4705" s="158" t="s">
        <v>362</v>
      </c>
    </row>
    <row r="4706" spans="1:1">
      <c r="A4706" s="16" t="s">
        <v>180</v>
      </c>
    </row>
    <row r="4707" spans="1:1">
      <c r="A4707" s="16" t="s">
        <v>68</v>
      </c>
    </row>
    <row r="4708" spans="1:1">
      <c r="A4708" s="16" t="s">
        <v>69</v>
      </c>
    </row>
    <row r="4709" spans="1:1">
      <c r="A4709" s="16" t="s">
        <v>195</v>
      </c>
    </row>
    <row r="4710" spans="1:1">
      <c r="A4710" s="69" t="s">
        <v>361</v>
      </c>
    </row>
    <row r="4711" spans="1:1">
      <c r="A4711" s="158" t="s">
        <v>362</v>
      </c>
    </row>
    <row r="4712" spans="1:1">
      <c r="A4712" s="16" t="s">
        <v>180</v>
      </c>
    </row>
    <row r="4713" spans="1:1">
      <c r="A4713" s="16" t="s">
        <v>68</v>
      </c>
    </row>
    <row r="4714" spans="1:1">
      <c r="A4714" s="16" t="s">
        <v>69</v>
      </c>
    </row>
    <row r="4715" spans="1:1">
      <c r="A4715" s="16" t="s">
        <v>195</v>
      </c>
    </row>
    <row r="4716" spans="1:1">
      <c r="A4716" s="69" t="s">
        <v>361</v>
      </c>
    </row>
    <row r="4717" spans="1:1">
      <c r="A4717" s="158" t="s">
        <v>362</v>
      </c>
    </row>
    <row r="4718" spans="1:1">
      <c r="A4718" s="16" t="s">
        <v>180</v>
      </c>
    </row>
    <row r="4719" spans="1:1">
      <c r="A4719" s="16" t="s">
        <v>68</v>
      </c>
    </row>
    <row r="4720" spans="1:1">
      <c r="A4720" s="16" t="s">
        <v>69</v>
      </c>
    </row>
    <row r="4721" spans="1:1">
      <c r="A4721" s="16" t="s">
        <v>195</v>
      </c>
    </row>
    <row r="4722" spans="1:1">
      <c r="A4722" s="69" t="s">
        <v>361</v>
      </c>
    </row>
    <row r="4723" spans="1:1">
      <c r="A4723" s="158" t="s">
        <v>362</v>
      </c>
    </row>
    <row r="4724" spans="1:1">
      <c r="A4724" s="16" t="s">
        <v>180</v>
      </c>
    </row>
    <row r="4725" spans="1:1">
      <c r="A4725" s="16" t="s">
        <v>68</v>
      </c>
    </row>
    <row r="4726" spans="1:1">
      <c r="A4726" s="16" t="s">
        <v>69</v>
      </c>
    </row>
    <row r="4727" spans="1:1">
      <c r="A4727" s="16" t="s">
        <v>195</v>
      </c>
    </row>
    <row r="4728" spans="1:1">
      <c r="A4728" s="69" t="s">
        <v>361</v>
      </c>
    </row>
    <row r="4729" spans="1:1">
      <c r="A4729" s="158" t="s">
        <v>362</v>
      </c>
    </row>
    <row r="4730" spans="1:1">
      <c r="A4730" s="16" t="s">
        <v>180</v>
      </c>
    </row>
    <row r="4731" spans="1:1">
      <c r="A4731" s="16" t="s">
        <v>68</v>
      </c>
    </row>
    <row r="4732" spans="1:1">
      <c r="A4732" s="16" t="s">
        <v>69</v>
      </c>
    </row>
    <row r="4733" spans="1:1">
      <c r="A4733" s="16" t="s">
        <v>195</v>
      </c>
    </row>
    <row r="4734" spans="1:1">
      <c r="A4734" s="69" t="s">
        <v>361</v>
      </c>
    </row>
    <row r="4735" spans="1:1">
      <c r="A4735" s="158" t="s">
        <v>362</v>
      </c>
    </row>
    <row r="4736" spans="1:1">
      <c r="A4736" s="16" t="s">
        <v>180</v>
      </c>
    </row>
    <row r="4737" spans="1:1">
      <c r="A4737" s="16" t="s">
        <v>68</v>
      </c>
    </row>
    <row r="4738" spans="1:1">
      <c r="A4738" s="16" t="s">
        <v>69</v>
      </c>
    </row>
    <row r="4739" spans="1:1">
      <c r="A4739" s="16" t="s">
        <v>195</v>
      </c>
    </row>
    <row r="4740" spans="1:1">
      <c r="A4740" s="69" t="s">
        <v>361</v>
      </c>
    </row>
    <row r="4741" spans="1:1">
      <c r="A4741" s="158" t="s">
        <v>362</v>
      </c>
    </row>
    <row r="4742" spans="1:1">
      <c r="A4742" s="16" t="s">
        <v>180</v>
      </c>
    </row>
    <row r="4743" spans="1:1">
      <c r="A4743" s="16" t="s">
        <v>68</v>
      </c>
    </row>
    <row r="4744" spans="1:1">
      <c r="A4744" s="16" t="s">
        <v>69</v>
      </c>
    </row>
    <row r="4745" spans="1:1">
      <c r="A4745" s="16" t="s">
        <v>195</v>
      </c>
    </row>
    <row r="4746" spans="1:1">
      <c r="A4746" s="69" t="s">
        <v>361</v>
      </c>
    </row>
    <row r="4747" spans="1:1">
      <c r="A4747" s="158" t="s">
        <v>362</v>
      </c>
    </row>
    <row r="4748" spans="1:1">
      <c r="A4748" s="16" t="s">
        <v>180</v>
      </c>
    </row>
    <row r="4749" spans="1:1">
      <c r="A4749" s="16" t="s">
        <v>68</v>
      </c>
    </row>
    <row r="4750" spans="1:1">
      <c r="A4750" s="16" t="s">
        <v>69</v>
      </c>
    </row>
    <row r="4751" spans="1:1">
      <c r="A4751" s="16" t="s">
        <v>195</v>
      </c>
    </row>
    <row r="4752" spans="1:1">
      <c r="A4752" s="69" t="s">
        <v>361</v>
      </c>
    </row>
    <row r="4753" spans="1:1">
      <c r="A4753" s="158" t="s">
        <v>362</v>
      </c>
    </row>
    <row r="4754" spans="1:1">
      <c r="A4754" s="16" t="s">
        <v>180</v>
      </c>
    </row>
    <row r="4755" spans="1:1">
      <c r="A4755" s="16" t="s">
        <v>68</v>
      </c>
    </row>
    <row r="4756" spans="1:1">
      <c r="A4756" s="16" t="s">
        <v>69</v>
      </c>
    </row>
    <row r="4757" spans="1:1">
      <c r="A4757" s="16" t="s">
        <v>195</v>
      </c>
    </row>
    <row r="4758" spans="1:1">
      <c r="A4758" s="69" t="s">
        <v>361</v>
      </c>
    </row>
    <row r="4759" spans="1:1">
      <c r="A4759" s="158" t="s">
        <v>362</v>
      </c>
    </row>
    <row r="4760" spans="1:1">
      <c r="A4760" s="16" t="s">
        <v>180</v>
      </c>
    </row>
    <row r="4761" spans="1:1">
      <c r="A4761" s="16" t="s">
        <v>68</v>
      </c>
    </row>
    <row r="4762" spans="1:1">
      <c r="A4762" s="16" t="s">
        <v>69</v>
      </c>
    </row>
    <row r="4763" spans="1:1">
      <c r="A4763" s="16" t="s">
        <v>195</v>
      </c>
    </row>
    <row r="4764" spans="1:1">
      <c r="A4764" s="69" t="s">
        <v>361</v>
      </c>
    </row>
    <row r="4765" spans="1:1">
      <c r="A4765" s="158" t="s">
        <v>362</v>
      </c>
    </row>
    <row r="4766" spans="1:1">
      <c r="A4766" s="16" t="s">
        <v>180</v>
      </c>
    </row>
    <row r="4767" spans="1:1">
      <c r="A4767" s="16" t="s">
        <v>68</v>
      </c>
    </row>
    <row r="4768" spans="1:1">
      <c r="A4768" s="16" t="s">
        <v>69</v>
      </c>
    </row>
    <row r="4769" spans="1:1">
      <c r="A4769" s="16" t="s">
        <v>195</v>
      </c>
    </row>
    <row r="4770" spans="1:1">
      <c r="A4770" s="69" t="s">
        <v>361</v>
      </c>
    </row>
    <row r="4771" spans="1:1">
      <c r="A4771" s="158" t="s">
        <v>362</v>
      </c>
    </row>
    <row r="4772" spans="1:1">
      <c r="A4772" s="16" t="s">
        <v>180</v>
      </c>
    </row>
    <row r="4773" spans="1:1">
      <c r="A4773" s="16" t="s">
        <v>68</v>
      </c>
    </row>
    <row r="4774" spans="1:1">
      <c r="A4774" s="16" t="s">
        <v>69</v>
      </c>
    </row>
    <row r="4775" spans="1:1">
      <c r="A4775" s="16" t="s">
        <v>195</v>
      </c>
    </row>
    <row r="4776" spans="1:1">
      <c r="A4776" s="69" t="s">
        <v>361</v>
      </c>
    </row>
    <row r="4777" spans="1:1">
      <c r="A4777" s="158" t="s">
        <v>362</v>
      </c>
    </row>
    <row r="4778" spans="1:1">
      <c r="A4778" s="16" t="s">
        <v>180</v>
      </c>
    </row>
    <row r="4779" spans="1:1">
      <c r="A4779" s="16" t="s">
        <v>68</v>
      </c>
    </row>
    <row r="4780" spans="1:1">
      <c r="A4780" s="16" t="s">
        <v>69</v>
      </c>
    </row>
    <row r="4781" spans="1:1">
      <c r="A4781" s="16" t="s">
        <v>195</v>
      </c>
    </row>
    <row r="4782" spans="1:1">
      <c r="A4782" s="69" t="s">
        <v>361</v>
      </c>
    </row>
    <row r="4783" spans="1:1">
      <c r="A4783" s="158" t="s">
        <v>362</v>
      </c>
    </row>
    <row r="4784" spans="1:1">
      <c r="A4784" s="16" t="s">
        <v>180</v>
      </c>
    </row>
    <row r="4785" spans="1:1">
      <c r="A4785" s="16" t="s">
        <v>68</v>
      </c>
    </row>
    <row r="4786" spans="1:1">
      <c r="A4786" s="16" t="s">
        <v>69</v>
      </c>
    </row>
    <row r="4787" spans="1:1">
      <c r="A4787" s="16" t="s">
        <v>195</v>
      </c>
    </row>
    <row r="4788" spans="1:1">
      <c r="A4788" s="69" t="s">
        <v>361</v>
      </c>
    </row>
    <row r="4789" spans="1:1">
      <c r="A4789" s="158" t="s">
        <v>362</v>
      </c>
    </row>
    <row r="4790" spans="1:1">
      <c r="A4790" s="16" t="s">
        <v>180</v>
      </c>
    </row>
    <row r="4791" spans="1:1">
      <c r="A4791" s="16" t="s">
        <v>68</v>
      </c>
    </row>
    <row r="4792" spans="1:1">
      <c r="A4792" s="16" t="s">
        <v>69</v>
      </c>
    </row>
    <row r="4793" spans="1:1">
      <c r="A4793" s="16" t="s">
        <v>195</v>
      </c>
    </row>
    <row r="4794" spans="1:1">
      <c r="A4794" s="69" t="s">
        <v>361</v>
      </c>
    </row>
    <row r="4795" spans="1:1">
      <c r="A4795" s="158" t="s">
        <v>362</v>
      </c>
    </row>
    <row r="4796" spans="1:1">
      <c r="A4796" s="16" t="s">
        <v>180</v>
      </c>
    </row>
    <row r="4797" spans="1:1">
      <c r="A4797" s="16" t="s">
        <v>68</v>
      </c>
    </row>
    <row r="4798" spans="1:1">
      <c r="A4798" s="16" t="s">
        <v>69</v>
      </c>
    </row>
    <row r="4799" spans="1:1">
      <c r="A4799" s="16" t="s">
        <v>195</v>
      </c>
    </row>
    <row r="4800" spans="1:1">
      <c r="A4800" s="69" t="s">
        <v>361</v>
      </c>
    </row>
    <row r="4801" spans="1:1">
      <c r="A4801" s="158" t="s">
        <v>362</v>
      </c>
    </row>
    <row r="4802" spans="1:1">
      <c r="A4802" s="16" t="s">
        <v>180</v>
      </c>
    </row>
    <row r="4803" spans="1:1">
      <c r="A4803" s="16" t="s">
        <v>68</v>
      </c>
    </row>
    <row r="4804" spans="1:1">
      <c r="A4804" s="16" t="s">
        <v>69</v>
      </c>
    </row>
    <row r="4805" spans="1:1">
      <c r="A4805" s="16" t="s">
        <v>195</v>
      </c>
    </row>
    <row r="4806" spans="1:1">
      <c r="A4806" s="69" t="s">
        <v>361</v>
      </c>
    </row>
    <row r="4807" spans="1:1">
      <c r="A4807" s="158" t="s">
        <v>362</v>
      </c>
    </row>
    <row r="4808" spans="1:1">
      <c r="A4808" s="16" t="s">
        <v>180</v>
      </c>
    </row>
    <row r="4809" spans="1:1">
      <c r="A4809" s="16" t="s">
        <v>68</v>
      </c>
    </row>
    <row r="4810" spans="1:1">
      <c r="A4810" s="16" t="s">
        <v>69</v>
      </c>
    </row>
    <row r="4811" spans="1:1">
      <c r="A4811" s="16" t="s">
        <v>195</v>
      </c>
    </row>
    <row r="4812" spans="1:1">
      <c r="A4812" s="69" t="s">
        <v>361</v>
      </c>
    </row>
    <row r="4813" spans="1:1">
      <c r="A4813" s="158" t="s">
        <v>362</v>
      </c>
    </row>
    <row r="4814" spans="1:1">
      <c r="A4814" s="16" t="s">
        <v>180</v>
      </c>
    </row>
    <row r="4815" spans="1:1">
      <c r="A4815" s="16" t="s">
        <v>68</v>
      </c>
    </row>
    <row r="4816" spans="1:1">
      <c r="A4816" s="16" t="s">
        <v>69</v>
      </c>
    </row>
    <row r="4817" spans="1:1">
      <c r="A4817" s="16" t="s">
        <v>195</v>
      </c>
    </row>
    <row r="4818" spans="1:1">
      <c r="A4818" s="69" t="s">
        <v>361</v>
      </c>
    </row>
    <row r="4819" spans="1:1">
      <c r="A4819" s="158" t="s">
        <v>362</v>
      </c>
    </row>
    <row r="4820" spans="1:1">
      <c r="A4820" s="16" t="s">
        <v>180</v>
      </c>
    </row>
    <row r="4821" spans="1:1">
      <c r="A4821" s="16" t="s">
        <v>68</v>
      </c>
    </row>
    <row r="4822" spans="1:1">
      <c r="A4822" s="16" t="s">
        <v>69</v>
      </c>
    </row>
    <row r="4823" spans="1:1">
      <c r="A4823" s="16" t="s">
        <v>195</v>
      </c>
    </row>
    <row r="4824" spans="1:1">
      <c r="A4824" s="69" t="s">
        <v>361</v>
      </c>
    </row>
    <row r="4825" spans="1:1">
      <c r="A4825" s="158" t="s">
        <v>362</v>
      </c>
    </row>
    <row r="4826" spans="1:1">
      <c r="A4826" s="16" t="s">
        <v>180</v>
      </c>
    </row>
    <row r="4827" spans="1:1">
      <c r="A4827" s="16" t="s">
        <v>68</v>
      </c>
    </row>
    <row r="4828" spans="1:1">
      <c r="A4828" s="16" t="s">
        <v>69</v>
      </c>
    </row>
    <row r="4829" spans="1:1">
      <c r="A4829" s="16" t="s">
        <v>195</v>
      </c>
    </row>
    <row r="4830" spans="1:1">
      <c r="A4830" s="69" t="s">
        <v>361</v>
      </c>
    </row>
    <row r="4831" spans="1:1">
      <c r="A4831" s="158" t="s">
        <v>362</v>
      </c>
    </row>
    <row r="4832" spans="1:1">
      <c r="A4832" s="16" t="s">
        <v>180</v>
      </c>
    </row>
    <row r="4833" spans="1:1">
      <c r="A4833" s="16" t="s">
        <v>68</v>
      </c>
    </row>
    <row r="4834" spans="1:1">
      <c r="A4834" s="16" t="s">
        <v>69</v>
      </c>
    </row>
    <row r="4835" spans="1:1">
      <c r="A4835" s="16" t="s">
        <v>195</v>
      </c>
    </row>
    <row r="4836" spans="1:1">
      <c r="A4836" s="69" t="s">
        <v>361</v>
      </c>
    </row>
    <row r="4837" spans="1:1">
      <c r="A4837" s="158" t="s">
        <v>362</v>
      </c>
    </row>
    <row r="4838" spans="1:1">
      <c r="A4838" s="16" t="s">
        <v>180</v>
      </c>
    </row>
    <row r="4839" spans="1:1">
      <c r="A4839" s="16" t="s">
        <v>68</v>
      </c>
    </row>
    <row r="4840" spans="1:1">
      <c r="A4840" s="16" t="s">
        <v>69</v>
      </c>
    </row>
    <row r="4841" spans="1:1">
      <c r="A4841" s="16" t="s">
        <v>195</v>
      </c>
    </row>
    <row r="4842" spans="1:1">
      <c r="A4842" s="69" t="s">
        <v>361</v>
      </c>
    </row>
    <row r="4843" spans="1:1">
      <c r="A4843" s="158" t="s">
        <v>362</v>
      </c>
    </row>
    <row r="4844" spans="1:1">
      <c r="A4844" s="16" t="s">
        <v>180</v>
      </c>
    </row>
    <row r="4845" spans="1:1">
      <c r="A4845" s="16" t="s">
        <v>68</v>
      </c>
    </row>
    <row r="4846" spans="1:1">
      <c r="A4846" s="16" t="s">
        <v>69</v>
      </c>
    </row>
    <row r="4847" spans="1:1">
      <c r="A4847" s="16" t="s">
        <v>195</v>
      </c>
    </row>
    <row r="4848" spans="1:1">
      <c r="A4848" s="69" t="s">
        <v>361</v>
      </c>
    </row>
    <row r="4849" spans="1:1">
      <c r="A4849" s="158" t="s">
        <v>362</v>
      </c>
    </row>
    <row r="4850" spans="1:1">
      <c r="A4850" s="16" t="s">
        <v>180</v>
      </c>
    </row>
    <row r="4851" spans="1:1">
      <c r="A4851" s="16" t="s">
        <v>68</v>
      </c>
    </row>
    <row r="4852" spans="1:1">
      <c r="A4852" s="16" t="s">
        <v>69</v>
      </c>
    </row>
    <row r="4853" spans="1:1">
      <c r="A4853" s="16" t="s">
        <v>195</v>
      </c>
    </row>
    <row r="4854" spans="1:1">
      <c r="A4854" s="69" t="s">
        <v>361</v>
      </c>
    </row>
    <row r="4855" spans="1:1">
      <c r="A4855" s="158" t="s">
        <v>362</v>
      </c>
    </row>
    <row r="4856" spans="1:1">
      <c r="A4856" s="16" t="s">
        <v>180</v>
      </c>
    </row>
    <row r="4857" spans="1:1">
      <c r="A4857" s="16" t="s">
        <v>68</v>
      </c>
    </row>
    <row r="4858" spans="1:1">
      <c r="A4858" s="16" t="s">
        <v>69</v>
      </c>
    </row>
    <row r="4859" spans="1:1">
      <c r="A4859" s="16" t="s">
        <v>195</v>
      </c>
    </row>
    <row r="4860" spans="1:1">
      <c r="A4860" s="69" t="s">
        <v>361</v>
      </c>
    </row>
    <row r="4861" spans="1:1">
      <c r="A4861" s="158" t="s">
        <v>362</v>
      </c>
    </row>
    <row r="4862" spans="1:1">
      <c r="A4862" s="16" t="s">
        <v>180</v>
      </c>
    </row>
    <row r="4863" spans="1:1">
      <c r="A4863" s="16" t="s">
        <v>68</v>
      </c>
    </row>
    <row r="4864" spans="1:1">
      <c r="A4864" s="16" t="s">
        <v>69</v>
      </c>
    </row>
    <row r="4865" spans="1:1">
      <c r="A4865" s="16" t="s">
        <v>195</v>
      </c>
    </row>
    <row r="4866" spans="1:1">
      <c r="A4866" s="69" t="s">
        <v>361</v>
      </c>
    </row>
    <row r="4867" spans="1:1">
      <c r="A4867" s="158" t="s">
        <v>362</v>
      </c>
    </row>
    <row r="4868" spans="1:1">
      <c r="A4868" s="16" t="s">
        <v>180</v>
      </c>
    </row>
    <row r="4869" spans="1:1">
      <c r="A4869" s="16" t="s">
        <v>68</v>
      </c>
    </row>
    <row r="4870" spans="1:1">
      <c r="A4870" s="16" t="s">
        <v>69</v>
      </c>
    </row>
    <row r="4871" spans="1:1">
      <c r="A4871" s="16" t="s">
        <v>195</v>
      </c>
    </row>
    <row r="4872" spans="1:1">
      <c r="A4872" s="69" t="s">
        <v>361</v>
      </c>
    </row>
    <row r="4873" spans="1:1">
      <c r="A4873" s="158" t="s">
        <v>362</v>
      </c>
    </row>
    <row r="4874" spans="1:1">
      <c r="A4874" s="16" t="s">
        <v>180</v>
      </c>
    </row>
    <row r="4875" spans="1:1">
      <c r="A4875" s="16" t="s">
        <v>68</v>
      </c>
    </row>
    <row r="4876" spans="1:1">
      <c r="A4876" s="16" t="s">
        <v>69</v>
      </c>
    </row>
    <row r="4877" spans="1:1">
      <c r="A4877" s="16" t="s">
        <v>195</v>
      </c>
    </row>
    <row r="4878" spans="1:1">
      <c r="A4878" s="69" t="s">
        <v>361</v>
      </c>
    </row>
    <row r="4879" spans="1:1">
      <c r="A4879" s="158" t="s">
        <v>362</v>
      </c>
    </row>
    <row r="4880" spans="1:1">
      <c r="A4880" s="16" t="s">
        <v>180</v>
      </c>
    </row>
    <row r="4881" spans="1:1">
      <c r="A4881" s="16" t="s">
        <v>68</v>
      </c>
    </row>
    <row r="4882" spans="1:1">
      <c r="A4882" s="16" t="s">
        <v>69</v>
      </c>
    </row>
    <row r="4883" spans="1:1">
      <c r="A4883" s="16" t="s">
        <v>195</v>
      </c>
    </row>
    <row r="4884" spans="1:1">
      <c r="A4884" s="69" t="s">
        <v>361</v>
      </c>
    </row>
    <row r="4885" spans="1:1">
      <c r="A4885" s="158" t="s">
        <v>362</v>
      </c>
    </row>
    <row r="4886" spans="1:1">
      <c r="A4886" s="16" t="s">
        <v>180</v>
      </c>
    </row>
    <row r="4887" spans="1:1">
      <c r="A4887" s="16" t="s">
        <v>68</v>
      </c>
    </row>
    <row r="4888" spans="1:1">
      <c r="A4888" s="16" t="s">
        <v>69</v>
      </c>
    </row>
    <row r="4889" spans="1:1">
      <c r="A4889" s="16" t="s">
        <v>195</v>
      </c>
    </row>
    <row r="4890" spans="1:1">
      <c r="A4890" s="69" t="s">
        <v>361</v>
      </c>
    </row>
    <row r="4891" spans="1:1">
      <c r="A4891" s="158" t="s">
        <v>362</v>
      </c>
    </row>
    <row r="4892" spans="1:1">
      <c r="A4892" s="16" t="s">
        <v>180</v>
      </c>
    </row>
    <row r="4893" spans="1:1">
      <c r="A4893" s="16" t="s">
        <v>68</v>
      </c>
    </row>
    <row r="4894" spans="1:1">
      <c r="A4894" s="16" t="s">
        <v>69</v>
      </c>
    </row>
    <row r="4895" spans="1:1">
      <c r="A4895" s="16" t="s">
        <v>195</v>
      </c>
    </row>
    <row r="4896" spans="1:1">
      <c r="A4896" s="69" t="s">
        <v>361</v>
      </c>
    </row>
    <row r="4897" spans="1:1">
      <c r="A4897" s="158" t="s">
        <v>362</v>
      </c>
    </row>
    <row r="4898" spans="1:1">
      <c r="A4898" s="16" t="s">
        <v>180</v>
      </c>
    </row>
    <row r="4899" spans="1:1">
      <c r="A4899" s="16" t="s">
        <v>68</v>
      </c>
    </row>
    <row r="4900" spans="1:1">
      <c r="A4900" s="16" t="s">
        <v>69</v>
      </c>
    </row>
    <row r="4901" spans="1:1">
      <c r="A4901" s="16" t="s">
        <v>195</v>
      </c>
    </row>
    <row r="4902" spans="1:1">
      <c r="A4902" s="69" t="s">
        <v>361</v>
      </c>
    </row>
    <row r="4903" spans="1:1">
      <c r="A4903" s="158" t="s">
        <v>362</v>
      </c>
    </row>
    <row r="4904" spans="1:1">
      <c r="A4904" s="16" t="s">
        <v>180</v>
      </c>
    </row>
    <row r="4905" spans="1:1">
      <c r="A4905" s="16" t="s">
        <v>68</v>
      </c>
    </row>
    <row r="4906" spans="1:1">
      <c r="A4906" s="16" t="s">
        <v>69</v>
      </c>
    </row>
    <row r="4907" spans="1:1">
      <c r="A4907" s="16" t="s">
        <v>195</v>
      </c>
    </row>
    <row r="4908" spans="1:1">
      <c r="A4908" s="69" t="s">
        <v>361</v>
      </c>
    </row>
    <row r="4909" spans="1:1">
      <c r="A4909" s="158" t="s">
        <v>362</v>
      </c>
    </row>
    <row r="4910" spans="1:1">
      <c r="A4910" s="16" t="s">
        <v>180</v>
      </c>
    </row>
    <row r="4911" spans="1:1">
      <c r="A4911" s="16" t="s">
        <v>68</v>
      </c>
    </row>
    <row r="4912" spans="1:1">
      <c r="A4912" s="16" t="s">
        <v>69</v>
      </c>
    </row>
    <row r="4913" spans="1:1">
      <c r="A4913" s="16" t="s">
        <v>195</v>
      </c>
    </row>
    <row r="4914" spans="1:1">
      <c r="A4914" s="69" t="s">
        <v>361</v>
      </c>
    </row>
    <row r="4915" spans="1:1">
      <c r="A4915" s="158" t="s">
        <v>362</v>
      </c>
    </row>
    <row r="4916" spans="1:1">
      <c r="A4916" s="16" t="s">
        <v>180</v>
      </c>
    </row>
    <row r="4917" spans="1:1">
      <c r="A4917" s="16" t="s">
        <v>68</v>
      </c>
    </row>
    <row r="4918" spans="1:1">
      <c r="A4918" s="16" t="s">
        <v>69</v>
      </c>
    </row>
    <row r="4919" spans="1:1">
      <c r="A4919" s="16" t="s">
        <v>195</v>
      </c>
    </row>
    <row r="4920" spans="1:1">
      <c r="A4920" s="69" t="s">
        <v>361</v>
      </c>
    </row>
    <row r="4921" spans="1:1">
      <c r="A4921" s="158" t="s">
        <v>362</v>
      </c>
    </row>
    <row r="4922" spans="1:1">
      <c r="A4922" s="16" t="s">
        <v>180</v>
      </c>
    </row>
    <row r="4923" spans="1:1">
      <c r="A4923" s="16" t="s">
        <v>68</v>
      </c>
    </row>
    <row r="4924" spans="1:1">
      <c r="A4924" s="16" t="s">
        <v>69</v>
      </c>
    </row>
    <row r="4925" spans="1:1">
      <c r="A4925" s="16" t="s">
        <v>195</v>
      </c>
    </row>
    <row r="4926" spans="1:1">
      <c r="A4926" s="69" t="s">
        <v>361</v>
      </c>
    </row>
    <row r="4927" spans="1:1">
      <c r="A4927" s="158" t="s">
        <v>362</v>
      </c>
    </row>
    <row r="4928" spans="1:1">
      <c r="A4928" s="16" t="s">
        <v>180</v>
      </c>
    </row>
    <row r="4929" spans="1:1">
      <c r="A4929" s="16" t="s">
        <v>68</v>
      </c>
    </row>
    <row r="4930" spans="1:1">
      <c r="A4930" s="16" t="s">
        <v>69</v>
      </c>
    </row>
    <row r="4931" spans="1:1">
      <c r="A4931" s="16" t="s">
        <v>195</v>
      </c>
    </row>
    <row r="4932" spans="1:1">
      <c r="A4932" s="69" t="s">
        <v>361</v>
      </c>
    </row>
    <row r="4933" spans="1:1">
      <c r="A4933" s="158" t="s">
        <v>362</v>
      </c>
    </row>
    <row r="4934" spans="1:1">
      <c r="A4934" s="16" t="s">
        <v>180</v>
      </c>
    </row>
    <row r="4935" spans="1:1">
      <c r="A4935" s="16" t="s">
        <v>68</v>
      </c>
    </row>
    <row r="4936" spans="1:1">
      <c r="A4936" s="16" t="s">
        <v>69</v>
      </c>
    </row>
    <row r="4937" spans="1:1">
      <c r="A4937" s="16" t="s">
        <v>195</v>
      </c>
    </row>
    <row r="4938" spans="1:1">
      <c r="A4938" s="69" t="s">
        <v>361</v>
      </c>
    </row>
    <row r="4939" spans="1:1">
      <c r="A4939" s="158" t="s">
        <v>362</v>
      </c>
    </row>
    <row r="4940" spans="1:1">
      <c r="A4940" s="16" t="s">
        <v>180</v>
      </c>
    </row>
    <row r="4941" spans="1:1">
      <c r="A4941" s="16" t="s">
        <v>68</v>
      </c>
    </row>
    <row r="4942" spans="1:1">
      <c r="A4942" s="16" t="s">
        <v>69</v>
      </c>
    </row>
    <row r="4943" spans="1:1">
      <c r="A4943" s="16" t="s">
        <v>195</v>
      </c>
    </row>
    <row r="4944" spans="1:1">
      <c r="A4944" s="69" t="s">
        <v>361</v>
      </c>
    </row>
    <row r="4945" spans="1:1">
      <c r="A4945" s="158" t="s">
        <v>362</v>
      </c>
    </row>
    <row r="4946" spans="1:1">
      <c r="A4946" s="16" t="s">
        <v>180</v>
      </c>
    </row>
    <row r="4947" spans="1:1">
      <c r="A4947" s="16" t="s">
        <v>68</v>
      </c>
    </row>
    <row r="4948" spans="1:1">
      <c r="A4948" s="16" t="s">
        <v>69</v>
      </c>
    </row>
    <row r="4949" spans="1:1">
      <c r="A4949" s="16" t="s">
        <v>195</v>
      </c>
    </row>
    <row r="4950" spans="1:1">
      <c r="A4950" s="69" t="s">
        <v>361</v>
      </c>
    </row>
    <row r="4951" spans="1:1">
      <c r="A4951" s="158" t="s">
        <v>362</v>
      </c>
    </row>
    <row r="4952" spans="1:1">
      <c r="A4952" s="16" t="s">
        <v>180</v>
      </c>
    </row>
    <row r="4953" spans="1:1">
      <c r="A4953" s="16" t="s">
        <v>68</v>
      </c>
    </row>
    <row r="4954" spans="1:1">
      <c r="A4954" s="16" t="s">
        <v>69</v>
      </c>
    </row>
    <row r="4955" spans="1:1">
      <c r="A4955" s="16" t="s">
        <v>195</v>
      </c>
    </row>
    <row r="4956" spans="1:1">
      <c r="A4956" s="69" t="s">
        <v>361</v>
      </c>
    </row>
    <row r="4957" spans="1:1">
      <c r="A4957" s="158" t="s">
        <v>362</v>
      </c>
    </row>
    <row r="4958" spans="1:1">
      <c r="A4958" s="16" t="s">
        <v>180</v>
      </c>
    </row>
    <row r="4959" spans="1:1">
      <c r="A4959" s="16" t="s">
        <v>68</v>
      </c>
    </row>
    <row r="4960" spans="1:1">
      <c r="A4960" s="16" t="s">
        <v>69</v>
      </c>
    </row>
    <row r="4961" spans="1:1">
      <c r="A4961" s="16" t="s">
        <v>195</v>
      </c>
    </row>
    <row r="4962" spans="1:1">
      <c r="A4962" s="69" t="s">
        <v>361</v>
      </c>
    </row>
    <row r="4963" spans="1:1">
      <c r="A4963" s="158" t="s">
        <v>362</v>
      </c>
    </row>
    <row r="4964" spans="1:1">
      <c r="A4964" s="16" t="s">
        <v>180</v>
      </c>
    </row>
    <row r="4965" spans="1:1">
      <c r="A4965" s="16" t="s">
        <v>68</v>
      </c>
    </row>
    <row r="4966" spans="1:1">
      <c r="A4966" s="16" t="s">
        <v>69</v>
      </c>
    </row>
    <row r="4967" spans="1:1">
      <c r="A4967" s="16" t="s">
        <v>195</v>
      </c>
    </row>
    <row r="4968" spans="1:1">
      <c r="A4968" s="69" t="s">
        <v>361</v>
      </c>
    </row>
    <row r="4969" spans="1:1">
      <c r="A4969" s="158" t="s">
        <v>362</v>
      </c>
    </row>
    <row r="4970" spans="1:1">
      <c r="A4970" s="16" t="s">
        <v>180</v>
      </c>
    </row>
    <row r="4971" spans="1:1">
      <c r="A4971" s="16" t="s">
        <v>68</v>
      </c>
    </row>
    <row r="4972" spans="1:1">
      <c r="A4972" s="16" t="s">
        <v>69</v>
      </c>
    </row>
    <row r="4973" spans="1:1">
      <c r="A4973" s="16" t="s">
        <v>195</v>
      </c>
    </row>
    <row r="4974" spans="1:1">
      <c r="A4974" s="69" t="s">
        <v>361</v>
      </c>
    </row>
    <row r="4975" spans="1:1">
      <c r="A4975" s="158" t="s">
        <v>362</v>
      </c>
    </row>
    <row r="4976" spans="1:1">
      <c r="A4976" s="16" t="s">
        <v>180</v>
      </c>
    </row>
    <row r="4977" spans="1:1">
      <c r="A4977" s="16" t="s">
        <v>68</v>
      </c>
    </row>
    <row r="4978" spans="1:1">
      <c r="A4978" s="16" t="s">
        <v>69</v>
      </c>
    </row>
    <row r="4979" spans="1:1">
      <c r="A4979" s="16" t="s">
        <v>195</v>
      </c>
    </row>
    <row r="4980" spans="1:1">
      <c r="A4980" s="69" t="s">
        <v>361</v>
      </c>
    </row>
    <row r="4981" spans="1:1">
      <c r="A4981" s="158" t="s">
        <v>362</v>
      </c>
    </row>
    <row r="4982" spans="1:1">
      <c r="A4982" s="16" t="s">
        <v>180</v>
      </c>
    </row>
    <row r="4983" spans="1:1">
      <c r="A4983" s="16" t="s">
        <v>68</v>
      </c>
    </row>
    <row r="4984" spans="1:1">
      <c r="A4984" s="16" t="s">
        <v>69</v>
      </c>
    </row>
    <row r="4985" spans="1:1">
      <c r="A4985" s="16" t="s">
        <v>195</v>
      </c>
    </row>
    <row r="4986" spans="1:1">
      <c r="A4986" s="69" t="s">
        <v>361</v>
      </c>
    </row>
    <row r="4987" spans="1:1">
      <c r="A4987" s="158" t="s">
        <v>362</v>
      </c>
    </row>
    <row r="4988" spans="1:1">
      <c r="A4988" s="16" t="s">
        <v>180</v>
      </c>
    </row>
    <row r="4989" spans="1:1">
      <c r="A4989" s="16" t="s">
        <v>68</v>
      </c>
    </row>
    <row r="4990" spans="1:1">
      <c r="A4990" s="16" t="s">
        <v>69</v>
      </c>
    </row>
    <row r="4991" spans="1:1">
      <c r="A4991" s="16" t="s">
        <v>195</v>
      </c>
    </row>
    <row r="4992" spans="1:1">
      <c r="A4992" s="69" t="s">
        <v>361</v>
      </c>
    </row>
    <row r="4993" spans="1:1">
      <c r="A4993" s="158" t="s">
        <v>362</v>
      </c>
    </row>
    <row r="4994" spans="1:1">
      <c r="A4994" s="16" t="s">
        <v>180</v>
      </c>
    </row>
    <row r="4995" spans="1:1">
      <c r="A4995" s="16" t="s">
        <v>68</v>
      </c>
    </row>
    <row r="4996" spans="1:1">
      <c r="A4996" s="16" t="s">
        <v>69</v>
      </c>
    </row>
    <row r="4997" spans="1:1">
      <c r="A4997" s="16" t="s">
        <v>195</v>
      </c>
    </row>
    <row r="4998" spans="1:1">
      <c r="A4998" s="69" t="s">
        <v>361</v>
      </c>
    </row>
    <row r="4999" spans="1:1">
      <c r="A4999" s="158" t="s">
        <v>362</v>
      </c>
    </row>
    <row r="5000" spans="1:1">
      <c r="A5000" s="16" t="s">
        <v>180</v>
      </c>
    </row>
    <row r="5001" spans="1:1">
      <c r="A5001" s="16" t="s">
        <v>68</v>
      </c>
    </row>
    <row r="5002" spans="1:1">
      <c r="A5002" s="16" t="s">
        <v>69</v>
      </c>
    </row>
    <row r="5003" spans="1:1">
      <c r="A5003" s="16" t="s">
        <v>195</v>
      </c>
    </row>
    <row r="5004" spans="1:1">
      <c r="A5004" s="69" t="s">
        <v>361</v>
      </c>
    </row>
    <row r="5005" spans="1:1">
      <c r="A5005" s="158" t="s">
        <v>362</v>
      </c>
    </row>
    <row r="5006" spans="1:1">
      <c r="A5006" s="16" t="s">
        <v>180</v>
      </c>
    </row>
    <row r="5007" spans="1:1">
      <c r="A5007" s="16" t="s">
        <v>68</v>
      </c>
    </row>
    <row r="5008" spans="1:1">
      <c r="A5008" s="16" t="s">
        <v>69</v>
      </c>
    </row>
    <row r="5009" spans="1:1">
      <c r="A5009" s="16" t="s">
        <v>195</v>
      </c>
    </row>
    <row r="5010" spans="1:1">
      <c r="A5010" s="69" t="s">
        <v>361</v>
      </c>
    </row>
    <row r="5011" spans="1:1">
      <c r="A5011" s="158" t="s">
        <v>362</v>
      </c>
    </row>
    <row r="5012" spans="1:1">
      <c r="A5012" s="16" t="s">
        <v>180</v>
      </c>
    </row>
    <row r="5013" spans="1:1">
      <c r="A5013" s="16" t="s">
        <v>68</v>
      </c>
    </row>
    <row r="5014" spans="1:1">
      <c r="A5014" s="16" t="s">
        <v>69</v>
      </c>
    </row>
    <row r="5015" spans="1:1">
      <c r="A5015" s="16" t="s">
        <v>195</v>
      </c>
    </row>
    <row r="5016" spans="1:1">
      <c r="A5016" s="69" t="s">
        <v>361</v>
      </c>
    </row>
    <row r="5017" spans="1:1">
      <c r="A5017" s="158" t="s">
        <v>362</v>
      </c>
    </row>
    <row r="5018" spans="1:1">
      <c r="A5018" s="16" t="s">
        <v>180</v>
      </c>
    </row>
    <row r="5019" spans="1:1">
      <c r="A5019" s="16" t="s">
        <v>68</v>
      </c>
    </row>
    <row r="5020" spans="1:1">
      <c r="A5020" s="16" t="s">
        <v>69</v>
      </c>
    </row>
    <row r="5021" spans="1:1">
      <c r="A5021" s="16" t="s">
        <v>195</v>
      </c>
    </row>
    <row r="5022" spans="1:1">
      <c r="A5022" s="69" t="s">
        <v>361</v>
      </c>
    </row>
    <row r="5023" spans="1:1">
      <c r="A5023" s="158" t="s">
        <v>362</v>
      </c>
    </row>
    <row r="5024" spans="1:1">
      <c r="A5024" s="16" t="s">
        <v>180</v>
      </c>
    </row>
    <row r="5025" spans="1:1">
      <c r="A5025" s="16" t="s">
        <v>68</v>
      </c>
    </row>
    <row r="5026" spans="1:1">
      <c r="A5026" s="16" t="s">
        <v>69</v>
      </c>
    </row>
    <row r="5027" spans="1:1">
      <c r="A5027" s="16" t="s">
        <v>195</v>
      </c>
    </row>
    <row r="5028" spans="1:1">
      <c r="A5028" s="69" t="s">
        <v>361</v>
      </c>
    </row>
    <row r="5029" spans="1:1">
      <c r="A5029" s="158" t="s">
        <v>362</v>
      </c>
    </row>
    <row r="5030" spans="1:1">
      <c r="A5030" s="16" t="s">
        <v>180</v>
      </c>
    </row>
    <row r="5031" spans="1:1">
      <c r="A5031" s="16" t="s">
        <v>68</v>
      </c>
    </row>
    <row r="5032" spans="1:1">
      <c r="A5032" s="16" t="s">
        <v>69</v>
      </c>
    </row>
    <row r="5033" spans="1:1">
      <c r="A5033" s="16" t="s">
        <v>195</v>
      </c>
    </row>
    <row r="5034" spans="1:1">
      <c r="A5034" s="69" t="s">
        <v>361</v>
      </c>
    </row>
    <row r="5035" spans="1:1">
      <c r="A5035" s="158" t="s">
        <v>362</v>
      </c>
    </row>
    <row r="5036" spans="1:1">
      <c r="A5036" s="16" t="s">
        <v>180</v>
      </c>
    </row>
    <row r="5037" spans="1:1">
      <c r="A5037" s="16" t="s">
        <v>68</v>
      </c>
    </row>
    <row r="5038" spans="1:1">
      <c r="A5038" s="16" t="s">
        <v>69</v>
      </c>
    </row>
    <row r="5039" spans="1:1">
      <c r="A5039" s="16" t="s">
        <v>195</v>
      </c>
    </row>
    <row r="5040" spans="1:1">
      <c r="A5040" s="69" t="s">
        <v>361</v>
      </c>
    </row>
    <row r="5041" spans="1:1">
      <c r="A5041" s="158" t="s">
        <v>362</v>
      </c>
    </row>
    <row r="5042" spans="1:1">
      <c r="A5042" s="16" t="s">
        <v>180</v>
      </c>
    </row>
    <row r="5043" spans="1:1">
      <c r="A5043" s="16" t="s">
        <v>68</v>
      </c>
    </row>
    <row r="5044" spans="1:1">
      <c r="A5044" s="16" t="s">
        <v>69</v>
      </c>
    </row>
    <row r="5045" spans="1:1">
      <c r="A5045" s="16" t="s">
        <v>195</v>
      </c>
    </row>
    <row r="5046" spans="1:1">
      <c r="A5046" s="69" t="s">
        <v>361</v>
      </c>
    </row>
    <row r="5047" spans="1:1">
      <c r="A5047" s="158" t="s">
        <v>362</v>
      </c>
    </row>
    <row r="5048" spans="1:1">
      <c r="A5048" s="16" t="s">
        <v>180</v>
      </c>
    </row>
    <row r="5049" spans="1:1">
      <c r="A5049" s="16" t="s">
        <v>68</v>
      </c>
    </row>
    <row r="5050" spans="1:1">
      <c r="A5050" s="16" t="s">
        <v>69</v>
      </c>
    </row>
    <row r="5051" spans="1:1">
      <c r="A5051" s="16" t="s">
        <v>195</v>
      </c>
    </row>
    <row r="5052" spans="1:1">
      <c r="A5052" s="69" t="s">
        <v>361</v>
      </c>
    </row>
    <row r="5053" spans="1:1">
      <c r="A5053" s="158" t="s">
        <v>362</v>
      </c>
    </row>
    <row r="5054" spans="1:1">
      <c r="A5054" s="16" t="s">
        <v>180</v>
      </c>
    </row>
    <row r="5055" spans="1:1">
      <c r="A5055" s="16" t="s">
        <v>68</v>
      </c>
    </row>
    <row r="5056" spans="1:1">
      <c r="A5056" s="16" t="s">
        <v>69</v>
      </c>
    </row>
    <row r="5057" spans="1:1">
      <c r="A5057" s="16" t="s">
        <v>195</v>
      </c>
    </row>
    <row r="5058" spans="1:1">
      <c r="A5058" s="69" t="s">
        <v>361</v>
      </c>
    </row>
    <row r="5059" spans="1:1">
      <c r="A5059" s="158" t="s">
        <v>362</v>
      </c>
    </row>
    <row r="5060" spans="1:1">
      <c r="A5060" s="16" t="s">
        <v>180</v>
      </c>
    </row>
    <row r="5061" spans="1:1">
      <c r="A5061" s="16" t="s">
        <v>68</v>
      </c>
    </row>
    <row r="5062" spans="1:1">
      <c r="A5062" s="16" t="s">
        <v>69</v>
      </c>
    </row>
    <row r="5063" spans="1:1">
      <c r="A5063" s="16" t="s">
        <v>195</v>
      </c>
    </row>
    <row r="5064" spans="1:1">
      <c r="A5064" s="69" t="s">
        <v>361</v>
      </c>
    </row>
    <row r="5065" spans="1:1">
      <c r="A5065" s="158" t="s">
        <v>362</v>
      </c>
    </row>
    <row r="5066" spans="1:1">
      <c r="A5066" s="16" t="s">
        <v>180</v>
      </c>
    </row>
    <row r="5067" spans="1:1">
      <c r="A5067" s="16" t="s">
        <v>68</v>
      </c>
    </row>
    <row r="5068" spans="1:1">
      <c r="A5068" s="16" t="s">
        <v>69</v>
      </c>
    </row>
    <row r="5069" spans="1:1">
      <c r="A5069" s="16" t="s">
        <v>195</v>
      </c>
    </row>
    <row r="5070" spans="1:1">
      <c r="A5070" s="69" t="s">
        <v>361</v>
      </c>
    </row>
    <row r="5071" spans="1:1">
      <c r="A5071" s="158" t="s">
        <v>362</v>
      </c>
    </row>
    <row r="5072" spans="1:1">
      <c r="A5072" s="16" t="s">
        <v>180</v>
      </c>
    </row>
    <row r="5073" spans="1:1">
      <c r="A5073" s="16" t="s">
        <v>68</v>
      </c>
    </row>
    <row r="5074" spans="1:1">
      <c r="A5074" s="16" t="s">
        <v>69</v>
      </c>
    </row>
    <row r="5075" spans="1:1">
      <c r="A5075" s="16" t="s">
        <v>195</v>
      </c>
    </row>
    <row r="5076" spans="1:1">
      <c r="A5076" s="69" t="s">
        <v>361</v>
      </c>
    </row>
    <row r="5077" spans="1:1">
      <c r="A5077" s="158" t="s">
        <v>362</v>
      </c>
    </row>
    <row r="5078" spans="1:1">
      <c r="A5078" s="16" t="s">
        <v>180</v>
      </c>
    </row>
    <row r="5079" spans="1:1">
      <c r="A5079" s="16" t="s">
        <v>68</v>
      </c>
    </row>
    <row r="5080" spans="1:1">
      <c r="A5080" s="16" t="s">
        <v>69</v>
      </c>
    </row>
    <row r="5081" spans="1:1">
      <c r="A5081" s="16" t="s">
        <v>195</v>
      </c>
    </row>
    <row r="5082" spans="1:1">
      <c r="A5082" s="69" t="s">
        <v>361</v>
      </c>
    </row>
    <row r="5083" spans="1:1">
      <c r="A5083" s="158" t="s">
        <v>362</v>
      </c>
    </row>
    <row r="5084" spans="1:1">
      <c r="A5084" s="16" t="s">
        <v>180</v>
      </c>
    </row>
    <row r="5085" spans="1:1">
      <c r="A5085" s="16" t="s">
        <v>68</v>
      </c>
    </row>
    <row r="5086" spans="1:1">
      <c r="A5086" s="16" t="s">
        <v>69</v>
      </c>
    </row>
    <row r="5087" spans="1:1">
      <c r="A5087" s="16" t="s">
        <v>195</v>
      </c>
    </row>
    <row r="5088" spans="1:1">
      <c r="A5088" s="69" t="s">
        <v>361</v>
      </c>
    </row>
    <row r="5089" spans="1:1">
      <c r="A5089" s="158" t="s">
        <v>362</v>
      </c>
    </row>
    <row r="5090" spans="1:1">
      <c r="A5090" s="16" t="s">
        <v>180</v>
      </c>
    </row>
    <row r="5091" spans="1:1">
      <c r="A5091" s="16" t="s">
        <v>68</v>
      </c>
    </row>
    <row r="5092" spans="1:1">
      <c r="A5092" s="16" t="s">
        <v>69</v>
      </c>
    </row>
    <row r="5093" spans="1:1">
      <c r="A5093" s="16" t="s">
        <v>195</v>
      </c>
    </row>
    <row r="5094" spans="1:1">
      <c r="A5094" s="69" t="s">
        <v>361</v>
      </c>
    </row>
    <row r="5095" spans="1:1">
      <c r="A5095" s="158" t="s">
        <v>362</v>
      </c>
    </row>
    <row r="5096" spans="1:1">
      <c r="A5096" s="16" t="s">
        <v>180</v>
      </c>
    </row>
    <row r="5097" spans="1:1">
      <c r="A5097" s="16" t="s">
        <v>68</v>
      </c>
    </row>
    <row r="5098" spans="1:1">
      <c r="A5098" s="16" t="s">
        <v>69</v>
      </c>
    </row>
    <row r="5099" spans="1:1">
      <c r="A5099" s="16" t="s">
        <v>195</v>
      </c>
    </row>
    <row r="5100" spans="1:1">
      <c r="A5100" s="69" t="s">
        <v>361</v>
      </c>
    </row>
    <row r="5101" spans="1:1">
      <c r="A5101" s="158" t="s">
        <v>362</v>
      </c>
    </row>
    <row r="5102" spans="1:1">
      <c r="A5102" s="16" t="s">
        <v>180</v>
      </c>
    </row>
    <row r="5103" spans="1:1">
      <c r="A5103" s="16" t="s">
        <v>68</v>
      </c>
    </row>
    <row r="5104" spans="1:1">
      <c r="A5104" s="16" t="s">
        <v>69</v>
      </c>
    </row>
    <row r="5105" spans="1:1">
      <c r="A5105" s="16" t="s">
        <v>195</v>
      </c>
    </row>
    <row r="5106" spans="1:1">
      <c r="A5106" s="69" t="s">
        <v>361</v>
      </c>
    </row>
    <row r="5107" spans="1:1">
      <c r="A5107" s="158" t="s">
        <v>362</v>
      </c>
    </row>
    <row r="5108" spans="1:1">
      <c r="A5108" s="16" t="s">
        <v>180</v>
      </c>
    </row>
    <row r="5109" spans="1:1">
      <c r="A5109" s="16" t="s">
        <v>68</v>
      </c>
    </row>
    <row r="5110" spans="1:1">
      <c r="A5110" s="16" t="s">
        <v>69</v>
      </c>
    </row>
    <row r="5111" spans="1:1">
      <c r="A5111" s="16" t="s">
        <v>195</v>
      </c>
    </row>
    <row r="5112" spans="1:1">
      <c r="A5112" s="69" t="s">
        <v>361</v>
      </c>
    </row>
    <row r="5113" spans="1:1">
      <c r="A5113" s="158" t="s">
        <v>362</v>
      </c>
    </row>
    <row r="5114" spans="1:1">
      <c r="A5114" s="16" t="s">
        <v>180</v>
      </c>
    </row>
    <row r="5115" spans="1:1">
      <c r="A5115" s="16" t="s">
        <v>68</v>
      </c>
    </row>
    <row r="5116" spans="1:1">
      <c r="A5116" s="16" t="s">
        <v>69</v>
      </c>
    </row>
    <row r="5117" spans="1:1">
      <c r="A5117" s="16" t="s">
        <v>195</v>
      </c>
    </row>
    <row r="5118" spans="1:1">
      <c r="A5118" s="69" t="s">
        <v>361</v>
      </c>
    </row>
    <row r="5119" spans="1:1">
      <c r="A5119" s="158" t="s">
        <v>362</v>
      </c>
    </row>
    <row r="5120" spans="1:1">
      <c r="A5120" s="16" t="s">
        <v>180</v>
      </c>
    </row>
    <row r="5121" spans="1:1">
      <c r="A5121" s="16" t="s">
        <v>68</v>
      </c>
    </row>
    <row r="5122" spans="1:1">
      <c r="A5122" s="16" t="s">
        <v>69</v>
      </c>
    </row>
    <row r="5123" spans="1:1">
      <c r="A5123" s="16" t="s">
        <v>195</v>
      </c>
    </row>
    <row r="5124" spans="1:1">
      <c r="A5124" s="69" t="s">
        <v>361</v>
      </c>
    </row>
    <row r="5125" spans="1:1">
      <c r="A5125" s="158" t="s">
        <v>362</v>
      </c>
    </row>
    <row r="5126" spans="1:1">
      <c r="A5126" s="16" t="s">
        <v>180</v>
      </c>
    </row>
    <row r="5127" spans="1:1">
      <c r="A5127" s="16" t="s">
        <v>68</v>
      </c>
    </row>
    <row r="5128" spans="1:1">
      <c r="A5128" s="16" t="s">
        <v>69</v>
      </c>
    </row>
    <row r="5129" spans="1:1">
      <c r="A5129" s="16" t="s">
        <v>195</v>
      </c>
    </row>
    <row r="5130" spans="1:1">
      <c r="A5130" s="69" t="s">
        <v>361</v>
      </c>
    </row>
    <row r="5131" spans="1:1">
      <c r="A5131" s="158" t="s">
        <v>362</v>
      </c>
    </row>
    <row r="5132" spans="1:1">
      <c r="A5132" s="16" t="s">
        <v>180</v>
      </c>
    </row>
    <row r="5133" spans="1:1">
      <c r="A5133" s="16" t="s">
        <v>68</v>
      </c>
    </row>
    <row r="5134" spans="1:1">
      <c r="A5134" s="16" t="s">
        <v>69</v>
      </c>
    </row>
    <row r="5135" spans="1:1">
      <c r="A5135" s="16" t="s">
        <v>195</v>
      </c>
    </row>
    <row r="5136" spans="1:1">
      <c r="A5136" s="69" t="s">
        <v>361</v>
      </c>
    </row>
    <row r="5137" spans="1:1">
      <c r="A5137" s="158" t="s">
        <v>362</v>
      </c>
    </row>
    <row r="5138" spans="1:1">
      <c r="A5138" s="16" t="s">
        <v>180</v>
      </c>
    </row>
    <row r="5139" spans="1:1">
      <c r="A5139" s="16" t="s">
        <v>68</v>
      </c>
    </row>
    <row r="5140" spans="1:1">
      <c r="A5140" s="16" t="s">
        <v>69</v>
      </c>
    </row>
    <row r="5141" spans="1:1">
      <c r="A5141" s="16" t="s">
        <v>195</v>
      </c>
    </row>
    <row r="5142" spans="1:1">
      <c r="A5142" s="69" t="s">
        <v>361</v>
      </c>
    </row>
    <row r="5143" spans="1:1">
      <c r="A5143" s="158" t="s">
        <v>362</v>
      </c>
    </row>
    <row r="5144" spans="1:1">
      <c r="A5144" s="16" t="s">
        <v>180</v>
      </c>
    </row>
    <row r="5145" spans="1:1">
      <c r="A5145" s="16" t="s">
        <v>68</v>
      </c>
    </row>
    <row r="5146" spans="1:1">
      <c r="A5146" s="16" t="s">
        <v>69</v>
      </c>
    </row>
    <row r="5147" spans="1:1">
      <c r="A5147" s="16" t="s">
        <v>195</v>
      </c>
    </row>
    <row r="5148" spans="1:1">
      <c r="A5148" s="69" t="s">
        <v>361</v>
      </c>
    </row>
    <row r="5149" spans="1:1">
      <c r="A5149" s="158" t="s">
        <v>362</v>
      </c>
    </row>
    <row r="5150" spans="1:1">
      <c r="A5150" s="16" t="s">
        <v>180</v>
      </c>
    </row>
    <row r="5151" spans="1:1">
      <c r="A5151" s="16" t="s">
        <v>68</v>
      </c>
    </row>
    <row r="5152" spans="1:1">
      <c r="A5152" s="16" t="s">
        <v>69</v>
      </c>
    </row>
    <row r="5153" spans="1:1">
      <c r="A5153" s="16" t="s">
        <v>195</v>
      </c>
    </row>
    <row r="5154" spans="1:1">
      <c r="A5154" s="69" t="s">
        <v>361</v>
      </c>
    </row>
    <row r="5155" spans="1:1">
      <c r="A5155" s="158" t="s">
        <v>362</v>
      </c>
    </row>
    <row r="5156" spans="1:1">
      <c r="A5156" s="16" t="s">
        <v>180</v>
      </c>
    </row>
    <row r="5157" spans="1:1">
      <c r="A5157" s="16" t="s">
        <v>68</v>
      </c>
    </row>
    <row r="5158" spans="1:1">
      <c r="A5158" s="16" t="s">
        <v>69</v>
      </c>
    </row>
    <row r="5159" spans="1:1">
      <c r="A5159" s="16" t="s">
        <v>195</v>
      </c>
    </row>
    <row r="5160" spans="1:1">
      <c r="A5160" s="69" t="s">
        <v>361</v>
      </c>
    </row>
    <row r="5161" spans="1:1">
      <c r="A5161" s="158" t="s">
        <v>362</v>
      </c>
    </row>
    <row r="5162" spans="1:1">
      <c r="A5162" s="16" t="s">
        <v>180</v>
      </c>
    </row>
    <row r="5163" spans="1:1">
      <c r="A5163" s="16" t="s">
        <v>68</v>
      </c>
    </row>
    <row r="5164" spans="1:1">
      <c r="A5164" s="16" t="s">
        <v>69</v>
      </c>
    </row>
    <row r="5165" spans="1:1">
      <c r="A5165" s="16" t="s">
        <v>195</v>
      </c>
    </row>
    <row r="5166" spans="1:1">
      <c r="A5166" s="69" t="s">
        <v>361</v>
      </c>
    </row>
    <row r="5167" spans="1:1">
      <c r="A5167" s="158" t="s">
        <v>362</v>
      </c>
    </row>
    <row r="5168" spans="1:1">
      <c r="A5168" s="16" t="s">
        <v>180</v>
      </c>
    </row>
    <row r="5169" spans="1:1">
      <c r="A5169" s="16" t="s">
        <v>68</v>
      </c>
    </row>
    <row r="5170" spans="1:1">
      <c r="A5170" s="16" t="s">
        <v>69</v>
      </c>
    </row>
    <row r="5171" spans="1:1">
      <c r="A5171" s="16" t="s">
        <v>195</v>
      </c>
    </row>
    <row r="5172" spans="1:1">
      <c r="A5172" s="69" t="s">
        <v>361</v>
      </c>
    </row>
    <row r="5173" spans="1:1">
      <c r="A5173" s="158" t="s">
        <v>362</v>
      </c>
    </row>
    <row r="5174" spans="1:1">
      <c r="A5174" s="16" t="s">
        <v>180</v>
      </c>
    </row>
    <row r="5175" spans="1:1">
      <c r="A5175" s="16" t="s">
        <v>68</v>
      </c>
    </row>
    <row r="5176" spans="1:1">
      <c r="A5176" s="16" t="s">
        <v>69</v>
      </c>
    </row>
    <row r="5177" spans="1:1">
      <c r="A5177" s="16" t="s">
        <v>195</v>
      </c>
    </row>
    <row r="5178" spans="1:1">
      <c r="A5178" s="69" t="s">
        <v>361</v>
      </c>
    </row>
    <row r="5179" spans="1:1">
      <c r="A5179" s="158" t="s">
        <v>362</v>
      </c>
    </row>
    <row r="5180" spans="1:1">
      <c r="A5180" s="16" t="s">
        <v>180</v>
      </c>
    </row>
    <row r="5181" spans="1:1">
      <c r="A5181" s="16" t="s">
        <v>68</v>
      </c>
    </row>
    <row r="5182" spans="1:1">
      <c r="A5182" s="16" t="s">
        <v>69</v>
      </c>
    </row>
    <row r="5183" spans="1:1">
      <c r="A5183" s="16" t="s">
        <v>195</v>
      </c>
    </row>
    <row r="5184" spans="1:1">
      <c r="A5184" s="69" t="s">
        <v>361</v>
      </c>
    </row>
    <row r="5185" spans="1:1">
      <c r="A5185" s="158" t="s">
        <v>362</v>
      </c>
    </row>
    <row r="5186" spans="1:1">
      <c r="A5186" s="16" t="s">
        <v>180</v>
      </c>
    </row>
    <row r="5187" spans="1:1">
      <c r="A5187" s="16" t="s">
        <v>68</v>
      </c>
    </row>
    <row r="5188" spans="1:1">
      <c r="A5188" s="16" t="s">
        <v>69</v>
      </c>
    </row>
    <row r="5189" spans="1:1">
      <c r="A5189" s="16" t="s">
        <v>195</v>
      </c>
    </row>
    <row r="5190" spans="1:1">
      <c r="A5190" s="69" t="s">
        <v>361</v>
      </c>
    </row>
    <row r="5191" spans="1:1">
      <c r="A5191" s="158" t="s">
        <v>362</v>
      </c>
    </row>
    <row r="5192" spans="1:1">
      <c r="A5192" s="16" t="s">
        <v>180</v>
      </c>
    </row>
    <row r="5193" spans="1:1">
      <c r="A5193" s="16" t="s">
        <v>68</v>
      </c>
    </row>
    <row r="5194" spans="1:1">
      <c r="A5194" s="16" t="s">
        <v>69</v>
      </c>
    </row>
    <row r="5195" spans="1:1">
      <c r="A5195" s="16" t="s">
        <v>195</v>
      </c>
    </row>
    <row r="5196" spans="1:1">
      <c r="A5196" s="69" t="s">
        <v>361</v>
      </c>
    </row>
    <row r="5197" spans="1:1">
      <c r="A5197" s="158" t="s">
        <v>362</v>
      </c>
    </row>
    <row r="5198" spans="1:1">
      <c r="A5198" s="16" t="s">
        <v>180</v>
      </c>
    </row>
    <row r="5199" spans="1:1">
      <c r="A5199" s="16" t="s">
        <v>68</v>
      </c>
    </row>
    <row r="5200" spans="1:1">
      <c r="A5200" s="16" t="s">
        <v>69</v>
      </c>
    </row>
    <row r="5201" spans="1:1">
      <c r="A5201" s="16" t="s">
        <v>195</v>
      </c>
    </row>
    <row r="5202" spans="1:1">
      <c r="A5202" s="69" t="s">
        <v>361</v>
      </c>
    </row>
    <row r="5203" spans="1:1">
      <c r="A5203" s="158" t="s">
        <v>362</v>
      </c>
    </row>
    <row r="5204" spans="1:1">
      <c r="A5204" s="16" t="s">
        <v>180</v>
      </c>
    </row>
    <row r="5205" spans="1:1">
      <c r="A5205" s="16" t="s">
        <v>68</v>
      </c>
    </row>
    <row r="5206" spans="1:1">
      <c r="A5206" s="16" t="s">
        <v>69</v>
      </c>
    </row>
    <row r="5207" spans="1:1">
      <c r="A5207" s="16" t="s">
        <v>195</v>
      </c>
    </row>
    <row r="5208" spans="1:1">
      <c r="A5208" s="69" t="s">
        <v>361</v>
      </c>
    </row>
    <row r="5209" spans="1:1">
      <c r="A5209" s="158" t="s">
        <v>362</v>
      </c>
    </row>
    <row r="5210" spans="1:1">
      <c r="A5210" s="16" t="s">
        <v>180</v>
      </c>
    </row>
    <row r="5211" spans="1:1">
      <c r="A5211" s="16" t="s">
        <v>68</v>
      </c>
    </row>
    <row r="5212" spans="1:1">
      <c r="A5212" s="16" t="s">
        <v>69</v>
      </c>
    </row>
    <row r="5213" spans="1:1">
      <c r="A5213" s="16" t="s">
        <v>195</v>
      </c>
    </row>
    <row r="5214" spans="1:1">
      <c r="A5214" s="69" t="s">
        <v>361</v>
      </c>
    </row>
    <row r="5215" spans="1:1">
      <c r="A5215" s="158" t="s">
        <v>362</v>
      </c>
    </row>
    <row r="5216" spans="1:1">
      <c r="A5216" s="16" t="s">
        <v>180</v>
      </c>
    </row>
    <row r="5217" spans="1:1">
      <c r="A5217" s="16" t="s">
        <v>68</v>
      </c>
    </row>
    <row r="5218" spans="1:1">
      <c r="A5218" s="16" t="s">
        <v>69</v>
      </c>
    </row>
    <row r="5219" spans="1:1">
      <c r="A5219" s="16" t="s">
        <v>195</v>
      </c>
    </row>
    <row r="5220" spans="1:1">
      <c r="A5220" s="69" t="s">
        <v>361</v>
      </c>
    </row>
    <row r="5221" spans="1:1">
      <c r="A5221" s="158" t="s">
        <v>362</v>
      </c>
    </row>
    <row r="5222" spans="1:1">
      <c r="A5222" s="16" t="s">
        <v>180</v>
      </c>
    </row>
    <row r="5223" spans="1:1">
      <c r="A5223" s="16" t="s">
        <v>68</v>
      </c>
    </row>
    <row r="5224" spans="1:1">
      <c r="A5224" s="16" t="s">
        <v>69</v>
      </c>
    </row>
    <row r="5225" spans="1:1">
      <c r="A5225" s="16" t="s">
        <v>195</v>
      </c>
    </row>
    <row r="5226" spans="1:1">
      <c r="A5226" s="69" t="s">
        <v>361</v>
      </c>
    </row>
    <row r="5227" spans="1:1">
      <c r="A5227" s="158" t="s">
        <v>362</v>
      </c>
    </row>
    <row r="5228" spans="1:1">
      <c r="A5228" s="16" t="s">
        <v>180</v>
      </c>
    </row>
    <row r="5229" spans="1:1">
      <c r="A5229" s="16" t="s">
        <v>68</v>
      </c>
    </row>
    <row r="5230" spans="1:1">
      <c r="A5230" s="16" t="s">
        <v>69</v>
      </c>
    </row>
    <row r="5231" spans="1:1">
      <c r="A5231" s="16" t="s">
        <v>195</v>
      </c>
    </row>
    <row r="5232" spans="1:1">
      <c r="A5232" s="69" t="s">
        <v>361</v>
      </c>
    </row>
    <row r="5233" spans="1:1">
      <c r="A5233" s="158" t="s">
        <v>362</v>
      </c>
    </row>
    <row r="5234" spans="1:1">
      <c r="A5234" s="16" t="s">
        <v>180</v>
      </c>
    </row>
    <row r="5235" spans="1:1">
      <c r="A5235" s="16" t="s">
        <v>68</v>
      </c>
    </row>
    <row r="5236" spans="1:1">
      <c r="A5236" s="16" t="s">
        <v>69</v>
      </c>
    </row>
    <row r="5237" spans="1:1">
      <c r="A5237" s="16" t="s">
        <v>195</v>
      </c>
    </row>
    <row r="5238" spans="1:1">
      <c r="A5238" s="69" t="s">
        <v>361</v>
      </c>
    </row>
    <row r="5239" spans="1:1">
      <c r="A5239" s="158" t="s">
        <v>362</v>
      </c>
    </row>
    <row r="5240" spans="1:1">
      <c r="A5240" s="16" t="s">
        <v>180</v>
      </c>
    </row>
    <row r="5241" spans="1:1">
      <c r="A5241" s="16" t="s">
        <v>68</v>
      </c>
    </row>
    <row r="5242" spans="1:1">
      <c r="A5242" s="16" t="s">
        <v>69</v>
      </c>
    </row>
    <row r="5243" spans="1:1">
      <c r="A5243" s="16" t="s">
        <v>195</v>
      </c>
    </row>
    <row r="5244" spans="1:1">
      <c r="A5244" s="69" t="s">
        <v>361</v>
      </c>
    </row>
    <row r="5245" spans="1:1">
      <c r="A5245" s="158" t="s">
        <v>362</v>
      </c>
    </row>
    <row r="5246" spans="1:1">
      <c r="A5246" s="16" t="s">
        <v>180</v>
      </c>
    </row>
    <row r="5247" spans="1:1">
      <c r="A5247" s="16" t="s">
        <v>68</v>
      </c>
    </row>
    <row r="5248" spans="1:1">
      <c r="A5248" s="16" t="s">
        <v>69</v>
      </c>
    </row>
    <row r="5249" spans="1:1">
      <c r="A5249" s="16" t="s">
        <v>195</v>
      </c>
    </row>
    <row r="5250" spans="1:1">
      <c r="A5250" s="69" t="s">
        <v>361</v>
      </c>
    </row>
    <row r="5251" spans="1:1">
      <c r="A5251" s="158" t="s">
        <v>362</v>
      </c>
    </row>
    <row r="5252" spans="1:1">
      <c r="A5252" s="16" t="s">
        <v>180</v>
      </c>
    </row>
    <row r="5253" spans="1:1">
      <c r="A5253" s="16" t="s">
        <v>68</v>
      </c>
    </row>
    <row r="5254" spans="1:1">
      <c r="A5254" s="16" t="s">
        <v>69</v>
      </c>
    </row>
    <row r="5255" spans="1:1">
      <c r="A5255" s="16" t="s">
        <v>195</v>
      </c>
    </row>
    <row r="5256" spans="1:1">
      <c r="A5256" s="69" t="s">
        <v>361</v>
      </c>
    </row>
    <row r="5257" spans="1:1">
      <c r="A5257" s="158" t="s">
        <v>362</v>
      </c>
    </row>
    <row r="5258" spans="1:1">
      <c r="A5258" s="16" t="s">
        <v>180</v>
      </c>
    </row>
    <row r="5259" spans="1:1">
      <c r="A5259" s="16" t="s">
        <v>68</v>
      </c>
    </row>
    <row r="5260" spans="1:1">
      <c r="A5260" s="16" t="s">
        <v>69</v>
      </c>
    </row>
    <row r="5261" spans="1:1">
      <c r="A5261" s="16" t="s">
        <v>195</v>
      </c>
    </row>
    <row r="5262" spans="1:1">
      <c r="A5262" s="69" t="s">
        <v>361</v>
      </c>
    </row>
    <row r="5263" spans="1:1">
      <c r="A5263" s="158" t="s">
        <v>362</v>
      </c>
    </row>
    <row r="5264" spans="1:1">
      <c r="A5264" s="16" t="s">
        <v>180</v>
      </c>
    </row>
    <row r="5265" spans="1:1">
      <c r="A5265" s="16" t="s">
        <v>68</v>
      </c>
    </row>
    <row r="5266" spans="1:1">
      <c r="A5266" s="16" t="s">
        <v>69</v>
      </c>
    </row>
    <row r="5267" spans="1:1">
      <c r="A5267" s="16" t="s">
        <v>195</v>
      </c>
    </row>
    <row r="5268" spans="1:1">
      <c r="A5268" s="69" t="s">
        <v>361</v>
      </c>
    </row>
    <row r="5269" spans="1:1">
      <c r="A5269" s="158" t="s">
        <v>362</v>
      </c>
    </row>
    <row r="5270" spans="1:1">
      <c r="A5270" s="16" t="s">
        <v>180</v>
      </c>
    </row>
    <row r="5271" spans="1:1">
      <c r="A5271" s="16" t="s">
        <v>68</v>
      </c>
    </row>
    <row r="5272" spans="1:1">
      <c r="A5272" s="16" t="s">
        <v>69</v>
      </c>
    </row>
    <row r="5273" spans="1:1">
      <c r="A5273" s="16" t="s">
        <v>195</v>
      </c>
    </row>
    <row r="5274" spans="1:1">
      <c r="A5274" s="69" t="s">
        <v>361</v>
      </c>
    </row>
    <row r="5275" spans="1:1">
      <c r="A5275" s="158" t="s">
        <v>362</v>
      </c>
    </row>
    <row r="5276" spans="1:1">
      <c r="A5276" s="16" t="s">
        <v>180</v>
      </c>
    </row>
    <row r="5277" spans="1:1">
      <c r="A5277" s="16" t="s">
        <v>68</v>
      </c>
    </row>
    <row r="5278" spans="1:1">
      <c r="A5278" s="16" t="s">
        <v>69</v>
      </c>
    </row>
    <row r="5279" spans="1:1">
      <c r="A5279" s="16" t="s">
        <v>195</v>
      </c>
    </row>
    <row r="5280" spans="1:1">
      <c r="A5280" s="69" t="s">
        <v>361</v>
      </c>
    </row>
    <row r="5281" spans="1:1">
      <c r="A5281" s="158" t="s">
        <v>362</v>
      </c>
    </row>
    <row r="5282" spans="1:1">
      <c r="A5282" s="16" t="s">
        <v>180</v>
      </c>
    </row>
    <row r="5283" spans="1:1">
      <c r="A5283" s="16" t="s">
        <v>68</v>
      </c>
    </row>
    <row r="5284" spans="1:1">
      <c r="A5284" s="16" t="s">
        <v>69</v>
      </c>
    </row>
    <row r="5285" spans="1:1">
      <c r="A5285" s="16" t="s">
        <v>195</v>
      </c>
    </row>
    <row r="5286" spans="1:1">
      <c r="A5286" s="69" t="s">
        <v>361</v>
      </c>
    </row>
    <row r="5287" spans="1:1">
      <c r="A5287" s="158" t="s">
        <v>362</v>
      </c>
    </row>
    <row r="5288" spans="1:1">
      <c r="A5288" s="16" t="s">
        <v>180</v>
      </c>
    </row>
    <row r="5289" spans="1:1">
      <c r="A5289" s="16" t="s">
        <v>68</v>
      </c>
    </row>
    <row r="5290" spans="1:1">
      <c r="A5290" s="16" t="s">
        <v>69</v>
      </c>
    </row>
    <row r="5291" spans="1:1">
      <c r="A5291" s="16" t="s">
        <v>195</v>
      </c>
    </row>
    <row r="5292" spans="1:1">
      <c r="A5292" s="69" t="s">
        <v>361</v>
      </c>
    </row>
    <row r="5293" spans="1:1">
      <c r="A5293" s="158" t="s">
        <v>362</v>
      </c>
    </row>
    <row r="5294" spans="1:1">
      <c r="A5294" s="16" t="s">
        <v>180</v>
      </c>
    </row>
    <row r="5295" spans="1:1">
      <c r="A5295" s="16" t="s">
        <v>68</v>
      </c>
    </row>
    <row r="5296" spans="1:1">
      <c r="A5296" s="16" t="s">
        <v>69</v>
      </c>
    </row>
    <row r="5297" spans="1:1">
      <c r="A5297" s="16" t="s">
        <v>195</v>
      </c>
    </row>
    <row r="5298" spans="1:1">
      <c r="A5298" s="69" t="s">
        <v>361</v>
      </c>
    </row>
    <row r="5299" spans="1:1">
      <c r="A5299" s="158" t="s">
        <v>362</v>
      </c>
    </row>
    <row r="5300" spans="1:1">
      <c r="A5300" s="16" t="s">
        <v>180</v>
      </c>
    </row>
    <row r="5301" spans="1:1">
      <c r="A5301" s="16" t="s">
        <v>68</v>
      </c>
    </row>
    <row r="5302" spans="1:1">
      <c r="A5302" s="16" t="s">
        <v>69</v>
      </c>
    </row>
    <row r="5303" spans="1:1">
      <c r="A5303" s="16" t="s">
        <v>195</v>
      </c>
    </row>
    <row r="5304" spans="1:1">
      <c r="A5304" s="69" t="s">
        <v>361</v>
      </c>
    </row>
    <row r="5305" spans="1:1">
      <c r="A5305" s="158" t="s">
        <v>362</v>
      </c>
    </row>
    <row r="5306" spans="1:1">
      <c r="A5306" s="16" t="s">
        <v>180</v>
      </c>
    </row>
    <row r="5307" spans="1:1">
      <c r="A5307" s="16" t="s">
        <v>68</v>
      </c>
    </row>
    <row r="5308" spans="1:1">
      <c r="A5308" s="16" t="s">
        <v>69</v>
      </c>
    </row>
    <row r="5309" spans="1:1">
      <c r="A5309" s="16" t="s">
        <v>195</v>
      </c>
    </row>
    <row r="5310" spans="1:1">
      <c r="A5310" s="69" t="s">
        <v>361</v>
      </c>
    </row>
    <row r="5311" spans="1:1">
      <c r="A5311" s="158" t="s">
        <v>362</v>
      </c>
    </row>
    <row r="5312" spans="1:1">
      <c r="A5312" s="16" t="s">
        <v>180</v>
      </c>
    </row>
    <row r="5313" spans="1:1">
      <c r="A5313" s="16" t="s">
        <v>68</v>
      </c>
    </row>
    <row r="5314" spans="1:1">
      <c r="A5314" s="16" t="s">
        <v>69</v>
      </c>
    </row>
    <row r="5315" spans="1:1">
      <c r="A5315" s="16" t="s">
        <v>195</v>
      </c>
    </row>
    <row r="5316" spans="1:1">
      <c r="A5316" s="69" t="s">
        <v>361</v>
      </c>
    </row>
    <row r="5317" spans="1:1">
      <c r="A5317" s="158" t="s">
        <v>362</v>
      </c>
    </row>
    <row r="5318" spans="1:1">
      <c r="A5318" s="16" t="s">
        <v>180</v>
      </c>
    </row>
    <row r="5319" spans="1:1">
      <c r="A5319" s="16" t="s">
        <v>68</v>
      </c>
    </row>
    <row r="5320" spans="1:1">
      <c r="A5320" s="16" t="s">
        <v>69</v>
      </c>
    </row>
    <row r="5321" spans="1:1">
      <c r="A5321" s="16" t="s">
        <v>195</v>
      </c>
    </row>
    <row r="5322" spans="1:1">
      <c r="A5322" s="69" t="s">
        <v>361</v>
      </c>
    </row>
    <row r="5323" spans="1:1">
      <c r="A5323" s="158" t="s">
        <v>362</v>
      </c>
    </row>
    <row r="5324" spans="1:1">
      <c r="A5324" s="16" t="s">
        <v>180</v>
      </c>
    </row>
    <row r="5325" spans="1:1">
      <c r="A5325" s="16" t="s">
        <v>68</v>
      </c>
    </row>
    <row r="5326" spans="1:1">
      <c r="A5326" s="16" t="s">
        <v>69</v>
      </c>
    </row>
    <row r="5327" spans="1:1">
      <c r="A5327" s="16" t="s">
        <v>195</v>
      </c>
    </row>
    <row r="5328" spans="1:1">
      <c r="A5328" s="69" t="s">
        <v>361</v>
      </c>
    </row>
    <row r="5329" spans="1:1">
      <c r="A5329" s="158" t="s">
        <v>362</v>
      </c>
    </row>
    <row r="5330" spans="1:1">
      <c r="A5330" s="16" t="s">
        <v>180</v>
      </c>
    </row>
    <row r="5331" spans="1:1">
      <c r="A5331" s="16" t="s">
        <v>68</v>
      </c>
    </row>
    <row r="5332" spans="1:1">
      <c r="A5332" s="16" t="s">
        <v>69</v>
      </c>
    </row>
    <row r="5333" spans="1:1">
      <c r="A5333" s="16" t="s">
        <v>195</v>
      </c>
    </row>
    <row r="5334" spans="1:1">
      <c r="A5334" s="69" t="s">
        <v>361</v>
      </c>
    </row>
    <row r="5335" spans="1:1">
      <c r="A5335" s="158" t="s">
        <v>362</v>
      </c>
    </row>
    <row r="5336" spans="1:1">
      <c r="A5336" s="16" t="s">
        <v>180</v>
      </c>
    </row>
    <row r="5337" spans="1:1">
      <c r="A5337" s="16" t="s">
        <v>68</v>
      </c>
    </row>
    <row r="5338" spans="1:1">
      <c r="A5338" s="16" t="s">
        <v>69</v>
      </c>
    </row>
    <row r="5339" spans="1:1">
      <c r="A5339" s="16" t="s">
        <v>195</v>
      </c>
    </row>
    <row r="5340" spans="1:1">
      <c r="A5340" s="69" t="s">
        <v>361</v>
      </c>
    </row>
    <row r="5341" spans="1:1">
      <c r="A5341" s="158" t="s">
        <v>362</v>
      </c>
    </row>
    <row r="5342" spans="1:1">
      <c r="A5342" s="16" t="s">
        <v>180</v>
      </c>
    </row>
    <row r="5343" spans="1:1">
      <c r="A5343" s="16" t="s">
        <v>68</v>
      </c>
    </row>
    <row r="5344" spans="1:1">
      <c r="A5344" s="16" t="s">
        <v>69</v>
      </c>
    </row>
    <row r="5345" spans="1:1">
      <c r="A5345" s="16" t="s">
        <v>195</v>
      </c>
    </row>
    <row r="5346" spans="1:1">
      <c r="A5346" s="69" t="s">
        <v>361</v>
      </c>
    </row>
    <row r="5347" spans="1:1">
      <c r="A5347" s="158" t="s">
        <v>362</v>
      </c>
    </row>
    <row r="5348" spans="1:1">
      <c r="A5348" s="16" t="s">
        <v>180</v>
      </c>
    </row>
    <row r="5349" spans="1:1">
      <c r="A5349" s="16" t="s">
        <v>68</v>
      </c>
    </row>
    <row r="5350" spans="1:1">
      <c r="A5350" s="16" t="s">
        <v>69</v>
      </c>
    </row>
    <row r="5351" spans="1:1">
      <c r="A5351" s="16" t="s">
        <v>195</v>
      </c>
    </row>
    <row r="5352" spans="1:1">
      <c r="A5352" s="69" t="s">
        <v>361</v>
      </c>
    </row>
    <row r="5353" spans="1:1">
      <c r="A5353" s="158" t="s">
        <v>362</v>
      </c>
    </row>
    <row r="5354" spans="1:1">
      <c r="A5354" s="16" t="s">
        <v>180</v>
      </c>
    </row>
    <row r="5355" spans="1:1">
      <c r="A5355" s="16" t="s">
        <v>68</v>
      </c>
    </row>
    <row r="5356" spans="1:1">
      <c r="A5356" s="16" t="s">
        <v>69</v>
      </c>
    </row>
    <row r="5357" spans="1:1">
      <c r="A5357" s="16" t="s">
        <v>195</v>
      </c>
    </row>
    <row r="5358" spans="1:1">
      <c r="A5358" s="69" t="s">
        <v>361</v>
      </c>
    </row>
    <row r="5359" spans="1:1">
      <c r="A5359" s="158" t="s">
        <v>362</v>
      </c>
    </row>
    <row r="5360" spans="1:1">
      <c r="A5360" s="16" t="s">
        <v>180</v>
      </c>
    </row>
    <row r="5361" spans="1:1">
      <c r="A5361" s="16" t="s">
        <v>68</v>
      </c>
    </row>
    <row r="5362" spans="1:1">
      <c r="A5362" s="16" t="s">
        <v>69</v>
      </c>
    </row>
    <row r="5363" spans="1:1">
      <c r="A5363" s="16" t="s">
        <v>195</v>
      </c>
    </row>
    <row r="5364" spans="1:1">
      <c r="A5364" s="69" t="s">
        <v>361</v>
      </c>
    </row>
    <row r="5365" spans="1:1">
      <c r="A5365" s="158" t="s">
        <v>362</v>
      </c>
    </row>
    <row r="5366" spans="1:1">
      <c r="A5366" s="16" t="s">
        <v>180</v>
      </c>
    </row>
    <row r="5367" spans="1:1">
      <c r="A5367" s="16" t="s">
        <v>68</v>
      </c>
    </row>
    <row r="5368" spans="1:1">
      <c r="A5368" s="16" t="s">
        <v>69</v>
      </c>
    </row>
    <row r="5369" spans="1:1">
      <c r="A5369" s="16" t="s">
        <v>195</v>
      </c>
    </row>
    <row r="5370" spans="1:1">
      <c r="A5370" s="69" t="s">
        <v>361</v>
      </c>
    </row>
    <row r="5371" spans="1:1">
      <c r="A5371" s="158" t="s">
        <v>362</v>
      </c>
    </row>
    <row r="5372" spans="1:1">
      <c r="A5372" s="16" t="s">
        <v>180</v>
      </c>
    </row>
    <row r="5373" spans="1:1">
      <c r="A5373" s="16" t="s">
        <v>68</v>
      </c>
    </row>
    <row r="5374" spans="1:1">
      <c r="A5374" s="16" t="s">
        <v>69</v>
      </c>
    </row>
    <row r="5375" spans="1:1">
      <c r="A5375" s="16" t="s">
        <v>195</v>
      </c>
    </row>
    <row r="5376" spans="1:1">
      <c r="A5376" s="69" t="s">
        <v>361</v>
      </c>
    </row>
    <row r="5377" spans="1:1">
      <c r="A5377" s="158" t="s">
        <v>362</v>
      </c>
    </row>
    <row r="5378" spans="1:1">
      <c r="A5378" s="16" t="s">
        <v>180</v>
      </c>
    </row>
    <row r="5379" spans="1:1">
      <c r="A5379" s="16" t="s">
        <v>68</v>
      </c>
    </row>
    <row r="5380" spans="1:1">
      <c r="A5380" s="16" t="s">
        <v>69</v>
      </c>
    </row>
    <row r="5381" spans="1:1">
      <c r="A5381" s="16" t="s">
        <v>195</v>
      </c>
    </row>
    <row r="5382" spans="1:1">
      <c r="A5382" s="69" t="s">
        <v>361</v>
      </c>
    </row>
    <row r="5383" spans="1:1">
      <c r="A5383" s="158" t="s">
        <v>362</v>
      </c>
    </row>
    <row r="5384" spans="1:1">
      <c r="A5384" s="16" t="s">
        <v>180</v>
      </c>
    </row>
    <row r="5385" spans="1:1">
      <c r="A5385" s="16" t="s">
        <v>68</v>
      </c>
    </row>
    <row r="5386" spans="1:1">
      <c r="A5386" s="16" t="s">
        <v>69</v>
      </c>
    </row>
    <row r="5387" spans="1:1">
      <c r="A5387" s="16" t="s">
        <v>195</v>
      </c>
    </row>
    <row r="5388" spans="1:1">
      <c r="A5388" s="69" t="s">
        <v>361</v>
      </c>
    </row>
    <row r="5389" spans="1:1">
      <c r="A5389" s="158" t="s">
        <v>362</v>
      </c>
    </row>
    <row r="5390" spans="1:1">
      <c r="A5390" s="16" t="s">
        <v>180</v>
      </c>
    </row>
    <row r="5391" spans="1:1">
      <c r="A5391" s="16" t="s">
        <v>68</v>
      </c>
    </row>
    <row r="5392" spans="1:1">
      <c r="A5392" s="16" t="s">
        <v>69</v>
      </c>
    </row>
    <row r="5393" spans="1:1">
      <c r="A5393" s="16" t="s">
        <v>195</v>
      </c>
    </row>
    <row r="5394" spans="1:1">
      <c r="A5394" s="69" t="s">
        <v>361</v>
      </c>
    </row>
    <row r="5395" spans="1:1">
      <c r="A5395" s="158" t="s">
        <v>362</v>
      </c>
    </row>
    <row r="5396" spans="1:1">
      <c r="A5396" s="16" t="s">
        <v>180</v>
      </c>
    </row>
    <row r="5397" spans="1:1">
      <c r="A5397" s="16" t="s">
        <v>68</v>
      </c>
    </row>
    <row r="5398" spans="1:1">
      <c r="A5398" s="16" t="s">
        <v>69</v>
      </c>
    </row>
    <row r="5399" spans="1:1">
      <c r="A5399" s="16" t="s">
        <v>195</v>
      </c>
    </row>
    <row r="5400" spans="1:1">
      <c r="A5400" s="69" t="s">
        <v>361</v>
      </c>
    </row>
    <row r="5401" spans="1:1">
      <c r="A5401" s="158" t="s">
        <v>362</v>
      </c>
    </row>
    <row r="5402" spans="1:1">
      <c r="A5402" s="16" t="s">
        <v>180</v>
      </c>
    </row>
    <row r="5403" spans="1:1">
      <c r="A5403" s="16" t="s">
        <v>68</v>
      </c>
    </row>
    <row r="5404" spans="1:1">
      <c r="A5404" s="16" t="s">
        <v>69</v>
      </c>
    </row>
    <row r="5405" spans="1:1">
      <c r="A5405" s="16" t="s">
        <v>195</v>
      </c>
    </row>
    <row r="5406" spans="1:1">
      <c r="A5406" s="69" t="s">
        <v>361</v>
      </c>
    </row>
    <row r="5407" spans="1:1">
      <c r="A5407" s="158" t="s">
        <v>362</v>
      </c>
    </row>
    <row r="5408" spans="1:1">
      <c r="A5408" s="16" t="s">
        <v>180</v>
      </c>
    </row>
    <row r="5409" spans="1:1">
      <c r="A5409" s="16" t="s">
        <v>68</v>
      </c>
    </row>
    <row r="5410" spans="1:1">
      <c r="A5410" s="16" t="s">
        <v>69</v>
      </c>
    </row>
    <row r="5411" spans="1:1">
      <c r="A5411" s="16" t="s">
        <v>195</v>
      </c>
    </row>
    <row r="5412" spans="1:1">
      <c r="A5412" s="69" t="s">
        <v>361</v>
      </c>
    </row>
    <row r="5413" spans="1:1">
      <c r="A5413" s="158" t="s">
        <v>362</v>
      </c>
    </row>
    <row r="5414" spans="1:1">
      <c r="A5414" s="16" t="s">
        <v>180</v>
      </c>
    </row>
    <row r="5415" spans="1:1">
      <c r="A5415" s="16" t="s">
        <v>68</v>
      </c>
    </row>
    <row r="5416" spans="1:1">
      <c r="A5416" s="16" t="s">
        <v>69</v>
      </c>
    </row>
    <row r="5417" spans="1:1">
      <c r="A5417" s="16" t="s">
        <v>195</v>
      </c>
    </row>
    <row r="5418" spans="1:1">
      <c r="A5418" s="69" t="s">
        <v>361</v>
      </c>
    </row>
    <row r="5419" spans="1:1">
      <c r="A5419" s="158" t="s">
        <v>362</v>
      </c>
    </row>
    <row r="5420" spans="1:1">
      <c r="A5420" s="16" t="s">
        <v>180</v>
      </c>
    </row>
    <row r="5421" spans="1:1">
      <c r="A5421" s="16" t="s">
        <v>68</v>
      </c>
    </row>
    <row r="5422" spans="1:1">
      <c r="A5422" s="16" t="s">
        <v>69</v>
      </c>
    </row>
    <row r="5423" spans="1:1">
      <c r="A5423" s="16" t="s">
        <v>195</v>
      </c>
    </row>
    <row r="5424" spans="1:1">
      <c r="A5424" s="69" t="s">
        <v>361</v>
      </c>
    </row>
    <row r="5425" spans="1:1">
      <c r="A5425" s="158" t="s">
        <v>362</v>
      </c>
    </row>
    <row r="5426" spans="1:1">
      <c r="A5426" s="16" t="s">
        <v>180</v>
      </c>
    </row>
    <row r="5427" spans="1:1">
      <c r="A5427" s="16" t="s">
        <v>68</v>
      </c>
    </row>
    <row r="5428" spans="1:1">
      <c r="A5428" s="16" t="s">
        <v>69</v>
      </c>
    </row>
    <row r="5429" spans="1:1">
      <c r="A5429" s="16" t="s">
        <v>195</v>
      </c>
    </row>
    <row r="5430" spans="1:1">
      <c r="A5430" s="69" t="s">
        <v>361</v>
      </c>
    </row>
    <row r="5431" spans="1:1">
      <c r="A5431" s="158" t="s">
        <v>362</v>
      </c>
    </row>
    <row r="5432" spans="1:1">
      <c r="A5432" s="16" t="s">
        <v>180</v>
      </c>
    </row>
    <row r="5433" spans="1:1">
      <c r="A5433" s="16" t="s">
        <v>68</v>
      </c>
    </row>
    <row r="5434" spans="1:1">
      <c r="A5434" s="16" t="s">
        <v>69</v>
      </c>
    </row>
    <row r="5435" spans="1:1">
      <c r="A5435" s="16" t="s">
        <v>195</v>
      </c>
    </row>
    <row r="5436" spans="1:1">
      <c r="A5436" s="69" t="s">
        <v>361</v>
      </c>
    </row>
    <row r="5437" spans="1:1">
      <c r="A5437" s="158" t="s">
        <v>362</v>
      </c>
    </row>
    <row r="5438" spans="1:1">
      <c r="A5438" s="16" t="s">
        <v>180</v>
      </c>
    </row>
    <row r="5439" spans="1:1">
      <c r="A5439" s="16" t="s">
        <v>68</v>
      </c>
    </row>
    <row r="5440" spans="1:1">
      <c r="A5440" s="16" t="s">
        <v>69</v>
      </c>
    </row>
    <row r="5441" spans="1:1">
      <c r="A5441" s="16" t="s">
        <v>195</v>
      </c>
    </row>
    <row r="5442" spans="1:1">
      <c r="A5442" s="69" t="s">
        <v>361</v>
      </c>
    </row>
    <row r="5443" spans="1:1">
      <c r="A5443" s="158" t="s">
        <v>362</v>
      </c>
    </row>
    <row r="5444" spans="1:1">
      <c r="A5444" s="16" t="s">
        <v>180</v>
      </c>
    </row>
    <row r="5445" spans="1:1">
      <c r="A5445" s="16" t="s">
        <v>68</v>
      </c>
    </row>
    <row r="5446" spans="1:1">
      <c r="A5446" s="16" t="s">
        <v>69</v>
      </c>
    </row>
    <row r="5447" spans="1:1">
      <c r="A5447" s="16" t="s">
        <v>195</v>
      </c>
    </row>
    <row r="5448" spans="1:1">
      <c r="A5448" s="69" t="s">
        <v>361</v>
      </c>
    </row>
    <row r="5449" spans="1:1">
      <c r="A5449" s="158" t="s">
        <v>362</v>
      </c>
    </row>
    <row r="5450" spans="1:1">
      <c r="A5450" s="16" t="s">
        <v>180</v>
      </c>
    </row>
    <row r="5451" spans="1:1">
      <c r="A5451" s="16" t="s">
        <v>68</v>
      </c>
    </row>
    <row r="5452" spans="1:1">
      <c r="A5452" s="16" t="s">
        <v>69</v>
      </c>
    </row>
    <row r="5453" spans="1:1">
      <c r="A5453" s="16" t="s">
        <v>195</v>
      </c>
    </row>
    <row r="5454" spans="1:1">
      <c r="A5454" s="69" t="s">
        <v>361</v>
      </c>
    </row>
    <row r="5455" spans="1:1">
      <c r="A5455" s="158" t="s">
        <v>362</v>
      </c>
    </row>
    <row r="5456" spans="1:1">
      <c r="A5456" s="16" t="s">
        <v>180</v>
      </c>
    </row>
    <row r="5457" spans="1:1">
      <c r="A5457" s="16" t="s">
        <v>68</v>
      </c>
    </row>
    <row r="5458" spans="1:1">
      <c r="A5458" s="16" t="s">
        <v>69</v>
      </c>
    </row>
    <row r="5459" spans="1:1">
      <c r="A5459" s="16" t="s">
        <v>195</v>
      </c>
    </row>
    <row r="5460" spans="1:1">
      <c r="A5460" s="69" t="s">
        <v>361</v>
      </c>
    </row>
    <row r="5461" spans="1:1">
      <c r="A5461" s="158" t="s">
        <v>362</v>
      </c>
    </row>
    <row r="5462" spans="1:1">
      <c r="A5462" s="16" t="s">
        <v>180</v>
      </c>
    </row>
    <row r="5463" spans="1:1">
      <c r="A5463" s="16" t="s">
        <v>68</v>
      </c>
    </row>
    <row r="5464" spans="1:1">
      <c r="A5464" s="16" t="s">
        <v>69</v>
      </c>
    </row>
    <row r="5465" spans="1:1">
      <c r="A5465" s="16" t="s">
        <v>195</v>
      </c>
    </row>
    <row r="5466" spans="1:1">
      <c r="A5466" s="69" t="s">
        <v>361</v>
      </c>
    </row>
    <row r="5467" spans="1:1">
      <c r="A5467" s="158" t="s">
        <v>362</v>
      </c>
    </row>
    <row r="5468" spans="1:1">
      <c r="A5468" s="16" t="s">
        <v>180</v>
      </c>
    </row>
    <row r="5469" spans="1:1">
      <c r="A5469" s="16" t="s">
        <v>68</v>
      </c>
    </row>
    <row r="5470" spans="1:1">
      <c r="A5470" s="16" t="s">
        <v>69</v>
      </c>
    </row>
    <row r="5471" spans="1:1">
      <c r="A5471" s="16" t="s">
        <v>195</v>
      </c>
    </row>
    <row r="5472" spans="1:1">
      <c r="A5472" s="69" t="s">
        <v>361</v>
      </c>
    </row>
    <row r="5473" spans="1:1">
      <c r="A5473" s="158" t="s">
        <v>362</v>
      </c>
    </row>
    <row r="5474" spans="1:1">
      <c r="A5474" s="16" t="s">
        <v>180</v>
      </c>
    </row>
    <row r="5475" spans="1:1">
      <c r="A5475" s="16" t="s">
        <v>68</v>
      </c>
    </row>
    <row r="5476" spans="1:1">
      <c r="A5476" s="16" t="s">
        <v>69</v>
      </c>
    </row>
    <row r="5477" spans="1:1">
      <c r="A5477" s="16" t="s">
        <v>195</v>
      </c>
    </row>
    <row r="5478" spans="1:1">
      <c r="A5478" s="69" t="s">
        <v>361</v>
      </c>
    </row>
    <row r="5479" spans="1:1">
      <c r="A5479" s="158" t="s">
        <v>362</v>
      </c>
    </row>
    <row r="5480" spans="1:1">
      <c r="A5480" s="16" t="s">
        <v>180</v>
      </c>
    </row>
    <row r="5481" spans="1:1">
      <c r="A5481" s="16" t="s">
        <v>68</v>
      </c>
    </row>
    <row r="5482" spans="1:1">
      <c r="A5482" s="16" t="s">
        <v>69</v>
      </c>
    </row>
    <row r="5483" spans="1:1">
      <c r="A5483" s="16" t="s">
        <v>195</v>
      </c>
    </row>
    <row r="5484" spans="1:1">
      <c r="A5484" s="69" t="s">
        <v>361</v>
      </c>
    </row>
    <row r="5485" spans="1:1">
      <c r="A5485" s="158" t="s">
        <v>362</v>
      </c>
    </row>
    <row r="5486" spans="1:1">
      <c r="A5486" s="16" t="s">
        <v>180</v>
      </c>
    </row>
    <row r="5487" spans="1:1">
      <c r="A5487" s="16" t="s">
        <v>68</v>
      </c>
    </row>
    <row r="5488" spans="1:1">
      <c r="A5488" s="16" t="s">
        <v>69</v>
      </c>
    </row>
    <row r="5489" spans="1:1">
      <c r="A5489" s="16" t="s">
        <v>195</v>
      </c>
    </row>
    <row r="5490" spans="1:1">
      <c r="A5490" s="69" t="s">
        <v>361</v>
      </c>
    </row>
    <row r="5491" spans="1:1">
      <c r="A5491" s="158" t="s">
        <v>362</v>
      </c>
    </row>
    <row r="5492" spans="1:1">
      <c r="A5492" s="16" t="s">
        <v>180</v>
      </c>
    </row>
    <row r="5493" spans="1:1">
      <c r="A5493" s="16" t="s">
        <v>68</v>
      </c>
    </row>
    <row r="5494" spans="1:1">
      <c r="A5494" s="16" t="s">
        <v>69</v>
      </c>
    </row>
    <row r="5495" spans="1:1">
      <c r="A5495" s="16" t="s">
        <v>195</v>
      </c>
    </row>
    <row r="5496" spans="1:1">
      <c r="A5496" s="69" t="s">
        <v>361</v>
      </c>
    </row>
    <row r="5497" spans="1:1">
      <c r="A5497" s="158" t="s">
        <v>362</v>
      </c>
    </row>
    <row r="5498" spans="1:1">
      <c r="A5498" s="16" t="s">
        <v>180</v>
      </c>
    </row>
    <row r="5499" spans="1:1">
      <c r="A5499" s="16" t="s">
        <v>68</v>
      </c>
    </row>
    <row r="5500" spans="1:1">
      <c r="A5500" s="16" t="s">
        <v>69</v>
      </c>
    </row>
    <row r="5501" spans="1:1">
      <c r="A5501" s="16" t="s">
        <v>195</v>
      </c>
    </row>
    <row r="5502" spans="1:1">
      <c r="A5502" s="69" t="s">
        <v>361</v>
      </c>
    </row>
    <row r="5503" spans="1:1">
      <c r="A5503" s="158" t="s">
        <v>362</v>
      </c>
    </row>
    <row r="5504" spans="1:1">
      <c r="A5504" s="16" t="s">
        <v>180</v>
      </c>
    </row>
    <row r="5505" spans="1:1">
      <c r="A5505" s="16" t="s">
        <v>68</v>
      </c>
    </row>
    <row r="5506" spans="1:1">
      <c r="A5506" s="16" t="s">
        <v>69</v>
      </c>
    </row>
    <row r="5507" spans="1:1">
      <c r="A5507" s="16" t="s">
        <v>195</v>
      </c>
    </row>
    <row r="5508" spans="1:1">
      <c r="A5508" s="69" t="s">
        <v>361</v>
      </c>
    </row>
    <row r="5509" spans="1:1">
      <c r="A5509" s="158" t="s">
        <v>362</v>
      </c>
    </row>
    <row r="5510" spans="1:1">
      <c r="A5510" s="16" t="s">
        <v>180</v>
      </c>
    </row>
    <row r="5511" spans="1:1">
      <c r="A5511" s="16" t="s">
        <v>68</v>
      </c>
    </row>
    <row r="5512" spans="1:1">
      <c r="A5512" s="16" t="s">
        <v>69</v>
      </c>
    </row>
    <row r="5513" spans="1:1">
      <c r="A5513" s="16" t="s">
        <v>195</v>
      </c>
    </row>
    <row r="5514" spans="1:1">
      <c r="A5514" s="69" t="s">
        <v>361</v>
      </c>
    </row>
    <row r="5515" spans="1:1">
      <c r="A5515" s="158" t="s">
        <v>362</v>
      </c>
    </row>
    <row r="5516" spans="1:1">
      <c r="A5516" s="16" t="s">
        <v>180</v>
      </c>
    </row>
    <row r="5517" spans="1:1">
      <c r="A5517" s="16" t="s">
        <v>68</v>
      </c>
    </row>
    <row r="5518" spans="1:1">
      <c r="A5518" s="16" t="s">
        <v>69</v>
      </c>
    </row>
    <row r="5519" spans="1:1">
      <c r="A5519" s="16" t="s">
        <v>195</v>
      </c>
    </row>
    <row r="5520" spans="1:1">
      <c r="A5520" s="69" t="s">
        <v>361</v>
      </c>
    </row>
    <row r="5521" spans="1:1">
      <c r="A5521" s="158" t="s">
        <v>362</v>
      </c>
    </row>
    <row r="5522" spans="1:1">
      <c r="A5522" s="16" t="s">
        <v>180</v>
      </c>
    </row>
    <row r="5523" spans="1:1">
      <c r="A5523" s="16" t="s">
        <v>68</v>
      </c>
    </row>
    <row r="5524" spans="1:1">
      <c r="A5524" s="16" t="s">
        <v>69</v>
      </c>
    </row>
    <row r="5525" spans="1:1">
      <c r="A5525" s="16" t="s">
        <v>195</v>
      </c>
    </row>
    <row r="5526" spans="1:1">
      <c r="A5526" s="69" t="s">
        <v>361</v>
      </c>
    </row>
    <row r="5527" spans="1:1">
      <c r="A5527" s="158" t="s">
        <v>362</v>
      </c>
    </row>
    <row r="5528" spans="1:1">
      <c r="A5528" s="16" t="s">
        <v>180</v>
      </c>
    </row>
    <row r="5529" spans="1:1">
      <c r="A5529" s="16" t="s">
        <v>68</v>
      </c>
    </row>
    <row r="5530" spans="1:1">
      <c r="A5530" s="16" t="s">
        <v>69</v>
      </c>
    </row>
    <row r="5531" spans="1:1">
      <c r="A5531" s="16" t="s">
        <v>195</v>
      </c>
    </row>
    <row r="5532" spans="1:1">
      <c r="A5532" s="69" t="s">
        <v>361</v>
      </c>
    </row>
    <row r="5533" spans="1:1">
      <c r="A5533" s="158" t="s">
        <v>362</v>
      </c>
    </row>
    <row r="5534" spans="1:1">
      <c r="A5534" s="16" t="s">
        <v>180</v>
      </c>
    </row>
    <row r="5535" spans="1:1">
      <c r="A5535" s="16" t="s">
        <v>68</v>
      </c>
    </row>
    <row r="5536" spans="1:1">
      <c r="A5536" s="16" t="s">
        <v>69</v>
      </c>
    </row>
    <row r="5537" spans="1:1">
      <c r="A5537" s="16" t="s">
        <v>195</v>
      </c>
    </row>
    <row r="5538" spans="1:1">
      <c r="A5538" s="69" t="s">
        <v>361</v>
      </c>
    </row>
    <row r="5539" spans="1:1">
      <c r="A5539" s="158" t="s">
        <v>362</v>
      </c>
    </row>
    <row r="5540" spans="1:1">
      <c r="A5540" s="16" t="s">
        <v>180</v>
      </c>
    </row>
    <row r="5541" spans="1:1">
      <c r="A5541" s="16" t="s">
        <v>68</v>
      </c>
    </row>
    <row r="5542" spans="1:1">
      <c r="A5542" s="16" t="s">
        <v>69</v>
      </c>
    </row>
    <row r="5543" spans="1:1">
      <c r="A5543" s="16" t="s">
        <v>195</v>
      </c>
    </row>
    <row r="5544" spans="1:1">
      <c r="A5544" s="69" t="s">
        <v>361</v>
      </c>
    </row>
    <row r="5545" spans="1:1">
      <c r="A5545" s="158" t="s">
        <v>362</v>
      </c>
    </row>
    <row r="5546" spans="1:1">
      <c r="A5546" s="16" t="s">
        <v>180</v>
      </c>
    </row>
    <row r="5547" spans="1:1">
      <c r="A5547" s="16" t="s">
        <v>68</v>
      </c>
    </row>
    <row r="5548" spans="1:1">
      <c r="A5548" s="16" t="s">
        <v>69</v>
      </c>
    </row>
    <row r="5549" spans="1:1">
      <c r="A5549" s="16" t="s">
        <v>195</v>
      </c>
    </row>
    <row r="5550" spans="1:1">
      <c r="A5550" s="69" t="s">
        <v>361</v>
      </c>
    </row>
    <row r="5551" spans="1:1">
      <c r="A5551" s="158" t="s">
        <v>362</v>
      </c>
    </row>
    <row r="5552" spans="1:1">
      <c r="A5552" s="16" t="s">
        <v>180</v>
      </c>
    </row>
    <row r="5553" spans="1:1">
      <c r="A5553" s="16" t="s">
        <v>68</v>
      </c>
    </row>
    <row r="5554" spans="1:1">
      <c r="A5554" s="16" t="s">
        <v>69</v>
      </c>
    </row>
    <row r="5555" spans="1:1">
      <c r="A5555" s="16" t="s">
        <v>195</v>
      </c>
    </row>
    <row r="5556" spans="1:1">
      <c r="A5556" s="69" t="s">
        <v>361</v>
      </c>
    </row>
    <row r="5557" spans="1:1">
      <c r="A5557" s="158" t="s">
        <v>362</v>
      </c>
    </row>
    <row r="5558" spans="1:1">
      <c r="A5558" s="16" t="s">
        <v>180</v>
      </c>
    </row>
    <row r="5559" spans="1:1">
      <c r="A5559" s="16" t="s">
        <v>68</v>
      </c>
    </row>
    <row r="5560" spans="1:1">
      <c r="A5560" s="16" t="s">
        <v>69</v>
      </c>
    </row>
    <row r="5561" spans="1:1">
      <c r="A5561" s="16" t="s">
        <v>195</v>
      </c>
    </row>
    <row r="5562" spans="1:1">
      <c r="A5562" s="69" t="s">
        <v>361</v>
      </c>
    </row>
    <row r="5563" spans="1:1">
      <c r="A5563" s="158" t="s">
        <v>362</v>
      </c>
    </row>
    <row r="5564" spans="1:1">
      <c r="A5564" s="16" t="s">
        <v>180</v>
      </c>
    </row>
    <row r="5565" spans="1:1">
      <c r="A5565" s="16" t="s">
        <v>68</v>
      </c>
    </row>
    <row r="5566" spans="1:1">
      <c r="A5566" s="16" t="s">
        <v>69</v>
      </c>
    </row>
    <row r="5567" spans="1:1">
      <c r="A5567" s="16" t="s">
        <v>195</v>
      </c>
    </row>
    <row r="5568" spans="1:1">
      <c r="A5568" s="69" t="s">
        <v>361</v>
      </c>
    </row>
    <row r="5569" spans="1:1">
      <c r="A5569" s="158" t="s">
        <v>362</v>
      </c>
    </row>
    <row r="5570" spans="1:1">
      <c r="A5570" s="16" t="s">
        <v>180</v>
      </c>
    </row>
    <row r="5571" spans="1:1">
      <c r="A5571" s="16" t="s">
        <v>68</v>
      </c>
    </row>
    <row r="5572" spans="1:1">
      <c r="A5572" s="16" t="s">
        <v>69</v>
      </c>
    </row>
    <row r="5573" spans="1:1">
      <c r="A5573" s="16" t="s">
        <v>195</v>
      </c>
    </row>
    <row r="5574" spans="1:1">
      <c r="A5574" s="69" t="s">
        <v>361</v>
      </c>
    </row>
    <row r="5575" spans="1:1">
      <c r="A5575" s="158" t="s">
        <v>362</v>
      </c>
    </row>
    <row r="5576" spans="1:1">
      <c r="A5576" s="16" t="s">
        <v>180</v>
      </c>
    </row>
    <row r="5577" spans="1:1">
      <c r="A5577" s="16" t="s">
        <v>68</v>
      </c>
    </row>
    <row r="5578" spans="1:1">
      <c r="A5578" s="16" t="s">
        <v>69</v>
      </c>
    </row>
    <row r="5579" spans="1:1">
      <c r="A5579" s="16" t="s">
        <v>195</v>
      </c>
    </row>
    <row r="5580" spans="1:1">
      <c r="A5580" s="69" t="s">
        <v>361</v>
      </c>
    </row>
    <row r="5581" spans="1:1">
      <c r="A5581" s="158" t="s">
        <v>362</v>
      </c>
    </row>
    <row r="5582" spans="1:1">
      <c r="A5582" s="16" t="s">
        <v>180</v>
      </c>
    </row>
    <row r="5583" spans="1:1">
      <c r="A5583" s="16" t="s">
        <v>68</v>
      </c>
    </row>
    <row r="5584" spans="1:1">
      <c r="A5584" s="16" t="s">
        <v>69</v>
      </c>
    </row>
    <row r="5585" spans="1:1">
      <c r="A5585" s="16" t="s">
        <v>195</v>
      </c>
    </row>
    <row r="5586" spans="1:1">
      <c r="A5586" s="69" t="s">
        <v>361</v>
      </c>
    </row>
    <row r="5587" spans="1:1">
      <c r="A5587" s="158" t="s">
        <v>362</v>
      </c>
    </row>
    <row r="5588" spans="1:1">
      <c r="A5588" s="16" t="s">
        <v>180</v>
      </c>
    </row>
    <row r="5589" spans="1:1">
      <c r="A5589" s="16" t="s">
        <v>68</v>
      </c>
    </row>
    <row r="5590" spans="1:1">
      <c r="A5590" s="16" t="s">
        <v>69</v>
      </c>
    </row>
    <row r="5591" spans="1:1">
      <c r="A5591" s="16" t="s">
        <v>195</v>
      </c>
    </row>
    <row r="5592" spans="1:1">
      <c r="A5592" s="69" t="s">
        <v>361</v>
      </c>
    </row>
    <row r="5593" spans="1:1">
      <c r="A5593" s="158" t="s">
        <v>362</v>
      </c>
    </row>
    <row r="5594" spans="1:1">
      <c r="A5594" s="16" t="s">
        <v>180</v>
      </c>
    </row>
    <row r="5595" spans="1:1">
      <c r="A5595" s="16" t="s">
        <v>68</v>
      </c>
    </row>
    <row r="5596" spans="1:1">
      <c r="A5596" s="16" t="s">
        <v>69</v>
      </c>
    </row>
    <row r="5597" spans="1:1">
      <c r="A5597" s="16" t="s">
        <v>195</v>
      </c>
    </row>
    <row r="5598" spans="1:1">
      <c r="A5598" s="69" t="s">
        <v>361</v>
      </c>
    </row>
    <row r="5599" spans="1:1">
      <c r="A5599" s="158" t="s">
        <v>362</v>
      </c>
    </row>
    <row r="5600" spans="1:1">
      <c r="A5600" s="16" t="s">
        <v>180</v>
      </c>
    </row>
    <row r="5601" spans="1:1">
      <c r="A5601" s="16" t="s">
        <v>68</v>
      </c>
    </row>
    <row r="5602" spans="1:1">
      <c r="A5602" s="16" t="s">
        <v>69</v>
      </c>
    </row>
    <row r="5603" spans="1:1">
      <c r="A5603" s="16" t="s">
        <v>195</v>
      </c>
    </row>
    <row r="5604" spans="1:1">
      <c r="A5604" s="69" t="s">
        <v>361</v>
      </c>
    </row>
    <row r="5605" spans="1:1">
      <c r="A5605" s="158" t="s">
        <v>362</v>
      </c>
    </row>
    <row r="5606" spans="1:1">
      <c r="A5606" s="16" t="s">
        <v>180</v>
      </c>
    </row>
    <row r="5607" spans="1:1">
      <c r="A5607" s="16" t="s">
        <v>68</v>
      </c>
    </row>
    <row r="5608" spans="1:1">
      <c r="A5608" s="16" t="s">
        <v>69</v>
      </c>
    </row>
    <row r="5609" spans="1:1">
      <c r="A5609" s="16" t="s">
        <v>195</v>
      </c>
    </row>
    <row r="5610" spans="1:1">
      <c r="A5610" s="69" t="s">
        <v>361</v>
      </c>
    </row>
    <row r="5611" spans="1:1">
      <c r="A5611" s="158" t="s">
        <v>362</v>
      </c>
    </row>
    <row r="5612" spans="1:1">
      <c r="A5612" s="16" t="s">
        <v>180</v>
      </c>
    </row>
    <row r="5613" spans="1:1">
      <c r="A5613" s="16" t="s">
        <v>68</v>
      </c>
    </row>
    <row r="5614" spans="1:1">
      <c r="A5614" s="16" t="s">
        <v>69</v>
      </c>
    </row>
    <row r="5615" spans="1:1">
      <c r="A5615" s="16" t="s">
        <v>195</v>
      </c>
    </row>
    <row r="5616" spans="1:1">
      <c r="A5616" s="69" t="s">
        <v>361</v>
      </c>
    </row>
    <row r="5617" spans="1:1">
      <c r="A5617" s="158" t="s">
        <v>362</v>
      </c>
    </row>
    <row r="5618" spans="1:1">
      <c r="A5618" s="16" t="s">
        <v>180</v>
      </c>
    </row>
    <row r="5619" spans="1:1">
      <c r="A5619" s="16" t="s">
        <v>68</v>
      </c>
    </row>
    <row r="5620" spans="1:1">
      <c r="A5620" s="16" t="s">
        <v>69</v>
      </c>
    </row>
    <row r="5621" spans="1:1">
      <c r="A5621" s="16" t="s">
        <v>195</v>
      </c>
    </row>
    <row r="5622" spans="1:1">
      <c r="A5622" s="69" t="s">
        <v>361</v>
      </c>
    </row>
    <row r="5623" spans="1:1">
      <c r="A5623" s="158" t="s">
        <v>362</v>
      </c>
    </row>
    <row r="5624" spans="1:1">
      <c r="A5624" s="16" t="s">
        <v>180</v>
      </c>
    </row>
    <row r="5625" spans="1:1">
      <c r="A5625" s="16" t="s">
        <v>68</v>
      </c>
    </row>
    <row r="5626" spans="1:1">
      <c r="A5626" s="16" t="s">
        <v>69</v>
      </c>
    </row>
    <row r="5627" spans="1:1">
      <c r="A5627" s="16" t="s">
        <v>195</v>
      </c>
    </row>
    <row r="5628" spans="1:1">
      <c r="A5628" s="69" t="s">
        <v>361</v>
      </c>
    </row>
    <row r="5629" spans="1:1">
      <c r="A5629" s="158" t="s">
        <v>362</v>
      </c>
    </row>
    <row r="5630" spans="1:1">
      <c r="A5630" s="16" t="s">
        <v>180</v>
      </c>
    </row>
    <row r="5631" spans="1:1">
      <c r="A5631" s="16" t="s">
        <v>68</v>
      </c>
    </row>
    <row r="5632" spans="1:1">
      <c r="A5632" s="16" t="s">
        <v>69</v>
      </c>
    </row>
    <row r="5633" spans="1:1">
      <c r="A5633" s="16" t="s">
        <v>195</v>
      </c>
    </row>
    <row r="5634" spans="1:1">
      <c r="A5634" s="69" t="s">
        <v>361</v>
      </c>
    </row>
    <row r="5635" spans="1:1">
      <c r="A5635" s="158" t="s">
        <v>362</v>
      </c>
    </row>
    <row r="5636" spans="1:1">
      <c r="A5636" s="16" t="s">
        <v>180</v>
      </c>
    </row>
    <row r="5637" spans="1:1">
      <c r="A5637" s="16" t="s">
        <v>68</v>
      </c>
    </row>
    <row r="5638" spans="1:1">
      <c r="A5638" s="16" t="s">
        <v>69</v>
      </c>
    </row>
    <row r="5639" spans="1:1">
      <c r="A5639" s="16" t="s">
        <v>195</v>
      </c>
    </row>
    <row r="5640" spans="1:1">
      <c r="A5640" s="69" t="s">
        <v>361</v>
      </c>
    </row>
    <row r="5641" spans="1:1">
      <c r="A5641" s="158" t="s">
        <v>362</v>
      </c>
    </row>
    <row r="5642" spans="1:1">
      <c r="A5642" s="16" t="s">
        <v>180</v>
      </c>
    </row>
    <row r="5643" spans="1:1">
      <c r="A5643" s="16" t="s">
        <v>68</v>
      </c>
    </row>
    <row r="5644" spans="1:1">
      <c r="A5644" s="16" t="s">
        <v>69</v>
      </c>
    </row>
    <row r="5645" spans="1:1">
      <c r="A5645" s="16" t="s">
        <v>195</v>
      </c>
    </row>
    <row r="5646" spans="1:1">
      <c r="A5646" s="69" t="s">
        <v>361</v>
      </c>
    </row>
    <row r="5647" spans="1:1">
      <c r="A5647" s="158" t="s">
        <v>362</v>
      </c>
    </row>
    <row r="5648" spans="1:1">
      <c r="A5648" s="16" t="s">
        <v>180</v>
      </c>
    </row>
    <row r="5649" spans="1:1">
      <c r="A5649" s="16" t="s">
        <v>68</v>
      </c>
    </row>
    <row r="5650" spans="1:1">
      <c r="A5650" s="16" t="s">
        <v>69</v>
      </c>
    </row>
    <row r="5651" spans="1:1">
      <c r="A5651" s="16" t="s">
        <v>195</v>
      </c>
    </row>
    <row r="5652" spans="1:1">
      <c r="A5652" s="69" t="s">
        <v>361</v>
      </c>
    </row>
    <row r="5653" spans="1:1">
      <c r="A5653" s="158" t="s">
        <v>362</v>
      </c>
    </row>
    <row r="5654" spans="1:1">
      <c r="A5654" s="16" t="s">
        <v>180</v>
      </c>
    </row>
    <row r="5655" spans="1:1">
      <c r="A5655" s="16" t="s">
        <v>68</v>
      </c>
    </row>
    <row r="5656" spans="1:1">
      <c r="A5656" s="16" t="s">
        <v>69</v>
      </c>
    </row>
    <row r="5657" spans="1:1">
      <c r="A5657" s="16" t="s">
        <v>195</v>
      </c>
    </row>
    <row r="5658" spans="1:1">
      <c r="A5658" s="69" t="s">
        <v>361</v>
      </c>
    </row>
    <row r="5659" spans="1:1">
      <c r="A5659" s="158" t="s">
        <v>362</v>
      </c>
    </row>
    <row r="5660" spans="1:1">
      <c r="A5660" s="16" t="s">
        <v>180</v>
      </c>
    </row>
    <row r="5661" spans="1:1">
      <c r="A5661" s="16" t="s">
        <v>68</v>
      </c>
    </row>
    <row r="5662" spans="1:1">
      <c r="A5662" s="16" t="s">
        <v>69</v>
      </c>
    </row>
    <row r="5663" spans="1:1">
      <c r="A5663" s="16" t="s">
        <v>195</v>
      </c>
    </row>
    <row r="5664" spans="1:1">
      <c r="A5664" s="69" t="s">
        <v>361</v>
      </c>
    </row>
    <row r="5665" spans="1:1">
      <c r="A5665" s="158" t="s">
        <v>362</v>
      </c>
    </row>
    <row r="5666" spans="1:1">
      <c r="A5666" s="16" t="s">
        <v>180</v>
      </c>
    </row>
    <row r="5667" spans="1:1">
      <c r="A5667" s="16" t="s">
        <v>68</v>
      </c>
    </row>
    <row r="5668" spans="1:1">
      <c r="A5668" s="16" t="s">
        <v>69</v>
      </c>
    </row>
    <row r="5669" spans="1:1">
      <c r="A5669" s="16" t="s">
        <v>195</v>
      </c>
    </row>
    <row r="5670" spans="1:1">
      <c r="A5670" s="69" t="s">
        <v>361</v>
      </c>
    </row>
    <row r="5671" spans="1:1">
      <c r="A5671" s="158" t="s">
        <v>362</v>
      </c>
    </row>
    <row r="5672" spans="1:1">
      <c r="A5672" s="16" t="s">
        <v>180</v>
      </c>
    </row>
    <row r="5673" spans="1:1">
      <c r="A5673" s="16" t="s">
        <v>68</v>
      </c>
    </row>
    <row r="5674" spans="1:1">
      <c r="A5674" s="16" t="s">
        <v>69</v>
      </c>
    </row>
    <row r="5675" spans="1:1">
      <c r="A5675" s="16" t="s">
        <v>195</v>
      </c>
    </row>
    <row r="5676" spans="1:1">
      <c r="A5676" s="69" t="s">
        <v>361</v>
      </c>
    </row>
    <row r="5677" spans="1:1">
      <c r="A5677" s="158" t="s">
        <v>362</v>
      </c>
    </row>
    <row r="5678" spans="1:1">
      <c r="A5678" s="16" t="s">
        <v>180</v>
      </c>
    </row>
    <row r="5679" spans="1:1">
      <c r="A5679" s="16" t="s">
        <v>68</v>
      </c>
    </row>
    <row r="5680" spans="1:1">
      <c r="A5680" s="16" t="s">
        <v>69</v>
      </c>
    </row>
    <row r="5681" spans="1:1">
      <c r="A5681" s="16" t="s">
        <v>195</v>
      </c>
    </row>
    <row r="5682" spans="1:1">
      <c r="A5682" s="69" t="s">
        <v>361</v>
      </c>
    </row>
    <row r="5683" spans="1:1">
      <c r="A5683" s="158" t="s">
        <v>362</v>
      </c>
    </row>
    <row r="5684" spans="1:1">
      <c r="A5684" s="16" t="s">
        <v>180</v>
      </c>
    </row>
    <row r="5685" spans="1:1">
      <c r="A5685" s="16" t="s">
        <v>68</v>
      </c>
    </row>
    <row r="5686" spans="1:1">
      <c r="A5686" s="16" t="s">
        <v>69</v>
      </c>
    </row>
    <row r="5687" spans="1:1">
      <c r="A5687" s="16" t="s">
        <v>195</v>
      </c>
    </row>
    <row r="5688" spans="1:1">
      <c r="A5688" s="69" t="s">
        <v>361</v>
      </c>
    </row>
    <row r="5689" spans="1:1">
      <c r="A5689" s="158" t="s">
        <v>362</v>
      </c>
    </row>
    <row r="5690" spans="1:1">
      <c r="A5690" s="16" t="s">
        <v>180</v>
      </c>
    </row>
    <row r="5691" spans="1:1">
      <c r="A5691" s="16" t="s">
        <v>68</v>
      </c>
    </row>
    <row r="5692" spans="1:1">
      <c r="A5692" s="16" t="s">
        <v>69</v>
      </c>
    </row>
    <row r="5693" spans="1:1">
      <c r="A5693" s="16" t="s">
        <v>195</v>
      </c>
    </row>
    <row r="5694" spans="1:1">
      <c r="A5694" s="69" t="s">
        <v>361</v>
      </c>
    </row>
    <row r="5695" spans="1:1">
      <c r="A5695" s="158" t="s">
        <v>362</v>
      </c>
    </row>
    <row r="5696" spans="1:1">
      <c r="A5696" s="16" t="s">
        <v>180</v>
      </c>
    </row>
    <row r="5697" spans="1:1">
      <c r="A5697" s="16" t="s">
        <v>68</v>
      </c>
    </row>
    <row r="5698" spans="1:1">
      <c r="A5698" s="16" t="s">
        <v>69</v>
      </c>
    </row>
    <row r="5699" spans="1:1">
      <c r="A5699" s="16" t="s">
        <v>195</v>
      </c>
    </row>
    <row r="5700" spans="1:1">
      <c r="A5700" s="69" t="s">
        <v>361</v>
      </c>
    </row>
    <row r="5701" spans="1:1">
      <c r="A5701" s="158" t="s">
        <v>362</v>
      </c>
    </row>
    <row r="5702" spans="1:1">
      <c r="A5702" s="16" t="s">
        <v>180</v>
      </c>
    </row>
    <row r="5703" spans="1:1">
      <c r="A5703" s="16" t="s">
        <v>68</v>
      </c>
    </row>
    <row r="5704" spans="1:1">
      <c r="A5704" s="16" t="s">
        <v>69</v>
      </c>
    </row>
    <row r="5705" spans="1:1">
      <c r="A5705" s="16" t="s">
        <v>195</v>
      </c>
    </row>
    <row r="5706" spans="1:1">
      <c r="A5706" s="69" t="s">
        <v>361</v>
      </c>
    </row>
    <row r="5707" spans="1:1">
      <c r="A5707" s="158" t="s">
        <v>362</v>
      </c>
    </row>
    <row r="5708" spans="1:1">
      <c r="A5708" s="16" t="s">
        <v>180</v>
      </c>
    </row>
    <row r="5709" spans="1:1">
      <c r="A5709" s="16" t="s">
        <v>68</v>
      </c>
    </row>
    <row r="5710" spans="1:1">
      <c r="A5710" s="16" t="s">
        <v>69</v>
      </c>
    </row>
    <row r="5711" spans="1:1">
      <c r="A5711" s="16" t="s">
        <v>195</v>
      </c>
    </row>
    <row r="5712" spans="1:1">
      <c r="A5712" s="69" t="s">
        <v>361</v>
      </c>
    </row>
    <row r="5713" spans="1:1">
      <c r="A5713" s="158" t="s">
        <v>362</v>
      </c>
    </row>
    <row r="5714" spans="1:1">
      <c r="A5714" s="16" t="s">
        <v>180</v>
      </c>
    </row>
    <row r="5715" spans="1:1">
      <c r="A5715" s="16" t="s">
        <v>68</v>
      </c>
    </row>
    <row r="5716" spans="1:1">
      <c r="A5716" s="16" t="s">
        <v>69</v>
      </c>
    </row>
    <row r="5717" spans="1:1">
      <c r="A5717" s="16" t="s">
        <v>195</v>
      </c>
    </row>
    <row r="5718" spans="1:1">
      <c r="A5718" s="69" t="s">
        <v>361</v>
      </c>
    </row>
    <row r="5719" spans="1:1">
      <c r="A5719" s="158" t="s">
        <v>362</v>
      </c>
    </row>
    <row r="5720" spans="1:1">
      <c r="A5720" s="16" t="s">
        <v>180</v>
      </c>
    </row>
    <row r="5721" spans="1:1">
      <c r="A5721" s="16" t="s">
        <v>68</v>
      </c>
    </row>
    <row r="5722" spans="1:1">
      <c r="A5722" s="16" t="s">
        <v>69</v>
      </c>
    </row>
    <row r="5723" spans="1:1">
      <c r="A5723" s="16" t="s">
        <v>195</v>
      </c>
    </row>
    <row r="5724" spans="1:1">
      <c r="A5724" s="69" t="s">
        <v>361</v>
      </c>
    </row>
    <row r="5725" spans="1:1">
      <c r="A5725" s="158" t="s">
        <v>362</v>
      </c>
    </row>
    <row r="5726" spans="1:1">
      <c r="A5726" s="16" t="s">
        <v>180</v>
      </c>
    </row>
    <row r="5727" spans="1:1">
      <c r="A5727" s="16" t="s">
        <v>68</v>
      </c>
    </row>
    <row r="5728" spans="1:1">
      <c r="A5728" s="16" t="s">
        <v>69</v>
      </c>
    </row>
    <row r="5729" spans="1:1">
      <c r="A5729" s="16" t="s">
        <v>195</v>
      </c>
    </row>
    <row r="5730" spans="1:1">
      <c r="A5730" s="69" t="s">
        <v>361</v>
      </c>
    </row>
    <row r="5731" spans="1:1">
      <c r="A5731" s="158" t="s">
        <v>362</v>
      </c>
    </row>
    <row r="5732" spans="1:1">
      <c r="A5732" s="16" t="s">
        <v>180</v>
      </c>
    </row>
    <row r="5733" spans="1:1">
      <c r="A5733" s="16" t="s">
        <v>68</v>
      </c>
    </row>
    <row r="5734" spans="1:1">
      <c r="A5734" s="16" t="s">
        <v>69</v>
      </c>
    </row>
    <row r="5735" spans="1:1">
      <c r="A5735" s="16" t="s">
        <v>195</v>
      </c>
    </row>
    <row r="5736" spans="1:1">
      <c r="A5736" s="69" t="s">
        <v>361</v>
      </c>
    </row>
    <row r="5737" spans="1:1">
      <c r="A5737" s="158" t="s">
        <v>362</v>
      </c>
    </row>
    <row r="5738" spans="1:1">
      <c r="A5738" s="16" t="s">
        <v>180</v>
      </c>
    </row>
    <row r="5739" spans="1:1">
      <c r="A5739" s="16" t="s">
        <v>68</v>
      </c>
    </row>
    <row r="5740" spans="1:1">
      <c r="A5740" s="16" t="s">
        <v>69</v>
      </c>
    </row>
    <row r="5741" spans="1:1">
      <c r="A5741" s="16" t="s">
        <v>195</v>
      </c>
    </row>
    <row r="5742" spans="1:1">
      <c r="A5742" s="69" t="s">
        <v>361</v>
      </c>
    </row>
    <row r="5743" spans="1:1">
      <c r="A5743" s="158" t="s">
        <v>362</v>
      </c>
    </row>
    <row r="5744" spans="1:1">
      <c r="A5744" s="16" t="s">
        <v>180</v>
      </c>
    </row>
    <row r="5745" spans="1:1">
      <c r="A5745" s="16" t="s">
        <v>68</v>
      </c>
    </row>
    <row r="5746" spans="1:1">
      <c r="A5746" s="16" t="s">
        <v>69</v>
      </c>
    </row>
    <row r="5747" spans="1:1">
      <c r="A5747" s="16" t="s">
        <v>195</v>
      </c>
    </row>
    <row r="5748" spans="1:1">
      <c r="A5748" s="69" t="s">
        <v>361</v>
      </c>
    </row>
    <row r="5749" spans="1:1">
      <c r="A5749" s="158" t="s">
        <v>362</v>
      </c>
    </row>
    <row r="5750" spans="1:1">
      <c r="A5750" s="16" t="s">
        <v>180</v>
      </c>
    </row>
    <row r="5751" spans="1:1">
      <c r="A5751" s="16" t="s">
        <v>68</v>
      </c>
    </row>
    <row r="5752" spans="1:1">
      <c r="A5752" s="16" t="s">
        <v>69</v>
      </c>
    </row>
    <row r="5753" spans="1:1">
      <c r="A5753" s="16" t="s">
        <v>195</v>
      </c>
    </row>
    <row r="5754" spans="1:1">
      <c r="A5754" s="69" t="s">
        <v>361</v>
      </c>
    </row>
    <row r="5755" spans="1:1">
      <c r="A5755" s="158" t="s">
        <v>362</v>
      </c>
    </row>
    <row r="5756" spans="1:1">
      <c r="A5756" s="16" t="s">
        <v>180</v>
      </c>
    </row>
    <row r="5757" spans="1:1">
      <c r="A5757" s="16" t="s">
        <v>68</v>
      </c>
    </row>
    <row r="5758" spans="1:1">
      <c r="A5758" s="16" t="s">
        <v>69</v>
      </c>
    </row>
    <row r="5759" spans="1:1">
      <c r="A5759" s="16" t="s">
        <v>195</v>
      </c>
    </row>
    <row r="5760" spans="1:1">
      <c r="A5760" s="69" t="s">
        <v>361</v>
      </c>
    </row>
    <row r="5761" spans="1:1">
      <c r="A5761" s="158" t="s">
        <v>362</v>
      </c>
    </row>
    <row r="5762" spans="1:1">
      <c r="A5762" s="16" t="s">
        <v>180</v>
      </c>
    </row>
    <row r="5763" spans="1:1">
      <c r="A5763" s="16" t="s">
        <v>68</v>
      </c>
    </row>
    <row r="5764" spans="1:1">
      <c r="A5764" s="16" t="s">
        <v>69</v>
      </c>
    </row>
    <row r="5765" spans="1:1">
      <c r="A5765" s="16" t="s">
        <v>195</v>
      </c>
    </row>
    <row r="5766" spans="1:1">
      <c r="A5766" s="69" t="s">
        <v>361</v>
      </c>
    </row>
    <row r="5767" spans="1:1">
      <c r="A5767" s="158" t="s">
        <v>362</v>
      </c>
    </row>
    <row r="5768" spans="1:1">
      <c r="A5768" s="16" t="s">
        <v>180</v>
      </c>
    </row>
    <row r="5769" spans="1:1">
      <c r="A5769" s="16" t="s">
        <v>68</v>
      </c>
    </row>
    <row r="5770" spans="1:1">
      <c r="A5770" s="16" t="s">
        <v>69</v>
      </c>
    </row>
    <row r="5771" spans="1:1">
      <c r="A5771" s="16" t="s">
        <v>195</v>
      </c>
    </row>
    <row r="5772" spans="1:1">
      <c r="A5772" s="69" t="s">
        <v>361</v>
      </c>
    </row>
    <row r="5773" spans="1:1">
      <c r="A5773" s="158" t="s">
        <v>362</v>
      </c>
    </row>
    <row r="5774" spans="1:1">
      <c r="A5774" s="16" t="s">
        <v>180</v>
      </c>
    </row>
    <row r="5775" spans="1:1">
      <c r="A5775" s="16" t="s">
        <v>68</v>
      </c>
    </row>
    <row r="5776" spans="1:1">
      <c r="A5776" s="16" t="s">
        <v>69</v>
      </c>
    </row>
    <row r="5777" spans="1:1">
      <c r="A5777" s="16" t="s">
        <v>195</v>
      </c>
    </row>
    <row r="5778" spans="1:1">
      <c r="A5778" s="69" t="s">
        <v>361</v>
      </c>
    </row>
    <row r="5779" spans="1:1">
      <c r="A5779" s="158" t="s">
        <v>362</v>
      </c>
    </row>
    <row r="5780" spans="1:1">
      <c r="A5780" s="16" t="s">
        <v>180</v>
      </c>
    </row>
    <row r="5781" spans="1:1">
      <c r="A5781" s="16" t="s">
        <v>68</v>
      </c>
    </row>
    <row r="5782" spans="1:1">
      <c r="A5782" s="16" t="s">
        <v>69</v>
      </c>
    </row>
    <row r="5783" spans="1:1">
      <c r="A5783" s="16" t="s">
        <v>195</v>
      </c>
    </row>
    <row r="5784" spans="1:1">
      <c r="A5784" s="69" t="s">
        <v>361</v>
      </c>
    </row>
    <row r="5785" spans="1:1">
      <c r="A5785" s="158" t="s">
        <v>362</v>
      </c>
    </row>
    <row r="5786" spans="1:1">
      <c r="A5786" s="16" t="s">
        <v>180</v>
      </c>
    </row>
    <row r="5787" spans="1:1">
      <c r="A5787" s="16" t="s">
        <v>68</v>
      </c>
    </row>
    <row r="5788" spans="1:1">
      <c r="A5788" s="16" t="s">
        <v>69</v>
      </c>
    </row>
    <row r="5789" spans="1:1">
      <c r="A5789" s="16" t="s">
        <v>195</v>
      </c>
    </row>
    <row r="5790" spans="1:1">
      <c r="A5790" s="69" t="s">
        <v>361</v>
      </c>
    </row>
    <row r="5791" spans="1:1">
      <c r="A5791" s="158" t="s">
        <v>362</v>
      </c>
    </row>
    <row r="5792" spans="1:1">
      <c r="A5792" s="16" t="s">
        <v>180</v>
      </c>
    </row>
    <row r="5793" spans="1:1">
      <c r="A5793" s="16" t="s">
        <v>68</v>
      </c>
    </row>
    <row r="5794" spans="1:1">
      <c r="A5794" s="16" t="s">
        <v>69</v>
      </c>
    </row>
    <row r="5795" spans="1:1">
      <c r="A5795" s="16" t="s">
        <v>195</v>
      </c>
    </row>
    <row r="5796" spans="1:1">
      <c r="A5796" s="69" t="s">
        <v>361</v>
      </c>
    </row>
    <row r="5797" spans="1:1">
      <c r="A5797" s="158" t="s">
        <v>362</v>
      </c>
    </row>
    <row r="5798" spans="1:1">
      <c r="A5798" s="16" t="s">
        <v>180</v>
      </c>
    </row>
    <row r="5799" spans="1:1">
      <c r="A5799" s="16" t="s">
        <v>68</v>
      </c>
    </row>
    <row r="5800" spans="1:1">
      <c r="A5800" s="16" t="s">
        <v>69</v>
      </c>
    </row>
    <row r="5801" spans="1:1">
      <c r="A5801" s="16" t="s">
        <v>195</v>
      </c>
    </row>
    <row r="5802" spans="1:1">
      <c r="A5802" s="69" t="s">
        <v>361</v>
      </c>
    </row>
    <row r="5803" spans="1:1">
      <c r="A5803" s="158" t="s">
        <v>362</v>
      </c>
    </row>
    <row r="5804" spans="1:1">
      <c r="A5804" s="16" t="s">
        <v>180</v>
      </c>
    </row>
    <row r="5805" spans="1:1">
      <c r="A5805" s="16" t="s">
        <v>68</v>
      </c>
    </row>
    <row r="5806" spans="1:1">
      <c r="A5806" s="16" t="s">
        <v>69</v>
      </c>
    </row>
    <row r="5807" spans="1:1">
      <c r="A5807" s="16" t="s">
        <v>195</v>
      </c>
    </row>
    <row r="5808" spans="1:1">
      <c r="A5808" s="69" t="s">
        <v>361</v>
      </c>
    </row>
    <row r="5809" spans="1:1">
      <c r="A5809" s="158" t="s">
        <v>362</v>
      </c>
    </row>
    <row r="5810" spans="1:1">
      <c r="A5810" s="16" t="s">
        <v>180</v>
      </c>
    </row>
    <row r="5811" spans="1:1">
      <c r="A5811" s="16" t="s">
        <v>68</v>
      </c>
    </row>
    <row r="5812" spans="1:1">
      <c r="A5812" s="16" t="s">
        <v>69</v>
      </c>
    </row>
    <row r="5813" spans="1:1">
      <c r="A5813" s="16" t="s">
        <v>195</v>
      </c>
    </row>
    <row r="5814" spans="1:1">
      <c r="A5814" s="69" t="s">
        <v>361</v>
      </c>
    </row>
    <row r="5815" spans="1:1">
      <c r="A5815" s="158" t="s">
        <v>362</v>
      </c>
    </row>
    <row r="5816" spans="1:1">
      <c r="A5816" s="16" t="s">
        <v>180</v>
      </c>
    </row>
    <row r="5817" spans="1:1">
      <c r="A5817" s="16" t="s">
        <v>68</v>
      </c>
    </row>
    <row r="5818" spans="1:1">
      <c r="A5818" s="16" t="s">
        <v>69</v>
      </c>
    </row>
    <row r="5819" spans="1:1">
      <c r="A5819" s="16" t="s">
        <v>195</v>
      </c>
    </row>
    <row r="5820" spans="1:1">
      <c r="A5820" s="69" t="s">
        <v>361</v>
      </c>
    </row>
    <row r="5821" spans="1:1">
      <c r="A5821" s="158" t="s">
        <v>362</v>
      </c>
    </row>
    <row r="5822" spans="1:1">
      <c r="A5822" s="16" t="s">
        <v>180</v>
      </c>
    </row>
    <row r="5823" spans="1:1">
      <c r="A5823" s="16" t="s">
        <v>68</v>
      </c>
    </row>
    <row r="5824" spans="1:1">
      <c r="A5824" s="16" t="s">
        <v>69</v>
      </c>
    </row>
    <row r="5825" spans="1:1">
      <c r="A5825" s="16" t="s">
        <v>195</v>
      </c>
    </row>
    <row r="5826" spans="1:1">
      <c r="A5826" s="69" t="s">
        <v>361</v>
      </c>
    </row>
    <row r="5827" spans="1:1">
      <c r="A5827" s="158" t="s">
        <v>362</v>
      </c>
    </row>
    <row r="5828" spans="1:1">
      <c r="A5828" s="16" t="s">
        <v>180</v>
      </c>
    </row>
    <row r="5829" spans="1:1">
      <c r="A5829" s="16" t="s">
        <v>68</v>
      </c>
    </row>
    <row r="5830" spans="1:1">
      <c r="A5830" s="16" t="s">
        <v>69</v>
      </c>
    </row>
    <row r="5831" spans="1:1">
      <c r="A5831" s="16" t="s">
        <v>195</v>
      </c>
    </row>
    <row r="5832" spans="1:1">
      <c r="A5832" s="69" t="s">
        <v>361</v>
      </c>
    </row>
    <row r="5833" spans="1:1">
      <c r="A5833" s="158" t="s">
        <v>362</v>
      </c>
    </row>
    <row r="5834" spans="1:1">
      <c r="A5834" s="16" t="s">
        <v>180</v>
      </c>
    </row>
    <row r="5835" spans="1:1">
      <c r="A5835" s="16" t="s">
        <v>68</v>
      </c>
    </row>
    <row r="5836" spans="1:1">
      <c r="A5836" s="16" t="s">
        <v>69</v>
      </c>
    </row>
    <row r="5837" spans="1:1">
      <c r="A5837" s="16" t="s">
        <v>195</v>
      </c>
    </row>
    <row r="5838" spans="1:1">
      <c r="A5838" s="69" t="s">
        <v>361</v>
      </c>
    </row>
    <row r="5839" spans="1:1">
      <c r="A5839" s="158" t="s">
        <v>362</v>
      </c>
    </row>
    <row r="5840" spans="1:1">
      <c r="A5840" s="16" t="s">
        <v>180</v>
      </c>
    </row>
    <row r="5841" spans="1:1">
      <c r="A5841" s="16" t="s">
        <v>68</v>
      </c>
    </row>
    <row r="5842" spans="1:1">
      <c r="A5842" s="16" t="s">
        <v>69</v>
      </c>
    </row>
    <row r="5843" spans="1:1">
      <c r="A5843" s="16" t="s">
        <v>195</v>
      </c>
    </row>
    <row r="5844" spans="1:1">
      <c r="A5844" s="69" t="s">
        <v>361</v>
      </c>
    </row>
    <row r="5845" spans="1:1">
      <c r="A5845" s="158" t="s">
        <v>362</v>
      </c>
    </row>
    <row r="5846" spans="1:1">
      <c r="A5846" s="16" t="s">
        <v>180</v>
      </c>
    </row>
    <row r="5847" spans="1:1">
      <c r="A5847" s="16" t="s">
        <v>68</v>
      </c>
    </row>
    <row r="5848" spans="1:1">
      <c r="A5848" s="16" t="s">
        <v>69</v>
      </c>
    </row>
    <row r="5849" spans="1:1">
      <c r="A5849" s="16" t="s">
        <v>195</v>
      </c>
    </row>
    <row r="5850" spans="1:1">
      <c r="A5850" s="69" t="s">
        <v>361</v>
      </c>
    </row>
    <row r="5851" spans="1:1">
      <c r="A5851" s="158" t="s">
        <v>362</v>
      </c>
    </row>
    <row r="5852" spans="1:1">
      <c r="A5852" s="16" t="s">
        <v>180</v>
      </c>
    </row>
    <row r="5853" spans="1:1">
      <c r="A5853" s="16" t="s">
        <v>68</v>
      </c>
    </row>
    <row r="5854" spans="1:1">
      <c r="A5854" s="16" t="s">
        <v>69</v>
      </c>
    </row>
    <row r="5855" spans="1:1">
      <c r="A5855" s="16" t="s">
        <v>195</v>
      </c>
    </row>
    <row r="5856" spans="1:1">
      <c r="A5856" s="69" t="s">
        <v>361</v>
      </c>
    </row>
    <row r="5857" spans="1:1">
      <c r="A5857" s="158" t="s">
        <v>362</v>
      </c>
    </row>
    <row r="5858" spans="1:1">
      <c r="A5858" s="16" t="s">
        <v>180</v>
      </c>
    </row>
    <row r="5859" spans="1:1">
      <c r="A5859" s="16" t="s">
        <v>68</v>
      </c>
    </row>
    <row r="5860" spans="1:1">
      <c r="A5860" s="16" t="s">
        <v>69</v>
      </c>
    </row>
    <row r="5861" spans="1:1">
      <c r="A5861" s="16" t="s">
        <v>195</v>
      </c>
    </row>
    <row r="5862" spans="1:1">
      <c r="A5862" s="69" t="s">
        <v>361</v>
      </c>
    </row>
    <row r="5863" spans="1:1">
      <c r="A5863" s="158" t="s">
        <v>362</v>
      </c>
    </row>
    <row r="5864" spans="1:1">
      <c r="A5864" s="16" t="s">
        <v>180</v>
      </c>
    </row>
    <row r="5865" spans="1:1">
      <c r="A5865" s="16" t="s">
        <v>68</v>
      </c>
    </row>
    <row r="5866" spans="1:1">
      <c r="A5866" s="16" t="s">
        <v>69</v>
      </c>
    </row>
    <row r="5867" spans="1:1">
      <c r="A5867" s="16" t="s">
        <v>195</v>
      </c>
    </row>
    <row r="5868" spans="1:1">
      <c r="A5868" s="69" t="s">
        <v>361</v>
      </c>
    </row>
    <row r="5869" spans="1:1">
      <c r="A5869" s="158" t="s">
        <v>362</v>
      </c>
    </row>
    <row r="5870" spans="1:1">
      <c r="A5870" s="16" t="s">
        <v>180</v>
      </c>
    </row>
    <row r="5871" spans="1:1">
      <c r="A5871" s="16" t="s">
        <v>68</v>
      </c>
    </row>
    <row r="5872" spans="1:1">
      <c r="A5872" s="16" t="s">
        <v>69</v>
      </c>
    </row>
    <row r="5873" spans="1:1">
      <c r="A5873" s="16" t="s">
        <v>195</v>
      </c>
    </row>
    <row r="5874" spans="1:1">
      <c r="A5874" s="69" t="s">
        <v>361</v>
      </c>
    </row>
    <row r="5875" spans="1:1">
      <c r="A5875" s="158" t="s">
        <v>362</v>
      </c>
    </row>
    <row r="5876" spans="1:1">
      <c r="A5876" s="16" t="s">
        <v>180</v>
      </c>
    </row>
    <row r="5877" spans="1:1">
      <c r="A5877" s="16" t="s">
        <v>68</v>
      </c>
    </row>
    <row r="5878" spans="1:1">
      <c r="A5878" s="16" t="s">
        <v>69</v>
      </c>
    </row>
    <row r="5879" spans="1:1">
      <c r="A5879" s="16" t="s">
        <v>195</v>
      </c>
    </row>
    <row r="5880" spans="1:1">
      <c r="A5880" s="69" t="s">
        <v>361</v>
      </c>
    </row>
    <row r="5881" spans="1:1">
      <c r="A5881" s="158" t="s">
        <v>362</v>
      </c>
    </row>
    <row r="5882" spans="1:1">
      <c r="A5882" s="16" t="s">
        <v>180</v>
      </c>
    </row>
    <row r="5883" spans="1:1">
      <c r="A5883" s="16" t="s">
        <v>68</v>
      </c>
    </row>
    <row r="5884" spans="1:1">
      <c r="A5884" s="16" t="s">
        <v>69</v>
      </c>
    </row>
    <row r="5885" spans="1:1">
      <c r="A5885" s="16" t="s">
        <v>195</v>
      </c>
    </row>
    <row r="5886" spans="1:1">
      <c r="A5886" s="69" t="s">
        <v>361</v>
      </c>
    </row>
    <row r="5887" spans="1:1">
      <c r="A5887" s="158" t="s">
        <v>362</v>
      </c>
    </row>
    <row r="5888" spans="1:1">
      <c r="A5888" s="16" t="s">
        <v>180</v>
      </c>
    </row>
    <row r="5889" spans="1:1">
      <c r="A5889" s="16" t="s">
        <v>68</v>
      </c>
    </row>
    <row r="5890" spans="1:1">
      <c r="A5890" s="16" t="s">
        <v>69</v>
      </c>
    </row>
    <row r="5891" spans="1:1">
      <c r="A5891" s="16" t="s">
        <v>195</v>
      </c>
    </row>
    <row r="5892" spans="1:1">
      <c r="A5892" s="69" t="s">
        <v>361</v>
      </c>
    </row>
    <row r="5893" spans="1:1">
      <c r="A5893" s="158" t="s">
        <v>362</v>
      </c>
    </row>
    <row r="5894" spans="1:1">
      <c r="A5894" s="16" t="s">
        <v>180</v>
      </c>
    </row>
    <row r="5895" spans="1:1">
      <c r="A5895" s="16" t="s">
        <v>68</v>
      </c>
    </row>
    <row r="5896" spans="1:1">
      <c r="A5896" s="16" t="s">
        <v>69</v>
      </c>
    </row>
    <row r="5897" spans="1:1">
      <c r="A5897" s="16" t="s">
        <v>195</v>
      </c>
    </row>
    <row r="5898" spans="1:1">
      <c r="A5898" s="69" t="s">
        <v>361</v>
      </c>
    </row>
    <row r="5899" spans="1:1">
      <c r="A5899" s="158" t="s">
        <v>362</v>
      </c>
    </row>
    <row r="5900" spans="1:1">
      <c r="A5900" s="16" t="s">
        <v>180</v>
      </c>
    </row>
    <row r="5901" spans="1:1">
      <c r="A5901" s="16" t="s">
        <v>68</v>
      </c>
    </row>
    <row r="5902" spans="1:1">
      <c r="A5902" s="16" t="s">
        <v>69</v>
      </c>
    </row>
    <row r="5903" spans="1:1">
      <c r="A5903" s="16" t="s">
        <v>195</v>
      </c>
    </row>
    <row r="5904" spans="1:1">
      <c r="A5904" s="69" t="s">
        <v>361</v>
      </c>
    </row>
    <row r="5905" spans="1:1">
      <c r="A5905" s="158" t="s">
        <v>362</v>
      </c>
    </row>
    <row r="5906" spans="1:1">
      <c r="A5906" s="16" t="s">
        <v>180</v>
      </c>
    </row>
    <row r="5907" spans="1:1">
      <c r="A5907" s="16" t="s">
        <v>68</v>
      </c>
    </row>
    <row r="5908" spans="1:1">
      <c r="A5908" s="16" t="s">
        <v>69</v>
      </c>
    </row>
    <row r="5909" spans="1:1">
      <c r="A5909" s="16" t="s">
        <v>195</v>
      </c>
    </row>
    <row r="5910" spans="1:1">
      <c r="A5910" s="69" t="s">
        <v>361</v>
      </c>
    </row>
    <row r="5911" spans="1:1">
      <c r="A5911" s="158" t="s">
        <v>362</v>
      </c>
    </row>
    <row r="5912" spans="1:1">
      <c r="A5912" s="16" t="s">
        <v>180</v>
      </c>
    </row>
    <row r="5913" spans="1:1">
      <c r="A5913" s="16" t="s">
        <v>68</v>
      </c>
    </row>
    <row r="5914" spans="1:1">
      <c r="A5914" s="16" t="s">
        <v>69</v>
      </c>
    </row>
    <row r="5915" spans="1:1">
      <c r="A5915" s="16" t="s">
        <v>195</v>
      </c>
    </row>
    <row r="5916" spans="1:1">
      <c r="A5916" s="69" t="s">
        <v>361</v>
      </c>
    </row>
    <row r="5917" spans="1:1">
      <c r="A5917" s="158" t="s">
        <v>362</v>
      </c>
    </row>
    <row r="5918" spans="1:1">
      <c r="A5918" s="16" t="s">
        <v>180</v>
      </c>
    </row>
    <row r="5919" spans="1:1">
      <c r="A5919" s="16" t="s">
        <v>68</v>
      </c>
    </row>
    <row r="5920" spans="1:1">
      <c r="A5920" s="16" t="s">
        <v>69</v>
      </c>
    </row>
    <row r="5921" spans="1:1">
      <c r="A5921" s="16" t="s">
        <v>195</v>
      </c>
    </row>
    <row r="5922" spans="1:1">
      <c r="A5922" s="69" t="s">
        <v>361</v>
      </c>
    </row>
    <row r="5923" spans="1:1">
      <c r="A5923" s="158" t="s">
        <v>362</v>
      </c>
    </row>
    <row r="5924" spans="1:1">
      <c r="A5924" s="16" t="s">
        <v>180</v>
      </c>
    </row>
    <row r="5925" spans="1:1">
      <c r="A5925" s="16" t="s">
        <v>68</v>
      </c>
    </row>
    <row r="5926" spans="1:1">
      <c r="A5926" s="16" t="s">
        <v>69</v>
      </c>
    </row>
    <row r="5927" spans="1:1">
      <c r="A5927" s="16" t="s">
        <v>195</v>
      </c>
    </row>
    <row r="5928" spans="1:1">
      <c r="A5928" s="69" t="s">
        <v>361</v>
      </c>
    </row>
    <row r="5929" spans="1:1">
      <c r="A5929" s="158" t="s">
        <v>362</v>
      </c>
    </row>
    <row r="5930" spans="1:1">
      <c r="A5930" s="16" t="s">
        <v>180</v>
      </c>
    </row>
    <row r="5931" spans="1:1">
      <c r="A5931" s="16" t="s">
        <v>68</v>
      </c>
    </row>
    <row r="5932" spans="1:1">
      <c r="A5932" s="16" t="s">
        <v>69</v>
      </c>
    </row>
    <row r="5933" spans="1:1">
      <c r="A5933" s="16" t="s">
        <v>195</v>
      </c>
    </row>
    <row r="5934" spans="1:1">
      <c r="A5934" s="69" t="s">
        <v>361</v>
      </c>
    </row>
    <row r="5935" spans="1:1">
      <c r="A5935" s="158" t="s">
        <v>362</v>
      </c>
    </row>
    <row r="5936" spans="1:1">
      <c r="A5936" s="16" t="s">
        <v>180</v>
      </c>
    </row>
    <row r="5937" spans="1:1">
      <c r="A5937" s="16" t="s">
        <v>68</v>
      </c>
    </row>
    <row r="5938" spans="1:1">
      <c r="A5938" s="16" t="s">
        <v>69</v>
      </c>
    </row>
    <row r="5939" spans="1:1">
      <c r="A5939" s="16" t="s">
        <v>195</v>
      </c>
    </row>
    <row r="5940" spans="1:1">
      <c r="A5940" s="69" t="s">
        <v>361</v>
      </c>
    </row>
    <row r="5941" spans="1:1">
      <c r="A5941" s="158" t="s">
        <v>362</v>
      </c>
    </row>
    <row r="5942" spans="1:1">
      <c r="A5942" s="16" t="s">
        <v>180</v>
      </c>
    </row>
    <row r="5943" spans="1:1">
      <c r="A5943" s="16" t="s">
        <v>68</v>
      </c>
    </row>
    <row r="5944" spans="1:1">
      <c r="A5944" s="16" t="s">
        <v>69</v>
      </c>
    </row>
    <row r="5945" spans="1:1">
      <c r="A5945" s="16" t="s">
        <v>195</v>
      </c>
    </row>
    <row r="5946" spans="1:1">
      <c r="A5946" s="69" t="s">
        <v>361</v>
      </c>
    </row>
    <row r="5947" spans="1:1">
      <c r="A5947" s="158" t="s">
        <v>362</v>
      </c>
    </row>
    <row r="5948" spans="1:1">
      <c r="A5948" s="16" t="s">
        <v>180</v>
      </c>
    </row>
    <row r="5949" spans="1:1">
      <c r="A5949" s="16" t="s">
        <v>68</v>
      </c>
    </row>
    <row r="5950" spans="1:1">
      <c r="A5950" s="16" t="s">
        <v>69</v>
      </c>
    </row>
    <row r="5951" spans="1:1">
      <c r="A5951" s="16" t="s">
        <v>195</v>
      </c>
    </row>
    <row r="5952" spans="1:1">
      <c r="A5952" s="69" t="s">
        <v>361</v>
      </c>
    </row>
    <row r="5953" spans="1:1">
      <c r="A5953" s="158" t="s">
        <v>362</v>
      </c>
    </row>
    <row r="5954" spans="1:1">
      <c r="A5954" s="16" t="s">
        <v>180</v>
      </c>
    </row>
    <row r="5955" spans="1:1">
      <c r="A5955" s="16" t="s">
        <v>68</v>
      </c>
    </row>
    <row r="5956" spans="1:1">
      <c r="A5956" s="16" t="s">
        <v>69</v>
      </c>
    </row>
    <row r="5957" spans="1:1">
      <c r="A5957" s="16" t="s">
        <v>195</v>
      </c>
    </row>
    <row r="5958" spans="1:1">
      <c r="A5958" s="69" t="s">
        <v>361</v>
      </c>
    </row>
    <row r="5959" spans="1:1">
      <c r="A5959" s="158" t="s">
        <v>362</v>
      </c>
    </row>
    <row r="5960" spans="1:1">
      <c r="A5960" s="16" t="s">
        <v>180</v>
      </c>
    </row>
    <row r="5961" spans="1:1">
      <c r="A5961" s="16" t="s">
        <v>68</v>
      </c>
    </row>
    <row r="5962" spans="1:1">
      <c r="A5962" s="16" t="s">
        <v>69</v>
      </c>
    </row>
    <row r="5963" spans="1:1">
      <c r="A5963" s="16" t="s">
        <v>195</v>
      </c>
    </row>
    <row r="5964" spans="1:1">
      <c r="A5964" s="69" t="s">
        <v>361</v>
      </c>
    </row>
    <row r="5965" spans="1:1">
      <c r="A5965" s="158" t="s">
        <v>362</v>
      </c>
    </row>
    <row r="5966" spans="1:1">
      <c r="A5966" s="16" t="s">
        <v>180</v>
      </c>
    </row>
    <row r="5967" spans="1:1">
      <c r="A5967" s="16" t="s">
        <v>68</v>
      </c>
    </row>
    <row r="5968" spans="1:1">
      <c r="A5968" s="16" t="s">
        <v>69</v>
      </c>
    </row>
    <row r="5969" spans="1:1">
      <c r="A5969" s="16" t="s">
        <v>195</v>
      </c>
    </row>
    <row r="5970" spans="1:1">
      <c r="A5970" s="69" t="s">
        <v>361</v>
      </c>
    </row>
    <row r="5971" spans="1:1">
      <c r="A5971" s="158" t="s">
        <v>362</v>
      </c>
    </row>
    <row r="5972" spans="1:1">
      <c r="A5972" s="16" t="s">
        <v>180</v>
      </c>
    </row>
    <row r="5973" spans="1:1">
      <c r="A5973" s="16" t="s">
        <v>68</v>
      </c>
    </row>
    <row r="5974" spans="1:1">
      <c r="A5974" s="16" t="s">
        <v>69</v>
      </c>
    </row>
    <row r="5975" spans="1:1">
      <c r="A5975" s="16" t="s">
        <v>195</v>
      </c>
    </row>
    <row r="5976" spans="1:1">
      <c r="A5976" s="69" t="s">
        <v>361</v>
      </c>
    </row>
    <row r="5977" spans="1:1">
      <c r="A5977" s="158" t="s">
        <v>362</v>
      </c>
    </row>
    <row r="5978" spans="1:1">
      <c r="A5978" s="16" t="s">
        <v>180</v>
      </c>
    </row>
    <row r="5979" spans="1:1">
      <c r="A5979" s="16" t="s">
        <v>68</v>
      </c>
    </row>
    <row r="5980" spans="1:1">
      <c r="A5980" s="16" t="s">
        <v>69</v>
      </c>
    </row>
    <row r="5981" spans="1:1">
      <c r="A5981" s="16" t="s">
        <v>195</v>
      </c>
    </row>
    <row r="5982" spans="1:1">
      <c r="A5982" s="69" t="s">
        <v>361</v>
      </c>
    </row>
    <row r="5983" spans="1:1">
      <c r="A5983" s="158" t="s">
        <v>362</v>
      </c>
    </row>
    <row r="5984" spans="1:1">
      <c r="A5984" s="16" t="s">
        <v>180</v>
      </c>
    </row>
    <row r="5985" spans="1:1">
      <c r="A5985" s="16" t="s">
        <v>68</v>
      </c>
    </row>
    <row r="5986" spans="1:1">
      <c r="A5986" s="16" t="s">
        <v>69</v>
      </c>
    </row>
    <row r="5987" spans="1:1">
      <c r="A5987" s="16" t="s">
        <v>195</v>
      </c>
    </row>
    <row r="5988" spans="1:1">
      <c r="A5988" s="69" t="s">
        <v>361</v>
      </c>
    </row>
    <row r="5989" spans="1:1">
      <c r="A5989" s="158" t="s">
        <v>362</v>
      </c>
    </row>
    <row r="5990" spans="1:1">
      <c r="A5990" s="16" t="s">
        <v>180</v>
      </c>
    </row>
    <row r="5991" spans="1:1">
      <c r="A5991" s="16" t="s">
        <v>68</v>
      </c>
    </row>
    <row r="5992" spans="1:1">
      <c r="A5992" s="16" t="s">
        <v>69</v>
      </c>
    </row>
    <row r="5993" spans="1:1">
      <c r="A5993" s="16" t="s">
        <v>195</v>
      </c>
    </row>
    <row r="5994" spans="1:1">
      <c r="A5994" s="69" t="s">
        <v>361</v>
      </c>
    </row>
    <row r="5995" spans="1:1">
      <c r="A5995" s="158" t="s">
        <v>362</v>
      </c>
    </row>
    <row r="5996" spans="1:1">
      <c r="A5996" s="16" t="s">
        <v>180</v>
      </c>
    </row>
    <row r="5997" spans="1:1">
      <c r="A5997" s="16" t="s">
        <v>68</v>
      </c>
    </row>
    <row r="5998" spans="1:1">
      <c r="A5998" s="16" t="s">
        <v>69</v>
      </c>
    </row>
    <row r="5999" spans="1:1">
      <c r="A5999" s="16" t="s">
        <v>195</v>
      </c>
    </row>
    <row r="6000" spans="1:1">
      <c r="A6000" s="69" t="s">
        <v>361</v>
      </c>
    </row>
    <row r="6001" spans="1:1">
      <c r="A6001" s="158" t="s">
        <v>362</v>
      </c>
    </row>
    <row r="6002" spans="1:1">
      <c r="A6002" s="16" t="s">
        <v>180</v>
      </c>
    </row>
    <row r="6003" spans="1:1">
      <c r="A6003" s="16" t="s">
        <v>68</v>
      </c>
    </row>
    <row r="6004" spans="1:1">
      <c r="A6004" s="16" t="s">
        <v>69</v>
      </c>
    </row>
    <row r="6005" spans="1:1">
      <c r="A6005" s="16" t="s">
        <v>195</v>
      </c>
    </row>
    <row r="6006" spans="1:1">
      <c r="A6006" s="69" t="s">
        <v>361</v>
      </c>
    </row>
    <row r="6007" spans="1:1">
      <c r="A6007" s="158" t="s">
        <v>362</v>
      </c>
    </row>
    <row r="6008" spans="1:1">
      <c r="A6008" s="16" t="s">
        <v>180</v>
      </c>
    </row>
    <row r="6009" spans="1:1">
      <c r="A6009" s="16" t="s">
        <v>68</v>
      </c>
    </row>
    <row r="6010" spans="1:1">
      <c r="A6010" s="16" t="s">
        <v>69</v>
      </c>
    </row>
    <row r="6011" spans="1:1">
      <c r="A6011" s="16" t="s">
        <v>195</v>
      </c>
    </row>
    <row r="6012" spans="1:1">
      <c r="A6012" s="69" t="s">
        <v>361</v>
      </c>
    </row>
    <row r="6013" spans="1:1">
      <c r="A6013" s="158" t="s">
        <v>362</v>
      </c>
    </row>
    <row r="6014" spans="1:1">
      <c r="A6014" s="16" t="s">
        <v>180</v>
      </c>
    </row>
    <row r="6015" spans="1:1">
      <c r="A6015" s="16" t="s">
        <v>68</v>
      </c>
    </row>
    <row r="6016" spans="1:1">
      <c r="A6016" s="16" t="s">
        <v>69</v>
      </c>
    </row>
    <row r="6017" spans="1:1">
      <c r="A6017" s="16" t="s">
        <v>195</v>
      </c>
    </row>
    <row r="6018" spans="1:1">
      <c r="A6018" s="69" t="s">
        <v>361</v>
      </c>
    </row>
    <row r="6019" spans="1:1">
      <c r="A6019" s="158" t="s">
        <v>362</v>
      </c>
    </row>
    <row r="6020" spans="1:1">
      <c r="A6020" s="16" t="s">
        <v>180</v>
      </c>
    </row>
    <row r="6021" spans="1:1">
      <c r="A6021" s="16" t="s">
        <v>68</v>
      </c>
    </row>
    <row r="6022" spans="1:1">
      <c r="A6022" s="16" t="s">
        <v>69</v>
      </c>
    </row>
    <row r="6023" spans="1:1">
      <c r="A6023" s="16" t="s">
        <v>195</v>
      </c>
    </row>
    <row r="6024" spans="1:1">
      <c r="A6024" s="69" t="s">
        <v>361</v>
      </c>
    </row>
    <row r="6025" spans="1:1">
      <c r="A6025" s="158" t="s">
        <v>362</v>
      </c>
    </row>
    <row r="6026" spans="1:1">
      <c r="A6026" s="16" t="s">
        <v>180</v>
      </c>
    </row>
    <row r="6027" spans="1:1">
      <c r="A6027" s="16" t="s">
        <v>68</v>
      </c>
    </row>
    <row r="6028" spans="1:1">
      <c r="A6028" s="16" t="s">
        <v>69</v>
      </c>
    </row>
    <row r="6029" spans="1:1">
      <c r="A6029" s="16" t="s">
        <v>195</v>
      </c>
    </row>
    <row r="6030" spans="1:1">
      <c r="A6030" s="69" t="s">
        <v>361</v>
      </c>
    </row>
    <row r="6031" spans="1:1">
      <c r="A6031" s="158" t="s">
        <v>362</v>
      </c>
    </row>
    <row r="6032" spans="1:1">
      <c r="A6032" s="16" t="s">
        <v>180</v>
      </c>
    </row>
    <row r="6033" spans="1:1">
      <c r="A6033" s="16" t="s">
        <v>68</v>
      </c>
    </row>
    <row r="6034" spans="1:1">
      <c r="A6034" s="16" t="s">
        <v>69</v>
      </c>
    </row>
    <row r="6035" spans="1:1">
      <c r="A6035" s="16" t="s">
        <v>195</v>
      </c>
    </row>
    <row r="6036" spans="1:1">
      <c r="A6036" s="69" t="s">
        <v>361</v>
      </c>
    </row>
    <row r="6037" spans="1:1">
      <c r="A6037" s="158" t="s">
        <v>362</v>
      </c>
    </row>
    <row r="6038" spans="1:1">
      <c r="A6038" s="16" t="s">
        <v>180</v>
      </c>
    </row>
    <row r="6039" spans="1:1">
      <c r="A6039" s="16" t="s">
        <v>68</v>
      </c>
    </row>
    <row r="6040" spans="1:1">
      <c r="A6040" s="16" t="s">
        <v>69</v>
      </c>
    </row>
    <row r="6041" spans="1:1">
      <c r="A6041" s="16" t="s">
        <v>195</v>
      </c>
    </row>
    <row r="6042" spans="1:1">
      <c r="A6042" s="69" t="s">
        <v>361</v>
      </c>
    </row>
    <row r="6043" spans="1:1">
      <c r="A6043" s="158" t="s">
        <v>362</v>
      </c>
    </row>
    <row r="6044" spans="1:1">
      <c r="A6044" s="16" t="s">
        <v>180</v>
      </c>
    </row>
    <row r="6045" spans="1:1">
      <c r="A6045" s="16" t="s">
        <v>68</v>
      </c>
    </row>
    <row r="6046" spans="1:1">
      <c r="A6046" s="16" t="s">
        <v>69</v>
      </c>
    </row>
    <row r="6047" spans="1:1">
      <c r="A6047" s="16" t="s">
        <v>195</v>
      </c>
    </row>
    <row r="6048" spans="1:1">
      <c r="A6048" s="69" t="s">
        <v>361</v>
      </c>
    </row>
    <row r="6049" spans="1:1">
      <c r="A6049" s="158" t="s">
        <v>362</v>
      </c>
    </row>
    <row r="6050" spans="1:1">
      <c r="A6050" s="16" t="s">
        <v>180</v>
      </c>
    </row>
    <row r="6051" spans="1:1">
      <c r="A6051" s="16" t="s">
        <v>68</v>
      </c>
    </row>
    <row r="6052" spans="1:1">
      <c r="A6052" s="16" t="s">
        <v>69</v>
      </c>
    </row>
    <row r="6053" spans="1:1">
      <c r="A6053" s="16" t="s">
        <v>195</v>
      </c>
    </row>
    <row r="6054" spans="1:1">
      <c r="A6054" s="69" t="s">
        <v>361</v>
      </c>
    </row>
    <row r="6055" spans="1:1">
      <c r="A6055" s="158" t="s">
        <v>362</v>
      </c>
    </row>
    <row r="6056" spans="1:1">
      <c r="A6056" s="16" t="s">
        <v>180</v>
      </c>
    </row>
    <row r="6057" spans="1:1">
      <c r="A6057" s="16" t="s">
        <v>68</v>
      </c>
    </row>
    <row r="6058" spans="1:1">
      <c r="A6058" s="16" t="s">
        <v>69</v>
      </c>
    </row>
    <row r="6059" spans="1:1">
      <c r="A6059" s="16" t="s">
        <v>195</v>
      </c>
    </row>
    <row r="6060" spans="1:1">
      <c r="A6060" s="69" t="s">
        <v>361</v>
      </c>
    </row>
    <row r="6061" spans="1:1">
      <c r="A6061" s="158" t="s">
        <v>362</v>
      </c>
    </row>
    <row r="6062" spans="1:1">
      <c r="A6062" s="16" t="s">
        <v>180</v>
      </c>
    </row>
    <row r="6063" spans="1:1">
      <c r="A6063" s="16" t="s">
        <v>68</v>
      </c>
    </row>
    <row r="6064" spans="1:1">
      <c r="A6064" s="16" t="s">
        <v>69</v>
      </c>
    </row>
    <row r="6065" spans="1:1">
      <c r="A6065" s="16" t="s">
        <v>195</v>
      </c>
    </row>
    <row r="6066" spans="1:1">
      <c r="A6066" s="69" t="s">
        <v>361</v>
      </c>
    </row>
    <row r="6067" spans="1:1">
      <c r="A6067" s="158" t="s">
        <v>362</v>
      </c>
    </row>
    <row r="6068" spans="1:1">
      <c r="A6068" s="16" t="s">
        <v>180</v>
      </c>
    </row>
    <row r="6069" spans="1:1">
      <c r="A6069" s="16" t="s">
        <v>68</v>
      </c>
    </row>
    <row r="6070" spans="1:1">
      <c r="A6070" s="16" t="s">
        <v>69</v>
      </c>
    </row>
    <row r="6071" spans="1:1">
      <c r="A6071" s="16" t="s">
        <v>195</v>
      </c>
    </row>
    <row r="6072" spans="1:1">
      <c r="A6072" s="69" t="s">
        <v>361</v>
      </c>
    </row>
    <row r="6073" spans="1:1">
      <c r="A6073" s="158" t="s">
        <v>362</v>
      </c>
    </row>
    <row r="6074" spans="1:1">
      <c r="A6074" s="16" t="s">
        <v>180</v>
      </c>
    </row>
    <row r="6075" spans="1:1">
      <c r="A6075" s="16" t="s">
        <v>68</v>
      </c>
    </row>
    <row r="6076" spans="1:1">
      <c r="A6076" s="16" t="s">
        <v>69</v>
      </c>
    </row>
    <row r="6077" spans="1:1">
      <c r="A6077" s="16" t="s">
        <v>195</v>
      </c>
    </row>
    <row r="6078" spans="1:1">
      <c r="A6078" s="69" t="s">
        <v>361</v>
      </c>
    </row>
    <row r="6079" spans="1:1">
      <c r="A6079" s="158" t="s">
        <v>362</v>
      </c>
    </row>
    <row r="6080" spans="1:1">
      <c r="A6080" s="16" t="s">
        <v>180</v>
      </c>
    </row>
    <row r="6081" spans="1:1">
      <c r="A6081" s="16" t="s">
        <v>68</v>
      </c>
    </row>
    <row r="6082" spans="1:1">
      <c r="A6082" s="16" t="s">
        <v>69</v>
      </c>
    </row>
    <row r="6083" spans="1:1">
      <c r="A6083" s="16" t="s">
        <v>195</v>
      </c>
    </row>
    <row r="6084" spans="1:1">
      <c r="A6084" s="69" t="s">
        <v>361</v>
      </c>
    </row>
    <row r="6085" spans="1:1">
      <c r="A6085" s="158" t="s">
        <v>362</v>
      </c>
    </row>
    <row r="6086" spans="1:1">
      <c r="A6086" s="16" t="s">
        <v>180</v>
      </c>
    </row>
    <row r="6087" spans="1:1">
      <c r="A6087" s="16" t="s">
        <v>68</v>
      </c>
    </row>
    <row r="6088" spans="1:1">
      <c r="A6088" s="16" t="s">
        <v>69</v>
      </c>
    </row>
    <row r="6089" spans="1:1">
      <c r="A6089" s="16" t="s">
        <v>195</v>
      </c>
    </row>
    <row r="6090" spans="1:1">
      <c r="A6090" s="69" t="s">
        <v>361</v>
      </c>
    </row>
    <row r="6091" spans="1:1">
      <c r="A6091" s="158" t="s">
        <v>362</v>
      </c>
    </row>
    <row r="6092" spans="1:1">
      <c r="A6092" s="16" t="s">
        <v>180</v>
      </c>
    </row>
    <row r="6093" spans="1:1">
      <c r="A6093" s="16" t="s">
        <v>68</v>
      </c>
    </row>
    <row r="6094" spans="1:1">
      <c r="A6094" s="16" t="s">
        <v>69</v>
      </c>
    </row>
    <row r="6095" spans="1:1">
      <c r="A6095" s="16" t="s">
        <v>195</v>
      </c>
    </row>
    <row r="6096" spans="1:1">
      <c r="A6096" s="69" t="s">
        <v>361</v>
      </c>
    </row>
    <row r="6097" spans="1:1">
      <c r="A6097" s="158" t="s">
        <v>362</v>
      </c>
    </row>
    <row r="6098" spans="1:1">
      <c r="A6098" s="16" t="s">
        <v>180</v>
      </c>
    </row>
    <row r="6099" spans="1:1">
      <c r="A6099" s="16" t="s">
        <v>68</v>
      </c>
    </row>
    <row r="6100" spans="1:1">
      <c r="A6100" s="16" t="s">
        <v>69</v>
      </c>
    </row>
    <row r="6101" spans="1:1">
      <c r="A6101" s="16" t="s">
        <v>195</v>
      </c>
    </row>
    <row r="6102" spans="1:1">
      <c r="A6102" s="69" t="s">
        <v>361</v>
      </c>
    </row>
    <row r="6103" spans="1:1">
      <c r="A6103" s="158" t="s">
        <v>362</v>
      </c>
    </row>
    <row r="6104" spans="1:1">
      <c r="A6104" s="16" t="s">
        <v>180</v>
      </c>
    </row>
    <row r="6105" spans="1:1">
      <c r="A6105" s="16" t="s">
        <v>68</v>
      </c>
    </row>
    <row r="6106" spans="1:1">
      <c r="A6106" s="16" t="s">
        <v>69</v>
      </c>
    </row>
    <row r="6107" spans="1:1">
      <c r="A6107" s="16" t="s">
        <v>195</v>
      </c>
    </row>
    <row r="6108" spans="1:1">
      <c r="A6108" s="69" t="s">
        <v>361</v>
      </c>
    </row>
    <row r="6109" spans="1:1">
      <c r="A6109" s="158" t="s">
        <v>362</v>
      </c>
    </row>
    <row r="6110" spans="1:1">
      <c r="A6110" s="16" t="s">
        <v>180</v>
      </c>
    </row>
    <row r="6111" spans="1:1">
      <c r="A6111" s="16" t="s">
        <v>68</v>
      </c>
    </row>
    <row r="6112" spans="1:1">
      <c r="A6112" s="16" t="s">
        <v>69</v>
      </c>
    </row>
    <row r="6113" spans="1:1">
      <c r="A6113" s="16" t="s">
        <v>195</v>
      </c>
    </row>
    <row r="6114" spans="1:1">
      <c r="A6114" s="69" t="s">
        <v>361</v>
      </c>
    </row>
    <row r="6115" spans="1:1">
      <c r="A6115" s="158" t="s">
        <v>362</v>
      </c>
    </row>
    <row r="6116" spans="1:1">
      <c r="A6116" s="16" t="s">
        <v>180</v>
      </c>
    </row>
    <row r="6117" spans="1:1">
      <c r="A6117" s="16" t="s">
        <v>68</v>
      </c>
    </row>
    <row r="6118" spans="1:1">
      <c r="A6118" s="16" t="s">
        <v>69</v>
      </c>
    </row>
    <row r="6119" spans="1:1">
      <c r="A6119" s="16" t="s">
        <v>195</v>
      </c>
    </row>
    <row r="6120" spans="1:1">
      <c r="A6120" s="69" t="s">
        <v>361</v>
      </c>
    </row>
    <row r="6121" spans="1:1">
      <c r="A6121" s="158" t="s">
        <v>362</v>
      </c>
    </row>
    <row r="6122" spans="1:1">
      <c r="A6122" s="16" t="s">
        <v>180</v>
      </c>
    </row>
    <row r="6123" spans="1:1">
      <c r="A6123" s="16" t="s">
        <v>68</v>
      </c>
    </row>
    <row r="6124" spans="1:1">
      <c r="A6124" s="16" t="s">
        <v>69</v>
      </c>
    </row>
    <row r="6125" spans="1:1">
      <c r="A6125" s="16" t="s">
        <v>195</v>
      </c>
    </row>
    <row r="6126" spans="1:1">
      <c r="A6126" s="69" t="s">
        <v>361</v>
      </c>
    </row>
    <row r="6127" spans="1:1">
      <c r="A6127" s="158" t="s">
        <v>362</v>
      </c>
    </row>
    <row r="6128" spans="1:1">
      <c r="A6128" s="16" t="s">
        <v>180</v>
      </c>
    </row>
    <row r="6129" spans="1:1">
      <c r="A6129" s="16" t="s">
        <v>68</v>
      </c>
    </row>
    <row r="6130" spans="1:1">
      <c r="A6130" s="16" t="s">
        <v>69</v>
      </c>
    </row>
    <row r="6131" spans="1:1">
      <c r="A6131" s="16" t="s">
        <v>195</v>
      </c>
    </row>
    <row r="6132" spans="1:1">
      <c r="A6132" s="69" t="s">
        <v>361</v>
      </c>
    </row>
    <row r="6133" spans="1:1">
      <c r="A6133" s="158" t="s">
        <v>362</v>
      </c>
    </row>
    <row r="6134" spans="1:1">
      <c r="A6134" s="16" t="s">
        <v>180</v>
      </c>
    </row>
    <row r="6135" spans="1:1">
      <c r="A6135" s="16" t="s">
        <v>68</v>
      </c>
    </row>
    <row r="6136" spans="1:1">
      <c r="A6136" s="16" t="s">
        <v>69</v>
      </c>
    </row>
    <row r="6137" spans="1:1">
      <c r="A6137" s="16" t="s">
        <v>195</v>
      </c>
    </row>
    <row r="6138" spans="1:1">
      <c r="A6138" s="69" t="s">
        <v>361</v>
      </c>
    </row>
    <row r="6139" spans="1:1">
      <c r="A6139" s="158" t="s">
        <v>362</v>
      </c>
    </row>
    <row r="6140" spans="1:1">
      <c r="A6140" s="16" t="s">
        <v>180</v>
      </c>
    </row>
    <row r="6141" spans="1:1">
      <c r="A6141" s="16" t="s">
        <v>68</v>
      </c>
    </row>
    <row r="6142" spans="1:1">
      <c r="A6142" s="16" t="s">
        <v>69</v>
      </c>
    </row>
    <row r="6143" spans="1:1">
      <c r="A6143" s="16" t="s">
        <v>195</v>
      </c>
    </row>
    <row r="6144" spans="1:1">
      <c r="A6144" s="69" t="s">
        <v>361</v>
      </c>
    </row>
    <row r="6145" spans="1:1">
      <c r="A6145" s="158" t="s">
        <v>362</v>
      </c>
    </row>
    <row r="6146" spans="1:1">
      <c r="A6146" s="16" t="s">
        <v>180</v>
      </c>
    </row>
    <row r="6147" spans="1:1">
      <c r="A6147" s="16" t="s">
        <v>68</v>
      </c>
    </row>
    <row r="6148" spans="1:1">
      <c r="A6148" s="16" t="s">
        <v>69</v>
      </c>
    </row>
    <row r="6149" spans="1:1">
      <c r="A6149" s="16" t="s">
        <v>195</v>
      </c>
    </row>
    <row r="6150" spans="1:1">
      <c r="A6150" s="69" t="s">
        <v>361</v>
      </c>
    </row>
    <row r="6151" spans="1:1">
      <c r="A6151" s="158" t="s">
        <v>362</v>
      </c>
    </row>
    <row r="6152" spans="1:1">
      <c r="A6152" s="16" t="s">
        <v>180</v>
      </c>
    </row>
    <row r="6153" spans="1:1">
      <c r="A6153" s="16" t="s">
        <v>68</v>
      </c>
    </row>
    <row r="6154" spans="1:1">
      <c r="A6154" s="16" t="s">
        <v>69</v>
      </c>
    </row>
    <row r="6155" spans="1:1">
      <c r="A6155" s="16" t="s">
        <v>195</v>
      </c>
    </row>
    <row r="6156" spans="1:1">
      <c r="A6156" s="69" t="s">
        <v>361</v>
      </c>
    </row>
    <row r="6157" spans="1:1">
      <c r="A6157" s="158" t="s">
        <v>362</v>
      </c>
    </row>
    <row r="6158" spans="1:1">
      <c r="A6158" s="16" t="s">
        <v>180</v>
      </c>
    </row>
    <row r="6159" spans="1:1">
      <c r="A6159" s="16" t="s">
        <v>68</v>
      </c>
    </row>
    <row r="6160" spans="1:1">
      <c r="A6160" s="16" t="s">
        <v>69</v>
      </c>
    </row>
    <row r="6161" spans="1:1">
      <c r="A6161" s="16" t="s">
        <v>195</v>
      </c>
    </row>
    <row r="6162" spans="1:1">
      <c r="A6162" s="69" t="s">
        <v>361</v>
      </c>
    </row>
    <row r="6163" spans="1:1">
      <c r="A6163" s="158" t="s">
        <v>362</v>
      </c>
    </row>
    <row r="6164" spans="1:1">
      <c r="A6164" s="16" t="s">
        <v>180</v>
      </c>
    </row>
    <row r="6165" spans="1:1">
      <c r="A6165" s="16" t="s">
        <v>68</v>
      </c>
    </row>
    <row r="6166" spans="1:1">
      <c r="A6166" s="16" t="s">
        <v>69</v>
      </c>
    </row>
    <row r="6167" spans="1:1">
      <c r="A6167" s="16" t="s">
        <v>195</v>
      </c>
    </row>
    <row r="6168" spans="1:1">
      <c r="A6168" s="69" t="s">
        <v>361</v>
      </c>
    </row>
    <row r="6169" spans="1:1">
      <c r="A6169" s="158" t="s">
        <v>362</v>
      </c>
    </row>
    <row r="6170" spans="1:1">
      <c r="A6170" s="16" t="s">
        <v>180</v>
      </c>
    </row>
    <row r="6171" spans="1:1">
      <c r="A6171" s="16" t="s">
        <v>68</v>
      </c>
    </row>
    <row r="6172" spans="1:1">
      <c r="A6172" s="16" t="s">
        <v>69</v>
      </c>
    </row>
    <row r="6173" spans="1:1">
      <c r="A6173" s="16" t="s">
        <v>195</v>
      </c>
    </row>
    <row r="6174" spans="1:1">
      <c r="A6174" s="69" t="s">
        <v>361</v>
      </c>
    </row>
    <row r="6175" spans="1:1">
      <c r="A6175" s="158" t="s">
        <v>362</v>
      </c>
    </row>
    <row r="6176" spans="1:1">
      <c r="A6176" s="16" t="s">
        <v>180</v>
      </c>
    </row>
    <row r="6177" spans="1:1">
      <c r="A6177" s="16" t="s">
        <v>68</v>
      </c>
    </row>
    <row r="6178" spans="1:1">
      <c r="A6178" s="16" t="s">
        <v>69</v>
      </c>
    </row>
    <row r="6179" spans="1:1">
      <c r="A6179" s="16" t="s">
        <v>195</v>
      </c>
    </row>
    <row r="6180" spans="1:1">
      <c r="A6180" s="69" t="s">
        <v>361</v>
      </c>
    </row>
    <row r="6181" spans="1:1">
      <c r="A6181" s="158" t="s">
        <v>362</v>
      </c>
    </row>
    <row r="6182" spans="1:1">
      <c r="A6182" s="16" t="s">
        <v>180</v>
      </c>
    </row>
    <row r="6183" spans="1:1">
      <c r="A6183" s="16" t="s">
        <v>68</v>
      </c>
    </row>
    <row r="6184" spans="1:1">
      <c r="A6184" s="16" t="s">
        <v>69</v>
      </c>
    </row>
    <row r="6185" spans="1:1">
      <c r="A6185" s="16" t="s">
        <v>195</v>
      </c>
    </row>
    <row r="6186" spans="1:1">
      <c r="A6186" s="69" t="s">
        <v>361</v>
      </c>
    </row>
    <row r="6187" spans="1:1">
      <c r="A6187" s="158" t="s">
        <v>362</v>
      </c>
    </row>
    <row r="6188" spans="1:1">
      <c r="A6188" s="16" t="s">
        <v>180</v>
      </c>
    </row>
    <row r="6189" spans="1:1">
      <c r="A6189" s="16" t="s">
        <v>68</v>
      </c>
    </row>
    <row r="6190" spans="1:1">
      <c r="A6190" s="16" t="s">
        <v>69</v>
      </c>
    </row>
    <row r="6191" spans="1:1">
      <c r="A6191" s="16" t="s">
        <v>195</v>
      </c>
    </row>
    <row r="6192" spans="1:1">
      <c r="A6192" s="69" t="s">
        <v>361</v>
      </c>
    </row>
    <row r="6193" spans="1:1">
      <c r="A6193" s="158" t="s">
        <v>362</v>
      </c>
    </row>
    <row r="6194" spans="1:1">
      <c r="A6194" s="16" t="s">
        <v>180</v>
      </c>
    </row>
    <row r="6195" spans="1:1">
      <c r="A6195" s="16" t="s">
        <v>68</v>
      </c>
    </row>
    <row r="6196" spans="1:1">
      <c r="A6196" s="16" t="s">
        <v>69</v>
      </c>
    </row>
    <row r="6197" spans="1:1">
      <c r="A6197" s="16" t="s">
        <v>195</v>
      </c>
    </row>
    <row r="6198" spans="1:1">
      <c r="A6198" s="69" t="s">
        <v>361</v>
      </c>
    </row>
    <row r="6199" spans="1:1">
      <c r="A6199" s="158" t="s">
        <v>362</v>
      </c>
    </row>
    <row r="6200" spans="1:1">
      <c r="A6200" s="16" t="s">
        <v>180</v>
      </c>
    </row>
    <row r="6201" spans="1:1">
      <c r="A6201" s="16" t="s">
        <v>68</v>
      </c>
    </row>
    <row r="6202" spans="1:1">
      <c r="A6202" s="16" t="s">
        <v>69</v>
      </c>
    </row>
    <row r="6203" spans="1:1">
      <c r="A6203" s="16" t="s">
        <v>195</v>
      </c>
    </row>
    <row r="6204" spans="1:1">
      <c r="A6204" s="69" t="s">
        <v>361</v>
      </c>
    </row>
    <row r="6205" spans="1:1">
      <c r="A6205" s="158" t="s">
        <v>362</v>
      </c>
    </row>
    <row r="6206" spans="1:1">
      <c r="A6206" s="16" t="s">
        <v>180</v>
      </c>
    </row>
    <row r="6207" spans="1:1">
      <c r="A6207" s="16" t="s">
        <v>68</v>
      </c>
    </row>
    <row r="6208" spans="1:1">
      <c r="A6208" s="16" t="s">
        <v>69</v>
      </c>
    </row>
    <row r="6209" spans="1:1">
      <c r="A6209" s="16" t="s">
        <v>195</v>
      </c>
    </row>
    <row r="6210" spans="1:1">
      <c r="A6210" s="69" t="s">
        <v>361</v>
      </c>
    </row>
    <row r="6211" spans="1:1">
      <c r="A6211" s="158" t="s">
        <v>362</v>
      </c>
    </row>
    <row r="6212" spans="1:1">
      <c r="A6212" s="16" t="s">
        <v>180</v>
      </c>
    </row>
    <row r="6213" spans="1:1">
      <c r="A6213" s="16" t="s">
        <v>68</v>
      </c>
    </row>
    <row r="6214" spans="1:1">
      <c r="A6214" s="16" t="s">
        <v>69</v>
      </c>
    </row>
    <row r="6215" spans="1:1">
      <c r="A6215" s="16" t="s">
        <v>195</v>
      </c>
    </row>
    <row r="6216" spans="1:1">
      <c r="A6216" s="69" t="s">
        <v>361</v>
      </c>
    </row>
    <row r="6217" spans="1:1">
      <c r="A6217" s="158" t="s">
        <v>362</v>
      </c>
    </row>
    <row r="6218" spans="1:1">
      <c r="A6218" s="16" t="s">
        <v>180</v>
      </c>
    </row>
    <row r="6219" spans="1:1">
      <c r="A6219" s="16" t="s">
        <v>68</v>
      </c>
    </row>
    <row r="6220" spans="1:1">
      <c r="A6220" s="16" t="s">
        <v>69</v>
      </c>
    </row>
    <row r="6221" spans="1:1">
      <c r="A6221" s="16" t="s">
        <v>195</v>
      </c>
    </row>
    <row r="6222" spans="1:1">
      <c r="A6222" s="69" t="s">
        <v>361</v>
      </c>
    </row>
    <row r="6223" spans="1:1">
      <c r="A6223" s="158" t="s">
        <v>362</v>
      </c>
    </row>
    <row r="6224" spans="1:1">
      <c r="A6224" s="16" t="s">
        <v>180</v>
      </c>
    </row>
    <row r="6225" spans="1:1">
      <c r="A6225" s="16" t="s">
        <v>68</v>
      </c>
    </row>
    <row r="6226" spans="1:1">
      <c r="A6226" s="16" t="s">
        <v>69</v>
      </c>
    </row>
    <row r="6227" spans="1:1">
      <c r="A6227" s="16" t="s">
        <v>195</v>
      </c>
    </row>
    <row r="6228" spans="1:1">
      <c r="A6228" s="69" t="s">
        <v>361</v>
      </c>
    </row>
    <row r="6229" spans="1:1">
      <c r="A6229" s="158" t="s">
        <v>362</v>
      </c>
    </row>
    <row r="6230" spans="1:1">
      <c r="A6230" s="16" t="s">
        <v>180</v>
      </c>
    </row>
    <row r="6231" spans="1:1">
      <c r="A6231" s="16" t="s">
        <v>68</v>
      </c>
    </row>
    <row r="6232" spans="1:1">
      <c r="A6232" s="16" t="s">
        <v>69</v>
      </c>
    </row>
    <row r="6233" spans="1:1">
      <c r="A6233" s="16" t="s">
        <v>195</v>
      </c>
    </row>
    <row r="6234" spans="1:1">
      <c r="A6234" s="69" t="s">
        <v>361</v>
      </c>
    </row>
    <row r="6235" spans="1:1">
      <c r="A6235" s="158" t="s">
        <v>362</v>
      </c>
    </row>
    <row r="6236" spans="1:1">
      <c r="A6236" s="16" t="s">
        <v>180</v>
      </c>
    </row>
    <row r="6237" spans="1:1">
      <c r="A6237" s="16" t="s">
        <v>68</v>
      </c>
    </row>
    <row r="6238" spans="1:1">
      <c r="A6238" s="16" t="s">
        <v>69</v>
      </c>
    </row>
    <row r="6239" spans="1:1">
      <c r="A6239" s="16" t="s">
        <v>195</v>
      </c>
    </row>
    <row r="6240" spans="1:1">
      <c r="A6240" s="69" t="s">
        <v>361</v>
      </c>
    </row>
    <row r="6241" spans="1:1">
      <c r="A6241" s="158" t="s">
        <v>362</v>
      </c>
    </row>
    <row r="6242" spans="1:1">
      <c r="A6242" s="16" t="s">
        <v>180</v>
      </c>
    </row>
    <row r="6243" spans="1:1">
      <c r="A6243" s="16" t="s">
        <v>68</v>
      </c>
    </row>
    <row r="6244" spans="1:1">
      <c r="A6244" s="16" t="s">
        <v>69</v>
      </c>
    </row>
    <row r="6245" spans="1:1">
      <c r="A6245" s="16" t="s">
        <v>195</v>
      </c>
    </row>
    <row r="6246" spans="1:1">
      <c r="A6246" s="69" t="s">
        <v>361</v>
      </c>
    </row>
    <row r="6247" spans="1:1">
      <c r="A6247" s="158" t="s">
        <v>362</v>
      </c>
    </row>
    <row r="6248" spans="1:1">
      <c r="A6248" s="16" t="s">
        <v>180</v>
      </c>
    </row>
    <row r="6249" spans="1:1">
      <c r="A6249" s="16" t="s">
        <v>68</v>
      </c>
    </row>
    <row r="6250" spans="1:1">
      <c r="A6250" s="16" t="s">
        <v>69</v>
      </c>
    </row>
    <row r="6251" spans="1:1">
      <c r="A6251" s="16" t="s">
        <v>195</v>
      </c>
    </row>
    <row r="6252" spans="1:1">
      <c r="A6252" s="69" t="s">
        <v>361</v>
      </c>
    </row>
    <row r="6253" spans="1:1">
      <c r="A6253" s="158" t="s">
        <v>362</v>
      </c>
    </row>
    <row r="6254" spans="1:1">
      <c r="A6254" s="16" t="s">
        <v>180</v>
      </c>
    </row>
    <row r="6255" spans="1:1">
      <c r="A6255" s="16" t="s">
        <v>68</v>
      </c>
    </row>
    <row r="6256" spans="1:1">
      <c r="A6256" s="16" t="s">
        <v>69</v>
      </c>
    </row>
    <row r="6257" spans="1:1">
      <c r="A6257" s="16" t="s">
        <v>195</v>
      </c>
    </row>
    <row r="6258" spans="1:1">
      <c r="A6258" s="69" t="s">
        <v>361</v>
      </c>
    </row>
    <row r="6259" spans="1:1">
      <c r="A6259" s="158" t="s">
        <v>362</v>
      </c>
    </row>
    <row r="6260" spans="1:1">
      <c r="A6260" s="16" t="s">
        <v>180</v>
      </c>
    </row>
    <row r="6261" spans="1:1">
      <c r="A6261" s="16" t="s">
        <v>68</v>
      </c>
    </row>
    <row r="6262" spans="1:1">
      <c r="A6262" s="16" t="s">
        <v>69</v>
      </c>
    </row>
    <row r="6263" spans="1:1">
      <c r="A6263" s="16" t="s">
        <v>195</v>
      </c>
    </row>
    <row r="6264" spans="1:1">
      <c r="A6264" s="69" t="s">
        <v>361</v>
      </c>
    </row>
    <row r="6265" spans="1:1">
      <c r="A6265" s="158" t="s">
        <v>362</v>
      </c>
    </row>
    <row r="6266" spans="1:1">
      <c r="A6266" s="16" t="s">
        <v>180</v>
      </c>
    </row>
    <row r="6267" spans="1:1">
      <c r="A6267" s="16" t="s">
        <v>68</v>
      </c>
    </row>
    <row r="6268" spans="1:1">
      <c r="A6268" s="16" t="s">
        <v>69</v>
      </c>
    </row>
    <row r="6269" spans="1:1">
      <c r="A6269" s="16" t="s">
        <v>195</v>
      </c>
    </row>
    <row r="6270" spans="1:1">
      <c r="A6270" s="69" t="s">
        <v>361</v>
      </c>
    </row>
    <row r="6271" spans="1:1">
      <c r="A6271" s="158" t="s">
        <v>362</v>
      </c>
    </row>
    <row r="6272" spans="1:1">
      <c r="A6272" s="16" t="s">
        <v>180</v>
      </c>
    </row>
    <row r="6273" spans="1:1">
      <c r="A6273" s="16" t="s">
        <v>68</v>
      </c>
    </row>
    <row r="6274" spans="1:1">
      <c r="A6274" s="16" t="s">
        <v>69</v>
      </c>
    </row>
    <row r="6275" spans="1:1">
      <c r="A6275" s="16" t="s">
        <v>195</v>
      </c>
    </row>
    <row r="6276" spans="1:1">
      <c r="A6276" s="69" t="s">
        <v>361</v>
      </c>
    </row>
    <row r="6277" spans="1:1">
      <c r="A6277" s="158" t="s">
        <v>362</v>
      </c>
    </row>
    <row r="6278" spans="1:1">
      <c r="A6278" s="16" t="s">
        <v>180</v>
      </c>
    </row>
    <row r="6279" spans="1:1">
      <c r="A6279" s="16" t="s">
        <v>68</v>
      </c>
    </row>
    <row r="6280" spans="1:1">
      <c r="A6280" s="16" t="s">
        <v>69</v>
      </c>
    </row>
    <row r="6281" spans="1:1">
      <c r="A6281" s="16" t="s">
        <v>195</v>
      </c>
    </row>
    <row r="6282" spans="1:1">
      <c r="A6282" s="69" t="s">
        <v>361</v>
      </c>
    </row>
    <row r="6283" spans="1:1">
      <c r="A6283" s="158" t="s">
        <v>362</v>
      </c>
    </row>
    <row r="6284" spans="1:1">
      <c r="A6284" s="16" t="s">
        <v>180</v>
      </c>
    </row>
    <row r="6285" spans="1:1">
      <c r="A6285" s="16" t="s">
        <v>68</v>
      </c>
    </row>
    <row r="6286" spans="1:1">
      <c r="A6286" s="16" t="s">
        <v>69</v>
      </c>
    </row>
    <row r="6287" spans="1:1">
      <c r="A6287" s="16" t="s">
        <v>195</v>
      </c>
    </row>
    <row r="6288" spans="1:1">
      <c r="A6288" s="69" t="s">
        <v>361</v>
      </c>
    </row>
    <row r="6289" spans="1:1">
      <c r="A6289" s="158" t="s">
        <v>362</v>
      </c>
    </row>
    <row r="6290" spans="1:1">
      <c r="A6290" s="16" t="s">
        <v>180</v>
      </c>
    </row>
    <row r="6291" spans="1:1">
      <c r="A6291" s="16" t="s">
        <v>68</v>
      </c>
    </row>
    <row r="6292" spans="1:1">
      <c r="A6292" s="16" t="s">
        <v>69</v>
      </c>
    </row>
    <row r="6293" spans="1:1">
      <c r="A6293" s="16" t="s">
        <v>195</v>
      </c>
    </row>
    <row r="6294" spans="1:1">
      <c r="A6294" s="69" t="s">
        <v>361</v>
      </c>
    </row>
    <row r="6295" spans="1:1">
      <c r="A6295" s="158" t="s">
        <v>362</v>
      </c>
    </row>
    <row r="6296" spans="1:1">
      <c r="A6296" s="16" t="s">
        <v>180</v>
      </c>
    </row>
    <row r="6297" spans="1:1">
      <c r="A6297" s="16" t="s">
        <v>68</v>
      </c>
    </row>
    <row r="6298" spans="1:1">
      <c r="A6298" s="16" t="s">
        <v>69</v>
      </c>
    </row>
    <row r="6299" spans="1:1">
      <c r="A6299" s="16" t="s">
        <v>195</v>
      </c>
    </row>
    <row r="6300" spans="1:1">
      <c r="A6300" s="69" t="s">
        <v>361</v>
      </c>
    </row>
    <row r="6301" spans="1:1">
      <c r="A6301" s="158" t="s">
        <v>362</v>
      </c>
    </row>
    <row r="6302" spans="1:1">
      <c r="A6302" s="16" t="s">
        <v>180</v>
      </c>
    </row>
    <row r="6303" spans="1:1">
      <c r="A6303" s="16" t="s">
        <v>68</v>
      </c>
    </row>
    <row r="6304" spans="1:1">
      <c r="A6304" s="16" t="s">
        <v>69</v>
      </c>
    </row>
    <row r="6305" spans="1:1">
      <c r="A6305" s="16" t="s">
        <v>195</v>
      </c>
    </row>
    <row r="6306" spans="1:1">
      <c r="A6306" s="69" t="s">
        <v>361</v>
      </c>
    </row>
    <row r="6307" spans="1:1">
      <c r="A6307" s="158" t="s">
        <v>362</v>
      </c>
    </row>
    <row r="6308" spans="1:1">
      <c r="A6308" s="16" t="s">
        <v>180</v>
      </c>
    </row>
    <row r="6309" spans="1:1">
      <c r="A6309" s="16" t="s">
        <v>68</v>
      </c>
    </row>
    <row r="6310" spans="1:1">
      <c r="A6310" s="16" t="s">
        <v>69</v>
      </c>
    </row>
    <row r="6311" spans="1:1">
      <c r="A6311" s="16" t="s">
        <v>195</v>
      </c>
    </row>
    <row r="6312" spans="1:1">
      <c r="A6312" s="69" t="s">
        <v>361</v>
      </c>
    </row>
    <row r="6313" spans="1:1">
      <c r="A6313" s="158" t="s">
        <v>362</v>
      </c>
    </row>
    <row r="6314" spans="1:1">
      <c r="A6314" s="16" t="s">
        <v>180</v>
      </c>
    </row>
    <row r="6315" spans="1:1">
      <c r="A6315" s="16" t="s">
        <v>68</v>
      </c>
    </row>
    <row r="6316" spans="1:1">
      <c r="A6316" s="16" t="s">
        <v>69</v>
      </c>
    </row>
    <row r="6317" spans="1:1">
      <c r="A6317" s="16" t="s">
        <v>195</v>
      </c>
    </row>
    <row r="6318" spans="1:1">
      <c r="A6318" s="69" t="s">
        <v>361</v>
      </c>
    </row>
    <row r="6319" spans="1:1">
      <c r="A6319" s="158" t="s">
        <v>362</v>
      </c>
    </row>
    <row r="6320" spans="1:1">
      <c r="A6320" s="16" t="s">
        <v>180</v>
      </c>
    </row>
    <row r="6321" spans="1:1">
      <c r="A6321" s="16" t="s">
        <v>68</v>
      </c>
    </row>
    <row r="6322" spans="1:1">
      <c r="A6322" s="16" t="s">
        <v>69</v>
      </c>
    </row>
    <row r="6323" spans="1:1">
      <c r="A6323" s="16" t="s">
        <v>195</v>
      </c>
    </row>
    <row r="6324" spans="1:1">
      <c r="A6324" s="69" t="s">
        <v>361</v>
      </c>
    </row>
    <row r="6325" spans="1:1">
      <c r="A6325" s="158" t="s">
        <v>362</v>
      </c>
    </row>
    <row r="6326" spans="1:1">
      <c r="A6326" s="16" t="s">
        <v>180</v>
      </c>
    </row>
    <row r="6327" spans="1:1">
      <c r="A6327" s="16" t="s">
        <v>68</v>
      </c>
    </row>
    <row r="6328" spans="1:1">
      <c r="A6328" s="16" t="s">
        <v>69</v>
      </c>
    </row>
    <row r="6329" spans="1:1">
      <c r="A6329" s="16" t="s">
        <v>195</v>
      </c>
    </row>
    <row r="6330" spans="1:1">
      <c r="A6330" s="69" t="s">
        <v>361</v>
      </c>
    </row>
    <row r="6331" spans="1:1">
      <c r="A6331" s="158" t="s">
        <v>362</v>
      </c>
    </row>
    <row r="6332" spans="1:1">
      <c r="A6332" s="16" t="s">
        <v>180</v>
      </c>
    </row>
    <row r="6333" spans="1:1">
      <c r="A6333" s="16" t="s">
        <v>68</v>
      </c>
    </row>
    <row r="6334" spans="1:1">
      <c r="A6334" s="16" t="s">
        <v>69</v>
      </c>
    </row>
    <row r="6335" spans="1:1">
      <c r="A6335" s="16" t="s">
        <v>195</v>
      </c>
    </row>
    <row r="6336" spans="1:1">
      <c r="A6336" s="69" t="s">
        <v>361</v>
      </c>
    </row>
    <row r="6337" spans="1:1">
      <c r="A6337" s="158" t="s">
        <v>362</v>
      </c>
    </row>
    <row r="6338" spans="1:1">
      <c r="A6338" s="16" t="s">
        <v>180</v>
      </c>
    </row>
    <row r="6339" spans="1:1">
      <c r="A6339" s="16" t="s">
        <v>68</v>
      </c>
    </row>
    <row r="6340" spans="1:1">
      <c r="A6340" s="16" t="s">
        <v>69</v>
      </c>
    </row>
    <row r="6341" spans="1:1">
      <c r="A6341" s="16" t="s">
        <v>195</v>
      </c>
    </row>
    <row r="6342" spans="1:1">
      <c r="A6342" s="69" t="s">
        <v>361</v>
      </c>
    </row>
    <row r="6343" spans="1:1">
      <c r="A6343" s="158" t="s">
        <v>362</v>
      </c>
    </row>
    <row r="6344" spans="1:1">
      <c r="A6344" s="16" t="s">
        <v>180</v>
      </c>
    </row>
    <row r="6345" spans="1:1">
      <c r="A6345" s="16" t="s">
        <v>68</v>
      </c>
    </row>
    <row r="6346" spans="1:1">
      <c r="A6346" s="16" t="s">
        <v>69</v>
      </c>
    </row>
    <row r="6347" spans="1:1">
      <c r="A6347" s="16" t="s">
        <v>195</v>
      </c>
    </row>
    <row r="6348" spans="1:1">
      <c r="A6348" s="69" t="s">
        <v>361</v>
      </c>
    </row>
    <row r="6349" spans="1:1">
      <c r="A6349" s="158" t="s">
        <v>362</v>
      </c>
    </row>
    <row r="6350" spans="1:1">
      <c r="A6350" s="16" t="s">
        <v>180</v>
      </c>
    </row>
    <row r="6351" spans="1:1">
      <c r="A6351" s="16" t="s">
        <v>68</v>
      </c>
    </row>
    <row r="6352" spans="1:1">
      <c r="A6352" s="16" t="s">
        <v>69</v>
      </c>
    </row>
    <row r="6353" spans="1:1">
      <c r="A6353" s="16" t="s">
        <v>195</v>
      </c>
    </row>
    <row r="6354" spans="1:1">
      <c r="A6354" s="69" t="s">
        <v>361</v>
      </c>
    </row>
    <row r="6355" spans="1:1">
      <c r="A6355" s="158" t="s">
        <v>362</v>
      </c>
    </row>
    <row r="6356" spans="1:1">
      <c r="A6356" s="16" t="s">
        <v>180</v>
      </c>
    </row>
    <row r="6357" spans="1:1">
      <c r="A6357" s="16" t="s">
        <v>68</v>
      </c>
    </row>
    <row r="6358" spans="1:1">
      <c r="A6358" s="16" t="s">
        <v>69</v>
      </c>
    </row>
    <row r="6359" spans="1:1">
      <c r="A6359" s="16" t="s">
        <v>195</v>
      </c>
    </row>
    <row r="6360" spans="1:1">
      <c r="A6360" s="69" t="s">
        <v>361</v>
      </c>
    </row>
    <row r="6361" spans="1:1">
      <c r="A6361" s="158" t="s">
        <v>362</v>
      </c>
    </row>
    <row r="6362" spans="1:1">
      <c r="A6362" s="16" t="s">
        <v>180</v>
      </c>
    </row>
    <row r="6363" spans="1:1">
      <c r="A6363" s="16" t="s">
        <v>68</v>
      </c>
    </row>
    <row r="6364" spans="1:1">
      <c r="A6364" s="16" t="s">
        <v>69</v>
      </c>
    </row>
    <row r="6365" spans="1:1">
      <c r="A6365" s="16" t="s">
        <v>195</v>
      </c>
    </row>
    <row r="6366" spans="1:1">
      <c r="A6366" s="69" t="s">
        <v>361</v>
      </c>
    </row>
    <row r="6367" spans="1:1">
      <c r="A6367" s="158" t="s">
        <v>362</v>
      </c>
    </row>
    <row r="6368" spans="1:1">
      <c r="A6368" s="16" t="s">
        <v>180</v>
      </c>
    </row>
    <row r="6369" spans="1:1">
      <c r="A6369" s="16" t="s">
        <v>68</v>
      </c>
    </row>
    <row r="6370" spans="1:1">
      <c r="A6370" s="16" t="s">
        <v>69</v>
      </c>
    </row>
    <row r="6371" spans="1:1">
      <c r="A6371" s="16" t="s">
        <v>195</v>
      </c>
    </row>
    <row r="6372" spans="1:1">
      <c r="A6372" s="69" t="s">
        <v>361</v>
      </c>
    </row>
    <row r="6373" spans="1:1">
      <c r="A6373" s="158" t="s">
        <v>362</v>
      </c>
    </row>
    <row r="6374" spans="1:1">
      <c r="A6374" s="16" t="s">
        <v>180</v>
      </c>
    </row>
    <row r="6375" spans="1:1">
      <c r="A6375" s="16" t="s">
        <v>68</v>
      </c>
    </row>
    <row r="6376" spans="1:1">
      <c r="A6376" s="16" t="s">
        <v>69</v>
      </c>
    </row>
    <row r="6377" spans="1:1">
      <c r="A6377" s="16" t="s">
        <v>195</v>
      </c>
    </row>
    <row r="6378" spans="1:1">
      <c r="A6378" s="69" t="s">
        <v>361</v>
      </c>
    </row>
    <row r="6379" spans="1:1">
      <c r="A6379" s="158" t="s">
        <v>362</v>
      </c>
    </row>
    <row r="6380" spans="1:1">
      <c r="A6380" s="16" t="s">
        <v>180</v>
      </c>
    </row>
    <row r="6381" spans="1:1">
      <c r="A6381" s="16" t="s">
        <v>68</v>
      </c>
    </row>
    <row r="6382" spans="1:1">
      <c r="A6382" s="16" t="s">
        <v>69</v>
      </c>
    </row>
    <row r="6383" spans="1:1">
      <c r="A6383" s="16" t="s">
        <v>195</v>
      </c>
    </row>
    <row r="6384" spans="1:1">
      <c r="A6384" s="69" t="s">
        <v>361</v>
      </c>
    </row>
    <row r="6385" spans="1:1">
      <c r="A6385" s="158" t="s">
        <v>362</v>
      </c>
    </row>
    <row r="6386" spans="1:1">
      <c r="A6386" s="16" t="s">
        <v>180</v>
      </c>
    </row>
    <row r="6387" spans="1:1">
      <c r="A6387" s="16" t="s">
        <v>68</v>
      </c>
    </row>
    <row r="6388" spans="1:1">
      <c r="A6388" s="16" t="s">
        <v>69</v>
      </c>
    </row>
    <row r="6389" spans="1:1">
      <c r="A6389" s="16" t="s">
        <v>195</v>
      </c>
    </row>
    <row r="6390" spans="1:1">
      <c r="A6390" s="69" t="s">
        <v>361</v>
      </c>
    </row>
    <row r="6391" spans="1:1">
      <c r="A6391" s="158" t="s">
        <v>362</v>
      </c>
    </row>
    <row r="6392" spans="1:1">
      <c r="A6392" s="16" t="s">
        <v>180</v>
      </c>
    </row>
    <row r="6393" spans="1:1">
      <c r="A6393" s="16" t="s">
        <v>68</v>
      </c>
    </row>
    <row r="6394" spans="1:1">
      <c r="A6394" s="16" t="s">
        <v>69</v>
      </c>
    </row>
    <row r="6395" spans="1:1">
      <c r="A6395" s="16" t="s">
        <v>195</v>
      </c>
    </row>
    <row r="6396" spans="1:1">
      <c r="A6396" s="69" t="s">
        <v>361</v>
      </c>
    </row>
    <row r="6397" spans="1:1">
      <c r="A6397" s="158" t="s">
        <v>362</v>
      </c>
    </row>
    <row r="6398" spans="1:1">
      <c r="A6398" s="16" t="s">
        <v>180</v>
      </c>
    </row>
    <row r="6399" spans="1:1">
      <c r="A6399" s="16" t="s">
        <v>68</v>
      </c>
    </row>
    <row r="6400" spans="1:1">
      <c r="A6400" s="16" t="s">
        <v>69</v>
      </c>
    </row>
    <row r="6401" spans="1:1">
      <c r="A6401" s="16" t="s">
        <v>195</v>
      </c>
    </row>
    <row r="6402" spans="1:1">
      <c r="A6402" s="69" t="s">
        <v>361</v>
      </c>
    </row>
    <row r="6403" spans="1:1">
      <c r="A6403" s="158" t="s">
        <v>362</v>
      </c>
    </row>
    <row r="6404" spans="1:1">
      <c r="A6404" s="16" t="s">
        <v>180</v>
      </c>
    </row>
    <row r="6405" spans="1:1">
      <c r="A6405" s="16" t="s">
        <v>68</v>
      </c>
    </row>
    <row r="6406" spans="1:1">
      <c r="A6406" s="16" t="s">
        <v>69</v>
      </c>
    </row>
    <row r="6407" spans="1:1">
      <c r="A6407" s="16" t="s">
        <v>195</v>
      </c>
    </row>
    <row r="6408" spans="1:1">
      <c r="A6408" s="69" t="s">
        <v>361</v>
      </c>
    </row>
    <row r="6409" spans="1:1">
      <c r="A6409" s="158" t="s">
        <v>362</v>
      </c>
    </row>
    <row r="6410" spans="1:1">
      <c r="A6410" s="16" t="s">
        <v>180</v>
      </c>
    </row>
    <row r="6411" spans="1:1">
      <c r="A6411" s="16" t="s">
        <v>68</v>
      </c>
    </row>
    <row r="6412" spans="1:1">
      <c r="A6412" s="16" t="s">
        <v>69</v>
      </c>
    </row>
    <row r="6413" spans="1:1">
      <c r="A6413" s="16" t="s">
        <v>195</v>
      </c>
    </row>
    <row r="6414" spans="1:1">
      <c r="A6414" s="69" t="s">
        <v>361</v>
      </c>
    </row>
    <row r="6415" spans="1:1">
      <c r="A6415" s="158" t="s">
        <v>362</v>
      </c>
    </row>
    <row r="6416" spans="1:1">
      <c r="A6416" s="16" t="s">
        <v>180</v>
      </c>
    </row>
    <row r="6417" spans="1:1">
      <c r="A6417" s="16" t="s">
        <v>68</v>
      </c>
    </row>
    <row r="6418" spans="1:1">
      <c r="A6418" s="16" t="s">
        <v>69</v>
      </c>
    </row>
    <row r="6419" spans="1:1">
      <c r="A6419" s="16" t="s">
        <v>195</v>
      </c>
    </row>
    <row r="6420" spans="1:1">
      <c r="A6420" s="69" t="s">
        <v>361</v>
      </c>
    </row>
    <row r="6421" spans="1:1">
      <c r="A6421" s="158" t="s">
        <v>362</v>
      </c>
    </row>
    <row r="6422" spans="1:1">
      <c r="A6422" s="16" t="s">
        <v>180</v>
      </c>
    </row>
    <row r="6423" spans="1:1">
      <c r="A6423" s="16" t="s">
        <v>68</v>
      </c>
    </row>
    <row r="6424" spans="1:1">
      <c r="A6424" s="16" t="s">
        <v>69</v>
      </c>
    </row>
    <row r="6425" spans="1:1">
      <c r="A6425" s="16" t="s">
        <v>195</v>
      </c>
    </row>
    <row r="6426" spans="1:1">
      <c r="A6426" s="69" t="s">
        <v>361</v>
      </c>
    </row>
    <row r="6427" spans="1:1">
      <c r="A6427" s="158" t="s">
        <v>362</v>
      </c>
    </row>
    <row r="6428" spans="1:1">
      <c r="A6428" s="16" t="s">
        <v>180</v>
      </c>
    </row>
    <row r="6429" spans="1:1">
      <c r="A6429" s="16" t="s">
        <v>68</v>
      </c>
    </row>
    <row r="6430" spans="1:1">
      <c r="A6430" s="16" t="s">
        <v>69</v>
      </c>
    </row>
    <row r="6431" spans="1:1">
      <c r="A6431" s="16" t="s">
        <v>195</v>
      </c>
    </row>
    <row r="6432" spans="1:1">
      <c r="A6432" s="69" t="s">
        <v>361</v>
      </c>
    </row>
    <row r="6433" spans="1:1">
      <c r="A6433" s="158" t="s">
        <v>362</v>
      </c>
    </row>
    <row r="6434" spans="1:1">
      <c r="A6434" s="16" t="s">
        <v>180</v>
      </c>
    </row>
    <row r="6435" spans="1:1">
      <c r="A6435" s="16" t="s">
        <v>68</v>
      </c>
    </row>
    <row r="6436" spans="1:1">
      <c r="A6436" s="16" t="s">
        <v>69</v>
      </c>
    </row>
    <row r="6437" spans="1:1">
      <c r="A6437" s="16" t="s">
        <v>195</v>
      </c>
    </row>
    <row r="6438" spans="1:1">
      <c r="A6438" s="69" t="s">
        <v>361</v>
      </c>
    </row>
    <row r="6439" spans="1:1">
      <c r="A6439" s="158" t="s">
        <v>362</v>
      </c>
    </row>
    <row r="6440" spans="1:1">
      <c r="A6440" s="16" t="s">
        <v>180</v>
      </c>
    </row>
    <row r="6441" spans="1:1">
      <c r="A6441" s="16" t="s">
        <v>68</v>
      </c>
    </row>
    <row r="6442" spans="1:1">
      <c r="A6442" s="16" t="s">
        <v>69</v>
      </c>
    </row>
    <row r="6443" spans="1:1">
      <c r="A6443" s="16" t="s">
        <v>195</v>
      </c>
    </row>
    <row r="6444" spans="1:1">
      <c r="A6444" s="69" t="s">
        <v>361</v>
      </c>
    </row>
    <row r="6445" spans="1:1">
      <c r="A6445" s="158" t="s">
        <v>362</v>
      </c>
    </row>
    <row r="6446" spans="1:1">
      <c r="A6446" s="16" t="s">
        <v>180</v>
      </c>
    </row>
    <row r="6447" spans="1:1">
      <c r="A6447" s="16" t="s">
        <v>68</v>
      </c>
    </row>
    <row r="6448" spans="1:1">
      <c r="A6448" s="16" t="s">
        <v>69</v>
      </c>
    </row>
    <row r="6449" spans="1:1">
      <c r="A6449" s="16" t="s">
        <v>195</v>
      </c>
    </row>
    <row r="6450" spans="1:1">
      <c r="A6450" s="69" t="s">
        <v>361</v>
      </c>
    </row>
    <row r="6451" spans="1:1">
      <c r="A6451" s="158" t="s">
        <v>362</v>
      </c>
    </row>
    <row r="6452" spans="1:1">
      <c r="A6452" s="16" t="s">
        <v>180</v>
      </c>
    </row>
    <row r="6453" spans="1:1">
      <c r="A6453" s="16" t="s">
        <v>68</v>
      </c>
    </row>
    <row r="6454" spans="1:1">
      <c r="A6454" s="16" t="s">
        <v>69</v>
      </c>
    </row>
    <row r="6455" spans="1:1">
      <c r="A6455" s="16" t="s">
        <v>195</v>
      </c>
    </row>
    <row r="6456" spans="1:1">
      <c r="A6456" s="69" t="s">
        <v>361</v>
      </c>
    </row>
    <row r="6457" spans="1:1">
      <c r="A6457" s="158" t="s">
        <v>362</v>
      </c>
    </row>
    <row r="6458" spans="1:1">
      <c r="A6458" s="16" t="s">
        <v>180</v>
      </c>
    </row>
    <row r="6459" spans="1:1">
      <c r="A6459" s="16" t="s">
        <v>68</v>
      </c>
    </row>
    <row r="6460" spans="1:1">
      <c r="A6460" s="16" t="s">
        <v>69</v>
      </c>
    </row>
    <row r="6461" spans="1:1">
      <c r="A6461" s="16" t="s">
        <v>195</v>
      </c>
    </row>
    <row r="6462" spans="1:1">
      <c r="A6462" s="69" t="s">
        <v>361</v>
      </c>
    </row>
    <row r="6463" spans="1:1">
      <c r="A6463" s="158" t="s">
        <v>362</v>
      </c>
    </row>
    <row r="6464" spans="1:1">
      <c r="A6464" s="16" t="s">
        <v>180</v>
      </c>
    </row>
    <row r="6465" spans="1:1">
      <c r="A6465" s="16" t="s">
        <v>68</v>
      </c>
    </row>
    <row r="6466" spans="1:1">
      <c r="A6466" s="16" t="s">
        <v>69</v>
      </c>
    </row>
    <row r="6467" spans="1:1">
      <c r="A6467" s="16" t="s">
        <v>195</v>
      </c>
    </row>
    <row r="6468" spans="1:1">
      <c r="A6468" s="69" t="s">
        <v>361</v>
      </c>
    </row>
    <row r="6469" spans="1:1">
      <c r="A6469" s="158" t="s">
        <v>362</v>
      </c>
    </row>
    <row r="6470" spans="1:1">
      <c r="A6470" s="16" t="s">
        <v>180</v>
      </c>
    </row>
    <row r="6471" spans="1:1">
      <c r="A6471" s="16" t="s">
        <v>68</v>
      </c>
    </row>
    <row r="6472" spans="1:1">
      <c r="A6472" s="16" t="s">
        <v>69</v>
      </c>
    </row>
    <row r="6473" spans="1:1">
      <c r="A6473" s="16" t="s">
        <v>195</v>
      </c>
    </row>
    <row r="6474" spans="1:1">
      <c r="A6474" s="69" t="s">
        <v>361</v>
      </c>
    </row>
    <row r="6475" spans="1:1">
      <c r="A6475" s="158" t="s">
        <v>362</v>
      </c>
    </row>
    <row r="6476" spans="1:1">
      <c r="A6476" s="16" t="s">
        <v>180</v>
      </c>
    </row>
    <row r="6477" spans="1:1">
      <c r="A6477" s="16" t="s">
        <v>68</v>
      </c>
    </row>
    <row r="6478" spans="1:1">
      <c r="A6478" s="16" t="s">
        <v>69</v>
      </c>
    </row>
    <row r="6479" spans="1:1">
      <c r="A6479" s="16" t="s">
        <v>195</v>
      </c>
    </row>
    <row r="6480" spans="1:1">
      <c r="A6480" s="69" t="s">
        <v>361</v>
      </c>
    </row>
    <row r="6481" spans="1:1">
      <c r="A6481" s="158" t="s">
        <v>362</v>
      </c>
    </row>
    <row r="6482" spans="1:1">
      <c r="A6482" s="16" t="s">
        <v>180</v>
      </c>
    </row>
    <row r="6483" spans="1:1">
      <c r="A6483" s="16" t="s">
        <v>68</v>
      </c>
    </row>
    <row r="6484" spans="1:1">
      <c r="A6484" s="16" t="s">
        <v>69</v>
      </c>
    </row>
    <row r="6485" spans="1:1">
      <c r="A6485" s="16" t="s">
        <v>195</v>
      </c>
    </row>
    <row r="6486" spans="1:1">
      <c r="A6486" s="69" t="s">
        <v>361</v>
      </c>
    </row>
    <row r="6487" spans="1:1">
      <c r="A6487" s="158" t="s">
        <v>362</v>
      </c>
    </row>
    <row r="6488" spans="1:1">
      <c r="A6488" s="16" t="s">
        <v>180</v>
      </c>
    </row>
    <row r="6489" spans="1:1">
      <c r="A6489" s="16" t="s">
        <v>68</v>
      </c>
    </row>
    <row r="6490" spans="1:1">
      <c r="A6490" s="16" t="s">
        <v>69</v>
      </c>
    </row>
    <row r="6491" spans="1:1">
      <c r="A6491" s="16" t="s">
        <v>195</v>
      </c>
    </row>
    <row r="6492" spans="1:1">
      <c r="A6492" s="69" t="s">
        <v>361</v>
      </c>
    </row>
    <row r="6493" spans="1:1">
      <c r="A6493" s="158" t="s">
        <v>362</v>
      </c>
    </row>
    <row r="6494" spans="1:1">
      <c r="A6494" s="16" t="s">
        <v>180</v>
      </c>
    </row>
    <row r="6495" spans="1:1">
      <c r="A6495" s="16" t="s">
        <v>68</v>
      </c>
    </row>
    <row r="6496" spans="1:1">
      <c r="A6496" s="16" t="s">
        <v>69</v>
      </c>
    </row>
    <row r="6497" spans="1:1">
      <c r="A6497" s="16" t="s">
        <v>195</v>
      </c>
    </row>
    <row r="6498" spans="1:1">
      <c r="A6498" s="69" t="s">
        <v>361</v>
      </c>
    </row>
    <row r="6499" spans="1:1">
      <c r="A6499" s="158" t="s">
        <v>362</v>
      </c>
    </row>
    <row r="6500" spans="1:1">
      <c r="A6500" s="16" t="s">
        <v>180</v>
      </c>
    </row>
    <row r="6501" spans="1:1">
      <c r="A6501" s="16" t="s">
        <v>68</v>
      </c>
    </row>
    <row r="6502" spans="1:1">
      <c r="A6502" s="16" t="s">
        <v>69</v>
      </c>
    </row>
    <row r="6503" spans="1:1">
      <c r="A6503" s="16" t="s">
        <v>195</v>
      </c>
    </row>
    <row r="6504" spans="1:1">
      <c r="A6504" s="69" t="s">
        <v>361</v>
      </c>
    </row>
    <row r="6505" spans="1:1">
      <c r="A6505" s="158" t="s">
        <v>362</v>
      </c>
    </row>
    <row r="6506" spans="1:1">
      <c r="A6506" s="16" t="s">
        <v>180</v>
      </c>
    </row>
    <row r="6507" spans="1:1">
      <c r="A6507" s="16" t="s">
        <v>68</v>
      </c>
    </row>
    <row r="6508" spans="1:1">
      <c r="A6508" s="16" t="s">
        <v>69</v>
      </c>
    </row>
    <row r="6509" spans="1:1">
      <c r="A6509" s="16" t="s">
        <v>195</v>
      </c>
    </row>
    <row r="6510" spans="1:1">
      <c r="A6510" s="69" t="s">
        <v>361</v>
      </c>
    </row>
    <row r="6511" spans="1:1">
      <c r="A6511" s="158" t="s">
        <v>362</v>
      </c>
    </row>
    <row r="6512" spans="1:1">
      <c r="A6512" s="16" t="s">
        <v>180</v>
      </c>
    </row>
    <row r="6513" spans="1:1">
      <c r="A6513" s="16" t="s">
        <v>68</v>
      </c>
    </row>
    <row r="6514" spans="1:1">
      <c r="A6514" s="16" t="s">
        <v>69</v>
      </c>
    </row>
    <row r="6515" spans="1:1">
      <c r="A6515" s="16" t="s">
        <v>195</v>
      </c>
    </row>
    <row r="6516" spans="1:1">
      <c r="A6516" s="69" t="s">
        <v>361</v>
      </c>
    </row>
    <row r="6517" spans="1:1">
      <c r="A6517" s="158" t="s">
        <v>362</v>
      </c>
    </row>
    <row r="6518" spans="1:1">
      <c r="A6518" s="16" t="s">
        <v>180</v>
      </c>
    </row>
    <row r="6519" spans="1:1">
      <c r="A6519" s="16" t="s">
        <v>68</v>
      </c>
    </row>
    <row r="6520" spans="1:1">
      <c r="A6520" s="16" t="s">
        <v>69</v>
      </c>
    </row>
    <row r="6521" spans="1:1">
      <c r="A6521" s="16" t="s">
        <v>195</v>
      </c>
    </row>
    <row r="6522" spans="1:1">
      <c r="A6522" s="69" t="s">
        <v>361</v>
      </c>
    </row>
    <row r="6523" spans="1:1">
      <c r="A6523" s="158" t="s">
        <v>362</v>
      </c>
    </row>
    <row r="6524" spans="1:1">
      <c r="A6524" s="16" t="s">
        <v>180</v>
      </c>
    </row>
    <row r="6525" spans="1:1">
      <c r="A6525" s="16" t="s">
        <v>68</v>
      </c>
    </row>
    <row r="6526" spans="1:1">
      <c r="A6526" s="16" t="s">
        <v>69</v>
      </c>
    </row>
    <row r="6527" spans="1:1">
      <c r="A6527" s="16" t="s">
        <v>195</v>
      </c>
    </row>
    <row r="6528" spans="1:1">
      <c r="A6528" s="69" t="s">
        <v>361</v>
      </c>
    </row>
    <row r="6529" spans="1:1">
      <c r="A6529" s="158" t="s">
        <v>362</v>
      </c>
    </row>
    <row r="6530" spans="1:1">
      <c r="A6530" s="16" t="s">
        <v>180</v>
      </c>
    </row>
    <row r="6531" spans="1:1">
      <c r="A6531" s="16" t="s">
        <v>68</v>
      </c>
    </row>
    <row r="6532" spans="1:1">
      <c r="A6532" s="16" t="s">
        <v>69</v>
      </c>
    </row>
    <row r="6533" spans="1:1">
      <c r="A6533" s="16" t="s">
        <v>195</v>
      </c>
    </row>
    <row r="6534" spans="1:1">
      <c r="A6534" s="69" t="s">
        <v>361</v>
      </c>
    </row>
    <row r="6535" spans="1:1">
      <c r="A6535" s="158" t="s">
        <v>362</v>
      </c>
    </row>
    <row r="6536" spans="1:1">
      <c r="A6536" s="16" t="s">
        <v>180</v>
      </c>
    </row>
    <row r="6537" spans="1:1">
      <c r="A6537" s="16" t="s">
        <v>68</v>
      </c>
    </row>
    <row r="6538" spans="1:1">
      <c r="A6538" s="16" t="s">
        <v>69</v>
      </c>
    </row>
    <row r="6539" spans="1:1">
      <c r="A6539" s="16" t="s">
        <v>195</v>
      </c>
    </row>
    <row r="6540" spans="1:1">
      <c r="A6540" s="69" t="s">
        <v>361</v>
      </c>
    </row>
    <row r="6541" spans="1:1">
      <c r="A6541" s="158" t="s">
        <v>362</v>
      </c>
    </row>
    <row r="6542" spans="1:1">
      <c r="A6542" s="16" t="s">
        <v>180</v>
      </c>
    </row>
    <row r="6543" spans="1:1">
      <c r="A6543" s="16" t="s">
        <v>68</v>
      </c>
    </row>
    <row r="6544" spans="1:1">
      <c r="A6544" s="16" t="s">
        <v>69</v>
      </c>
    </row>
    <row r="6545" spans="1:1">
      <c r="A6545" s="16" t="s">
        <v>195</v>
      </c>
    </row>
    <row r="6546" spans="1:1">
      <c r="A6546" s="69" t="s">
        <v>361</v>
      </c>
    </row>
    <row r="6547" spans="1:1">
      <c r="A6547" s="158" t="s">
        <v>362</v>
      </c>
    </row>
    <row r="6548" spans="1:1">
      <c r="A6548" s="16" t="s">
        <v>180</v>
      </c>
    </row>
    <row r="6549" spans="1:1">
      <c r="A6549" s="16" t="s">
        <v>68</v>
      </c>
    </row>
    <row r="6550" spans="1:1">
      <c r="A6550" s="16" t="s">
        <v>69</v>
      </c>
    </row>
    <row r="6551" spans="1:1">
      <c r="A6551" s="16" t="s">
        <v>195</v>
      </c>
    </row>
    <row r="6552" spans="1:1">
      <c r="A6552" s="69" t="s">
        <v>361</v>
      </c>
    </row>
    <row r="6553" spans="1:1">
      <c r="A6553" s="158" t="s">
        <v>362</v>
      </c>
    </row>
    <row r="6554" spans="1:1">
      <c r="A6554" s="16" t="s">
        <v>180</v>
      </c>
    </row>
    <row r="6555" spans="1:1">
      <c r="A6555" s="16" t="s">
        <v>68</v>
      </c>
    </row>
    <row r="6556" spans="1:1">
      <c r="A6556" s="16" t="s">
        <v>69</v>
      </c>
    </row>
    <row r="6557" spans="1:1">
      <c r="A6557" s="16" t="s">
        <v>195</v>
      </c>
    </row>
    <row r="6558" spans="1:1">
      <c r="A6558" s="69" t="s">
        <v>361</v>
      </c>
    </row>
    <row r="6559" spans="1:1">
      <c r="A6559" s="158" t="s">
        <v>362</v>
      </c>
    </row>
    <row r="6560" spans="1:1">
      <c r="A6560" s="16" t="s">
        <v>180</v>
      </c>
    </row>
    <row r="6561" spans="1:1">
      <c r="A6561" s="16" t="s">
        <v>68</v>
      </c>
    </row>
    <row r="6562" spans="1:1">
      <c r="A6562" s="16" t="s">
        <v>69</v>
      </c>
    </row>
    <row r="6563" spans="1:1">
      <c r="A6563" s="16" t="s">
        <v>195</v>
      </c>
    </row>
    <row r="6564" spans="1:1">
      <c r="A6564" s="69" t="s">
        <v>361</v>
      </c>
    </row>
    <row r="6565" spans="1:1">
      <c r="A6565" s="158" t="s">
        <v>362</v>
      </c>
    </row>
    <row r="6566" spans="1:1">
      <c r="A6566" s="16" t="s">
        <v>180</v>
      </c>
    </row>
    <row r="6567" spans="1:1">
      <c r="A6567" s="16" t="s">
        <v>68</v>
      </c>
    </row>
    <row r="6568" spans="1:1">
      <c r="A6568" s="16" t="s">
        <v>69</v>
      </c>
    </row>
    <row r="6569" spans="1:1">
      <c r="A6569" s="16" t="s">
        <v>195</v>
      </c>
    </row>
    <row r="6570" spans="1:1">
      <c r="A6570" s="69" t="s">
        <v>361</v>
      </c>
    </row>
    <row r="6571" spans="1:1">
      <c r="A6571" s="158" t="s">
        <v>362</v>
      </c>
    </row>
    <row r="6572" spans="1:1">
      <c r="A6572" s="16" t="s">
        <v>180</v>
      </c>
    </row>
    <row r="6573" spans="1:1">
      <c r="A6573" s="16" t="s">
        <v>68</v>
      </c>
    </row>
    <row r="6574" spans="1:1">
      <c r="A6574" s="16" t="s">
        <v>69</v>
      </c>
    </row>
    <row r="6575" spans="1:1">
      <c r="A6575" s="16" t="s">
        <v>195</v>
      </c>
    </row>
    <row r="6576" spans="1:1">
      <c r="A6576" s="69" t="s">
        <v>361</v>
      </c>
    </row>
    <row r="6577" spans="1:1">
      <c r="A6577" s="158" t="s">
        <v>362</v>
      </c>
    </row>
    <row r="6578" spans="1:1">
      <c r="A6578" s="16" t="s">
        <v>180</v>
      </c>
    </row>
    <row r="6579" spans="1:1">
      <c r="A6579" s="16" t="s">
        <v>68</v>
      </c>
    </row>
    <row r="6580" spans="1:1">
      <c r="A6580" s="16" t="s">
        <v>69</v>
      </c>
    </row>
    <row r="6581" spans="1:1">
      <c r="A6581" s="16" t="s">
        <v>195</v>
      </c>
    </row>
    <row r="6582" spans="1:1">
      <c r="A6582" s="69" t="s">
        <v>361</v>
      </c>
    </row>
    <row r="6583" spans="1:1">
      <c r="A6583" s="158" t="s">
        <v>362</v>
      </c>
    </row>
    <row r="6584" spans="1:1">
      <c r="A6584" s="16" t="s">
        <v>180</v>
      </c>
    </row>
    <row r="6585" spans="1:1">
      <c r="A6585" s="16" t="s">
        <v>68</v>
      </c>
    </row>
    <row r="6586" spans="1:1">
      <c r="A6586" s="16" t="s">
        <v>69</v>
      </c>
    </row>
    <row r="6587" spans="1:1">
      <c r="A6587" s="16" t="s">
        <v>195</v>
      </c>
    </row>
    <row r="6588" spans="1:1">
      <c r="A6588" s="69" t="s">
        <v>361</v>
      </c>
    </row>
    <row r="6589" spans="1:1">
      <c r="A6589" s="158" t="s">
        <v>362</v>
      </c>
    </row>
    <row r="6590" spans="1:1">
      <c r="A6590" s="16" t="s">
        <v>180</v>
      </c>
    </row>
    <row r="6591" spans="1:1">
      <c r="A6591" s="16" t="s">
        <v>68</v>
      </c>
    </row>
    <row r="6592" spans="1:1">
      <c r="A6592" s="16" t="s">
        <v>69</v>
      </c>
    </row>
    <row r="6593" spans="1:1">
      <c r="A6593" s="16" t="s">
        <v>195</v>
      </c>
    </row>
    <row r="6594" spans="1:1">
      <c r="A6594" s="69" t="s">
        <v>361</v>
      </c>
    </row>
    <row r="6595" spans="1:1">
      <c r="A6595" s="158" t="s">
        <v>362</v>
      </c>
    </row>
    <row r="6596" spans="1:1">
      <c r="A6596" s="16" t="s">
        <v>180</v>
      </c>
    </row>
    <row r="6597" spans="1:1">
      <c r="A6597" s="16" t="s">
        <v>68</v>
      </c>
    </row>
    <row r="6598" spans="1:1">
      <c r="A6598" s="16" t="s">
        <v>69</v>
      </c>
    </row>
    <row r="6599" spans="1:1">
      <c r="A6599" s="16" t="s">
        <v>195</v>
      </c>
    </row>
    <row r="6600" spans="1:1">
      <c r="A6600" s="69" t="s">
        <v>361</v>
      </c>
    </row>
    <row r="6601" spans="1:1">
      <c r="A6601" s="158" t="s">
        <v>362</v>
      </c>
    </row>
    <row r="6602" spans="1:1">
      <c r="A6602" s="16" t="s">
        <v>180</v>
      </c>
    </row>
    <row r="6603" spans="1:1">
      <c r="A6603" s="16" t="s">
        <v>68</v>
      </c>
    </row>
    <row r="6604" spans="1:1">
      <c r="A6604" s="16" t="s">
        <v>69</v>
      </c>
    </row>
    <row r="6605" spans="1:1">
      <c r="A6605" s="16" t="s">
        <v>195</v>
      </c>
    </row>
    <row r="6606" spans="1:1">
      <c r="A6606" s="69" t="s">
        <v>361</v>
      </c>
    </row>
    <row r="6607" spans="1:1">
      <c r="A6607" s="158" t="s">
        <v>362</v>
      </c>
    </row>
    <row r="6608" spans="1:1">
      <c r="A6608" s="16" t="s">
        <v>180</v>
      </c>
    </row>
    <row r="6609" spans="1:1">
      <c r="A6609" s="16" t="s">
        <v>68</v>
      </c>
    </row>
    <row r="6610" spans="1:1">
      <c r="A6610" s="16" t="s">
        <v>69</v>
      </c>
    </row>
    <row r="6611" spans="1:1">
      <c r="A6611" s="16" t="s">
        <v>195</v>
      </c>
    </row>
    <row r="6612" spans="1:1">
      <c r="A6612" s="69" t="s">
        <v>361</v>
      </c>
    </row>
    <row r="6613" spans="1:1">
      <c r="A6613" s="158" t="s">
        <v>362</v>
      </c>
    </row>
    <row r="6614" spans="1:1">
      <c r="A6614" s="16" t="s">
        <v>180</v>
      </c>
    </row>
    <row r="6615" spans="1:1">
      <c r="A6615" s="16" t="s">
        <v>68</v>
      </c>
    </row>
    <row r="6616" spans="1:1">
      <c r="A6616" s="16" t="s">
        <v>69</v>
      </c>
    </row>
    <row r="6617" spans="1:1">
      <c r="A6617" s="16" t="s">
        <v>195</v>
      </c>
    </row>
    <row r="6618" spans="1:1">
      <c r="A6618" s="69" t="s">
        <v>361</v>
      </c>
    </row>
    <row r="6619" spans="1:1">
      <c r="A6619" s="158" t="s">
        <v>362</v>
      </c>
    </row>
    <row r="6620" spans="1:1">
      <c r="A6620" s="16" t="s">
        <v>180</v>
      </c>
    </row>
    <row r="6621" spans="1:1">
      <c r="A6621" s="16" t="s">
        <v>68</v>
      </c>
    </row>
    <row r="6622" spans="1:1">
      <c r="A6622" s="16" t="s">
        <v>69</v>
      </c>
    </row>
    <row r="6623" spans="1:1">
      <c r="A6623" s="16" t="s">
        <v>195</v>
      </c>
    </row>
    <row r="6624" spans="1:1">
      <c r="A6624" s="69" t="s">
        <v>361</v>
      </c>
    </row>
    <row r="6625" spans="1:1">
      <c r="A6625" s="158" t="s">
        <v>362</v>
      </c>
    </row>
    <row r="6626" spans="1:1">
      <c r="A6626" s="16" t="s">
        <v>180</v>
      </c>
    </row>
    <row r="6627" spans="1:1">
      <c r="A6627" s="16" t="s">
        <v>68</v>
      </c>
    </row>
    <row r="6628" spans="1:1">
      <c r="A6628" s="16" t="s">
        <v>69</v>
      </c>
    </row>
    <row r="6629" spans="1:1">
      <c r="A6629" s="16" t="s">
        <v>195</v>
      </c>
    </row>
    <row r="6630" spans="1:1">
      <c r="A6630" s="69" t="s">
        <v>361</v>
      </c>
    </row>
    <row r="6631" spans="1:1">
      <c r="A6631" s="158" t="s">
        <v>362</v>
      </c>
    </row>
    <row r="6632" spans="1:1">
      <c r="A6632" s="16" t="s">
        <v>180</v>
      </c>
    </row>
    <row r="6633" spans="1:1">
      <c r="A6633" s="16" t="s">
        <v>68</v>
      </c>
    </row>
    <row r="6634" spans="1:1">
      <c r="A6634" s="16" t="s">
        <v>69</v>
      </c>
    </row>
    <row r="6635" spans="1:1">
      <c r="A6635" s="16" t="s">
        <v>195</v>
      </c>
    </row>
    <row r="6636" spans="1:1">
      <c r="A6636" s="69" t="s">
        <v>361</v>
      </c>
    </row>
    <row r="6637" spans="1:1">
      <c r="A6637" s="158" t="s">
        <v>362</v>
      </c>
    </row>
    <row r="6638" spans="1:1">
      <c r="A6638" s="16" t="s">
        <v>180</v>
      </c>
    </row>
    <row r="6639" spans="1:1">
      <c r="A6639" s="16" t="s">
        <v>68</v>
      </c>
    </row>
    <row r="6640" spans="1:1">
      <c r="A6640" s="16" t="s">
        <v>69</v>
      </c>
    </row>
    <row r="6641" spans="1:1">
      <c r="A6641" s="16" t="s">
        <v>195</v>
      </c>
    </row>
    <row r="6642" spans="1:1">
      <c r="A6642" s="69" t="s">
        <v>361</v>
      </c>
    </row>
    <row r="6643" spans="1:1">
      <c r="A6643" s="158" t="s">
        <v>362</v>
      </c>
    </row>
    <row r="6644" spans="1:1">
      <c r="A6644" s="16" t="s">
        <v>180</v>
      </c>
    </row>
    <row r="6645" spans="1:1">
      <c r="A6645" s="16" t="s">
        <v>68</v>
      </c>
    </row>
    <row r="6646" spans="1:1">
      <c r="A6646" s="16" t="s">
        <v>69</v>
      </c>
    </row>
    <row r="6647" spans="1:1">
      <c r="A6647" s="16" t="s">
        <v>195</v>
      </c>
    </row>
    <row r="6648" spans="1:1">
      <c r="A6648" s="69" t="s">
        <v>361</v>
      </c>
    </row>
    <row r="6649" spans="1:1">
      <c r="A6649" s="158" t="s">
        <v>362</v>
      </c>
    </row>
    <row r="6650" spans="1:1">
      <c r="A6650" s="16" t="s">
        <v>180</v>
      </c>
    </row>
    <row r="6651" spans="1:1">
      <c r="A6651" s="16" t="s">
        <v>68</v>
      </c>
    </row>
    <row r="6652" spans="1:1">
      <c r="A6652" s="16" t="s">
        <v>69</v>
      </c>
    </row>
    <row r="6653" spans="1:1">
      <c r="A6653" s="16" t="s">
        <v>195</v>
      </c>
    </row>
    <row r="6654" spans="1:1">
      <c r="A6654" s="69" t="s">
        <v>361</v>
      </c>
    </row>
    <row r="6655" spans="1:1">
      <c r="A6655" s="158" t="s">
        <v>362</v>
      </c>
    </row>
    <row r="6656" spans="1:1">
      <c r="A6656" s="16" t="s">
        <v>180</v>
      </c>
    </row>
    <row r="6657" spans="1:1">
      <c r="A6657" s="16" t="s">
        <v>68</v>
      </c>
    </row>
    <row r="6658" spans="1:1">
      <c r="A6658" s="16" t="s">
        <v>69</v>
      </c>
    </row>
    <row r="6659" spans="1:1">
      <c r="A6659" s="16" t="s">
        <v>195</v>
      </c>
    </row>
    <row r="6660" spans="1:1">
      <c r="A6660" s="69" t="s">
        <v>361</v>
      </c>
    </row>
    <row r="6661" spans="1:1">
      <c r="A6661" s="158" t="s">
        <v>362</v>
      </c>
    </row>
    <row r="6662" spans="1:1">
      <c r="A6662" s="16" t="s">
        <v>180</v>
      </c>
    </row>
    <row r="6663" spans="1:1">
      <c r="A6663" s="16" t="s">
        <v>68</v>
      </c>
    </row>
    <row r="6664" spans="1:1">
      <c r="A6664" s="16" t="s">
        <v>69</v>
      </c>
    </row>
    <row r="6665" spans="1:1">
      <c r="A6665" s="16" t="s">
        <v>195</v>
      </c>
    </row>
    <row r="6666" spans="1:1">
      <c r="A6666" s="69" t="s">
        <v>361</v>
      </c>
    </row>
    <row r="6667" spans="1:1">
      <c r="A6667" s="158" t="s">
        <v>362</v>
      </c>
    </row>
    <row r="6668" spans="1:1">
      <c r="A6668" s="16" t="s">
        <v>180</v>
      </c>
    </row>
    <row r="6669" spans="1:1">
      <c r="A6669" s="16" t="s">
        <v>68</v>
      </c>
    </row>
    <row r="6670" spans="1:1">
      <c r="A6670" s="16" t="s">
        <v>69</v>
      </c>
    </row>
    <row r="6671" spans="1:1">
      <c r="A6671" s="16" t="s">
        <v>195</v>
      </c>
    </row>
    <row r="6672" spans="1:1">
      <c r="A6672" s="69" t="s">
        <v>361</v>
      </c>
    </row>
    <row r="6673" spans="1:1">
      <c r="A6673" s="158" t="s">
        <v>362</v>
      </c>
    </row>
    <row r="6674" spans="1:1">
      <c r="A6674" s="16" t="s">
        <v>180</v>
      </c>
    </row>
    <row r="6675" spans="1:1">
      <c r="A6675" s="16" t="s">
        <v>68</v>
      </c>
    </row>
    <row r="6676" spans="1:1">
      <c r="A6676" s="16" t="s">
        <v>69</v>
      </c>
    </row>
    <row r="6677" spans="1:1">
      <c r="A6677" s="16" t="s">
        <v>195</v>
      </c>
    </row>
    <row r="6678" spans="1:1">
      <c r="A6678" s="69" t="s">
        <v>361</v>
      </c>
    </row>
    <row r="6679" spans="1:1">
      <c r="A6679" s="158" t="s">
        <v>362</v>
      </c>
    </row>
    <row r="6680" spans="1:1">
      <c r="A6680" s="16" t="s">
        <v>180</v>
      </c>
    </row>
    <row r="6681" spans="1:1">
      <c r="A6681" s="16" t="s">
        <v>68</v>
      </c>
    </row>
    <row r="6682" spans="1:1">
      <c r="A6682" s="16" t="s">
        <v>69</v>
      </c>
    </row>
    <row r="6683" spans="1:1">
      <c r="A6683" s="16" t="s">
        <v>195</v>
      </c>
    </row>
    <row r="6684" spans="1:1">
      <c r="A6684" s="69" t="s">
        <v>361</v>
      </c>
    </row>
    <row r="6685" spans="1:1">
      <c r="A6685" s="158" t="s">
        <v>362</v>
      </c>
    </row>
    <row r="6686" spans="1:1">
      <c r="A6686" s="16" t="s">
        <v>180</v>
      </c>
    </row>
    <row r="6687" spans="1:1">
      <c r="A6687" s="16" t="s">
        <v>68</v>
      </c>
    </row>
    <row r="6688" spans="1:1">
      <c r="A6688" s="16" t="s">
        <v>69</v>
      </c>
    </row>
    <row r="6689" spans="1:1">
      <c r="A6689" s="16" t="s">
        <v>195</v>
      </c>
    </row>
    <row r="6690" spans="1:1">
      <c r="A6690" s="69" t="s">
        <v>361</v>
      </c>
    </row>
    <row r="6691" spans="1:1">
      <c r="A6691" s="158" t="s">
        <v>362</v>
      </c>
    </row>
    <row r="6692" spans="1:1">
      <c r="A6692" s="16" t="s">
        <v>180</v>
      </c>
    </row>
    <row r="6693" spans="1:1">
      <c r="A6693" s="16" t="s">
        <v>68</v>
      </c>
    </row>
    <row r="6694" spans="1:1">
      <c r="A6694" s="16" t="s">
        <v>69</v>
      </c>
    </row>
    <row r="6695" spans="1:1">
      <c r="A6695" s="16" t="s">
        <v>195</v>
      </c>
    </row>
    <row r="6696" spans="1:1">
      <c r="A6696" s="69" t="s">
        <v>361</v>
      </c>
    </row>
    <row r="6697" spans="1:1">
      <c r="A6697" s="158" t="s">
        <v>362</v>
      </c>
    </row>
    <row r="6698" spans="1:1">
      <c r="A6698" s="16" t="s">
        <v>180</v>
      </c>
    </row>
    <row r="6699" spans="1:1">
      <c r="A6699" s="16" t="s">
        <v>68</v>
      </c>
    </row>
    <row r="6700" spans="1:1">
      <c r="A6700" s="16" t="s">
        <v>69</v>
      </c>
    </row>
    <row r="6701" spans="1:1">
      <c r="A6701" s="16" t="s">
        <v>195</v>
      </c>
    </row>
    <row r="6702" spans="1:1">
      <c r="A6702" s="69" t="s">
        <v>361</v>
      </c>
    </row>
    <row r="6703" spans="1:1">
      <c r="A6703" s="158" t="s">
        <v>362</v>
      </c>
    </row>
    <row r="6704" spans="1:1">
      <c r="A6704" s="16" t="s">
        <v>180</v>
      </c>
    </row>
    <row r="6705" spans="1:1">
      <c r="A6705" s="16" t="s">
        <v>68</v>
      </c>
    </row>
    <row r="6706" spans="1:1">
      <c r="A6706" s="16" t="s">
        <v>69</v>
      </c>
    </row>
    <row r="6707" spans="1:1">
      <c r="A6707" s="16" t="s">
        <v>195</v>
      </c>
    </row>
    <row r="6708" spans="1:1">
      <c r="A6708" s="69" t="s">
        <v>361</v>
      </c>
    </row>
    <row r="6709" spans="1:1">
      <c r="A6709" s="158" t="s">
        <v>362</v>
      </c>
    </row>
    <row r="6710" spans="1:1">
      <c r="A6710" s="16" t="s">
        <v>180</v>
      </c>
    </row>
    <row r="6711" spans="1:1">
      <c r="A6711" s="16" t="s">
        <v>68</v>
      </c>
    </row>
    <row r="6712" spans="1:1">
      <c r="A6712" s="16" t="s">
        <v>69</v>
      </c>
    </row>
    <row r="6713" spans="1:1">
      <c r="A6713" s="16" t="s">
        <v>195</v>
      </c>
    </row>
    <row r="6714" spans="1:1">
      <c r="A6714" s="69" t="s">
        <v>361</v>
      </c>
    </row>
    <row r="6715" spans="1:1">
      <c r="A6715" s="158" t="s">
        <v>362</v>
      </c>
    </row>
    <row r="6716" spans="1:1">
      <c r="A6716" s="16" t="s">
        <v>180</v>
      </c>
    </row>
    <row r="6717" spans="1:1">
      <c r="A6717" s="16" t="s">
        <v>68</v>
      </c>
    </row>
    <row r="6718" spans="1:1">
      <c r="A6718" s="16" t="s">
        <v>69</v>
      </c>
    </row>
    <row r="6719" spans="1:1">
      <c r="A6719" s="16" t="s">
        <v>195</v>
      </c>
    </row>
    <row r="6720" spans="1:1">
      <c r="A6720" s="69" t="s">
        <v>361</v>
      </c>
    </row>
    <row r="6721" spans="1:1">
      <c r="A6721" s="158" t="s">
        <v>362</v>
      </c>
    </row>
    <row r="6722" spans="1:1">
      <c r="A6722" s="16" t="s">
        <v>180</v>
      </c>
    </row>
    <row r="6723" spans="1:1">
      <c r="A6723" s="16" t="s">
        <v>68</v>
      </c>
    </row>
    <row r="6724" spans="1:1">
      <c r="A6724" s="16" t="s">
        <v>69</v>
      </c>
    </row>
    <row r="6725" spans="1:1">
      <c r="A6725" s="16" t="s">
        <v>195</v>
      </c>
    </row>
    <row r="6726" spans="1:1">
      <c r="A6726" s="69" t="s">
        <v>361</v>
      </c>
    </row>
    <row r="6727" spans="1:1">
      <c r="A6727" s="158" t="s">
        <v>362</v>
      </c>
    </row>
    <row r="6728" spans="1:1">
      <c r="A6728" s="16" t="s">
        <v>180</v>
      </c>
    </row>
    <row r="6729" spans="1:1">
      <c r="A6729" s="16" t="s">
        <v>68</v>
      </c>
    </row>
    <row r="6730" spans="1:1">
      <c r="A6730" s="16" t="s">
        <v>69</v>
      </c>
    </row>
    <row r="6731" spans="1:1">
      <c r="A6731" s="16" t="s">
        <v>195</v>
      </c>
    </row>
    <row r="6732" spans="1:1">
      <c r="A6732" s="69" t="s">
        <v>361</v>
      </c>
    </row>
    <row r="6733" spans="1:1">
      <c r="A6733" s="158" t="s">
        <v>362</v>
      </c>
    </row>
    <row r="6734" spans="1:1">
      <c r="A6734" s="16" t="s">
        <v>180</v>
      </c>
    </row>
    <row r="6735" spans="1:1">
      <c r="A6735" s="16" t="s">
        <v>68</v>
      </c>
    </row>
    <row r="6736" spans="1:1">
      <c r="A6736" s="16" t="s">
        <v>69</v>
      </c>
    </row>
    <row r="6737" spans="1:1">
      <c r="A6737" s="16" t="s">
        <v>195</v>
      </c>
    </row>
    <row r="6738" spans="1:1">
      <c r="A6738" s="69" t="s">
        <v>361</v>
      </c>
    </row>
    <row r="6739" spans="1:1">
      <c r="A6739" s="158" t="s">
        <v>362</v>
      </c>
    </row>
    <row r="6740" spans="1:1">
      <c r="A6740" s="16" t="s">
        <v>180</v>
      </c>
    </row>
    <row r="6741" spans="1:1">
      <c r="A6741" s="16" t="s">
        <v>68</v>
      </c>
    </row>
    <row r="6742" spans="1:1">
      <c r="A6742" s="16" t="s">
        <v>69</v>
      </c>
    </row>
    <row r="6743" spans="1:1">
      <c r="A6743" s="16" t="s">
        <v>195</v>
      </c>
    </row>
    <row r="6744" spans="1:1">
      <c r="A6744" s="69" t="s">
        <v>361</v>
      </c>
    </row>
    <row r="6745" spans="1:1">
      <c r="A6745" s="158" t="s">
        <v>362</v>
      </c>
    </row>
    <row r="6746" spans="1:1">
      <c r="A6746" s="16" t="s">
        <v>180</v>
      </c>
    </row>
    <row r="6747" spans="1:1">
      <c r="A6747" s="16" t="s">
        <v>68</v>
      </c>
    </row>
    <row r="6748" spans="1:1">
      <c r="A6748" s="16" t="s">
        <v>69</v>
      </c>
    </row>
    <row r="6749" spans="1:1">
      <c r="A6749" s="16" t="s">
        <v>195</v>
      </c>
    </row>
    <row r="6750" spans="1:1">
      <c r="A6750" s="69" t="s">
        <v>361</v>
      </c>
    </row>
    <row r="6751" spans="1:1">
      <c r="A6751" s="158" t="s">
        <v>362</v>
      </c>
    </row>
    <row r="6752" spans="1:1">
      <c r="A6752" s="16" t="s">
        <v>180</v>
      </c>
    </row>
    <row r="6753" spans="1:1">
      <c r="A6753" s="16" t="s">
        <v>68</v>
      </c>
    </row>
    <row r="6754" spans="1:1">
      <c r="A6754" s="16" t="s">
        <v>69</v>
      </c>
    </row>
    <row r="6755" spans="1:1">
      <c r="A6755" s="16" t="s">
        <v>195</v>
      </c>
    </row>
    <row r="6756" spans="1:1">
      <c r="A6756" s="69" t="s">
        <v>361</v>
      </c>
    </row>
    <row r="6757" spans="1:1">
      <c r="A6757" s="158" t="s">
        <v>362</v>
      </c>
    </row>
    <row r="6758" spans="1:1">
      <c r="A6758" s="16" t="s">
        <v>180</v>
      </c>
    </row>
    <row r="6759" spans="1:1">
      <c r="A6759" s="16" t="s">
        <v>68</v>
      </c>
    </row>
    <row r="6760" spans="1:1">
      <c r="A6760" s="16" t="s">
        <v>69</v>
      </c>
    </row>
    <row r="6761" spans="1:1">
      <c r="A6761" s="16" t="s">
        <v>195</v>
      </c>
    </row>
    <row r="6762" spans="1:1">
      <c r="A6762" s="69" t="s">
        <v>361</v>
      </c>
    </row>
    <row r="6763" spans="1:1">
      <c r="A6763" s="158" t="s">
        <v>362</v>
      </c>
    </row>
    <row r="6764" spans="1:1">
      <c r="A6764" s="16" t="s">
        <v>180</v>
      </c>
    </row>
    <row r="6765" spans="1:1">
      <c r="A6765" s="16" t="s">
        <v>68</v>
      </c>
    </row>
    <row r="6766" spans="1:1">
      <c r="A6766" s="16" t="s">
        <v>69</v>
      </c>
    </row>
    <row r="6767" spans="1:1">
      <c r="A6767" s="16" t="s">
        <v>195</v>
      </c>
    </row>
    <row r="6768" spans="1:1">
      <c r="A6768" s="69" t="s">
        <v>361</v>
      </c>
    </row>
    <row r="6769" spans="1:1">
      <c r="A6769" s="158" t="s">
        <v>362</v>
      </c>
    </row>
    <row r="6770" spans="1:1">
      <c r="A6770" s="16" t="s">
        <v>180</v>
      </c>
    </row>
    <row r="6771" spans="1:1">
      <c r="A6771" s="16" t="s">
        <v>68</v>
      </c>
    </row>
    <row r="6772" spans="1:1">
      <c r="A6772" s="16" t="s">
        <v>69</v>
      </c>
    </row>
    <row r="6773" spans="1:1">
      <c r="A6773" s="16" t="s">
        <v>195</v>
      </c>
    </row>
    <row r="6774" spans="1:1">
      <c r="A6774" s="69" t="s">
        <v>361</v>
      </c>
    </row>
    <row r="6775" spans="1:1">
      <c r="A6775" s="158" t="s">
        <v>362</v>
      </c>
    </row>
    <row r="6776" spans="1:1">
      <c r="A6776" s="16" t="s">
        <v>180</v>
      </c>
    </row>
    <row r="6777" spans="1:1">
      <c r="A6777" s="16" t="s">
        <v>68</v>
      </c>
    </row>
    <row r="6778" spans="1:1">
      <c r="A6778" s="16" t="s">
        <v>69</v>
      </c>
    </row>
    <row r="6779" spans="1:1">
      <c r="A6779" s="16" t="s">
        <v>195</v>
      </c>
    </row>
    <row r="6780" spans="1:1">
      <c r="A6780" s="69" t="s">
        <v>361</v>
      </c>
    </row>
    <row r="6781" spans="1:1">
      <c r="A6781" s="158" t="s">
        <v>362</v>
      </c>
    </row>
    <row r="6782" spans="1:1">
      <c r="A6782" s="16" t="s">
        <v>180</v>
      </c>
    </row>
    <row r="6783" spans="1:1">
      <c r="A6783" s="16" t="s">
        <v>68</v>
      </c>
    </row>
    <row r="6784" spans="1:1">
      <c r="A6784" s="16" t="s">
        <v>69</v>
      </c>
    </row>
    <row r="6785" spans="1:1">
      <c r="A6785" s="16" t="s">
        <v>195</v>
      </c>
    </row>
    <row r="6786" spans="1:1">
      <c r="A6786" s="69" t="s">
        <v>361</v>
      </c>
    </row>
    <row r="6787" spans="1:1">
      <c r="A6787" s="158" t="s">
        <v>362</v>
      </c>
    </row>
    <row r="6788" spans="1:1">
      <c r="A6788" s="16" t="s">
        <v>180</v>
      </c>
    </row>
    <row r="6789" spans="1:1">
      <c r="A6789" s="16" t="s">
        <v>68</v>
      </c>
    </row>
    <row r="6790" spans="1:1">
      <c r="A6790" s="16" t="s">
        <v>69</v>
      </c>
    </row>
    <row r="6791" spans="1:1">
      <c r="A6791" s="16" t="s">
        <v>195</v>
      </c>
    </row>
    <row r="6792" spans="1:1">
      <c r="A6792" s="69" t="s">
        <v>361</v>
      </c>
    </row>
    <row r="6793" spans="1:1">
      <c r="A6793" s="158" t="s">
        <v>362</v>
      </c>
    </row>
    <row r="6794" spans="1:1">
      <c r="A6794" s="16" t="s">
        <v>180</v>
      </c>
    </row>
    <row r="6795" spans="1:1">
      <c r="A6795" s="16" t="s">
        <v>68</v>
      </c>
    </row>
    <row r="6796" spans="1:1">
      <c r="A6796" s="16" t="s">
        <v>69</v>
      </c>
    </row>
    <row r="6797" spans="1:1">
      <c r="A6797" s="16" t="s">
        <v>195</v>
      </c>
    </row>
    <row r="6798" spans="1:1">
      <c r="A6798" s="69" t="s">
        <v>361</v>
      </c>
    </row>
    <row r="6799" spans="1:1">
      <c r="A6799" s="158" t="s">
        <v>362</v>
      </c>
    </row>
    <row r="6800" spans="1:1">
      <c r="A6800" s="16" t="s">
        <v>180</v>
      </c>
    </row>
    <row r="6801" spans="1:1">
      <c r="A6801" s="16" t="s">
        <v>68</v>
      </c>
    </row>
    <row r="6802" spans="1:1">
      <c r="A6802" s="16" t="s">
        <v>69</v>
      </c>
    </row>
    <row r="6803" spans="1:1">
      <c r="A6803" s="16" t="s">
        <v>195</v>
      </c>
    </row>
    <row r="6804" spans="1:1">
      <c r="A6804" s="69" t="s">
        <v>361</v>
      </c>
    </row>
    <row r="6805" spans="1:1">
      <c r="A6805" s="158" t="s">
        <v>362</v>
      </c>
    </row>
    <row r="6806" spans="1:1">
      <c r="A6806" s="16" t="s">
        <v>180</v>
      </c>
    </row>
    <row r="6807" spans="1:1">
      <c r="A6807" s="16" t="s">
        <v>68</v>
      </c>
    </row>
    <row r="6808" spans="1:1">
      <c r="A6808" s="16" t="s">
        <v>69</v>
      </c>
    </row>
    <row r="6809" spans="1:1">
      <c r="A6809" s="16" t="s">
        <v>195</v>
      </c>
    </row>
    <row r="6810" spans="1:1">
      <c r="A6810" s="69" t="s">
        <v>361</v>
      </c>
    </row>
    <row r="6811" spans="1:1">
      <c r="A6811" s="158" t="s">
        <v>362</v>
      </c>
    </row>
    <row r="6812" spans="1:1">
      <c r="A6812" s="16" t="s">
        <v>180</v>
      </c>
    </row>
    <row r="6813" spans="1:1">
      <c r="A6813" s="16" t="s">
        <v>68</v>
      </c>
    </row>
    <row r="6814" spans="1:1">
      <c r="A6814" s="16" t="s">
        <v>69</v>
      </c>
    </row>
    <row r="6815" spans="1:1">
      <c r="A6815" s="16" t="s">
        <v>195</v>
      </c>
    </row>
    <row r="6816" spans="1:1">
      <c r="A6816" s="69" t="s">
        <v>361</v>
      </c>
    </row>
    <row r="6817" spans="1:1">
      <c r="A6817" s="158" t="s">
        <v>362</v>
      </c>
    </row>
    <row r="6818" spans="1:1">
      <c r="A6818" s="16" t="s">
        <v>180</v>
      </c>
    </row>
    <row r="6819" spans="1:1">
      <c r="A6819" s="16" t="s">
        <v>68</v>
      </c>
    </row>
    <row r="6820" spans="1:1">
      <c r="A6820" s="16" t="s">
        <v>69</v>
      </c>
    </row>
    <row r="6821" spans="1:1">
      <c r="A6821" s="16" t="s">
        <v>195</v>
      </c>
    </row>
    <row r="6822" spans="1:1">
      <c r="A6822" s="69" t="s">
        <v>361</v>
      </c>
    </row>
    <row r="6823" spans="1:1">
      <c r="A6823" s="158" t="s">
        <v>362</v>
      </c>
    </row>
    <row r="6824" spans="1:1">
      <c r="A6824" s="16" t="s">
        <v>180</v>
      </c>
    </row>
    <row r="6825" spans="1:1">
      <c r="A6825" s="16" t="s">
        <v>68</v>
      </c>
    </row>
    <row r="6826" spans="1:1">
      <c r="A6826" s="16" t="s">
        <v>69</v>
      </c>
    </row>
    <row r="6827" spans="1:1">
      <c r="A6827" s="16" t="s">
        <v>195</v>
      </c>
    </row>
    <row r="6828" spans="1:1">
      <c r="A6828" s="69" t="s">
        <v>361</v>
      </c>
    </row>
    <row r="6829" spans="1:1">
      <c r="A6829" s="158" t="s">
        <v>362</v>
      </c>
    </row>
    <row r="6830" spans="1:1">
      <c r="A6830" s="16" t="s">
        <v>180</v>
      </c>
    </row>
    <row r="6831" spans="1:1">
      <c r="A6831" s="16" t="s">
        <v>68</v>
      </c>
    </row>
    <row r="6832" spans="1:1">
      <c r="A6832" s="16" t="s">
        <v>69</v>
      </c>
    </row>
    <row r="6833" spans="1:1">
      <c r="A6833" s="16" t="s">
        <v>195</v>
      </c>
    </row>
    <row r="6834" spans="1:1">
      <c r="A6834" s="69" t="s">
        <v>361</v>
      </c>
    </row>
    <row r="6835" spans="1:1">
      <c r="A6835" s="158" t="s">
        <v>362</v>
      </c>
    </row>
    <row r="6836" spans="1:1">
      <c r="A6836" s="16" t="s">
        <v>180</v>
      </c>
    </row>
    <row r="6837" spans="1:1">
      <c r="A6837" s="16" t="s">
        <v>68</v>
      </c>
    </row>
    <row r="6838" spans="1:1">
      <c r="A6838" s="16" t="s">
        <v>69</v>
      </c>
    </row>
    <row r="6839" spans="1:1">
      <c r="A6839" s="16" t="s">
        <v>195</v>
      </c>
    </row>
    <row r="6840" spans="1:1">
      <c r="A6840" s="69" t="s">
        <v>361</v>
      </c>
    </row>
    <row r="6841" spans="1:1">
      <c r="A6841" s="158" t="s">
        <v>362</v>
      </c>
    </row>
    <row r="6842" spans="1:1">
      <c r="A6842" s="16" t="s">
        <v>180</v>
      </c>
    </row>
    <row r="6843" spans="1:1">
      <c r="A6843" s="16" t="s">
        <v>68</v>
      </c>
    </row>
    <row r="6844" spans="1:1">
      <c r="A6844" s="16" t="s">
        <v>69</v>
      </c>
    </row>
    <row r="6845" spans="1:1">
      <c r="A6845" s="16" t="s">
        <v>195</v>
      </c>
    </row>
    <row r="6846" spans="1:1">
      <c r="A6846" s="69" t="s">
        <v>361</v>
      </c>
    </row>
    <row r="6847" spans="1:1">
      <c r="A6847" s="158" t="s">
        <v>362</v>
      </c>
    </row>
    <row r="6848" spans="1:1">
      <c r="A6848" s="16" t="s">
        <v>180</v>
      </c>
    </row>
    <row r="6849" spans="1:1">
      <c r="A6849" s="16" t="s">
        <v>68</v>
      </c>
    </row>
    <row r="6850" spans="1:1">
      <c r="A6850" s="16" t="s">
        <v>69</v>
      </c>
    </row>
    <row r="6851" spans="1:1">
      <c r="A6851" s="16" t="s">
        <v>195</v>
      </c>
    </row>
    <row r="6852" spans="1:1">
      <c r="A6852" s="69" t="s">
        <v>361</v>
      </c>
    </row>
    <row r="6853" spans="1:1">
      <c r="A6853" s="158" t="s">
        <v>362</v>
      </c>
    </row>
    <row r="6854" spans="1:1">
      <c r="A6854" s="16" t="s">
        <v>180</v>
      </c>
    </row>
    <row r="6855" spans="1:1">
      <c r="A6855" s="16" t="s">
        <v>68</v>
      </c>
    </row>
    <row r="6856" spans="1:1">
      <c r="A6856" s="16" t="s">
        <v>69</v>
      </c>
    </row>
    <row r="6857" spans="1:1">
      <c r="A6857" s="16" t="s">
        <v>195</v>
      </c>
    </row>
    <row r="6858" spans="1:1">
      <c r="A6858" s="69" t="s">
        <v>361</v>
      </c>
    </row>
    <row r="6859" spans="1:1">
      <c r="A6859" s="158" t="s">
        <v>362</v>
      </c>
    </row>
    <row r="6860" spans="1:1">
      <c r="A6860" s="16" t="s">
        <v>180</v>
      </c>
    </row>
    <row r="6861" spans="1:1">
      <c r="A6861" s="16" t="s">
        <v>68</v>
      </c>
    </row>
    <row r="6862" spans="1:1">
      <c r="A6862" s="16" t="s">
        <v>69</v>
      </c>
    </row>
    <row r="6863" spans="1:1">
      <c r="A6863" s="16" t="s">
        <v>195</v>
      </c>
    </row>
    <row r="6864" spans="1:1">
      <c r="A6864" s="69" t="s">
        <v>361</v>
      </c>
    </row>
    <row r="6865" spans="1:1">
      <c r="A6865" s="158" t="s">
        <v>362</v>
      </c>
    </row>
    <row r="6866" spans="1:1">
      <c r="A6866" s="16" t="s">
        <v>180</v>
      </c>
    </row>
    <row r="6867" spans="1:1">
      <c r="A6867" s="16" t="s">
        <v>68</v>
      </c>
    </row>
    <row r="6868" spans="1:1">
      <c r="A6868" s="16" t="s">
        <v>69</v>
      </c>
    </row>
    <row r="6869" spans="1:1">
      <c r="A6869" s="16" t="s">
        <v>195</v>
      </c>
    </row>
    <row r="6870" spans="1:1">
      <c r="A6870" s="69" t="s">
        <v>361</v>
      </c>
    </row>
    <row r="6871" spans="1:1">
      <c r="A6871" s="158" t="s">
        <v>362</v>
      </c>
    </row>
    <row r="6872" spans="1:1">
      <c r="A6872" s="16" t="s">
        <v>180</v>
      </c>
    </row>
    <row r="6873" spans="1:1">
      <c r="A6873" s="16" t="s">
        <v>68</v>
      </c>
    </row>
    <row r="6874" spans="1:1">
      <c r="A6874" s="16" t="s">
        <v>69</v>
      </c>
    </row>
    <row r="6875" spans="1:1">
      <c r="A6875" s="16" t="s">
        <v>195</v>
      </c>
    </row>
    <row r="6876" spans="1:1">
      <c r="A6876" s="69" t="s">
        <v>361</v>
      </c>
    </row>
    <row r="6877" spans="1:1">
      <c r="A6877" s="158" t="s">
        <v>362</v>
      </c>
    </row>
    <row r="6878" spans="1:1">
      <c r="A6878" s="16" t="s">
        <v>180</v>
      </c>
    </row>
    <row r="6879" spans="1:1">
      <c r="A6879" s="16" t="s">
        <v>68</v>
      </c>
    </row>
    <row r="6880" spans="1:1">
      <c r="A6880" s="16" t="s">
        <v>69</v>
      </c>
    </row>
    <row r="6881" spans="1:1">
      <c r="A6881" s="16" t="s">
        <v>195</v>
      </c>
    </row>
    <row r="6882" spans="1:1">
      <c r="A6882" s="69" t="s">
        <v>361</v>
      </c>
    </row>
    <row r="6883" spans="1:1">
      <c r="A6883" s="158" t="s">
        <v>362</v>
      </c>
    </row>
    <row r="6884" spans="1:1">
      <c r="A6884" s="16" t="s">
        <v>180</v>
      </c>
    </row>
    <row r="6885" spans="1:1">
      <c r="A6885" s="16" t="s">
        <v>68</v>
      </c>
    </row>
    <row r="6886" spans="1:1">
      <c r="A6886" s="16" t="s">
        <v>69</v>
      </c>
    </row>
    <row r="6887" spans="1:1">
      <c r="A6887" s="16" t="s">
        <v>195</v>
      </c>
    </row>
    <row r="6888" spans="1:1">
      <c r="A6888" s="69" t="s">
        <v>361</v>
      </c>
    </row>
    <row r="6889" spans="1:1">
      <c r="A6889" s="158" t="s">
        <v>362</v>
      </c>
    </row>
    <row r="6890" spans="1:1">
      <c r="A6890" s="16" t="s">
        <v>180</v>
      </c>
    </row>
    <row r="6891" spans="1:1">
      <c r="A6891" s="16" t="s">
        <v>68</v>
      </c>
    </row>
    <row r="6892" spans="1:1">
      <c r="A6892" s="16" t="s">
        <v>69</v>
      </c>
    </row>
    <row r="6893" spans="1:1">
      <c r="A6893" s="16" t="s">
        <v>195</v>
      </c>
    </row>
    <row r="6894" spans="1:1">
      <c r="A6894" s="69" t="s">
        <v>361</v>
      </c>
    </row>
    <row r="6895" spans="1:1">
      <c r="A6895" s="158" t="s">
        <v>362</v>
      </c>
    </row>
    <row r="6896" spans="1:1">
      <c r="A6896" s="16" t="s">
        <v>180</v>
      </c>
    </row>
    <row r="6897" spans="1:1">
      <c r="A6897" s="16" t="s">
        <v>68</v>
      </c>
    </row>
    <row r="6898" spans="1:1">
      <c r="A6898" s="16" t="s">
        <v>69</v>
      </c>
    </row>
    <row r="6899" spans="1:1">
      <c r="A6899" s="16" t="s">
        <v>195</v>
      </c>
    </row>
    <row r="6900" spans="1:1">
      <c r="A6900" s="69" t="s">
        <v>361</v>
      </c>
    </row>
    <row r="6901" spans="1:1">
      <c r="A6901" s="158" t="s">
        <v>362</v>
      </c>
    </row>
    <row r="6902" spans="1:1">
      <c r="A6902" s="16" t="s">
        <v>180</v>
      </c>
    </row>
    <row r="6903" spans="1:1">
      <c r="A6903" s="16" t="s">
        <v>68</v>
      </c>
    </row>
    <row r="6904" spans="1:1">
      <c r="A6904" s="16" t="s">
        <v>69</v>
      </c>
    </row>
    <row r="6905" spans="1:1">
      <c r="A6905" s="16" t="s">
        <v>195</v>
      </c>
    </row>
    <row r="6906" spans="1:1">
      <c r="A6906" s="69" t="s">
        <v>361</v>
      </c>
    </row>
    <row r="6907" spans="1:1">
      <c r="A6907" s="158" t="s">
        <v>362</v>
      </c>
    </row>
    <row r="6908" spans="1:1">
      <c r="A6908" s="16" t="s">
        <v>180</v>
      </c>
    </row>
    <row r="6909" spans="1:1">
      <c r="A6909" s="16" t="s">
        <v>68</v>
      </c>
    </row>
    <row r="6910" spans="1:1">
      <c r="A6910" s="16" t="s">
        <v>69</v>
      </c>
    </row>
    <row r="6911" spans="1:1">
      <c r="A6911" s="16" t="s">
        <v>195</v>
      </c>
    </row>
    <row r="6912" spans="1:1">
      <c r="A6912" s="69" t="s">
        <v>361</v>
      </c>
    </row>
    <row r="6913" spans="1:1">
      <c r="A6913" s="158" t="s">
        <v>362</v>
      </c>
    </row>
    <row r="6914" spans="1:1">
      <c r="A6914" s="16" t="s">
        <v>180</v>
      </c>
    </row>
    <row r="6915" spans="1:1">
      <c r="A6915" s="16" t="s">
        <v>68</v>
      </c>
    </row>
    <row r="6916" spans="1:1">
      <c r="A6916" s="16" t="s">
        <v>69</v>
      </c>
    </row>
    <row r="6917" spans="1:1">
      <c r="A6917" s="16" t="s">
        <v>195</v>
      </c>
    </row>
    <row r="6918" spans="1:1">
      <c r="A6918" s="69" t="s">
        <v>361</v>
      </c>
    </row>
    <row r="6919" spans="1:1">
      <c r="A6919" s="158" t="s">
        <v>362</v>
      </c>
    </row>
    <row r="6920" spans="1:1">
      <c r="A6920" s="16" t="s">
        <v>180</v>
      </c>
    </row>
    <row r="6921" spans="1:1">
      <c r="A6921" s="16" t="s">
        <v>68</v>
      </c>
    </row>
    <row r="6922" spans="1:1">
      <c r="A6922" s="16" t="s">
        <v>69</v>
      </c>
    </row>
    <row r="6923" spans="1:1">
      <c r="A6923" s="16" t="s">
        <v>195</v>
      </c>
    </row>
    <row r="6924" spans="1:1">
      <c r="A6924" s="69" t="s">
        <v>361</v>
      </c>
    </row>
    <row r="6925" spans="1:1">
      <c r="A6925" s="158" t="s">
        <v>362</v>
      </c>
    </row>
    <row r="6926" spans="1:1">
      <c r="A6926" s="16" t="s">
        <v>180</v>
      </c>
    </row>
    <row r="6927" spans="1:1">
      <c r="A6927" s="16" t="s">
        <v>68</v>
      </c>
    </row>
    <row r="6928" spans="1:1">
      <c r="A6928" s="16" t="s">
        <v>69</v>
      </c>
    </row>
    <row r="6929" spans="1:1">
      <c r="A6929" s="16" t="s">
        <v>195</v>
      </c>
    </row>
    <row r="6930" spans="1:1">
      <c r="A6930" s="69" t="s">
        <v>361</v>
      </c>
    </row>
    <row r="6931" spans="1:1">
      <c r="A6931" s="158" t="s">
        <v>362</v>
      </c>
    </row>
    <row r="6932" spans="1:1">
      <c r="A6932" s="16" t="s">
        <v>180</v>
      </c>
    </row>
    <row r="6933" spans="1:1">
      <c r="A6933" s="16" t="s">
        <v>68</v>
      </c>
    </row>
    <row r="6934" spans="1:1">
      <c r="A6934" s="16" t="s">
        <v>69</v>
      </c>
    </row>
    <row r="6935" spans="1:1">
      <c r="A6935" s="16" t="s">
        <v>195</v>
      </c>
    </row>
    <row r="6936" spans="1:1">
      <c r="A6936" s="69" t="s">
        <v>361</v>
      </c>
    </row>
    <row r="6937" spans="1:1">
      <c r="A6937" s="158" t="s">
        <v>362</v>
      </c>
    </row>
    <row r="6938" spans="1:1">
      <c r="A6938" s="16" t="s">
        <v>180</v>
      </c>
    </row>
    <row r="6939" spans="1:1">
      <c r="A6939" s="16" t="s">
        <v>68</v>
      </c>
    </row>
    <row r="6940" spans="1:1">
      <c r="A6940" s="16" t="s">
        <v>69</v>
      </c>
    </row>
    <row r="6941" spans="1:1">
      <c r="A6941" s="16" t="s">
        <v>195</v>
      </c>
    </row>
    <row r="6942" spans="1:1">
      <c r="A6942" s="69" t="s">
        <v>361</v>
      </c>
    </row>
    <row r="6943" spans="1:1">
      <c r="A6943" s="158" t="s">
        <v>362</v>
      </c>
    </row>
    <row r="6944" spans="1:1">
      <c r="A6944" s="16" t="s">
        <v>180</v>
      </c>
    </row>
    <row r="6945" spans="1:1">
      <c r="A6945" s="16" t="s">
        <v>68</v>
      </c>
    </row>
    <row r="6946" spans="1:1">
      <c r="A6946" s="16" t="s">
        <v>69</v>
      </c>
    </row>
    <row r="6947" spans="1:1">
      <c r="A6947" s="16" t="s">
        <v>195</v>
      </c>
    </row>
    <row r="6948" spans="1:1">
      <c r="A6948" s="69" t="s">
        <v>361</v>
      </c>
    </row>
    <row r="6949" spans="1:1">
      <c r="A6949" s="158" t="s">
        <v>362</v>
      </c>
    </row>
    <row r="6950" spans="1:1">
      <c r="A6950" s="16" t="s">
        <v>180</v>
      </c>
    </row>
    <row r="6951" spans="1:1">
      <c r="A6951" s="16" t="s">
        <v>68</v>
      </c>
    </row>
    <row r="6952" spans="1:1">
      <c r="A6952" s="16" t="s">
        <v>69</v>
      </c>
    </row>
    <row r="6953" spans="1:1">
      <c r="A6953" s="16" t="s">
        <v>195</v>
      </c>
    </row>
    <row r="6954" spans="1:1">
      <c r="A6954" s="69" t="s">
        <v>361</v>
      </c>
    </row>
    <row r="6955" spans="1:1">
      <c r="A6955" s="158" t="s">
        <v>362</v>
      </c>
    </row>
    <row r="6956" spans="1:1">
      <c r="A6956" s="16" t="s">
        <v>180</v>
      </c>
    </row>
    <row r="6957" spans="1:1">
      <c r="A6957" s="16" t="s">
        <v>68</v>
      </c>
    </row>
    <row r="6958" spans="1:1">
      <c r="A6958" s="16" t="s">
        <v>69</v>
      </c>
    </row>
    <row r="6959" spans="1:1">
      <c r="A6959" s="16" t="s">
        <v>195</v>
      </c>
    </row>
    <row r="6960" spans="1:1">
      <c r="A6960" s="69" t="s">
        <v>361</v>
      </c>
    </row>
    <row r="6961" spans="1:1">
      <c r="A6961" s="158" t="s">
        <v>362</v>
      </c>
    </row>
    <row r="6962" spans="1:1">
      <c r="A6962" s="16" t="s">
        <v>180</v>
      </c>
    </row>
    <row r="6963" spans="1:1">
      <c r="A6963" s="16" t="s">
        <v>68</v>
      </c>
    </row>
    <row r="6964" spans="1:1">
      <c r="A6964" s="16" t="s">
        <v>69</v>
      </c>
    </row>
    <row r="6965" spans="1:1">
      <c r="A6965" s="16" t="s">
        <v>195</v>
      </c>
    </row>
    <row r="6966" spans="1:1">
      <c r="A6966" s="69" t="s">
        <v>361</v>
      </c>
    </row>
    <row r="6967" spans="1:1">
      <c r="A6967" s="158" t="s">
        <v>362</v>
      </c>
    </row>
    <row r="6968" spans="1:1">
      <c r="A6968" s="16" t="s">
        <v>180</v>
      </c>
    </row>
    <row r="6969" spans="1:1">
      <c r="A6969" s="16" t="s">
        <v>68</v>
      </c>
    </row>
    <row r="6970" spans="1:1">
      <c r="A6970" s="16" t="s">
        <v>69</v>
      </c>
    </row>
    <row r="6971" spans="1:1">
      <c r="A6971" s="16" t="s">
        <v>195</v>
      </c>
    </row>
    <row r="6972" spans="1:1">
      <c r="A6972" s="69" t="s">
        <v>361</v>
      </c>
    </row>
    <row r="6973" spans="1:1">
      <c r="A6973" s="158" t="s">
        <v>362</v>
      </c>
    </row>
    <row r="6974" spans="1:1">
      <c r="A6974" s="16" t="s">
        <v>180</v>
      </c>
    </row>
    <row r="6975" spans="1:1">
      <c r="A6975" s="16" t="s">
        <v>68</v>
      </c>
    </row>
    <row r="6976" spans="1:1">
      <c r="A6976" s="16" t="s">
        <v>69</v>
      </c>
    </row>
    <row r="6977" spans="1:1">
      <c r="A6977" s="16" t="s">
        <v>195</v>
      </c>
    </row>
    <row r="6978" spans="1:1">
      <c r="A6978" s="69" t="s">
        <v>361</v>
      </c>
    </row>
    <row r="6979" spans="1:1">
      <c r="A6979" s="158" t="s">
        <v>362</v>
      </c>
    </row>
    <row r="6980" spans="1:1">
      <c r="A6980" s="16" t="s">
        <v>180</v>
      </c>
    </row>
    <row r="6981" spans="1:1">
      <c r="A6981" s="16" t="s">
        <v>68</v>
      </c>
    </row>
    <row r="6982" spans="1:1">
      <c r="A6982" s="16" t="s">
        <v>69</v>
      </c>
    </row>
    <row r="6983" spans="1:1">
      <c r="A6983" s="16" t="s">
        <v>195</v>
      </c>
    </row>
    <row r="6984" spans="1:1">
      <c r="A6984" s="69" t="s">
        <v>361</v>
      </c>
    </row>
    <row r="6985" spans="1:1">
      <c r="A6985" s="158" t="s">
        <v>362</v>
      </c>
    </row>
    <row r="6986" spans="1:1">
      <c r="A6986" s="16" t="s">
        <v>180</v>
      </c>
    </row>
    <row r="6987" spans="1:1">
      <c r="A6987" s="16" t="s">
        <v>68</v>
      </c>
    </row>
    <row r="6988" spans="1:1">
      <c r="A6988" s="16" t="s">
        <v>69</v>
      </c>
    </row>
    <row r="6989" spans="1:1">
      <c r="A6989" s="16" t="s">
        <v>195</v>
      </c>
    </row>
    <row r="6990" spans="1:1">
      <c r="A6990" s="69" t="s">
        <v>361</v>
      </c>
    </row>
    <row r="6991" spans="1:1">
      <c r="A6991" s="158" t="s">
        <v>362</v>
      </c>
    </row>
    <row r="6992" spans="1:1">
      <c r="A6992" s="16" t="s">
        <v>180</v>
      </c>
    </row>
    <row r="6993" spans="1:1">
      <c r="A6993" s="16" t="s">
        <v>68</v>
      </c>
    </row>
    <row r="6994" spans="1:1">
      <c r="A6994" s="16" t="s">
        <v>69</v>
      </c>
    </row>
    <row r="6995" spans="1:1">
      <c r="A6995" s="16" t="s">
        <v>195</v>
      </c>
    </row>
    <row r="6996" spans="1:1">
      <c r="A6996" s="69" t="s">
        <v>361</v>
      </c>
    </row>
    <row r="6997" spans="1:1">
      <c r="A6997" s="158" t="s">
        <v>362</v>
      </c>
    </row>
    <row r="6998" spans="1:1">
      <c r="A6998" s="16" t="s">
        <v>180</v>
      </c>
    </row>
    <row r="6999" spans="1:1">
      <c r="A6999" s="16" t="s">
        <v>68</v>
      </c>
    </row>
    <row r="7000" spans="1:1">
      <c r="A7000" s="16" t="s">
        <v>69</v>
      </c>
    </row>
    <row r="7001" spans="1:1">
      <c r="A7001" s="16" t="s">
        <v>195</v>
      </c>
    </row>
    <row r="7002" spans="1:1">
      <c r="A7002" s="69" t="s">
        <v>361</v>
      </c>
    </row>
    <row r="7003" spans="1:1">
      <c r="A7003" s="158" t="s">
        <v>362</v>
      </c>
    </row>
    <row r="7004" spans="1:1">
      <c r="A7004" s="16" t="s">
        <v>180</v>
      </c>
    </row>
    <row r="7005" spans="1:1">
      <c r="A7005" s="16" t="s">
        <v>68</v>
      </c>
    </row>
    <row r="7006" spans="1:1">
      <c r="A7006" s="16" t="s">
        <v>69</v>
      </c>
    </row>
    <row r="7007" spans="1:1">
      <c r="A7007" s="16" t="s">
        <v>195</v>
      </c>
    </row>
    <row r="7008" spans="1:1">
      <c r="A7008" s="69" t="s">
        <v>361</v>
      </c>
    </row>
    <row r="7009" spans="1:1">
      <c r="A7009" s="158" t="s">
        <v>362</v>
      </c>
    </row>
    <row r="7010" spans="1:1">
      <c r="A7010" s="16" t="s">
        <v>180</v>
      </c>
    </row>
    <row r="7011" spans="1:1">
      <c r="A7011" s="16" t="s">
        <v>68</v>
      </c>
    </row>
    <row r="7012" spans="1:1">
      <c r="A7012" s="16" t="s">
        <v>69</v>
      </c>
    </row>
    <row r="7013" spans="1:1">
      <c r="A7013" s="16" t="s">
        <v>195</v>
      </c>
    </row>
    <row r="7014" spans="1:1">
      <c r="A7014" s="69" t="s">
        <v>361</v>
      </c>
    </row>
    <row r="7015" spans="1:1">
      <c r="A7015" s="158" t="s">
        <v>362</v>
      </c>
    </row>
    <row r="7016" spans="1:1">
      <c r="A7016" s="16" t="s">
        <v>180</v>
      </c>
    </row>
    <row r="7017" spans="1:1">
      <c r="A7017" s="16" t="s">
        <v>68</v>
      </c>
    </row>
    <row r="7018" spans="1:1">
      <c r="A7018" s="16" t="s">
        <v>69</v>
      </c>
    </row>
    <row r="7019" spans="1:1">
      <c r="A7019" s="16" t="s">
        <v>195</v>
      </c>
    </row>
    <row r="7020" spans="1:1">
      <c r="A7020" s="69" t="s">
        <v>361</v>
      </c>
    </row>
    <row r="7021" spans="1:1">
      <c r="A7021" s="158" t="s">
        <v>362</v>
      </c>
    </row>
    <row r="7022" spans="1:1">
      <c r="A7022" s="16" t="s">
        <v>180</v>
      </c>
    </row>
    <row r="7023" spans="1:1">
      <c r="A7023" s="16" t="s">
        <v>68</v>
      </c>
    </row>
    <row r="7024" spans="1:1">
      <c r="A7024" s="16" t="s">
        <v>69</v>
      </c>
    </row>
    <row r="7025" spans="1:1">
      <c r="A7025" s="16" t="s">
        <v>195</v>
      </c>
    </row>
    <row r="7026" spans="1:1">
      <c r="A7026" s="69" t="s">
        <v>361</v>
      </c>
    </row>
    <row r="7027" spans="1:1">
      <c r="A7027" s="158" t="s">
        <v>362</v>
      </c>
    </row>
    <row r="7028" spans="1:1">
      <c r="A7028" s="16" t="s">
        <v>180</v>
      </c>
    </row>
    <row r="7029" spans="1:1">
      <c r="A7029" s="16" t="s">
        <v>68</v>
      </c>
    </row>
    <row r="7030" spans="1:1">
      <c r="A7030" s="16" t="s">
        <v>69</v>
      </c>
    </row>
    <row r="7031" spans="1:1">
      <c r="A7031" s="16" t="s">
        <v>195</v>
      </c>
    </row>
    <row r="7032" spans="1:1">
      <c r="A7032" s="69" t="s">
        <v>361</v>
      </c>
    </row>
    <row r="7033" spans="1:1">
      <c r="A7033" s="158" t="s">
        <v>362</v>
      </c>
    </row>
    <row r="7034" spans="1:1">
      <c r="A7034" s="16" t="s">
        <v>180</v>
      </c>
    </row>
    <row r="7035" spans="1:1">
      <c r="A7035" s="16" t="s">
        <v>68</v>
      </c>
    </row>
    <row r="7036" spans="1:1">
      <c r="A7036" s="16" t="s">
        <v>69</v>
      </c>
    </row>
    <row r="7037" spans="1:1">
      <c r="A7037" s="16" t="s">
        <v>195</v>
      </c>
    </row>
    <row r="7038" spans="1:1">
      <c r="A7038" s="69" t="s">
        <v>361</v>
      </c>
    </row>
    <row r="7039" spans="1:1">
      <c r="A7039" s="158" t="s">
        <v>362</v>
      </c>
    </row>
    <row r="7040" spans="1:1">
      <c r="A7040" s="16" t="s">
        <v>180</v>
      </c>
    </row>
    <row r="7041" spans="1:1">
      <c r="A7041" s="16" t="s">
        <v>68</v>
      </c>
    </row>
    <row r="7042" spans="1:1">
      <c r="A7042" s="16" t="s">
        <v>69</v>
      </c>
    </row>
    <row r="7043" spans="1:1">
      <c r="A7043" s="16" t="s">
        <v>195</v>
      </c>
    </row>
    <row r="7044" spans="1:1">
      <c r="A7044" s="69" t="s">
        <v>361</v>
      </c>
    </row>
    <row r="7045" spans="1:1">
      <c r="A7045" s="158" t="s">
        <v>362</v>
      </c>
    </row>
    <row r="7046" spans="1:1">
      <c r="A7046" s="16" t="s">
        <v>180</v>
      </c>
    </row>
    <row r="7047" spans="1:1">
      <c r="A7047" s="16" t="s">
        <v>68</v>
      </c>
    </row>
    <row r="7048" spans="1:1">
      <c r="A7048" s="16" t="s">
        <v>69</v>
      </c>
    </row>
    <row r="7049" spans="1:1">
      <c r="A7049" s="16" t="s">
        <v>195</v>
      </c>
    </row>
    <row r="7050" spans="1:1">
      <c r="A7050" s="69" t="s">
        <v>361</v>
      </c>
    </row>
    <row r="7051" spans="1:1">
      <c r="A7051" s="158" t="s">
        <v>362</v>
      </c>
    </row>
    <row r="7052" spans="1:1">
      <c r="A7052" s="16" t="s">
        <v>180</v>
      </c>
    </row>
    <row r="7053" spans="1:1">
      <c r="A7053" s="16" t="s">
        <v>68</v>
      </c>
    </row>
    <row r="7054" spans="1:1">
      <c r="A7054" s="16" t="s">
        <v>69</v>
      </c>
    </row>
    <row r="7055" spans="1:1">
      <c r="A7055" s="16" t="s">
        <v>195</v>
      </c>
    </row>
    <row r="7056" spans="1:1">
      <c r="A7056" s="69" t="s">
        <v>361</v>
      </c>
    </row>
    <row r="7057" spans="1:1">
      <c r="A7057" s="158" t="s">
        <v>362</v>
      </c>
    </row>
    <row r="7058" spans="1:1">
      <c r="A7058" s="16" t="s">
        <v>180</v>
      </c>
    </row>
    <row r="7059" spans="1:1">
      <c r="A7059" s="16" t="s">
        <v>68</v>
      </c>
    </row>
    <row r="7060" spans="1:1">
      <c r="A7060" s="16" t="s">
        <v>69</v>
      </c>
    </row>
    <row r="7061" spans="1:1">
      <c r="A7061" s="16" t="s">
        <v>195</v>
      </c>
    </row>
    <row r="7062" spans="1:1">
      <c r="A7062" s="69" t="s">
        <v>361</v>
      </c>
    </row>
    <row r="7063" spans="1:1">
      <c r="A7063" s="158" t="s">
        <v>362</v>
      </c>
    </row>
    <row r="7064" spans="1:1">
      <c r="A7064" s="16" t="s">
        <v>180</v>
      </c>
    </row>
    <row r="7065" spans="1:1">
      <c r="A7065" s="16" t="s">
        <v>68</v>
      </c>
    </row>
    <row r="7066" spans="1:1">
      <c r="A7066" s="16" t="s">
        <v>69</v>
      </c>
    </row>
    <row r="7067" spans="1:1">
      <c r="A7067" s="16" t="s">
        <v>195</v>
      </c>
    </row>
    <row r="7068" spans="1:1">
      <c r="A7068" s="69" t="s">
        <v>361</v>
      </c>
    </row>
    <row r="7069" spans="1:1">
      <c r="A7069" s="158" t="s">
        <v>362</v>
      </c>
    </row>
    <row r="7070" spans="1:1">
      <c r="A7070" s="16" t="s">
        <v>180</v>
      </c>
    </row>
    <row r="7071" spans="1:1">
      <c r="A7071" s="16" t="s">
        <v>68</v>
      </c>
    </row>
    <row r="7072" spans="1:1">
      <c r="A7072" s="16" t="s">
        <v>69</v>
      </c>
    </row>
    <row r="7073" spans="1:1">
      <c r="A7073" s="16" t="s">
        <v>195</v>
      </c>
    </row>
    <row r="7074" spans="1:1">
      <c r="A7074" s="69" t="s">
        <v>361</v>
      </c>
    </row>
    <row r="7075" spans="1:1">
      <c r="A7075" s="158" t="s">
        <v>362</v>
      </c>
    </row>
    <row r="7076" spans="1:1">
      <c r="A7076" s="16" t="s">
        <v>180</v>
      </c>
    </row>
    <row r="7077" spans="1:1">
      <c r="A7077" s="16" t="s">
        <v>68</v>
      </c>
    </row>
    <row r="7078" spans="1:1">
      <c r="A7078" s="16" t="s">
        <v>69</v>
      </c>
    </row>
    <row r="7079" spans="1:1">
      <c r="A7079" s="16" t="s">
        <v>195</v>
      </c>
    </row>
    <row r="7080" spans="1:1">
      <c r="A7080" s="69" t="s">
        <v>361</v>
      </c>
    </row>
    <row r="7081" spans="1:1">
      <c r="A7081" s="158" t="s">
        <v>362</v>
      </c>
    </row>
    <row r="7082" spans="1:1">
      <c r="A7082" s="16" t="s">
        <v>180</v>
      </c>
    </row>
    <row r="7083" spans="1:1">
      <c r="A7083" s="16" t="s">
        <v>68</v>
      </c>
    </row>
    <row r="7084" spans="1:1">
      <c r="A7084" s="16" t="s">
        <v>69</v>
      </c>
    </row>
    <row r="7085" spans="1:1">
      <c r="A7085" s="16" t="s">
        <v>195</v>
      </c>
    </row>
    <row r="7086" spans="1:1">
      <c r="A7086" s="69" t="s">
        <v>361</v>
      </c>
    </row>
    <row r="7087" spans="1:1">
      <c r="A7087" s="158" t="s">
        <v>362</v>
      </c>
    </row>
    <row r="7088" spans="1:1">
      <c r="A7088" s="16" t="s">
        <v>180</v>
      </c>
    </row>
    <row r="7089" spans="1:1">
      <c r="A7089" s="16" t="s">
        <v>68</v>
      </c>
    </row>
    <row r="7090" spans="1:1">
      <c r="A7090" s="16" t="s">
        <v>69</v>
      </c>
    </row>
    <row r="7091" spans="1:1">
      <c r="A7091" s="16" t="s">
        <v>195</v>
      </c>
    </row>
    <row r="7092" spans="1:1">
      <c r="A7092" s="69" t="s">
        <v>361</v>
      </c>
    </row>
    <row r="7093" spans="1:1">
      <c r="A7093" s="158" t="s">
        <v>362</v>
      </c>
    </row>
    <row r="7094" spans="1:1">
      <c r="A7094" s="16" t="s">
        <v>180</v>
      </c>
    </row>
    <row r="7095" spans="1:1">
      <c r="A7095" s="16" t="s">
        <v>68</v>
      </c>
    </row>
    <row r="7096" spans="1:1">
      <c r="A7096" s="16" t="s">
        <v>69</v>
      </c>
    </row>
    <row r="7097" spans="1:1">
      <c r="A7097" s="16" t="s">
        <v>195</v>
      </c>
    </row>
    <row r="7098" spans="1:1">
      <c r="A7098" s="69" t="s">
        <v>361</v>
      </c>
    </row>
    <row r="7099" spans="1:1">
      <c r="A7099" s="158" t="s">
        <v>362</v>
      </c>
    </row>
    <row r="7100" spans="1:1">
      <c r="A7100" s="16" t="s">
        <v>180</v>
      </c>
    </row>
    <row r="7101" spans="1:1">
      <c r="A7101" s="16" t="s">
        <v>68</v>
      </c>
    </row>
    <row r="7102" spans="1:1">
      <c r="A7102" s="16" t="s">
        <v>69</v>
      </c>
    </row>
    <row r="7103" spans="1:1">
      <c r="A7103" s="16" t="s">
        <v>195</v>
      </c>
    </row>
    <row r="7104" spans="1:1">
      <c r="A7104" s="69" t="s">
        <v>361</v>
      </c>
    </row>
    <row r="7105" spans="1:1">
      <c r="A7105" s="158" t="s">
        <v>362</v>
      </c>
    </row>
    <row r="7106" spans="1:1">
      <c r="A7106" s="16" t="s">
        <v>180</v>
      </c>
    </row>
    <row r="7107" spans="1:1">
      <c r="A7107" s="16" t="s">
        <v>68</v>
      </c>
    </row>
    <row r="7108" spans="1:1">
      <c r="A7108" s="16" t="s">
        <v>69</v>
      </c>
    </row>
    <row r="7109" spans="1:1">
      <c r="A7109" s="16" t="s">
        <v>195</v>
      </c>
    </row>
    <row r="7110" spans="1:1">
      <c r="A7110" s="69" t="s">
        <v>361</v>
      </c>
    </row>
    <row r="7111" spans="1:1">
      <c r="A7111" s="158" t="s">
        <v>362</v>
      </c>
    </row>
    <row r="7112" spans="1:1">
      <c r="A7112" s="16" t="s">
        <v>180</v>
      </c>
    </row>
    <row r="7113" spans="1:1">
      <c r="A7113" s="16" t="s">
        <v>68</v>
      </c>
    </row>
    <row r="7114" spans="1:1">
      <c r="A7114" s="16" t="s">
        <v>69</v>
      </c>
    </row>
    <row r="7115" spans="1:1">
      <c r="A7115" s="16" t="s">
        <v>195</v>
      </c>
    </row>
    <row r="7116" spans="1:1">
      <c r="A7116" s="69" t="s">
        <v>361</v>
      </c>
    </row>
    <row r="7117" spans="1:1">
      <c r="A7117" s="158" t="s">
        <v>362</v>
      </c>
    </row>
    <row r="7118" spans="1:1">
      <c r="A7118" s="16" t="s">
        <v>180</v>
      </c>
    </row>
    <row r="7119" spans="1:1">
      <c r="A7119" s="16" t="s">
        <v>68</v>
      </c>
    </row>
    <row r="7120" spans="1:1">
      <c r="A7120" s="16" t="s">
        <v>69</v>
      </c>
    </row>
    <row r="7121" spans="1:1">
      <c r="A7121" s="16" t="s">
        <v>195</v>
      </c>
    </row>
    <row r="7122" spans="1:1">
      <c r="A7122" s="69" t="s">
        <v>361</v>
      </c>
    </row>
    <row r="7123" spans="1:1">
      <c r="A7123" s="158" t="s">
        <v>362</v>
      </c>
    </row>
    <row r="7124" spans="1:1">
      <c r="A7124" s="16" t="s">
        <v>180</v>
      </c>
    </row>
    <row r="7125" spans="1:1">
      <c r="A7125" s="16" t="s">
        <v>68</v>
      </c>
    </row>
    <row r="7126" spans="1:1">
      <c r="A7126" s="16" t="s">
        <v>69</v>
      </c>
    </row>
    <row r="7127" spans="1:1">
      <c r="A7127" s="16" t="s">
        <v>195</v>
      </c>
    </row>
    <row r="7128" spans="1:1">
      <c r="A7128" s="69" t="s">
        <v>361</v>
      </c>
    </row>
    <row r="7129" spans="1:1">
      <c r="A7129" s="158" t="s">
        <v>362</v>
      </c>
    </row>
    <row r="7130" spans="1:1">
      <c r="A7130" s="16" t="s">
        <v>180</v>
      </c>
    </row>
    <row r="7131" spans="1:1">
      <c r="A7131" s="16" t="s">
        <v>68</v>
      </c>
    </row>
    <row r="7132" spans="1:1">
      <c r="A7132" s="16" t="s">
        <v>69</v>
      </c>
    </row>
    <row r="7133" spans="1:1">
      <c r="A7133" s="16" t="s">
        <v>195</v>
      </c>
    </row>
    <row r="7134" spans="1:1">
      <c r="A7134" s="69" t="s">
        <v>361</v>
      </c>
    </row>
    <row r="7135" spans="1:1">
      <c r="A7135" s="158" t="s">
        <v>362</v>
      </c>
    </row>
    <row r="7136" spans="1:1">
      <c r="A7136" s="16" t="s">
        <v>180</v>
      </c>
    </row>
    <row r="7137" spans="1:1">
      <c r="A7137" s="16" t="s">
        <v>68</v>
      </c>
    </row>
    <row r="7138" spans="1:1">
      <c r="A7138" s="16" t="s">
        <v>69</v>
      </c>
    </row>
    <row r="7139" spans="1:1">
      <c r="A7139" s="16" t="s">
        <v>195</v>
      </c>
    </row>
    <row r="7140" spans="1:1">
      <c r="A7140" s="69" t="s">
        <v>361</v>
      </c>
    </row>
    <row r="7141" spans="1:1">
      <c r="A7141" s="158" t="s">
        <v>362</v>
      </c>
    </row>
    <row r="7142" spans="1:1">
      <c r="A7142" s="16" t="s">
        <v>180</v>
      </c>
    </row>
    <row r="7143" spans="1:1">
      <c r="A7143" s="16" t="s">
        <v>68</v>
      </c>
    </row>
    <row r="7144" spans="1:1">
      <c r="A7144" s="16" t="s">
        <v>69</v>
      </c>
    </row>
    <row r="7145" spans="1:1">
      <c r="A7145" s="16" t="s">
        <v>195</v>
      </c>
    </row>
    <row r="7146" spans="1:1">
      <c r="A7146" s="69" t="s">
        <v>361</v>
      </c>
    </row>
    <row r="7147" spans="1:1">
      <c r="A7147" s="158" t="s">
        <v>362</v>
      </c>
    </row>
    <row r="7148" spans="1:1">
      <c r="A7148" s="16" t="s">
        <v>180</v>
      </c>
    </row>
    <row r="7149" spans="1:1">
      <c r="A7149" s="16" t="s">
        <v>68</v>
      </c>
    </row>
    <row r="7150" spans="1:1">
      <c r="A7150" s="16" t="s">
        <v>69</v>
      </c>
    </row>
    <row r="7151" spans="1:1">
      <c r="A7151" s="16" t="s">
        <v>195</v>
      </c>
    </row>
    <row r="7152" spans="1:1">
      <c r="A7152" s="69" t="s">
        <v>361</v>
      </c>
    </row>
    <row r="7153" spans="1:1">
      <c r="A7153" s="158" t="s">
        <v>362</v>
      </c>
    </row>
    <row r="7154" spans="1:1">
      <c r="A7154" s="16" t="s">
        <v>180</v>
      </c>
    </row>
    <row r="7155" spans="1:1">
      <c r="A7155" s="16" t="s">
        <v>68</v>
      </c>
    </row>
    <row r="7156" spans="1:1">
      <c r="A7156" s="16" t="s">
        <v>69</v>
      </c>
    </row>
    <row r="7157" spans="1:1">
      <c r="A7157" s="16" t="s">
        <v>195</v>
      </c>
    </row>
    <row r="7158" spans="1:1">
      <c r="A7158" s="69" t="s">
        <v>361</v>
      </c>
    </row>
    <row r="7159" spans="1:1">
      <c r="A7159" s="158" t="s">
        <v>362</v>
      </c>
    </row>
    <row r="7160" spans="1:1">
      <c r="A7160" s="16" t="s">
        <v>180</v>
      </c>
    </row>
    <row r="7161" spans="1:1">
      <c r="A7161" s="16" t="s">
        <v>68</v>
      </c>
    </row>
    <row r="7162" spans="1:1">
      <c r="A7162" s="16" t="s">
        <v>69</v>
      </c>
    </row>
    <row r="7163" spans="1:1">
      <c r="A7163" s="16" t="s">
        <v>195</v>
      </c>
    </row>
    <row r="7164" spans="1:1">
      <c r="A7164" s="69" t="s">
        <v>361</v>
      </c>
    </row>
    <row r="7165" spans="1:1">
      <c r="A7165" s="158" t="s">
        <v>362</v>
      </c>
    </row>
    <row r="7166" spans="1:1">
      <c r="A7166" s="16" t="s">
        <v>180</v>
      </c>
    </row>
    <row r="7167" spans="1:1">
      <c r="A7167" s="16" t="s">
        <v>68</v>
      </c>
    </row>
    <row r="7168" spans="1:1">
      <c r="A7168" s="16" t="s">
        <v>69</v>
      </c>
    </row>
    <row r="7169" spans="1:1">
      <c r="A7169" s="16" t="s">
        <v>195</v>
      </c>
    </row>
    <row r="7170" spans="1:1">
      <c r="A7170" s="69" t="s">
        <v>361</v>
      </c>
    </row>
    <row r="7171" spans="1:1">
      <c r="A7171" s="158" t="s">
        <v>362</v>
      </c>
    </row>
    <row r="7172" spans="1:1">
      <c r="A7172" s="16" t="s">
        <v>180</v>
      </c>
    </row>
    <row r="7173" spans="1:1">
      <c r="A7173" s="16" t="s">
        <v>68</v>
      </c>
    </row>
    <row r="7174" spans="1:1">
      <c r="A7174" s="16" t="s">
        <v>69</v>
      </c>
    </row>
    <row r="7175" spans="1:1">
      <c r="A7175" s="16" t="s">
        <v>195</v>
      </c>
    </row>
    <row r="7176" spans="1:1">
      <c r="A7176" s="69" t="s">
        <v>361</v>
      </c>
    </row>
    <row r="7177" spans="1:1">
      <c r="A7177" s="158" t="s">
        <v>362</v>
      </c>
    </row>
    <row r="7178" spans="1:1">
      <c r="A7178" s="16" t="s">
        <v>180</v>
      </c>
    </row>
    <row r="7179" spans="1:1">
      <c r="A7179" s="16" t="s">
        <v>68</v>
      </c>
    </row>
    <row r="7180" spans="1:1">
      <c r="A7180" s="16" t="s">
        <v>69</v>
      </c>
    </row>
    <row r="7181" spans="1:1">
      <c r="A7181" s="16" t="s">
        <v>195</v>
      </c>
    </row>
    <row r="7182" spans="1:1">
      <c r="A7182" s="69" t="s">
        <v>361</v>
      </c>
    </row>
    <row r="7183" spans="1:1">
      <c r="A7183" s="158" t="s">
        <v>362</v>
      </c>
    </row>
    <row r="7184" spans="1:1">
      <c r="A7184" s="16" t="s">
        <v>180</v>
      </c>
    </row>
    <row r="7185" spans="1:1">
      <c r="A7185" s="16" t="s">
        <v>68</v>
      </c>
    </row>
    <row r="7186" spans="1:1">
      <c r="A7186" s="16" t="s">
        <v>69</v>
      </c>
    </row>
    <row r="7187" spans="1:1">
      <c r="A7187" s="16" t="s">
        <v>195</v>
      </c>
    </row>
    <row r="7188" spans="1:1">
      <c r="A7188" s="69" t="s">
        <v>361</v>
      </c>
    </row>
    <row r="7189" spans="1:1">
      <c r="A7189" s="158" t="s">
        <v>362</v>
      </c>
    </row>
    <row r="7190" spans="1:1">
      <c r="A7190" s="16" t="s">
        <v>180</v>
      </c>
    </row>
    <row r="7191" spans="1:1">
      <c r="A7191" s="16" t="s">
        <v>68</v>
      </c>
    </row>
    <row r="7192" spans="1:1">
      <c r="A7192" s="16" t="s">
        <v>69</v>
      </c>
    </row>
    <row r="7193" spans="1:1">
      <c r="A7193" s="16" t="s">
        <v>195</v>
      </c>
    </row>
    <row r="7194" spans="1:1">
      <c r="A7194" s="69" t="s">
        <v>361</v>
      </c>
    </row>
    <row r="7195" spans="1:1">
      <c r="A7195" s="158" t="s">
        <v>362</v>
      </c>
    </row>
    <row r="7196" spans="1:1">
      <c r="A7196" s="16" t="s">
        <v>180</v>
      </c>
    </row>
    <row r="7197" spans="1:1">
      <c r="A7197" s="16" t="s">
        <v>68</v>
      </c>
    </row>
    <row r="7198" spans="1:1">
      <c r="A7198" s="16" t="s">
        <v>69</v>
      </c>
    </row>
    <row r="7199" spans="1:1">
      <c r="A7199" s="16" t="s">
        <v>195</v>
      </c>
    </row>
    <row r="7200" spans="1:1">
      <c r="A7200" s="69" t="s">
        <v>361</v>
      </c>
    </row>
    <row r="7201" spans="1:1">
      <c r="A7201" s="158" t="s">
        <v>362</v>
      </c>
    </row>
    <row r="7202" spans="1:1">
      <c r="A7202" s="16" t="s">
        <v>180</v>
      </c>
    </row>
    <row r="7203" spans="1:1">
      <c r="A7203" s="16" t="s">
        <v>68</v>
      </c>
    </row>
    <row r="7204" spans="1:1">
      <c r="A7204" s="16" t="s">
        <v>69</v>
      </c>
    </row>
    <row r="7205" spans="1:1">
      <c r="A7205" s="16" t="s">
        <v>195</v>
      </c>
    </row>
    <row r="7206" spans="1:1">
      <c r="A7206" s="69" t="s">
        <v>361</v>
      </c>
    </row>
    <row r="7207" spans="1:1">
      <c r="A7207" s="158" t="s">
        <v>362</v>
      </c>
    </row>
    <row r="7208" spans="1:1">
      <c r="A7208" s="16" t="s">
        <v>180</v>
      </c>
    </row>
    <row r="7209" spans="1:1">
      <c r="A7209" s="16" t="s">
        <v>68</v>
      </c>
    </row>
    <row r="7210" spans="1:1">
      <c r="A7210" s="16" t="s">
        <v>69</v>
      </c>
    </row>
    <row r="7211" spans="1:1">
      <c r="A7211" s="16" t="s">
        <v>195</v>
      </c>
    </row>
    <row r="7212" spans="1:1">
      <c r="A7212" s="69" t="s">
        <v>361</v>
      </c>
    </row>
    <row r="7213" spans="1:1">
      <c r="A7213" s="158" t="s">
        <v>362</v>
      </c>
    </row>
    <row r="7214" spans="1:1">
      <c r="A7214" s="16" t="s">
        <v>180</v>
      </c>
    </row>
    <row r="7215" spans="1:1">
      <c r="A7215" s="16" t="s">
        <v>68</v>
      </c>
    </row>
    <row r="7216" spans="1:1">
      <c r="A7216" s="16" t="s">
        <v>69</v>
      </c>
    </row>
    <row r="7217" spans="1:1">
      <c r="A7217" s="16" t="s">
        <v>195</v>
      </c>
    </row>
    <row r="7218" spans="1:1">
      <c r="A7218" s="69" t="s">
        <v>361</v>
      </c>
    </row>
    <row r="7219" spans="1:1">
      <c r="A7219" s="158" t="s">
        <v>362</v>
      </c>
    </row>
    <row r="7220" spans="1:1">
      <c r="A7220" s="16" t="s">
        <v>180</v>
      </c>
    </row>
    <row r="7221" spans="1:1">
      <c r="A7221" s="16" t="s">
        <v>68</v>
      </c>
    </row>
    <row r="7222" spans="1:1">
      <c r="A7222" s="16" t="s">
        <v>69</v>
      </c>
    </row>
    <row r="7223" spans="1:1">
      <c r="A7223" s="16" t="s">
        <v>195</v>
      </c>
    </row>
    <row r="7224" spans="1:1">
      <c r="A7224" s="69" t="s">
        <v>361</v>
      </c>
    </row>
    <row r="7225" spans="1:1">
      <c r="A7225" s="158" t="s">
        <v>362</v>
      </c>
    </row>
    <row r="7226" spans="1:1">
      <c r="A7226" s="16" t="s">
        <v>180</v>
      </c>
    </row>
    <row r="7227" spans="1:1">
      <c r="A7227" s="16" t="s">
        <v>68</v>
      </c>
    </row>
    <row r="7228" spans="1:1">
      <c r="A7228" s="16" t="s">
        <v>69</v>
      </c>
    </row>
    <row r="7229" spans="1:1">
      <c r="A7229" s="16" t="s">
        <v>195</v>
      </c>
    </row>
    <row r="7230" spans="1:1">
      <c r="A7230" s="69" t="s">
        <v>361</v>
      </c>
    </row>
    <row r="7231" spans="1:1">
      <c r="A7231" s="158" t="s">
        <v>362</v>
      </c>
    </row>
    <row r="7232" spans="1:1">
      <c r="A7232" s="16" t="s">
        <v>180</v>
      </c>
    </row>
    <row r="7233" spans="1:1">
      <c r="A7233" s="16" t="s">
        <v>68</v>
      </c>
    </row>
    <row r="7234" spans="1:1">
      <c r="A7234" s="16" t="s">
        <v>69</v>
      </c>
    </row>
    <row r="7235" spans="1:1">
      <c r="A7235" s="16" t="s">
        <v>195</v>
      </c>
    </row>
    <row r="7236" spans="1:1">
      <c r="A7236" s="69" t="s">
        <v>361</v>
      </c>
    </row>
    <row r="7237" spans="1:1">
      <c r="A7237" s="158" t="s">
        <v>362</v>
      </c>
    </row>
    <row r="7238" spans="1:1">
      <c r="A7238" s="16" t="s">
        <v>180</v>
      </c>
    </row>
    <row r="7239" spans="1:1">
      <c r="A7239" s="16" t="s">
        <v>68</v>
      </c>
    </row>
    <row r="7240" spans="1:1">
      <c r="A7240" s="16" t="s">
        <v>69</v>
      </c>
    </row>
    <row r="7241" spans="1:1">
      <c r="A7241" s="16" t="s">
        <v>195</v>
      </c>
    </row>
    <row r="7242" spans="1:1">
      <c r="A7242" s="69" t="s">
        <v>361</v>
      </c>
    </row>
    <row r="7243" spans="1:1">
      <c r="A7243" s="158" t="s">
        <v>362</v>
      </c>
    </row>
    <row r="7244" spans="1:1">
      <c r="A7244" s="16" t="s">
        <v>180</v>
      </c>
    </row>
    <row r="7245" spans="1:1">
      <c r="A7245" s="16" t="s">
        <v>68</v>
      </c>
    </row>
    <row r="7246" spans="1:1">
      <c r="A7246" s="16" t="s">
        <v>69</v>
      </c>
    </row>
    <row r="7247" spans="1:1">
      <c r="A7247" s="16" t="s">
        <v>195</v>
      </c>
    </row>
    <row r="7248" spans="1:1">
      <c r="A7248" s="69" t="s">
        <v>361</v>
      </c>
    </row>
    <row r="7249" spans="1:1">
      <c r="A7249" s="158" t="s">
        <v>362</v>
      </c>
    </row>
    <row r="7250" spans="1:1">
      <c r="A7250" s="16" t="s">
        <v>180</v>
      </c>
    </row>
    <row r="7251" spans="1:1">
      <c r="A7251" s="16" t="s">
        <v>68</v>
      </c>
    </row>
    <row r="7252" spans="1:1">
      <c r="A7252" s="16" t="s">
        <v>69</v>
      </c>
    </row>
    <row r="7253" spans="1:1">
      <c r="A7253" s="16" t="s">
        <v>195</v>
      </c>
    </row>
    <row r="7254" spans="1:1">
      <c r="A7254" s="69" t="s">
        <v>361</v>
      </c>
    </row>
    <row r="7255" spans="1:1">
      <c r="A7255" s="158" t="s">
        <v>362</v>
      </c>
    </row>
    <row r="7256" spans="1:1">
      <c r="A7256" s="16" t="s">
        <v>180</v>
      </c>
    </row>
    <row r="7257" spans="1:1">
      <c r="A7257" s="16" t="s">
        <v>68</v>
      </c>
    </row>
    <row r="7258" spans="1:1">
      <c r="A7258" s="16" t="s">
        <v>69</v>
      </c>
    </row>
    <row r="7259" spans="1:1">
      <c r="A7259" s="16" t="s">
        <v>195</v>
      </c>
    </row>
    <row r="7260" spans="1:1">
      <c r="A7260" s="69" t="s">
        <v>361</v>
      </c>
    </row>
    <row r="7261" spans="1:1">
      <c r="A7261" s="158" t="s">
        <v>362</v>
      </c>
    </row>
    <row r="7262" spans="1:1">
      <c r="A7262" s="16" t="s">
        <v>180</v>
      </c>
    </row>
    <row r="7263" spans="1:1">
      <c r="A7263" s="16" t="s">
        <v>68</v>
      </c>
    </row>
    <row r="7264" spans="1:1">
      <c r="A7264" s="16" t="s">
        <v>69</v>
      </c>
    </row>
    <row r="7265" spans="1:1">
      <c r="A7265" s="16" t="s">
        <v>195</v>
      </c>
    </row>
    <row r="7266" spans="1:1">
      <c r="A7266" s="69" t="s">
        <v>361</v>
      </c>
    </row>
    <row r="7267" spans="1:1">
      <c r="A7267" s="158" t="s">
        <v>362</v>
      </c>
    </row>
    <row r="7268" spans="1:1">
      <c r="A7268" s="16" t="s">
        <v>180</v>
      </c>
    </row>
    <row r="7269" spans="1:1">
      <c r="A7269" s="16" t="s">
        <v>68</v>
      </c>
    </row>
    <row r="7270" spans="1:1">
      <c r="A7270" s="16" t="s">
        <v>69</v>
      </c>
    </row>
    <row r="7271" spans="1:1">
      <c r="A7271" s="16" t="s">
        <v>195</v>
      </c>
    </row>
    <row r="7272" spans="1:1">
      <c r="A7272" s="69" t="s">
        <v>361</v>
      </c>
    </row>
    <row r="7273" spans="1:1">
      <c r="A7273" s="158" t="s">
        <v>362</v>
      </c>
    </row>
    <row r="7274" spans="1:1">
      <c r="A7274" s="16" t="s">
        <v>180</v>
      </c>
    </row>
    <row r="7275" spans="1:1">
      <c r="A7275" s="16" t="s">
        <v>68</v>
      </c>
    </row>
    <row r="7276" spans="1:1">
      <c r="A7276" s="16" t="s">
        <v>69</v>
      </c>
    </row>
    <row r="7277" spans="1:1">
      <c r="A7277" s="16" t="s">
        <v>195</v>
      </c>
    </row>
    <row r="7278" spans="1:1">
      <c r="A7278" s="69" t="s">
        <v>361</v>
      </c>
    </row>
    <row r="7279" spans="1:1">
      <c r="A7279" s="158" t="s">
        <v>362</v>
      </c>
    </row>
    <row r="7280" spans="1:1">
      <c r="A7280" s="16" t="s">
        <v>180</v>
      </c>
    </row>
    <row r="7281" spans="1:1">
      <c r="A7281" s="16" t="s">
        <v>68</v>
      </c>
    </row>
    <row r="7282" spans="1:1">
      <c r="A7282" s="16" t="s">
        <v>69</v>
      </c>
    </row>
    <row r="7283" spans="1:1">
      <c r="A7283" s="16" t="s">
        <v>195</v>
      </c>
    </row>
    <row r="7284" spans="1:1">
      <c r="A7284" s="69" t="s">
        <v>361</v>
      </c>
    </row>
    <row r="7285" spans="1:1">
      <c r="A7285" s="158" t="s">
        <v>362</v>
      </c>
    </row>
    <row r="7286" spans="1:1">
      <c r="A7286" s="16" t="s">
        <v>180</v>
      </c>
    </row>
    <row r="7287" spans="1:1">
      <c r="A7287" s="16" t="s">
        <v>68</v>
      </c>
    </row>
    <row r="7288" spans="1:1">
      <c r="A7288" s="16" t="s">
        <v>69</v>
      </c>
    </row>
    <row r="7289" spans="1:1">
      <c r="A7289" s="16" t="s">
        <v>195</v>
      </c>
    </row>
    <row r="7290" spans="1:1">
      <c r="A7290" s="69" t="s">
        <v>361</v>
      </c>
    </row>
    <row r="7291" spans="1:1">
      <c r="A7291" s="158" t="s">
        <v>362</v>
      </c>
    </row>
    <row r="7292" spans="1:1">
      <c r="A7292" s="16" t="s">
        <v>180</v>
      </c>
    </row>
    <row r="7293" spans="1:1">
      <c r="A7293" s="16" t="s">
        <v>68</v>
      </c>
    </row>
    <row r="7294" spans="1:1">
      <c r="A7294" s="16" t="s">
        <v>69</v>
      </c>
    </row>
    <row r="7295" spans="1:1">
      <c r="A7295" s="16" t="s">
        <v>195</v>
      </c>
    </row>
    <row r="7296" spans="1:1">
      <c r="A7296" s="69" t="s">
        <v>361</v>
      </c>
    </row>
    <row r="7297" spans="1:1">
      <c r="A7297" s="158" t="s">
        <v>362</v>
      </c>
    </row>
    <row r="7298" spans="1:1">
      <c r="A7298" s="16" t="s">
        <v>180</v>
      </c>
    </row>
    <row r="7299" spans="1:1">
      <c r="A7299" s="16" t="s">
        <v>68</v>
      </c>
    </row>
    <row r="7300" spans="1:1">
      <c r="A7300" s="16" t="s">
        <v>69</v>
      </c>
    </row>
    <row r="7301" spans="1:1">
      <c r="A7301" s="16" t="s">
        <v>195</v>
      </c>
    </row>
    <row r="7302" spans="1:1">
      <c r="A7302" s="69" t="s">
        <v>361</v>
      </c>
    </row>
    <row r="7303" spans="1:1">
      <c r="A7303" s="158" t="s">
        <v>362</v>
      </c>
    </row>
    <row r="7304" spans="1:1">
      <c r="A7304" s="16" t="s">
        <v>180</v>
      </c>
    </row>
    <row r="7305" spans="1:1">
      <c r="A7305" s="16" t="s">
        <v>68</v>
      </c>
    </row>
    <row r="7306" spans="1:1">
      <c r="A7306" s="16" t="s">
        <v>69</v>
      </c>
    </row>
    <row r="7307" spans="1:1">
      <c r="A7307" s="16" t="s">
        <v>195</v>
      </c>
    </row>
    <row r="7308" spans="1:1">
      <c r="A7308" s="69" t="s">
        <v>361</v>
      </c>
    </row>
    <row r="7309" spans="1:1">
      <c r="A7309" s="158" t="s">
        <v>362</v>
      </c>
    </row>
    <row r="7310" spans="1:1">
      <c r="A7310" s="16" t="s">
        <v>180</v>
      </c>
    </row>
    <row r="7311" spans="1:1">
      <c r="A7311" s="16" t="s">
        <v>68</v>
      </c>
    </row>
    <row r="7312" spans="1:1">
      <c r="A7312" s="16" t="s">
        <v>69</v>
      </c>
    </row>
    <row r="7313" spans="1:1">
      <c r="A7313" s="16" t="s">
        <v>195</v>
      </c>
    </row>
    <row r="7314" spans="1:1">
      <c r="A7314" s="69" t="s">
        <v>361</v>
      </c>
    </row>
    <row r="7315" spans="1:1">
      <c r="A7315" s="158" t="s">
        <v>362</v>
      </c>
    </row>
    <row r="7316" spans="1:1">
      <c r="A7316" s="16" t="s">
        <v>180</v>
      </c>
    </row>
    <row r="7317" spans="1:1">
      <c r="A7317" s="16" t="s">
        <v>68</v>
      </c>
    </row>
    <row r="7318" spans="1:1">
      <c r="A7318" s="16" t="s">
        <v>69</v>
      </c>
    </row>
    <row r="7319" spans="1:1">
      <c r="A7319" s="16" t="s">
        <v>195</v>
      </c>
    </row>
    <row r="7320" spans="1:1">
      <c r="A7320" s="69" t="s">
        <v>361</v>
      </c>
    </row>
    <row r="7321" spans="1:1">
      <c r="A7321" s="158" t="s">
        <v>362</v>
      </c>
    </row>
    <row r="7322" spans="1:1">
      <c r="A7322" s="16" t="s">
        <v>180</v>
      </c>
    </row>
    <row r="7323" spans="1:1">
      <c r="A7323" s="16" t="s">
        <v>68</v>
      </c>
    </row>
    <row r="7324" spans="1:1">
      <c r="A7324" s="16" t="s">
        <v>69</v>
      </c>
    </row>
    <row r="7325" spans="1:1">
      <c r="A7325" s="16" t="s">
        <v>195</v>
      </c>
    </row>
    <row r="7326" spans="1:1">
      <c r="A7326" s="69" t="s">
        <v>361</v>
      </c>
    </row>
    <row r="7327" spans="1:1">
      <c r="A7327" s="158" t="s">
        <v>362</v>
      </c>
    </row>
    <row r="7328" spans="1:1">
      <c r="A7328" s="16" t="s">
        <v>180</v>
      </c>
    </row>
    <row r="7329" spans="1:1">
      <c r="A7329" s="16" t="s">
        <v>68</v>
      </c>
    </row>
    <row r="7330" spans="1:1">
      <c r="A7330" s="16" t="s">
        <v>69</v>
      </c>
    </row>
    <row r="7331" spans="1:1">
      <c r="A7331" s="16" t="s">
        <v>195</v>
      </c>
    </row>
    <row r="7332" spans="1:1">
      <c r="A7332" s="69" t="s">
        <v>361</v>
      </c>
    </row>
    <row r="7333" spans="1:1">
      <c r="A7333" s="158" t="s">
        <v>362</v>
      </c>
    </row>
    <row r="7334" spans="1:1">
      <c r="A7334" s="16" t="s">
        <v>180</v>
      </c>
    </row>
    <row r="7335" spans="1:1">
      <c r="A7335" s="16" t="s">
        <v>68</v>
      </c>
    </row>
    <row r="7336" spans="1:1">
      <c r="A7336" s="16" t="s">
        <v>69</v>
      </c>
    </row>
    <row r="7337" spans="1:1">
      <c r="A7337" s="16" t="s">
        <v>195</v>
      </c>
    </row>
    <row r="7338" spans="1:1">
      <c r="A7338" s="69" t="s">
        <v>361</v>
      </c>
    </row>
    <row r="7339" spans="1:1">
      <c r="A7339" s="158" t="s">
        <v>362</v>
      </c>
    </row>
    <row r="7340" spans="1:1">
      <c r="A7340" s="16" t="s">
        <v>180</v>
      </c>
    </row>
    <row r="7341" spans="1:1">
      <c r="A7341" s="16" t="s">
        <v>68</v>
      </c>
    </row>
    <row r="7342" spans="1:1">
      <c r="A7342" s="16" t="s">
        <v>69</v>
      </c>
    </row>
    <row r="7343" spans="1:1">
      <c r="A7343" s="16" t="s">
        <v>195</v>
      </c>
    </row>
    <row r="7344" spans="1:1">
      <c r="A7344" s="69" t="s">
        <v>361</v>
      </c>
    </row>
    <row r="7345" spans="1:1">
      <c r="A7345" s="158" t="s">
        <v>362</v>
      </c>
    </row>
    <row r="7346" spans="1:1">
      <c r="A7346" s="16" t="s">
        <v>180</v>
      </c>
    </row>
    <row r="7347" spans="1:1">
      <c r="A7347" s="16" t="s">
        <v>68</v>
      </c>
    </row>
    <row r="7348" spans="1:1">
      <c r="A7348" s="16" t="s">
        <v>69</v>
      </c>
    </row>
    <row r="7349" spans="1:1">
      <c r="A7349" s="16" t="s">
        <v>195</v>
      </c>
    </row>
    <row r="7350" spans="1:1">
      <c r="A7350" s="69" t="s">
        <v>361</v>
      </c>
    </row>
    <row r="7351" spans="1:1">
      <c r="A7351" s="158" t="s">
        <v>362</v>
      </c>
    </row>
  </sheetData>
  <pageMargins left="0.7" right="0.7" top="0.75" bottom="0.75" header="0.3" footer="0.3"/>
  <pageSetup paperSize="9" orientation="portrait" horizontalDpi="4294967292" verticalDpi="429496729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3" tint="0.59999389629810485"/>
  </sheetPr>
  <dimension ref="A1:DG2007"/>
  <sheetViews>
    <sheetView topLeftCell="B1" zoomScale="70" zoomScaleNormal="70" workbookViewId="0">
      <selection activeCell="N29" sqref="N29"/>
    </sheetView>
  </sheetViews>
  <sheetFormatPr defaultRowHeight="15"/>
  <cols>
    <col min="1" max="22" width="10.44140625" style="251" customWidth="1"/>
    <col min="23" max="23" width="8.88671875" style="251" customWidth="1"/>
    <col min="24" max="45" width="10.44140625" style="251" customWidth="1"/>
    <col min="46" max="46" width="12" style="251" customWidth="1"/>
    <col min="47" max="50" width="10.44140625" style="251" customWidth="1"/>
    <col min="51" max="111" width="9.33203125" style="251" customWidth="1"/>
    <col min="112" max="16384" width="8.88671875" style="251"/>
  </cols>
  <sheetData>
    <row r="1" spans="1:111">
      <c r="A1" s="251" t="s">
        <v>67</v>
      </c>
      <c r="B1" s="251">
        <v>60</v>
      </c>
      <c r="C1" s="251">
        <v>61</v>
      </c>
      <c r="D1" s="251">
        <v>62</v>
      </c>
      <c r="E1" s="251">
        <v>63</v>
      </c>
      <c r="F1" s="251">
        <v>64</v>
      </c>
      <c r="G1" s="251">
        <v>65</v>
      </c>
      <c r="H1" s="251">
        <v>66</v>
      </c>
      <c r="I1" s="251">
        <v>67</v>
      </c>
      <c r="J1" s="251">
        <v>68</v>
      </c>
      <c r="K1" s="251">
        <v>69</v>
      </c>
      <c r="L1" s="251">
        <v>70</v>
      </c>
      <c r="M1" s="251">
        <v>71</v>
      </c>
      <c r="N1" s="251">
        <v>72</v>
      </c>
      <c r="O1" s="251">
        <v>73</v>
      </c>
      <c r="P1" s="251">
        <v>74</v>
      </c>
      <c r="Q1" s="251">
        <v>75</v>
      </c>
      <c r="R1" s="251">
        <v>76</v>
      </c>
      <c r="S1" s="251">
        <v>77</v>
      </c>
      <c r="T1" s="251">
        <v>78</v>
      </c>
      <c r="U1" s="251">
        <v>79</v>
      </c>
      <c r="V1" s="251">
        <v>80</v>
      </c>
      <c r="W1" s="251">
        <v>81</v>
      </c>
      <c r="X1" s="251">
        <v>82</v>
      </c>
      <c r="Y1" s="251">
        <v>83</v>
      </c>
      <c r="Z1" s="251">
        <v>84</v>
      </c>
      <c r="AA1" s="251">
        <v>85</v>
      </c>
      <c r="AB1" s="251">
        <v>86</v>
      </c>
      <c r="AC1" s="251">
        <v>87</v>
      </c>
      <c r="AD1" s="251">
        <v>88</v>
      </c>
      <c r="AE1" s="251">
        <v>89</v>
      </c>
      <c r="AF1" s="251">
        <v>90</v>
      </c>
      <c r="AG1" s="251">
        <v>91</v>
      </c>
      <c r="AH1" s="251">
        <v>92</v>
      </c>
      <c r="AI1" s="251">
        <v>93</v>
      </c>
      <c r="AJ1" s="251">
        <v>94</v>
      </c>
      <c r="AK1" s="251">
        <v>95</v>
      </c>
      <c r="AL1" s="251">
        <v>96</v>
      </c>
      <c r="AM1" s="251">
        <v>97</v>
      </c>
      <c r="AN1" s="251">
        <v>98</v>
      </c>
      <c r="AO1" s="251">
        <v>99</v>
      </c>
      <c r="AP1" s="251">
        <v>100</v>
      </c>
      <c r="AQ1" s="251">
        <v>101</v>
      </c>
      <c r="AR1" s="251">
        <v>102</v>
      </c>
      <c r="AS1" s="251">
        <v>103</v>
      </c>
      <c r="AT1" s="251">
        <v>104</v>
      </c>
      <c r="AU1" s="251">
        <v>105</v>
      </c>
      <c r="AV1" s="251">
        <v>106</v>
      </c>
      <c r="AW1" s="251">
        <v>107</v>
      </c>
      <c r="AX1" s="251">
        <v>108</v>
      </c>
      <c r="AY1" s="251">
        <v>109</v>
      </c>
      <c r="AZ1" s="251">
        <v>105</v>
      </c>
      <c r="BA1" s="251">
        <v>106</v>
      </c>
      <c r="BB1" s="251">
        <v>107</v>
      </c>
      <c r="BC1" s="251">
        <v>108</v>
      </c>
      <c r="BD1" s="251">
        <v>109</v>
      </c>
      <c r="BE1" s="251">
        <v>0</v>
      </c>
      <c r="BF1" s="251">
        <v>0</v>
      </c>
      <c r="BG1" s="251">
        <v>0</v>
      </c>
      <c r="BH1" s="251">
        <v>0</v>
      </c>
      <c r="BI1" s="251">
        <v>0</v>
      </c>
      <c r="BJ1" s="251">
        <v>0</v>
      </c>
      <c r="BK1" s="251">
        <v>108</v>
      </c>
      <c r="BL1" s="251">
        <v>109</v>
      </c>
      <c r="BM1" s="251">
        <v>0</v>
      </c>
      <c r="BN1" s="251">
        <v>0</v>
      </c>
      <c r="BO1" s="251">
        <v>0</v>
      </c>
      <c r="BP1" s="251">
        <v>0</v>
      </c>
      <c r="BQ1" s="251">
        <v>0</v>
      </c>
      <c r="BR1" s="251">
        <v>0</v>
      </c>
      <c r="BS1" s="251">
        <v>0</v>
      </c>
      <c r="BT1" s="251">
        <v>0</v>
      </c>
      <c r="BU1" s="251">
        <v>0</v>
      </c>
      <c r="BV1" s="251">
        <v>0</v>
      </c>
      <c r="BW1" s="251">
        <v>0</v>
      </c>
      <c r="BX1" s="251">
        <v>0</v>
      </c>
      <c r="BY1" s="251">
        <v>0</v>
      </c>
      <c r="BZ1" s="251">
        <v>0</v>
      </c>
      <c r="CA1" s="251">
        <v>0</v>
      </c>
      <c r="CB1" s="251">
        <v>0</v>
      </c>
      <c r="CC1" s="251">
        <v>0</v>
      </c>
      <c r="CD1" s="251">
        <v>0</v>
      </c>
      <c r="CE1" s="251">
        <v>0</v>
      </c>
      <c r="CF1" s="251">
        <v>0</v>
      </c>
      <c r="CG1" s="251">
        <v>0</v>
      </c>
      <c r="CH1" s="251">
        <v>0</v>
      </c>
      <c r="CI1" s="251">
        <v>0</v>
      </c>
      <c r="CJ1" s="251">
        <v>0</v>
      </c>
      <c r="CK1" s="251">
        <v>0</v>
      </c>
      <c r="CL1" s="251">
        <v>0</v>
      </c>
      <c r="CM1" s="251">
        <v>0</v>
      </c>
      <c r="CN1" s="251">
        <v>0</v>
      </c>
      <c r="CO1" s="251">
        <v>0</v>
      </c>
      <c r="CP1" s="251">
        <v>0</v>
      </c>
      <c r="CQ1" s="251">
        <v>0</v>
      </c>
      <c r="CR1" s="251">
        <v>0</v>
      </c>
      <c r="CS1" s="251">
        <v>0</v>
      </c>
      <c r="CT1" s="251">
        <v>0</v>
      </c>
      <c r="CU1" s="251">
        <v>0</v>
      </c>
      <c r="CV1" s="251">
        <v>0</v>
      </c>
      <c r="CW1" s="251">
        <v>0</v>
      </c>
      <c r="CX1" s="251">
        <v>0</v>
      </c>
      <c r="CY1" s="251">
        <v>0</v>
      </c>
      <c r="CZ1" s="251">
        <v>0</v>
      </c>
      <c r="DA1" s="251">
        <v>0</v>
      </c>
      <c r="DB1" s="251">
        <v>0</v>
      </c>
      <c r="DC1" s="251">
        <v>0</v>
      </c>
      <c r="DD1" s="251">
        <v>0</v>
      </c>
      <c r="DE1" s="251">
        <v>0</v>
      </c>
      <c r="DF1" s="251">
        <v>0</v>
      </c>
      <c r="DG1" s="251">
        <v>0</v>
      </c>
    </row>
    <row r="2" spans="1:111">
      <c r="B2" s="251">
        <v>628178.26786452695</v>
      </c>
      <c r="C2" s="251">
        <v>673037.3518613521</v>
      </c>
      <c r="D2" s="251">
        <v>701075.75959399191</v>
      </c>
      <c r="E2" s="251">
        <v>736360.60852814885</v>
      </c>
      <c r="F2" s="251">
        <v>756754.8359245382</v>
      </c>
      <c r="G2" s="251">
        <v>778024.43360000022</v>
      </c>
      <c r="H2" s="251">
        <v>823238.16158946487</v>
      </c>
      <c r="I2" s="251">
        <v>895445.18822020001</v>
      </c>
      <c r="J2" s="251">
        <v>922716.37373341131</v>
      </c>
      <c r="K2" s="251">
        <v>955488.36936540529</v>
      </c>
      <c r="L2" s="251">
        <v>1052003.2508076793</v>
      </c>
      <c r="M2" s="251">
        <v>1040222.7371582731</v>
      </c>
      <c r="N2" s="251">
        <v>1100406.4035225899</v>
      </c>
      <c r="O2" s="251">
        <v>1162757.4860939209</v>
      </c>
      <c r="P2" s="251">
        <v>1189107.4103285195</v>
      </c>
      <c r="Q2" s="251">
        <v>1214036.8764469135</v>
      </c>
      <c r="R2" s="251">
        <v>1264363.5526508198</v>
      </c>
      <c r="S2" s="251">
        <v>1308881.7306156168</v>
      </c>
      <c r="T2" s="251">
        <v>1348602.6863276735</v>
      </c>
      <c r="U2" s="251">
        <v>1358422.4957465571</v>
      </c>
      <c r="V2" s="251">
        <v>1413070.0886162822</v>
      </c>
      <c r="W2" s="251">
        <v>1438537.3343394233</v>
      </c>
      <c r="X2" s="251">
        <v>1493373.3937161057</v>
      </c>
      <c r="Y2" s="251">
        <v>1598846.0331220233</v>
      </c>
      <c r="Z2" s="251">
        <v>1609896.0931028042</v>
      </c>
      <c r="AA2" s="251">
        <v>1747653.00730445</v>
      </c>
      <c r="AB2" s="251">
        <v>1786327.2366471586</v>
      </c>
      <c r="AC2" s="251">
        <v>1813002.8800575519</v>
      </c>
      <c r="AD2" s="251">
        <v>1922432.9462587149</v>
      </c>
      <c r="AE2" s="251">
        <v>1989332.5808630921</v>
      </c>
      <c r="AF2" s="251">
        <v>2017614.1820329027</v>
      </c>
      <c r="AG2" s="251">
        <v>2124437.1445399537</v>
      </c>
      <c r="AH2" s="251">
        <v>2192882.082438265</v>
      </c>
      <c r="AI2" s="251">
        <v>1772839.3178408486</v>
      </c>
      <c r="AJ2" s="251">
        <v>1820270.6657896389</v>
      </c>
      <c r="AK2" s="251">
        <v>1711521.1705055081</v>
      </c>
      <c r="AL2" s="251">
        <v>1703407.5714757126</v>
      </c>
      <c r="AM2" s="251">
        <v>1601419.1478084275</v>
      </c>
      <c r="AN2" s="251">
        <v>1629825.0444825767</v>
      </c>
      <c r="AO2" s="251">
        <v>1668954.708078474</v>
      </c>
      <c r="AP2" s="251">
        <v>1475164.8030295505</v>
      </c>
      <c r="AQ2" s="251">
        <v>0</v>
      </c>
      <c r="AR2" s="251">
        <v>0</v>
      </c>
      <c r="AS2" s="251">
        <v>0</v>
      </c>
      <c r="AT2" s="251">
        <v>0</v>
      </c>
      <c r="AU2" s="251">
        <v>0</v>
      </c>
      <c r="AV2" s="251">
        <v>0</v>
      </c>
      <c r="AW2" s="251">
        <v>0</v>
      </c>
      <c r="AX2" s="251">
        <v>0</v>
      </c>
      <c r="AY2" s="251">
        <v>0</v>
      </c>
      <c r="AZ2" s="251">
        <v>0</v>
      </c>
      <c r="BA2" s="251">
        <v>0</v>
      </c>
    </row>
    <row r="3" spans="1:111">
      <c r="B3" s="251">
        <v>628178.26786452695</v>
      </c>
      <c r="C3" s="251">
        <v>642353.59188367636</v>
      </c>
      <c r="D3" s="251">
        <v>642556.7138697214</v>
      </c>
      <c r="E3" s="251">
        <v>656979.42680461786</v>
      </c>
      <c r="F3" s="251">
        <v>665918.14430050144</v>
      </c>
      <c r="G3" s="251">
        <v>675733.92909450782</v>
      </c>
      <c r="H3" s="251">
        <v>693672.26920665847</v>
      </c>
      <c r="I3" s="251">
        <v>705314.91312787717</v>
      </c>
      <c r="J3" s="251">
        <v>728286.42210419988</v>
      </c>
      <c r="K3" s="251">
        <v>742032.09628483525</v>
      </c>
      <c r="L3" s="251">
        <v>765699.53163548734</v>
      </c>
      <c r="M3" s="251">
        <v>777728.59206593537</v>
      </c>
      <c r="N3" s="251">
        <v>806254.56775772269</v>
      </c>
      <c r="O3" s="251">
        <v>826271.66632152372</v>
      </c>
      <c r="P3" s="251">
        <v>845529.94378690817</v>
      </c>
      <c r="Q3" s="251">
        <v>865618.43760283221</v>
      </c>
      <c r="R3" s="251">
        <v>876231.72143628332</v>
      </c>
      <c r="S3" s="251">
        <v>931550.53535581171</v>
      </c>
      <c r="T3" s="251">
        <v>960636.42150427727</v>
      </c>
      <c r="U3" s="251">
        <v>979201.84127277695</v>
      </c>
      <c r="V3" s="251">
        <v>1015606.808818441</v>
      </c>
      <c r="W3" s="251">
        <v>1040134.561947413</v>
      </c>
      <c r="X3" s="251">
        <v>1065886.8175598844</v>
      </c>
      <c r="Y3" s="251">
        <v>1092020.5763558564</v>
      </c>
      <c r="Z3" s="251">
        <v>1092931.4138898493</v>
      </c>
      <c r="AA3" s="251">
        <v>1134068.8365877431</v>
      </c>
      <c r="AB3" s="251">
        <v>1158770.8734610574</v>
      </c>
      <c r="AC3" s="251">
        <v>1211378.9698222727</v>
      </c>
      <c r="AD3" s="251">
        <v>1227053.9481927599</v>
      </c>
      <c r="AE3" s="251">
        <v>1285277.8538530488</v>
      </c>
      <c r="AF3" s="251">
        <v>1280548.8469766797</v>
      </c>
      <c r="AG3" s="251">
        <v>1297881.1231454078</v>
      </c>
      <c r="AH3" s="251">
        <v>1281787.0378127922</v>
      </c>
      <c r="AI3" s="251">
        <v>1302778.0401528706</v>
      </c>
      <c r="AJ3" s="251">
        <v>1277610.0226800118</v>
      </c>
      <c r="AK3" s="251">
        <v>1293685.7286525189</v>
      </c>
      <c r="AL3" s="251">
        <v>1296743.7029725718</v>
      </c>
      <c r="AM3" s="251">
        <v>1289136.7377942768</v>
      </c>
      <c r="AN3" s="251">
        <v>1395468.8230574552</v>
      </c>
      <c r="AO3" s="251">
        <v>1488733.5266035313</v>
      </c>
      <c r="AP3" s="251">
        <v>1475164.8030295505</v>
      </c>
      <c r="AQ3" s="251">
        <v>0</v>
      </c>
      <c r="AR3" s="251">
        <v>0</v>
      </c>
      <c r="AS3" s="251">
        <v>0</v>
      </c>
      <c r="AT3" s="251">
        <v>0</v>
      </c>
      <c r="AU3" s="251">
        <v>0</v>
      </c>
      <c r="AV3" s="251">
        <v>0</v>
      </c>
      <c r="AW3" s="251">
        <v>0</v>
      </c>
      <c r="AX3" s="251">
        <v>0</v>
      </c>
      <c r="AY3" s="251">
        <v>0</v>
      </c>
      <c r="AZ3" s="251">
        <v>0</v>
      </c>
      <c r="BA3" s="251">
        <v>0</v>
      </c>
    </row>
    <row r="4" spans="1:111">
      <c r="B4" s="251">
        <v>628178.26786452695</v>
      </c>
      <c r="C4" s="251">
        <v>611711.93388086092</v>
      </c>
      <c r="D4" s="251">
        <v>612312.15467418125</v>
      </c>
      <c r="E4" s="251">
        <v>602374.02557849069</v>
      </c>
      <c r="F4" s="251">
        <v>587235.73457082338</v>
      </c>
      <c r="G4" s="251">
        <v>580413.76176615548</v>
      </c>
      <c r="H4" s="251">
        <v>575339.73143263708</v>
      </c>
      <c r="I4" s="251">
        <v>591586.59149928682</v>
      </c>
      <c r="J4" s="251">
        <v>574074.91974701686</v>
      </c>
      <c r="K4" s="251">
        <v>563699.83654871583</v>
      </c>
      <c r="L4" s="251">
        <v>591315.1611994555</v>
      </c>
      <c r="M4" s="251">
        <v>595549.10187414102</v>
      </c>
      <c r="N4" s="251">
        <v>607197.71852320351</v>
      </c>
      <c r="O4" s="251">
        <v>621167.06251563644</v>
      </c>
      <c r="P4" s="251">
        <v>600945.02932959551</v>
      </c>
      <c r="Q4" s="251">
        <v>648462.51102365833</v>
      </c>
      <c r="R4" s="251">
        <v>647461.81994293374</v>
      </c>
      <c r="S4" s="251">
        <v>658247.50542079168</v>
      </c>
      <c r="T4" s="251">
        <v>674296.37239099503</v>
      </c>
      <c r="U4" s="251">
        <v>677465.30945760105</v>
      </c>
      <c r="V4" s="251">
        <v>695424.58093807474</v>
      </c>
      <c r="W4" s="251">
        <v>746894.27800400683</v>
      </c>
      <c r="X4" s="251">
        <v>752395.23717621376</v>
      </c>
      <c r="Y4" s="251">
        <v>779550.02755189745</v>
      </c>
      <c r="Z4" s="251">
        <v>791295.74533025094</v>
      </c>
      <c r="AA4" s="251">
        <v>805271.48129423114</v>
      </c>
      <c r="AB4" s="251">
        <v>847394.22514861939</v>
      </c>
      <c r="AC4" s="251">
        <v>890668.63162309723</v>
      </c>
      <c r="AD4" s="251">
        <v>912031.44403602881</v>
      </c>
      <c r="AE4" s="251">
        <v>938719.71224563825</v>
      </c>
      <c r="AF4" s="251">
        <v>981337.17958662787</v>
      </c>
      <c r="AG4" s="251">
        <v>989047.90778848052</v>
      </c>
      <c r="AH4" s="251">
        <v>1027074.0347371148</v>
      </c>
      <c r="AI4" s="251">
        <v>1021959.1211383061</v>
      </c>
      <c r="AJ4" s="251">
        <v>1011050.7736373839</v>
      </c>
      <c r="AK4" s="251">
        <v>1012879.1414438576</v>
      </c>
      <c r="AL4" s="251">
        <v>1002633.1920363745</v>
      </c>
      <c r="AM4" s="251">
        <v>1010771.9502188449</v>
      </c>
      <c r="AN4" s="251">
        <v>1007585.188598045</v>
      </c>
      <c r="AO4" s="251">
        <v>1436154.5620940092</v>
      </c>
      <c r="AP4" s="251">
        <v>1475164.8030295505</v>
      </c>
      <c r="AQ4" s="251">
        <v>0</v>
      </c>
      <c r="AR4" s="251">
        <v>0</v>
      </c>
      <c r="AS4" s="251">
        <v>0</v>
      </c>
      <c r="AT4" s="251">
        <v>0</v>
      </c>
      <c r="AU4" s="251">
        <v>0</v>
      </c>
      <c r="AV4" s="251">
        <v>0</v>
      </c>
      <c r="AW4" s="251">
        <v>0</v>
      </c>
      <c r="AX4" s="251">
        <v>0</v>
      </c>
      <c r="AY4" s="251">
        <v>0</v>
      </c>
      <c r="AZ4" s="251">
        <v>0</v>
      </c>
      <c r="BA4" s="251">
        <v>0</v>
      </c>
    </row>
    <row r="5" spans="1:111">
      <c r="B5" s="370"/>
      <c r="C5" s="370"/>
      <c r="D5" s="370"/>
      <c r="E5" s="370"/>
      <c r="F5" s="370"/>
      <c r="G5" s="252"/>
      <c r="H5" s="252"/>
      <c r="I5" s="252"/>
      <c r="J5" s="252"/>
      <c r="K5" s="252"/>
      <c r="L5" s="252"/>
      <c r="M5" s="252"/>
      <c r="N5" s="252"/>
      <c r="O5" s="252"/>
      <c r="P5" s="252"/>
      <c r="Q5" s="252"/>
      <c r="R5" s="252"/>
      <c r="S5" s="252"/>
      <c r="T5" s="252"/>
      <c r="U5" s="252"/>
      <c r="V5" s="252"/>
      <c r="W5" s="252"/>
      <c r="X5" s="252"/>
      <c r="Y5" s="252"/>
      <c r="Z5" s="252"/>
      <c r="AA5" s="252"/>
      <c r="AB5" s="252"/>
      <c r="AC5" s="252"/>
      <c r="AD5" s="252"/>
      <c r="AE5" s="252"/>
      <c r="AF5" s="252"/>
      <c r="AG5" s="252"/>
      <c r="AH5" s="252"/>
      <c r="AI5" s="252"/>
      <c r="AJ5" s="252"/>
      <c r="AK5" s="252"/>
      <c r="AL5" s="252"/>
      <c r="AM5" s="252"/>
      <c r="AN5" s="252"/>
      <c r="AO5" s="252"/>
      <c r="AP5" s="252"/>
      <c r="AQ5" s="252"/>
      <c r="AR5" s="252"/>
      <c r="AS5" s="252"/>
      <c r="AT5" s="252"/>
      <c r="AU5" s="252"/>
      <c r="AV5" s="252"/>
      <c r="AW5" s="252"/>
      <c r="AX5" s="252"/>
      <c r="AY5" s="252"/>
      <c r="AZ5" s="252"/>
      <c r="BA5" s="252"/>
      <c r="BB5" s="252"/>
      <c r="BC5" s="252"/>
      <c r="BD5" s="252"/>
      <c r="BE5" s="252"/>
      <c r="BF5" s="252"/>
      <c r="BG5" s="252"/>
      <c r="BH5" s="252"/>
      <c r="BI5" s="252"/>
      <c r="BJ5" s="252"/>
      <c r="BK5" s="252"/>
      <c r="BL5" s="252"/>
      <c r="BM5" s="252"/>
      <c r="BN5" s="252"/>
      <c r="BO5" s="252"/>
    </row>
    <row r="6" spans="1:111">
      <c r="H6" s="425"/>
    </row>
    <row r="7" spans="1:111">
      <c r="B7" s="252"/>
      <c r="C7" s="252"/>
      <c r="D7" s="252"/>
      <c r="E7" s="252"/>
      <c r="F7" s="252"/>
      <c r="G7" s="252"/>
      <c r="H7" s="252"/>
      <c r="I7" s="252"/>
      <c r="J7" s="252"/>
      <c r="K7" s="252"/>
      <c r="L7" s="252"/>
      <c r="M7" s="252"/>
      <c r="N7" s="252"/>
      <c r="O7" s="252"/>
      <c r="P7" s="252"/>
      <c r="Q7" s="252"/>
      <c r="R7" s="252"/>
      <c r="S7" s="252"/>
      <c r="T7" s="252"/>
      <c r="U7" s="252"/>
      <c r="V7" s="252"/>
      <c r="W7" s="252"/>
      <c r="X7" s="252"/>
      <c r="Y7" s="252"/>
      <c r="Z7" s="252"/>
      <c r="AA7" s="252"/>
      <c r="AB7" s="252"/>
      <c r="AC7" s="252"/>
      <c r="AD7" s="252"/>
      <c r="AE7" s="252"/>
      <c r="AF7" s="252"/>
      <c r="AG7" s="252"/>
      <c r="AH7" s="252"/>
      <c r="AI7" s="252"/>
      <c r="AJ7" s="252"/>
      <c r="AK7" s="252"/>
      <c r="AL7" s="252"/>
      <c r="AM7" s="252"/>
      <c r="AN7" s="252"/>
      <c r="AO7" s="252"/>
      <c r="AP7" s="252"/>
      <c r="AQ7" s="252"/>
      <c r="AR7" s="252"/>
      <c r="AS7" s="252"/>
      <c r="AT7" s="252"/>
      <c r="AU7" s="252"/>
      <c r="AV7" s="252"/>
      <c r="AW7" s="252"/>
      <c r="AX7" s="252"/>
    </row>
    <row r="8" spans="1:111">
      <c r="A8" s="331">
        <v>628178.26786452695</v>
      </c>
      <c r="B8" s="331">
        <v>592932.34157433477</v>
      </c>
      <c r="C8" s="331">
        <v>565673.80506230216</v>
      </c>
      <c r="D8" s="331">
        <v>522101.54276284052</v>
      </c>
      <c r="E8" s="331">
        <v>533037.23245356663</v>
      </c>
      <c r="F8" s="331">
        <v>503287.75361653062</v>
      </c>
      <c r="G8" s="444">
        <v>492771.50384239742</v>
      </c>
      <c r="H8" s="331">
        <v>498132.06383679912</v>
      </c>
      <c r="I8" s="331">
        <v>463692.63759875839</v>
      </c>
      <c r="J8" s="331">
        <v>444858.36160498625</v>
      </c>
      <c r="K8" s="444">
        <v>387851.87644294451</v>
      </c>
      <c r="L8" s="331">
        <v>394645.9714759381</v>
      </c>
      <c r="M8" s="331">
        <v>406177.97553799453</v>
      </c>
      <c r="N8" s="331">
        <v>391200.21842953633</v>
      </c>
      <c r="O8" s="331">
        <v>380228.6605993979</v>
      </c>
      <c r="P8" s="331">
        <v>378728.29951167951</v>
      </c>
      <c r="Q8" s="331">
        <v>385183.85033336445</v>
      </c>
      <c r="R8" s="331">
        <v>393119.06458889501</v>
      </c>
      <c r="S8" s="331">
        <v>393543.70114292367</v>
      </c>
      <c r="T8" s="331">
        <v>381757.02076453646</v>
      </c>
      <c r="U8" s="331">
        <v>384021.27719907946</v>
      </c>
      <c r="V8" s="444">
        <v>370620.79366892332</v>
      </c>
      <c r="W8" s="331">
        <v>375442.64788015053</v>
      </c>
      <c r="X8" s="331">
        <v>608426.61797045032</v>
      </c>
      <c r="Y8" s="444">
        <v>622186.53593254078</v>
      </c>
      <c r="Z8" s="331">
        <v>641376.68855721806</v>
      </c>
      <c r="AA8" s="331">
        <v>655828.89939853305</v>
      </c>
      <c r="AB8" s="331">
        <v>668596.55425006477</v>
      </c>
      <c r="AC8" s="331">
        <v>693896.9775069626</v>
      </c>
      <c r="AD8" s="331">
        <v>711486.75587951101</v>
      </c>
      <c r="AE8" s="331">
        <v>725466.55295708647</v>
      </c>
      <c r="AF8" s="444">
        <v>738692.19117073982</v>
      </c>
      <c r="AG8" s="331">
        <v>755807.106441563</v>
      </c>
      <c r="AH8" s="331">
        <v>783634.2836964333</v>
      </c>
      <c r="AI8" s="444">
        <v>775656.35115459154</v>
      </c>
      <c r="AJ8" s="331">
        <v>776428.50512229931</v>
      </c>
      <c r="AK8" s="444">
        <v>794213.85217676102</v>
      </c>
      <c r="AL8" s="444">
        <v>800609.96942058019</v>
      </c>
      <c r="AM8" s="331">
        <v>1007585.188598045</v>
      </c>
      <c r="AN8" s="331">
        <v>1436154.5620940092</v>
      </c>
      <c r="AO8" s="331">
        <v>1475164.8030295505</v>
      </c>
      <c r="AP8" s="331"/>
      <c r="AQ8" s="444"/>
      <c r="AR8" s="331"/>
      <c r="AS8" s="331"/>
      <c r="AT8" s="331"/>
      <c r="AU8" s="331"/>
      <c r="AV8" s="331"/>
      <c r="AW8" s="331"/>
      <c r="AX8" s="331"/>
      <c r="AY8" s="331"/>
      <c r="AZ8" s="331"/>
      <c r="BA8" s="331"/>
      <c r="BB8" s="331"/>
      <c r="BC8" s="331"/>
    </row>
    <row r="9" spans="1:111">
      <c r="A9" s="331">
        <v>628178.26786452695</v>
      </c>
      <c r="B9" s="331">
        <v>594707.40639493673</v>
      </c>
      <c r="C9" s="331">
        <v>569028.31421753578</v>
      </c>
      <c r="D9" s="444">
        <v>529810.03527193016</v>
      </c>
      <c r="E9" s="331">
        <v>545915.9253346629</v>
      </c>
      <c r="F9" s="331">
        <v>536445.25548942329</v>
      </c>
      <c r="G9" s="444">
        <v>510488.92967067641</v>
      </c>
      <c r="H9" s="331">
        <v>499952.66471532441</v>
      </c>
      <c r="I9" s="331">
        <v>479873.16974056623</v>
      </c>
      <c r="J9" s="331">
        <v>515675.85199853731</v>
      </c>
      <c r="K9" s="444">
        <v>553294.92488474166</v>
      </c>
      <c r="L9" s="331">
        <v>529887.20225886069</v>
      </c>
      <c r="M9" s="331">
        <v>496673.60639822599</v>
      </c>
      <c r="N9" s="331">
        <v>513050.20804497047</v>
      </c>
      <c r="O9" s="331">
        <v>520527.24185406836</v>
      </c>
      <c r="P9" s="331">
        <v>500961.47654752358</v>
      </c>
      <c r="Q9" s="331">
        <v>504749.93248379207</v>
      </c>
      <c r="R9" s="331">
        <v>528252.98087251757</v>
      </c>
      <c r="S9" s="331">
        <v>558723.14035558933</v>
      </c>
      <c r="T9" s="331">
        <v>548024.15231953608</v>
      </c>
      <c r="U9" s="331">
        <v>555322.62304201699</v>
      </c>
      <c r="V9" s="444">
        <v>547989.38483912125</v>
      </c>
      <c r="W9" s="331">
        <v>592643.87594778882</v>
      </c>
      <c r="X9" s="331">
        <v>651137.14911103563</v>
      </c>
      <c r="Y9" s="444">
        <v>654151.09862741316</v>
      </c>
      <c r="Z9" s="331">
        <v>668410.60878246813</v>
      </c>
      <c r="AA9" s="331">
        <v>699967.02960313449</v>
      </c>
      <c r="AB9" s="331">
        <v>704826.20012571558</v>
      </c>
      <c r="AC9" s="331">
        <v>706809.16319318197</v>
      </c>
      <c r="AD9" s="331">
        <v>721031.09055103338</v>
      </c>
      <c r="AE9" s="331">
        <v>733449.85346622707</v>
      </c>
      <c r="AF9" s="444">
        <v>748777.41665328876</v>
      </c>
      <c r="AG9" s="331">
        <v>758035.91544392146</v>
      </c>
      <c r="AH9" s="331">
        <v>784325.79492741544</v>
      </c>
      <c r="AI9" s="444">
        <v>986055.07727476652</v>
      </c>
      <c r="AJ9" s="331">
        <v>986091.99629168236</v>
      </c>
      <c r="AK9" s="444">
        <v>1002633.1920363745</v>
      </c>
      <c r="AL9" s="445">
        <v>1010771.9502188449</v>
      </c>
      <c r="AM9" s="331">
        <v>1286144.7939448021</v>
      </c>
      <c r="AN9" s="331">
        <v>1488733.5266035313</v>
      </c>
      <c r="AO9" s="444">
        <v>1475226.228922765</v>
      </c>
      <c r="AP9" s="444"/>
      <c r="AQ9" s="331"/>
      <c r="AR9" s="331"/>
      <c r="AS9" s="331"/>
      <c r="AT9" s="444"/>
      <c r="AU9" s="331"/>
      <c r="AV9" s="331"/>
      <c r="AW9" s="331"/>
      <c r="AX9" s="331"/>
      <c r="AY9" s="331"/>
      <c r="AZ9" s="331"/>
      <c r="BA9" s="331"/>
      <c r="BB9" s="331"/>
      <c r="BC9" s="331"/>
    </row>
    <row r="10" spans="1:111">
      <c r="A10" s="251">
        <v>628178.26786452695</v>
      </c>
      <c r="B10" s="331">
        <v>595270.03027157579</v>
      </c>
      <c r="C10" s="331">
        <v>577319.3558267625</v>
      </c>
      <c r="D10" s="444">
        <v>573839.42487861949</v>
      </c>
      <c r="E10" s="331">
        <v>555368.45597664383</v>
      </c>
      <c r="F10" s="331">
        <v>537352.8945021308</v>
      </c>
      <c r="G10" s="331">
        <v>530627.41619899822</v>
      </c>
      <c r="H10" s="331">
        <v>502035.17307630013</v>
      </c>
      <c r="I10" s="331">
        <v>509554.00823405513</v>
      </c>
      <c r="J10" s="331">
        <v>516014.81462277367</v>
      </c>
      <c r="K10" s="444">
        <v>567613.13556581771</v>
      </c>
      <c r="L10" s="331">
        <v>568784.6855603517</v>
      </c>
      <c r="M10" s="331">
        <v>512841.07588092273</v>
      </c>
      <c r="N10" s="331">
        <v>516749.18436199904</v>
      </c>
      <c r="O10" s="331">
        <v>531382.82301148097</v>
      </c>
      <c r="P10" s="331">
        <v>566722.20260503294</v>
      </c>
      <c r="Q10" s="331">
        <v>564979.86936249409</v>
      </c>
      <c r="R10" s="331">
        <v>601592.78619755874</v>
      </c>
      <c r="S10" s="331">
        <v>617481.62862549385</v>
      </c>
      <c r="T10" s="331">
        <v>654680.72931486473</v>
      </c>
      <c r="U10" s="331">
        <v>634456.22355882637</v>
      </c>
      <c r="V10" s="444">
        <v>631200.1532604153</v>
      </c>
      <c r="W10" s="331">
        <v>636065.61219230341</v>
      </c>
      <c r="X10" s="331">
        <v>694698.61428808561</v>
      </c>
      <c r="Y10" s="331">
        <v>730399.00281452888</v>
      </c>
      <c r="Z10" s="331">
        <v>711150.59580210561</v>
      </c>
      <c r="AA10" s="331">
        <v>712310.04704959108</v>
      </c>
      <c r="AB10" s="331">
        <v>762193.73032980238</v>
      </c>
      <c r="AC10" s="331">
        <v>781782.87308211846</v>
      </c>
      <c r="AD10" s="331">
        <v>813697.77959519299</v>
      </c>
      <c r="AE10" s="331">
        <v>821424.12597672571</v>
      </c>
      <c r="AF10" s="444">
        <v>927128.59057654114</v>
      </c>
      <c r="AG10" s="331">
        <v>979334.87942887028</v>
      </c>
      <c r="AH10" s="331">
        <v>982109.54760415619</v>
      </c>
      <c r="AI10" s="444">
        <v>1011050.7736373839</v>
      </c>
      <c r="AJ10" s="331">
        <v>1012879.1414438576</v>
      </c>
      <c r="AK10" s="444">
        <v>1075895.173598747</v>
      </c>
      <c r="AL10" s="444">
        <v>1231910.5092633408</v>
      </c>
      <c r="AM10" s="444">
        <v>1395468.8230574552</v>
      </c>
      <c r="AN10" s="331">
        <v>1668954.708078474</v>
      </c>
      <c r="AO10" s="331"/>
      <c r="AP10" s="444"/>
      <c r="AQ10" s="444"/>
      <c r="AR10" s="331"/>
      <c r="AS10" s="331"/>
      <c r="AT10" s="444"/>
      <c r="AU10" s="331"/>
      <c r="AV10" s="331"/>
      <c r="AW10" s="331"/>
      <c r="AX10" s="331"/>
      <c r="AY10" s="331"/>
      <c r="AZ10" s="331"/>
      <c r="BA10" s="331"/>
      <c r="BB10" s="331"/>
      <c r="BC10" s="331"/>
    </row>
    <row r="11" spans="1:111">
      <c r="A11" s="251">
        <v>628178.26786452695</v>
      </c>
      <c r="B11" s="331">
        <v>598356.70202885894</v>
      </c>
      <c r="C11" s="331">
        <v>588682.10157613095</v>
      </c>
      <c r="D11" s="444">
        <v>578219.97775980702</v>
      </c>
      <c r="E11" s="331">
        <v>558046.16351411329</v>
      </c>
      <c r="F11" s="331">
        <v>544462.83623340493</v>
      </c>
      <c r="G11" s="331">
        <v>539652.17770989914</v>
      </c>
      <c r="H11" s="331">
        <v>522690.02662593627</v>
      </c>
      <c r="I11" s="331">
        <v>518673.98290486546</v>
      </c>
      <c r="J11" s="331">
        <v>518405.64439981792</v>
      </c>
      <c r="K11" s="444">
        <v>568173.09225078323</v>
      </c>
      <c r="L11" s="331">
        <v>569247.16793067253</v>
      </c>
      <c r="M11" s="444">
        <v>548572.23026116798</v>
      </c>
      <c r="N11" s="331">
        <v>531036.49708792823</v>
      </c>
      <c r="O11" s="331">
        <v>535063.7386829647</v>
      </c>
      <c r="P11" s="331">
        <v>587055.98053856497</v>
      </c>
      <c r="Q11" s="331">
        <v>597124.70354780916</v>
      </c>
      <c r="R11" s="444">
        <v>613679.5725744575</v>
      </c>
      <c r="S11" s="331">
        <v>639252.08595677954</v>
      </c>
      <c r="T11" s="331">
        <v>655517.79528942367</v>
      </c>
      <c r="U11" s="331">
        <v>663446.69243317563</v>
      </c>
      <c r="V11" s="444">
        <v>638871.06999886292</v>
      </c>
      <c r="W11" s="331">
        <v>686091.2554405469</v>
      </c>
      <c r="X11" s="331">
        <v>715512.0905731587</v>
      </c>
      <c r="Y11" s="331">
        <v>737330.54629981949</v>
      </c>
      <c r="Z11" s="331">
        <v>744774.08329171105</v>
      </c>
      <c r="AA11" s="331">
        <v>749028.54852034757</v>
      </c>
      <c r="AB11" s="331">
        <v>784780.24468554347</v>
      </c>
      <c r="AC11" s="331">
        <v>817658.80968665704</v>
      </c>
      <c r="AD11" s="331">
        <v>825529.3367792978</v>
      </c>
      <c r="AE11" s="331">
        <v>882513.88455606671</v>
      </c>
      <c r="AF11" s="444">
        <v>967059.43534913915</v>
      </c>
      <c r="AG11" s="331">
        <v>1025052.8339193336</v>
      </c>
      <c r="AH11" s="331">
        <v>1021959.1211383061</v>
      </c>
      <c r="AI11" s="444">
        <v>1071569.6184998364</v>
      </c>
      <c r="AJ11" s="331">
        <v>1052274.1815896495</v>
      </c>
      <c r="AK11" s="444">
        <v>1190299.2689607828</v>
      </c>
      <c r="AL11" s="444">
        <v>1279275.7750312136</v>
      </c>
      <c r="AM11" s="331">
        <v>1452546.3130152777</v>
      </c>
      <c r="AN11" s="331">
        <v>1691290.4522313615</v>
      </c>
      <c r="AO11" s="331"/>
      <c r="AP11" s="444"/>
      <c r="AQ11" s="444"/>
      <c r="AR11" s="331"/>
      <c r="AS11" s="331"/>
      <c r="AT11" s="444"/>
      <c r="AU11" s="331"/>
      <c r="AV11" s="331"/>
      <c r="AW11" s="331"/>
      <c r="AX11" s="331"/>
      <c r="AY11" s="331"/>
      <c r="AZ11" s="331"/>
      <c r="BA11" s="331"/>
      <c r="BB11" s="331"/>
      <c r="BC11" s="331"/>
    </row>
    <row r="12" spans="1:111">
      <c r="A12" s="331">
        <v>628178.26786452695</v>
      </c>
      <c r="B12" s="331">
        <v>602847.94327543175</v>
      </c>
      <c r="C12" s="331">
        <v>599512.43347035348</v>
      </c>
      <c r="D12" s="331">
        <v>581699.23122783494</v>
      </c>
      <c r="E12" s="331">
        <v>561972.78491045418</v>
      </c>
      <c r="F12" s="331">
        <v>551294.07488669164</v>
      </c>
      <c r="G12" s="444">
        <v>553368.38130193658</v>
      </c>
      <c r="H12" s="331">
        <v>527309.11015661899</v>
      </c>
      <c r="I12" s="331">
        <v>521124.31366155995</v>
      </c>
      <c r="J12" s="331">
        <v>524734.37905193469</v>
      </c>
      <c r="K12" s="444">
        <v>568812.94439835253</v>
      </c>
      <c r="L12" s="331">
        <v>573834.40566578927</v>
      </c>
      <c r="M12" s="331">
        <v>550562.98557842779</v>
      </c>
      <c r="N12" s="331">
        <v>570901.49298480223</v>
      </c>
      <c r="O12" s="331">
        <v>574040.28929107031</v>
      </c>
      <c r="P12" s="331">
        <v>595082.09397728473</v>
      </c>
      <c r="Q12" s="331">
        <v>622604.17063041462</v>
      </c>
      <c r="R12" s="331">
        <v>625172.58503776358</v>
      </c>
      <c r="S12" s="331">
        <v>647062.17079129058</v>
      </c>
      <c r="T12" s="331">
        <v>660830.57887908351</v>
      </c>
      <c r="U12" s="331">
        <v>667821.60557779344</v>
      </c>
      <c r="V12" s="444">
        <v>697684.6358555723</v>
      </c>
      <c r="W12" s="331">
        <v>708982.03885101934</v>
      </c>
      <c r="X12" s="331">
        <v>731626.931702598</v>
      </c>
      <c r="Y12" s="444">
        <v>748529.21553367854</v>
      </c>
      <c r="Z12" s="331">
        <v>748890.90048006678</v>
      </c>
      <c r="AA12" s="331">
        <v>776503.36590456322</v>
      </c>
      <c r="AB12" s="331">
        <v>793656.79835950653</v>
      </c>
      <c r="AC12" s="331">
        <v>879045.85739042924</v>
      </c>
      <c r="AD12" s="331">
        <v>868092.67165818741</v>
      </c>
      <c r="AE12" s="331">
        <v>967088.98447502311</v>
      </c>
      <c r="AF12" s="444">
        <v>982140.73857765598</v>
      </c>
      <c r="AG12" s="444">
        <v>1027074.0347371148</v>
      </c>
      <c r="AH12" s="331">
        <v>1052660.023554517</v>
      </c>
      <c r="AI12" s="444">
        <v>1073032.2255989986</v>
      </c>
      <c r="AJ12" s="331">
        <v>1116769.4216986359</v>
      </c>
      <c r="AK12" s="444">
        <v>1210569.6799709916</v>
      </c>
      <c r="AL12" s="444">
        <v>1289136.7377942768</v>
      </c>
      <c r="AM12" s="331">
        <v>1629825.0444825767</v>
      </c>
      <c r="AN12" s="331"/>
      <c r="AO12" s="444"/>
      <c r="AP12" s="444"/>
      <c r="AQ12" s="444"/>
      <c r="AR12" s="331"/>
      <c r="AS12" s="331"/>
      <c r="AT12" s="444"/>
      <c r="AU12" s="331"/>
      <c r="AV12" s="331"/>
      <c r="AW12" s="331"/>
      <c r="AX12" s="331"/>
      <c r="AY12" s="331"/>
      <c r="AZ12" s="331"/>
      <c r="BA12" s="331"/>
      <c r="BB12" s="331"/>
      <c r="BC12" s="331"/>
    </row>
    <row r="13" spans="1:111">
      <c r="A13" s="251">
        <v>628178.26786452695</v>
      </c>
      <c r="B13" s="331">
        <v>603484.83531529945</v>
      </c>
      <c r="C13" s="331">
        <v>600431.98830051685</v>
      </c>
      <c r="D13" s="331">
        <v>583704.22009268182</v>
      </c>
      <c r="E13" s="331">
        <v>569980.55172256881</v>
      </c>
      <c r="F13" s="331">
        <v>561912.60125239356</v>
      </c>
      <c r="G13" s="331">
        <v>554558.78177468735</v>
      </c>
      <c r="H13" s="331">
        <v>530011.1775855585</v>
      </c>
      <c r="I13" s="331">
        <v>539549.83067656378</v>
      </c>
      <c r="J13" s="331">
        <v>535977.45672013203</v>
      </c>
      <c r="K13" s="444">
        <v>585315.42877563252</v>
      </c>
      <c r="L13" s="331">
        <v>574457.46132022212</v>
      </c>
      <c r="M13" s="331">
        <v>564352.0838627629</v>
      </c>
      <c r="N13" s="331">
        <v>578122.10596064478</v>
      </c>
      <c r="O13" s="331">
        <v>577426.78284275741</v>
      </c>
      <c r="P13" s="331">
        <v>611062.05655655416</v>
      </c>
      <c r="Q13" s="331">
        <v>628133.7633311043</v>
      </c>
      <c r="R13" s="331">
        <v>630910.66197250062</v>
      </c>
      <c r="S13" s="331">
        <v>654270.11734789016</v>
      </c>
      <c r="T13" s="331">
        <v>661947.96365002717</v>
      </c>
      <c r="U13" s="331">
        <v>673017.74201982084</v>
      </c>
      <c r="V13" s="444">
        <v>701060.97640891129</v>
      </c>
      <c r="W13" s="331">
        <v>709014.81589296681</v>
      </c>
      <c r="X13" s="331">
        <v>738690.52011651103</v>
      </c>
      <c r="Y13" s="331">
        <v>752632.50169938116</v>
      </c>
      <c r="Z13" s="331">
        <v>750192.66283400124</v>
      </c>
      <c r="AA13" s="331">
        <v>785258.80098865472</v>
      </c>
      <c r="AB13" s="331">
        <v>858615.51754571614</v>
      </c>
      <c r="AC13" s="331">
        <v>893040.9094375046</v>
      </c>
      <c r="AD13" s="331">
        <v>937220.421350491</v>
      </c>
      <c r="AE13" s="331">
        <v>968853.96009719011</v>
      </c>
      <c r="AF13" s="444">
        <v>989047.90778848052</v>
      </c>
      <c r="AG13" s="444">
        <v>1036877.8827831668</v>
      </c>
      <c r="AH13" s="331">
        <v>1071349.86998521</v>
      </c>
      <c r="AI13" s="444">
        <v>1105176.1692853195</v>
      </c>
      <c r="AJ13" s="331">
        <v>1197146.505280104</v>
      </c>
      <c r="AK13" s="444">
        <v>1281308.9574645979</v>
      </c>
      <c r="AL13" s="444">
        <v>1375415.2951099996</v>
      </c>
      <c r="AM13" s="444">
        <v>1643655.3882090852</v>
      </c>
      <c r="AN13" s="444"/>
      <c r="AO13" s="444"/>
      <c r="AP13" s="444"/>
      <c r="AQ13" s="444"/>
      <c r="AR13" s="331"/>
      <c r="AS13" s="331"/>
      <c r="AT13" s="444"/>
      <c r="AU13" s="331"/>
      <c r="AV13" s="331"/>
      <c r="AW13" s="331"/>
      <c r="AX13" s="331"/>
      <c r="AY13" s="331"/>
      <c r="AZ13" s="331"/>
      <c r="BA13" s="331"/>
      <c r="BB13" s="331"/>
      <c r="BC13" s="331"/>
    </row>
    <row r="14" spans="1:111">
      <c r="A14" s="331">
        <v>628178.26786452695</v>
      </c>
      <c r="B14" s="331">
        <v>605571.41985003185</v>
      </c>
      <c r="C14" s="331">
        <v>604917.80944747839</v>
      </c>
      <c r="D14" s="444">
        <v>588755.18875053269</v>
      </c>
      <c r="E14" s="331">
        <v>573774.84708312794</v>
      </c>
      <c r="F14" s="331">
        <v>570259.25148504728</v>
      </c>
      <c r="G14" s="331">
        <v>561103.92482424702</v>
      </c>
      <c r="H14" s="331">
        <v>543234.26206158614</v>
      </c>
      <c r="I14" s="331">
        <v>543122.56627368275</v>
      </c>
      <c r="J14" s="331">
        <v>546335.4063530009</v>
      </c>
      <c r="K14" s="444">
        <v>585714.40083309764</v>
      </c>
      <c r="L14" s="331">
        <v>581176.64935677336</v>
      </c>
      <c r="M14" s="331">
        <v>572540.79278251808</v>
      </c>
      <c r="N14" s="331">
        <v>585852.38168234518</v>
      </c>
      <c r="O14" s="331">
        <v>593198.38963817339</v>
      </c>
      <c r="P14" s="331">
        <v>627333.44637539971</v>
      </c>
      <c r="Q14" s="331">
        <v>629257.86569190095</v>
      </c>
      <c r="R14" s="331">
        <v>640582.31894406257</v>
      </c>
      <c r="S14" s="331">
        <v>656465.00735190499</v>
      </c>
      <c r="T14" s="331">
        <v>662974.63047099533</v>
      </c>
      <c r="U14" s="444">
        <v>673857.8677399077</v>
      </c>
      <c r="V14" s="444">
        <v>707292.58107862307</v>
      </c>
      <c r="W14" s="331">
        <v>709038.35420416051</v>
      </c>
      <c r="X14" s="331">
        <v>740707.00264081976</v>
      </c>
      <c r="Y14" s="331">
        <v>766090.63624193391</v>
      </c>
      <c r="Z14" s="331">
        <v>765786.67851809878</v>
      </c>
      <c r="AA14" s="331">
        <v>808963.00665937131</v>
      </c>
      <c r="AB14" s="331">
        <v>861490.26922957378</v>
      </c>
      <c r="AC14" s="331">
        <v>909245.87690351962</v>
      </c>
      <c r="AD14" s="331">
        <v>937271.09715508635</v>
      </c>
      <c r="AE14" s="444">
        <v>981337.17958662787</v>
      </c>
      <c r="AF14" s="444">
        <v>1001863.4630407533</v>
      </c>
      <c r="AG14" s="444">
        <v>1044598.3706439961</v>
      </c>
      <c r="AH14" s="331">
        <v>1088772.3911235402</v>
      </c>
      <c r="AI14" s="444">
        <v>1148145.9959178441</v>
      </c>
      <c r="AJ14" s="331">
        <v>1199886.8927716019</v>
      </c>
      <c r="AK14" s="331">
        <v>1296743.7029725718</v>
      </c>
      <c r="AL14" s="444">
        <v>1435036.9637907255</v>
      </c>
      <c r="AM14" s="331"/>
      <c r="AN14" s="444"/>
      <c r="AO14" s="331"/>
      <c r="AP14" s="444"/>
      <c r="AQ14" s="444"/>
      <c r="AR14" s="331"/>
      <c r="AS14" s="331"/>
      <c r="AT14" s="444"/>
      <c r="AU14" s="331"/>
      <c r="AV14" s="331"/>
      <c r="AW14" s="331"/>
      <c r="AX14" s="331"/>
      <c r="AY14" s="331"/>
      <c r="AZ14" s="331"/>
      <c r="BA14" s="331"/>
      <c r="BB14" s="331"/>
      <c r="BC14" s="331"/>
    </row>
    <row r="15" spans="1:111">
      <c r="A15" s="331">
        <v>628178.26786452695</v>
      </c>
      <c r="B15" s="331">
        <v>609020.16395484027</v>
      </c>
      <c r="C15" s="444">
        <v>609449.56116479624</v>
      </c>
      <c r="D15" s="331">
        <v>594084.15866498207</v>
      </c>
      <c r="E15" s="331">
        <v>575047.73201297852</v>
      </c>
      <c r="F15" s="331">
        <v>572855.08838164608</v>
      </c>
      <c r="G15" s="331">
        <v>564597.78168369061</v>
      </c>
      <c r="H15" s="331">
        <v>544705.42876273068</v>
      </c>
      <c r="I15" s="331">
        <v>546118.22712673713</v>
      </c>
      <c r="J15" s="331">
        <v>561620.11176112748</v>
      </c>
      <c r="K15" s="331">
        <v>585722.57283577474</v>
      </c>
      <c r="L15" s="331">
        <v>581618.56060877885</v>
      </c>
      <c r="M15" s="331">
        <v>587649.00446922809</v>
      </c>
      <c r="N15" s="331">
        <v>585923.63693064149</v>
      </c>
      <c r="O15" s="331">
        <v>595351.6684012129</v>
      </c>
      <c r="P15" s="331">
        <v>628903.32479593437</v>
      </c>
      <c r="Q15" s="331">
        <v>631080.15022930177</v>
      </c>
      <c r="R15" s="331">
        <v>640889.20535000763</v>
      </c>
      <c r="S15" s="331">
        <v>668270.98578281444</v>
      </c>
      <c r="T15" s="331">
        <v>668112.48624649062</v>
      </c>
      <c r="U15" s="331">
        <v>684420.34219773312</v>
      </c>
      <c r="V15" s="444">
        <v>714906.84805259656</v>
      </c>
      <c r="W15" s="331">
        <v>731278.62794080668</v>
      </c>
      <c r="X15" s="331">
        <v>765454.73579351429</v>
      </c>
      <c r="Y15" s="331">
        <v>767070.71146793407</v>
      </c>
      <c r="Z15" s="331">
        <v>794203.37936578784</v>
      </c>
      <c r="AA15" s="331">
        <v>834248.41433937754</v>
      </c>
      <c r="AB15" s="331">
        <v>874681.49371544737</v>
      </c>
      <c r="AC15" s="331">
        <v>912031.44403602881</v>
      </c>
      <c r="AD15" s="331">
        <v>938719.71224563825</v>
      </c>
      <c r="AE15" s="331">
        <v>989202.47072267404</v>
      </c>
      <c r="AF15" s="444">
        <v>1023432.557903474</v>
      </c>
      <c r="AG15" s="444">
        <v>1098183.4813203295</v>
      </c>
      <c r="AH15" s="331">
        <v>1132489.7251523533</v>
      </c>
      <c r="AI15" s="444">
        <v>1152422.5597284897</v>
      </c>
      <c r="AJ15" s="331">
        <v>1241111.5042318963</v>
      </c>
      <c r="AK15" s="444">
        <v>1346330.193314611</v>
      </c>
      <c r="AL15" s="444">
        <v>1552202.3524121169</v>
      </c>
      <c r="AM15" s="444"/>
      <c r="AN15" s="331"/>
      <c r="AO15" s="331"/>
      <c r="AP15" s="444"/>
      <c r="AQ15" s="444"/>
      <c r="AR15" s="331"/>
      <c r="AS15" s="331"/>
      <c r="AT15" s="444"/>
      <c r="AU15" s="331"/>
      <c r="AV15" s="331"/>
      <c r="AW15" s="331"/>
      <c r="AX15" s="331"/>
      <c r="AY15" s="331"/>
      <c r="AZ15" s="331"/>
      <c r="BA15" s="331"/>
      <c r="BB15" s="331"/>
      <c r="BC15" s="331"/>
    </row>
    <row r="16" spans="1:111">
      <c r="A16" s="331">
        <v>628178.26786452695</v>
      </c>
      <c r="B16" s="331">
        <v>609159.90623611899</v>
      </c>
      <c r="C16" s="444">
        <v>610554.33374770521</v>
      </c>
      <c r="D16" s="444">
        <v>598767.92057769594</v>
      </c>
      <c r="E16" s="331">
        <v>576530.9425144454</v>
      </c>
      <c r="F16" s="331">
        <v>573295.48535580118</v>
      </c>
      <c r="G16" s="331">
        <v>570821.45164730994</v>
      </c>
      <c r="H16" s="331">
        <v>561041.64933051728</v>
      </c>
      <c r="I16" s="331">
        <v>548486.45202873996</v>
      </c>
      <c r="J16" s="331">
        <v>562324.49486519024</v>
      </c>
      <c r="K16" s="444">
        <v>589682.84795755101</v>
      </c>
      <c r="L16" s="331">
        <v>581915.40940602846</v>
      </c>
      <c r="M16" s="331">
        <v>601038.07379983261</v>
      </c>
      <c r="N16" s="331">
        <v>597285.10538730165</v>
      </c>
      <c r="O16" s="331">
        <v>596165.87615130772</v>
      </c>
      <c r="P16" s="331">
        <v>635095.78793371539</v>
      </c>
      <c r="Q16" s="331">
        <v>640066.17162255186</v>
      </c>
      <c r="R16" s="331">
        <v>641366.232796503</v>
      </c>
      <c r="S16" s="331">
        <v>673964.6048901591</v>
      </c>
      <c r="T16" s="331">
        <v>677312.37705010734</v>
      </c>
      <c r="U16" s="331">
        <v>688293.3590514278</v>
      </c>
      <c r="V16" s="444">
        <v>739296.1629074316</v>
      </c>
      <c r="W16" s="331">
        <v>733013.38749241491</v>
      </c>
      <c r="X16" s="331">
        <v>765837.91442156734</v>
      </c>
      <c r="Y16" s="331">
        <v>770737.50510336389</v>
      </c>
      <c r="Z16" s="331">
        <v>805271.48129423114</v>
      </c>
      <c r="AA16" s="331">
        <v>847394.22514861939</v>
      </c>
      <c r="AB16" s="331">
        <v>890668.63162309723</v>
      </c>
      <c r="AC16" s="444">
        <v>961099.45828632521</v>
      </c>
      <c r="AD16" s="331">
        <v>971254.76076640189</v>
      </c>
      <c r="AE16" s="331">
        <v>990044.28633772163</v>
      </c>
      <c r="AF16" s="444">
        <v>1026829.1727318387</v>
      </c>
      <c r="AG16" s="444">
        <v>1098409.4454748845</v>
      </c>
      <c r="AH16" s="331">
        <v>1151238.4060956496</v>
      </c>
      <c r="AI16" s="444">
        <v>1192459.6731190945</v>
      </c>
      <c r="AJ16" s="331">
        <v>1249536.6428976725</v>
      </c>
      <c r="AK16" s="444">
        <v>1355869.7055527319</v>
      </c>
      <c r="AL16" s="331">
        <v>1601419.1478084275</v>
      </c>
      <c r="AM16" s="444"/>
      <c r="AN16" s="444"/>
      <c r="AO16" s="444"/>
      <c r="AP16" s="444"/>
      <c r="AQ16" s="444"/>
      <c r="AR16" s="444"/>
      <c r="AS16" s="444"/>
      <c r="AT16" s="444"/>
      <c r="AU16" s="444"/>
      <c r="AV16" s="444"/>
      <c r="AW16" s="444"/>
      <c r="AX16" s="444"/>
      <c r="AY16" s="444"/>
      <c r="AZ16" s="444"/>
      <c r="BA16" s="444"/>
      <c r="BB16" s="444"/>
      <c r="BC16" s="444"/>
    </row>
    <row r="17" spans="1:55">
      <c r="A17" s="251">
        <v>628178.26786452695</v>
      </c>
      <c r="B17" s="331">
        <v>610673.86874639848</v>
      </c>
      <c r="C17" s="444">
        <v>610765.22536169272</v>
      </c>
      <c r="D17" s="331">
        <v>600178.53671398968</v>
      </c>
      <c r="E17" s="331">
        <v>581423.129236412</v>
      </c>
      <c r="F17" s="331">
        <v>576100.62860374176</v>
      </c>
      <c r="G17" s="331">
        <v>572831.28019146598</v>
      </c>
      <c r="H17" s="331">
        <v>575056.82148107258</v>
      </c>
      <c r="I17" s="331">
        <v>552969.87407795037</v>
      </c>
      <c r="J17" s="331">
        <v>563699.83654871583</v>
      </c>
      <c r="K17" s="331">
        <v>591315.1611994555</v>
      </c>
      <c r="L17" s="331">
        <v>595549.10187414102</v>
      </c>
      <c r="M17" s="331">
        <v>607197.71852320351</v>
      </c>
      <c r="N17" s="331">
        <v>621167.06251563644</v>
      </c>
      <c r="O17" s="331">
        <v>600945.02932959551</v>
      </c>
      <c r="P17" s="331">
        <v>648462.51102365833</v>
      </c>
      <c r="Q17" s="331">
        <v>647461.81994293374</v>
      </c>
      <c r="R17" s="331">
        <v>658247.50542079168</v>
      </c>
      <c r="S17" s="331">
        <v>674296.37239099503</v>
      </c>
      <c r="T17" s="331">
        <v>677465.30945760105</v>
      </c>
      <c r="U17" s="444">
        <v>695424.58093807474</v>
      </c>
      <c r="V17" s="444">
        <v>746894.27800400683</v>
      </c>
      <c r="W17" s="331">
        <v>752395.23717621376</v>
      </c>
      <c r="X17" s="331">
        <v>779550.02755189745</v>
      </c>
      <c r="Y17" s="444">
        <v>791295.74533025094</v>
      </c>
      <c r="Z17" s="331">
        <v>825328.8944230628</v>
      </c>
      <c r="AA17" s="331">
        <v>859323.29264106369</v>
      </c>
      <c r="AB17" s="331">
        <v>904978.86657410464</v>
      </c>
      <c r="AC17" s="331">
        <v>968198.22545842105</v>
      </c>
      <c r="AD17" s="331">
        <v>978789.42805070989</v>
      </c>
      <c r="AE17" s="331">
        <v>995589.83464199468</v>
      </c>
      <c r="AF17" s="444">
        <v>1061196.1696830643</v>
      </c>
      <c r="AG17" s="444">
        <v>1104268.2285853024</v>
      </c>
      <c r="AH17" s="331">
        <v>1159604.3499099452</v>
      </c>
      <c r="AI17" s="444">
        <v>1200481.1606760323</v>
      </c>
      <c r="AJ17" s="331">
        <v>1293685.7286525189</v>
      </c>
      <c r="AK17" s="444">
        <v>1411997.2622307823</v>
      </c>
      <c r="AL17" s="444">
        <v>1648434.7579128367</v>
      </c>
      <c r="AM17" s="331"/>
      <c r="AN17" s="444"/>
      <c r="AO17" s="444"/>
      <c r="AP17" s="444"/>
      <c r="AQ17" s="444"/>
      <c r="AR17" s="331"/>
      <c r="AS17" s="331"/>
      <c r="AT17" s="444"/>
      <c r="AU17" s="331"/>
      <c r="AV17" s="331"/>
      <c r="AW17" s="331"/>
      <c r="AX17" s="331"/>
      <c r="AY17" s="331"/>
      <c r="AZ17" s="331"/>
      <c r="BA17" s="331"/>
      <c r="BB17" s="331"/>
      <c r="BC17" s="331"/>
    </row>
    <row r="18" spans="1:55">
      <c r="A18" s="251">
        <v>628178.26786452695</v>
      </c>
      <c r="B18" s="331">
        <v>611711.93388086092</v>
      </c>
      <c r="C18" s="331">
        <v>612312.15467418125</v>
      </c>
      <c r="D18" s="444">
        <v>602374.02557849069</v>
      </c>
      <c r="E18" s="331">
        <v>587235.73457082338</v>
      </c>
      <c r="F18" s="331">
        <v>580413.76176615548</v>
      </c>
      <c r="G18" s="331">
        <v>575339.73143263708</v>
      </c>
      <c r="H18" s="331">
        <v>591586.59149928682</v>
      </c>
      <c r="I18" s="331">
        <v>574074.91974701686</v>
      </c>
      <c r="J18" s="331">
        <v>570911.14854518126</v>
      </c>
      <c r="K18" s="444">
        <v>605351.8595420199</v>
      </c>
      <c r="L18" s="331">
        <v>597064.16679738066</v>
      </c>
      <c r="M18" s="331">
        <v>614919.14173856727</v>
      </c>
      <c r="N18" s="331">
        <v>624807.94677825668</v>
      </c>
      <c r="O18" s="331">
        <v>622687.05721701519</v>
      </c>
      <c r="P18" s="331">
        <v>652749.02587715816</v>
      </c>
      <c r="Q18" s="331">
        <v>648542.43566107797</v>
      </c>
      <c r="R18" s="331">
        <v>658894.768196841</v>
      </c>
      <c r="S18" s="331">
        <v>677720.70524996659</v>
      </c>
      <c r="T18" s="331">
        <v>684389.24353745487</v>
      </c>
      <c r="U18" s="331">
        <v>722314.41437783325</v>
      </c>
      <c r="V18" s="444">
        <v>748967.89224556554</v>
      </c>
      <c r="W18" s="331">
        <v>779670.75599082361</v>
      </c>
      <c r="X18" s="331">
        <v>791434.37644788541</v>
      </c>
      <c r="Y18" s="331">
        <v>816959.78159428155</v>
      </c>
      <c r="Z18" s="331">
        <v>840184.98953669542</v>
      </c>
      <c r="AA18" s="331">
        <v>871015.48511542927</v>
      </c>
      <c r="AB18" s="331">
        <v>936756.87906155456</v>
      </c>
      <c r="AC18" s="331">
        <v>970514.99399913964</v>
      </c>
      <c r="AD18" s="331">
        <v>981265.02164133696</v>
      </c>
      <c r="AE18" s="331">
        <v>1002181.5355834303</v>
      </c>
      <c r="AF18" s="444">
        <v>1064782.9753611651</v>
      </c>
      <c r="AG18" s="444">
        <v>1118293.9650817164</v>
      </c>
      <c r="AH18" s="331">
        <v>1161232.594661783</v>
      </c>
      <c r="AI18" s="444">
        <v>1207830.6389151686</v>
      </c>
      <c r="AJ18" s="331">
        <v>1301701.6673065359</v>
      </c>
      <c r="AK18" s="331">
        <v>1531621.4536411096</v>
      </c>
      <c r="AL18" s="444">
        <v>1991225.7529606528</v>
      </c>
      <c r="AM18" s="444"/>
      <c r="AN18" s="444"/>
      <c r="AO18" s="444"/>
      <c r="AP18" s="444"/>
      <c r="AQ18" s="444"/>
      <c r="AR18" s="331"/>
      <c r="AS18" s="331"/>
      <c r="AT18" s="444"/>
      <c r="AU18" s="331"/>
      <c r="AV18" s="331"/>
      <c r="AW18" s="331"/>
      <c r="AX18" s="331"/>
      <c r="AY18" s="331"/>
      <c r="AZ18" s="331"/>
      <c r="BA18" s="331"/>
      <c r="BB18" s="331"/>
      <c r="BC18" s="331"/>
    </row>
    <row r="19" spans="1:55">
      <c r="A19" s="251">
        <v>628178.26786452695</v>
      </c>
      <c r="B19" s="331">
        <v>612722.98286564997</v>
      </c>
      <c r="C19" s="444">
        <v>613108.97939975723</v>
      </c>
      <c r="D19" s="331">
        <v>603286.30288584833</v>
      </c>
      <c r="E19" s="331">
        <v>588475.39664296759</v>
      </c>
      <c r="F19" s="331">
        <v>591205.72912297957</v>
      </c>
      <c r="G19" s="444">
        <v>587825.61023195018</v>
      </c>
      <c r="H19" s="331">
        <v>600030.84605009889</v>
      </c>
      <c r="I19" s="331">
        <v>583278.60432911338</v>
      </c>
      <c r="J19" s="331">
        <v>577868.33197090495</v>
      </c>
      <c r="K19" s="331">
        <v>608833.8463156221</v>
      </c>
      <c r="L19" s="331">
        <v>600913.51295827166</v>
      </c>
      <c r="M19" s="331">
        <v>619311.86309800227</v>
      </c>
      <c r="N19" s="331">
        <v>626682.61495003989</v>
      </c>
      <c r="O19" s="331">
        <v>644507.04759391607</v>
      </c>
      <c r="P19" s="331">
        <v>652943.98289012653</v>
      </c>
      <c r="Q19" s="331">
        <v>658512.58800350514</v>
      </c>
      <c r="R19" s="331">
        <v>667945.6707892986</v>
      </c>
      <c r="S19" s="331">
        <v>687374.15541829367</v>
      </c>
      <c r="T19" s="331">
        <v>704142.86876035179</v>
      </c>
      <c r="U19" s="331">
        <v>728600.22646475909</v>
      </c>
      <c r="V19" s="444">
        <v>759822.30546252197</v>
      </c>
      <c r="W19" s="331">
        <v>781155.90766299726</v>
      </c>
      <c r="X19" s="331">
        <v>810707.41358311311</v>
      </c>
      <c r="Y19" s="444">
        <v>830892.84366849693</v>
      </c>
      <c r="Z19" s="331">
        <v>867965.05989238201</v>
      </c>
      <c r="AA19" s="331">
        <v>894028.23334111902</v>
      </c>
      <c r="AB19" s="331">
        <v>947678.39304594148</v>
      </c>
      <c r="AC19" s="331">
        <v>972559.39409155026</v>
      </c>
      <c r="AD19" s="331">
        <v>985463.60267313966</v>
      </c>
      <c r="AE19" s="331">
        <v>1013708.116835626</v>
      </c>
      <c r="AF19" s="444">
        <v>1086549.0071027998</v>
      </c>
      <c r="AG19" s="444">
        <v>1122402.5487812466</v>
      </c>
      <c r="AH19" s="331">
        <v>1167658.0876219417</v>
      </c>
      <c r="AI19" s="444">
        <v>1247757.0515528382</v>
      </c>
      <c r="AJ19" s="331">
        <v>1304322.722475186</v>
      </c>
      <c r="AK19" s="444">
        <v>1574099.8929768412</v>
      </c>
      <c r="AL19" s="444"/>
      <c r="AM19" s="331"/>
      <c r="AN19" s="331"/>
      <c r="AO19" s="444"/>
      <c r="AP19" s="444"/>
      <c r="AQ19" s="444"/>
      <c r="AR19" s="444"/>
      <c r="AS19" s="444"/>
      <c r="AT19" s="444"/>
      <c r="AU19" s="444"/>
      <c r="AV19" s="444"/>
      <c r="AW19" s="444"/>
      <c r="AX19" s="444"/>
      <c r="AY19" s="444"/>
      <c r="AZ19" s="444"/>
      <c r="BA19" s="444"/>
      <c r="BB19" s="444"/>
      <c r="BC19" s="444"/>
    </row>
    <row r="20" spans="1:55">
      <c r="A20" s="251">
        <v>628178.26786452695</v>
      </c>
      <c r="B20" s="331">
        <v>613396.23503399454</v>
      </c>
      <c r="C20" s="331">
        <v>614450.53863382922</v>
      </c>
      <c r="D20" s="331">
        <v>605943.12659566861</v>
      </c>
      <c r="E20" s="331">
        <v>592892.71254579874</v>
      </c>
      <c r="F20" s="331">
        <v>592653.9292731263</v>
      </c>
      <c r="G20" s="331">
        <v>590386.92463338887</v>
      </c>
      <c r="H20" s="331">
        <v>601937.51652147353</v>
      </c>
      <c r="I20" s="331">
        <v>597127.43659894785</v>
      </c>
      <c r="J20" s="331">
        <v>585086.72884848504</v>
      </c>
      <c r="K20" s="444">
        <v>611517.00412825798</v>
      </c>
      <c r="L20" s="331">
        <v>605969.19270015252</v>
      </c>
      <c r="M20" s="331">
        <v>619983.76264230546</v>
      </c>
      <c r="N20" s="331">
        <v>629020.01221074921</v>
      </c>
      <c r="O20" s="331">
        <v>648775.17031158833</v>
      </c>
      <c r="P20" s="331">
        <v>674220.08537657699</v>
      </c>
      <c r="Q20" s="331">
        <v>664812.92361604271</v>
      </c>
      <c r="R20" s="331">
        <v>668165.45583038323</v>
      </c>
      <c r="S20" s="331">
        <v>689689.7770086386</v>
      </c>
      <c r="T20" s="444">
        <v>708395.07217629789</v>
      </c>
      <c r="U20" s="444">
        <v>744050.88439831347</v>
      </c>
      <c r="V20" s="444">
        <v>769485.13521694695</v>
      </c>
      <c r="W20" s="331">
        <v>784685.61667218385</v>
      </c>
      <c r="X20" s="331">
        <v>829216.79749507643</v>
      </c>
      <c r="Y20" s="331">
        <v>831921.1730554899</v>
      </c>
      <c r="Z20" s="331">
        <v>875408.6505519296</v>
      </c>
      <c r="AA20" s="331">
        <v>912703.5478476081</v>
      </c>
      <c r="AB20" s="331">
        <v>949574.7225542441</v>
      </c>
      <c r="AC20" s="331">
        <v>989029.73726593133</v>
      </c>
      <c r="AD20" s="331">
        <v>992172.67027170514</v>
      </c>
      <c r="AE20" s="331">
        <v>1024192.4275961979</v>
      </c>
      <c r="AF20" s="444">
        <v>1087648.088991168</v>
      </c>
      <c r="AG20" s="444">
        <v>1131852.7072202913</v>
      </c>
      <c r="AH20" s="331">
        <v>1215541.7345562959</v>
      </c>
      <c r="AI20" s="444">
        <v>1256537.7010270474</v>
      </c>
      <c r="AJ20" s="331">
        <v>1346363.6300061969</v>
      </c>
      <c r="AK20" s="444">
        <v>1703407.5714757126</v>
      </c>
      <c r="AL20" s="444"/>
      <c r="AM20" s="444"/>
      <c r="AN20" s="331"/>
      <c r="AO20" s="444"/>
      <c r="AP20" s="444"/>
      <c r="AQ20" s="444"/>
      <c r="AR20" s="331"/>
      <c r="AS20" s="331"/>
      <c r="AT20" s="444"/>
      <c r="AU20" s="331"/>
      <c r="AV20" s="331"/>
      <c r="AW20" s="331"/>
      <c r="AX20" s="331"/>
      <c r="AY20" s="331"/>
      <c r="AZ20" s="331"/>
      <c r="BA20" s="331"/>
      <c r="BB20" s="331"/>
      <c r="BC20" s="331"/>
    </row>
    <row r="21" spans="1:55">
      <c r="A21" s="251">
        <v>628178.26786452695</v>
      </c>
      <c r="B21" s="331">
        <v>613636.498034777</v>
      </c>
      <c r="C21" s="331">
        <v>616282.04724545253</v>
      </c>
      <c r="D21" s="444">
        <v>607028.18566486402</v>
      </c>
      <c r="E21" s="331">
        <v>601291.70145474852</v>
      </c>
      <c r="F21" s="331">
        <v>594373.39815243648</v>
      </c>
      <c r="G21" s="444">
        <v>594798.55591409141</v>
      </c>
      <c r="H21" s="331">
        <v>603879.83694675798</v>
      </c>
      <c r="I21" s="331">
        <v>602119.752441074</v>
      </c>
      <c r="J21" s="331">
        <v>585987.26543369005</v>
      </c>
      <c r="K21" s="444">
        <v>613348.43082127313</v>
      </c>
      <c r="L21" s="331">
        <v>607372.30451772735</v>
      </c>
      <c r="M21" s="331">
        <v>621408.24860268435</v>
      </c>
      <c r="N21" s="331">
        <v>632140.55970160617</v>
      </c>
      <c r="O21" s="331">
        <v>658044.47983867861</v>
      </c>
      <c r="P21" s="331">
        <v>678826.50311728311</v>
      </c>
      <c r="Q21" s="331">
        <v>667298.68244660064</v>
      </c>
      <c r="R21" s="331">
        <v>676566.05435917445</v>
      </c>
      <c r="S21" s="331">
        <v>704391.13669842435</v>
      </c>
      <c r="T21" s="331">
        <v>726843.19049681141</v>
      </c>
      <c r="U21" s="331">
        <v>745040.80172268196</v>
      </c>
      <c r="V21" s="444">
        <v>771418.56056803255</v>
      </c>
      <c r="W21" s="444">
        <v>786098.23075965291</v>
      </c>
      <c r="X21" s="331">
        <v>841259.52249762649</v>
      </c>
      <c r="Y21" s="331">
        <v>881972.86454767059</v>
      </c>
      <c r="Z21" s="331">
        <v>885655.10312231048</v>
      </c>
      <c r="AA21" s="331">
        <v>919184.10928356647</v>
      </c>
      <c r="AB21" s="331">
        <v>962505.54470081697</v>
      </c>
      <c r="AC21" s="331">
        <v>989454.53273596009</v>
      </c>
      <c r="AD21" s="331">
        <v>993227.79580105597</v>
      </c>
      <c r="AE21" s="444">
        <v>1043194.9233985895</v>
      </c>
      <c r="AF21" s="444">
        <v>1087754.8453401057</v>
      </c>
      <c r="AG21" s="444">
        <v>1138039.6829511751</v>
      </c>
      <c r="AH21" s="331">
        <v>1223221.1309969095</v>
      </c>
      <c r="AI21" s="444">
        <v>1277610.0226800118</v>
      </c>
      <c r="AJ21" s="331">
        <v>1369749.6402186519</v>
      </c>
      <c r="AK21" s="444">
        <v>1927716.9175389949</v>
      </c>
      <c r="AL21" s="331"/>
      <c r="AM21" s="331"/>
      <c r="AN21" s="444"/>
      <c r="AO21" s="444"/>
      <c r="AP21" s="444"/>
      <c r="AQ21" s="445"/>
      <c r="AR21" s="444"/>
      <c r="AS21" s="444"/>
      <c r="AT21" s="444"/>
      <c r="AU21" s="444"/>
      <c r="AV21" s="444"/>
      <c r="AW21" s="444"/>
      <c r="AX21" s="444"/>
      <c r="AY21" s="444"/>
      <c r="AZ21" s="444"/>
      <c r="BA21" s="444"/>
      <c r="BB21" s="444"/>
      <c r="BC21" s="444"/>
    </row>
    <row r="22" spans="1:55">
      <c r="A22" s="251">
        <v>628178.26786452695</v>
      </c>
      <c r="B22" s="331">
        <v>614085.32975438284</v>
      </c>
      <c r="C22" s="331">
        <v>617365.13564291329</v>
      </c>
      <c r="D22" s="331">
        <v>607519.6706077524</v>
      </c>
      <c r="E22" s="331">
        <v>602944.78850652778</v>
      </c>
      <c r="F22" s="331">
        <v>605164.48963419057</v>
      </c>
      <c r="G22" s="444">
        <v>597887.24093214888</v>
      </c>
      <c r="H22" s="331">
        <v>621339.19593891408</v>
      </c>
      <c r="I22" s="331">
        <v>610019.11771622475</v>
      </c>
      <c r="J22" s="331">
        <v>587579.4507871914</v>
      </c>
      <c r="K22" s="444">
        <v>622271.90764381352</v>
      </c>
      <c r="L22" s="331">
        <v>608598.78387075907</v>
      </c>
      <c r="M22" s="444">
        <v>625100.50987911469</v>
      </c>
      <c r="N22" s="331">
        <v>637028.2432407958</v>
      </c>
      <c r="O22" s="331">
        <v>658401.62669963401</v>
      </c>
      <c r="P22" s="331">
        <v>680907.95518288435</v>
      </c>
      <c r="Q22" s="331">
        <v>686065.67746225372</v>
      </c>
      <c r="R22" s="331">
        <v>679854.41982122953</v>
      </c>
      <c r="S22" s="331">
        <v>711253.76395285083</v>
      </c>
      <c r="T22" s="331">
        <v>746298.20425402652</v>
      </c>
      <c r="U22" s="331">
        <v>753696.63455023686</v>
      </c>
      <c r="V22" s="444">
        <v>810536.00586947461</v>
      </c>
      <c r="W22" s="331">
        <v>840264.86453816621</v>
      </c>
      <c r="X22" s="331">
        <v>841679.03286051261</v>
      </c>
      <c r="Y22" s="331">
        <v>890424.88440689538</v>
      </c>
      <c r="Z22" s="331">
        <v>909114.08737507544</v>
      </c>
      <c r="AA22" s="331">
        <v>923148.19505645242</v>
      </c>
      <c r="AB22" s="331">
        <v>964742.33222935139</v>
      </c>
      <c r="AC22" s="331">
        <v>993326.15801171924</v>
      </c>
      <c r="AD22" s="331">
        <v>1004502.1571577634</v>
      </c>
      <c r="AE22" s="331">
        <v>1054709.4170304844</v>
      </c>
      <c r="AF22" s="444">
        <v>1088869.4096253712</v>
      </c>
      <c r="AG22" s="444">
        <v>1152087.5388808928</v>
      </c>
      <c r="AH22" s="331">
        <v>1241795.240020527</v>
      </c>
      <c r="AI22" s="444">
        <v>1304838.4299748288</v>
      </c>
      <c r="AJ22" s="331">
        <v>1499492.6822875801</v>
      </c>
      <c r="AK22" s="444">
        <v>2449737.1161416657</v>
      </c>
      <c r="AL22" s="444"/>
      <c r="AM22" s="444"/>
      <c r="AN22" s="444"/>
      <c r="AO22" s="444"/>
      <c r="AP22" s="444"/>
      <c r="AQ22" s="444"/>
      <c r="AR22" s="331"/>
      <c r="AS22" s="331"/>
      <c r="AT22" s="444"/>
      <c r="AU22" s="331"/>
      <c r="AV22" s="331"/>
      <c r="AW22" s="331"/>
      <c r="AX22" s="331"/>
      <c r="AY22" s="331"/>
      <c r="AZ22" s="331"/>
      <c r="BA22" s="331"/>
      <c r="BB22" s="331"/>
      <c r="BC22" s="331"/>
    </row>
    <row r="23" spans="1:55">
      <c r="A23" s="331">
        <v>628178.26786452695</v>
      </c>
      <c r="B23" s="331">
        <v>614645.14853597537</v>
      </c>
      <c r="C23" s="331">
        <v>618358.81209058641</v>
      </c>
      <c r="D23" s="331">
        <v>607558.39913506748</v>
      </c>
      <c r="E23" s="331">
        <v>605112.53360756114</v>
      </c>
      <c r="F23" s="331">
        <v>608554.99967649905</v>
      </c>
      <c r="G23" s="444">
        <v>602811.3817729631</v>
      </c>
      <c r="H23" s="331">
        <v>622879.96349637921</v>
      </c>
      <c r="I23" s="331">
        <v>619433.19897668227</v>
      </c>
      <c r="J23" s="331">
        <v>608626.42207261245</v>
      </c>
      <c r="K23" s="444">
        <v>622520.4764669271</v>
      </c>
      <c r="L23" s="331">
        <v>611811.60410948261</v>
      </c>
      <c r="M23" s="331">
        <v>629395.24611438648</v>
      </c>
      <c r="N23" s="331">
        <v>639009.40470308135</v>
      </c>
      <c r="O23" s="331">
        <v>675464.34571342939</v>
      </c>
      <c r="P23" s="331">
        <v>682503.02786309307</v>
      </c>
      <c r="Q23" s="444">
        <v>687646.94360575173</v>
      </c>
      <c r="R23" s="331">
        <v>702741.8319849635</v>
      </c>
      <c r="S23" s="331">
        <v>729895.60676017683</v>
      </c>
      <c r="T23" s="444">
        <v>765320.72053300776</v>
      </c>
      <c r="U23" s="331">
        <v>769611.49003963638</v>
      </c>
      <c r="V23" s="444">
        <v>826401.44386563299</v>
      </c>
      <c r="W23" s="444">
        <v>870033.56272656599</v>
      </c>
      <c r="X23" s="331">
        <v>882850.81171320914</v>
      </c>
      <c r="Y23" s="331">
        <v>896767.15844729915</v>
      </c>
      <c r="Z23" s="331">
        <v>915015.48319578962</v>
      </c>
      <c r="AA23" s="331">
        <v>957102.69531540317</v>
      </c>
      <c r="AB23" s="331">
        <v>968831.26283931918</v>
      </c>
      <c r="AC23" s="331">
        <v>1012920.9905254712</v>
      </c>
      <c r="AD23" s="331">
        <v>1046860.5442539905</v>
      </c>
      <c r="AE23" s="331">
        <v>1071364.7105347328</v>
      </c>
      <c r="AF23" s="444">
        <v>1135003.7177860213</v>
      </c>
      <c r="AG23" s="444">
        <v>1166761.2964196852</v>
      </c>
      <c r="AH23" s="331">
        <v>1252877.6337189728</v>
      </c>
      <c r="AI23" s="444">
        <v>1311209.1824820656</v>
      </c>
      <c r="AJ23" s="331">
        <v>1527875.1568311923</v>
      </c>
      <c r="AK23" s="444"/>
      <c r="AL23" s="444"/>
      <c r="AM23" s="444"/>
      <c r="AN23" s="444"/>
      <c r="AO23" s="444"/>
      <c r="AP23" s="444"/>
      <c r="AQ23" s="444"/>
      <c r="AR23" s="331"/>
      <c r="AS23" s="331"/>
      <c r="AT23" s="444"/>
      <c r="AU23" s="331"/>
      <c r="AV23" s="331"/>
      <c r="AW23" s="331"/>
      <c r="AX23" s="331"/>
      <c r="AY23" s="331"/>
      <c r="AZ23" s="331"/>
      <c r="BA23" s="331"/>
      <c r="BB23" s="331"/>
      <c r="BC23" s="331"/>
    </row>
    <row r="24" spans="1:55">
      <c r="A24" s="251">
        <v>628178.26786452695</v>
      </c>
      <c r="B24" s="331">
        <v>614758.04790358839</v>
      </c>
      <c r="C24" s="331">
        <v>619530.77415040089</v>
      </c>
      <c r="D24" s="331">
        <v>607683.19922307984</v>
      </c>
      <c r="E24" s="331">
        <v>606067.36547289556</v>
      </c>
      <c r="F24" s="331">
        <v>610408.73223110731</v>
      </c>
      <c r="G24" s="331">
        <v>603417.04938254517</v>
      </c>
      <c r="H24" s="331">
        <v>626411.87846896215</v>
      </c>
      <c r="I24" s="331">
        <v>633413.50180601107</v>
      </c>
      <c r="J24" s="331">
        <v>610682.29747877491</v>
      </c>
      <c r="K24" s="444">
        <v>625136.69938676292</v>
      </c>
      <c r="L24" s="331">
        <v>625193.25503269653</v>
      </c>
      <c r="M24" s="444">
        <v>631802.53348119953</v>
      </c>
      <c r="N24" s="444">
        <v>650442.70365035348</v>
      </c>
      <c r="O24" s="331">
        <v>676632.6885800173</v>
      </c>
      <c r="P24" s="331">
        <v>682858.27268442512</v>
      </c>
      <c r="Q24" s="331">
        <v>701118.46174899256</v>
      </c>
      <c r="R24" s="444">
        <v>706559.07068824279</v>
      </c>
      <c r="S24" s="331">
        <v>738172.3942992778</v>
      </c>
      <c r="T24" s="444">
        <v>770028.7445142814</v>
      </c>
      <c r="U24" s="444">
        <v>776024.91621179483</v>
      </c>
      <c r="V24" s="444">
        <v>834403.82805701974</v>
      </c>
      <c r="W24" s="444">
        <v>870172.12898714165</v>
      </c>
      <c r="X24" s="331">
        <v>887247.3728251399</v>
      </c>
      <c r="Y24" s="331">
        <v>903483.51395535632</v>
      </c>
      <c r="Z24" s="331">
        <v>922346.60709044349</v>
      </c>
      <c r="AA24" s="444">
        <v>961135.08923356712</v>
      </c>
      <c r="AB24" s="331">
        <v>977615.73336842936</v>
      </c>
      <c r="AC24" s="331">
        <v>1024706.3835134201</v>
      </c>
      <c r="AD24" s="331">
        <v>1051209.0142865544</v>
      </c>
      <c r="AE24" s="331">
        <v>1073575.695213601</v>
      </c>
      <c r="AF24" s="444">
        <v>1137856.4516390939</v>
      </c>
      <c r="AG24" s="444">
        <v>1205885.1087872435</v>
      </c>
      <c r="AH24" s="331">
        <v>1297419.9525112701</v>
      </c>
      <c r="AI24" s="444">
        <v>1381622.4724059594</v>
      </c>
      <c r="AJ24" s="331">
        <v>1704383.6145045571</v>
      </c>
      <c r="AK24" s="444"/>
      <c r="AL24" s="444"/>
      <c r="AM24" s="444"/>
      <c r="AN24" s="444"/>
      <c r="AO24" s="444"/>
      <c r="AP24" s="444"/>
      <c r="AQ24" s="444"/>
      <c r="AR24" s="444"/>
      <c r="AS24" s="444"/>
      <c r="AT24" s="444"/>
      <c r="AU24" s="444"/>
      <c r="AV24" s="444"/>
      <c r="AW24" s="444"/>
      <c r="AX24" s="444"/>
      <c r="AY24" s="444"/>
      <c r="AZ24" s="444"/>
      <c r="BA24" s="444"/>
      <c r="BB24" s="444"/>
      <c r="BC24" s="444"/>
    </row>
    <row r="25" spans="1:55">
      <c r="A25" s="331">
        <v>628178.26786452695</v>
      </c>
      <c r="B25" s="331">
        <v>614954.69830867555</v>
      </c>
      <c r="C25" s="331">
        <v>619675.34300265019</v>
      </c>
      <c r="D25" s="331">
        <v>610020.84202306555</v>
      </c>
      <c r="E25" s="331">
        <v>611485.99013783026</v>
      </c>
      <c r="F25" s="331">
        <v>612293.09491418605</v>
      </c>
      <c r="G25" s="444">
        <v>605627.77633423638</v>
      </c>
      <c r="H25" s="331">
        <v>631282.85274679156</v>
      </c>
      <c r="I25" s="331">
        <v>635147.89617699839</v>
      </c>
      <c r="J25" s="331">
        <v>617507.58625679649</v>
      </c>
      <c r="K25" s="331">
        <v>625733.76458942308</v>
      </c>
      <c r="L25" s="331">
        <v>627348.05962878698</v>
      </c>
      <c r="M25" s="331">
        <v>633967.8644594003</v>
      </c>
      <c r="N25" s="331">
        <v>658923.05996783823</v>
      </c>
      <c r="O25" s="331">
        <v>679375.14792296698</v>
      </c>
      <c r="P25" s="331">
        <v>692650.08590463805</v>
      </c>
      <c r="Q25" s="444">
        <v>701176.78814610536</v>
      </c>
      <c r="R25" s="331">
        <v>708189.38245807914</v>
      </c>
      <c r="S25" s="331">
        <v>740495.05204160302</v>
      </c>
      <c r="T25" s="444">
        <v>779585.22412230168</v>
      </c>
      <c r="U25" s="444">
        <v>790094.2101071506</v>
      </c>
      <c r="V25" s="444">
        <v>844258.19574883615</v>
      </c>
      <c r="W25" s="331">
        <v>874176.38662514975</v>
      </c>
      <c r="X25" s="331">
        <v>887601.91604784189</v>
      </c>
      <c r="Y25" s="444">
        <v>907139.47570782527</v>
      </c>
      <c r="Z25" s="331">
        <v>932406.55590351496</v>
      </c>
      <c r="AA25" s="331">
        <v>965076.20331361296</v>
      </c>
      <c r="AB25" s="331">
        <v>1006835.1363710775</v>
      </c>
      <c r="AC25" s="331">
        <v>1043400.4785972361</v>
      </c>
      <c r="AD25" s="331">
        <v>1058043.5247240483</v>
      </c>
      <c r="AE25" s="331">
        <v>1074379.8303076243</v>
      </c>
      <c r="AF25" s="444">
        <v>1141448.1544776056</v>
      </c>
      <c r="AG25" s="444">
        <v>1209107.6687610089</v>
      </c>
      <c r="AH25" s="331">
        <v>1302778.0401528706</v>
      </c>
      <c r="AI25" s="444">
        <v>1501010.9548098708</v>
      </c>
      <c r="AJ25" s="331">
        <v>1711521.1705055081</v>
      </c>
      <c r="AK25" s="331"/>
      <c r="AL25" s="444"/>
      <c r="AM25" s="331"/>
      <c r="AN25" s="444"/>
      <c r="AO25" s="444"/>
      <c r="AP25" s="444"/>
      <c r="AQ25" s="444"/>
      <c r="AR25" s="444"/>
      <c r="AS25" s="444"/>
      <c r="AT25" s="444"/>
      <c r="AU25" s="444"/>
      <c r="AV25" s="444"/>
      <c r="AW25" s="444"/>
      <c r="AX25" s="444"/>
      <c r="AY25" s="444"/>
      <c r="AZ25" s="444"/>
      <c r="BA25" s="444"/>
      <c r="BB25" s="444"/>
      <c r="BC25" s="444"/>
    </row>
    <row r="26" spans="1:55">
      <c r="A26" s="331">
        <v>628178.26786452695</v>
      </c>
      <c r="B26" s="331">
        <v>615577.06861901283</v>
      </c>
      <c r="C26" s="331">
        <v>620753.82680720615</v>
      </c>
      <c r="D26" s="331">
        <v>611187.94408114452</v>
      </c>
      <c r="E26" s="331">
        <v>612039.55606788839</v>
      </c>
      <c r="F26" s="331">
        <v>614307.68244622473</v>
      </c>
      <c r="G26" s="331">
        <v>607386.85031776514</v>
      </c>
      <c r="H26" s="331">
        <v>633125.7614453166</v>
      </c>
      <c r="I26" s="331">
        <v>636434.24135124742</v>
      </c>
      <c r="J26" s="444">
        <v>622569.51551804377</v>
      </c>
      <c r="K26" s="331">
        <v>629114.95471969084</v>
      </c>
      <c r="L26" s="331">
        <v>637964.74066176219</v>
      </c>
      <c r="M26" s="331">
        <v>634984.70941008825</v>
      </c>
      <c r="N26" s="331">
        <v>662237.34604630957</v>
      </c>
      <c r="O26" s="331">
        <v>680797.53318498679</v>
      </c>
      <c r="P26" s="331">
        <v>693161.532604323</v>
      </c>
      <c r="Q26" s="331">
        <v>708439.02539703343</v>
      </c>
      <c r="R26" s="331">
        <v>716982.22095593147</v>
      </c>
      <c r="S26" s="331">
        <v>741246.6701096138</v>
      </c>
      <c r="T26" s="331">
        <v>782199.05069094151</v>
      </c>
      <c r="U26" s="444">
        <v>820588.15858412627</v>
      </c>
      <c r="V26" s="444">
        <v>849489.87325928081</v>
      </c>
      <c r="W26" s="331">
        <v>880307.29777898663</v>
      </c>
      <c r="X26" s="331">
        <v>889510.74033786275</v>
      </c>
      <c r="Y26" s="331">
        <v>908583.46593672712</v>
      </c>
      <c r="Z26" s="331">
        <v>943229.53457804071</v>
      </c>
      <c r="AA26" s="331">
        <v>975302.70177391509</v>
      </c>
      <c r="AB26" s="331">
        <v>1022132.0669749465</v>
      </c>
      <c r="AC26" s="331">
        <v>1050938.8777073894</v>
      </c>
      <c r="AD26" s="331">
        <v>1060478.0973980208</v>
      </c>
      <c r="AE26" s="331">
        <v>1099299.780056667</v>
      </c>
      <c r="AF26" s="444">
        <v>1180477.648048891</v>
      </c>
      <c r="AG26" s="444">
        <v>1210489.0735796797</v>
      </c>
      <c r="AH26" s="331">
        <v>1316903.914572746</v>
      </c>
      <c r="AI26" s="444">
        <v>1506264.8854787885</v>
      </c>
      <c r="AJ26" s="331">
        <v>1870598.0933042872</v>
      </c>
      <c r="AK26" s="444"/>
      <c r="AL26" s="444"/>
      <c r="AM26" s="444"/>
      <c r="AN26" s="444"/>
      <c r="AO26" s="331"/>
      <c r="AP26" s="444"/>
      <c r="AQ26" s="444"/>
      <c r="AR26" s="331"/>
      <c r="AS26" s="331"/>
      <c r="AT26" s="444"/>
      <c r="AU26" s="331"/>
      <c r="AV26" s="331"/>
      <c r="AW26" s="331"/>
      <c r="AX26" s="331"/>
      <c r="AY26" s="331"/>
      <c r="AZ26" s="331"/>
      <c r="BA26" s="331"/>
      <c r="BB26" s="331"/>
      <c r="BC26" s="331"/>
    </row>
    <row r="27" spans="1:55">
      <c r="A27" s="331">
        <v>628178.26786452695</v>
      </c>
      <c r="B27" s="331">
        <v>616158.59306609724</v>
      </c>
      <c r="C27" s="444">
        <v>621416.14257821301</v>
      </c>
      <c r="D27" s="331">
        <v>611781.95325165184</v>
      </c>
      <c r="E27" s="331">
        <v>615246.41399187804</v>
      </c>
      <c r="F27" s="331">
        <v>615205.61239379959</v>
      </c>
      <c r="G27" s="444">
        <v>609465.66582306777</v>
      </c>
      <c r="H27" s="331">
        <v>633401.99877101206</v>
      </c>
      <c r="I27" s="331">
        <v>639657.82471595425</v>
      </c>
      <c r="J27" s="331">
        <v>622773.98539801617</v>
      </c>
      <c r="K27" s="444">
        <v>632134.49040168035</v>
      </c>
      <c r="L27" s="331">
        <v>650507.28789826029</v>
      </c>
      <c r="M27" s="331">
        <v>641900.97593649884</v>
      </c>
      <c r="N27" s="331">
        <v>667067.86200672493</v>
      </c>
      <c r="O27" s="331">
        <v>685342.2137618796</v>
      </c>
      <c r="P27" s="331">
        <v>695188.77150041168</v>
      </c>
      <c r="Q27" s="331">
        <v>710198.20820837258</v>
      </c>
      <c r="R27" s="331">
        <v>727189.15119526978</v>
      </c>
      <c r="S27" s="331">
        <v>760624.70020319428</v>
      </c>
      <c r="T27" s="444">
        <v>790834.23735329625</v>
      </c>
      <c r="U27" s="331">
        <v>824931.25852582033</v>
      </c>
      <c r="V27" s="444">
        <v>861546.56071524089</v>
      </c>
      <c r="W27" s="331">
        <v>881606.31488126609</v>
      </c>
      <c r="X27" s="331">
        <v>906805.13130279188</v>
      </c>
      <c r="Y27" s="331">
        <v>917901.05053685908</v>
      </c>
      <c r="Z27" s="331">
        <v>958001.90034964308</v>
      </c>
      <c r="AA27" s="331">
        <v>981601.78565847874</v>
      </c>
      <c r="AB27" s="331">
        <v>1025139.3144631351</v>
      </c>
      <c r="AC27" s="444">
        <v>1059412.8952589466</v>
      </c>
      <c r="AD27" s="331">
        <v>1073997.4123903825</v>
      </c>
      <c r="AE27" s="444">
        <v>1110777.9453269215</v>
      </c>
      <c r="AF27" s="444">
        <v>1193325.699709153</v>
      </c>
      <c r="AG27" s="444">
        <v>1231338.4712793038</v>
      </c>
      <c r="AH27" s="331">
        <v>1318513.4416071896</v>
      </c>
      <c r="AI27" s="444">
        <v>1526322.7425462953</v>
      </c>
      <c r="AJ27" s="331">
        <v>2384336.4729239754</v>
      </c>
      <c r="AK27" s="444"/>
      <c r="AL27" s="444"/>
      <c r="AM27" s="331"/>
      <c r="AN27" s="444"/>
      <c r="AO27" s="444"/>
      <c r="AP27" s="444"/>
      <c r="AQ27" s="444"/>
      <c r="AR27" s="444"/>
      <c r="AS27" s="444"/>
      <c r="AT27" s="444"/>
      <c r="AU27" s="444"/>
      <c r="AV27" s="444"/>
      <c r="AW27" s="444"/>
      <c r="AX27" s="444"/>
      <c r="AY27" s="444"/>
      <c r="AZ27" s="444"/>
      <c r="BA27" s="444"/>
      <c r="BB27" s="444"/>
      <c r="BC27" s="444"/>
    </row>
    <row r="28" spans="1:55">
      <c r="A28" s="251">
        <v>628178.26786452695</v>
      </c>
      <c r="B28" s="331">
        <v>617497.2600192118</v>
      </c>
      <c r="C28" s="331">
        <v>621707.46326897666</v>
      </c>
      <c r="D28" s="331">
        <v>613760.18582490936</v>
      </c>
      <c r="E28" s="331">
        <v>616962.59080988646</v>
      </c>
      <c r="F28" s="331">
        <v>624960.11851724621</v>
      </c>
      <c r="G28" s="444">
        <v>615627.17970121629</v>
      </c>
      <c r="H28" s="331">
        <v>633888.51582736941</v>
      </c>
      <c r="I28" s="331">
        <v>652708.43107031379</v>
      </c>
      <c r="J28" s="331">
        <v>627594.66819070559</v>
      </c>
      <c r="K28" s="444">
        <v>636287.9274023358</v>
      </c>
      <c r="L28" s="331">
        <v>652824.53726498049</v>
      </c>
      <c r="M28" s="331">
        <v>648048.86873382842</v>
      </c>
      <c r="N28" s="331">
        <v>669562.7644662566</v>
      </c>
      <c r="O28" s="331">
        <v>685491.96012019343</v>
      </c>
      <c r="P28" s="331">
        <v>696087.82323816221</v>
      </c>
      <c r="Q28" s="331">
        <v>736648.49798140791</v>
      </c>
      <c r="R28" s="331">
        <v>731085.97644057882</v>
      </c>
      <c r="S28" s="331">
        <v>764302.16013963404</v>
      </c>
      <c r="T28" s="331">
        <v>796013.4514411214</v>
      </c>
      <c r="U28" s="444">
        <v>834536.38807359268</v>
      </c>
      <c r="V28" s="444">
        <v>865045.29117161932</v>
      </c>
      <c r="W28" s="444">
        <v>883227.82072687696</v>
      </c>
      <c r="X28" s="331">
        <v>923156.57094867062</v>
      </c>
      <c r="Y28" s="331">
        <v>923104.77336321375</v>
      </c>
      <c r="Z28" s="331">
        <v>961086.08421462309</v>
      </c>
      <c r="AA28" s="331">
        <v>988807.88777560031</v>
      </c>
      <c r="AB28" s="331">
        <v>1038064.7895256443</v>
      </c>
      <c r="AC28" s="444">
        <v>1073791.3211860829</v>
      </c>
      <c r="AD28" s="331">
        <v>1092128.0817330265</v>
      </c>
      <c r="AE28" s="444">
        <v>1128835.9678144855</v>
      </c>
      <c r="AF28" s="444">
        <v>1203534.2189609492</v>
      </c>
      <c r="AG28" s="331">
        <v>1265245.5559768304</v>
      </c>
      <c r="AH28" s="331">
        <v>1320927.1341358512</v>
      </c>
      <c r="AI28" s="444">
        <v>1659838.4429495691</v>
      </c>
      <c r="AJ28" s="331">
        <v>2479078.9638961991</v>
      </c>
      <c r="AK28" s="444"/>
      <c r="AL28" s="444"/>
      <c r="AM28" s="331"/>
      <c r="AN28" s="444"/>
      <c r="AO28" s="331"/>
      <c r="AP28" s="444"/>
      <c r="AQ28" s="444"/>
      <c r="AR28" s="444"/>
      <c r="AS28" s="444"/>
      <c r="AT28" s="444"/>
      <c r="AU28" s="444"/>
      <c r="AV28" s="444"/>
      <c r="AW28" s="444"/>
      <c r="AX28" s="444"/>
      <c r="AY28" s="444"/>
      <c r="AZ28" s="444"/>
      <c r="BA28" s="444"/>
      <c r="BB28" s="444"/>
      <c r="BC28" s="444"/>
    </row>
    <row r="29" spans="1:55">
      <c r="A29" s="331">
        <v>628178.26786452695</v>
      </c>
      <c r="B29" s="331">
        <v>618255.69895261351</v>
      </c>
      <c r="C29" s="331">
        <v>623086.52499584295</v>
      </c>
      <c r="D29" s="444">
        <v>617134.98260809958</v>
      </c>
      <c r="E29" s="331">
        <v>617412.75573893765</v>
      </c>
      <c r="F29" s="331">
        <v>626117.26671088301</v>
      </c>
      <c r="G29" s="331">
        <v>624721.36560713663</v>
      </c>
      <c r="H29" s="331">
        <v>635507.21585090517</v>
      </c>
      <c r="I29" s="331">
        <v>655412.36982769542</v>
      </c>
      <c r="J29" s="331">
        <v>633745.46488882566</v>
      </c>
      <c r="K29" s="444">
        <v>644228.41256501619</v>
      </c>
      <c r="L29" s="331">
        <v>654269.68737858371</v>
      </c>
      <c r="M29" s="444">
        <v>654899.75433526863</v>
      </c>
      <c r="N29" s="331">
        <v>670033.70868332405</v>
      </c>
      <c r="O29" s="331">
        <v>688675.87007203931</v>
      </c>
      <c r="P29" s="331">
        <v>704407.07909062388</v>
      </c>
      <c r="Q29" s="331">
        <v>736698.6932465143</v>
      </c>
      <c r="R29" s="444">
        <v>732139.17585640051</v>
      </c>
      <c r="S29" s="331">
        <v>784530.75919536198</v>
      </c>
      <c r="T29" s="331">
        <v>812032.75817157142</v>
      </c>
      <c r="U29" s="444">
        <v>845823.44490437</v>
      </c>
      <c r="V29" s="444">
        <v>869299.48318403913</v>
      </c>
      <c r="W29" s="331">
        <v>885538.57701625628</v>
      </c>
      <c r="X29" s="331">
        <v>933674.84543695138</v>
      </c>
      <c r="Y29" s="331">
        <v>930437.99575912347</v>
      </c>
      <c r="Z29" s="331">
        <v>965470.89653077116</v>
      </c>
      <c r="AA29" s="331">
        <v>1004317.0958322779</v>
      </c>
      <c r="AB29" s="331">
        <v>1038740.0111302248</v>
      </c>
      <c r="AC29" s="331">
        <v>1083355.1345523801</v>
      </c>
      <c r="AD29" s="331">
        <v>1096399.9880809302</v>
      </c>
      <c r="AE29" s="444">
        <v>1180845.4356898142</v>
      </c>
      <c r="AF29" s="444">
        <v>1213162.2384776247</v>
      </c>
      <c r="AG29" s="444">
        <v>1266023.61839262</v>
      </c>
      <c r="AH29" s="331">
        <v>1351084.3235769316</v>
      </c>
      <c r="AI29" s="444">
        <v>1704381.6781799914</v>
      </c>
      <c r="AJ29" s="331"/>
      <c r="AK29" s="444"/>
      <c r="AL29" s="444"/>
      <c r="AM29" s="444"/>
      <c r="AN29" s="331"/>
      <c r="AO29" s="331"/>
      <c r="AP29" s="444"/>
      <c r="AQ29" s="444"/>
      <c r="AR29" s="444"/>
      <c r="AS29" s="444"/>
      <c r="AT29" s="444"/>
      <c r="AU29" s="444"/>
      <c r="AV29" s="444"/>
      <c r="AW29" s="444"/>
      <c r="AX29" s="444"/>
      <c r="AY29" s="444"/>
      <c r="AZ29" s="444"/>
      <c r="BA29" s="444"/>
      <c r="BB29" s="444"/>
      <c r="BC29" s="444"/>
    </row>
    <row r="30" spans="1:55">
      <c r="A30" s="251">
        <v>628178.26786452695</v>
      </c>
      <c r="B30" s="331">
        <v>619755.64790537313</v>
      </c>
      <c r="C30" s="444">
        <v>624584.49675508949</v>
      </c>
      <c r="D30" s="331">
        <v>617385.03148891183</v>
      </c>
      <c r="E30" s="331">
        <v>619602.02718430711</v>
      </c>
      <c r="F30" s="331">
        <v>629456.35670896131</v>
      </c>
      <c r="G30" s="331">
        <v>625302.62380137655</v>
      </c>
      <c r="H30" s="331">
        <v>635814.89065449708</v>
      </c>
      <c r="I30" s="331">
        <v>655596.3234334786</v>
      </c>
      <c r="J30" s="331">
        <v>644729.94662273745</v>
      </c>
      <c r="K30" s="444">
        <v>650311.30273835582</v>
      </c>
      <c r="L30" s="331">
        <v>678440.13265177456</v>
      </c>
      <c r="M30" s="331">
        <v>654936.12075681449</v>
      </c>
      <c r="N30" s="331">
        <v>692182.56542520365</v>
      </c>
      <c r="O30" s="331">
        <v>695605.0598002295</v>
      </c>
      <c r="P30" s="331">
        <v>704726.82243105234</v>
      </c>
      <c r="Q30" s="331">
        <v>737242.09953439818</v>
      </c>
      <c r="R30" s="331">
        <v>750525.01164576074</v>
      </c>
      <c r="S30" s="331">
        <v>788729.70050998067</v>
      </c>
      <c r="T30" s="444">
        <v>817697.12558258465</v>
      </c>
      <c r="U30" s="444">
        <v>847652.06606016168</v>
      </c>
      <c r="V30" s="444">
        <v>871807.40359657235</v>
      </c>
      <c r="W30" s="444">
        <v>891506.26038905047</v>
      </c>
      <c r="X30" s="331">
        <v>937982.0772358448</v>
      </c>
      <c r="Y30" s="331">
        <v>953233.19571052527</v>
      </c>
      <c r="Z30" s="331">
        <v>968245.47078990424</v>
      </c>
      <c r="AA30" s="331">
        <v>1008909.3478192342</v>
      </c>
      <c r="AB30" s="331">
        <v>1048691.9093013871</v>
      </c>
      <c r="AC30" s="331">
        <v>1085204.8713261099</v>
      </c>
      <c r="AD30" s="331">
        <v>1097338.9454622939</v>
      </c>
      <c r="AE30" s="444">
        <v>1182547.4412717931</v>
      </c>
      <c r="AF30" s="444">
        <v>1231315.8017873766</v>
      </c>
      <c r="AG30" s="444">
        <v>1275748.768731599</v>
      </c>
      <c r="AH30" s="331">
        <v>1387545.4334050769</v>
      </c>
      <c r="AI30" s="444">
        <v>1752928.527334186</v>
      </c>
      <c r="AJ30" s="331"/>
      <c r="AK30" s="444"/>
      <c r="AL30" s="444"/>
      <c r="AM30" s="444"/>
      <c r="AN30" s="331"/>
      <c r="AO30" s="331"/>
      <c r="AP30" s="331"/>
      <c r="AQ30" s="444"/>
      <c r="AR30" s="331"/>
      <c r="AS30" s="331"/>
      <c r="AT30" s="331"/>
      <c r="AU30" s="331"/>
      <c r="AV30" s="331"/>
      <c r="AW30" s="331"/>
      <c r="AX30" s="331"/>
      <c r="AY30" s="331"/>
      <c r="AZ30" s="331"/>
      <c r="BA30" s="331"/>
      <c r="BB30" s="331"/>
      <c r="BC30" s="331"/>
    </row>
    <row r="31" spans="1:55">
      <c r="A31" s="251">
        <v>628178.26786452695</v>
      </c>
      <c r="B31" s="331">
        <v>624863.66026161518</v>
      </c>
      <c r="C31" s="331">
        <v>625494.35881852999</v>
      </c>
      <c r="D31" s="444">
        <v>619833.67721744766</v>
      </c>
      <c r="E31" s="331">
        <v>624064.51007441629</v>
      </c>
      <c r="F31" s="331">
        <v>629490.66754543397</v>
      </c>
      <c r="G31" s="331">
        <v>625773.30934975937</v>
      </c>
      <c r="H31" s="331">
        <v>640277.9839105038</v>
      </c>
      <c r="I31" s="331">
        <v>656233.94401997922</v>
      </c>
      <c r="J31" s="444">
        <v>644830.83019769203</v>
      </c>
      <c r="K31" s="444">
        <v>659404.79476018064</v>
      </c>
      <c r="L31" s="331">
        <v>681479.77304031164</v>
      </c>
      <c r="M31" s="331">
        <v>663811.18773065368</v>
      </c>
      <c r="N31" s="331">
        <v>696932.1862745703</v>
      </c>
      <c r="O31" s="331">
        <v>716125.75812285626</v>
      </c>
      <c r="P31" s="331">
        <v>706409.10802139505</v>
      </c>
      <c r="Q31" s="331">
        <v>738109.9433660307</v>
      </c>
      <c r="R31" s="331">
        <v>752271.84500239091</v>
      </c>
      <c r="S31" s="331">
        <v>790609.85097010946</v>
      </c>
      <c r="T31" s="331">
        <v>828342.83380205301</v>
      </c>
      <c r="U31" s="444">
        <v>853531.25206372014</v>
      </c>
      <c r="V31" s="444">
        <v>878529.96411356353</v>
      </c>
      <c r="W31" s="331">
        <v>893492.50453195104</v>
      </c>
      <c r="X31" s="331">
        <v>943807.17715781904</v>
      </c>
      <c r="Y31" s="331">
        <v>961952.7493282439</v>
      </c>
      <c r="Z31" s="331">
        <v>983802.31585848052</v>
      </c>
      <c r="AA31" s="331">
        <v>1012378.6966774403</v>
      </c>
      <c r="AB31" s="331">
        <v>1050942.4137028754</v>
      </c>
      <c r="AC31" s="444">
        <v>1088132.976708049</v>
      </c>
      <c r="AD31" s="331">
        <v>1101372.2027631374</v>
      </c>
      <c r="AE31" s="444">
        <v>1183970.589034549</v>
      </c>
      <c r="AF31" s="444">
        <v>1234556.1429878674</v>
      </c>
      <c r="AG31" s="444">
        <v>1281787.0378127922</v>
      </c>
      <c r="AH31" s="331">
        <v>1403917.4995605135</v>
      </c>
      <c r="AI31" s="444">
        <v>1782866.3228523789</v>
      </c>
      <c r="AJ31" s="331"/>
      <c r="AK31" s="444"/>
      <c r="AL31" s="444"/>
      <c r="AM31" s="331"/>
      <c r="AN31" s="444"/>
      <c r="AO31" s="331"/>
      <c r="AP31" s="444"/>
      <c r="AQ31" s="444"/>
      <c r="AR31" s="444"/>
      <c r="AS31" s="444"/>
      <c r="AT31" s="444"/>
      <c r="AU31" s="444"/>
      <c r="AV31" s="444"/>
      <c r="AW31" s="444"/>
      <c r="AX31" s="444"/>
      <c r="AY31" s="444"/>
      <c r="AZ31" s="444"/>
      <c r="BA31" s="444"/>
      <c r="BB31" s="444"/>
      <c r="BC31" s="444"/>
    </row>
    <row r="32" spans="1:55">
      <c r="A32" s="331">
        <v>628178.26786452695</v>
      </c>
      <c r="B32" s="251">
        <v>625510.3072870723</v>
      </c>
      <c r="C32" s="331">
        <v>625691.75099135889</v>
      </c>
      <c r="D32" s="331">
        <v>620220.47021289915</v>
      </c>
      <c r="E32" s="331">
        <v>628790.73869596375</v>
      </c>
      <c r="F32" s="331">
        <v>631490.11381034227</v>
      </c>
      <c r="G32" s="331">
        <v>626246.07947457104</v>
      </c>
      <c r="H32" s="331">
        <v>641485.29229309736</v>
      </c>
      <c r="I32" s="331">
        <v>656925.14303416037</v>
      </c>
      <c r="J32" s="331">
        <v>647037.90144773852</v>
      </c>
      <c r="K32" s="331">
        <v>668835.72882076795</v>
      </c>
      <c r="L32" s="331">
        <v>681843.25942294544</v>
      </c>
      <c r="M32" s="331">
        <v>669770.1866035366</v>
      </c>
      <c r="N32" s="331">
        <v>697634.27120912261</v>
      </c>
      <c r="O32" s="331">
        <v>719953.88607158861</v>
      </c>
      <c r="P32" s="331">
        <v>710841.13281690259</v>
      </c>
      <c r="Q32" s="331">
        <v>744081.21492393315</v>
      </c>
      <c r="R32" s="331">
        <v>763688.74552582204</v>
      </c>
      <c r="S32" s="331">
        <v>796580.67636782979</v>
      </c>
      <c r="T32" s="331">
        <v>836246.96904039965</v>
      </c>
      <c r="U32" s="444">
        <v>857592.56856763142</v>
      </c>
      <c r="V32" s="444">
        <v>910436.14379538852</v>
      </c>
      <c r="W32" s="331">
        <v>893596.63072118908</v>
      </c>
      <c r="X32" s="331">
        <v>953450.85868670372</v>
      </c>
      <c r="Y32" s="331">
        <v>984300.75822110788</v>
      </c>
      <c r="Z32" s="331">
        <v>997134.1484095687</v>
      </c>
      <c r="AA32" s="331">
        <v>1021342.2874790857</v>
      </c>
      <c r="AB32" s="331">
        <v>1051678.6149797421</v>
      </c>
      <c r="AC32" s="444">
        <v>1098974.2976398109</v>
      </c>
      <c r="AD32" s="331">
        <v>1143936.9480724514</v>
      </c>
      <c r="AE32" s="444">
        <v>1196438.6485328018</v>
      </c>
      <c r="AF32" s="444">
        <v>1235434.4112708895</v>
      </c>
      <c r="AG32" s="444">
        <v>1291965.1626022453</v>
      </c>
      <c r="AH32" s="331">
        <v>1422139.9237258227</v>
      </c>
      <c r="AI32" s="444">
        <v>1820270.6657896389</v>
      </c>
      <c r="AJ32" s="331"/>
      <c r="AK32" s="444"/>
      <c r="AL32" s="444"/>
      <c r="AM32" s="331"/>
      <c r="AN32" s="444"/>
      <c r="AO32" s="331"/>
      <c r="AP32" s="444"/>
      <c r="AQ32" s="444"/>
      <c r="AR32" s="444"/>
      <c r="AS32" s="444"/>
      <c r="AT32" s="444"/>
      <c r="AU32" s="444"/>
      <c r="AV32" s="444"/>
      <c r="AW32" s="444"/>
      <c r="AX32" s="444"/>
      <c r="AY32" s="444"/>
      <c r="AZ32" s="444"/>
      <c r="BA32" s="444"/>
      <c r="BB32" s="444"/>
      <c r="BC32" s="444"/>
    </row>
    <row r="33" spans="1:55">
      <c r="A33" s="251">
        <v>628178.26786452695</v>
      </c>
      <c r="B33" s="331">
        <v>626013.88237479201</v>
      </c>
      <c r="C33" s="331">
        <v>627750.86057612835</v>
      </c>
      <c r="D33" s="444">
        <v>621904.42762763985</v>
      </c>
      <c r="E33" s="331">
        <v>629279.84559299191</v>
      </c>
      <c r="F33" s="331">
        <v>633153.03818144731</v>
      </c>
      <c r="G33" s="444">
        <v>628979.27135957149</v>
      </c>
      <c r="H33" s="331">
        <v>643736.90407203604</v>
      </c>
      <c r="I33" s="331">
        <v>657089.74563847366</v>
      </c>
      <c r="J33" s="444">
        <v>647447.81807498448</v>
      </c>
      <c r="K33" s="444">
        <v>679828.02125003701</v>
      </c>
      <c r="L33" s="331">
        <v>682417.50830300432</v>
      </c>
      <c r="M33" s="331">
        <v>670266.58786767581</v>
      </c>
      <c r="N33" s="331">
        <v>701645.86239139421</v>
      </c>
      <c r="O33" s="331">
        <v>727209.03645747225</v>
      </c>
      <c r="P33" s="331">
        <v>721594.53414270375</v>
      </c>
      <c r="Q33" s="331">
        <v>744617.09091945307</v>
      </c>
      <c r="R33" s="331">
        <v>767096.74652084755</v>
      </c>
      <c r="S33" s="331">
        <v>800668.08226674865</v>
      </c>
      <c r="T33" s="444">
        <v>848246.57589980087</v>
      </c>
      <c r="U33" s="444">
        <v>873750.21188024851</v>
      </c>
      <c r="V33" s="444">
        <v>924609.75732783205</v>
      </c>
      <c r="W33" s="331">
        <v>925452.93338302686</v>
      </c>
      <c r="X33" s="331">
        <v>959949.62336790946</v>
      </c>
      <c r="Y33" s="331">
        <v>986637.06047062331</v>
      </c>
      <c r="Z33" s="331">
        <v>998028.78948025103</v>
      </c>
      <c r="AA33" s="331">
        <v>1034260.9860032252</v>
      </c>
      <c r="AB33" s="444">
        <v>1053124.1980648749</v>
      </c>
      <c r="AC33" s="444">
        <v>1102160.1262678967</v>
      </c>
      <c r="AD33" s="331">
        <v>1147370.5716016502</v>
      </c>
      <c r="AE33" s="444">
        <v>1207871.1115791379</v>
      </c>
      <c r="AF33" s="444">
        <v>1240072.8536264077</v>
      </c>
      <c r="AG33" s="444">
        <v>1331053.0335360295</v>
      </c>
      <c r="AH33" s="331">
        <v>1446401.0666483308</v>
      </c>
      <c r="AI33" s="444">
        <v>2296214.3212419958</v>
      </c>
      <c r="AJ33" s="331"/>
      <c r="AK33" s="444"/>
      <c r="AL33" s="444"/>
      <c r="AM33" s="331"/>
      <c r="AN33" s="444"/>
      <c r="AO33" s="444"/>
      <c r="AP33" s="444"/>
      <c r="AQ33" s="444"/>
      <c r="AR33" s="444"/>
      <c r="AS33" s="444"/>
      <c r="AT33" s="444"/>
      <c r="AU33" s="444"/>
      <c r="AV33" s="444"/>
      <c r="AW33" s="444"/>
      <c r="AX33" s="444"/>
      <c r="AY33" s="444"/>
      <c r="AZ33" s="444"/>
      <c r="BA33" s="444"/>
      <c r="BB33" s="444"/>
      <c r="BC33" s="444"/>
    </row>
    <row r="34" spans="1:55">
      <c r="A34" s="331">
        <v>628178.26786452695</v>
      </c>
      <c r="B34" s="331">
        <v>627084.75116970192</v>
      </c>
      <c r="C34" s="444">
        <v>628034.29110432137</v>
      </c>
      <c r="D34" s="331">
        <v>626069.17268047621</v>
      </c>
      <c r="E34" s="331">
        <v>630293.91411276849</v>
      </c>
      <c r="F34" s="331">
        <v>633187.37095480517</v>
      </c>
      <c r="G34" s="331">
        <v>634454.29528271803</v>
      </c>
      <c r="H34" s="331">
        <v>648329.79516332597</v>
      </c>
      <c r="I34" s="331">
        <v>657282.96904931497</v>
      </c>
      <c r="J34" s="331">
        <v>647901.75227145408</v>
      </c>
      <c r="K34" s="331">
        <v>680228.22951548244</v>
      </c>
      <c r="L34" s="444">
        <v>689617.60536777182</v>
      </c>
      <c r="M34" s="331">
        <v>675978.33914411732</v>
      </c>
      <c r="N34" s="331">
        <v>705265.41377919633</v>
      </c>
      <c r="O34" s="331">
        <v>728124.08318690641</v>
      </c>
      <c r="P34" s="331">
        <v>730798.34240372083</v>
      </c>
      <c r="Q34" s="331">
        <v>746230.09041969897</v>
      </c>
      <c r="R34" s="331">
        <v>774165.90261608711</v>
      </c>
      <c r="S34" s="331">
        <v>803362.55071878037</v>
      </c>
      <c r="T34" s="331">
        <v>849715.87390425592</v>
      </c>
      <c r="U34" s="444">
        <v>873980.44206485944</v>
      </c>
      <c r="V34" s="444">
        <v>927975.09821180208</v>
      </c>
      <c r="W34" s="331">
        <v>943333.52849205979</v>
      </c>
      <c r="X34" s="331">
        <v>960129.98597600288</v>
      </c>
      <c r="Y34" s="444">
        <v>990546.86473289353</v>
      </c>
      <c r="Z34" s="331">
        <v>1006928.006116163</v>
      </c>
      <c r="AA34" s="331">
        <v>1037296.1448055609</v>
      </c>
      <c r="AB34" s="331">
        <v>1069830.040316517</v>
      </c>
      <c r="AC34" s="444">
        <v>1104198.536644595</v>
      </c>
      <c r="AD34" s="331">
        <v>1156540.2189034594</v>
      </c>
      <c r="AE34" s="444">
        <v>1215353.3360168152</v>
      </c>
      <c r="AF34" s="444">
        <v>1294397.4687232969</v>
      </c>
      <c r="AG34" s="331">
        <v>1354166.5662403218</v>
      </c>
      <c r="AH34" s="331">
        <v>1455563.2303914065</v>
      </c>
      <c r="AI34" s="331">
        <v>2351923.5858869734</v>
      </c>
      <c r="AJ34" s="331"/>
      <c r="AK34" s="444"/>
      <c r="AL34" s="444"/>
      <c r="AM34" s="444"/>
      <c r="AN34" s="444"/>
      <c r="AO34" s="331"/>
      <c r="AP34" s="444"/>
      <c r="AQ34" s="444"/>
      <c r="AR34" s="444"/>
      <c r="AS34" s="444"/>
      <c r="AT34" s="444"/>
      <c r="AU34" s="444"/>
      <c r="AV34" s="444"/>
      <c r="AW34" s="444"/>
      <c r="AX34" s="444"/>
      <c r="AY34" s="444"/>
      <c r="AZ34" s="444"/>
      <c r="BA34" s="444"/>
      <c r="BB34" s="444"/>
      <c r="BC34" s="444"/>
    </row>
    <row r="35" spans="1:55">
      <c r="A35" s="331">
        <v>628178.26786452695</v>
      </c>
      <c r="B35" s="331">
        <v>627962.12230736355</v>
      </c>
      <c r="C35" s="331">
        <v>628077.07391796098</v>
      </c>
      <c r="D35" s="331">
        <v>629653.52634131396</v>
      </c>
      <c r="E35" s="331">
        <v>632131.37924063683</v>
      </c>
      <c r="F35" s="331">
        <v>637188.29026149807</v>
      </c>
      <c r="G35" s="444">
        <v>637285.00044243736</v>
      </c>
      <c r="H35" s="331">
        <v>649203.20435024193</v>
      </c>
      <c r="I35" s="331">
        <v>659588.1732275174</v>
      </c>
      <c r="J35" s="444">
        <v>653806.73835482914</v>
      </c>
      <c r="K35" s="444">
        <v>680692.53244859353</v>
      </c>
      <c r="L35" s="331">
        <v>693564.1407673161</v>
      </c>
      <c r="M35" s="331">
        <v>686880.98959572904</v>
      </c>
      <c r="N35" s="444">
        <v>719138.23531821393</v>
      </c>
      <c r="O35" s="331">
        <v>738110.25931973523</v>
      </c>
      <c r="P35" s="331">
        <v>731348.78301964956</v>
      </c>
      <c r="Q35" s="331">
        <v>759735.50252210815</v>
      </c>
      <c r="R35" s="331">
        <v>780229.70222864882</v>
      </c>
      <c r="S35" s="331">
        <v>803931.06960370007</v>
      </c>
      <c r="T35" s="331">
        <v>851128.00109096128</v>
      </c>
      <c r="U35" s="444">
        <v>891047.52646244096</v>
      </c>
      <c r="V35" s="444">
        <v>928771.08598764474</v>
      </c>
      <c r="W35" s="444">
        <v>962556.32540268824</v>
      </c>
      <c r="X35" s="331">
        <v>967022.92158555216</v>
      </c>
      <c r="Y35" s="331">
        <v>1009411.9320654799</v>
      </c>
      <c r="Z35" s="331">
        <v>1008330.4748251566</v>
      </c>
      <c r="AA35" s="331">
        <v>1047339.3989589175</v>
      </c>
      <c r="AB35" s="331">
        <v>1071406.8486203316</v>
      </c>
      <c r="AC35" s="444">
        <v>1107865.2148849317</v>
      </c>
      <c r="AD35" s="331">
        <v>1162053.522325058</v>
      </c>
      <c r="AE35" s="444">
        <v>1225986.2699436005</v>
      </c>
      <c r="AF35" s="444">
        <v>1297881.1231454078</v>
      </c>
      <c r="AG35" s="444">
        <v>1358940.7310761968</v>
      </c>
      <c r="AH35" s="331">
        <v>1644291.7154553691</v>
      </c>
      <c r="AI35" s="444">
        <v>2483626.0337831602</v>
      </c>
      <c r="AJ35" s="331"/>
      <c r="AK35" s="444"/>
      <c r="AL35" s="444"/>
      <c r="AM35" s="444"/>
      <c r="AN35" s="331"/>
      <c r="AO35" s="444"/>
      <c r="AP35" s="444"/>
      <c r="AQ35" s="444"/>
      <c r="AR35" s="444"/>
      <c r="AS35" s="444"/>
      <c r="AT35" s="444"/>
      <c r="AU35" s="444"/>
      <c r="AV35" s="444"/>
      <c r="AW35" s="444"/>
      <c r="AX35" s="444"/>
      <c r="AY35" s="444"/>
      <c r="AZ35" s="444"/>
      <c r="BA35" s="444"/>
      <c r="BB35" s="444"/>
      <c r="BC35" s="444"/>
    </row>
    <row r="36" spans="1:55">
      <c r="A36" s="251">
        <v>628178.26786452695</v>
      </c>
      <c r="B36" s="331">
        <v>628039.62219845876</v>
      </c>
      <c r="C36" s="444">
        <v>629513.21460894542</v>
      </c>
      <c r="D36" s="331">
        <v>630036.39665942325</v>
      </c>
      <c r="E36" s="331">
        <v>633172.84404972789</v>
      </c>
      <c r="F36" s="331">
        <v>639223.73246177658</v>
      </c>
      <c r="G36" s="444">
        <v>646335.67197404779</v>
      </c>
      <c r="H36" s="331">
        <v>659104.35732391523</v>
      </c>
      <c r="I36" s="331">
        <v>660413.91285161348</v>
      </c>
      <c r="J36" s="331">
        <v>656075.37467613223</v>
      </c>
      <c r="K36" s="331">
        <v>680840.78262437077</v>
      </c>
      <c r="L36" s="331">
        <v>695308.8486367102</v>
      </c>
      <c r="M36" s="331">
        <v>687951.23799963505</v>
      </c>
      <c r="N36" s="331">
        <v>719430.46325876215</v>
      </c>
      <c r="O36" s="331">
        <v>749227.21859355364</v>
      </c>
      <c r="P36" s="331">
        <v>739374.15653353441</v>
      </c>
      <c r="Q36" s="331">
        <v>768690.71524023055</v>
      </c>
      <c r="R36" s="331">
        <v>788783.68853676936</v>
      </c>
      <c r="S36" s="331">
        <v>811278.09741536668</v>
      </c>
      <c r="T36" s="331">
        <v>870570.77759223874</v>
      </c>
      <c r="U36" s="331">
        <v>900975.01844477025</v>
      </c>
      <c r="V36" s="444">
        <v>931962.09490911942</v>
      </c>
      <c r="W36" s="331">
        <v>966885.27237813291</v>
      </c>
      <c r="X36" s="331">
        <v>972263.89350828074</v>
      </c>
      <c r="Y36" s="331">
        <v>1014765.5575190436</v>
      </c>
      <c r="Z36" s="331">
        <v>1021802.3194136925</v>
      </c>
      <c r="AA36" s="331">
        <v>1055733.0463421792</v>
      </c>
      <c r="AB36" s="331">
        <v>1098017.1199829939</v>
      </c>
      <c r="AC36" s="444">
        <v>1140768.568229696</v>
      </c>
      <c r="AD36" s="331">
        <v>1165283.6172244479</v>
      </c>
      <c r="AE36" s="331">
        <v>1230365.8970389874</v>
      </c>
      <c r="AF36" s="444">
        <v>1306156.2646819174</v>
      </c>
      <c r="AG36" s="444">
        <v>1362317.256386871</v>
      </c>
      <c r="AH36" s="331">
        <v>1668499.5983873899</v>
      </c>
      <c r="AI36" s="444"/>
      <c r="AJ36" s="331"/>
      <c r="AK36" s="444"/>
      <c r="AL36" s="331"/>
      <c r="AM36" s="331"/>
      <c r="AN36" s="444"/>
      <c r="AO36" s="331"/>
      <c r="AP36" s="444"/>
      <c r="AQ36" s="444"/>
      <c r="AR36" s="444"/>
      <c r="AS36" s="444"/>
      <c r="AT36" s="444"/>
      <c r="AU36" s="444"/>
      <c r="AV36" s="444"/>
      <c r="AW36" s="444"/>
      <c r="AX36" s="444"/>
      <c r="AY36" s="444"/>
      <c r="AZ36" s="444"/>
      <c r="BA36" s="444"/>
      <c r="BB36" s="444"/>
      <c r="BC36" s="444"/>
    </row>
    <row r="37" spans="1:55">
      <c r="A37" s="331">
        <v>628178.26786452695</v>
      </c>
      <c r="B37" s="331">
        <v>629383.68956978549</v>
      </c>
      <c r="C37" s="444">
        <v>631112.8857095791</v>
      </c>
      <c r="D37" s="331">
        <v>632756.87270357122</v>
      </c>
      <c r="E37" s="331">
        <v>636068.59483527602</v>
      </c>
      <c r="F37" s="331">
        <v>643026.33342641708</v>
      </c>
      <c r="G37" s="331">
        <v>647165.12352056755</v>
      </c>
      <c r="H37" s="331">
        <v>659224.20689296129</v>
      </c>
      <c r="I37" s="331">
        <v>665467.66350620321</v>
      </c>
      <c r="J37" s="331">
        <v>661144.80970830389</v>
      </c>
      <c r="K37" s="444">
        <v>683894.08042331762</v>
      </c>
      <c r="L37" s="331">
        <v>700612.71297023352</v>
      </c>
      <c r="M37" s="331">
        <v>693424.62838601344</v>
      </c>
      <c r="N37" s="444">
        <v>722484.62645193946</v>
      </c>
      <c r="O37" s="331">
        <v>760169.46813379391</v>
      </c>
      <c r="P37" s="331">
        <v>739558.27232943906</v>
      </c>
      <c r="Q37" s="331">
        <v>802893.0745935716</v>
      </c>
      <c r="R37" s="444">
        <v>792045.00566164067</v>
      </c>
      <c r="S37" s="331">
        <v>848636.5429339807</v>
      </c>
      <c r="T37" s="331">
        <v>877354.07063798001</v>
      </c>
      <c r="U37" s="444">
        <v>902711.36330529593</v>
      </c>
      <c r="V37" s="444">
        <v>934604.415465903</v>
      </c>
      <c r="W37" s="444">
        <v>967555.80586049776</v>
      </c>
      <c r="X37" s="331">
        <v>977007.3497540917</v>
      </c>
      <c r="Y37" s="444">
        <v>1017195.6676888263</v>
      </c>
      <c r="Z37" s="444">
        <v>1023527.2365872751</v>
      </c>
      <c r="AA37" s="331">
        <v>1055988.6229132693</v>
      </c>
      <c r="AB37" s="331">
        <v>1103493.2757268003</v>
      </c>
      <c r="AC37" s="331">
        <v>1149352.5007597199</v>
      </c>
      <c r="AD37" s="331">
        <v>1175312.8100124639</v>
      </c>
      <c r="AE37" s="444">
        <v>1241992.3952505607</v>
      </c>
      <c r="AF37" s="331">
        <v>1320811.2051204438</v>
      </c>
      <c r="AG37" s="331">
        <v>1387860.7428074044</v>
      </c>
      <c r="AH37" s="331">
        <v>1737995.6674779616</v>
      </c>
      <c r="AI37" s="444"/>
      <c r="AJ37" s="331"/>
      <c r="AK37" s="444"/>
      <c r="AL37" s="444"/>
      <c r="AM37" s="444"/>
      <c r="AN37" s="331"/>
      <c r="AO37" s="331"/>
      <c r="AP37" s="444"/>
      <c r="AQ37" s="444"/>
      <c r="AR37" s="444"/>
      <c r="AS37" s="444"/>
      <c r="AT37" s="444"/>
      <c r="AU37" s="444"/>
      <c r="AV37" s="444"/>
      <c r="AW37" s="444"/>
      <c r="AX37" s="444"/>
      <c r="AY37" s="444"/>
      <c r="AZ37" s="444"/>
      <c r="BA37" s="444"/>
      <c r="BB37" s="444"/>
      <c r="BC37" s="444"/>
    </row>
    <row r="38" spans="1:55">
      <c r="A38" s="251">
        <v>628178.26786452695</v>
      </c>
      <c r="B38" s="251">
        <v>631816.89433613932</v>
      </c>
      <c r="C38" s="331">
        <v>631355.37776323315</v>
      </c>
      <c r="D38" s="331">
        <v>633773.87243778631</v>
      </c>
      <c r="E38" s="331">
        <v>636563.95690212771</v>
      </c>
      <c r="F38" s="331">
        <v>645042.97788149503</v>
      </c>
      <c r="G38" s="331">
        <v>650550.09945405077</v>
      </c>
      <c r="H38" s="444">
        <v>662233.92840490199</v>
      </c>
      <c r="I38" s="331">
        <v>667843.93213752029</v>
      </c>
      <c r="J38" s="331">
        <v>661715.94483633467</v>
      </c>
      <c r="K38" s="331">
        <v>686612.69820926292</v>
      </c>
      <c r="L38" s="331">
        <v>701979.60428411933</v>
      </c>
      <c r="M38" s="444">
        <v>696555.41686201165</v>
      </c>
      <c r="N38" s="331">
        <v>731220.43608510878</v>
      </c>
      <c r="O38" s="331">
        <v>771152.30136400857</v>
      </c>
      <c r="P38" s="331">
        <v>758120.71998272906</v>
      </c>
      <c r="Q38" s="331">
        <v>803266.4750851281</v>
      </c>
      <c r="R38" s="444">
        <v>800894.43881324655</v>
      </c>
      <c r="S38" s="331">
        <v>851811.79262589687</v>
      </c>
      <c r="T38" s="444">
        <v>878729.19288215402</v>
      </c>
      <c r="U38" s="445">
        <v>905351.94978525094</v>
      </c>
      <c r="V38" s="444">
        <v>941782.79506644025</v>
      </c>
      <c r="W38" s="444">
        <v>979428.24313635216</v>
      </c>
      <c r="X38" s="331">
        <v>998981.08873355389</v>
      </c>
      <c r="Y38" s="331">
        <v>1022050.4965903446</v>
      </c>
      <c r="Z38" s="331">
        <v>1029622.3273606163</v>
      </c>
      <c r="AA38" s="331">
        <v>1058126.9729296605</v>
      </c>
      <c r="AB38" s="331">
        <v>1117100.5829744872</v>
      </c>
      <c r="AC38" s="331">
        <v>1153832.1464723223</v>
      </c>
      <c r="AD38" s="444">
        <v>1184918.3496866622</v>
      </c>
      <c r="AE38" s="331">
        <v>1274733.9539395722</v>
      </c>
      <c r="AF38" s="444">
        <v>1340368.5532898759</v>
      </c>
      <c r="AG38" s="331">
        <v>1410824.2921070561</v>
      </c>
      <c r="AH38" s="331">
        <v>1752276.274769993</v>
      </c>
      <c r="AI38" s="444"/>
      <c r="AJ38" s="331"/>
      <c r="AK38" s="444"/>
      <c r="AL38" s="331"/>
      <c r="AM38" s="331"/>
      <c r="AN38" s="444"/>
      <c r="AO38" s="444"/>
      <c r="AP38" s="444"/>
      <c r="AQ38" s="444"/>
      <c r="AR38" s="444"/>
      <c r="AS38" s="444"/>
      <c r="AT38" s="444"/>
      <c r="AU38" s="444"/>
      <c r="AV38" s="444"/>
      <c r="AW38" s="444"/>
      <c r="AX38" s="444"/>
      <c r="AY38" s="444"/>
      <c r="AZ38" s="444"/>
      <c r="BA38" s="444"/>
      <c r="BB38" s="444"/>
      <c r="BC38" s="444"/>
    </row>
    <row r="39" spans="1:55">
      <c r="A39" s="251">
        <v>628178.26786452695</v>
      </c>
      <c r="B39" s="331">
        <v>632531.32123229711</v>
      </c>
      <c r="C39" s="331">
        <v>631720.95131683466</v>
      </c>
      <c r="D39" s="442">
        <v>636970.19503677625</v>
      </c>
      <c r="E39" s="331">
        <v>637661.62024511269</v>
      </c>
      <c r="F39" s="331">
        <v>645071.14338523708</v>
      </c>
      <c r="G39" s="331">
        <v>650929.12093290268</v>
      </c>
      <c r="H39" s="331">
        <v>669787.44091520458</v>
      </c>
      <c r="I39" s="331">
        <v>669556.50452759641</v>
      </c>
      <c r="J39" s="331">
        <v>663423.77953802329</v>
      </c>
      <c r="K39" s="444">
        <v>696176.16753396578</v>
      </c>
      <c r="L39" s="331">
        <v>706313.35339699336</v>
      </c>
      <c r="M39" s="331">
        <v>698259.66997998091</v>
      </c>
      <c r="N39" s="331">
        <v>732243.65160854789</v>
      </c>
      <c r="O39" s="331">
        <v>774500.45996334683</v>
      </c>
      <c r="P39" s="331">
        <v>779506.40000815317</v>
      </c>
      <c r="Q39" s="331">
        <v>806474.15918726707</v>
      </c>
      <c r="R39" s="331">
        <v>810175.16598110949</v>
      </c>
      <c r="S39" s="331">
        <v>856426.58903875505</v>
      </c>
      <c r="T39" s="444">
        <v>894159.48413170327</v>
      </c>
      <c r="U39" s="444">
        <v>905510.32241549413</v>
      </c>
      <c r="V39" s="444">
        <v>946183.99388087203</v>
      </c>
      <c r="W39" s="331">
        <v>980248.96644592588</v>
      </c>
      <c r="X39" s="331">
        <v>1003224.0446078354</v>
      </c>
      <c r="Y39" s="331">
        <v>1039059.7213295898</v>
      </c>
      <c r="Z39" s="331">
        <v>1052637.4206665903</v>
      </c>
      <c r="AA39" s="331">
        <v>1072039.8854615218</v>
      </c>
      <c r="AB39" s="331">
        <v>1118112.9921061331</v>
      </c>
      <c r="AC39" s="331">
        <v>1155595.400603706</v>
      </c>
      <c r="AD39" s="331">
        <v>1217932.7906224055</v>
      </c>
      <c r="AE39" s="331">
        <v>1280548.8469766797</v>
      </c>
      <c r="AF39" s="444">
        <v>1347426.725618995</v>
      </c>
      <c r="AG39" s="331">
        <v>1412028.6128008191</v>
      </c>
      <c r="AH39" s="331">
        <v>1772839.3178408486</v>
      </c>
      <c r="AI39" s="331"/>
      <c r="AJ39" s="331"/>
      <c r="AK39" s="444"/>
      <c r="AL39" s="331"/>
      <c r="AM39" s="331"/>
      <c r="AN39" s="444"/>
      <c r="AO39" s="444"/>
      <c r="AP39" s="444"/>
      <c r="AQ39" s="444"/>
      <c r="AR39" s="444"/>
      <c r="AS39" s="444"/>
      <c r="AT39" s="444"/>
      <c r="AU39" s="444"/>
      <c r="AV39" s="444"/>
      <c r="AW39" s="444"/>
      <c r="AX39" s="444"/>
      <c r="AY39" s="444"/>
      <c r="AZ39" s="444"/>
      <c r="BA39" s="444"/>
      <c r="BB39" s="444"/>
      <c r="BC39" s="444"/>
    </row>
    <row r="40" spans="1:55">
      <c r="A40" s="331">
        <v>628178.26786452695</v>
      </c>
      <c r="B40" s="331">
        <v>633226.89957902685</v>
      </c>
      <c r="C40" s="331">
        <v>632055.28711839591</v>
      </c>
      <c r="D40" s="331">
        <v>637011.64483421983</v>
      </c>
      <c r="E40" s="331">
        <v>640439.98109038302</v>
      </c>
      <c r="F40" s="331">
        <v>645203.58873312222</v>
      </c>
      <c r="G40" s="444">
        <v>655400.20977682376</v>
      </c>
      <c r="H40" s="331">
        <v>670596.35406783933</v>
      </c>
      <c r="I40" s="331">
        <v>672584.69088222564</v>
      </c>
      <c r="J40" s="331">
        <v>678116.51088080392</v>
      </c>
      <c r="K40" s="444">
        <v>698623.82800267171</v>
      </c>
      <c r="L40" s="331">
        <v>707802.23211694369</v>
      </c>
      <c r="M40" s="331">
        <v>700535.34104651469</v>
      </c>
      <c r="N40" s="331">
        <v>732620.41227743239</v>
      </c>
      <c r="O40" s="331">
        <v>775423.3870671374</v>
      </c>
      <c r="P40" s="331">
        <v>794966.1811532157</v>
      </c>
      <c r="Q40" s="331">
        <v>809467.58698194847</v>
      </c>
      <c r="R40" s="444">
        <v>830481.5586055317</v>
      </c>
      <c r="S40" s="331">
        <v>864801.67960543337</v>
      </c>
      <c r="T40" s="331">
        <v>894688.10314226104</v>
      </c>
      <c r="U40" s="444">
        <v>915601.42222893424</v>
      </c>
      <c r="V40" s="444">
        <v>949919.12901292462</v>
      </c>
      <c r="W40" s="331">
        <v>981115.26831217459</v>
      </c>
      <c r="X40" s="331">
        <v>1013568.5967020711</v>
      </c>
      <c r="Y40" s="444">
        <v>1043195.8315581516</v>
      </c>
      <c r="Z40" s="331">
        <v>1067064.3945227358</v>
      </c>
      <c r="AA40" s="331">
        <v>1115460.0208432039</v>
      </c>
      <c r="AB40" s="331">
        <v>1143633.4489954475</v>
      </c>
      <c r="AC40" s="331">
        <v>1158396.8689155381</v>
      </c>
      <c r="AD40" s="331">
        <v>1237159.8663182007</v>
      </c>
      <c r="AE40" s="444">
        <v>1285938.2597536591</v>
      </c>
      <c r="AF40" s="444">
        <v>1377612.6596352221</v>
      </c>
      <c r="AG40" s="444">
        <v>1445820.1382951573</v>
      </c>
      <c r="AH40" s="331">
        <v>2221642.2099849172</v>
      </c>
      <c r="AI40" s="444"/>
      <c r="AJ40" s="331"/>
      <c r="AK40" s="444"/>
      <c r="AL40" s="444"/>
      <c r="AM40" s="331"/>
      <c r="AN40" s="331"/>
      <c r="AO40" s="331"/>
      <c r="AP40" s="444"/>
      <c r="AQ40" s="444"/>
      <c r="AR40" s="331"/>
      <c r="AS40" s="331"/>
      <c r="AT40" s="444"/>
      <c r="AU40" s="331"/>
      <c r="AV40" s="331"/>
      <c r="AW40" s="331"/>
      <c r="AX40" s="331"/>
      <c r="AY40" s="331"/>
      <c r="AZ40" s="331"/>
      <c r="BA40" s="331"/>
      <c r="BB40" s="331"/>
      <c r="BC40" s="331"/>
    </row>
    <row r="41" spans="1:55">
      <c r="A41" s="251">
        <v>628178.26786452695</v>
      </c>
      <c r="B41" s="331">
        <v>633441.3439163008</v>
      </c>
      <c r="C41" s="331">
        <v>632737.89992426313</v>
      </c>
      <c r="D41" s="331">
        <v>638245.78534630302</v>
      </c>
      <c r="E41" s="331">
        <v>640562.30759848526</v>
      </c>
      <c r="F41" s="331">
        <v>647570.54342279374</v>
      </c>
      <c r="G41" s="331">
        <v>656189.97107008542</v>
      </c>
      <c r="H41" s="331">
        <v>672032.50332862698</v>
      </c>
      <c r="I41" s="331">
        <v>673218.77305607474</v>
      </c>
      <c r="J41" s="444">
        <v>679496.22109385161</v>
      </c>
      <c r="K41" s="444">
        <v>699103.03367608599</v>
      </c>
      <c r="L41" s="331">
        <v>709376.73419676383</v>
      </c>
      <c r="M41" s="331">
        <v>709276.28678149567</v>
      </c>
      <c r="N41" s="444">
        <v>733074.20601087483</v>
      </c>
      <c r="O41" s="331">
        <v>777804.78062012023</v>
      </c>
      <c r="P41" s="331">
        <v>802223.31294569699</v>
      </c>
      <c r="Q41" s="444">
        <v>822887.08728366776</v>
      </c>
      <c r="R41" s="331">
        <v>835013.58979128709</v>
      </c>
      <c r="S41" s="331">
        <v>871051.55205315736</v>
      </c>
      <c r="T41" s="331">
        <v>895080.22174734506</v>
      </c>
      <c r="U41" s="444">
        <v>923957.91086310009</v>
      </c>
      <c r="V41" s="444">
        <v>958818.64647258096</v>
      </c>
      <c r="W41" s="444">
        <v>1002107.6567763027</v>
      </c>
      <c r="X41" s="331">
        <v>1015431.5179778778</v>
      </c>
      <c r="Y41" s="331">
        <v>1043606.7695066817</v>
      </c>
      <c r="Z41" s="444">
        <v>1076658.9497570097</v>
      </c>
      <c r="AA41" s="331">
        <v>1127189.7883878564</v>
      </c>
      <c r="AB41" s="444">
        <v>1149763.5596827299</v>
      </c>
      <c r="AC41" s="331">
        <v>1176573.1986657735</v>
      </c>
      <c r="AD41" s="331">
        <v>1250703.3763400097</v>
      </c>
      <c r="AE41" s="331">
        <v>1312957.5096240176</v>
      </c>
      <c r="AF41" s="444">
        <v>1388317.395595805</v>
      </c>
      <c r="AG41" s="444">
        <v>1458880.6610097368</v>
      </c>
      <c r="AH41" s="331">
        <v>2249852.3086643568</v>
      </c>
      <c r="AI41" s="444"/>
      <c r="AJ41" s="331"/>
      <c r="AK41" s="444"/>
      <c r="AL41" s="444"/>
      <c r="AM41" s="331"/>
      <c r="AN41" s="444"/>
      <c r="AO41" s="331"/>
      <c r="AP41" s="444"/>
      <c r="AQ41" s="444"/>
      <c r="AR41" s="444"/>
      <c r="AS41" s="444"/>
      <c r="AT41" s="444"/>
      <c r="AU41" s="444"/>
      <c r="AV41" s="444"/>
      <c r="AW41" s="444"/>
      <c r="AX41" s="444"/>
      <c r="AY41" s="444"/>
      <c r="AZ41" s="444"/>
      <c r="BA41" s="444"/>
      <c r="BB41" s="444"/>
      <c r="BC41" s="444"/>
    </row>
    <row r="42" spans="1:55">
      <c r="A42" s="251">
        <v>628178.26786452695</v>
      </c>
      <c r="B42" s="444">
        <v>634136.9518337131</v>
      </c>
      <c r="C42" s="331">
        <v>633118.52161000657</v>
      </c>
      <c r="D42" s="444">
        <v>638329.57723602699</v>
      </c>
      <c r="E42" s="331">
        <v>643270.22828491451</v>
      </c>
      <c r="F42" s="331">
        <v>647661.57111091772</v>
      </c>
      <c r="G42" s="331">
        <v>660963.48840505606</v>
      </c>
      <c r="H42" s="331">
        <v>675124.95389589947</v>
      </c>
      <c r="I42" s="331">
        <v>679401.36168924125</v>
      </c>
      <c r="J42" s="331">
        <v>686691.91831555183</v>
      </c>
      <c r="K42" s="444">
        <v>703504.78447584156</v>
      </c>
      <c r="L42" s="331">
        <v>710135.79661782226</v>
      </c>
      <c r="M42" s="331">
        <v>714707.41451752943</v>
      </c>
      <c r="N42" s="444">
        <v>734252.36742781429</v>
      </c>
      <c r="O42" s="331">
        <v>778204.59500740096</v>
      </c>
      <c r="P42" s="331">
        <v>816352.83066332643</v>
      </c>
      <c r="Q42" s="331">
        <v>829146.14243508899</v>
      </c>
      <c r="R42" s="331">
        <v>849467.95360668888</v>
      </c>
      <c r="S42" s="331">
        <v>873731.92621749651</v>
      </c>
      <c r="T42" s="331">
        <v>895363.51844892278</v>
      </c>
      <c r="U42" s="444">
        <v>937982.30839803955</v>
      </c>
      <c r="V42" s="331">
        <v>972971.33963325317</v>
      </c>
      <c r="W42" s="444">
        <v>1008075.1100147788</v>
      </c>
      <c r="X42" s="331">
        <v>1033265.5975594638</v>
      </c>
      <c r="Y42" s="331">
        <v>1051325.303027479</v>
      </c>
      <c r="Z42" s="331">
        <v>1076797.8785843409</v>
      </c>
      <c r="AA42" s="331">
        <v>1130948.4297463908</v>
      </c>
      <c r="AB42" s="331">
        <v>1151037.914367483</v>
      </c>
      <c r="AC42" s="331">
        <v>1205236.2495663136</v>
      </c>
      <c r="AD42" s="331">
        <v>1255076.3890775242</v>
      </c>
      <c r="AE42" s="331">
        <v>1325110.1279125507</v>
      </c>
      <c r="AF42" s="444">
        <v>1402156.770647062</v>
      </c>
      <c r="AG42" s="331">
        <v>1461957.3457218083</v>
      </c>
      <c r="AH42" s="331">
        <v>2337613.3851123904</v>
      </c>
      <c r="AI42" s="444"/>
      <c r="AJ42" s="331"/>
      <c r="AK42" s="444"/>
      <c r="AL42" s="444"/>
      <c r="AM42" s="331"/>
      <c r="AN42" s="331"/>
      <c r="AO42" s="331"/>
      <c r="AP42" s="444"/>
      <c r="AQ42" s="444"/>
      <c r="AR42" s="444"/>
      <c r="AS42" s="444"/>
      <c r="AT42" s="444"/>
      <c r="AU42" s="444"/>
      <c r="AV42" s="444"/>
      <c r="AW42" s="444"/>
      <c r="AX42" s="444"/>
      <c r="AY42" s="444"/>
      <c r="AZ42" s="444"/>
      <c r="BA42" s="444"/>
      <c r="BB42" s="444"/>
      <c r="BC42" s="444"/>
    </row>
    <row r="43" spans="1:55">
      <c r="A43" s="331">
        <v>628178.26786452695</v>
      </c>
      <c r="B43" s="331">
        <v>634294.25579107029</v>
      </c>
      <c r="C43" s="445">
        <v>634141.41747986106</v>
      </c>
      <c r="D43" s="331">
        <v>638339.17928412184</v>
      </c>
      <c r="E43" s="331">
        <v>643339.5660557861</v>
      </c>
      <c r="F43" s="331">
        <v>650277.98320892104</v>
      </c>
      <c r="G43" s="331">
        <v>663836.76908588992</v>
      </c>
      <c r="H43" s="331">
        <v>677687.94820630015</v>
      </c>
      <c r="I43" s="331">
        <v>682737.8518520731</v>
      </c>
      <c r="J43" s="331">
        <v>689911.60065050039</v>
      </c>
      <c r="K43" s="444">
        <v>705386.14238805918</v>
      </c>
      <c r="L43" s="331">
        <v>710384.44341158355</v>
      </c>
      <c r="M43" s="331">
        <v>727155.34883303579</v>
      </c>
      <c r="N43" s="444">
        <v>741543.97097294312</v>
      </c>
      <c r="O43" s="331">
        <v>786235.17648854887</v>
      </c>
      <c r="P43" s="331">
        <v>817639.70766286226</v>
      </c>
      <c r="Q43" s="331">
        <v>833556.91077426169</v>
      </c>
      <c r="R43" s="331">
        <v>861794.91045201151</v>
      </c>
      <c r="S43" s="331">
        <v>879663.04057250626</v>
      </c>
      <c r="T43" s="331">
        <v>898905.14552792558</v>
      </c>
      <c r="U43" s="444">
        <v>943915.37172008457</v>
      </c>
      <c r="V43" s="444">
        <v>991439.77392574726</v>
      </c>
      <c r="W43" s="331">
        <v>1027446.3025130646</v>
      </c>
      <c r="X43" s="331">
        <v>1036750.5509106538</v>
      </c>
      <c r="Y43" s="331">
        <v>1055347.1040288</v>
      </c>
      <c r="Z43" s="331">
        <v>1087228.8523949836</v>
      </c>
      <c r="AA43" s="331">
        <v>1132174.2124982611</v>
      </c>
      <c r="AB43" s="444">
        <v>1162782.7115002843</v>
      </c>
      <c r="AC43" s="331">
        <v>1205552.7228474442</v>
      </c>
      <c r="AD43" s="331">
        <v>1285277.8538530488</v>
      </c>
      <c r="AE43" s="444">
        <v>1356072.8654493035</v>
      </c>
      <c r="AF43" s="444">
        <v>1402566.4907710149</v>
      </c>
      <c r="AG43" s="444">
        <v>1556331.0991650217</v>
      </c>
      <c r="AH43" s="331">
        <v>2430079.9263350209</v>
      </c>
      <c r="AI43" s="444"/>
      <c r="AJ43" s="331"/>
      <c r="AK43" s="445"/>
      <c r="AL43" s="444"/>
      <c r="AM43" s="444"/>
      <c r="AN43" s="444"/>
      <c r="AO43" s="444"/>
      <c r="AP43" s="444"/>
      <c r="AQ43" s="444"/>
      <c r="AR43" s="331"/>
      <c r="AS43" s="331"/>
      <c r="AT43" s="444"/>
      <c r="AU43" s="331"/>
      <c r="AV43" s="331"/>
      <c r="AW43" s="331"/>
      <c r="AX43" s="331"/>
      <c r="AY43" s="331"/>
      <c r="AZ43" s="331"/>
      <c r="BA43" s="331"/>
      <c r="BB43" s="331"/>
      <c r="BC43" s="331"/>
    </row>
    <row r="44" spans="1:55">
      <c r="A44" s="331">
        <v>628178.26786452695</v>
      </c>
      <c r="B44" s="331">
        <v>634635.65478526347</v>
      </c>
      <c r="C44" s="444">
        <v>634991.79462888895</v>
      </c>
      <c r="D44" s="331">
        <v>639565.83568509086</v>
      </c>
      <c r="E44" s="331">
        <v>643787.32749588287</v>
      </c>
      <c r="F44" s="331">
        <v>650340.89310231362</v>
      </c>
      <c r="G44" s="331">
        <v>663944.32913936838</v>
      </c>
      <c r="H44" s="331">
        <v>681696.82341810025</v>
      </c>
      <c r="I44" s="331">
        <v>685356.48019039142</v>
      </c>
      <c r="J44" s="331">
        <v>692144.69660187641</v>
      </c>
      <c r="K44" s="444">
        <v>711103.85996728076</v>
      </c>
      <c r="L44" s="331">
        <v>729931.76351753273</v>
      </c>
      <c r="M44" s="444">
        <v>727460.75845900353</v>
      </c>
      <c r="N44" s="444">
        <v>749272.22146800184</v>
      </c>
      <c r="O44" s="444">
        <v>788706.77049077547</v>
      </c>
      <c r="P44" s="331">
        <v>828236.99659119733</v>
      </c>
      <c r="Q44" s="331">
        <v>840433.51492759387</v>
      </c>
      <c r="R44" s="331">
        <v>863570.04256824648</v>
      </c>
      <c r="S44" s="331">
        <v>887954.48092831112</v>
      </c>
      <c r="T44" s="331">
        <v>899524.08564465353</v>
      </c>
      <c r="U44" s="331">
        <v>944607.11877958069</v>
      </c>
      <c r="V44" s="444">
        <v>995590.48484215117</v>
      </c>
      <c r="W44" s="331">
        <v>1031307.4837639907</v>
      </c>
      <c r="X44" s="331">
        <v>1045345.6800494501</v>
      </c>
      <c r="Y44" s="444">
        <v>1057997.2400290738</v>
      </c>
      <c r="Z44" s="331">
        <v>1090570.9345139454</v>
      </c>
      <c r="AA44" s="331">
        <v>1142278.5768012253</v>
      </c>
      <c r="AB44" s="331">
        <v>1189341.1123325387</v>
      </c>
      <c r="AC44" s="331">
        <v>1222077.9602935459</v>
      </c>
      <c r="AD44" s="331">
        <v>1292155.8405032363</v>
      </c>
      <c r="AE44" s="331">
        <v>1356782.4481724268</v>
      </c>
      <c r="AF44" s="444">
        <v>1407592.4470724016</v>
      </c>
      <c r="AG44" s="331">
        <v>1615737.1153489708</v>
      </c>
      <c r="AH44" s="444"/>
      <c r="AI44" s="444"/>
      <c r="AJ44" s="331"/>
      <c r="AK44" s="444"/>
      <c r="AL44" s="444"/>
      <c r="AM44" s="331"/>
      <c r="AN44" s="331"/>
      <c r="AO44" s="444"/>
      <c r="AP44" s="444"/>
      <c r="AQ44" s="444"/>
      <c r="AR44" s="331"/>
      <c r="AS44" s="331"/>
      <c r="AT44" s="444"/>
      <c r="AU44" s="331"/>
      <c r="AV44" s="331"/>
      <c r="AW44" s="331"/>
      <c r="AX44" s="331"/>
      <c r="AY44" s="331"/>
      <c r="AZ44" s="331"/>
      <c r="BA44" s="331"/>
      <c r="BB44" s="331"/>
      <c r="BC44" s="331"/>
    </row>
    <row r="45" spans="1:55">
      <c r="A45" s="331">
        <v>628178.26786452695</v>
      </c>
      <c r="B45" s="331">
        <v>634784.86764975986</v>
      </c>
      <c r="C45" s="444">
        <v>635056.73323586816</v>
      </c>
      <c r="D45" s="331">
        <v>642163.04474700836</v>
      </c>
      <c r="E45" s="331">
        <v>644542.93139483908</v>
      </c>
      <c r="F45" s="331">
        <v>650708.90832200611</v>
      </c>
      <c r="G45" s="444">
        <v>665441.52354755858</v>
      </c>
      <c r="H45" s="331">
        <v>682679.200841713</v>
      </c>
      <c r="I45" s="331">
        <v>686678.37939603324</v>
      </c>
      <c r="J45" s="331">
        <v>702509.14260655362</v>
      </c>
      <c r="K45" s="331">
        <v>734294.13111648778</v>
      </c>
      <c r="L45" s="331">
        <v>732283.97514512634</v>
      </c>
      <c r="M45" s="444">
        <v>737659.89677006216</v>
      </c>
      <c r="N45" s="444">
        <v>758269.7296284209</v>
      </c>
      <c r="O45" s="331">
        <v>789981.62035554159</v>
      </c>
      <c r="P45" s="444">
        <v>829601.50946793589</v>
      </c>
      <c r="Q45" s="331">
        <v>842233.2875804326</v>
      </c>
      <c r="R45" s="444">
        <v>876322.26202780392</v>
      </c>
      <c r="S45" s="331">
        <v>891662.82637136464</v>
      </c>
      <c r="T45" s="331">
        <v>904941.7347004388</v>
      </c>
      <c r="U45" s="331">
        <v>953074.67482188484</v>
      </c>
      <c r="V45" s="444">
        <v>1001333.6513657421</v>
      </c>
      <c r="W45" s="444">
        <v>1034586.1906345834</v>
      </c>
      <c r="X45" s="331">
        <v>1048013.012006546</v>
      </c>
      <c r="Y45" s="331">
        <v>1060538.8041046639</v>
      </c>
      <c r="Z45" s="331">
        <v>1113152.2091122735</v>
      </c>
      <c r="AA45" s="331">
        <v>1144147.8670639016</v>
      </c>
      <c r="AB45" s="331">
        <v>1194362.7112212973</v>
      </c>
      <c r="AC45" s="331">
        <v>1227053.9481927599</v>
      </c>
      <c r="AD45" s="444">
        <v>1292863.815312624</v>
      </c>
      <c r="AE45" s="331">
        <v>1368674.3305584488</v>
      </c>
      <c r="AF45" s="444">
        <v>1420598.3891356385</v>
      </c>
      <c r="AG45" s="331">
        <v>1645914.0915897929</v>
      </c>
      <c r="AH45" s="331"/>
      <c r="AI45" s="444"/>
      <c r="AJ45" s="331"/>
      <c r="AK45" s="444"/>
      <c r="AL45" s="331"/>
      <c r="AM45" s="331"/>
      <c r="AN45" s="444"/>
      <c r="AO45" s="444"/>
      <c r="AP45" s="444"/>
      <c r="AQ45" s="444"/>
      <c r="AR45" s="331"/>
      <c r="AS45" s="331"/>
      <c r="AT45" s="444"/>
      <c r="AU45" s="331"/>
      <c r="AV45" s="331"/>
      <c r="AW45" s="331"/>
      <c r="AX45" s="331"/>
      <c r="AY45" s="331"/>
      <c r="AZ45" s="331"/>
      <c r="BA45" s="331"/>
      <c r="BB45" s="331"/>
      <c r="BC45" s="331"/>
    </row>
    <row r="46" spans="1:55">
      <c r="A46" s="331">
        <v>628178.26786452695</v>
      </c>
      <c r="B46" s="444">
        <v>634952.71663199703</v>
      </c>
      <c r="C46" s="444">
        <v>635056.98551134218</v>
      </c>
      <c r="D46" s="331">
        <v>643153.06066209404</v>
      </c>
      <c r="E46" s="331">
        <v>645347.60545753234</v>
      </c>
      <c r="F46" s="331">
        <v>651190.47313992749</v>
      </c>
      <c r="G46" s="444">
        <v>667673.74914885557</v>
      </c>
      <c r="H46" s="331">
        <v>683331.95817141561</v>
      </c>
      <c r="I46" s="331">
        <v>689595.09493482218</v>
      </c>
      <c r="J46" s="444">
        <v>707362.00286511029</v>
      </c>
      <c r="K46" s="444">
        <v>734763.91089740349</v>
      </c>
      <c r="L46" s="331">
        <v>736351.29690087447</v>
      </c>
      <c r="M46" s="331">
        <v>737882.40767071885</v>
      </c>
      <c r="N46" s="331">
        <v>776460.53341562208</v>
      </c>
      <c r="O46" s="331">
        <v>792822.68565535964</v>
      </c>
      <c r="P46" s="331">
        <v>831260.5052470786</v>
      </c>
      <c r="Q46" s="331">
        <v>847529.61870139861</v>
      </c>
      <c r="R46" s="331">
        <v>879658.24214777059</v>
      </c>
      <c r="S46" s="331">
        <v>902191.91475578991</v>
      </c>
      <c r="T46" s="331">
        <v>912841.39661456202</v>
      </c>
      <c r="U46" s="331">
        <v>962911.05463616701</v>
      </c>
      <c r="V46" s="444">
        <v>1009830.3677377056</v>
      </c>
      <c r="W46" s="331">
        <v>1034969.6173099149</v>
      </c>
      <c r="X46" s="331">
        <v>1048921.6107520787</v>
      </c>
      <c r="Y46" s="331">
        <v>1063438.5583283373</v>
      </c>
      <c r="Z46" s="331">
        <v>1115547.3585776726</v>
      </c>
      <c r="AA46" s="331">
        <v>1146538.8062516092</v>
      </c>
      <c r="AB46" s="331">
        <v>1205175.0074148965</v>
      </c>
      <c r="AC46" s="331">
        <v>1231671.5754520313</v>
      </c>
      <c r="AD46" s="331">
        <v>1294394.0142279058</v>
      </c>
      <c r="AE46" s="331">
        <v>1385794.786200949</v>
      </c>
      <c r="AF46" s="444">
        <v>1476706.8911379366</v>
      </c>
      <c r="AG46" s="444">
        <v>1725856.5094985019</v>
      </c>
      <c r="AH46" s="331"/>
      <c r="AI46" s="444"/>
      <c r="AJ46" s="331"/>
      <c r="AK46" s="444"/>
      <c r="AL46" s="444"/>
      <c r="AM46" s="331"/>
      <c r="AN46" s="444"/>
      <c r="AO46" s="444"/>
      <c r="AP46" s="444"/>
      <c r="AQ46" s="444"/>
      <c r="AR46" s="331"/>
      <c r="AS46" s="331"/>
      <c r="AT46" s="444"/>
      <c r="AU46" s="331"/>
      <c r="AV46" s="331"/>
      <c r="AW46" s="331"/>
      <c r="AX46" s="331"/>
      <c r="AY46" s="331"/>
      <c r="AZ46" s="331"/>
      <c r="BA46" s="331"/>
      <c r="BB46" s="331"/>
      <c r="BC46" s="331"/>
    </row>
    <row r="47" spans="1:55">
      <c r="A47" s="251">
        <v>628178.26786452695</v>
      </c>
      <c r="B47" s="331">
        <v>635126.36180368473</v>
      </c>
      <c r="C47" s="444">
        <v>636189.48231484788</v>
      </c>
      <c r="D47" s="444">
        <v>643912.49720527395</v>
      </c>
      <c r="E47" s="331">
        <v>647311.6308118779</v>
      </c>
      <c r="F47" s="331">
        <v>651340.91171164927</v>
      </c>
      <c r="G47" s="331">
        <v>672175.99689669372</v>
      </c>
      <c r="H47" s="444">
        <v>685042.80077949702</v>
      </c>
      <c r="I47" s="331">
        <v>690894.71141565335</v>
      </c>
      <c r="J47" s="331">
        <v>713210.54979753401</v>
      </c>
      <c r="K47" s="444">
        <v>741624.7291676614</v>
      </c>
      <c r="L47" s="331">
        <v>743984.54246669123</v>
      </c>
      <c r="M47" s="444">
        <v>748977.93458607397</v>
      </c>
      <c r="N47" s="331">
        <v>778811.212665178</v>
      </c>
      <c r="O47" s="331">
        <v>793736.49764105491</v>
      </c>
      <c r="P47" s="331">
        <v>831674.25459665491</v>
      </c>
      <c r="Q47" s="331">
        <v>847687.81696715287</v>
      </c>
      <c r="R47" s="331">
        <v>884532.85867408337</v>
      </c>
      <c r="S47" s="331">
        <v>910250.30345831567</v>
      </c>
      <c r="T47" s="444">
        <v>913042.409277295</v>
      </c>
      <c r="U47" s="444">
        <v>964384.45883885538</v>
      </c>
      <c r="V47" s="444">
        <v>1015038.6970043418</v>
      </c>
      <c r="W47" s="331">
        <v>1038887.9585499268</v>
      </c>
      <c r="X47" s="331">
        <v>1057805.5462183594</v>
      </c>
      <c r="Y47" s="331">
        <v>1065601.7382330438</v>
      </c>
      <c r="Z47" s="331">
        <v>1119442.9612207355</v>
      </c>
      <c r="AA47" s="331">
        <v>1154758.6874545612</v>
      </c>
      <c r="AB47" s="444">
        <v>1211378.9698222727</v>
      </c>
      <c r="AC47" s="331">
        <v>1245461.7407956589</v>
      </c>
      <c r="AD47" s="331">
        <v>1306998.4203253314</v>
      </c>
      <c r="AE47" s="331">
        <v>1401340.2057933628</v>
      </c>
      <c r="AF47" s="444">
        <v>1517204.6131112548</v>
      </c>
      <c r="AG47" s="444">
        <v>1751865.1441252527</v>
      </c>
      <c r="AH47" s="331"/>
      <c r="AI47" s="444"/>
      <c r="AJ47" s="331"/>
      <c r="AK47" s="444"/>
      <c r="AL47" s="444"/>
      <c r="AM47" s="331"/>
      <c r="AN47" s="444"/>
      <c r="AO47" s="331"/>
      <c r="AP47" s="444"/>
      <c r="AQ47" s="444"/>
      <c r="AR47" s="331"/>
      <c r="AS47" s="331"/>
      <c r="AT47" s="444"/>
      <c r="AU47" s="331"/>
      <c r="AV47" s="331"/>
      <c r="AW47" s="331"/>
      <c r="AX47" s="331"/>
      <c r="AY47" s="331"/>
      <c r="AZ47" s="331"/>
      <c r="BA47" s="331"/>
      <c r="BB47" s="331"/>
      <c r="BC47" s="331"/>
    </row>
    <row r="48" spans="1:55">
      <c r="A48" s="251">
        <v>628178.26786452695</v>
      </c>
      <c r="B48" s="331">
        <v>635169.02703754348</v>
      </c>
      <c r="C48" s="331">
        <v>636720.48988299002</v>
      </c>
      <c r="D48" s="331">
        <v>644075.72618835466</v>
      </c>
      <c r="E48" s="331">
        <v>649236.80577706755</v>
      </c>
      <c r="F48" s="331">
        <v>653179.73126275418</v>
      </c>
      <c r="G48" s="331">
        <v>674965.81106124632</v>
      </c>
      <c r="H48" s="331">
        <v>685991.81782345404</v>
      </c>
      <c r="I48" s="331">
        <v>699196.38218485424</v>
      </c>
      <c r="J48" s="331">
        <v>719679.13917530817</v>
      </c>
      <c r="K48" s="331">
        <v>744546.11750620254</v>
      </c>
      <c r="L48" s="331">
        <v>751441.80174494663</v>
      </c>
      <c r="M48" s="331">
        <v>749483.73477455205</v>
      </c>
      <c r="N48" s="331">
        <v>779361.80550146394</v>
      </c>
      <c r="O48" s="331">
        <v>794005.92623141571</v>
      </c>
      <c r="P48" s="331">
        <v>834882.37193335802</v>
      </c>
      <c r="Q48" s="331">
        <v>851506.32411079714</v>
      </c>
      <c r="R48" s="331">
        <v>884688.81789693574</v>
      </c>
      <c r="S48" s="331">
        <v>917419.45352411782</v>
      </c>
      <c r="T48" s="331">
        <v>928597.82353779336</v>
      </c>
      <c r="U48" s="444">
        <v>980278.23425783648</v>
      </c>
      <c r="V48" s="444">
        <v>1018327.7635296651</v>
      </c>
      <c r="W48" s="444">
        <v>1040540.2910542322</v>
      </c>
      <c r="X48" s="331">
        <v>1078115.9214084821</v>
      </c>
      <c r="Y48" s="331">
        <v>1070455.1173409573</v>
      </c>
      <c r="Z48" s="331">
        <v>1121258.0035411271</v>
      </c>
      <c r="AA48" s="331">
        <v>1158770.8734610574</v>
      </c>
      <c r="AB48" s="444">
        <v>1211986.8547754227</v>
      </c>
      <c r="AC48" s="331">
        <v>1255671.5089710657</v>
      </c>
      <c r="AD48" s="331">
        <v>1324807.3147093111</v>
      </c>
      <c r="AE48" s="444">
        <v>1417855.3137212214</v>
      </c>
      <c r="AF48" s="444">
        <v>1539862.4928601927</v>
      </c>
      <c r="AG48" s="331">
        <v>1757304.5749290369</v>
      </c>
      <c r="AH48" s="331"/>
      <c r="AI48" s="444"/>
      <c r="AJ48" s="331"/>
      <c r="AK48" s="444"/>
      <c r="AL48" s="444"/>
      <c r="AM48" s="444"/>
      <c r="AN48" s="444"/>
      <c r="AO48" s="444"/>
      <c r="AP48" s="444"/>
      <c r="AQ48" s="444"/>
      <c r="AR48" s="444"/>
      <c r="AS48" s="444"/>
      <c r="AT48" s="444"/>
      <c r="AU48" s="444"/>
      <c r="AV48" s="444"/>
      <c r="AW48" s="444"/>
      <c r="AX48" s="444"/>
      <c r="AY48" s="444"/>
      <c r="AZ48" s="444"/>
      <c r="BA48" s="444"/>
      <c r="BB48" s="444"/>
      <c r="BC48" s="444"/>
    </row>
    <row r="49" spans="1:55">
      <c r="A49" s="251">
        <v>628178.26786452695</v>
      </c>
      <c r="B49" s="331">
        <v>636989.7132149454</v>
      </c>
      <c r="C49" s="331">
        <v>637793.54249688308</v>
      </c>
      <c r="D49" s="331">
        <v>644314.79016791983</v>
      </c>
      <c r="E49" s="444">
        <v>651264.85857146874</v>
      </c>
      <c r="F49" s="331">
        <v>656822.38399312843</v>
      </c>
      <c r="G49" s="331">
        <v>675024.61214794591</v>
      </c>
      <c r="H49" s="331">
        <v>686622.22687715665</v>
      </c>
      <c r="I49" s="331">
        <v>703214.90561619017</v>
      </c>
      <c r="J49" s="444">
        <v>721083.33268962242</v>
      </c>
      <c r="K49" s="444">
        <v>751263.22059643664</v>
      </c>
      <c r="L49" s="331">
        <v>752817.77611881075</v>
      </c>
      <c r="M49" s="331">
        <v>759066.86934231035</v>
      </c>
      <c r="N49" s="331">
        <v>782868.40906535648</v>
      </c>
      <c r="O49" s="331">
        <v>800154.4174266574</v>
      </c>
      <c r="P49" s="331">
        <v>836398.73861477524</v>
      </c>
      <c r="Q49" s="331">
        <v>854608.29744137847</v>
      </c>
      <c r="R49" s="331">
        <v>889387.01492616138</v>
      </c>
      <c r="S49" s="331">
        <v>919348.77920225821</v>
      </c>
      <c r="T49" s="444">
        <v>943460.46265887073</v>
      </c>
      <c r="U49" s="331">
        <v>986226.92501226813</v>
      </c>
      <c r="V49" s="444">
        <v>1022365.4099561232</v>
      </c>
      <c r="W49" s="444">
        <v>1040878.3195249788</v>
      </c>
      <c r="X49" s="331">
        <v>1078142.9072418665</v>
      </c>
      <c r="Y49" s="331">
        <v>1071026.9259421858</v>
      </c>
      <c r="Z49" s="444">
        <v>1124095.6163227647</v>
      </c>
      <c r="AA49" s="331">
        <v>1169763.752771921</v>
      </c>
      <c r="AB49" s="331">
        <v>1219282.4217317759</v>
      </c>
      <c r="AC49" s="331">
        <v>1260075.9576382963</v>
      </c>
      <c r="AD49" s="444">
        <v>1334987.9567461968</v>
      </c>
      <c r="AE49" s="331">
        <v>1434548.8509935129</v>
      </c>
      <c r="AF49" s="444">
        <v>1555499.078153559</v>
      </c>
      <c r="AG49" s="444">
        <v>2085648.3320270784</v>
      </c>
      <c r="AH49" s="331"/>
      <c r="AI49" s="444"/>
      <c r="AJ49" s="331"/>
      <c r="AK49" s="444"/>
      <c r="AL49" s="444"/>
      <c r="AM49" s="331"/>
      <c r="AN49" s="331"/>
      <c r="AO49" s="331"/>
      <c r="AP49" s="444"/>
      <c r="AQ49" s="444"/>
      <c r="AR49" s="331"/>
      <c r="AS49" s="331"/>
      <c r="AT49" s="444"/>
      <c r="AU49" s="331"/>
      <c r="AV49" s="331"/>
      <c r="AW49" s="331"/>
      <c r="AX49" s="331"/>
      <c r="AY49" s="331"/>
      <c r="AZ49" s="331"/>
      <c r="BA49" s="331"/>
      <c r="BB49" s="331"/>
      <c r="BC49" s="331"/>
    </row>
    <row r="50" spans="1:55">
      <c r="A50" s="331">
        <v>628178.26786452695</v>
      </c>
      <c r="B50" s="331">
        <v>637408.18425368296</v>
      </c>
      <c r="C50" s="331">
        <v>639753.32889193587</v>
      </c>
      <c r="D50" s="331">
        <v>645465.27328984672</v>
      </c>
      <c r="E50" s="331">
        <v>651435.15285159415</v>
      </c>
      <c r="F50" s="331">
        <v>657319.21549480606</v>
      </c>
      <c r="G50" s="444">
        <v>675152.36297656421</v>
      </c>
      <c r="H50" s="331">
        <v>686981.14148482936</v>
      </c>
      <c r="I50" s="331">
        <v>703966.98916611611</v>
      </c>
      <c r="J50" s="331">
        <v>721115.25745242694</v>
      </c>
      <c r="K50" s="444">
        <v>753556.21326218941</v>
      </c>
      <c r="L50" s="331">
        <v>759522.56245762261</v>
      </c>
      <c r="M50" s="331">
        <v>760814.30188522977</v>
      </c>
      <c r="N50" s="331">
        <v>784467.35465357429</v>
      </c>
      <c r="O50" s="444">
        <v>806090.23722885002</v>
      </c>
      <c r="P50" s="331">
        <v>838762.95032744505</v>
      </c>
      <c r="Q50" s="331">
        <v>857542.26006944408</v>
      </c>
      <c r="R50" s="331">
        <v>898817.80625915946</v>
      </c>
      <c r="S50" s="331">
        <v>919499.31347615132</v>
      </c>
      <c r="T50" s="444">
        <v>949147.60982434882</v>
      </c>
      <c r="U50" s="444">
        <v>987978.13572997623</v>
      </c>
      <c r="V50" s="444">
        <v>1026472.6459577268</v>
      </c>
      <c r="W50" s="444">
        <v>1041235.7300458329</v>
      </c>
      <c r="X50" s="331">
        <v>1078980.0776061164</v>
      </c>
      <c r="Y50" s="331">
        <v>1075217.2811983798</v>
      </c>
      <c r="Z50" s="331">
        <v>1132148.5892308429</v>
      </c>
      <c r="AA50" s="331">
        <v>1173927.0365406224</v>
      </c>
      <c r="AB50" s="331">
        <v>1224118.7239875235</v>
      </c>
      <c r="AC50" s="331">
        <v>1265949.3588264738</v>
      </c>
      <c r="AD50" s="331">
        <v>1337631.4449422401</v>
      </c>
      <c r="AE50" s="331">
        <v>1447125.2641119452</v>
      </c>
      <c r="AF50" s="444">
        <v>1569953.1713454472</v>
      </c>
      <c r="AG50" s="444">
        <v>2169856.1453387137</v>
      </c>
      <c r="AH50" s="444"/>
      <c r="AI50" s="444"/>
      <c r="AJ50" s="331"/>
      <c r="AK50" s="444"/>
      <c r="AL50" s="444"/>
      <c r="AM50" s="331"/>
      <c r="AN50" s="331"/>
      <c r="AO50" s="331"/>
      <c r="AP50" s="444"/>
      <c r="AQ50" s="444"/>
      <c r="AR50" s="331"/>
      <c r="AS50" s="331"/>
      <c r="AT50" s="444"/>
      <c r="AU50" s="331"/>
      <c r="AV50" s="331"/>
      <c r="AW50" s="331"/>
      <c r="AX50" s="331"/>
      <c r="AY50" s="331"/>
      <c r="AZ50" s="331"/>
      <c r="BA50" s="331"/>
      <c r="BB50" s="331"/>
      <c r="BC50" s="331"/>
    </row>
    <row r="51" spans="1:55">
      <c r="A51" s="251">
        <v>628178.26786452695</v>
      </c>
      <c r="B51" s="331">
        <v>638157.45093277819</v>
      </c>
      <c r="C51" s="331">
        <v>639804.20739995898</v>
      </c>
      <c r="D51" s="331">
        <v>647377.6628555588</v>
      </c>
      <c r="E51" s="331">
        <v>651799.59542891418</v>
      </c>
      <c r="F51" s="331">
        <v>657530.5122918163</v>
      </c>
      <c r="G51" s="331">
        <v>675336.1408076681</v>
      </c>
      <c r="H51" s="331">
        <v>687520.37264727207</v>
      </c>
      <c r="I51" s="331">
        <v>708724.09329240897</v>
      </c>
      <c r="J51" s="331">
        <v>728366.83703838638</v>
      </c>
      <c r="K51" s="444">
        <v>758321.88572940079</v>
      </c>
      <c r="L51" s="331">
        <v>766589.55593461834</v>
      </c>
      <c r="M51" s="444">
        <v>768922.38567881822</v>
      </c>
      <c r="N51" s="444">
        <v>795338.59546137694</v>
      </c>
      <c r="O51" s="331">
        <v>823602.75791648286</v>
      </c>
      <c r="P51" s="331">
        <v>841943.25887294929</v>
      </c>
      <c r="Q51" s="331">
        <v>858359.24390362808</v>
      </c>
      <c r="R51" s="331">
        <v>905887.35649397364</v>
      </c>
      <c r="S51" s="331">
        <v>924571.85458400124</v>
      </c>
      <c r="T51" s="331">
        <v>962919.89503000688</v>
      </c>
      <c r="U51" s="444">
        <v>994443.50138302555</v>
      </c>
      <c r="V51" s="444">
        <v>1026559.271150959</v>
      </c>
      <c r="W51" s="331">
        <v>1043670.9205572096</v>
      </c>
      <c r="X51" s="331">
        <v>1085542.3334437718</v>
      </c>
      <c r="Y51" s="331">
        <v>1084024.986078151</v>
      </c>
      <c r="Z51" s="331">
        <v>1134068.8365877431</v>
      </c>
      <c r="AA51" s="331">
        <v>1179747.8987216305</v>
      </c>
      <c r="AB51" s="444">
        <v>1235070.433752001</v>
      </c>
      <c r="AC51" s="444">
        <v>1271626.3679263699</v>
      </c>
      <c r="AD51" s="331">
        <v>1363246.5177045476</v>
      </c>
      <c r="AE51" s="444">
        <v>1467113.9350906238</v>
      </c>
      <c r="AF51" s="444">
        <v>1699581.2250006706</v>
      </c>
      <c r="AG51" s="444">
        <v>2192882.082438265</v>
      </c>
      <c r="AH51" s="331"/>
      <c r="AI51" s="444"/>
      <c r="AJ51" s="331"/>
      <c r="AK51" s="444"/>
      <c r="AL51" s="444"/>
      <c r="AM51" s="331"/>
      <c r="AN51" s="331"/>
      <c r="AO51" s="331"/>
      <c r="AP51" s="444"/>
      <c r="AQ51" s="444"/>
      <c r="AR51" s="331"/>
      <c r="AS51" s="331"/>
      <c r="AT51" s="444"/>
      <c r="AU51" s="331"/>
      <c r="AV51" s="331"/>
      <c r="AW51" s="331"/>
      <c r="AX51" s="331"/>
      <c r="AY51" s="331"/>
      <c r="AZ51" s="331"/>
      <c r="BA51" s="331"/>
      <c r="BB51" s="331"/>
      <c r="BC51" s="331"/>
    </row>
    <row r="52" spans="1:55">
      <c r="A52" s="331">
        <v>628178.26786452695</v>
      </c>
      <c r="B52" s="331">
        <v>639307.34338584333</v>
      </c>
      <c r="C52" s="331">
        <v>640309.48502888589</v>
      </c>
      <c r="D52" s="331">
        <v>647631.34665018902</v>
      </c>
      <c r="E52" s="331">
        <v>654280.34124262352</v>
      </c>
      <c r="F52" s="331">
        <v>660105.34426261648</v>
      </c>
      <c r="G52" s="444">
        <v>681823.68137231562</v>
      </c>
      <c r="H52" s="331">
        <v>689124.5605877178</v>
      </c>
      <c r="I52" s="331">
        <v>709293.20960255864</v>
      </c>
      <c r="J52" s="331">
        <v>731988.45325281052</v>
      </c>
      <c r="K52" s="444">
        <v>759800.27239918674</v>
      </c>
      <c r="L52" s="331">
        <v>768169.90708085615</v>
      </c>
      <c r="M52" s="331">
        <v>781401.61394451954</v>
      </c>
      <c r="N52" s="444">
        <v>798060.78321147314</v>
      </c>
      <c r="O52" s="331">
        <v>833298.42989390239</v>
      </c>
      <c r="P52" s="331">
        <v>842810.53043406247</v>
      </c>
      <c r="Q52" s="331">
        <v>858857.5811341349</v>
      </c>
      <c r="R52" s="331">
        <v>906112.82075380103</v>
      </c>
      <c r="S52" s="331">
        <v>927010.77693891735</v>
      </c>
      <c r="T52" s="444">
        <v>966624.4348395667</v>
      </c>
      <c r="U52" s="444">
        <v>1006460.0074079357</v>
      </c>
      <c r="V52" s="331">
        <v>1031241.1445033581</v>
      </c>
      <c r="W52" s="444">
        <v>1056406.3572985479</v>
      </c>
      <c r="X52" s="331">
        <v>1087652.6568219233</v>
      </c>
      <c r="Y52" s="331">
        <v>1092931.4138898493</v>
      </c>
      <c r="Z52" s="331">
        <v>1135572.8386604697</v>
      </c>
      <c r="AA52" s="331">
        <v>1181100.482363238</v>
      </c>
      <c r="AB52" s="444">
        <v>1283967.6981430852</v>
      </c>
      <c r="AC52" s="331">
        <v>1323529.0209853884</v>
      </c>
      <c r="AD52" s="331">
        <v>1377460.7290418795</v>
      </c>
      <c r="AE52" s="331">
        <v>1472641.5454345692</v>
      </c>
      <c r="AF52" s="444">
        <v>1736361.7351749968</v>
      </c>
      <c r="AG52" s="444">
        <v>2317582.6594641525</v>
      </c>
      <c r="AH52" s="331"/>
      <c r="AI52" s="444"/>
      <c r="AJ52" s="331"/>
      <c r="AK52" s="444"/>
      <c r="AL52" s="444"/>
      <c r="AM52" s="444"/>
      <c r="AN52" s="444"/>
      <c r="AO52" s="331"/>
      <c r="AP52" s="444"/>
      <c r="AQ52" s="444"/>
      <c r="AR52" s="444"/>
      <c r="AS52" s="444"/>
      <c r="AT52" s="444"/>
      <c r="AU52" s="444"/>
      <c r="AV52" s="444"/>
      <c r="AW52" s="444"/>
      <c r="AX52" s="444"/>
      <c r="AY52" s="444"/>
      <c r="AZ52" s="444"/>
      <c r="BA52" s="444"/>
      <c r="BB52" s="444"/>
      <c r="BC52" s="444"/>
    </row>
    <row r="53" spans="1:55">
      <c r="A53" s="331">
        <v>628178.26786452695</v>
      </c>
      <c r="B53" s="331">
        <v>639364.82080951787</v>
      </c>
      <c r="C53" s="331">
        <v>640721.36649313394</v>
      </c>
      <c r="D53" s="331">
        <v>648696.54694220005</v>
      </c>
      <c r="E53" s="331">
        <v>654994.71514681436</v>
      </c>
      <c r="F53" s="444">
        <v>666100.97835480748</v>
      </c>
      <c r="G53" s="444">
        <v>681958.07943643536</v>
      </c>
      <c r="H53" s="331">
        <v>690912.52279175911</v>
      </c>
      <c r="I53" s="331">
        <v>709606.66218058765</v>
      </c>
      <c r="J53" s="331">
        <v>735239.50605353166</v>
      </c>
      <c r="K53" s="331">
        <v>759962.34795524832</v>
      </c>
      <c r="L53" s="331">
        <v>770981.9384404039</v>
      </c>
      <c r="M53" s="444">
        <v>788387.68093663512</v>
      </c>
      <c r="N53" s="331">
        <v>802238.89500527666</v>
      </c>
      <c r="O53" s="331">
        <v>838494.14751502755</v>
      </c>
      <c r="P53" s="444">
        <v>847855.48761180532</v>
      </c>
      <c r="Q53" s="331">
        <v>862942.8404466603</v>
      </c>
      <c r="R53" s="331">
        <v>909595.48792854091</v>
      </c>
      <c r="S53" s="331">
        <v>936588.95359452057</v>
      </c>
      <c r="T53" s="331">
        <v>968447.94174234767</v>
      </c>
      <c r="U53" s="331">
        <v>1008257.3334315746</v>
      </c>
      <c r="V53" s="444">
        <v>1040134.561947413</v>
      </c>
      <c r="W53" s="444">
        <v>1065886.8175598844</v>
      </c>
      <c r="X53" s="331">
        <v>1092020.5763558564</v>
      </c>
      <c r="Y53" s="331">
        <v>1098627.6873157695</v>
      </c>
      <c r="Z53" s="331">
        <v>1144106.4131031451</v>
      </c>
      <c r="AA53" s="331">
        <v>1213140.2340625769</v>
      </c>
      <c r="AB53" s="331">
        <v>1285856.9521137553</v>
      </c>
      <c r="AC53" s="331">
        <v>1324252.4478722513</v>
      </c>
      <c r="AD53" s="331">
        <v>1389378.555260228</v>
      </c>
      <c r="AE53" s="331">
        <v>1499643.7601675096</v>
      </c>
      <c r="AF53" s="445">
        <v>1815349.6517223865</v>
      </c>
      <c r="AG53" s="444">
        <v>2342871.9707038919</v>
      </c>
      <c r="AH53" s="331"/>
      <c r="AI53" s="444"/>
      <c r="AJ53" s="331"/>
      <c r="AK53" s="444"/>
      <c r="AL53" s="444"/>
      <c r="AM53" s="444"/>
      <c r="AN53" s="444"/>
      <c r="AO53" s="444"/>
      <c r="AP53" s="444"/>
      <c r="AQ53" s="444"/>
      <c r="AR53" s="444"/>
      <c r="AS53" s="444"/>
      <c r="AT53" s="444"/>
      <c r="AU53" s="444"/>
      <c r="AV53" s="444"/>
      <c r="AW53" s="444"/>
      <c r="AX53" s="444"/>
      <c r="AY53" s="444"/>
      <c r="AZ53" s="444"/>
      <c r="BA53" s="444"/>
      <c r="BB53" s="444"/>
      <c r="BC53" s="444"/>
    </row>
    <row r="54" spans="1:55">
      <c r="A54" s="331">
        <v>628178.26786452695</v>
      </c>
      <c r="B54" s="331">
        <v>640722.52588996617</v>
      </c>
      <c r="C54" s="331">
        <v>640847.13028074475</v>
      </c>
      <c r="D54" s="444">
        <v>649947.43564005126</v>
      </c>
      <c r="E54" s="331">
        <v>662567.53370786377</v>
      </c>
      <c r="F54" s="331">
        <v>666936.53341724409</v>
      </c>
      <c r="G54" s="444">
        <v>682980.36191275169</v>
      </c>
      <c r="H54" s="331">
        <v>693863.08774201828</v>
      </c>
      <c r="I54" s="331">
        <v>710275.6159886166</v>
      </c>
      <c r="J54" s="331">
        <v>735659.93319061957</v>
      </c>
      <c r="K54" s="444">
        <v>760244.19334726315</v>
      </c>
      <c r="L54" s="331">
        <v>772088.64868320408</v>
      </c>
      <c r="M54" s="331">
        <v>788544.32672981487</v>
      </c>
      <c r="N54" s="331">
        <v>815353.74176304915</v>
      </c>
      <c r="O54" s="331">
        <v>838963.79407512769</v>
      </c>
      <c r="P54" s="331">
        <v>851121.67141348915</v>
      </c>
      <c r="Q54" s="331">
        <v>868595.24606050167</v>
      </c>
      <c r="R54" s="331">
        <v>918359.64449370245</v>
      </c>
      <c r="S54" s="331">
        <v>957764.30177478003</v>
      </c>
      <c r="T54" s="331">
        <v>979201.84127277695</v>
      </c>
      <c r="U54" s="444">
        <v>1015606.808818441</v>
      </c>
      <c r="V54" s="444">
        <v>1050411.3500586138</v>
      </c>
      <c r="W54" s="444">
        <v>1072545.3179871128</v>
      </c>
      <c r="X54" s="331">
        <v>1092627.8884714097</v>
      </c>
      <c r="Y54" s="331">
        <v>1104997.3716785468</v>
      </c>
      <c r="Z54" s="331">
        <v>1159366.7200951788</v>
      </c>
      <c r="AA54" s="331">
        <v>1231306.4973513677</v>
      </c>
      <c r="AB54" s="444">
        <v>1286937.6238533841</v>
      </c>
      <c r="AC54" s="444">
        <v>1338857.6571176373</v>
      </c>
      <c r="AD54" s="331">
        <v>1430466.300858231</v>
      </c>
      <c r="AE54" s="331">
        <v>1518452.2321756009</v>
      </c>
      <c r="AF54" s="444">
        <v>1848818.7531343591</v>
      </c>
      <c r="AG54" s="444">
        <v>2401109.6138100117</v>
      </c>
      <c r="AH54" s="331"/>
      <c r="AI54" s="444"/>
      <c r="AJ54" s="331"/>
      <c r="AK54" s="444"/>
      <c r="AL54" s="444"/>
      <c r="AM54" s="331"/>
      <c r="AN54" s="444"/>
      <c r="AO54" s="444"/>
      <c r="AP54" s="444"/>
      <c r="AQ54" s="444"/>
      <c r="AR54" s="444"/>
      <c r="AS54" s="444"/>
      <c r="AT54" s="444"/>
      <c r="AU54" s="444"/>
      <c r="AV54" s="444"/>
      <c r="AW54" s="444"/>
      <c r="AX54" s="444"/>
      <c r="AY54" s="444"/>
      <c r="AZ54" s="444"/>
      <c r="BA54" s="444"/>
      <c r="BB54" s="444"/>
      <c r="BC54" s="444"/>
    </row>
    <row r="55" spans="1:55">
      <c r="A55" s="331">
        <v>628178.26786452695</v>
      </c>
      <c r="B55" s="331">
        <v>641881.39583007968</v>
      </c>
      <c r="C55" s="444">
        <v>641019.24844608852</v>
      </c>
      <c r="D55" s="331">
        <v>652550.46922894043</v>
      </c>
      <c r="E55" s="331">
        <v>663930.00115119154</v>
      </c>
      <c r="F55" s="331">
        <v>669299.8328855997</v>
      </c>
      <c r="G55" s="444">
        <v>686746.37247837742</v>
      </c>
      <c r="H55" s="444">
        <v>697977.11952669476</v>
      </c>
      <c r="I55" s="331">
        <v>712086.66446124623</v>
      </c>
      <c r="J55" s="331">
        <v>735762.40743444324</v>
      </c>
      <c r="K55" s="444">
        <v>761541.10979124252</v>
      </c>
      <c r="L55" s="331">
        <v>775345.93659895356</v>
      </c>
      <c r="M55" s="331">
        <v>795299.3807459469</v>
      </c>
      <c r="N55" s="331">
        <v>820524.25684318715</v>
      </c>
      <c r="O55" s="331">
        <v>843815.98740984965</v>
      </c>
      <c r="P55" s="331">
        <v>860400.11434430804</v>
      </c>
      <c r="Q55" s="331">
        <v>876231.72143628332</v>
      </c>
      <c r="R55" s="331">
        <v>931550.53535581171</v>
      </c>
      <c r="S55" s="331">
        <v>960636.42150427727</v>
      </c>
      <c r="T55" s="444">
        <v>983805.67793915421</v>
      </c>
      <c r="U55" s="331">
        <v>1018987.9007328674</v>
      </c>
      <c r="V55" s="444">
        <v>1056145.5545909342</v>
      </c>
      <c r="W55" s="444">
        <v>1084022.7923856401</v>
      </c>
      <c r="X55" s="331">
        <v>1103363.6873717098</v>
      </c>
      <c r="Y55" s="331">
        <v>1111614.8541599684</v>
      </c>
      <c r="Z55" s="331">
        <v>1164152.2909455698</v>
      </c>
      <c r="AA55" s="331">
        <v>1245209.608943634</v>
      </c>
      <c r="AB55" s="331">
        <v>1322856.1447061845</v>
      </c>
      <c r="AC55" s="331">
        <v>1348190.8222318518</v>
      </c>
      <c r="AD55" s="331">
        <v>1448964.7802678081</v>
      </c>
      <c r="AE55" s="444">
        <v>1521253.08869411</v>
      </c>
      <c r="AF55" s="444">
        <v>2055946.6207396791</v>
      </c>
      <c r="AG55" s="331">
        <v>2599143.5462815827</v>
      </c>
      <c r="AH55" s="331"/>
      <c r="AI55" s="444"/>
      <c r="AJ55" s="331"/>
      <c r="AK55" s="444"/>
      <c r="AL55" s="444"/>
      <c r="AM55" s="444"/>
      <c r="AN55" s="331"/>
      <c r="AO55" s="444"/>
      <c r="AP55" s="444"/>
      <c r="AQ55" s="444"/>
      <c r="AR55" s="444"/>
      <c r="AS55" s="444"/>
      <c r="AT55" s="444"/>
      <c r="AU55" s="444"/>
      <c r="AV55" s="444"/>
      <c r="AW55" s="444"/>
      <c r="AX55" s="444"/>
      <c r="AY55" s="444"/>
      <c r="AZ55" s="444"/>
      <c r="BA55" s="444"/>
      <c r="BB55" s="444"/>
      <c r="BC55" s="444"/>
    </row>
    <row r="56" spans="1:55">
      <c r="A56" s="251">
        <v>628178.26786452695</v>
      </c>
      <c r="B56" s="331">
        <v>641917.96197474247</v>
      </c>
      <c r="C56" s="444">
        <v>641269.09864477208</v>
      </c>
      <c r="D56" s="444">
        <v>652741.14189729979</v>
      </c>
      <c r="E56" s="331">
        <v>665762.59115914791</v>
      </c>
      <c r="F56" s="331">
        <v>673987.92600880377</v>
      </c>
      <c r="G56" s="444">
        <v>688298.7896657465</v>
      </c>
      <c r="H56" s="331">
        <v>704568.10930340597</v>
      </c>
      <c r="I56" s="331">
        <v>723554.02424359613</v>
      </c>
      <c r="J56" s="331">
        <v>742032.09628483525</v>
      </c>
      <c r="K56" s="331">
        <v>765699.53163548734</v>
      </c>
      <c r="L56" s="331">
        <v>777728.59206593537</v>
      </c>
      <c r="M56" s="331">
        <v>806254.56775772269</v>
      </c>
      <c r="N56" s="444">
        <v>826271.66632152372</v>
      </c>
      <c r="O56" s="331">
        <v>845529.94378690817</v>
      </c>
      <c r="P56" s="331">
        <v>865618.43760283221</v>
      </c>
      <c r="Q56" s="331">
        <v>881862.99809099501</v>
      </c>
      <c r="R56" s="331">
        <v>938374.57296270644</v>
      </c>
      <c r="S56" s="331">
        <v>961679.79121347691</v>
      </c>
      <c r="T56" s="331">
        <v>984241.11346773908</v>
      </c>
      <c r="U56" s="444">
        <v>1030517.8172462552</v>
      </c>
      <c r="V56" s="444">
        <v>1066336.4022034092</v>
      </c>
      <c r="W56" s="331">
        <v>1108998.6346041285</v>
      </c>
      <c r="X56" s="331">
        <v>1126754.284822918</v>
      </c>
      <c r="Y56" s="331">
        <v>1120159.2196928828</v>
      </c>
      <c r="Z56" s="331">
        <v>1219086.8481475611</v>
      </c>
      <c r="AA56" s="331">
        <v>1249980.0227535015</v>
      </c>
      <c r="AB56" s="331">
        <v>1346457.9626952773</v>
      </c>
      <c r="AC56" s="331">
        <v>1380067.0096336107</v>
      </c>
      <c r="AD56" s="331">
        <v>1453281.2643479337</v>
      </c>
      <c r="AE56" s="331">
        <v>1544239.9766500934</v>
      </c>
      <c r="AF56" s="444">
        <v>2088983.8587902698</v>
      </c>
      <c r="AG56" s="331">
        <v>2637308.2938172352</v>
      </c>
      <c r="AH56" s="331"/>
      <c r="AI56" s="444"/>
      <c r="AJ56" s="331"/>
      <c r="AK56" s="444"/>
      <c r="AL56" s="444"/>
      <c r="AM56" s="444"/>
      <c r="AN56" s="331"/>
      <c r="AO56" s="331"/>
      <c r="AP56" s="444"/>
      <c r="AQ56" s="444"/>
      <c r="AR56" s="444"/>
      <c r="AS56" s="444"/>
      <c r="AT56" s="446"/>
      <c r="AU56" s="444"/>
      <c r="AV56" s="444"/>
      <c r="AW56" s="444"/>
      <c r="AX56" s="444"/>
      <c r="AY56" s="444"/>
      <c r="AZ56" s="444"/>
      <c r="BA56" s="444"/>
      <c r="BB56" s="444"/>
      <c r="BC56" s="444"/>
    </row>
    <row r="57" spans="1:55">
      <c r="A57" s="251">
        <v>628178.26786452695</v>
      </c>
      <c r="B57" s="251">
        <v>642353.59188367636</v>
      </c>
      <c r="C57" s="331">
        <v>642556.7138697214</v>
      </c>
      <c r="D57" s="444">
        <v>656979.42680461786</v>
      </c>
      <c r="E57" s="331">
        <v>665918.14430050144</v>
      </c>
      <c r="F57" s="331">
        <v>675733.92909450782</v>
      </c>
      <c r="G57" s="331">
        <v>693672.26920665847</v>
      </c>
      <c r="H57" s="331">
        <v>705314.91312787717</v>
      </c>
      <c r="I57" s="331">
        <v>728286.42210419988</v>
      </c>
      <c r="J57" s="331">
        <v>743330.17211255454</v>
      </c>
      <c r="K57" s="444">
        <v>772195.49752296216</v>
      </c>
      <c r="L57" s="444">
        <v>778874.17173315666</v>
      </c>
      <c r="M57" s="444">
        <v>813259.22277482552</v>
      </c>
      <c r="N57" s="331">
        <v>838657.34251845069</v>
      </c>
      <c r="O57" s="444">
        <v>846505.6203939775</v>
      </c>
      <c r="P57" s="331">
        <v>866572.95753986435</v>
      </c>
      <c r="Q57" s="331">
        <v>888760.92593865655</v>
      </c>
      <c r="R57" s="331">
        <v>942702.74159457185</v>
      </c>
      <c r="S57" s="331">
        <v>965083.51129104244</v>
      </c>
      <c r="T57" s="331">
        <v>999173.23516793619</v>
      </c>
      <c r="U57" s="444">
        <v>1034545.948170623</v>
      </c>
      <c r="V57" s="442">
        <v>1072757.0688772239</v>
      </c>
      <c r="W57" s="444">
        <v>1109041.3146088365</v>
      </c>
      <c r="X57" s="331">
        <v>1134983.06030678</v>
      </c>
      <c r="Y57" s="444">
        <v>1139169.3939290624</v>
      </c>
      <c r="Z57" s="331">
        <v>1220748.1352500326</v>
      </c>
      <c r="AA57" s="331">
        <v>1300075.8265390925</v>
      </c>
      <c r="AB57" s="331">
        <v>1347142.8000012133</v>
      </c>
      <c r="AC57" s="331">
        <v>1390776.0550992256</v>
      </c>
      <c r="AD57" s="331">
        <v>1466795.7323485184</v>
      </c>
      <c r="AE57" s="331">
        <v>1638254.2449361749</v>
      </c>
      <c r="AF57" s="444">
        <v>2124437.1445399537</v>
      </c>
      <c r="AG57" s="331"/>
      <c r="AH57" s="331"/>
      <c r="AI57" s="444"/>
      <c r="AJ57" s="331"/>
      <c r="AK57" s="444"/>
      <c r="AL57" s="444"/>
      <c r="AM57" s="331"/>
      <c r="AN57" s="444"/>
      <c r="AO57" s="444"/>
      <c r="AP57" s="444"/>
      <c r="AQ57" s="444"/>
      <c r="AR57" s="331"/>
      <c r="AS57" s="331"/>
      <c r="AT57" s="444"/>
      <c r="AU57" s="331"/>
      <c r="AV57" s="331"/>
      <c r="AW57" s="331"/>
      <c r="AX57" s="331"/>
      <c r="AY57" s="331"/>
      <c r="AZ57" s="331"/>
      <c r="BA57" s="331"/>
      <c r="BB57" s="331"/>
      <c r="BC57" s="331"/>
    </row>
    <row r="58" spans="1:55">
      <c r="A58" s="251">
        <v>628178.26786452695</v>
      </c>
      <c r="B58" s="331">
        <v>642564.05321822502</v>
      </c>
      <c r="C58" s="331">
        <v>642739.91017751372</v>
      </c>
      <c r="D58" s="444">
        <v>660624.65513368871</v>
      </c>
      <c r="E58" s="331">
        <v>667076.49502878077</v>
      </c>
      <c r="F58" s="331">
        <v>680527.208292127</v>
      </c>
      <c r="G58" s="444">
        <v>700447.63956138201</v>
      </c>
      <c r="H58" s="331">
        <v>708554.43959138554</v>
      </c>
      <c r="I58" s="251">
        <v>729233.98205667106</v>
      </c>
      <c r="J58" s="444">
        <v>753593.71718250739</v>
      </c>
      <c r="K58" s="444">
        <v>786518.211033731</v>
      </c>
      <c r="L58" s="331">
        <v>799334.44483365619</v>
      </c>
      <c r="M58" s="331">
        <v>818192.314446965</v>
      </c>
      <c r="N58" s="444">
        <v>842748.40571317659</v>
      </c>
      <c r="O58" s="331">
        <v>848012.65459653537</v>
      </c>
      <c r="P58" s="444">
        <v>866832.59859321057</v>
      </c>
      <c r="Q58" s="331">
        <v>892089.59353999328</v>
      </c>
      <c r="R58" s="331">
        <v>945846.05734892958</v>
      </c>
      <c r="S58" s="331">
        <v>968968.29182688019</v>
      </c>
      <c r="T58" s="331">
        <v>1009280.7078254104</v>
      </c>
      <c r="U58" s="444">
        <v>1037979.316244984</v>
      </c>
      <c r="V58" s="444">
        <v>1083035.9632973804</v>
      </c>
      <c r="W58" s="331">
        <v>1118111.3121606032</v>
      </c>
      <c r="X58" s="331">
        <v>1139416.0795806411</v>
      </c>
      <c r="Y58" s="331">
        <v>1170698.3274715699</v>
      </c>
      <c r="Z58" s="331">
        <v>1225891.7082093193</v>
      </c>
      <c r="AA58" s="331">
        <v>1308298.7698009103</v>
      </c>
      <c r="AB58" s="331">
        <v>1353820.2814588742</v>
      </c>
      <c r="AC58" s="444">
        <v>1393297.683609236</v>
      </c>
      <c r="AD58" s="331">
        <v>1471466.0836693356</v>
      </c>
      <c r="AE58" s="444">
        <v>1685454.6545427397</v>
      </c>
      <c r="AF58" s="444">
        <v>2169459.7474047355</v>
      </c>
      <c r="AG58" s="331"/>
      <c r="AH58" s="331"/>
      <c r="AI58" s="444"/>
      <c r="AJ58" s="331"/>
      <c r="AK58" s="444"/>
      <c r="AL58" s="444"/>
      <c r="AM58" s="331"/>
      <c r="AN58" s="444"/>
      <c r="AO58" s="331"/>
      <c r="AP58" s="444"/>
      <c r="AQ58" s="444"/>
      <c r="AR58" s="444"/>
      <c r="AS58" s="444"/>
      <c r="AT58" s="444"/>
      <c r="AU58" s="444"/>
      <c r="AV58" s="444"/>
      <c r="AW58" s="444"/>
      <c r="AX58" s="444"/>
      <c r="AY58" s="444"/>
      <c r="AZ58" s="444"/>
      <c r="BA58" s="444"/>
      <c r="BB58" s="444"/>
      <c r="BC58" s="444"/>
    </row>
    <row r="59" spans="1:55">
      <c r="A59" s="251">
        <v>628178.26786452695</v>
      </c>
      <c r="B59" s="331">
        <v>642568.38529583556</v>
      </c>
      <c r="C59" s="331">
        <v>642894.43220262113</v>
      </c>
      <c r="D59" s="444">
        <v>660997.00688669097</v>
      </c>
      <c r="E59" s="331">
        <v>667637.70707888401</v>
      </c>
      <c r="F59" s="331">
        <v>682570.61674174236</v>
      </c>
      <c r="G59" s="331">
        <v>705832.73669620184</v>
      </c>
      <c r="H59" s="331">
        <v>715099.22335310502</v>
      </c>
      <c r="I59" s="331">
        <v>734595.47929972433</v>
      </c>
      <c r="J59" s="331">
        <v>758255.74709725846</v>
      </c>
      <c r="K59" s="444">
        <v>792132.3668097544</v>
      </c>
      <c r="L59" s="331">
        <v>802075.16389948921</v>
      </c>
      <c r="M59" s="444">
        <v>821960.05927461095</v>
      </c>
      <c r="N59" s="331">
        <v>852108.27198287903</v>
      </c>
      <c r="O59" s="331">
        <v>850919.02391779365</v>
      </c>
      <c r="P59" s="331">
        <v>871926.78392574657</v>
      </c>
      <c r="Q59" s="331">
        <v>902924.69278740499</v>
      </c>
      <c r="R59" s="331">
        <v>947352.2469766516</v>
      </c>
      <c r="S59" s="331">
        <v>971039.53027805127</v>
      </c>
      <c r="T59" s="444">
        <v>1010279.2768868455</v>
      </c>
      <c r="U59" s="331">
        <v>1048475.3656678724</v>
      </c>
      <c r="V59" s="444">
        <v>1094243.6497347322</v>
      </c>
      <c r="W59" s="444">
        <v>1128928.3551477133</v>
      </c>
      <c r="X59" s="331">
        <v>1140586.1442354675</v>
      </c>
      <c r="Y59" s="331">
        <v>1172521.5859630606</v>
      </c>
      <c r="Z59" s="331">
        <v>1239715.0657862518</v>
      </c>
      <c r="AA59" s="331">
        <v>1322030.1507850762</v>
      </c>
      <c r="AB59" s="444">
        <v>1362604.8764363276</v>
      </c>
      <c r="AC59" s="331">
        <v>1407529.060153207</v>
      </c>
      <c r="AD59" s="331">
        <v>1478164.0763758814</v>
      </c>
      <c r="AE59" s="444">
        <v>1716105.8029817604</v>
      </c>
      <c r="AF59" s="444">
        <v>2234199.8918970362</v>
      </c>
      <c r="AG59" s="331"/>
      <c r="AH59" s="331"/>
      <c r="AI59" s="444"/>
      <c r="AJ59" s="331"/>
      <c r="AK59" s="444"/>
      <c r="AL59" s="444"/>
      <c r="AM59" s="444"/>
      <c r="AN59" s="444"/>
      <c r="AO59" s="444"/>
      <c r="AP59" s="444"/>
      <c r="AQ59" s="444"/>
      <c r="AR59" s="444"/>
      <c r="AS59" s="444"/>
      <c r="AT59" s="444"/>
      <c r="AU59" s="444"/>
      <c r="AV59" s="444"/>
      <c r="AW59" s="444"/>
      <c r="AX59" s="444"/>
      <c r="AY59" s="444"/>
      <c r="AZ59" s="444"/>
      <c r="BA59" s="444"/>
      <c r="BB59" s="444"/>
      <c r="BC59" s="444"/>
    </row>
    <row r="60" spans="1:55">
      <c r="A60" s="251">
        <v>628178.26786452695</v>
      </c>
      <c r="B60" s="331">
        <v>643153.22256914992</v>
      </c>
      <c r="C60" s="444">
        <v>644877.82110984996</v>
      </c>
      <c r="D60" s="444">
        <v>663729.13752205204</v>
      </c>
      <c r="E60" s="331">
        <v>670649.86977938842</v>
      </c>
      <c r="F60" s="331">
        <v>683811.72136474878</v>
      </c>
      <c r="G60" s="331">
        <v>705998.93928540288</v>
      </c>
      <c r="H60" s="331">
        <v>717849.2008355665</v>
      </c>
      <c r="I60" s="251">
        <v>735354.79201824614</v>
      </c>
      <c r="J60" s="331">
        <v>759304.08798602771</v>
      </c>
      <c r="K60" s="444">
        <v>803698.77170847286</v>
      </c>
      <c r="L60" s="331">
        <v>803843.58451368054</v>
      </c>
      <c r="M60" s="444">
        <v>826137.62497014913</v>
      </c>
      <c r="N60" s="331">
        <v>863702.05774743878</v>
      </c>
      <c r="O60" s="331">
        <v>852565.80166838202</v>
      </c>
      <c r="P60" s="331">
        <v>886038.16044702067</v>
      </c>
      <c r="Q60" s="331">
        <v>908644.61664075032</v>
      </c>
      <c r="R60" s="331">
        <v>947663.18492513336</v>
      </c>
      <c r="S60" s="331">
        <v>975774.36743377743</v>
      </c>
      <c r="T60" s="331">
        <v>1011962.7916816917</v>
      </c>
      <c r="U60" s="444">
        <v>1052496.0136883324</v>
      </c>
      <c r="V60" s="331">
        <v>1108640.9832630192</v>
      </c>
      <c r="W60" s="444">
        <v>1132182.8516857333</v>
      </c>
      <c r="X60" s="331">
        <v>1144481.6154542915</v>
      </c>
      <c r="Y60" s="331">
        <v>1174727.1674561845</v>
      </c>
      <c r="Z60" s="331">
        <v>1246033.6339263916</v>
      </c>
      <c r="AA60" s="331">
        <v>1322055.5842089779</v>
      </c>
      <c r="AB60" s="331">
        <v>1375158.4373553859</v>
      </c>
      <c r="AC60" s="444">
        <v>1420977.2589552896</v>
      </c>
      <c r="AD60" s="331">
        <v>1482995.8281080858</v>
      </c>
      <c r="AE60" s="331">
        <v>1738703.208542994</v>
      </c>
      <c r="AF60" s="444">
        <v>2291740.1623620577</v>
      </c>
      <c r="AG60" s="331"/>
      <c r="AH60" s="331"/>
      <c r="AI60" s="444"/>
      <c r="AJ60" s="331"/>
      <c r="AK60" s="444"/>
      <c r="AL60" s="444"/>
      <c r="AM60" s="331"/>
      <c r="AN60" s="444"/>
      <c r="AO60" s="331"/>
      <c r="AP60" s="444"/>
      <c r="AQ60" s="444"/>
      <c r="AR60" s="444"/>
      <c r="AS60" s="444"/>
      <c r="AT60" s="444"/>
      <c r="AU60" s="444"/>
      <c r="AV60" s="444"/>
      <c r="AW60" s="444"/>
      <c r="AX60" s="444"/>
      <c r="AY60" s="444"/>
      <c r="AZ60" s="444"/>
      <c r="BA60" s="444"/>
      <c r="BB60" s="444"/>
      <c r="BC60" s="444"/>
    </row>
    <row r="61" spans="1:55">
      <c r="A61" s="251">
        <v>628178.26786452695</v>
      </c>
      <c r="B61" s="251">
        <v>643270.13698147913</v>
      </c>
      <c r="C61" s="331">
        <v>646065.30037494551</v>
      </c>
      <c r="D61" s="331">
        <v>665003.58988272981</v>
      </c>
      <c r="E61" s="331">
        <v>672270.3324030675</v>
      </c>
      <c r="F61" s="331">
        <v>683909.86001350102</v>
      </c>
      <c r="G61" s="331">
        <v>707749.57835549512</v>
      </c>
      <c r="H61" s="331">
        <v>718989.68400196848</v>
      </c>
      <c r="I61" s="331">
        <v>739881.92698323936</v>
      </c>
      <c r="J61" s="331">
        <v>763443.26632789662</v>
      </c>
      <c r="K61" s="444">
        <v>805226.35809871438</v>
      </c>
      <c r="L61" s="444">
        <v>804682.32040887</v>
      </c>
      <c r="M61" s="331">
        <v>838696.96029792423</v>
      </c>
      <c r="N61" s="444">
        <v>864021.310698007</v>
      </c>
      <c r="O61" s="331">
        <v>860716.34071924421</v>
      </c>
      <c r="P61" s="331">
        <v>887497.54294942413</v>
      </c>
      <c r="Q61" s="331">
        <v>923641.23169552465</v>
      </c>
      <c r="R61" s="331">
        <v>950783.83469863085</v>
      </c>
      <c r="S61" s="331">
        <v>978885.2654726262</v>
      </c>
      <c r="T61" s="331">
        <v>1012434.6725886754</v>
      </c>
      <c r="U61" s="444">
        <v>1054564.8809478113</v>
      </c>
      <c r="V61" s="444">
        <v>1137675.7374325171</v>
      </c>
      <c r="W61" s="444">
        <v>1144246.8656906765</v>
      </c>
      <c r="X61" s="331">
        <v>1171943.5504675978</v>
      </c>
      <c r="Y61" s="331">
        <v>1198524.4490795911</v>
      </c>
      <c r="Z61" s="331">
        <v>1253183.886676328</v>
      </c>
      <c r="AA61" s="444">
        <v>1334173.577606359</v>
      </c>
      <c r="AB61" s="444">
        <v>1386442.6936069073</v>
      </c>
      <c r="AC61" s="331">
        <v>1441688.3242243351</v>
      </c>
      <c r="AD61" s="331">
        <v>1504487.656633355</v>
      </c>
      <c r="AE61" s="444">
        <v>1843448.5318377211</v>
      </c>
      <c r="AF61" s="444">
        <v>2301592.5234539094</v>
      </c>
      <c r="AG61" s="444"/>
      <c r="AH61" s="331"/>
      <c r="AI61" s="444"/>
      <c r="AJ61" s="331"/>
      <c r="AK61" s="444"/>
      <c r="AL61" s="444"/>
      <c r="AM61" s="444"/>
      <c r="AN61" s="444"/>
      <c r="AO61" s="444"/>
      <c r="AP61" s="444"/>
      <c r="AQ61" s="444"/>
      <c r="AR61" s="444"/>
      <c r="AS61" s="444"/>
      <c r="AT61" s="444"/>
      <c r="AU61" s="444"/>
      <c r="AV61" s="444"/>
      <c r="AW61" s="444"/>
      <c r="AX61" s="444"/>
      <c r="AY61" s="444"/>
      <c r="AZ61" s="444"/>
      <c r="BA61" s="444"/>
      <c r="BB61" s="444"/>
      <c r="BC61" s="444"/>
    </row>
    <row r="62" spans="1:55">
      <c r="A62" s="331">
        <v>628178.26786452695</v>
      </c>
      <c r="B62" s="331">
        <v>644521.6283890073</v>
      </c>
      <c r="C62" s="251">
        <v>646542.47679894813</v>
      </c>
      <c r="D62" s="331">
        <v>665719.10764256283</v>
      </c>
      <c r="E62" s="331">
        <v>672314.26591160218</v>
      </c>
      <c r="F62" s="331">
        <v>684031.17500841967</v>
      </c>
      <c r="G62" s="444">
        <v>709766.84035428381</v>
      </c>
      <c r="H62" s="331">
        <v>721707.50086853723</v>
      </c>
      <c r="I62" s="251">
        <v>745291.34721386491</v>
      </c>
      <c r="J62" s="444">
        <v>767456.18084703246</v>
      </c>
      <c r="K62" s="331">
        <v>811714.95636657858</v>
      </c>
      <c r="L62" s="444">
        <v>810353.62867020536</v>
      </c>
      <c r="M62" s="331">
        <v>839711.99240487663</v>
      </c>
      <c r="N62" s="331">
        <v>868748.32122073113</v>
      </c>
      <c r="O62" s="331">
        <v>865789.18022157741</v>
      </c>
      <c r="P62" s="331">
        <v>889166.33095959201</v>
      </c>
      <c r="Q62" s="444">
        <v>924296.47689025465</v>
      </c>
      <c r="R62" s="331">
        <v>956549.81259650073</v>
      </c>
      <c r="S62" s="331">
        <v>994062.91138523561</v>
      </c>
      <c r="T62" s="331">
        <v>1019697.3225526822</v>
      </c>
      <c r="U62" s="331">
        <v>1059240.6421576219</v>
      </c>
      <c r="V62" s="444">
        <v>1142775.9572797962</v>
      </c>
      <c r="W62" s="331">
        <v>1145132.5707021565</v>
      </c>
      <c r="X62" s="331">
        <v>1186837.655433625</v>
      </c>
      <c r="Y62" s="331">
        <v>1215315.0250948169</v>
      </c>
      <c r="Z62" s="331">
        <v>1255579.1855235258</v>
      </c>
      <c r="AA62" s="331">
        <v>1347716.3604531025</v>
      </c>
      <c r="AB62" s="331">
        <v>1388868.6498008585</v>
      </c>
      <c r="AC62" s="444">
        <v>1449245.5717357425</v>
      </c>
      <c r="AD62" s="331">
        <v>1539252.7026635224</v>
      </c>
      <c r="AE62" s="444">
        <v>1890063.58344602</v>
      </c>
      <c r="AF62" s="444">
        <v>2476183.4005688317</v>
      </c>
      <c r="AG62" s="444"/>
      <c r="AH62" s="331"/>
      <c r="AI62" s="444"/>
      <c r="AJ62" s="331"/>
      <c r="AK62" s="444"/>
      <c r="AL62" s="444"/>
      <c r="AM62" s="331"/>
      <c r="AN62" s="444"/>
      <c r="AO62" s="444"/>
      <c r="AP62" s="445"/>
      <c r="AQ62" s="444"/>
      <c r="AR62" s="444"/>
      <c r="AS62" s="444"/>
      <c r="AT62" s="444"/>
      <c r="AU62" s="444"/>
      <c r="AV62" s="444"/>
      <c r="AW62" s="444"/>
      <c r="AX62" s="444"/>
      <c r="AY62" s="444"/>
      <c r="AZ62" s="444"/>
      <c r="BA62" s="444"/>
      <c r="BB62" s="444"/>
      <c r="BC62" s="444"/>
    </row>
    <row r="63" spans="1:55">
      <c r="A63" s="251">
        <v>628178.26786452695</v>
      </c>
      <c r="B63" s="331">
        <v>645576.80851112399</v>
      </c>
      <c r="C63" s="331">
        <v>646591.11457039369</v>
      </c>
      <c r="D63" s="331">
        <v>666790.95003403677</v>
      </c>
      <c r="E63" s="331">
        <v>672483.94495978276</v>
      </c>
      <c r="F63" s="331">
        <v>684327.31789513235</v>
      </c>
      <c r="G63" s="444">
        <v>710128.64573340875</v>
      </c>
      <c r="H63" s="331">
        <v>721740.0241199733</v>
      </c>
      <c r="I63" s="251">
        <v>749904.68452303682</v>
      </c>
      <c r="J63" s="331">
        <v>770132.89172504144</v>
      </c>
      <c r="K63" s="331">
        <v>814389.55078692338</v>
      </c>
      <c r="L63" s="444">
        <v>818829.49345481396</v>
      </c>
      <c r="M63" s="444">
        <v>858145.35577703977</v>
      </c>
      <c r="N63" s="331">
        <v>870124.1318051063</v>
      </c>
      <c r="O63" s="444">
        <v>866736.7271950905</v>
      </c>
      <c r="P63" s="331">
        <v>892618.56973343517</v>
      </c>
      <c r="Q63" s="331">
        <v>924984.21925157635</v>
      </c>
      <c r="R63" s="331">
        <v>962129.29522945837</v>
      </c>
      <c r="S63" s="331">
        <v>1008015.7536275922</v>
      </c>
      <c r="T63" s="331">
        <v>1023043.3231247186</v>
      </c>
      <c r="U63" s="444">
        <v>1065717.3795263241</v>
      </c>
      <c r="V63" s="444">
        <v>1145590.7728552376</v>
      </c>
      <c r="W63" s="331">
        <v>1161345.1257815133</v>
      </c>
      <c r="X63" s="331">
        <v>1197656.3917596547</v>
      </c>
      <c r="Y63" s="444">
        <v>1222731.3562928285</v>
      </c>
      <c r="Z63" s="331">
        <v>1294054.6433817234</v>
      </c>
      <c r="AA63" s="331">
        <v>1375508.7334671055</v>
      </c>
      <c r="AB63" s="331">
        <v>1412426.69437683</v>
      </c>
      <c r="AC63" s="444">
        <v>1460308.2237431528</v>
      </c>
      <c r="AD63" s="331">
        <v>1602889.3985853279</v>
      </c>
      <c r="AE63" s="331">
        <v>1969341.4907065518</v>
      </c>
      <c r="AF63" s="444">
        <v>2544754.6386226658</v>
      </c>
      <c r="AG63" s="444"/>
      <c r="AH63" s="331"/>
      <c r="AI63" s="445"/>
      <c r="AJ63" s="331"/>
      <c r="AK63" s="444"/>
      <c r="AL63" s="444"/>
      <c r="AM63" s="444"/>
      <c r="AN63" s="331"/>
      <c r="AO63" s="444"/>
      <c r="AP63" s="444"/>
      <c r="AQ63" s="444"/>
      <c r="AR63" s="444"/>
      <c r="AS63" s="444"/>
      <c r="AT63" s="444"/>
      <c r="AU63" s="444"/>
      <c r="AV63" s="444"/>
      <c r="AW63" s="444"/>
      <c r="AX63" s="444"/>
      <c r="AY63" s="444"/>
      <c r="AZ63" s="444"/>
      <c r="BA63" s="444"/>
      <c r="BB63" s="444"/>
      <c r="BC63" s="444"/>
    </row>
    <row r="64" spans="1:55">
      <c r="A64" s="251">
        <v>628178.26786452695</v>
      </c>
      <c r="B64" s="331">
        <v>646189.19006735785</v>
      </c>
      <c r="C64" s="331">
        <v>646658.30819488748</v>
      </c>
      <c r="D64" s="331">
        <v>668744.3872214678</v>
      </c>
      <c r="E64" s="331">
        <v>673749.56384335388</v>
      </c>
      <c r="F64" s="331">
        <v>691108.94497120171</v>
      </c>
      <c r="G64" s="444">
        <v>711435.08306364436</v>
      </c>
      <c r="H64" s="331">
        <v>723413.00169943925</v>
      </c>
      <c r="I64" s="251">
        <v>757127.30167409615</v>
      </c>
      <c r="J64" s="331">
        <v>774522.22218043345</v>
      </c>
      <c r="K64" s="331">
        <v>816797.97832392575</v>
      </c>
      <c r="L64" s="331">
        <v>826881.69684049743</v>
      </c>
      <c r="M64" s="444">
        <v>866296.00071012287</v>
      </c>
      <c r="N64" s="331">
        <v>876026.89375620405</v>
      </c>
      <c r="O64" s="444">
        <v>870445.84727746923</v>
      </c>
      <c r="P64" s="331">
        <v>895209.46003844426</v>
      </c>
      <c r="Q64" s="331">
        <v>925308.03946681181</v>
      </c>
      <c r="R64" s="444">
        <v>975555.42420570576</v>
      </c>
      <c r="S64" s="331">
        <v>1012043.1848877714</v>
      </c>
      <c r="T64" s="331">
        <v>1023775.8081320078</v>
      </c>
      <c r="U64" s="444">
        <v>1094671.373966489</v>
      </c>
      <c r="V64" s="331">
        <v>1148260.9604471237</v>
      </c>
      <c r="W64" s="444">
        <v>1182585.546914364</v>
      </c>
      <c r="X64" s="331">
        <v>1201548.8451189173</v>
      </c>
      <c r="Y64" s="331">
        <v>1237814.3148798512</v>
      </c>
      <c r="Z64" s="331">
        <v>1300848.1438645879</v>
      </c>
      <c r="AA64" s="331">
        <v>1382813.737432529</v>
      </c>
      <c r="AB64" s="331">
        <v>1413847.5580059714</v>
      </c>
      <c r="AC64" s="331">
        <v>1464768.0106353611</v>
      </c>
      <c r="AD64" s="331">
        <v>1627113.6609254899</v>
      </c>
      <c r="AE64" s="444">
        <v>2017614.1820329027</v>
      </c>
      <c r="AF64" s="444"/>
      <c r="AG64" s="331"/>
      <c r="AH64" s="444"/>
      <c r="AI64" s="444"/>
      <c r="AJ64" s="331"/>
      <c r="AK64" s="444"/>
      <c r="AL64" s="444"/>
      <c r="AM64" s="444"/>
      <c r="AN64" s="444"/>
      <c r="AO64" s="331"/>
      <c r="AP64" s="444"/>
      <c r="AQ64" s="444"/>
      <c r="AR64" s="444"/>
      <c r="AS64" s="444"/>
      <c r="AT64" s="444"/>
      <c r="AU64" s="444"/>
      <c r="AV64" s="444"/>
      <c r="AW64" s="444"/>
      <c r="AX64" s="444"/>
      <c r="AY64" s="444"/>
      <c r="AZ64" s="444"/>
      <c r="BA64" s="444"/>
      <c r="BB64" s="444"/>
      <c r="BC64" s="444"/>
    </row>
    <row r="65" spans="1:55">
      <c r="A65" s="251">
        <v>628178.26786452695</v>
      </c>
      <c r="B65" s="331">
        <v>646861.35377723933</v>
      </c>
      <c r="C65" s="331">
        <v>646726.95117858378</v>
      </c>
      <c r="D65" s="331">
        <v>669304.3579198377</v>
      </c>
      <c r="E65" s="444">
        <v>673769.9522975405</v>
      </c>
      <c r="F65" s="251">
        <v>691626.28982838325</v>
      </c>
      <c r="G65" s="331">
        <v>713496.03410336724</v>
      </c>
      <c r="H65" s="331">
        <v>724123.5788466332</v>
      </c>
      <c r="I65" s="251">
        <v>758554.16345728643</v>
      </c>
      <c r="J65" s="331">
        <v>782245.87507631769</v>
      </c>
      <c r="K65" s="444">
        <v>818436.958117884</v>
      </c>
      <c r="L65" s="331">
        <v>827030.92550638784</v>
      </c>
      <c r="M65" s="331">
        <v>869029.92724732205</v>
      </c>
      <c r="N65" s="331">
        <v>877977.1273190584</v>
      </c>
      <c r="O65" s="444">
        <v>879418.70364751143</v>
      </c>
      <c r="P65" s="331">
        <v>896993.55735461367</v>
      </c>
      <c r="Q65" s="331">
        <v>940508.60436712729</v>
      </c>
      <c r="R65" s="331">
        <v>982786.30685398402</v>
      </c>
      <c r="S65" s="331">
        <v>1034912.6474113768</v>
      </c>
      <c r="T65" s="331">
        <v>1071023.2729555583</v>
      </c>
      <c r="U65" s="444">
        <v>1101290.476242573</v>
      </c>
      <c r="V65" s="444">
        <v>1152382.5413231626</v>
      </c>
      <c r="W65" s="444">
        <v>1195452.388302586</v>
      </c>
      <c r="X65" s="331">
        <v>1230417.9295404588</v>
      </c>
      <c r="Y65" s="331">
        <v>1243112.1641407749</v>
      </c>
      <c r="Z65" s="444">
        <v>1304725.2631695089</v>
      </c>
      <c r="AA65" s="331">
        <v>1389668.7457664912</v>
      </c>
      <c r="AB65" s="331">
        <v>1414140.8069766511</v>
      </c>
      <c r="AC65" s="444">
        <v>1474466.3669462996</v>
      </c>
      <c r="AD65" s="331">
        <v>1675685.7376340993</v>
      </c>
      <c r="AE65" s="331">
        <v>2048283.043874566</v>
      </c>
      <c r="AF65" s="444"/>
      <c r="AG65" s="444"/>
      <c r="AH65" s="444"/>
      <c r="AI65" s="444"/>
      <c r="AJ65" s="331"/>
      <c r="AK65" s="444"/>
      <c r="AL65" s="444"/>
      <c r="AM65" s="444"/>
      <c r="AN65" s="444"/>
      <c r="AO65" s="444"/>
      <c r="AP65" s="444"/>
      <c r="AQ65" s="444"/>
      <c r="AR65" s="444"/>
      <c r="AS65" s="444"/>
      <c r="AT65" s="444"/>
      <c r="AU65" s="444"/>
      <c r="AV65" s="444"/>
      <c r="AW65" s="444"/>
      <c r="AX65" s="444"/>
      <c r="AY65" s="444"/>
      <c r="AZ65" s="444"/>
      <c r="BA65" s="444"/>
      <c r="BB65" s="444"/>
      <c r="BC65" s="444"/>
    </row>
    <row r="66" spans="1:55">
      <c r="A66" s="251">
        <v>628178.26786452695</v>
      </c>
      <c r="B66" s="331">
        <v>647531.09458627366</v>
      </c>
      <c r="C66" s="331">
        <v>649020.29941580433</v>
      </c>
      <c r="D66" s="331">
        <v>669358.08894879289</v>
      </c>
      <c r="E66" s="331">
        <v>675447.8070245015</v>
      </c>
      <c r="F66" s="331">
        <v>693275.39667798881</v>
      </c>
      <c r="G66" s="444">
        <v>713816.501290821</v>
      </c>
      <c r="H66" s="331">
        <v>728004.70892716968</v>
      </c>
      <c r="I66" s="331">
        <v>758566.99803679099</v>
      </c>
      <c r="J66" s="331">
        <v>784022.6955024635</v>
      </c>
      <c r="K66" s="331">
        <v>819816.92217971629</v>
      </c>
      <c r="L66" s="331">
        <v>827952.85669627157</v>
      </c>
      <c r="M66" s="331">
        <v>869665.78970316402</v>
      </c>
      <c r="N66" s="331">
        <v>883544.17136768147</v>
      </c>
      <c r="O66" s="331">
        <v>893147.99539501267</v>
      </c>
      <c r="P66" s="331">
        <v>900537.10573397111</v>
      </c>
      <c r="Q66" s="251">
        <v>966287.89156596921</v>
      </c>
      <c r="R66" s="331">
        <v>984911.65665424871</v>
      </c>
      <c r="S66" s="331">
        <v>1057527.8041852072</v>
      </c>
      <c r="T66" s="444">
        <v>1085260.329451195</v>
      </c>
      <c r="U66" s="331">
        <v>1118692.0053614078</v>
      </c>
      <c r="V66" s="444">
        <v>1156661.1807759427</v>
      </c>
      <c r="W66" s="331">
        <v>1203403.8729091315</v>
      </c>
      <c r="X66" s="331">
        <v>1238403.0633230158</v>
      </c>
      <c r="Y66" s="331">
        <v>1254913.6868453554</v>
      </c>
      <c r="Z66" s="331">
        <v>1325456.6708578074</v>
      </c>
      <c r="AA66" s="331">
        <v>1415338.9174980468</v>
      </c>
      <c r="AB66" s="444">
        <v>1488235.2041598449</v>
      </c>
      <c r="AC66" s="444">
        <v>1509582.9209974385</v>
      </c>
      <c r="AD66" s="331">
        <v>1676313.2593295742</v>
      </c>
      <c r="AE66" s="331">
        <v>2161733.0217696195</v>
      </c>
      <c r="AF66" s="444"/>
      <c r="AG66" s="331"/>
      <c r="AH66" s="444"/>
      <c r="AI66" s="331"/>
      <c r="AJ66" s="331"/>
      <c r="AK66" s="444"/>
      <c r="AL66" s="444"/>
      <c r="AM66" s="444"/>
      <c r="AN66" s="444"/>
      <c r="AO66" s="331"/>
      <c r="AP66" s="444"/>
      <c r="AQ66" s="444"/>
      <c r="AR66" s="444"/>
      <c r="AS66" s="444"/>
      <c r="AT66" s="444"/>
      <c r="AU66" s="444"/>
      <c r="AV66" s="444"/>
      <c r="AW66" s="444"/>
      <c r="AX66" s="444"/>
      <c r="AY66" s="444"/>
      <c r="AZ66" s="444"/>
      <c r="BA66" s="444"/>
      <c r="BB66" s="444"/>
      <c r="BC66" s="444"/>
    </row>
    <row r="67" spans="1:55">
      <c r="A67" s="331">
        <v>628178.26786452695</v>
      </c>
      <c r="B67" s="251">
        <v>647549.43822556175</v>
      </c>
      <c r="C67" s="331">
        <v>650286.56445904227</v>
      </c>
      <c r="D67" s="331">
        <v>672180.35629164311</v>
      </c>
      <c r="E67" s="331">
        <v>681553.33836384094</v>
      </c>
      <c r="F67" s="331">
        <v>698323.8177552803</v>
      </c>
      <c r="G67" s="444">
        <v>716376.93188164732</v>
      </c>
      <c r="H67" s="331">
        <v>729442.26872568927</v>
      </c>
      <c r="I67" s="251">
        <v>759062.09648130334</v>
      </c>
      <c r="J67" s="331">
        <v>784631.04155107948</v>
      </c>
      <c r="K67" s="444">
        <v>823469.60193396476</v>
      </c>
      <c r="L67" s="331">
        <v>834016.94802582962</v>
      </c>
      <c r="M67" s="444">
        <v>872851.4055338786</v>
      </c>
      <c r="N67" s="331">
        <v>887165.95917603152</v>
      </c>
      <c r="O67" s="331">
        <v>898211.62924767821</v>
      </c>
      <c r="P67" s="331">
        <v>905402.07401809702</v>
      </c>
      <c r="Q67" s="331">
        <v>971779.08564091078</v>
      </c>
      <c r="R67" s="444">
        <v>988118.8837731895</v>
      </c>
      <c r="S67" s="331">
        <v>1065966.7354347748</v>
      </c>
      <c r="T67" s="331">
        <v>1098914.1140974048</v>
      </c>
      <c r="U67" s="444">
        <v>1128473.7184766023</v>
      </c>
      <c r="V67" s="444">
        <v>1166291.5484481342</v>
      </c>
      <c r="W67" s="444">
        <v>1214603.6066794835</v>
      </c>
      <c r="X67" s="331">
        <v>1243048.5202074684</v>
      </c>
      <c r="Y67" s="331">
        <v>1272337.8757701702</v>
      </c>
      <c r="Z67" s="331">
        <v>1350011.5058720696</v>
      </c>
      <c r="AA67" s="331">
        <v>1428390.1937227757</v>
      </c>
      <c r="AB67" s="444">
        <v>1492046.084785678</v>
      </c>
      <c r="AC67" s="444">
        <v>1603624.7473769225</v>
      </c>
      <c r="AD67" s="331">
        <v>1677360.5513083288</v>
      </c>
      <c r="AE67" s="331">
        <v>2171412.283827066</v>
      </c>
      <c r="AF67" s="444"/>
      <c r="AG67" s="331"/>
      <c r="AH67" s="444"/>
      <c r="AI67" s="444"/>
      <c r="AJ67" s="331"/>
      <c r="AK67" s="444"/>
      <c r="AL67" s="444"/>
      <c r="AM67" s="444"/>
      <c r="AN67" s="444"/>
      <c r="AO67" s="331"/>
      <c r="AP67" s="444"/>
      <c r="AQ67" s="444"/>
      <c r="AR67" s="444"/>
      <c r="AS67" s="444"/>
      <c r="AT67" s="444"/>
      <c r="AU67" s="444"/>
      <c r="AV67" s="444"/>
      <c r="AW67" s="444"/>
      <c r="AX67" s="444"/>
      <c r="AY67" s="444"/>
      <c r="AZ67" s="444"/>
      <c r="BA67" s="444"/>
      <c r="BB67" s="444"/>
      <c r="BC67" s="444"/>
    </row>
    <row r="68" spans="1:55">
      <c r="A68" s="331">
        <v>628178.26786452695</v>
      </c>
      <c r="B68" s="331">
        <v>648959.23392693955</v>
      </c>
      <c r="C68" s="331">
        <v>650747.87118127616</v>
      </c>
      <c r="D68" s="444">
        <v>672446.46320544241</v>
      </c>
      <c r="E68" s="331">
        <v>684249.78935533855</v>
      </c>
      <c r="F68" s="331">
        <v>701984.92223380913</v>
      </c>
      <c r="G68" s="444">
        <v>720030.44836398005</v>
      </c>
      <c r="H68" s="444">
        <v>730576.96464973898</v>
      </c>
      <c r="I68" s="251">
        <v>761927.92474458425</v>
      </c>
      <c r="J68" s="444">
        <v>793416.39132833714</v>
      </c>
      <c r="K68" s="331">
        <v>839922.22721263557</v>
      </c>
      <c r="L68" s="331">
        <v>853085.68399378622</v>
      </c>
      <c r="M68" s="331">
        <v>872876.50294161052</v>
      </c>
      <c r="N68" s="331">
        <v>888525.03014478507</v>
      </c>
      <c r="O68" s="331">
        <v>900320.68777137529</v>
      </c>
      <c r="P68" s="331">
        <v>905524.99854322767</v>
      </c>
      <c r="Q68" s="331">
        <v>975202.82209118665</v>
      </c>
      <c r="R68" s="331">
        <v>991604.2839166976</v>
      </c>
      <c r="S68" s="331">
        <v>1083189.6184365661</v>
      </c>
      <c r="T68" s="331">
        <v>1108004.538465688</v>
      </c>
      <c r="U68" s="444">
        <v>1135892.3149009002</v>
      </c>
      <c r="V68" s="444">
        <v>1177353.5964653748</v>
      </c>
      <c r="W68" s="331">
        <v>1214943.4270087439</v>
      </c>
      <c r="X68" s="331">
        <v>1261551.8152601332</v>
      </c>
      <c r="Y68" s="444">
        <v>1282965.12891099</v>
      </c>
      <c r="Z68" s="331">
        <v>1366844.7552612438</v>
      </c>
      <c r="AA68" s="331">
        <v>1459961.603904312</v>
      </c>
      <c r="AB68" s="444">
        <v>1509927.6983468803</v>
      </c>
      <c r="AC68" s="444">
        <v>1606599.9335650511</v>
      </c>
      <c r="AD68" s="331">
        <v>1730456.484194661</v>
      </c>
      <c r="AE68" s="331">
        <v>2188475.2616873677</v>
      </c>
      <c r="AF68" s="444"/>
      <c r="AG68" s="444"/>
      <c r="AH68" s="331"/>
      <c r="AI68" s="444"/>
      <c r="AJ68" s="331"/>
      <c r="AK68" s="444"/>
      <c r="AL68" s="444"/>
      <c r="AM68" s="444"/>
      <c r="AN68" s="444"/>
      <c r="AO68" s="331"/>
      <c r="AP68" s="444"/>
      <c r="AQ68" s="444"/>
      <c r="AR68" s="331"/>
      <c r="AS68" s="331"/>
      <c r="AT68" s="444"/>
      <c r="AU68" s="331"/>
      <c r="AV68" s="331"/>
      <c r="AW68" s="331"/>
      <c r="AX68" s="331"/>
      <c r="AY68" s="331"/>
      <c r="AZ68" s="331"/>
      <c r="BA68" s="331"/>
      <c r="BB68" s="331"/>
      <c r="BC68" s="331"/>
    </row>
    <row r="69" spans="1:55">
      <c r="A69" s="251">
        <v>628178.26786452695</v>
      </c>
      <c r="B69" s="331">
        <v>649744.27907660883</v>
      </c>
      <c r="C69" s="331">
        <v>650811.08811761881</v>
      </c>
      <c r="D69" s="444">
        <v>673414.81857742486</v>
      </c>
      <c r="E69" s="331">
        <v>686313.30415842193</v>
      </c>
      <c r="F69" s="251">
        <v>704287.31364327355</v>
      </c>
      <c r="G69" s="331">
        <v>721045.45812369999</v>
      </c>
      <c r="H69" s="331">
        <v>746267.26550406974</v>
      </c>
      <c r="I69" s="251">
        <v>762393.43758033926</v>
      </c>
      <c r="J69" s="331">
        <v>794722.7375489627</v>
      </c>
      <c r="K69" s="444">
        <v>842271.20495396038</v>
      </c>
      <c r="L69" s="331">
        <v>855974.67074649385</v>
      </c>
      <c r="M69" s="331">
        <v>893975.80696312385</v>
      </c>
      <c r="N69" s="331">
        <v>896735.25648574508</v>
      </c>
      <c r="O69" s="444">
        <v>901793.38997201109</v>
      </c>
      <c r="P69" s="331">
        <v>912011.17871685023</v>
      </c>
      <c r="Q69" s="444">
        <v>978334.75771811861</v>
      </c>
      <c r="R69" s="331">
        <v>1018338.0841143916</v>
      </c>
      <c r="S69" s="331">
        <v>1087840.4631629065</v>
      </c>
      <c r="T69" s="331">
        <v>1128113.768422782</v>
      </c>
      <c r="U69" s="444">
        <v>1156770.7864536843</v>
      </c>
      <c r="V69" s="444">
        <v>1185605.3393755632</v>
      </c>
      <c r="W69" s="331">
        <v>1219922.1642820474</v>
      </c>
      <c r="X69" s="331">
        <v>1263937.6021375107</v>
      </c>
      <c r="Y69" s="444">
        <v>1336735.2650530986</v>
      </c>
      <c r="Z69" s="331">
        <v>1388028.54160052</v>
      </c>
      <c r="AA69" s="331">
        <v>1478451.9355758829</v>
      </c>
      <c r="AB69" s="331">
        <v>1526639.4244129499</v>
      </c>
      <c r="AC69" s="331">
        <v>1632521.2668331238</v>
      </c>
      <c r="AD69" s="444">
        <v>1839682.4437932433</v>
      </c>
      <c r="AE69" s="331">
        <v>2231745.4628090011</v>
      </c>
      <c r="AF69" s="444"/>
      <c r="AG69" s="331"/>
      <c r="AH69" s="444"/>
      <c r="AI69" s="444"/>
      <c r="AJ69" s="331"/>
      <c r="AK69" s="444"/>
      <c r="AL69" s="444"/>
      <c r="AM69" s="444"/>
      <c r="AN69" s="444"/>
      <c r="AO69" s="331"/>
      <c r="AP69" s="444"/>
      <c r="AQ69" s="444"/>
      <c r="AR69" s="331"/>
      <c r="AS69" s="331"/>
      <c r="AT69" s="444"/>
      <c r="AU69" s="331"/>
      <c r="AV69" s="331"/>
      <c r="AW69" s="331"/>
      <c r="AX69" s="331"/>
      <c r="AY69" s="331"/>
      <c r="AZ69" s="331"/>
      <c r="BA69" s="331"/>
      <c r="BB69" s="331"/>
      <c r="BC69" s="331"/>
    </row>
    <row r="70" spans="1:55">
      <c r="A70" s="251">
        <v>628178.26786452695</v>
      </c>
      <c r="B70" s="331">
        <v>650051.1388131479</v>
      </c>
      <c r="C70" s="331">
        <v>651013.02240781439</v>
      </c>
      <c r="D70" s="331">
        <v>674456.49341347232</v>
      </c>
      <c r="E70" s="331">
        <v>687793.75735737337</v>
      </c>
      <c r="F70" s="444">
        <v>708325.29213223234</v>
      </c>
      <c r="G70" s="331">
        <v>721590.9473761057</v>
      </c>
      <c r="H70" s="331">
        <v>747205.39238154597</v>
      </c>
      <c r="I70" s="251">
        <v>767360.87180599361</v>
      </c>
      <c r="J70" s="331">
        <v>797456.28973909491</v>
      </c>
      <c r="K70" s="331">
        <v>851202.16683558328</v>
      </c>
      <c r="L70" s="331">
        <v>857840.89532700065</v>
      </c>
      <c r="M70" s="444">
        <v>894110.65219249018</v>
      </c>
      <c r="N70" s="444">
        <v>896795.90167570394</v>
      </c>
      <c r="O70" s="331">
        <v>903123.39259677427</v>
      </c>
      <c r="P70" s="331">
        <v>953197.07704951428</v>
      </c>
      <c r="Q70" s="331">
        <v>980040.02083523734</v>
      </c>
      <c r="R70" s="331">
        <v>1030891.2041930861</v>
      </c>
      <c r="S70" s="331">
        <v>1095318.123917772</v>
      </c>
      <c r="T70" s="331">
        <v>1132945.2218270465</v>
      </c>
      <c r="U70" s="444">
        <v>1175855.9439992262</v>
      </c>
      <c r="V70" s="444">
        <v>1187721.4337811414</v>
      </c>
      <c r="W70" s="444">
        <v>1238045.4335826125</v>
      </c>
      <c r="X70" s="331">
        <v>1278430.2199070107</v>
      </c>
      <c r="Y70" s="331">
        <v>1340305.7068822365</v>
      </c>
      <c r="Z70" s="331">
        <v>1390508.0845586041</v>
      </c>
      <c r="AA70" s="331">
        <v>1499932.1732852948</v>
      </c>
      <c r="AB70" s="331">
        <v>1539569.5768106887</v>
      </c>
      <c r="AC70" s="331">
        <v>1648843.6184922338</v>
      </c>
      <c r="AD70" s="331">
        <v>1848156.8509073532</v>
      </c>
      <c r="AE70" s="331">
        <v>2458278.416707851</v>
      </c>
      <c r="AF70" s="444"/>
      <c r="AG70" s="444"/>
      <c r="AH70" s="331"/>
      <c r="AI70" s="444"/>
      <c r="AJ70" s="331"/>
      <c r="AK70" s="444"/>
      <c r="AL70" s="444"/>
      <c r="AM70" s="444"/>
      <c r="AN70" s="444"/>
      <c r="AO70" s="444"/>
      <c r="AP70" s="444"/>
      <c r="AQ70" s="444"/>
      <c r="AR70" s="444"/>
      <c r="AS70" s="444"/>
      <c r="AT70" s="444"/>
      <c r="AU70" s="444"/>
      <c r="AV70" s="444"/>
      <c r="AW70" s="444"/>
      <c r="AX70" s="444"/>
      <c r="AY70" s="444"/>
      <c r="AZ70" s="444"/>
      <c r="BA70" s="444"/>
      <c r="BB70" s="444"/>
      <c r="BC70" s="444"/>
    </row>
    <row r="71" spans="1:55">
      <c r="A71" s="251">
        <v>628178.26786452695</v>
      </c>
      <c r="B71" s="331">
        <v>650662.59358215285</v>
      </c>
      <c r="C71" s="331">
        <v>653797.29015482776</v>
      </c>
      <c r="D71" s="331">
        <v>676434.54322991823</v>
      </c>
      <c r="E71" s="331">
        <v>688216.75770686765</v>
      </c>
      <c r="F71" s="251">
        <v>714404.01086353709</v>
      </c>
      <c r="G71" s="331">
        <v>727893.24860039016</v>
      </c>
      <c r="H71" s="331">
        <v>747694.85524936207</v>
      </c>
      <c r="I71" s="251">
        <v>770610.12017579516</v>
      </c>
      <c r="J71" s="331">
        <v>804440.77028632862</v>
      </c>
      <c r="K71" s="444">
        <v>859383.74060462904</v>
      </c>
      <c r="L71" s="331">
        <v>860214.49529458932</v>
      </c>
      <c r="M71" s="331">
        <v>895776.25390450482</v>
      </c>
      <c r="N71" s="444">
        <v>907503.37550189882</v>
      </c>
      <c r="O71" s="331">
        <v>925740.31221659679</v>
      </c>
      <c r="P71" s="331">
        <v>955284.15425509203</v>
      </c>
      <c r="Q71" s="331">
        <v>986935.07512295595</v>
      </c>
      <c r="R71" s="331">
        <v>1042901.3466806542</v>
      </c>
      <c r="S71" s="331">
        <v>1100055.1752658128</v>
      </c>
      <c r="T71" s="444">
        <v>1139542.8701282875</v>
      </c>
      <c r="U71" s="444">
        <v>1177438.5572467842</v>
      </c>
      <c r="V71" s="444">
        <v>1191013.2774160272</v>
      </c>
      <c r="W71" s="444">
        <v>1264552.329485571</v>
      </c>
      <c r="X71" s="331">
        <v>1292224.0091216005</v>
      </c>
      <c r="Y71" s="331">
        <v>1355748.7472096672</v>
      </c>
      <c r="Z71" s="331">
        <v>1395481.1693691877</v>
      </c>
      <c r="AA71" s="331">
        <v>1502802.859424809</v>
      </c>
      <c r="AB71" s="444">
        <v>1543432.963417802</v>
      </c>
      <c r="AC71" s="331">
        <v>1668984.0923314968</v>
      </c>
      <c r="AD71" s="331">
        <v>1989332.5808630921</v>
      </c>
      <c r="AE71" s="331">
        <v>2503557.1629438051</v>
      </c>
      <c r="AF71" s="444"/>
      <c r="AG71" s="444"/>
      <c r="AH71" s="331"/>
      <c r="AI71" s="444"/>
      <c r="AJ71" s="331"/>
      <c r="AK71" s="444"/>
      <c r="AL71" s="444"/>
      <c r="AM71" s="444"/>
      <c r="AN71" s="444"/>
      <c r="AO71" s="331"/>
      <c r="AP71" s="444"/>
      <c r="AQ71" s="444"/>
      <c r="AR71" s="444"/>
      <c r="AS71" s="444"/>
      <c r="AT71" s="444"/>
      <c r="AU71" s="444"/>
      <c r="AV71" s="444"/>
      <c r="AW71" s="444"/>
      <c r="AX71" s="444"/>
      <c r="AY71" s="444"/>
      <c r="AZ71" s="444"/>
      <c r="BA71" s="444"/>
      <c r="BB71" s="444"/>
      <c r="BC71" s="444"/>
    </row>
    <row r="72" spans="1:55">
      <c r="A72" s="251">
        <v>628178.26786452695</v>
      </c>
      <c r="B72" s="331">
        <v>652813.97880911292</v>
      </c>
      <c r="C72" s="444">
        <v>655382.81191235455</v>
      </c>
      <c r="D72" s="331">
        <v>676548.18883457233</v>
      </c>
      <c r="E72" s="331">
        <v>688942.21276827075</v>
      </c>
      <c r="F72" s="331">
        <v>719106.67383681261</v>
      </c>
      <c r="G72" s="331">
        <v>730558.79320607951</v>
      </c>
      <c r="H72" s="331">
        <v>750527.98314466071</v>
      </c>
      <c r="I72" s="251">
        <v>770644.26967100904</v>
      </c>
      <c r="J72" s="331">
        <v>806861.27379011747</v>
      </c>
      <c r="K72" s="444">
        <v>861619.49861806689</v>
      </c>
      <c r="L72" s="331">
        <v>893915.76877324982</v>
      </c>
      <c r="M72" s="331">
        <v>896429.03067745152</v>
      </c>
      <c r="N72" s="444">
        <v>907804.2545060406</v>
      </c>
      <c r="O72" s="331">
        <v>950556.51464978652</v>
      </c>
      <c r="P72" s="331">
        <v>970631.96408996906</v>
      </c>
      <c r="Q72" s="331">
        <v>1018113.251883121</v>
      </c>
      <c r="R72" s="331">
        <v>1077066.6684009517</v>
      </c>
      <c r="S72" s="331">
        <v>1121491.8957922615</v>
      </c>
      <c r="T72" s="444">
        <v>1140547.3847531751</v>
      </c>
      <c r="U72" s="444">
        <v>1177830.327594087</v>
      </c>
      <c r="V72" s="331">
        <v>1211247.9002771652</v>
      </c>
      <c r="W72" s="444">
        <v>1299321.9321527786</v>
      </c>
      <c r="X72" s="331">
        <v>1342516.6050039672</v>
      </c>
      <c r="Y72" s="331">
        <v>1356734.2581984501</v>
      </c>
      <c r="Z72" s="331">
        <v>1423447.012934431</v>
      </c>
      <c r="AA72" s="331">
        <v>1527641.7650496508</v>
      </c>
      <c r="AB72" s="444">
        <v>1588536.8164147595</v>
      </c>
      <c r="AC72" s="444">
        <v>1673800.250372808</v>
      </c>
      <c r="AD72" s="331">
        <v>2003717.1063282155</v>
      </c>
      <c r="AE72" s="331"/>
      <c r="AF72" s="444"/>
      <c r="AG72" s="444"/>
      <c r="AH72" s="331"/>
      <c r="AI72" s="444"/>
      <c r="AJ72" s="331"/>
      <c r="AK72" s="444"/>
      <c r="AL72" s="444"/>
      <c r="AM72" s="444"/>
      <c r="AN72" s="331"/>
      <c r="AO72" s="331"/>
      <c r="AP72" s="444"/>
      <c r="AQ72" s="444"/>
      <c r="AR72" s="444"/>
      <c r="AS72" s="444"/>
      <c r="AT72" s="444"/>
      <c r="AU72" s="444"/>
      <c r="AV72" s="444"/>
      <c r="AW72" s="444"/>
      <c r="AX72" s="444"/>
      <c r="AY72" s="444"/>
      <c r="AZ72" s="444"/>
      <c r="BA72" s="444"/>
      <c r="BB72" s="444"/>
      <c r="BC72" s="444"/>
    </row>
    <row r="73" spans="1:55">
      <c r="A73" s="251">
        <v>628178.26786452695</v>
      </c>
      <c r="B73" s="331">
        <v>652921.30072886567</v>
      </c>
      <c r="C73" s="444">
        <v>655657.7772446766</v>
      </c>
      <c r="D73" s="331">
        <v>676685.35323335801</v>
      </c>
      <c r="E73" s="331">
        <v>689758.24043536559</v>
      </c>
      <c r="F73" s="251">
        <v>720658.22759865108</v>
      </c>
      <c r="G73" s="331">
        <v>731128.89486651681</v>
      </c>
      <c r="H73" s="331">
        <v>751341.65757138655</v>
      </c>
      <c r="I73" s="251">
        <v>778653.14984851913</v>
      </c>
      <c r="J73" s="331">
        <v>810084.57790371019</v>
      </c>
      <c r="K73" s="444">
        <v>863061.81755325035</v>
      </c>
      <c r="L73" s="444">
        <v>906380.44475004869</v>
      </c>
      <c r="M73" s="331">
        <v>914975.09637298714</v>
      </c>
      <c r="N73" s="331">
        <v>918384.19794749492</v>
      </c>
      <c r="O73" s="331">
        <v>954789.94979699957</v>
      </c>
      <c r="P73" s="331">
        <v>972732.47996763489</v>
      </c>
      <c r="Q73" s="444">
        <v>1046319.2178306319</v>
      </c>
      <c r="R73" s="331">
        <v>1085246.2795531738</v>
      </c>
      <c r="S73" s="331">
        <v>1122468.9088543188</v>
      </c>
      <c r="T73" s="331">
        <v>1154750.7561399338</v>
      </c>
      <c r="U73" s="444">
        <v>1212621.3438323974</v>
      </c>
      <c r="V73" s="444">
        <v>1222980.7506839698</v>
      </c>
      <c r="W73" s="444">
        <v>1302917.1589082484</v>
      </c>
      <c r="X73" s="331">
        <v>1350696.9028893369</v>
      </c>
      <c r="Y73" s="331">
        <v>1379126.6836313671</v>
      </c>
      <c r="Z73" s="331">
        <v>1429765.5509841032</v>
      </c>
      <c r="AA73" s="331">
        <v>1536420.2195817591</v>
      </c>
      <c r="AB73" s="331">
        <v>1604035.5629323989</v>
      </c>
      <c r="AC73" s="331">
        <v>1687482.6763338544</v>
      </c>
      <c r="AD73" s="444">
        <v>2027726.4964880259</v>
      </c>
      <c r="AE73" s="444"/>
      <c r="AF73" s="444"/>
      <c r="AG73" s="331"/>
      <c r="AH73" s="331"/>
      <c r="AI73" s="444"/>
      <c r="AJ73" s="331"/>
      <c r="AK73" s="444"/>
      <c r="AL73" s="444"/>
      <c r="AM73" s="444"/>
      <c r="AN73" s="444"/>
      <c r="AO73" s="444"/>
      <c r="AP73" s="444"/>
      <c r="AQ73" s="444"/>
      <c r="AR73" s="444"/>
      <c r="AS73" s="444"/>
      <c r="AT73" s="444"/>
      <c r="AU73" s="444"/>
      <c r="AV73" s="444"/>
      <c r="AW73" s="444"/>
      <c r="AX73" s="444"/>
      <c r="AY73" s="444"/>
      <c r="AZ73" s="444"/>
      <c r="BA73" s="444"/>
      <c r="BB73" s="444"/>
      <c r="BC73" s="444"/>
    </row>
    <row r="74" spans="1:55">
      <c r="A74" s="251">
        <v>628178.26786452695</v>
      </c>
      <c r="B74" s="331">
        <v>653332.40095536027</v>
      </c>
      <c r="C74" s="331">
        <v>655960.43224177277</v>
      </c>
      <c r="D74" s="331">
        <v>678247.62450644281</v>
      </c>
      <c r="E74" s="331">
        <v>689776.2518452669</v>
      </c>
      <c r="F74" s="331">
        <v>722592.77310301433</v>
      </c>
      <c r="G74" s="331">
        <v>732333.74440878897</v>
      </c>
      <c r="H74" s="331">
        <v>760146.03394824499</v>
      </c>
      <c r="I74" s="251">
        <v>784150.81129105063</v>
      </c>
      <c r="J74" s="331">
        <v>814821.95833944052</v>
      </c>
      <c r="K74" s="444">
        <v>873784.18861059216</v>
      </c>
      <c r="L74" s="331">
        <v>911249.74145259662</v>
      </c>
      <c r="M74" s="331">
        <v>916256.92384188203</v>
      </c>
      <c r="N74" s="331">
        <v>933881.44115369953</v>
      </c>
      <c r="O74" s="331">
        <v>956253.78042066656</v>
      </c>
      <c r="P74" s="331">
        <v>994187.40639098478</v>
      </c>
      <c r="Q74" s="331">
        <v>1046751.8966046863</v>
      </c>
      <c r="R74" s="331">
        <v>1089062.2378971016</v>
      </c>
      <c r="S74" s="331">
        <v>1124040.6161996045</v>
      </c>
      <c r="T74" s="331">
        <v>1169703.8070792665</v>
      </c>
      <c r="U74" s="444">
        <v>1230731.3898045004</v>
      </c>
      <c r="V74" s="444">
        <v>1240488.8966096644</v>
      </c>
      <c r="W74" s="331">
        <v>1303276.1022692081</v>
      </c>
      <c r="X74" s="331">
        <v>1363906.5925773783</v>
      </c>
      <c r="Y74" s="331">
        <v>1387621.2605991196</v>
      </c>
      <c r="Z74" s="331">
        <v>1469342.4247449322</v>
      </c>
      <c r="AA74" s="444">
        <v>1547123.8783665355</v>
      </c>
      <c r="AB74" s="444">
        <v>1612415.8702644943</v>
      </c>
      <c r="AC74" s="331">
        <v>1825243.2336406556</v>
      </c>
      <c r="AD74" s="444">
        <v>2093842.0134336483</v>
      </c>
      <c r="AE74" s="331"/>
      <c r="AF74" s="444"/>
      <c r="AG74" s="331"/>
      <c r="AH74" s="331"/>
      <c r="AI74" s="444"/>
      <c r="AJ74" s="331"/>
      <c r="AK74" s="444"/>
      <c r="AL74" s="444"/>
      <c r="AM74" s="444"/>
      <c r="AN74" s="444"/>
      <c r="AO74" s="444"/>
      <c r="AP74" s="444"/>
      <c r="AQ74" s="445"/>
      <c r="AR74" s="444"/>
      <c r="AS74" s="444"/>
      <c r="AT74" s="444"/>
      <c r="AU74" s="444"/>
      <c r="AV74" s="444"/>
      <c r="AW74" s="444"/>
      <c r="AX74" s="444"/>
      <c r="AY74" s="444"/>
      <c r="AZ74" s="444"/>
      <c r="BA74" s="444"/>
      <c r="BB74" s="444"/>
      <c r="BC74" s="444"/>
    </row>
    <row r="75" spans="1:55">
      <c r="A75" s="251">
        <v>628178.26786452695</v>
      </c>
      <c r="B75" s="331">
        <v>653558.12214202923</v>
      </c>
      <c r="C75" s="331">
        <v>656738.8427521931</v>
      </c>
      <c r="D75" s="331">
        <v>679485.21268800576</v>
      </c>
      <c r="E75" s="331">
        <v>692325.68230462109</v>
      </c>
      <c r="F75" s="251">
        <v>723021.11239282053</v>
      </c>
      <c r="G75" s="331">
        <v>733298.68072681571</v>
      </c>
      <c r="H75" s="331">
        <v>761387.24691098742</v>
      </c>
      <c r="I75" s="251">
        <v>800993.39200120489</v>
      </c>
      <c r="J75" s="331">
        <v>816230.79829133896</v>
      </c>
      <c r="K75" s="445">
        <v>877615.19444768399</v>
      </c>
      <c r="L75" s="331">
        <v>915143.66652445961</v>
      </c>
      <c r="M75" s="331">
        <v>916697.96836877509</v>
      </c>
      <c r="N75" s="331">
        <v>937342.59134949173</v>
      </c>
      <c r="O75" s="331">
        <v>956668.76048282464</v>
      </c>
      <c r="P75" s="331">
        <v>1001069.1943018769</v>
      </c>
      <c r="Q75" s="331">
        <v>1047939.5116746157</v>
      </c>
      <c r="R75" s="331">
        <v>1100772.6040525646</v>
      </c>
      <c r="S75" s="331">
        <v>1131771.7054787194</v>
      </c>
      <c r="T75" s="444">
        <v>1174489.9046913837</v>
      </c>
      <c r="U75" s="444">
        <v>1233217.1080141775</v>
      </c>
      <c r="V75" s="444">
        <v>1273172.7213064791</v>
      </c>
      <c r="W75" s="331">
        <v>1304395.1939776065</v>
      </c>
      <c r="X75" s="331">
        <v>1368701.9394495152</v>
      </c>
      <c r="Y75" s="331">
        <v>1388685.0379479388</v>
      </c>
      <c r="Z75" s="331">
        <v>1489059.837842199</v>
      </c>
      <c r="AA75" s="331">
        <v>1549963.8058621604</v>
      </c>
      <c r="AB75" s="331">
        <v>1674287.3711291156</v>
      </c>
      <c r="AC75" s="331">
        <v>1884373.6687885402</v>
      </c>
      <c r="AD75" s="331">
        <v>2127854.1890469589</v>
      </c>
      <c r="AE75" s="331"/>
      <c r="AF75" s="444"/>
      <c r="AG75" s="444"/>
      <c r="AH75" s="331"/>
      <c r="AI75" s="444"/>
      <c r="AJ75" s="331"/>
      <c r="AK75" s="444"/>
      <c r="AL75" s="444"/>
      <c r="AM75" s="331"/>
      <c r="AN75" s="444"/>
      <c r="AO75" s="444"/>
      <c r="AP75" s="444"/>
      <c r="AQ75" s="444"/>
      <c r="AR75" s="444"/>
      <c r="AS75" s="444"/>
      <c r="AT75" s="444"/>
      <c r="AU75" s="444"/>
      <c r="AV75" s="444"/>
      <c r="AW75" s="444"/>
      <c r="AX75" s="444"/>
      <c r="AY75" s="444"/>
      <c r="AZ75" s="444"/>
      <c r="BA75" s="444"/>
      <c r="BB75" s="444"/>
      <c r="BC75" s="444"/>
    </row>
    <row r="76" spans="1:55">
      <c r="A76" s="251">
        <v>628178.26786452695</v>
      </c>
      <c r="B76" s="444">
        <v>655312.09797026555</v>
      </c>
      <c r="C76" s="251">
        <v>659185.38203252445</v>
      </c>
      <c r="D76" s="331">
        <v>680052.99760033411</v>
      </c>
      <c r="E76" s="331">
        <v>692559.91689957271</v>
      </c>
      <c r="F76" s="331">
        <v>724193.45426094346</v>
      </c>
      <c r="G76" s="444">
        <v>736240.26490810909</v>
      </c>
      <c r="H76" s="331">
        <v>764177.4686302162</v>
      </c>
      <c r="I76" s="251">
        <v>803790.01457182108</v>
      </c>
      <c r="J76" s="331">
        <v>816518.62759162358</v>
      </c>
      <c r="K76" s="444">
        <v>885467.11287117004</v>
      </c>
      <c r="L76" s="331">
        <v>936857.0291607643</v>
      </c>
      <c r="M76" s="331">
        <v>923087.57250832801</v>
      </c>
      <c r="N76" s="331">
        <v>947572.48975298379</v>
      </c>
      <c r="O76" s="331">
        <v>987004.79676778882</v>
      </c>
      <c r="P76" s="331">
        <v>1018103.8608189464</v>
      </c>
      <c r="Q76" s="331">
        <v>1051413.7120787511</v>
      </c>
      <c r="R76" s="331">
        <v>1101812.6202945518</v>
      </c>
      <c r="S76" s="331">
        <v>1137236.4940390184</v>
      </c>
      <c r="T76" s="331">
        <v>1175880.2460566484</v>
      </c>
      <c r="U76" s="444">
        <v>1239039.8486789083</v>
      </c>
      <c r="V76" s="444">
        <v>1283346.8109253873</v>
      </c>
      <c r="W76" s="331">
        <v>1306011.8442343329</v>
      </c>
      <c r="X76" s="331">
        <v>1370844.4806931582</v>
      </c>
      <c r="Y76" s="331">
        <v>1397155.1620948927</v>
      </c>
      <c r="Z76" s="331">
        <v>1495402.3206615862</v>
      </c>
      <c r="AA76" s="331">
        <v>1609131.4064031513</v>
      </c>
      <c r="AB76" s="331">
        <v>1697177.546895518</v>
      </c>
      <c r="AC76" s="444">
        <v>1922432.9462587149</v>
      </c>
      <c r="AD76" s="331">
        <v>2139416.4540000781</v>
      </c>
      <c r="AE76" s="444"/>
      <c r="AF76" s="444"/>
      <c r="AG76" s="331"/>
      <c r="AH76" s="331"/>
      <c r="AI76" s="444"/>
      <c r="AJ76" s="331"/>
      <c r="AK76" s="444"/>
      <c r="AL76" s="444"/>
      <c r="AM76" s="444"/>
      <c r="AN76" s="331"/>
      <c r="AO76" s="331"/>
      <c r="AP76" s="444"/>
      <c r="AQ76" s="444"/>
      <c r="AR76" s="444"/>
      <c r="AS76" s="444"/>
      <c r="AT76" s="444"/>
      <c r="AU76" s="444"/>
      <c r="AV76" s="444"/>
      <c r="AW76" s="444"/>
      <c r="AX76" s="444"/>
      <c r="AY76" s="444"/>
      <c r="AZ76" s="444"/>
      <c r="BA76" s="444"/>
      <c r="BB76" s="444"/>
      <c r="BC76" s="444"/>
    </row>
    <row r="77" spans="1:55">
      <c r="A77" s="251">
        <v>628178.26786452695</v>
      </c>
      <c r="B77" s="251">
        <v>655444.93761963944</v>
      </c>
      <c r="C77" s="444">
        <v>662489.35692704818</v>
      </c>
      <c r="D77" s="331">
        <v>680982.82139404071</v>
      </c>
      <c r="E77" s="331">
        <v>692840.98969316017</v>
      </c>
      <c r="F77" s="331">
        <v>726226.25685047335</v>
      </c>
      <c r="G77" s="444">
        <v>739993.11396184354</v>
      </c>
      <c r="H77" s="444">
        <v>766004.60154923773</v>
      </c>
      <c r="I77" s="251">
        <v>804510.72568369983</v>
      </c>
      <c r="J77" s="331">
        <v>834970.5847962494</v>
      </c>
      <c r="K77" s="331">
        <v>886042.80978490529</v>
      </c>
      <c r="L77" s="444">
        <v>937142.7785056408</v>
      </c>
      <c r="M77" s="331">
        <v>933023.62766742706</v>
      </c>
      <c r="N77" s="331">
        <v>961866.0101246743</v>
      </c>
      <c r="O77" s="331">
        <v>989521.2985741361</v>
      </c>
      <c r="P77" s="331">
        <v>1020375.4043600021</v>
      </c>
      <c r="Q77" s="444">
        <v>1070445.7304349851</v>
      </c>
      <c r="R77" s="331">
        <v>1106028.3970030895</v>
      </c>
      <c r="S77" s="331">
        <v>1137292.2267635367</v>
      </c>
      <c r="T77" s="444">
        <v>1200296.0308052832</v>
      </c>
      <c r="U77" s="444">
        <v>1246669.3884823446</v>
      </c>
      <c r="V77" s="444">
        <v>1287426.5031336229</v>
      </c>
      <c r="W77" s="331">
        <v>1324822.3455332653</v>
      </c>
      <c r="X77" s="331">
        <v>1383764.7893236456</v>
      </c>
      <c r="Y77" s="331">
        <v>1408880.7679161676</v>
      </c>
      <c r="Z77" s="444">
        <v>1501848.8840738561</v>
      </c>
      <c r="AA77" s="331">
        <v>1624431.9313910329</v>
      </c>
      <c r="AB77" s="444">
        <v>1784075.7935108608</v>
      </c>
      <c r="AC77" s="331">
        <v>1962590.9293406282</v>
      </c>
      <c r="AD77" s="331">
        <v>2168520.5254260893</v>
      </c>
      <c r="AE77" s="444"/>
      <c r="AF77" s="444"/>
      <c r="AG77" s="444"/>
      <c r="AH77" s="331"/>
      <c r="AI77" s="444"/>
      <c r="AJ77" s="331"/>
      <c r="AK77" s="444"/>
      <c r="AL77" s="444"/>
      <c r="AM77" s="331"/>
      <c r="AN77" s="444"/>
      <c r="AO77" s="444"/>
      <c r="AP77" s="444"/>
      <c r="AQ77" s="444"/>
      <c r="AR77" s="331"/>
      <c r="AS77" s="331"/>
      <c r="AT77" s="444"/>
      <c r="AU77" s="331"/>
      <c r="AV77" s="331"/>
      <c r="AW77" s="331"/>
      <c r="AX77" s="331"/>
      <c r="AY77" s="331"/>
      <c r="AZ77" s="331"/>
      <c r="BA77" s="331"/>
      <c r="BB77" s="331"/>
      <c r="BC77" s="331"/>
    </row>
    <row r="78" spans="1:55">
      <c r="A78" s="251">
        <v>628178.26786452695</v>
      </c>
      <c r="B78" s="331">
        <v>655500.07417735003</v>
      </c>
      <c r="C78" s="251">
        <v>663220.34428332886</v>
      </c>
      <c r="D78" s="331">
        <v>681159.73450787296</v>
      </c>
      <c r="E78" s="331">
        <v>694620.90909660456</v>
      </c>
      <c r="F78" s="331">
        <v>727018.72500783345</v>
      </c>
      <c r="G78" s="331">
        <v>744311.40921689779</v>
      </c>
      <c r="H78" s="331">
        <v>767882.1145373641</v>
      </c>
      <c r="I78" s="251">
        <v>804755.56669639866</v>
      </c>
      <c r="J78" s="331">
        <v>835090.20500432025</v>
      </c>
      <c r="K78" s="444">
        <v>886579.82135897642</v>
      </c>
      <c r="L78" s="331">
        <v>940471.95888726832</v>
      </c>
      <c r="M78" s="331">
        <v>934402.10772286891</v>
      </c>
      <c r="N78" s="331">
        <v>963166.62809028407</v>
      </c>
      <c r="O78" s="331">
        <v>989995.70937903668</v>
      </c>
      <c r="P78" s="331">
        <v>1031704.7071683161</v>
      </c>
      <c r="Q78" s="331">
        <v>1072924.9295474701</v>
      </c>
      <c r="R78" s="331">
        <v>1106343.9202437147</v>
      </c>
      <c r="S78" s="331">
        <v>1141414.2440434091</v>
      </c>
      <c r="T78" s="331">
        <v>1217267.4141679164</v>
      </c>
      <c r="U78" s="444">
        <v>1252430.5140969921</v>
      </c>
      <c r="V78" s="444">
        <v>1289891.7127158723</v>
      </c>
      <c r="W78" s="331">
        <v>1326345.7474005516</v>
      </c>
      <c r="X78" s="331">
        <v>1403527.909873063</v>
      </c>
      <c r="Y78" s="331">
        <v>1411059.2097886598</v>
      </c>
      <c r="Z78" s="331">
        <v>1502776.1051706069</v>
      </c>
      <c r="AA78" s="331">
        <v>1699550.1325243099</v>
      </c>
      <c r="AB78" s="331">
        <v>1798110.536195823</v>
      </c>
      <c r="AC78" s="444">
        <v>1984949.714915365</v>
      </c>
      <c r="AD78" s="331">
        <v>2436627.6192736849</v>
      </c>
      <c r="AE78" s="331"/>
      <c r="AF78" s="444"/>
      <c r="AG78" s="444"/>
      <c r="AH78" s="331"/>
      <c r="AI78" s="444"/>
      <c r="AJ78" s="331"/>
      <c r="AK78" s="444"/>
      <c r="AL78" s="444"/>
      <c r="AM78" s="444"/>
      <c r="AN78" s="444"/>
      <c r="AO78" s="444"/>
      <c r="AP78" s="444"/>
      <c r="AQ78" s="444"/>
      <c r="AR78" s="444"/>
      <c r="AS78" s="444"/>
      <c r="AT78" s="444"/>
      <c r="AU78" s="444"/>
      <c r="AV78" s="444"/>
      <c r="AW78" s="444"/>
      <c r="AX78" s="444"/>
      <c r="AY78" s="444"/>
      <c r="AZ78" s="444"/>
      <c r="BA78" s="444"/>
      <c r="BB78" s="444"/>
      <c r="BC78" s="444"/>
    </row>
    <row r="79" spans="1:55">
      <c r="A79" s="331">
        <v>628178.26786452695</v>
      </c>
      <c r="B79" s="251">
        <v>656440.50964759162</v>
      </c>
      <c r="C79" s="331">
        <v>664108.33685526997</v>
      </c>
      <c r="D79" s="331">
        <v>682079.93747838133</v>
      </c>
      <c r="E79" s="331">
        <v>696059.67900057929</v>
      </c>
      <c r="F79" s="251">
        <v>727339.56717775576</v>
      </c>
      <c r="G79" s="444">
        <v>744396.31886255392</v>
      </c>
      <c r="H79" s="331">
        <v>774285.26952209475</v>
      </c>
      <c r="I79" s="251">
        <v>805820.75018078904</v>
      </c>
      <c r="J79" s="331">
        <v>835790.4908813932</v>
      </c>
      <c r="K79" s="444">
        <v>898225.54246805224</v>
      </c>
      <c r="L79" s="331">
        <v>942721.02421829628</v>
      </c>
      <c r="M79" s="331">
        <v>942958.20970774197</v>
      </c>
      <c r="N79" s="444">
        <v>972229.07154474338</v>
      </c>
      <c r="O79" s="331">
        <v>990220.57195254671</v>
      </c>
      <c r="P79" s="331">
        <v>1044707.1158624254</v>
      </c>
      <c r="Q79" s="331">
        <v>1073486.9447179057</v>
      </c>
      <c r="R79" s="444">
        <v>1117760.5660970395</v>
      </c>
      <c r="S79" s="331">
        <v>1156553.3750405107</v>
      </c>
      <c r="T79" s="331">
        <v>1218804.7404208565</v>
      </c>
      <c r="U79" s="444">
        <v>1256965.3296365764</v>
      </c>
      <c r="V79" s="444">
        <v>1298284.095461962</v>
      </c>
      <c r="W79" s="444">
        <v>1334914.6099099724</v>
      </c>
      <c r="X79" s="331">
        <v>1409628.8182868888</v>
      </c>
      <c r="Y79" s="444">
        <v>1452929.7407197175</v>
      </c>
      <c r="Z79" s="331">
        <v>1518317.7259924845</v>
      </c>
      <c r="AA79" s="331">
        <v>1759387.4627922107</v>
      </c>
      <c r="AB79" s="331">
        <v>1813002.8800575519</v>
      </c>
      <c r="AC79" s="331">
        <v>1985618.2207332198</v>
      </c>
      <c r="AD79" s="444">
        <v>2536152.1865448118</v>
      </c>
      <c r="AE79" s="444"/>
      <c r="AF79" s="444"/>
      <c r="AG79" s="331"/>
      <c r="AH79" s="331"/>
      <c r="AI79" s="444"/>
      <c r="AJ79" s="331"/>
      <c r="AK79" s="444"/>
      <c r="AL79" s="444"/>
      <c r="AM79" s="444"/>
      <c r="AN79" s="444"/>
      <c r="AO79" s="331"/>
      <c r="AP79" s="444"/>
      <c r="AQ79" s="444"/>
      <c r="AR79" s="444"/>
      <c r="AS79" s="444"/>
      <c r="AT79" s="444"/>
      <c r="AU79" s="444"/>
      <c r="AV79" s="444"/>
      <c r="AW79" s="444"/>
      <c r="AX79" s="444"/>
      <c r="AY79" s="444"/>
      <c r="AZ79" s="444"/>
      <c r="BA79" s="444"/>
      <c r="BB79" s="444"/>
      <c r="BC79" s="444"/>
    </row>
    <row r="80" spans="1:55">
      <c r="A80" s="251">
        <v>628178.26786452695</v>
      </c>
      <c r="B80" s="331">
        <v>656824.79614337918</v>
      </c>
      <c r="C80" s="331">
        <v>667945.032748383</v>
      </c>
      <c r="D80" s="331">
        <v>682510.04586155608</v>
      </c>
      <c r="E80" s="331">
        <v>697795.42509712302</v>
      </c>
      <c r="F80" s="251">
        <v>729043.06556668913</v>
      </c>
      <c r="G80" s="331">
        <v>750252.95057894499</v>
      </c>
      <c r="H80" s="331">
        <v>775435.67662684177</v>
      </c>
      <c r="I80" s="251">
        <v>808728.13339187612</v>
      </c>
      <c r="J80" s="331">
        <v>836172.81758409448</v>
      </c>
      <c r="K80" s="444">
        <v>908642.86515058263</v>
      </c>
      <c r="L80" s="444">
        <v>945514.72508888796</v>
      </c>
      <c r="M80" s="331">
        <v>946371.90247097868</v>
      </c>
      <c r="N80" s="331">
        <v>980216.77575094276</v>
      </c>
      <c r="O80" s="331">
        <v>994925.68296512053</v>
      </c>
      <c r="P80" s="331">
        <v>1049322.8597258704</v>
      </c>
      <c r="Q80" s="331">
        <v>1080379.9419431337</v>
      </c>
      <c r="R80" s="331">
        <v>1119844.0746872234</v>
      </c>
      <c r="S80" s="331">
        <v>1165129.8226069496</v>
      </c>
      <c r="T80" s="331">
        <v>1223951.9579883858</v>
      </c>
      <c r="U80" s="444">
        <v>1268562.8617990827</v>
      </c>
      <c r="V80" s="444">
        <v>1307638.8068818382</v>
      </c>
      <c r="W80" s="444">
        <v>1354005.3308103285</v>
      </c>
      <c r="X80" s="331">
        <v>1423608.468408108</v>
      </c>
      <c r="Y80" s="331">
        <v>1464100.4611119693</v>
      </c>
      <c r="Z80" s="331">
        <v>1518333.1617931915</v>
      </c>
      <c r="AA80" s="331">
        <v>1775715.5332512818</v>
      </c>
      <c r="AB80" s="331">
        <v>1817719.9230494858</v>
      </c>
      <c r="AC80" s="331">
        <v>2042055.1354497354</v>
      </c>
      <c r="AD80" s="444"/>
      <c r="AE80" s="444"/>
      <c r="AF80" s="444"/>
      <c r="AG80" s="331"/>
      <c r="AH80" s="331"/>
      <c r="AI80" s="444"/>
      <c r="AJ80" s="331"/>
      <c r="AK80" s="444"/>
      <c r="AL80" s="444"/>
      <c r="AM80" s="444"/>
      <c r="AN80" s="444"/>
      <c r="AO80" s="331"/>
      <c r="AP80" s="444"/>
      <c r="AQ80" s="444"/>
      <c r="AR80" s="331"/>
      <c r="AS80" s="331"/>
      <c r="AT80" s="444"/>
      <c r="AU80" s="331"/>
      <c r="AV80" s="331"/>
      <c r="AW80" s="331"/>
      <c r="AX80" s="331"/>
      <c r="AY80" s="331"/>
      <c r="AZ80" s="331"/>
      <c r="BA80" s="331"/>
      <c r="BB80" s="331"/>
      <c r="BC80" s="331"/>
    </row>
    <row r="81" spans="1:55">
      <c r="A81" s="251">
        <v>628178.26786452695</v>
      </c>
      <c r="B81" s="251">
        <v>656893.67247060977</v>
      </c>
      <c r="C81" s="444">
        <v>668305.70132143633</v>
      </c>
      <c r="D81" s="331">
        <v>683482.3889521996</v>
      </c>
      <c r="E81" s="331">
        <v>702340.9094346296</v>
      </c>
      <c r="F81" s="331">
        <v>731970.42598678917</v>
      </c>
      <c r="G81" s="331">
        <v>750286.87465358875</v>
      </c>
      <c r="H81" s="331">
        <v>781567.77897442726</v>
      </c>
      <c r="I81" s="331">
        <v>812431.08342710545</v>
      </c>
      <c r="J81" s="331">
        <v>848146.67473660747</v>
      </c>
      <c r="K81" s="444">
        <v>914705.17644745763</v>
      </c>
      <c r="L81" s="331">
        <v>949484.51409648801</v>
      </c>
      <c r="M81" s="331">
        <v>949580.26121851034</v>
      </c>
      <c r="N81" s="331">
        <v>980255.88743594731</v>
      </c>
      <c r="O81" s="331">
        <v>994995.71145872446</v>
      </c>
      <c r="P81" s="331">
        <v>1053166.5136438312</v>
      </c>
      <c r="Q81" s="331">
        <v>1083956.5765585885</v>
      </c>
      <c r="R81" s="331">
        <v>1128543.2420101326</v>
      </c>
      <c r="S81" s="331">
        <v>1167692.9590117494</v>
      </c>
      <c r="T81" s="331">
        <v>1225675.1932453858</v>
      </c>
      <c r="U81" s="444">
        <v>1282284.1665532729</v>
      </c>
      <c r="V81" s="331">
        <v>1314983.8035756736</v>
      </c>
      <c r="W81" s="331">
        <v>1361862.2542771809</v>
      </c>
      <c r="X81" s="331">
        <v>1428860.0398197907</v>
      </c>
      <c r="Y81" s="444">
        <v>1515796.3806146474</v>
      </c>
      <c r="Z81" s="331">
        <v>1579356.9200913992</v>
      </c>
      <c r="AA81" s="331">
        <v>1786327.2366471586</v>
      </c>
      <c r="AB81" s="331">
        <v>1879545.7787297766</v>
      </c>
      <c r="AC81" s="331">
        <v>2070289.9194249965</v>
      </c>
      <c r="AD81" s="331"/>
      <c r="AE81" s="331"/>
      <c r="AF81" s="444"/>
      <c r="AG81" s="331"/>
      <c r="AH81" s="331"/>
      <c r="AI81" s="444"/>
      <c r="AJ81" s="331"/>
      <c r="AK81" s="444"/>
      <c r="AL81" s="444"/>
      <c r="AM81" s="444"/>
      <c r="AN81" s="444"/>
      <c r="AO81" s="444"/>
      <c r="AP81" s="444"/>
      <c r="AQ81" s="444"/>
      <c r="AR81" s="444"/>
      <c r="AS81" s="444"/>
      <c r="AT81" s="444"/>
      <c r="AU81" s="444"/>
      <c r="AV81" s="444"/>
      <c r="AW81" s="444"/>
      <c r="AX81" s="444"/>
      <c r="AY81" s="444"/>
      <c r="AZ81" s="444"/>
      <c r="BA81" s="444"/>
      <c r="BB81" s="444"/>
      <c r="BC81" s="444"/>
    </row>
    <row r="82" spans="1:55">
      <c r="A82" s="331">
        <v>628178.26786452695</v>
      </c>
      <c r="B82" s="251">
        <v>657082.78985779267</v>
      </c>
      <c r="C82" s="331">
        <v>668447.08024684957</v>
      </c>
      <c r="D82" s="444">
        <v>686483.33914937603</v>
      </c>
      <c r="E82" s="331">
        <v>703822.78835548926</v>
      </c>
      <c r="F82" s="331">
        <v>733611.89799319766</v>
      </c>
      <c r="G82" s="331">
        <v>754667.01538839238</v>
      </c>
      <c r="H82" s="331">
        <v>797650.0134240326</v>
      </c>
      <c r="I82" s="331">
        <v>819751.5575899207</v>
      </c>
      <c r="J82" s="331">
        <v>849227.94906264904</v>
      </c>
      <c r="K82" s="444">
        <v>919198.47938980942</v>
      </c>
      <c r="L82" s="331">
        <v>949783.41441425309</v>
      </c>
      <c r="M82" s="444">
        <v>956635.03106035746</v>
      </c>
      <c r="N82" s="331">
        <v>984458.47759703151</v>
      </c>
      <c r="O82" s="331">
        <v>1005707.8694452471</v>
      </c>
      <c r="P82" s="444">
        <v>1054276.8778855898</v>
      </c>
      <c r="Q82" s="444">
        <v>1102869.3580263252</v>
      </c>
      <c r="R82" s="331">
        <v>1153372.0932278684</v>
      </c>
      <c r="S82" s="331">
        <v>1169304.1175660007</v>
      </c>
      <c r="T82" s="331">
        <v>1225717.6518305785</v>
      </c>
      <c r="U82" s="444">
        <v>1294308.5316801979</v>
      </c>
      <c r="V82" s="444">
        <v>1319946.6152542431</v>
      </c>
      <c r="W82" s="331">
        <v>1391624.7497075298</v>
      </c>
      <c r="X82" s="331">
        <v>1434024.3337422619</v>
      </c>
      <c r="Y82" s="444">
        <v>1530896.4999522124</v>
      </c>
      <c r="Z82" s="331">
        <v>1583457.059009125</v>
      </c>
      <c r="AA82" s="331">
        <v>1816172.9298127838</v>
      </c>
      <c r="AB82" s="331">
        <v>1916974.7169107832</v>
      </c>
      <c r="AC82" s="331">
        <v>2095806.7301554452</v>
      </c>
      <c r="AD82" s="331"/>
      <c r="AE82" s="331"/>
      <c r="AF82" s="444"/>
      <c r="AG82" s="444"/>
      <c r="AH82" s="331"/>
      <c r="AI82" s="444"/>
      <c r="AJ82" s="331"/>
      <c r="AK82" s="444"/>
      <c r="AL82" s="444"/>
      <c r="AM82" s="444"/>
      <c r="AN82" s="444"/>
      <c r="AO82" s="331"/>
      <c r="AP82" s="444"/>
      <c r="AQ82" s="444"/>
      <c r="AR82" s="444"/>
      <c r="AS82" s="444"/>
      <c r="AT82" s="444"/>
      <c r="AU82" s="444"/>
      <c r="AV82" s="444"/>
      <c r="AW82" s="444"/>
      <c r="AX82" s="444"/>
      <c r="AY82" s="444"/>
      <c r="AZ82" s="444"/>
      <c r="BA82" s="444"/>
      <c r="BB82" s="444"/>
      <c r="BC82" s="444"/>
    </row>
    <row r="83" spans="1:55">
      <c r="A83" s="251">
        <v>628178.26786452695</v>
      </c>
      <c r="B83" s="331">
        <v>657151.72927672125</v>
      </c>
      <c r="C83" s="331">
        <v>668482.96090193</v>
      </c>
      <c r="D83" s="331">
        <v>698464.58376697195</v>
      </c>
      <c r="E83" s="331">
        <v>704719.76787736884</v>
      </c>
      <c r="F83" s="331">
        <v>734998.45804750058</v>
      </c>
      <c r="G83" s="331">
        <v>761115.90121201286</v>
      </c>
      <c r="H83" s="444">
        <v>798918.21684315742</v>
      </c>
      <c r="I83" s="331">
        <v>828932.85519199166</v>
      </c>
      <c r="J83" s="331">
        <v>849953.03964663204</v>
      </c>
      <c r="K83" s="331">
        <v>920228.47988791589</v>
      </c>
      <c r="L83" s="331">
        <v>952156.95007617772</v>
      </c>
      <c r="M83" s="444">
        <v>958757.91441766371</v>
      </c>
      <c r="N83" s="331">
        <v>1004884.78522388</v>
      </c>
      <c r="O83" s="444">
        <v>1024475.6442265782</v>
      </c>
      <c r="P83" s="331">
        <v>1054727.1470788319</v>
      </c>
      <c r="Q83" s="331">
        <v>1114390.5027539914</v>
      </c>
      <c r="R83" s="444">
        <v>1158026.1666086593</v>
      </c>
      <c r="S83" s="331">
        <v>1177679.9396541403</v>
      </c>
      <c r="T83" s="444">
        <v>1230980.5504393824</v>
      </c>
      <c r="U83" s="444">
        <v>1304881.8548613386</v>
      </c>
      <c r="V83" s="444">
        <v>1327337.9425812927</v>
      </c>
      <c r="W83" s="331">
        <v>1400313.9861679215</v>
      </c>
      <c r="X83" s="331">
        <v>1436991.4243295286</v>
      </c>
      <c r="Y83" s="444">
        <v>1552148.1828180195</v>
      </c>
      <c r="Z83" s="331">
        <v>1662210.740489681</v>
      </c>
      <c r="AA83" s="331">
        <v>1859243.8602376417</v>
      </c>
      <c r="AB83" s="331">
        <v>1930066.7289861569</v>
      </c>
      <c r="AC83" s="444">
        <v>2301935.2518473808</v>
      </c>
      <c r="AD83" s="444"/>
      <c r="AE83" s="331"/>
      <c r="AF83" s="444"/>
      <c r="AG83" s="444"/>
      <c r="AH83" s="444"/>
      <c r="AI83" s="444"/>
      <c r="AJ83" s="331"/>
      <c r="AK83" s="444"/>
      <c r="AL83" s="444"/>
      <c r="AM83" s="444"/>
      <c r="AN83" s="444"/>
      <c r="AO83" s="444"/>
      <c r="AP83" s="444"/>
      <c r="AQ83" s="444"/>
      <c r="AR83" s="331"/>
      <c r="AS83" s="331"/>
      <c r="AT83" s="444"/>
      <c r="AU83" s="331"/>
      <c r="AV83" s="331"/>
      <c r="AW83" s="331"/>
      <c r="AX83" s="331"/>
      <c r="AY83" s="331"/>
      <c r="AZ83" s="331"/>
      <c r="BA83" s="331"/>
      <c r="BB83" s="331"/>
      <c r="BC83" s="331"/>
    </row>
    <row r="84" spans="1:55">
      <c r="A84" s="331">
        <v>628178.26786452695</v>
      </c>
      <c r="B84" s="251">
        <v>660225.09239035787</v>
      </c>
      <c r="C84" s="331">
        <v>671230.8177592326</v>
      </c>
      <c r="D84" s="331">
        <v>699052.47627952066</v>
      </c>
      <c r="E84" s="331">
        <v>712029.53499176679</v>
      </c>
      <c r="F84" s="331">
        <v>743109.61804310046</v>
      </c>
      <c r="G84" s="331">
        <v>766190.05160162132</v>
      </c>
      <c r="H84" s="331">
        <v>801605.85495552444</v>
      </c>
      <c r="I84" s="331">
        <v>829188.61959416431</v>
      </c>
      <c r="J84" s="331">
        <v>862924.70618244668</v>
      </c>
      <c r="K84" s="444">
        <v>929229.9784867214</v>
      </c>
      <c r="L84" s="331">
        <v>953438.02108662645</v>
      </c>
      <c r="M84" s="331">
        <v>965700.4341757698</v>
      </c>
      <c r="N84" s="444">
        <v>1005169.7388492645</v>
      </c>
      <c r="O84" s="331">
        <v>1027744.9197544174</v>
      </c>
      <c r="P84" s="444">
        <v>1060414.6921607363</v>
      </c>
      <c r="Q84" s="331">
        <v>1120642.4609548282</v>
      </c>
      <c r="R84" s="331">
        <v>1172579.2461630497</v>
      </c>
      <c r="S84" s="331">
        <v>1211801.2345917434</v>
      </c>
      <c r="T84" s="331">
        <v>1233176.0167660108</v>
      </c>
      <c r="U84" s="444">
        <v>1306766.401826974</v>
      </c>
      <c r="V84" s="444">
        <v>1388448.2511937455</v>
      </c>
      <c r="W84" s="444">
        <v>1401060.5789135983</v>
      </c>
      <c r="X84" s="331">
        <v>1477628.0232088896</v>
      </c>
      <c r="Y84" s="331">
        <v>1560693.922085766</v>
      </c>
      <c r="Z84" s="331">
        <v>1698622.9464209797</v>
      </c>
      <c r="AA84" s="331">
        <v>1898509.970872303</v>
      </c>
      <c r="AB84" s="444">
        <v>1966278.9147844869</v>
      </c>
      <c r="AC84" s="444">
        <v>2394006.4623331311</v>
      </c>
      <c r="AD84" s="331"/>
      <c r="AE84" s="444"/>
      <c r="AF84" s="444"/>
      <c r="AG84" s="444"/>
      <c r="AH84" s="331"/>
      <c r="AI84" s="444"/>
      <c r="AJ84" s="331"/>
      <c r="AK84" s="444"/>
      <c r="AL84" s="444"/>
      <c r="AM84" s="444"/>
      <c r="AN84" s="444"/>
      <c r="AO84" s="444"/>
      <c r="AP84" s="444"/>
      <c r="AQ84" s="444"/>
      <c r="AR84" s="331"/>
      <c r="AS84" s="331"/>
      <c r="AT84" s="444"/>
      <c r="AU84" s="331"/>
      <c r="AV84" s="331"/>
      <c r="AW84" s="331"/>
      <c r="AX84" s="331"/>
      <c r="AY84" s="331"/>
      <c r="AZ84" s="331"/>
      <c r="BA84" s="331"/>
      <c r="BB84" s="331"/>
      <c r="BC84" s="331"/>
    </row>
    <row r="85" spans="1:55">
      <c r="A85" s="331">
        <v>628178.26786452695</v>
      </c>
      <c r="B85" s="251">
        <v>660346.08997260313</v>
      </c>
      <c r="C85" s="331">
        <v>674386.17811427964</v>
      </c>
      <c r="D85" s="444">
        <v>700208.92191255465</v>
      </c>
      <c r="E85" s="331">
        <v>713260.95902409474</v>
      </c>
      <c r="F85" s="331">
        <v>745711.49640094675</v>
      </c>
      <c r="G85" s="444">
        <v>766561.64125548315</v>
      </c>
      <c r="H85" s="444">
        <v>808571.45370188926</v>
      </c>
      <c r="I85" s="251">
        <v>831984.43001567503</v>
      </c>
      <c r="J85" s="444">
        <v>872905.97360973444</v>
      </c>
      <c r="K85" s="444">
        <v>930663.50019664201</v>
      </c>
      <c r="L85" s="444">
        <v>964170.35592358513</v>
      </c>
      <c r="M85" s="331">
        <v>966893.4755947066</v>
      </c>
      <c r="N85" s="331">
        <v>1007996.6386312473</v>
      </c>
      <c r="O85" s="444">
        <v>1048763.098590737</v>
      </c>
      <c r="P85" s="331">
        <v>1064913.5281168339</v>
      </c>
      <c r="Q85" s="331">
        <v>1128013.1410929533</v>
      </c>
      <c r="R85" s="331">
        <v>1201953.7456375698</v>
      </c>
      <c r="S85" s="331">
        <v>1244429.8924162951</v>
      </c>
      <c r="T85" s="444">
        <v>1255376.9012466678</v>
      </c>
      <c r="U85" s="444">
        <v>1317200.0771800347</v>
      </c>
      <c r="V85" s="444">
        <v>1396260.2574194404</v>
      </c>
      <c r="W85" s="444">
        <v>1427566.4895734824</v>
      </c>
      <c r="X85" s="331">
        <v>1485366.3121694736</v>
      </c>
      <c r="Y85" s="331">
        <v>1576278.8885046747</v>
      </c>
      <c r="Z85" s="331">
        <v>1744399.8290767991</v>
      </c>
      <c r="AA85" s="331">
        <v>1904903.7718888787</v>
      </c>
      <c r="AB85" s="331">
        <v>2108358.739406141</v>
      </c>
      <c r="AC85" s="331"/>
      <c r="AD85" s="331"/>
      <c r="AE85" s="444"/>
      <c r="AF85" s="444"/>
      <c r="AG85" s="331"/>
      <c r="AH85" s="444"/>
      <c r="AI85" s="444"/>
      <c r="AJ85" s="331"/>
      <c r="AK85" s="444"/>
      <c r="AL85" s="444"/>
      <c r="AM85" s="331"/>
      <c r="AN85" s="444"/>
      <c r="AO85" s="444"/>
      <c r="AP85" s="444"/>
      <c r="AQ85" s="444"/>
      <c r="AR85" s="444"/>
      <c r="AS85" s="444"/>
      <c r="AT85" s="444"/>
      <c r="AU85" s="444"/>
      <c r="AV85" s="444"/>
      <c r="AW85" s="444"/>
      <c r="AX85" s="444"/>
      <c r="AY85" s="444"/>
      <c r="AZ85" s="444"/>
      <c r="BA85" s="444"/>
      <c r="BB85" s="444"/>
      <c r="BC85" s="444"/>
    </row>
    <row r="86" spans="1:55">
      <c r="A86" s="331">
        <v>628178.26786452695</v>
      </c>
      <c r="B86" s="331">
        <v>661209.67926305917</v>
      </c>
      <c r="C86" s="331">
        <v>674988.75147001364</v>
      </c>
      <c r="D86" s="331">
        <v>700547.74742399273</v>
      </c>
      <c r="E86" s="331">
        <v>713698.33628078981</v>
      </c>
      <c r="F86" s="331">
        <v>751527.15857190406</v>
      </c>
      <c r="G86" s="331">
        <v>774747.55616148049</v>
      </c>
      <c r="H86" s="331">
        <v>837622.12455457193</v>
      </c>
      <c r="I86" s="331">
        <v>837461.85366004799</v>
      </c>
      <c r="J86" s="444">
        <v>883177.06768290303</v>
      </c>
      <c r="K86" s="444">
        <v>930919.25199645979</v>
      </c>
      <c r="L86" s="331">
        <v>964251.47969288158</v>
      </c>
      <c r="M86" s="444">
        <v>982793.69992265641</v>
      </c>
      <c r="N86" s="331">
        <v>1016997.3616953483</v>
      </c>
      <c r="O86" s="331">
        <v>1050755.4206993333</v>
      </c>
      <c r="P86" s="331">
        <v>1072928.0074320729</v>
      </c>
      <c r="Q86" s="331">
        <v>1132778.1599209034</v>
      </c>
      <c r="R86" s="331">
        <v>1213897.3356763469</v>
      </c>
      <c r="S86" s="331">
        <v>1248526.8185187923</v>
      </c>
      <c r="T86" s="331">
        <v>1272109.0017677876</v>
      </c>
      <c r="U86" s="444">
        <v>1323972.2867467597</v>
      </c>
      <c r="V86" s="444">
        <v>1403652.6950015812</v>
      </c>
      <c r="W86" s="331">
        <v>1447429.8958322131</v>
      </c>
      <c r="X86" s="331">
        <v>1529845.6665596913</v>
      </c>
      <c r="Y86" s="331">
        <v>1606406.3325475878</v>
      </c>
      <c r="Z86" s="331">
        <v>1747653.00730445</v>
      </c>
      <c r="AA86" s="444">
        <v>1925113.238390588</v>
      </c>
      <c r="AB86" s="444">
        <v>2241425.8341073277</v>
      </c>
      <c r="AC86" s="331"/>
      <c r="AD86" s="444"/>
      <c r="AE86" s="331"/>
      <c r="AF86" s="444"/>
      <c r="AG86" s="444"/>
      <c r="AH86" s="331"/>
      <c r="AI86" s="444"/>
      <c r="AJ86" s="331"/>
      <c r="AK86" s="444"/>
      <c r="AL86" s="444"/>
      <c r="AM86" s="444"/>
      <c r="AN86" s="444"/>
      <c r="AO86" s="444"/>
      <c r="AP86" s="444"/>
      <c r="AQ86" s="444"/>
      <c r="AR86" s="331"/>
      <c r="AS86" s="331"/>
      <c r="AT86" s="444"/>
      <c r="AU86" s="331"/>
      <c r="AV86" s="331"/>
      <c r="AW86" s="331"/>
      <c r="AX86" s="331"/>
      <c r="AY86" s="331"/>
      <c r="AZ86" s="331"/>
      <c r="BA86" s="331"/>
      <c r="BB86" s="331"/>
      <c r="BC86" s="331"/>
    </row>
    <row r="87" spans="1:55">
      <c r="A87" s="331">
        <v>628178.26786452695</v>
      </c>
      <c r="B87" s="331">
        <v>661292.77046601789</v>
      </c>
      <c r="C87" s="331">
        <v>675628.96365252754</v>
      </c>
      <c r="D87" s="331">
        <v>703364.55815512012</v>
      </c>
      <c r="E87" s="331">
        <v>713861.92781155743</v>
      </c>
      <c r="F87" s="331">
        <v>752088.17291885684</v>
      </c>
      <c r="G87" s="331">
        <v>774875.75331962167</v>
      </c>
      <c r="H87" s="331">
        <v>839413.76215899584</v>
      </c>
      <c r="I87" s="251">
        <v>848212.72406318644</v>
      </c>
      <c r="J87" s="331">
        <v>905961.42385260924</v>
      </c>
      <c r="K87" s="331">
        <v>933079.99860995845</v>
      </c>
      <c r="L87" s="331">
        <v>964983.34544241766</v>
      </c>
      <c r="M87" s="331">
        <v>987731.7016544739</v>
      </c>
      <c r="N87" s="331">
        <v>1037580.0147216008</v>
      </c>
      <c r="O87" s="331">
        <v>1053535.6177429906</v>
      </c>
      <c r="P87" s="331">
        <v>1074902.4090267732</v>
      </c>
      <c r="Q87" s="251">
        <v>1134769.4747686465</v>
      </c>
      <c r="R87" s="331">
        <v>1218224.4531804209</v>
      </c>
      <c r="S87" s="331">
        <v>1276220.0037577352</v>
      </c>
      <c r="T87" s="331">
        <v>1273755.3994368301</v>
      </c>
      <c r="U87" s="444">
        <v>1347367.2201514798</v>
      </c>
      <c r="V87" s="444">
        <v>1409460.1420601993</v>
      </c>
      <c r="W87" s="444">
        <v>1470377.5163220847</v>
      </c>
      <c r="X87" s="331">
        <v>1530913.7925301297</v>
      </c>
      <c r="Y87" s="331">
        <v>1607179.8249595726</v>
      </c>
      <c r="Z87" s="331">
        <v>1768209.6547284941</v>
      </c>
      <c r="AA87" s="331">
        <v>1982321.4211818133</v>
      </c>
      <c r="AB87" s="331">
        <v>2288595.7686546491</v>
      </c>
      <c r="AC87" s="444"/>
      <c r="AD87" s="331"/>
      <c r="AE87" s="331"/>
      <c r="AF87" s="444"/>
      <c r="AG87" s="331"/>
      <c r="AH87" s="331"/>
      <c r="AI87" s="444"/>
      <c r="AJ87" s="331"/>
      <c r="AK87" s="444"/>
      <c r="AL87" s="444"/>
      <c r="AM87" s="444"/>
      <c r="AN87" s="444"/>
      <c r="AO87" s="444"/>
      <c r="AP87" s="444"/>
      <c r="AQ87" s="444"/>
      <c r="AR87" s="444"/>
      <c r="AS87" s="444"/>
      <c r="AT87" s="444"/>
      <c r="AU87" s="444"/>
      <c r="AV87" s="444"/>
      <c r="AW87" s="444"/>
      <c r="AX87" s="444"/>
      <c r="AY87" s="444"/>
      <c r="AZ87" s="444"/>
      <c r="BA87" s="444"/>
      <c r="BB87" s="444"/>
      <c r="BC87" s="444"/>
    </row>
    <row r="88" spans="1:55">
      <c r="A88" s="331">
        <v>628178.26786452695</v>
      </c>
      <c r="B88" s="331">
        <v>661706.31353626715</v>
      </c>
      <c r="C88" s="331">
        <v>678702.17474468832</v>
      </c>
      <c r="D88" s="331">
        <v>704889.4248898169</v>
      </c>
      <c r="E88" s="331">
        <v>716805.24787241151</v>
      </c>
      <c r="F88" s="331">
        <v>752112.52384876355</v>
      </c>
      <c r="G88" s="444">
        <v>787313.99905075575</v>
      </c>
      <c r="H88" s="331">
        <v>840532.7840246415</v>
      </c>
      <c r="I88" s="251">
        <v>859881.52371999796</v>
      </c>
      <c r="J88" s="331">
        <v>924649.93811439001</v>
      </c>
      <c r="K88" s="331">
        <v>941976.36184257234</v>
      </c>
      <c r="L88" s="331">
        <v>968060.68172409409</v>
      </c>
      <c r="M88" s="331">
        <v>1000025.3327785245</v>
      </c>
      <c r="N88" s="444">
        <v>1062558.3790878754</v>
      </c>
      <c r="O88" s="331">
        <v>1061075.1664678429</v>
      </c>
      <c r="P88" s="444">
        <v>1080783.4703893741</v>
      </c>
      <c r="Q88" s="331">
        <v>1138098.1915922416</v>
      </c>
      <c r="R88" s="331">
        <v>1228586.9730498285</v>
      </c>
      <c r="S88" s="331">
        <v>1295667.4896236942</v>
      </c>
      <c r="T88" s="331">
        <v>1280615.1485815896</v>
      </c>
      <c r="U88" s="444">
        <v>1356143.5854162979</v>
      </c>
      <c r="V88" s="444">
        <v>1419294.2610751202</v>
      </c>
      <c r="W88" s="331">
        <v>1471235.3220065432</v>
      </c>
      <c r="X88" s="331">
        <v>1573259.0305437604</v>
      </c>
      <c r="Y88" s="331">
        <v>1609896.0931028042</v>
      </c>
      <c r="Z88" s="444">
        <v>1821736.1045775535</v>
      </c>
      <c r="AA88" s="331">
        <v>1991634.6822461896</v>
      </c>
      <c r="AB88" s="331"/>
      <c r="AC88" s="331"/>
      <c r="AD88" s="331"/>
      <c r="AE88" s="331"/>
      <c r="AF88" s="444"/>
      <c r="AG88" s="331"/>
      <c r="AH88" s="331"/>
      <c r="AI88" s="444"/>
      <c r="AJ88" s="331"/>
      <c r="AK88" s="444"/>
      <c r="AL88" s="444"/>
      <c r="AM88" s="444"/>
      <c r="AN88" s="331"/>
      <c r="AO88" s="444"/>
      <c r="AP88" s="444"/>
      <c r="AQ88" s="444"/>
      <c r="AR88" s="331"/>
      <c r="AS88" s="331"/>
      <c r="AT88" s="444"/>
      <c r="AU88" s="444"/>
      <c r="AV88" s="444"/>
      <c r="AW88" s="444"/>
      <c r="AX88" s="444"/>
      <c r="AY88" s="444"/>
      <c r="AZ88" s="444"/>
      <c r="BA88" s="444"/>
      <c r="BB88" s="444"/>
      <c r="BC88" s="444"/>
    </row>
    <row r="89" spans="1:55">
      <c r="A89" s="251">
        <v>628178.26786452695</v>
      </c>
      <c r="B89" s="331">
        <v>661808.18806801492</v>
      </c>
      <c r="C89" s="251">
        <v>680722.6216879189</v>
      </c>
      <c r="D89" s="331">
        <v>706435.65877822484</v>
      </c>
      <c r="E89" s="331">
        <v>717093.37035261688</v>
      </c>
      <c r="F89" s="251">
        <v>756603.64249152434</v>
      </c>
      <c r="G89" s="331">
        <v>789988.26686715847</v>
      </c>
      <c r="H89" s="331">
        <v>850497.01265436225</v>
      </c>
      <c r="I89" s="251">
        <v>861610.93492620322</v>
      </c>
      <c r="J89" s="331">
        <v>925768.07393524342</v>
      </c>
      <c r="K89" s="444">
        <v>947933.95774580806</v>
      </c>
      <c r="L89" s="331">
        <v>980256.93984236591</v>
      </c>
      <c r="M89" s="331">
        <v>1007261.0749725146</v>
      </c>
      <c r="N89" s="331">
        <v>1069163.8965248724</v>
      </c>
      <c r="O89" s="331">
        <v>1073783.3409789882</v>
      </c>
      <c r="P89" s="331">
        <v>1086769.6367891848</v>
      </c>
      <c r="Q89" s="331">
        <v>1144137.7747593476</v>
      </c>
      <c r="R89" s="331">
        <v>1246147.7008870202</v>
      </c>
      <c r="S89" s="331">
        <v>1299342.8823810476</v>
      </c>
      <c r="T89" s="331">
        <v>1299037.6724795578</v>
      </c>
      <c r="U89" s="444">
        <v>1378341.7250505104</v>
      </c>
      <c r="V89" s="444">
        <v>1429576.6788155106</v>
      </c>
      <c r="W89" s="444">
        <v>1471393.5110661378</v>
      </c>
      <c r="X89" s="331">
        <v>1598846.0331220233</v>
      </c>
      <c r="Y89" s="331">
        <v>1626469.5334317721</v>
      </c>
      <c r="Z89" s="444">
        <v>1825869.2989857038</v>
      </c>
      <c r="AA89" s="331">
        <v>2179324.8802806661</v>
      </c>
      <c r="AB89" s="444"/>
      <c r="AC89" s="444"/>
      <c r="AD89" s="331"/>
      <c r="AE89" s="444"/>
      <c r="AF89" s="444"/>
      <c r="AG89" s="444"/>
      <c r="AH89" s="331"/>
      <c r="AI89" s="444"/>
      <c r="AJ89" s="331"/>
      <c r="AK89" s="444"/>
      <c r="AL89" s="444"/>
      <c r="AM89" s="444"/>
      <c r="AN89" s="444"/>
      <c r="AO89" s="444"/>
      <c r="AP89" s="444"/>
      <c r="AQ89" s="444"/>
      <c r="AR89" s="444"/>
      <c r="AS89" s="444"/>
      <c r="AT89" s="444"/>
      <c r="AU89" s="444"/>
      <c r="AV89" s="444"/>
      <c r="AW89" s="444"/>
      <c r="AX89" s="444"/>
      <c r="AY89" s="444"/>
      <c r="AZ89" s="444"/>
      <c r="BA89" s="444"/>
      <c r="BB89" s="444"/>
      <c r="BC89" s="444"/>
    </row>
    <row r="90" spans="1:55">
      <c r="A90" s="331">
        <v>628178.26786452695</v>
      </c>
      <c r="B90" s="331">
        <v>662711.31832385215</v>
      </c>
      <c r="C90" s="331">
        <v>684663.45189724083</v>
      </c>
      <c r="D90" s="331">
        <v>707458.49589462578</v>
      </c>
      <c r="E90" s="331">
        <v>717876.66622061911</v>
      </c>
      <c r="F90" s="251">
        <v>757138.87241073092</v>
      </c>
      <c r="G90" s="331">
        <v>796182.18067992781</v>
      </c>
      <c r="H90" s="331">
        <v>850633.33535311453</v>
      </c>
      <c r="I90" s="251">
        <v>865369.86717272736</v>
      </c>
      <c r="J90" s="331">
        <v>930625.07246663119</v>
      </c>
      <c r="K90" s="444">
        <v>951972.89188458514</v>
      </c>
      <c r="L90" s="331">
        <v>980652.70898153912</v>
      </c>
      <c r="M90" s="331">
        <v>1042149.1773212943</v>
      </c>
      <c r="N90" s="331">
        <v>1083714.3672638498</v>
      </c>
      <c r="O90" s="331">
        <v>1075073.5482149541</v>
      </c>
      <c r="P90" s="331">
        <v>1120238.9545558884</v>
      </c>
      <c r="Q90" s="331">
        <v>1178991.1718751104</v>
      </c>
      <c r="R90" s="331">
        <v>1246397.1513190456</v>
      </c>
      <c r="S90" s="331">
        <v>1301498.2980033974</v>
      </c>
      <c r="T90" s="444">
        <v>1324904.7701313533</v>
      </c>
      <c r="U90" s="444">
        <v>1400416.5035956576</v>
      </c>
      <c r="V90" s="444">
        <v>1438537.3343394233</v>
      </c>
      <c r="W90" s="444">
        <v>1493373.3937161057</v>
      </c>
      <c r="X90" s="331">
        <v>1600988.7601039419</v>
      </c>
      <c r="Y90" s="331">
        <v>1640710.5469964226</v>
      </c>
      <c r="Z90" s="331">
        <v>1829682.722917961</v>
      </c>
      <c r="AA90" s="444">
        <v>2218740.0375392949</v>
      </c>
      <c r="AB90" s="331"/>
      <c r="AC90" s="331"/>
      <c r="AD90" s="444"/>
      <c r="AE90" s="444"/>
      <c r="AF90" s="444"/>
      <c r="AG90" s="444"/>
      <c r="AH90" s="331"/>
      <c r="AI90" s="444"/>
      <c r="AJ90" s="331"/>
      <c r="AK90" s="444"/>
      <c r="AL90" s="444"/>
      <c r="AM90" s="331"/>
      <c r="AN90" s="444"/>
      <c r="AO90" s="444"/>
      <c r="AP90" s="444"/>
      <c r="AQ90" s="444"/>
      <c r="AR90" s="444"/>
      <c r="AS90" s="444"/>
      <c r="AT90" s="444"/>
      <c r="AU90" s="444"/>
      <c r="AV90" s="444"/>
      <c r="AW90" s="444"/>
      <c r="AX90" s="444"/>
      <c r="AY90" s="444"/>
      <c r="AZ90" s="444"/>
      <c r="BA90" s="444"/>
      <c r="BB90" s="444"/>
      <c r="BC90" s="444"/>
    </row>
    <row r="91" spans="1:55">
      <c r="A91" s="251">
        <v>628178.26786452695</v>
      </c>
      <c r="B91" s="331">
        <v>662725.68556935212</v>
      </c>
      <c r="C91" s="331">
        <v>685081.42674448737</v>
      </c>
      <c r="D91" s="331">
        <v>709226.02272816177</v>
      </c>
      <c r="E91" s="331">
        <v>723188.6021636317</v>
      </c>
      <c r="F91" s="331">
        <v>757781.49033625412</v>
      </c>
      <c r="G91" s="331">
        <v>796723.52891906165</v>
      </c>
      <c r="H91" s="331">
        <v>855073.83844665287</v>
      </c>
      <c r="I91" s="331">
        <v>868307.05972965597</v>
      </c>
      <c r="J91" s="331">
        <v>932000.02208496805</v>
      </c>
      <c r="K91" s="331">
        <v>979155.19240784901</v>
      </c>
      <c r="L91" s="331">
        <v>990909.66673413315</v>
      </c>
      <c r="M91" s="444">
        <v>1049207.2295000958</v>
      </c>
      <c r="N91" s="331">
        <v>1106579.3949831969</v>
      </c>
      <c r="O91" s="444">
        <v>1116796.3522392856</v>
      </c>
      <c r="P91" s="444">
        <v>1140318.2203171616</v>
      </c>
      <c r="Q91" s="331">
        <v>1211695.5970009121</v>
      </c>
      <c r="R91" s="331">
        <v>1281784.55593574</v>
      </c>
      <c r="S91" s="331">
        <v>1302851.9593148963</v>
      </c>
      <c r="T91" s="331">
        <v>1351534.3984493203</v>
      </c>
      <c r="U91" s="444">
        <v>1413070.0886162822</v>
      </c>
      <c r="V91" s="444">
        <v>1444824.4914608137</v>
      </c>
      <c r="W91" s="331">
        <v>1526198.8203284857</v>
      </c>
      <c r="X91" s="331">
        <v>1611610.6461103545</v>
      </c>
      <c r="Y91" s="444">
        <v>1650550.949421674</v>
      </c>
      <c r="Z91" s="444">
        <v>1838556.9191998132</v>
      </c>
      <c r="AA91" s="444"/>
      <c r="AB91" s="331"/>
      <c r="AC91" s="331"/>
      <c r="AD91" s="331"/>
      <c r="AE91" s="444"/>
      <c r="AF91" s="444"/>
      <c r="AG91" s="331"/>
      <c r="AH91" s="331"/>
      <c r="AI91" s="444"/>
      <c r="AJ91" s="331"/>
      <c r="AK91" s="444"/>
      <c r="AL91" s="444"/>
      <c r="AM91" s="444"/>
      <c r="AN91" s="444"/>
      <c r="AO91" s="444"/>
      <c r="AP91" s="444"/>
      <c r="AQ91" s="444"/>
      <c r="AR91" s="444"/>
      <c r="AS91" s="444"/>
      <c r="AT91" s="444"/>
      <c r="AU91" s="444"/>
      <c r="AV91" s="444"/>
      <c r="AW91" s="444"/>
      <c r="AX91" s="444"/>
      <c r="AY91" s="444"/>
      <c r="AZ91" s="444"/>
      <c r="BA91" s="444"/>
      <c r="BB91" s="444"/>
      <c r="BC91" s="444"/>
    </row>
    <row r="92" spans="1:55">
      <c r="A92" s="251">
        <v>628178.26786452695</v>
      </c>
      <c r="B92" s="331">
        <v>665069.76772073132</v>
      </c>
      <c r="C92" s="331">
        <v>689994.79064923362</v>
      </c>
      <c r="D92" s="444">
        <v>709841.20229115966</v>
      </c>
      <c r="E92" s="331">
        <v>723894.59780827491</v>
      </c>
      <c r="F92" s="331">
        <v>758803.95378255297</v>
      </c>
      <c r="G92" s="331">
        <v>799541.0431112115</v>
      </c>
      <c r="H92" s="331">
        <v>862491.34299062146</v>
      </c>
      <c r="I92" s="331">
        <v>877433.79217712954</v>
      </c>
      <c r="J92" s="331">
        <v>937481.5862736617</v>
      </c>
      <c r="K92" s="331">
        <v>980510.49870163098</v>
      </c>
      <c r="L92" s="331">
        <v>991286.07473432063</v>
      </c>
      <c r="M92" s="444">
        <v>1060670.5289387503</v>
      </c>
      <c r="N92" s="444">
        <v>1112359.0513039583</v>
      </c>
      <c r="O92" s="331">
        <v>1140266.255604588</v>
      </c>
      <c r="P92" s="444">
        <v>1171568.0217946153</v>
      </c>
      <c r="Q92" s="331">
        <v>1213402.0803574657</v>
      </c>
      <c r="R92" s="444">
        <v>1286914.8791146241</v>
      </c>
      <c r="S92" s="331">
        <v>1334626.555668564</v>
      </c>
      <c r="T92" s="331">
        <v>1358422.4957465571</v>
      </c>
      <c r="U92" s="444">
        <v>1414108.6264587948</v>
      </c>
      <c r="V92" s="444">
        <v>1467037.3545842664</v>
      </c>
      <c r="W92" s="331">
        <v>1564655.3029075502</v>
      </c>
      <c r="X92" s="331">
        <v>1631494.3663576031</v>
      </c>
      <c r="Y92" s="331">
        <v>1762321.1656645956</v>
      </c>
      <c r="Z92" s="444">
        <v>1900761.883144388</v>
      </c>
      <c r="AA92" s="331"/>
      <c r="AB92" s="444"/>
      <c r="AC92" s="331"/>
      <c r="AD92" s="331"/>
      <c r="AE92" s="444"/>
      <c r="AF92" s="444"/>
      <c r="AG92" s="444"/>
      <c r="AH92" s="331"/>
      <c r="AI92" s="444"/>
      <c r="AJ92" s="331"/>
      <c r="AK92" s="444"/>
      <c r="AL92" s="444"/>
      <c r="AM92" s="444"/>
      <c r="AN92" s="444"/>
      <c r="AO92" s="444"/>
      <c r="AP92" s="444"/>
      <c r="AQ92" s="444"/>
      <c r="AR92" s="331"/>
      <c r="AS92" s="331"/>
      <c r="AT92" s="444"/>
      <c r="AU92" s="331"/>
      <c r="AV92" s="331"/>
      <c r="AW92" s="331"/>
      <c r="AX92" s="331"/>
      <c r="AY92" s="331"/>
      <c r="AZ92" s="331"/>
      <c r="BA92" s="331"/>
      <c r="BB92" s="331"/>
      <c r="BC92" s="331"/>
    </row>
    <row r="93" spans="1:55">
      <c r="A93" s="251">
        <v>628178.26786452695</v>
      </c>
      <c r="B93" s="444">
        <v>665548.20840787096</v>
      </c>
      <c r="C93" s="331">
        <v>692143.51682415383</v>
      </c>
      <c r="D93" s="444">
        <v>709884.85509570607</v>
      </c>
      <c r="E93" s="331">
        <v>727419.93838426343</v>
      </c>
      <c r="F93" s="331">
        <v>765875.77750512015</v>
      </c>
      <c r="G93" s="331">
        <v>809257.43169911695</v>
      </c>
      <c r="H93" s="331">
        <v>867110.56446473184</v>
      </c>
      <c r="I93" s="251">
        <v>889061.77137937094</v>
      </c>
      <c r="J93" s="331">
        <v>941489.03796887747</v>
      </c>
      <c r="K93" s="444">
        <v>988000.91382933874</v>
      </c>
      <c r="L93" s="331">
        <v>1001612.4326342985</v>
      </c>
      <c r="M93" s="444">
        <v>1089964.2085163058</v>
      </c>
      <c r="N93" s="444">
        <v>1120720.2329249394</v>
      </c>
      <c r="O93" s="444">
        <v>1155252.7820249437</v>
      </c>
      <c r="P93" s="444">
        <v>1174572.1935364441</v>
      </c>
      <c r="Q93" s="331">
        <v>1259569.4238555105</v>
      </c>
      <c r="R93" s="331">
        <v>1287542.9476769096</v>
      </c>
      <c r="S93" s="331">
        <v>1348602.6863276735</v>
      </c>
      <c r="T93" s="331">
        <v>1359080.1280144423</v>
      </c>
      <c r="U93" s="444">
        <v>1418573.7707133624</v>
      </c>
      <c r="V93" s="444">
        <v>1484346.0537212375</v>
      </c>
      <c r="W93" s="444">
        <v>1568513.203988173</v>
      </c>
      <c r="X93" s="331">
        <v>1654349.9776897782</v>
      </c>
      <c r="Y93" s="444">
        <v>1795718.5433920503</v>
      </c>
      <c r="Z93" s="331">
        <v>1914914.2530498705</v>
      </c>
      <c r="AA93" s="331"/>
      <c r="AB93" s="331"/>
      <c r="AC93" s="331"/>
      <c r="AD93" s="331"/>
      <c r="AE93" s="331"/>
      <c r="AF93" s="444"/>
      <c r="AG93" s="331"/>
      <c r="AH93" s="331"/>
      <c r="AI93" s="444"/>
      <c r="AJ93" s="331"/>
      <c r="AK93" s="444"/>
      <c r="AL93" s="444"/>
      <c r="AM93" s="444"/>
      <c r="AN93" s="444"/>
      <c r="AO93" s="444"/>
      <c r="AP93" s="444"/>
      <c r="AQ93" s="444"/>
      <c r="AR93" s="444"/>
      <c r="AS93" s="444"/>
      <c r="AT93" s="444"/>
      <c r="AU93" s="444"/>
      <c r="AV93" s="444"/>
      <c r="AW93" s="444"/>
      <c r="AX93" s="444"/>
      <c r="AY93" s="444"/>
      <c r="AZ93" s="444"/>
      <c r="BA93" s="444"/>
      <c r="BB93" s="444"/>
      <c r="BC93" s="444"/>
    </row>
    <row r="94" spans="1:55">
      <c r="A94" s="251">
        <v>628178.26786452695</v>
      </c>
      <c r="B94" s="331">
        <v>668218.64584624977</v>
      </c>
      <c r="C94" s="331">
        <v>693684.66414096183</v>
      </c>
      <c r="D94" s="331">
        <v>709932.02865140443</v>
      </c>
      <c r="E94" s="331">
        <v>730457.77790270664</v>
      </c>
      <c r="F94" s="331">
        <v>767420.70314559061</v>
      </c>
      <c r="G94" s="331">
        <v>815243.65282241721</v>
      </c>
      <c r="H94" s="444">
        <v>880234.96411026549</v>
      </c>
      <c r="I94" s="251">
        <v>908562.67562683392</v>
      </c>
      <c r="J94" s="331">
        <v>947084.45185864111</v>
      </c>
      <c r="K94" s="444">
        <v>989150.58544750186</v>
      </c>
      <c r="L94" s="331">
        <v>1015096.4602743499</v>
      </c>
      <c r="M94" s="331">
        <v>1091761.7583651608</v>
      </c>
      <c r="N94" s="444">
        <v>1126365.8087482678</v>
      </c>
      <c r="O94" s="331">
        <v>1182357.0585722923</v>
      </c>
      <c r="P94" s="331">
        <v>1178531.8043731619</v>
      </c>
      <c r="Q94" s="444">
        <v>1264363.5526508198</v>
      </c>
      <c r="R94" s="331">
        <v>1308881.7306156168</v>
      </c>
      <c r="S94" s="331">
        <v>1355920.8845477197</v>
      </c>
      <c r="T94" s="444">
        <v>1360175.4342700397</v>
      </c>
      <c r="U94" s="444">
        <v>1424216.3220830732</v>
      </c>
      <c r="V94" s="444">
        <v>1500263.8176774422</v>
      </c>
      <c r="W94" s="444">
        <v>1578327.2530154274</v>
      </c>
      <c r="X94" s="331">
        <v>1674370.2414347504</v>
      </c>
      <c r="Y94" s="331">
        <v>1865719.6978908856</v>
      </c>
      <c r="Z94" s="444">
        <v>2077310.2768972912</v>
      </c>
      <c r="AA94" s="331"/>
      <c r="AB94" s="331"/>
      <c r="AC94" s="331"/>
      <c r="AD94" s="331"/>
      <c r="AE94" s="331"/>
      <c r="AF94" s="444"/>
      <c r="AG94" s="444"/>
      <c r="AH94" s="331"/>
      <c r="AI94" s="444"/>
      <c r="AJ94" s="331"/>
      <c r="AK94" s="444"/>
      <c r="AL94" s="444"/>
      <c r="AM94" s="331"/>
      <c r="AN94" s="444"/>
      <c r="AO94" s="444"/>
      <c r="AP94" s="444"/>
      <c r="AQ94" s="444"/>
      <c r="AR94" s="444"/>
      <c r="AS94" s="444"/>
      <c r="AT94" s="444"/>
      <c r="AU94" s="444"/>
      <c r="AV94" s="444"/>
      <c r="AW94" s="444"/>
      <c r="AX94" s="444"/>
      <c r="AY94" s="444"/>
      <c r="AZ94" s="444"/>
      <c r="BA94" s="444"/>
      <c r="BB94" s="444"/>
      <c r="BC94" s="444"/>
    </row>
    <row r="95" spans="1:55">
      <c r="A95" s="251">
        <v>628178.26786452695</v>
      </c>
      <c r="B95" s="331">
        <v>668464.27452623833</v>
      </c>
      <c r="C95" s="331">
        <v>696227.46902978478</v>
      </c>
      <c r="D95" s="444">
        <v>710227.14707346458</v>
      </c>
      <c r="E95" s="331">
        <v>732536.00683426613</v>
      </c>
      <c r="F95" s="331">
        <v>774171.3881675289</v>
      </c>
      <c r="G95" s="331">
        <v>816788.30973552691</v>
      </c>
      <c r="H95" s="331">
        <v>884319.65668912884</v>
      </c>
      <c r="I95" s="251">
        <v>916978.72016383382</v>
      </c>
      <c r="J95" s="331">
        <v>950312.7627645256</v>
      </c>
      <c r="K95" s="331">
        <v>1034407.2624073859</v>
      </c>
      <c r="L95" s="331">
        <v>1027302.2681560563</v>
      </c>
      <c r="M95" s="331">
        <v>1094172.2438322832</v>
      </c>
      <c r="N95" s="331">
        <v>1150592.6891199248</v>
      </c>
      <c r="O95" s="331">
        <v>1189107.4103285195</v>
      </c>
      <c r="P95" s="331">
        <v>1214036.8764469135</v>
      </c>
      <c r="Q95" s="331">
        <v>1269003.724028124</v>
      </c>
      <c r="R95" s="331">
        <v>1333171.4119803845</v>
      </c>
      <c r="S95" s="331">
        <v>1359921.6565718586</v>
      </c>
      <c r="T95" s="331">
        <v>1424640.3085847853</v>
      </c>
      <c r="U95" s="444">
        <v>1446717.0480694822</v>
      </c>
      <c r="V95" s="444">
        <v>1563145.1170958942</v>
      </c>
      <c r="W95" s="444">
        <v>1628470.0593716959</v>
      </c>
      <c r="X95" s="331">
        <v>1701805.2997392761</v>
      </c>
      <c r="Y95" s="331">
        <v>1887029.6966855256</v>
      </c>
      <c r="Z95" s="331">
        <v>2173710.5184629778</v>
      </c>
      <c r="AA95" s="444"/>
      <c r="AB95" s="444"/>
      <c r="AC95" s="331"/>
      <c r="AD95" s="444"/>
      <c r="AE95" s="331"/>
      <c r="AF95" s="444"/>
      <c r="AG95" s="331"/>
      <c r="AH95" s="331"/>
      <c r="AI95" s="444"/>
      <c r="AJ95" s="331"/>
      <c r="AK95" s="444"/>
      <c r="AL95" s="444"/>
      <c r="AM95" s="331"/>
      <c r="AN95" s="444"/>
      <c r="AO95" s="444"/>
      <c r="AP95" s="444"/>
      <c r="AQ95" s="444"/>
      <c r="AR95" s="444"/>
      <c r="AS95" s="444"/>
      <c r="AT95" s="444"/>
      <c r="AU95" s="444"/>
      <c r="AV95" s="444"/>
      <c r="AW95" s="444"/>
      <c r="AX95" s="444"/>
      <c r="AY95" s="444"/>
      <c r="AZ95" s="444"/>
      <c r="BA95" s="444"/>
      <c r="BB95" s="444"/>
      <c r="BC95" s="444"/>
    </row>
    <row r="96" spans="1:55">
      <c r="A96" s="251">
        <v>628178.26786452695</v>
      </c>
      <c r="B96" s="331">
        <v>671391.52649677231</v>
      </c>
      <c r="C96" s="444">
        <v>696730.49012661283</v>
      </c>
      <c r="D96" s="331">
        <v>712967.00507085165</v>
      </c>
      <c r="E96" s="331">
        <v>738947.06158623518</v>
      </c>
      <c r="F96" s="331">
        <v>776364.65212245949</v>
      </c>
      <c r="G96" s="331">
        <v>818527.51978334016</v>
      </c>
      <c r="H96" s="444">
        <v>894375.79676313372</v>
      </c>
      <c r="I96" s="251">
        <v>920001.70368568727</v>
      </c>
      <c r="J96" s="331">
        <v>955488.36936540529</v>
      </c>
      <c r="K96" s="444">
        <v>1052003.2508076793</v>
      </c>
      <c r="L96" s="444">
        <v>1040222.7371582731</v>
      </c>
      <c r="M96" s="331">
        <v>1100406.4035225899</v>
      </c>
      <c r="N96" s="331">
        <v>1162757.4860939209</v>
      </c>
      <c r="O96" s="331">
        <v>1193296.213008112</v>
      </c>
      <c r="P96" s="331">
        <v>1241307.6158310082</v>
      </c>
      <c r="Q96" s="331">
        <v>1313795.3579184585</v>
      </c>
      <c r="R96" s="331">
        <v>1335327.2292794178</v>
      </c>
      <c r="S96" s="331">
        <v>1360524.8563090814</v>
      </c>
      <c r="T96" s="331">
        <v>1465738.5681074485</v>
      </c>
      <c r="U96" s="444">
        <v>1525048.0038423541</v>
      </c>
      <c r="V96" s="444">
        <v>1609807.0393325631</v>
      </c>
      <c r="W96" s="331">
        <v>1673138.3943737452</v>
      </c>
      <c r="X96" s="331">
        <v>1701989.243966534</v>
      </c>
      <c r="Y96" s="331">
        <v>2002978.468527643</v>
      </c>
      <c r="Z96" s="331"/>
      <c r="AA96" s="331"/>
      <c r="AB96" s="331"/>
      <c r="AC96" s="331"/>
      <c r="AD96" s="331"/>
      <c r="AE96" s="444"/>
      <c r="AF96" s="444"/>
      <c r="AG96" s="331"/>
      <c r="AH96" s="331"/>
      <c r="AI96" s="444"/>
      <c r="AJ96" s="331"/>
      <c r="AK96" s="444"/>
      <c r="AL96" s="444"/>
      <c r="AM96" s="444"/>
      <c r="AN96" s="444"/>
      <c r="AO96" s="444"/>
      <c r="AP96" s="444"/>
      <c r="AQ96" s="444"/>
      <c r="AR96" s="444"/>
      <c r="AS96" s="444"/>
      <c r="AT96" s="444"/>
      <c r="AU96" s="444"/>
      <c r="AV96" s="444"/>
      <c r="AW96" s="444"/>
      <c r="AX96" s="444"/>
      <c r="AY96" s="444"/>
      <c r="AZ96" s="444"/>
      <c r="BA96" s="444"/>
      <c r="BB96" s="444"/>
      <c r="BC96" s="444"/>
    </row>
    <row r="97" spans="1:99">
      <c r="A97" s="251">
        <v>628178.26786452695</v>
      </c>
      <c r="B97" s="331">
        <v>673037.3518613521</v>
      </c>
      <c r="C97" s="331">
        <v>701075.75959399191</v>
      </c>
      <c r="D97" s="331">
        <v>736360.60852814885</v>
      </c>
      <c r="E97" s="331">
        <v>756754.8359245382</v>
      </c>
      <c r="F97" s="331">
        <v>778024.43360000022</v>
      </c>
      <c r="G97" s="331">
        <v>823238.16158946487</v>
      </c>
      <c r="H97" s="331">
        <v>895445.18822020001</v>
      </c>
      <c r="I97" s="251">
        <v>922716.37373341131</v>
      </c>
      <c r="J97" s="331">
        <v>976914.88674435415</v>
      </c>
      <c r="K97" s="444">
        <v>1062893.299525613</v>
      </c>
      <c r="L97" s="444">
        <v>1062938.1458768195</v>
      </c>
      <c r="M97" s="331">
        <v>1102287.1745902279</v>
      </c>
      <c r="N97" s="331">
        <v>1165377.3638869911</v>
      </c>
      <c r="O97" s="331">
        <v>1199246.0982167085</v>
      </c>
      <c r="P97" s="331">
        <v>1242169.9753168258</v>
      </c>
      <c r="Q97" s="331">
        <v>1326627.3550270651</v>
      </c>
      <c r="R97" s="331">
        <v>1364522.0713668591</v>
      </c>
      <c r="S97" s="331">
        <v>1379726.6870585801</v>
      </c>
      <c r="T97" s="444">
        <v>1480973.2955455414</v>
      </c>
      <c r="U97" s="444">
        <v>1543928.9436393469</v>
      </c>
      <c r="V97" s="444">
        <v>1644191.7629193133</v>
      </c>
      <c r="W97" s="331">
        <v>1705681.4493480108</v>
      </c>
      <c r="X97" s="331">
        <v>1746630.8935336112</v>
      </c>
      <c r="Y97" s="331">
        <v>2150172.1327998703</v>
      </c>
      <c r="Z97" s="331"/>
      <c r="AA97" s="331"/>
      <c r="AB97" s="331"/>
      <c r="AC97" s="331"/>
      <c r="AD97" s="444"/>
      <c r="AE97" s="331"/>
      <c r="AF97" s="444"/>
      <c r="AG97" s="444"/>
      <c r="AH97" s="444"/>
      <c r="AI97" s="444"/>
      <c r="AJ97" s="331"/>
      <c r="AK97" s="444"/>
      <c r="AL97" s="444"/>
      <c r="AM97" s="444"/>
      <c r="AN97" s="444"/>
      <c r="AO97" s="444"/>
      <c r="AP97" s="444"/>
      <c r="AQ97" s="444"/>
      <c r="AR97" s="444"/>
      <c r="AS97" s="444"/>
      <c r="AT97" s="444"/>
      <c r="AU97" s="444"/>
      <c r="AV97" s="444"/>
      <c r="AW97" s="444"/>
      <c r="AX97" s="444"/>
      <c r="AY97" s="444"/>
      <c r="AZ97" s="444"/>
      <c r="BA97" s="444"/>
      <c r="BB97" s="444"/>
      <c r="BC97" s="444"/>
    </row>
    <row r="98" spans="1:99">
      <c r="A98" s="331">
        <v>628178.26786452695</v>
      </c>
      <c r="B98" s="331">
        <v>673356.69375954417</v>
      </c>
      <c r="C98" s="331">
        <v>702799.31639402034</v>
      </c>
      <c r="D98" s="444">
        <v>737674.48158118676</v>
      </c>
      <c r="E98" s="331">
        <v>767194.9113440275</v>
      </c>
      <c r="F98" s="331">
        <v>781938.01899358083</v>
      </c>
      <c r="G98" s="331">
        <v>829910.59159633704</v>
      </c>
      <c r="H98" s="444">
        <v>897556.3363498695</v>
      </c>
      <c r="I98" s="251">
        <v>925482.82548986422</v>
      </c>
      <c r="J98" s="331">
        <v>989796.64173419587</v>
      </c>
      <c r="K98" s="444">
        <v>1068405.043941671</v>
      </c>
      <c r="L98" s="331">
        <v>1066756.2566644154</v>
      </c>
      <c r="M98" s="331">
        <v>1103663.790239499</v>
      </c>
      <c r="N98" s="331">
        <v>1166346.1105963958</v>
      </c>
      <c r="O98" s="331">
        <v>1199460.2860214403</v>
      </c>
      <c r="P98" s="331">
        <v>1267095.9826203531</v>
      </c>
      <c r="Q98" s="444">
        <v>1337163.2674728141</v>
      </c>
      <c r="R98" s="331">
        <v>1384348.8636875367</v>
      </c>
      <c r="S98" s="331">
        <v>1392885.6414261991</v>
      </c>
      <c r="T98" s="444">
        <v>1512817.7213442964</v>
      </c>
      <c r="U98" s="444">
        <v>1614463.1283889925</v>
      </c>
      <c r="V98" s="444">
        <v>1713276.7748472362</v>
      </c>
      <c r="W98" s="331">
        <v>1707141.5544451149</v>
      </c>
      <c r="X98" s="331">
        <v>1959797.7569543887</v>
      </c>
      <c r="Y98" s="331"/>
      <c r="Z98" s="331"/>
      <c r="AA98" s="331"/>
      <c r="AB98" s="444"/>
      <c r="AC98" s="331"/>
      <c r="AD98" s="331"/>
      <c r="AE98" s="444"/>
      <c r="AF98" s="444"/>
      <c r="AG98" s="444"/>
      <c r="AH98" s="331"/>
      <c r="AI98" s="444"/>
      <c r="AJ98" s="331"/>
      <c r="AK98" s="444"/>
      <c r="AL98" s="444"/>
      <c r="AM98" s="444"/>
      <c r="AN98" s="331"/>
      <c r="AO98" s="444"/>
      <c r="AP98" s="444"/>
      <c r="AQ98" s="444"/>
      <c r="AR98" s="331"/>
      <c r="AS98" s="331"/>
      <c r="AT98" s="444"/>
      <c r="AU98" s="444"/>
      <c r="AV98" s="444"/>
      <c r="AW98" s="444"/>
      <c r="AX98" s="444"/>
      <c r="AY98" s="444"/>
      <c r="AZ98" s="444"/>
      <c r="BA98" s="444"/>
      <c r="BB98" s="444"/>
      <c r="BC98" s="444"/>
    </row>
    <row r="99" spans="1:99">
      <c r="A99" s="331">
        <v>628178.26786452695</v>
      </c>
      <c r="B99" s="331">
        <v>673772.20109398861</v>
      </c>
      <c r="C99" s="444">
        <v>704100.6717807001</v>
      </c>
      <c r="D99" s="444">
        <v>738710.87125563354</v>
      </c>
      <c r="E99" s="331">
        <v>770171.93786916428</v>
      </c>
      <c r="F99" s="251">
        <v>792790.92667880736</v>
      </c>
      <c r="G99" s="331">
        <v>832678.68852000067</v>
      </c>
      <c r="H99" s="331">
        <v>903021.54261228477</v>
      </c>
      <c r="I99" s="251">
        <v>925934.37353306566</v>
      </c>
      <c r="J99" s="331">
        <v>1004000.3064588436</v>
      </c>
      <c r="K99" s="444">
        <v>1073306.6970364803</v>
      </c>
      <c r="L99" s="331">
        <v>1096598.0562531692</v>
      </c>
      <c r="M99" s="444">
        <v>1116154.0663832435</v>
      </c>
      <c r="N99" s="331">
        <v>1208850.3506162858</v>
      </c>
      <c r="O99" s="331">
        <v>1241578.8072823286</v>
      </c>
      <c r="P99" s="331">
        <v>1290551.5044125672</v>
      </c>
      <c r="Q99" s="331">
        <v>1369739.7587432379</v>
      </c>
      <c r="R99" s="331">
        <v>1414867.0136527242</v>
      </c>
      <c r="S99" s="331">
        <v>1437798.4264557217</v>
      </c>
      <c r="T99" s="331">
        <v>1526669.4957229085</v>
      </c>
      <c r="U99" s="444">
        <v>1745310.3244168689</v>
      </c>
      <c r="V99" s="444">
        <v>1856020.2427838896</v>
      </c>
      <c r="W99" s="331">
        <v>1864918.5781326694</v>
      </c>
      <c r="X99" s="331">
        <v>2150581.10976705</v>
      </c>
      <c r="Y99" s="331"/>
      <c r="Z99" s="331"/>
      <c r="AA99" s="331"/>
      <c r="AB99" s="331"/>
      <c r="AC99" s="331"/>
      <c r="AD99" s="331"/>
      <c r="AE99" s="331"/>
      <c r="AF99" s="444"/>
      <c r="AG99" s="444"/>
      <c r="AH99" s="331"/>
      <c r="AI99" s="444"/>
      <c r="AJ99" s="331"/>
      <c r="AK99" s="444"/>
      <c r="AL99" s="444"/>
      <c r="AM99" s="444"/>
      <c r="AN99" s="444"/>
      <c r="AO99" s="444"/>
      <c r="AP99" s="444"/>
      <c r="AQ99" s="444"/>
      <c r="AR99" s="331"/>
      <c r="AS99" s="331"/>
      <c r="AT99" s="444"/>
      <c r="AU99" s="331"/>
      <c r="AV99" s="331"/>
      <c r="AW99" s="331"/>
      <c r="AX99" s="331"/>
      <c r="AY99" s="331"/>
      <c r="AZ99" s="331"/>
      <c r="BA99" s="331"/>
      <c r="BB99" s="331"/>
      <c r="BC99" s="331"/>
    </row>
    <row r="100" spans="1:99">
      <c r="A100" s="331">
        <v>628178.26786452695</v>
      </c>
      <c r="B100" s="251">
        <v>674528.68022356625</v>
      </c>
      <c r="C100" s="331">
        <v>705011.11907014751</v>
      </c>
      <c r="D100" s="444">
        <v>741010.5027091566</v>
      </c>
      <c r="E100" s="331">
        <v>772632.15940158674</v>
      </c>
      <c r="F100" s="331">
        <v>796886.158412738</v>
      </c>
      <c r="G100" s="331">
        <v>852435.43335522641</v>
      </c>
      <c r="H100" s="331">
        <v>913687.44441994582</v>
      </c>
      <c r="I100" s="251">
        <v>930287.6484328364</v>
      </c>
      <c r="J100" s="331">
        <v>1019904.3903982955</v>
      </c>
      <c r="K100" s="444">
        <v>1078088.7691480753</v>
      </c>
      <c r="L100" s="331">
        <v>1119469.3940369929</v>
      </c>
      <c r="M100" s="331">
        <v>1194795.3357963762</v>
      </c>
      <c r="N100" s="444">
        <v>1224476.3144607111</v>
      </c>
      <c r="O100" s="331">
        <v>1276551.4904783363</v>
      </c>
      <c r="P100" s="331">
        <v>1344770.5658691514</v>
      </c>
      <c r="Q100" s="331">
        <v>1433435.0269624502</v>
      </c>
      <c r="R100" s="331">
        <v>1427946.6993791871</v>
      </c>
      <c r="S100" s="331">
        <v>1476560.0578733748</v>
      </c>
      <c r="T100" s="444">
        <v>1552671.9270728626</v>
      </c>
      <c r="U100" s="444">
        <v>1747578.5939990794</v>
      </c>
      <c r="V100" s="444">
        <v>1883497.8831278128</v>
      </c>
      <c r="W100" s="444">
        <v>1956072.9452088512</v>
      </c>
      <c r="X100" s="331"/>
      <c r="Y100" s="444"/>
      <c r="Z100" s="331"/>
      <c r="AA100" s="444"/>
      <c r="AB100" s="444"/>
      <c r="AC100" s="444"/>
      <c r="AD100" s="444"/>
      <c r="AE100" s="444"/>
      <c r="AF100" s="331"/>
      <c r="AG100" s="331"/>
      <c r="AH100" s="331"/>
      <c r="AI100" s="444"/>
      <c r="AJ100" s="331"/>
      <c r="AK100" s="444"/>
      <c r="AL100" s="444"/>
      <c r="AM100" s="444"/>
      <c r="AN100" s="444"/>
      <c r="AO100" s="444"/>
      <c r="AP100" s="331"/>
      <c r="AQ100" s="444"/>
      <c r="AR100" s="331"/>
      <c r="AS100" s="331"/>
      <c r="AT100" s="444"/>
      <c r="AU100" s="331"/>
      <c r="AV100" s="331"/>
      <c r="AW100" s="331"/>
      <c r="AX100" s="331"/>
      <c r="AY100" s="331"/>
      <c r="AZ100" s="331"/>
      <c r="BA100" s="331"/>
      <c r="BB100" s="331"/>
      <c r="BC100" s="331"/>
    </row>
    <row r="101" spans="1:99">
      <c r="A101" s="331">
        <v>628178.26786452695</v>
      </c>
      <c r="B101" s="331">
        <v>676497.58344264585</v>
      </c>
      <c r="C101" s="331">
        <v>705641.68617716734</v>
      </c>
      <c r="D101" s="331">
        <v>742649.19574710715</v>
      </c>
      <c r="E101" s="331">
        <v>789298.38235198893</v>
      </c>
      <c r="F101" s="331">
        <v>812991.00681151496</v>
      </c>
      <c r="G101" s="331">
        <v>869396.80740383198</v>
      </c>
      <c r="H101" s="331">
        <v>940568.36981799384</v>
      </c>
      <c r="I101" s="331">
        <v>936438.98083988007</v>
      </c>
      <c r="J101" s="331">
        <v>1021267.3886574266</v>
      </c>
      <c r="K101" s="444">
        <v>1109851.2470235792</v>
      </c>
      <c r="L101" s="331">
        <v>1150474.7248331583</v>
      </c>
      <c r="M101" s="331">
        <v>1207147.172638745</v>
      </c>
      <c r="N101" s="331">
        <v>1239456.1732803117</v>
      </c>
      <c r="O101" s="331">
        <v>1292519.1550981714</v>
      </c>
      <c r="P101" s="331">
        <v>1347023.8923072894</v>
      </c>
      <c r="Q101" s="444">
        <v>1441485.8731161463</v>
      </c>
      <c r="R101" s="331">
        <v>1446933.9114082791</v>
      </c>
      <c r="S101" s="331">
        <v>1504891.4382782569</v>
      </c>
      <c r="T101" s="331">
        <v>1688644.8964839606</v>
      </c>
      <c r="U101" s="444">
        <v>1860424.7662225496</v>
      </c>
      <c r="V101" s="444"/>
      <c r="W101" s="331"/>
      <c r="X101" s="331"/>
      <c r="Y101" s="331"/>
      <c r="Z101" s="331"/>
      <c r="AA101" s="331"/>
      <c r="AB101" s="444"/>
      <c r="AC101" s="331"/>
      <c r="AD101" s="331"/>
      <c r="AE101" s="331"/>
      <c r="AF101" s="444"/>
      <c r="AG101" s="331"/>
      <c r="AH101" s="331"/>
      <c r="AI101" s="444"/>
      <c r="AJ101" s="331"/>
      <c r="AK101" s="444"/>
      <c r="AL101" s="444"/>
      <c r="AM101" s="331"/>
      <c r="AN101" s="444"/>
      <c r="AO101" s="444"/>
      <c r="AP101" s="444"/>
      <c r="AQ101" s="444"/>
      <c r="AR101" s="331"/>
      <c r="AS101" s="331"/>
      <c r="AT101" s="444"/>
      <c r="AU101" s="331"/>
      <c r="AV101" s="331"/>
      <c r="AW101" s="331"/>
      <c r="AX101" s="331"/>
      <c r="AY101" s="331"/>
      <c r="AZ101" s="331"/>
      <c r="BA101" s="331"/>
      <c r="BB101" s="331"/>
      <c r="BC101" s="331"/>
    </row>
    <row r="102" spans="1:99">
      <c r="A102" s="251">
        <v>628178.26786452695</v>
      </c>
      <c r="B102" s="251">
        <v>680193.97203988745</v>
      </c>
      <c r="C102" s="331">
        <v>706374.04557521921</v>
      </c>
      <c r="D102" s="444">
        <v>743547.98261542979</v>
      </c>
      <c r="E102" s="331">
        <v>793219.1884761994</v>
      </c>
      <c r="F102" s="331">
        <v>814291.84409173392</v>
      </c>
      <c r="G102" s="331">
        <v>869599.19919188484</v>
      </c>
      <c r="H102" s="331">
        <v>955459.3450738556</v>
      </c>
      <c r="I102" s="251">
        <v>942191.17307500588</v>
      </c>
      <c r="J102" s="331">
        <v>1029062.9232002797</v>
      </c>
      <c r="K102" s="331">
        <v>1154165.2667763771</v>
      </c>
      <c r="L102" s="444">
        <v>1158369.5988581823</v>
      </c>
      <c r="M102" s="331">
        <v>1210113.2288221326</v>
      </c>
      <c r="N102" s="331">
        <v>1241784.2707662485</v>
      </c>
      <c r="O102" s="331">
        <v>1303735.3965254002</v>
      </c>
      <c r="P102" s="331">
        <v>1382626.622775638</v>
      </c>
      <c r="Q102" s="331">
        <v>1493083.3757948559</v>
      </c>
      <c r="R102" s="331">
        <v>1505680.290656674</v>
      </c>
      <c r="S102" s="331">
        <v>1627917.53503429</v>
      </c>
      <c r="T102" s="331">
        <v>1703771.3154496944</v>
      </c>
      <c r="U102" s="444"/>
      <c r="V102" s="444"/>
      <c r="W102" s="331"/>
      <c r="X102" s="331"/>
      <c r="Y102" s="331"/>
      <c r="Z102" s="331"/>
      <c r="AA102" s="331"/>
      <c r="AB102" s="331"/>
      <c r="AC102" s="331"/>
      <c r="AD102" s="444"/>
      <c r="AE102" s="331"/>
      <c r="AF102" s="444"/>
      <c r="AG102" s="444"/>
      <c r="AH102" s="444"/>
      <c r="AI102" s="444"/>
      <c r="AJ102" s="331"/>
      <c r="AK102" s="444"/>
      <c r="AL102" s="444"/>
      <c r="AM102" s="444"/>
      <c r="AN102" s="444"/>
      <c r="AO102" s="444"/>
      <c r="AP102" s="444"/>
      <c r="AQ102" s="444"/>
      <c r="AR102" s="444"/>
      <c r="AS102" s="444"/>
      <c r="AT102" s="444"/>
      <c r="AU102" s="444"/>
      <c r="AV102" s="444"/>
      <c r="AW102" s="444"/>
      <c r="AX102" s="444"/>
      <c r="AY102" s="444"/>
      <c r="AZ102" s="444"/>
      <c r="BA102" s="444"/>
      <c r="BB102" s="444"/>
      <c r="BC102" s="444"/>
    </row>
    <row r="103" spans="1:99">
      <c r="A103" s="331">
        <v>628178.26786452695</v>
      </c>
      <c r="B103" s="331">
        <v>681064.78577650955</v>
      </c>
      <c r="C103" s="331">
        <v>718822.06800864358</v>
      </c>
      <c r="D103" s="331">
        <v>747086.1491413617</v>
      </c>
      <c r="E103" s="331">
        <v>797044.18216848397</v>
      </c>
      <c r="F103" s="251">
        <v>823999.82540805102</v>
      </c>
      <c r="G103" s="331">
        <v>879156.14070901903</v>
      </c>
      <c r="H103" s="331">
        <v>955628.87936682091</v>
      </c>
      <c r="I103" s="251">
        <v>974086.68590362219</v>
      </c>
      <c r="J103" s="444">
        <v>1095769.7383134002</v>
      </c>
      <c r="K103" s="444">
        <v>1185335.5712960348</v>
      </c>
      <c r="L103" s="331">
        <v>1188234.3777228743</v>
      </c>
      <c r="M103" s="331">
        <v>1239806.4471426881</v>
      </c>
      <c r="N103" s="444">
        <v>1275180.9470551037</v>
      </c>
      <c r="O103" s="331">
        <v>1398755.5783979711</v>
      </c>
      <c r="P103" s="331">
        <v>1444500.9263310633</v>
      </c>
      <c r="Q103" s="251">
        <v>1495249.7114517232</v>
      </c>
      <c r="R103" s="331">
        <v>1543305.9977847496</v>
      </c>
      <c r="S103" s="331">
        <v>1675979.2202646949</v>
      </c>
      <c r="T103" s="331"/>
      <c r="U103" s="444"/>
      <c r="V103" s="331"/>
      <c r="W103" s="444"/>
      <c r="X103" s="331"/>
      <c r="Y103" s="331"/>
      <c r="Z103" s="331"/>
      <c r="AA103" s="331"/>
      <c r="AB103" s="331"/>
      <c r="AC103" s="331"/>
      <c r="AD103" s="444"/>
      <c r="AE103" s="331"/>
      <c r="AF103" s="444"/>
      <c r="AG103" s="444"/>
      <c r="AH103" s="331"/>
      <c r="AI103" s="444"/>
      <c r="AJ103" s="331"/>
      <c r="AK103" s="444"/>
      <c r="AL103" s="444"/>
      <c r="AM103" s="444"/>
      <c r="AN103" s="444"/>
      <c r="AO103" s="444"/>
      <c r="AP103" s="444"/>
      <c r="AQ103" s="444"/>
      <c r="AR103" s="444"/>
      <c r="AS103" s="444"/>
      <c r="AT103" s="444"/>
      <c r="AU103" s="444"/>
      <c r="AV103" s="444"/>
      <c r="AW103" s="444"/>
      <c r="AX103" s="444"/>
      <c r="AY103" s="444"/>
      <c r="AZ103" s="444"/>
      <c r="BA103" s="444"/>
      <c r="BB103" s="444"/>
      <c r="BC103" s="444"/>
    </row>
    <row r="104" spans="1:99">
      <c r="A104" s="331">
        <v>628178.26786452695</v>
      </c>
      <c r="B104" s="251">
        <v>681201.63307575323</v>
      </c>
      <c r="C104" s="331">
        <v>720957.43405077967</v>
      </c>
      <c r="D104" s="444">
        <v>748687.64640900411</v>
      </c>
      <c r="E104" s="331">
        <v>813647.99482928158</v>
      </c>
      <c r="F104" s="331">
        <v>825928.87803686585</v>
      </c>
      <c r="G104" s="331">
        <v>895549.81827281811</v>
      </c>
      <c r="H104" s="331">
        <v>990405.72975719953</v>
      </c>
      <c r="I104" s="331">
        <v>986779.05111322389</v>
      </c>
      <c r="J104" s="331">
        <v>1106339.4559364258</v>
      </c>
      <c r="K104" s="331">
        <v>1206011.1806178475</v>
      </c>
      <c r="L104" s="331">
        <v>1226230.0192583655</v>
      </c>
      <c r="M104" s="331">
        <v>1259800.3032710634</v>
      </c>
      <c r="N104" s="331">
        <v>1289281.3923584847</v>
      </c>
      <c r="O104" s="331">
        <v>1413110.2487658327</v>
      </c>
      <c r="P104" s="331">
        <v>1473626.4762901957</v>
      </c>
      <c r="Q104" s="331">
        <v>1536570.6798919823</v>
      </c>
      <c r="R104" s="331">
        <v>1565140.4755580081</v>
      </c>
      <c r="S104" s="331"/>
      <c r="T104" s="444"/>
      <c r="U104" s="444"/>
      <c r="V104" s="444"/>
      <c r="W104" s="444"/>
      <c r="X104" s="331"/>
      <c r="Y104" s="331"/>
      <c r="Z104" s="331"/>
      <c r="AA104" s="331"/>
      <c r="AB104" s="331"/>
      <c r="AC104" s="331"/>
      <c r="AD104" s="331"/>
      <c r="AE104" s="444"/>
      <c r="AF104" s="444"/>
      <c r="AG104" s="444"/>
      <c r="AH104" s="331"/>
      <c r="AI104" s="444"/>
      <c r="AJ104" s="331"/>
      <c r="AK104" s="444"/>
      <c r="AL104" s="444"/>
      <c r="AM104" s="444"/>
      <c r="AN104" s="444"/>
      <c r="AO104" s="444"/>
      <c r="AP104" s="444"/>
      <c r="AQ104" s="444"/>
      <c r="AR104" s="331"/>
      <c r="AS104" s="331"/>
      <c r="AT104" s="444"/>
      <c r="AU104" s="444"/>
      <c r="AV104" s="444"/>
      <c r="AW104" s="444"/>
      <c r="AX104" s="444"/>
      <c r="AY104" s="444"/>
      <c r="AZ104" s="444"/>
      <c r="BA104" s="444"/>
      <c r="BB104" s="444"/>
      <c r="BC104" s="444"/>
    </row>
    <row r="105" spans="1:99">
      <c r="A105" s="251">
        <v>628178.26786452695</v>
      </c>
      <c r="B105" s="331">
        <v>689128.05504180165</v>
      </c>
      <c r="C105" s="331">
        <v>722767.44223503699</v>
      </c>
      <c r="D105" s="331">
        <v>751324.11183275632</v>
      </c>
      <c r="E105" s="331">
        <v>817837.03533947421</v>
      </c>
      <c r="F105" s="251">
        <v>835727.67660369189</v>
      </c>
      <c r="G105" s="331">
        <v>921912.91690344037</v>
      </c>
      <c r="H105" s="331">
        <v>996048.43992394232</v>
      </c>
      <c r="I105" s="251">
        <v>1002665.9461555074</v>
      </c>
      <c r="J105" s="331">
        <v>1127674.4003156477</v>
      </c>
      <c r="K105" s="331">
        <v>1224778.9656466211</v>
      </c>
      <c r="L105" s="331">
        <v>1248447.0989113711</v>
      </c>
      <c r="M105" s="331">
        <v>1275263.8211163171</v>
      </c>
      <c r="N105" s="331">
        <v>1344224.7384486685</v>
      </c>
      <c r="O105" s="331">
        <v>1427780.4427282515</v>
      </c>
      <c r="P105" s="444">
        <v>1516937.5525288386</v>
      </c>
      <c r="Q105" s="444"/>
      <c r="R105" s="331"/>
      <c r="S105" s="331"/>
      <c r="T105" s="331"/>
      <c r="U105" s="444"/>
      <c r="V105" s="444"/>
      <c r="W105" s="331"/>
      <c r="X105" s="331"/>
      <c r="Y105" s="331"/>
      <c r="Z105" s="331"/>
      <c r="AA105" s="444"/>
      <c r="AB105" s="331"/>
      <c r="AC105" s="331"/>
      <c r="AD105" s="331"/>
      <c r="AE105" s="331"/>
      <c r="AF105" s="331"/>
      <c r="AG105" s="444"/>
      <c r="AH105" s="331"/>
      <c r="AI105" s="444"/>
      <c r="AJ105" s="331"/>
      <c r="AK105" s="444"/>
      <c r="AL105" s="444"/>
      <c r="AM105" s="444"/>
      <c r="AN105" s="444"/>
      <c r="AO105" s="444"/>
      <c r="AP105" s="444"/>
      <c r="AQ105" s="444"/>
      <c r="AR105" s="444"/>
      <c r="AS105" s="444"/>
      <c r="AT105" s="444"/>
      <c r="AU105" s="444"/>
      <c r="AV105" s="444"/>
      <c r="AW105" s="444"/>
      <c r="AX105" s="444"/>
      <c r="AY105" s="444"/>
      <c r="AZ105" s="444"/>
      <c r="BA105" s="444"/>
      <c r="BB105" s="444"/>
      <c r="BC105" s="444"/>
    </row>
    <row r="106" spans="1:99">
      <c r="A106" s="251">
        <v>628178.26786452695</v>
      </c>
      <c r="B106" s="331">
        <v>690094.94741163542</v>
      </c>
      <c r="C106" s="331">
        <v>762839.22597248887</v>
      </c>
      <c r="D106" s="331">
        <v>784511.95760497928</v>
      </c>
      <c r="E106" s="331">
        <v>832986.6289704009</v>
      </c>
      <c r="F106" s="331">
        <v>839139.29228704318</v>
      </c>
      <c r="G106" s="331">
        <v>930854.52865646617</v>
      </c>
      <c r="H106" s="331">
        <v>997162.90164430649</v>
      </c>
      <c r="I106" s="251">
        <v>1010227.2759254947</v>
      </c>
      <c r="J106" s="331">
        <v>1158891.2176694442</v>
      </c>
      <c r="K106" s="331">
        <v>1243681.1093207032</v>
      </c>
      <c r="L106" s="444">
        <v>1261913.2388738324</v>
      </c>
      <c r="M106" s="331">
        <v>1308574.359359948</v>
      </c>
      <c r="N106" s="331">
        <v>1393810.0493117836</v>
      </c>
      <c r="O106" s="331"/>
      <c r="P106" s="444"/>
      <c r="Q106" s="331"/>
      <c r="R106" s="331"/>
      <c r="S106" s="331"/>
      <c r="T106" s="331"/>
      <c r="U106" s="444"/>
      <c r="V106" s="444"/>
      <c r="W106" s="331"/>
      <c r="X106" s="331"/>
      <c r="Y106" s="444"/>
      <c r="Z106" s="331"/>
      <c r="AA106" s="331"/>
      <c r="AB106" s="331"/>
      <c r="AC106" s="331"/>
      <c r="AD106" s="444"/>
      <c r="AE106" s="331"/>
      <c r="AF106" s="331"/>
      <c r="AG106" s="331"/>
      <c r="AH106" s="444"/>
      <c r="AI106" s="444"/>
      <c r="AJ106" s="331"/>
      <c r="AK106" s="444"/>
      <c r="AL106" s="444"/>
      <c r="AM106" s="444"/>
      <c r="AN106" s="444"/>
      <c r="AO106" s="331"/>
      <c r="AP106" s="444"/>
      <c r="AQ106" s="444"/>
      <c r="AR106" s="331"/>
      <c r="AS106" s="331"/>
      <c r="AT106" s="444"/>
      <c r="AU106" s="331"/>
      <c r="AV106" s="331"/>
      <c r="AW106" s="331"/>
      <c r="AX106" s="331"/>
      <c r="AY106" s="331"/>
      <c r="AZ106" s="331"/>
      <c r="BA106" s="331"/>
      <c r="BB106" s="331"/>
      <c r="BC106" s="331"/>
    </row>
    <row r="107" spans="1:99">
      <c r="A107" s="331">
        <v>628178.26786452695</v>
      </c>
      <c r="B107" s="331">
        <v>692352.83403369202</v>
      </c>
      <c r="C107" s="331">
        <v>780240.12848224875</v>
      </c>
      <c r="D107" s="331">
        <v>790345.18921826046</v>
      </c>
      <c r="E107" s="331">
        <v>837136.35680323653</v>
      </c>
      <c r="F107" s="331">
        <v>880021.25401629764</v>
      </c>
      <c r="G107" s="331">
        <v>964190.26623087004</v>
      </c>
      <c r="H107" s="331">
        <v>1056884.3508363068</v>
      </c>
      <c r="I107" s="331">
        <v>1062905.6156222895</v>
      </c>
      <c r="J107" s="331"/>
      <c r="K107" s="331"/>
      <c r="L107" s="331"/>
      <c r="M107" s="444"/>
      <c r="N107" s="444"/>
      <c r="O107" s="331"/>
      <c r="P107" s="331"/>
      <c r="Q107" s="331"/>
      <c r="R107" s="331"/>
      <c r="S107" s="331"/>
      <c r="T107" s="444"/>
      <c r="U107" s="444"/>
      <c r="V107" s="444"/>
      <c r="W107" s="331"/>
      <c r="X107" s="331"/>
      <c r="Y107" s="331"/>
      <c r="Z107" s="331"/>
      <c r="AA107" s="331"/>
      <c r="AB107" s="331"/>
      <c r="AC107" s="331"/>
      <c r="AD107" s="444"/>
      <c r="AE107" s="444"/>
      <c r="AF107" s="444"/>
      <c r="AG107" s="444"/>
      <c r="AH107" s="331"/>
      <c r="AI107" s="444"/>
      <c r="AJ107" s="331"/>
      <c r="AK107" s="444"/>
      <c r="AL107" s="331"/>
      <c r="AM107" s="444"/>
      <c r="AN107" s="444"/>
      <c r="AO107" s="331"/>
      <c r="AP107" s="444"/>
      <c r="AQ107" s="444"/>
      <c r="AR107" s="331"/>
      <c r="AS107" s="331"/>
      <c r="AT107" s="444"/>
      <c r="AU107" s="331"/>
      <c r="AV107" s="331"/>
      <c r="AW107" s="331"/>
      <c r="AX107" s="331"/>
      <c r="AY107" s="331"/>
      <c r="AZ107" s="331"/>
      <c r="BA107" s="331"/>
      <c r="BB107" s="331"/>
      <c r="BC107" s="331"/>
    </row>
    <row r="108" spans="1:99">
      <c r="B108" s="331"/>
      <c r="D108" s="331"/>
      <c r="E108" s="331"/>
      <c r="F108" s="331"/>
      <c r="G108" s="331"/>
      <c r="H108" s="331"/>
      <c r="J108" s="331"/>
      <c r="K108" s="444"/>
      <c r="L108" s="444"/>
      <c r="M108" s="444"/>
      <c r="N108" s="331"/>
      <c r="O108" s="331"/>
      <c r="P108" s="331"/>
      <c r="Q108" s="331"/>
      <c r="S108" s="331"/>
      <c r="T108" s="331"/>
      <c r="U108" s="331"/>
      <c r="V108" s="331"/>
      <c r="W108" s="331"/>
      <c r="X108" s="331"/>
      <c r="Y108" s="331"/>
      <c r="Z108" s="331"/>
      <c r="AA108" s="331"/>
      <c r="AB108" s="444"/>
      <c r="AC108" s="331"/>
      <c r="AD108" s="444"/>
      <c r="AE108" s="331"/>
      <c r="AF108" s="331"/>
      <c r="AG108" s="331"/>
      <c r="AH108" s="331"/>
      <c r="AI108" s="331"/>
      <c r="AJ108" s="331"/>
      <c r="AK108" s="331"/>
      <c r="AL108" s="331"/>
      <c r="AM108" s="444"/>
      <c r="AN108" s="444"/>
      <c r="AO108" s="444"/>
      <c r="AP108" s="331"/>
      <c r="AQ108" s="444"/>
      <c r="AR108" s="444"/>
      <c r="AS108" s="444"/>
      <c r="AT108" s="444"/>
      <c r="AU108" s="444"/>
      <c r="AV108" s="444"/>
      <c r="AW108" s="444"/>
      <c r="AX108" s="444"/>
      <c r="AY108" s="444"/>
      <c r="AZ108" s="444"/>
      <c r="BA108" s="444"/>
      <c r="BB108" s="444"/>
      <c r="BC108" s="444"/>
    </row>
    <row r="109" spans="1:99">
      <c r="B109" s="331"/>
      <c r="D109" s="331"/>
      <c r="E109" s="331"/>
      <c r="F109" s="331"/>
      <c r="G109" s="331"/>
      <c r="H109" s="444"/>
      <c r="J109" s="331"/>
      <c r="K109" s="331"/>
      <c r="L109" s="331"/>
      <c r="M109" s="331"/>
      <c r="N109" s="331"/>
      <c r="O109" s="331"/>
      <c r="P109" s="331"/>
      <c r="Q109" s="331"/>
      <c r="R109" s="331"/>
      <c r="S109" s="331"/>
      <c r="T109" s="331"/>
      <c r="U109" s="331"/>
      <c r="V109" s="444"/>
      <c r="W109" s="444"/>
      <c r="X109" s="331"/>
      <c r="Y109" s="331"/>
      <c r="Z109" s="331"/>
      <c r="AA109" s="444"/>
      <c r="AB109" s="331"/>
      <c r="AC109" s="331"/>
      <c r="AD109" s="331"/>
      <c r="AE109" s="331"/>
      <c r="AF109" s="444"/>
      <c r="AG109" s="444"/>
      <c r="AH109" s="444"/>
      <c r="AI109" s="331"/>
      <c r="AJ109" s="331"/>
      <c r="AK109" s="331"/>
      <c r="AL109" s="444"/>
      <c r="AM109" s="331"/>
      <c r="AN109" s="444"/>
      <c r="AO109" s="444"/>
      <c r="AP109" s="444"/>
      <c r="AQ109" s="444"/>
      <c r="AR109" s="444"/>
      <c r="AS109" s="444"/>
      <c r="AT109" s="444"/>
      <c r="AU109" s="444"/>
      <c r="AV109" s="444"/>
      <c r="AW109" s="444"/>
      <c r="AX109" s="444"/>
      <c r="AY109" s="444"/>
      <c r="AZ109" s="444"/>
      <c r="BA109" s="444"/>
      <c r="BB109" s="444"/>
      <c r="BC109" s="444"/>
    </row>
    <row r="110" spans="1:99" s="30" customFormat="1">
      <c r="A110" s="331"/>
      <c r="B110" s="251"/>
      <c r="C110" s="331"/>
      <c r="D110" s="331"/>
      <c r="E110" s="331"/>
      <c r="F110" s="331"/>
      <c r="G110" s="444"/>
      <c r="H110" s="331"/>
      <c r="I110" s="251"/>
      <c r="J110" s="331"/>
      <c r="K110" s="331"/>
      <c r="L110" s="331"/>
      <c r="M110" s="331"/>
      <c r="N110" s="444"/>
      <c r="O110" s="331"/>
      <c r="P110" s="331"/>
      <c r="Q110" s="331"/>
      <c r="R110" s="251"/>
      <c r="S110" s="251"/>
      <c r="T110" s="331"/>
      <c r="U110" s="331"/>
      <c r="V110" s="444"/>
      <c r="W110" s="331"/>
      <c r="X110" s="251"/>
      <c r="Y110" s="331"/>
      <c r="Z110" s="331"/>
      <c r="AA110" s="331"/>
      <c r="AB110" s="444"/>
      <c r="AC110" s="331"/>
      <c r="AD110" s="331"/>
      <c r="AE110" s="444"/>
      <c r="AF110" s="444"/>
      <c r="AG110" s="444"/>
      <c r="AH110" s="331"/>
      <c r="AI110" s="331"/>
      <c r="AJ110" s="331"/>
      <c r="AK110" s="444"/>
      <c r="AL110" s="444"/>
      <c r="AM110" s="331"/>
      <c r="AN110" s="444"/>
      <c r="AO110" s="444"/>
      <c r="AP110" s="444"/>
      <c r="AQ110" s="444"/>
      <c r="AR110" s="331"/>
      <c r="AS110" s="331"/>
      <c r="AT110" s="331"/>
      <c r="AU110" s="444"/>
      <c r="AV110" s="444"/>
      <c r="AW110" s="444"/>
      <c r="AX110" s="444"/>
      <c r="AY110" s="444"/>
      <c r="AZ110" s="444"/>
      <c r="BA110" s="444"/>
      <c r="BB110" s="444"/>
      <c r="BC110" s="444"/>
    </row>
    <row r="111" spans="1:99">
      <c r="A111" s="331"/>
      <c r="B111" s="331"/>
      <c r="D111" s="331"/>
      <c r="E111" s="331"/>
      <c r="F111" s="331"/>
      <c r="G111" s="331"/>
      <c r="H111" s="331"/>
      <c r="J111" s="331"/>
      <c r="K111" s="331"/>
      <c r="L111" s="331"/>
      <c r="M111" s="331"/>
      <c r="N111" s="444"/>
      <c r="O111" s="331"/>
      <c r="P111" s="331"/>
      <c r="Q111" s="331"/>
      <c r="R111" s="444"/>
      <c r="S111" s="331"/>
      <c r="T111" s="444"/>
      <c r="U111" s="331"/>
      <c r="V111" s="444"/>
      <c r="W111" s="331"/>
      <c r="X111" s="331"/>
      <c r="Y111" s="444"/>
      <c r="Z111" s="331"/>
      <c r="AA111" s="331"/>
      <c r="AB111" s="331"/>
      <c r="AC111" s="331"/>
      <c r="AD111" s="444"/>
      <c r="AE111" s="444"/>
      <c r="AF111" s="331"/>
      <c r="AG111" s="331"/>
      <c r="AH111" s="444"/>
      <c r="AI111" s="331"/>
      <c r="AJ111" s="331"/>
      <c r="AK111" s="331"/>
      <c r="AL111" s="444"/>
      <c r="AM111" s="331"/>
      <c r="AN111" s="444"/>
      <c r="AO111" s="331"/>
      <c r="AP111" s="331"/>
      <c r="AQ111" s="331"/>
      <c r="AR111" s="331"/>
      <c r="AS111" s="331"/>
      <c r="AT111" s="444"/>
      <c r="AU111" s="444"/>
      <c r="AV111" s="444"/>
      <c r="AW111" s="444"/>
      <c r="AX111" s="444"/>
      <c r="AY111" s="444"/>
      <c r="AZ111" s="444"/>
      <c r="BA111" s="444"/>
      <c r="BB111" s="444"/>
      <c r="BC111" s="444"/>
      <c r="BD111" s="252"/>
      <c r="BE111" s="252"/>
      <c r="BF111" s="252"/>
      <c r="BG111" s="252"/>
      <c r="BH111" s="252"/>
      <c r="BI111" s="252"/>
      <c r="BJ111" s="252"/>
      <c r="BK111" s="252"/>
      <c r="BL111" s="252"/>
      <c r="BM111" s="252"/>
      <c r="BN111" s="252"/>
      <c r="BO111" s="252"/>
      <c r="BP111" s="252"/>
      <c r="BQ111" s="252"/>
      <c r="BR111" s="252"/>
      <c r="BS111" s="252"/>
      <c r="BT111" s="252"/>
      <c r="BU111" s="252"/>
      <c r="BV111" s="252"/>
      <c r="BW111" s="252"/>
      <c r="BX111" s="252"/>
      <c r="BY111" s="252"/>
      <c r="BZ111" s="252"/>
      <c r="CA111" s="252"/>
      <c r="CB111" s="252"/>
      <c r="CC111" s="252"/>
      <c r="CD111" s="252"/>
      <c r="CE111" s="252"/>
      <c r="CF111" s="252"/>
      <c r="CG111" s="252"/>
      <c r="CH111" s="252"/>
      <c r="CI111" s="252"/>
      <c r="CJ111" s="252"/>
      <c r="CK111" s="252"/>
      <c r="CL111" s="252"/>
      <c r="CM111" s="252"/>
      <c r="CN111" s="252"/>
      <c r="CO111" s="252"/>
      <c r="CP111" s="252"/>
      <c r="CQ111" s="252"/>
      <c r="CR111" s="252"/>
      <c r="CS111" s="252"/>
      <c r="CT111" s="252"/>
      <c r="CU111" s="252"/>
    </row>
    <row r="112" spans="1:99">
      <c r="A112" s="331"/>
      <c r="D112" s="331"/>
      <c r="E112" s="331"/>
      <c r="F112" s="331"/>
      <c r="G112" s="331"/>
      <c r="H112" s="331"/>
      <c r="I112" s="331"/>
      <c r="J112" s="331"/>
      <c r="K112" s="331"/>
      <c r="L112" s="331"/>
      <c r="M112" s="444"/>
      <c r="N112" s="331"/>
      <c r="O112" s="331"/>
      <c r="P112" s="331"/>
      <c r="Q112" s="331"/>
      <c r="R112" s="331"/>
      <c r="S112" s="331"/>
      <c r="T112" s="444"/>
      <c r="U112" s="331"/>
      <c r="V112" s="444"/>
      <c r="W112" s="444"/>
      <c r="X112" s="331"/>
      <c r="Y112" s="331"/>
      <c r="Z112" s="331"/>
      <c r="AA112" s="331"/>
      <c r="AB112" s="331"/>
      <c r="AC112" s="331"/>
      <c r="AD112" s="331"/>
      <c r="AE112" s="331"/>
      <c r="AF112" s="444"/>
      <c r="AG112" s="331"/>
      <c r="AH112" s="444"/>
      <c r="AI112" s="331"/>
      <c r="AJ112" s="331"/>
      <c r="AK112" s="444"/>
      <c r="AL112" s="444"/>
      <c r="AM112" s="444"/>
      <c r="AN112" s="331"/>
      <c r="AO112" s="444"/>
      <c r="AP112" s="444"/>
      <c r="AQ112" s="444"/>
      <c r="AR112" s="331"/>
      <c r="AS112" s="331"/>
      <c r="AT112" s="331"/>
      <c r="AU112" s="444"/>
      <c r="AV112" s="444"/>
      <c r="AW112" s="444"/>
      <c r="AX112" s="444"/>
      <c r="AY112" s="444"/>
      <c r="AZ112" s="444"/>
      <c r="BA112" s="444"/>
      <c r="BB112" s="444"/>
      <c r="BC112" s="444"/>
      <c r="BD112" s="252"/>
      <c r="BE112" s="252"/>
      <c r="BF112" s="252"/>
      <c r="BG112" s="252"/>
      <c r="BH112" s="252"/>
      <c r="BI112" s="252"/>
      <c r="BJ112" s="252"/>
      <c r="BK112" s="252"/>
      <c r="BL112" s="252"/>
      <c r="BM112" s="252"/>
      <c r="BN112" s="252"/>
      <c r="BO112" s="252"/>
      <c r="BP112" s="252"/>
      <c r="BQ112" s="252"/>
      <c r="BR112" s="252"/>
      <c r="BS112" s="252"/>
      <c r="BT112" s="252"/>
      <c r="BU112" s="252"/>
      <c r="BV112" s="252"/>
      <c r="BW112" s="252"/>
      <c r="BX112" s="252"/>
      <c r="BY112" s="252"/>
      <c r="BZ112" s="252"/>
      <c r="CA112" s="252"/>
      <c r="CB112" s="252"/>
      <c r="CC112" s="252"/>
      <c r="CD112" s="252"/>
      <c r="CE112" s="252"/>
      <c r="CF112" s="252"/>
      <c r="CG112" s="252"/>
      <c r="CH112" s="252"/>
      <c r="CI112" s="252"/>
      <c r="CJ112" s="252"/>
      <c r="CK112" s="252"/>
      <c r="CL112" s="252"/>
      <c r="CM112" s="252"/>
      <c r="CN112" s="252"/>
      <c r="CO112" s="252"/>
      <c r="CP112" s="252"/>
      <c r="CQ112" s="252"/>
      <c r="CR112" s="252"/>
      <c r="CS112" s="252"/>
      <c r="CT112" s="252"/>
      <c r="CU112" s="252"/>
    </row>
    <row r="113" spans="1:55">
      <c r="A113" s="331"/>
      <c r="B113" s="331"/>
      <c r="C113" s="444"/>
      <c r="E113" s="331"/>
      <c r="F113" s="331"/>
      <c r="G113" s="331"/>
      <c r="H113" s="331"/>
      <c r="J113" s="331"/>
      <c r="K113" s="331"/>
      <c r="L113" s="445"/>
      <c r="M113" s="331"/>
      <c r="N113" s="331"/>
      <c r="O113" s="331"/>
      <c r="P113" s="331"/>
      <c r="Q113" s="331"/>
      <c r="R113" s="331"/>
      <c r="T113" s="444"/>
      <c r="U113" s="331"/>
      <c r="V113" s="331"/>
      <c r="W113" s="331"/>
      <c r="X113" s="331"/>
      <c r="Y113" s="331"/>
      <c r="Z113" s="331"/>
      <c r="AA113" s="331"/>
      <c r="AB113" s="331"/>
      <c r="AC113" s="331"/>
      <c r="AD113" s="331"/>
      <c r="AE113" s="331"/>
      <c r="AF113" s="444"/>
      <c r="AG113" s="444"/>
      <c r="AH113" s="331"/>
      <c r="AI113" s="444"/>
      <c r="AJ113" s="331"/>
      <c r="AK113" s="444"/>
      <c r="AL113" s="331"/>
      <c r="AM113" s="444"/>
      <c r="AN113" s="444"/>
      <c r="AO113" s="444"/>
      <c r="AP113" s="444"/>
      <c r="AQ113" s="444"/>
      <c r="AR113" s="444"/>
      <c r="AS113" s="444"/>
      <c r="AT113" s="444"/>
      <c r="AU113" s="444"/>
      <c r="AV113" s="444"/>
      <c r="AW113" s="444"/>
      <c r="AX113" s="444"/>
      <c r="AY113" s="444"/>
      <c r="AZ113" s="444"/>
      <c r="BA113" s="444"/>
      <c r="BB113" s="444"/>
      <c r="BC113" s="444"/>
    </row>
    <row r="114" spans="1:55">
      <c r="A114" s="331"/>
      <c r="C114" s="331"/>
      <c r="D114" s="331"/>
      <c r="E114" s="331"/>
      <c r="F114" s="331"/>
      <c r="G114" s="331"/>
      <c r="H114" s="331"/>
      <c r="J114" s="331"/>
      <c r="K114" s="331"/>
      <c r="L114" s="331"/>
      <c r="M114" s="331"/>
      <c r="N114" s="444"/>
      <c r="O114" s="331"/>
      <c r="P114" s="331"/>
      <c r="Q114" s="331"/>
      <c r="R114" s="331"/>
      <c r="S114" s="331"/>
      <c r="T114" s="444"/>
      <c r="U114" s="331"/>
      <c r="V114" s="331"/>
      <c r="W114" s="331"/>
      <c r="X114" s="331"/>
      <c r="Y114" s="444"/>
      <c r="Z114" s="331"/>
      <c r="AA114" s="444"/>
      <c r="AB114" s="444"/>
      <c r="AC114" s="444"/>
      <c r="AD114" s="331"/>
      <c r="AE114" s="444"/>
      <c r="AF114" s="444"/>
      <c r="AG114" s="331"/>
      <c r="AH114" s="331"/>
      <c r="AI114" s="331"/>
      <c r="AJ114" s="331"/>
      <c r="AK114" s="331"/>
      <c r="AL114" s="331"/>
      <c r="AM114" s="331"/>
      <c r="AN114" s="331"/>
      <c r="AO114" s="444"/>
      <c r="AP114" s="331"/>
      <c r="AQ114" s="444"/>
      <c r="AR114" s="331"/>
      <c r="AS114" s="331"/>
      <c r="AT114" s="331"/>
      <c r="AU114" s="444"/>
      <c r="AV114" s="444"/>
      <c r="AW114" s="444"/>
      <c r="AX114" s="444"/>
      <c r="AY114" s="444"/>
      <c r="AZ114" s="444"/>
      <c r="BA114" s="444"/>
      <c r="BB114" s="444"/>
      <c r="BC114" s="444"/>
    </row>
    <row r="115" spans="1:55">
      <c r="A115" s="331"/>
      <c r="B115" s="331"/>
      <c r="D115" s="331"/>
      <c r="E115" s="331"/>
      <c r="F115" s="331"/>
      <c r="G115" s="331"/>
      <c r="H115" s="444"/>
      <c r="J115" s="444"/>
      <c r="K115" s="331"/>
      <c r="L115" s="331"/>
      <c r="M115" s="331"/>
      <c r="N115" s="331"/>
      <c r="O115" s="444"/>
      <c r="P115" s="331"/>
      <c r="Q115" s="331"/>
      <c r="R115" s="331"/>
      <c r="S115" s="331"/>
      <c r="T115" s="331"/>
      <c r="U115" s="444"/>
      <c r="V115" s="331"/>
      <c r="W115" s="444"/>
      <c r="X115" s="331"/>
      <c r="Y115" s="444"/>
      <c r="Z115" s="444"/>
      <c r="AA115" s="444"/>
      <c r="AB115" s="331"/>
      <c r="AC115" s="331"/>
      <c r="AD115" s="331"/>
      <c r="AE115" s="444"/>
      <c r="AF115" s="331"/>
      <c r="AG115" s="331"/>
      <c r="AH115" s="331"/>
      <c r="AI115" s="331"/>
      <c r="AJ115" s="331"/>
      <c r="AK115" s="331"/>
      <c r="AL115" s="444"/>
      <c r="AM115" s="331"/>
      <c r="AN115" s="444"/>
      <c r="AO115" s="444"/>
      <c r="AP115" s="331"/>
      <c r="AQ115" s="444"/>
      <c r="AR115" s="331"/>
      <c r="AS115" s="331"/>
      <c r="AT115" s="331"/>
      <c r="AU115" s="331"/>
      <c r="AV115" s="331"/>
      <c r="AW115" s="331"/>
      <c r="AX115" s="331"/>
      <c r="AY115" s="331"/>
      <c r="AZ115" s="331"/>
      <c r="BA115" s="331"/>
      <c r="BB115" s="331"/>
      <c r="BC115" s="331"/>
    </row>
    <row r="116" spans="1:55">
      <c r="A116" s="331"/>
      <c r="B116" s="331"/>
      <c r="D116" s="331"/>
      <c r="E116" s="331"/>
      <c r="F116" s="331"/>
      <c r="G116" s="331"/>
      <c r="H116" s="331"/>
      <c r="I116" s="331"/>
      <c r="J116" s="331"/>
      <c r="K116" s="331"/>
      <c r="L116" s="444"/>
      <c r="M116" s="331"/>
      <c r="N116" s="331"/>
      <c r="O116" s="331"/>
      <c r="P116" s="331"/>
      <c r="Q116" s="331"/>
      <c r="R116" s="331"/>
      <c r="T116" s="331"/>
      <c r="U116" s="331"/>
      <c r="V116" s="444"/>
      <c r="W116" s="444"/>
      <c r="Y116" s="331"/>
      <c r="Z116" s="331"/>
      <c r="AA116" s="331"/>
      <c r="AB116" s="331"/>
      <c r="AC116" s="331"/>
      <c r="AD116" s="331"/>
      <c r="AE116" s="331"/>
      <c r="AF116" s="444"/>
      <c r="AG116" s="444"/>
      <c r="AH116" s="444"/>
      <c r="AI116" s="331"/>
      <c r="AJ116" s="331"/>
      <c r="AK116" s="444"/>
      <c r="AL116" s="331"/>
      <c r="AM116" s="444"/>
      <c r="AN116" s="444"/>
      <c r="AO116" s="331"/>
      <c r="AP116" s="444"/>
      <c r="AQ116" s="444"/>
      <c r="AR116" s="444"/>
      <c r="AS116" s="444"/>
      <c r="AT116" s="444"/>
      <c r="AU116" s="444"/>
      <c r="AV116" s="444"/>
      <c r="AW116" s="444"/>
      <c r="AX116" s="444"/>
      <c r="AY116" s="444"/>
      <c r="AZ116" s="444"/>
      <c r="BA116" s="444"/>
      <c r="BB116" s="444"/>
      <c r="BC116" s="444"/>
    </row>
    <row r="117" spans="1:55">
      <c r="C117" s="331"/>
      <c r="D117" s="331"/>
      <c r="E117" s="331"/>
      <c r="F117" s="331"/>
      <c r="G117" s="331"/>
      <c r="H117" s="331"/>
      <c r="I117" s="331"/>
      <c r="J117" s="331"/>
      <c r="K117" s="331"/>
      <c r="L117" s="331"/>
      <c r="M117" s="331"/>
      <c r="N117" s="331"/>
      <c r="O117" s="331"/>
      <c r="P117" s="331"/>
      <c r="Q117" s="331"/>
      <c r="R117" s="331"/>
      <c r="T117" s="331"/>
      <c r="U117" s="331"/>
      <c r="V117" s="444"/>
      <c r="W117" s="331"/>
      <c r="X117" s="331"/>
      <c r="Y117" s="331"/>
      <c r="Z117" s="331"/>
      <c r="AA117" s="331"/>
      <c r="AB117" s="331"/>
      <c r="AC117" s="331"/>
      <c r="AD117" s="331"/>
      <c r="AE117" s="331"/>
      <c r="AF117" s="444"/>
      <c r="AG117" s="444"/>
      <c r="AH117" s="444"/>
      <c r="AI117" s="331"/>
      <c r="AJ117" s="331"/>
      <c r="AK117" s="331"/>
      <c r="AL117" s="444"/>
      <c r="AM117" s="444"/>
      <c r="AN117" s="444"/>
      <c r="AO117" s="444"/>
      <c r="AP117" s="331"/>
      <c r="AQ117" s="444"/>
      <c r="AR117" s="444"/>
      <c r="AS117" s="444"/>
      <c r="AT117" s="444"/>
      <c r="AU117" s="444"/>
      <c r="AV117" s="444"/>
      <c r="AW117" s="444"/>
      <c r="AX117" s="444"/>
      <c r="AY117" s="444"/>
      <c r="AZ117" s="444"/>
      <c r="BA117" s="444"/>
      <c r="BB117" s="444"/>
      <c r="BC117" s="444"/>
    </row>
    <row r="118" spans="1:55">
      <c r="B118" s="331"/>
      <c r="C118" s="331"/>
      <c r="D118" s="331"/>
      <c r="E118" s="331"/>
      <c r="F118" s="331"/>
      <c r="G118" s="331"/>
      <c r="H118" s="444"/>
      <c r="J118" s="444"/>
      <c r="K118" s="331"/>
      <c r="L118" s="331"/>
      <c r="M118" s="444"/>
      <c r="N118" s="331"/>
      <c r="O118" s="331"/>
      <c r="P118" s="331"/>
      <c r="Q118" s="331"/>
      <c r="R118" s="331"/>
      <c r="T118" s="444"/>
      <c r="U118" s="331"/>
      <c r="V118" s="331"/>
      <c r="W118" s="444"/>
      <c r="X118" s="331"/>
      <c r="Y118" s="331"/>
      <c r="Z118" s="331"/>
      <c r="AA118" s="331"/>
      <c r="AB118" s="331"/>
      <c r="AC118" s="331"/>
      <c r="AD118" s="444"/>
      <c r="AE118" s="331"/>
      <c r="AF118" s="444"/>
      <c r="AG118" s="444"/>
      <c r="AH118" s="331"/>
      <c r="AI118" s="444"/>
      <c r="AJ118" s="331"/>
      <c r="AK118" s="331"/>
      <c r="AL118" s="331"/>
      <c r="AM118" s="444"/>
      <c r="AN118" s="444"/>
      <c r="AO118" s="331"/>
      <c r="AP118" s="444"/>
      <c r="AQ118" s="444"/>
      <c r="AR118" s="331"/>
      <c r="AS118" s="331"/>
      <c r="AT118" s="444"/>
      <c r="AU118" s="331"/>
      <c r="AV118" s="331"/>
      <c r="AW118" s="331"/>
      <c r="AX118" s="331"/>
      <c r="AY118" s="331"/>
      <c r="AZ118" s="331"/>
      <c r="BA118" s="331"/>
      <c r="BB118" s="331"/>
      <c r="BC118" s="331"/>
    </row>
    <row r="119" spans="1:55">
      <c r="A119" s="329"/>
      <c r="C119" s="331"/>
      <c r="D119" s="331"/>
      <c r="E119" s="331"/>
      <c r="F119" s="331"/>
      <c r="G119" s="331"/>
      <c r="H119" s="331"/>
      <c r="J119" s="331"/>
      <c r="K119" s="444"/>
      <c r="L119" s="331"/>
      <c r="M119" s="331"/>
      <c r="N119" s="331"/>
      <c r="O119" s="331"/>
      <c r="P119" s="331"/>
      <c r="R119" s="331"/>
      <c r="S119" s="331"/>
      <c r="T119" s="444"/>
      <c r="U119" s="331"/>
      <c r="V119" s="444"/>
      <c r="W119" s="331"/>
      <c r="X119" s="331"/>
      <c r="Y119" s="444"/>
      <c r="Z119" s="331"/>
      <c r="AA119" s="331"/>
      <c r="AB119" s="444"/>
      <c r="AC119" s="331"/>
      <c r="AD119" s="444"/>
      <c r="AE119" s="444"/>
      <c r="AF119" s="444"/>
      <c r="AG119" s="444"/>
      <c r="AH119" s="444"/>
      <c r="AI119" s="444"/>
      <c r="AJ119" s="331"/>
      <c r="AK119" s="444"/>
      <c r="AL119" s="444"/>
      <c r="AM119" s="331"/>
      <c r="AN119" s="444"/>
      <c r="AO119" s="444"/>
      <c r="AP119" s="331"/>
      <c r="AQ119" s="331"/>
      <c r="AR119" s="331"/>
      <c r="AS119" s="331"/>
      <c r="AT119" s="331"/>
      <c r="AU119" s="331"/>
      <c r="AV119" s="331"/>
      <c r="AW119" s="331"/>
      <c r="AX119" s="331"/>
      <c r="AY119" s="331"/>
      <c r="AZ119" s="331"/>
      <c r="BA119" s="331"/>
      <c r="BB119" s="331"/>
      <c r="BC119" s="331"/>
    </row>
    <row r="120" spans="1:55">
      <c r="B120" s="331"/>
      <c r="D120" s="445"/>
      <c r="E120" s="331"/>
      <c r="F120" s="331"/>
      <c r="G120" s="331"/>
      <c r="H120" s="331"/>
      <c r="J120" s="331"/>
      <c r="K120" s="331"/>
      <c r="L120" s="444"/>
      <c r="M120" s="331"/>
      <c r="N120" s="444"/>
      <c r="O120" s="331"/>
      <c r="P120" s="331"/>
      <c r="Q120" s="331"/>
      <c r="R120" s="331"/>
      <c r="S120" s="331"/>
      <c r="T120" s="331"/>
      <c r="U120" s="331"/>
      <c r="V120" s="444"/>
      <c r="W120" s="444"/>
      <c r="X120" s="331"/>
      <c r="Y120" s="331"/>
      <c r="Z120" s="331"/>
      <c r="AA120" s="331"/>
      <c r="AB120" s="444"/>
      <c r="AC120" s="444"/>
      <c r="AD120" s="444"/>
      <c r="AE120" s="331"/>
      <c r="AF120" s="444"/>
      <c r="AG120" s="444"/>
      <c r="AH120" s="331"/>
      <c r="AI120" s="444"/>
      <c r="AJ120" s="331"/>
      <c r="AK120" s="444"/>
      <c r="AL120" s="331"/>
      <c r="AM120" s="444"/>
      <c r="AN120" s="444"/>
      <c r="AO120" s="331"/>
      <c r="AP120" s="444"/>
      <c r="AQ120" s="444"/>
      <c r="AR120" s="444"/>
      <c r="AS120" s="444"/>
      <c r="AT120" s="444"/>
      <c r="AU120" s="444"/>
      <c r="AV120" s="444"/>
      <c r="AW120" s="444"/>
      <c r="AX120" s="444"/>
      <c r="AY120" s="444"/>
      <c r="AZ120" s="444"/>
      <c r="BA120" s="444"/>
      <c r="BB120" s="444"/>
      <c r="BC120" s="444"/>
    </row>
    <row r="121" spans="1:55">
      <c r="A121" s="331"/>
      <c r="B121" s="331"/>
      <c r="C121" s="331"/>
      <c r="D121" s="331"/>
      <c r="F121" s="331"/>
      <c r="G121" s="331"/>
      <c r="H121" s="331"/>
      <c r="J121" s="331"/>
      <c r="K121" s="444"/>
      <c r="L121" s="331"/>
      <c r="M121" s="331"/>
      <c r="N121" s="331"/>
      <c r="O121" s="331"/>
      <c r="P121" s="331"/>
      <c r="Q121" s="331"/>
      <c r="R121" s="331"/>
      <c r="S121" s="331"/>
      <c r="T121" s="444"/>
      <c r="U121" s="331"/>
      <c r="V121" s="331"/>
      <c r="W121" s="331"/>
      <c r="X121" s="331"/>
      <c r="Y121" s="331"/>
      <c r="Z121" s="331"/>
      <c r="AA121" s="331"/>
      <c r="AB121" s="331"/>
      <c r="AC121" s="444"/>
      <c r="AD121" s="444"/>
      <c r="AE121" s="331"/>
      <c r="AF121" s="444"/>
      <c r="AG121" s="331"/>
      <c r="AH121" s="331"/>
      <c r="AI121" s="444"/>
      <c r="AJ121" s="331"/>
      <c r="AK121" s="331"/>
      <c r="AL121" s="444"/>
      <c r="AM121" s="444"/>
      <c r="AN121" s="444"/>
      <c r="AO121" s="331"/>
      <c r="AP121" s="331"/>
      <c r="AQ121" s="444"/>
      <c r="AR121" s="331"/>
      <c r="AS121" s="331"/>
      <c r="AT121" s="331"/>
      <c r="AU121" s="331"/>
      <c r="AV121" s="331"/>
      <c r="AW121" s="331"/>
      <c r="AX121" s="331"/>
      <c r="AY121" s="331"/>
      <c r="AZ121" s="331"/>
      <c r="BA121" s="331"/>
      <c r="BB121" s="331"/>
      <c r="BC121" s="331"/>
    </row>
    <row r="122" spans="1:55">
      <c r="C122" s="331"/>
      <c r="D122" s="331"/>
      <c r="E122" s="331"/>
      <c r="F122" s="331"/>
      <c r="G122" s="331"/>
      <c r="H122" s="331"/>
      <c r="J122" s="331"/>
      <c r="K122" s="331"/>
      <c r="L122" s="331"/>
      <c r="M122" s="331"/>
      <c r="N122" s="444"/>
      <c r="O122" s="444"/>
      <c r="P122" s="331"/>
      <c r="Q122" s="331"/>
      <c r="R122" s="331"/>
      <c r="S122" s="331"/>
      <c r="T122" s="331"/>
      <c r="U122" s="331"/>
      <c r="V122" s="331"/>
      <c r="W122" s="331"/>
      <c r="X122" s="331"/>
      <c r="Y122" s="444"/>
      <c r="Z122" s="331"/>
      <c r="AA122" s="331"/>
      <c r="AB122" s="331"/>
      <c r="AC122" s="444"/>
      <c r="AD122" s="331"/>
      <c r="AE122" s="331"/>
      <c r="AF122" s="444"/>
      <c r="AG122" s="331"/>
      <c r="AH122" s="444"/>
      <c r="AI122" s="444"/>
      <c r="AJ122" s="331"/>
      <c r="AK122" s="331"/>
      <c r="AL122" s="444"/>
      <c r="AM122" s="444"/>
      <c r="AN122" s="444"/>
      <c r="AO122" s="444"/>
      <c r="AP122" s="331"/>
      <c r="AQ122" s="331"/>
      <c r="AR122" s="331"/>
      <c r="AS122" s="331"/>
      <c r="AT122" s="444"/>
      <c r="AU122" s="331"/>
      <c r="AV122" s="331"/>
      <c r="AW122" s="331"/>
      <c r="AX122" s="331"/>
      <c r="AY122" s="331"/>
      <c r="AZ122" s="331"/>
      <c r="BA122" s="331"/>
      <c r="BB122" s="331"/>
      <c r="BC122" s="331"/>
    </row>
    <row r="123" spans="1:55">
      <c r="A123" s="331"/>
      <c r="B123" s="331"/>
      <c r="C123" s="331"/>
      <c r="D123" s="331"/>
      <c r="E123" s="331"/>
      <c r="F123" s="331"/>
      <c r="G123" s="331"/>
      <c r="H123" s="331"/>
      <c r="J123" s="331"/>
      <c r="K123" s="331"/>
      <c r="L123" s="331"/>
      <c r="M123" s="331"/>
      <c r="N123" s="331"/>
      <c r="O123" s="331"/>
      <c r="P123" s="444"/>
      <c r="Q123" s="444"/>
      <c r="R123" s="331"/>
      <c r="S123" s="331"/>
      <c r="T123" s="445"/>
      <c r="U123" s="331"/>
      <c r="V123" s="331"/>
      <c r="W123" s="331"/>
      <c r="X123" s="331"/>
      <c r="Y123" s="331"/>
      <c r="Z123" s="331"/>
      <c r="AA123" s="331"/>
      <c r="AB123" s="331"/>
      <c r="AC123" s="331"/>
      <c r="AD123" s="444"/>
      <c r="AE123" s="331"/>
      <c r="AF123" s="331"/>
      <c r="AG123" s="444"/>
      <c r="AH123" s="331"/>
      <c r="AI123" s="444"/>
      <c r="AJ123" s="331"/>
      <c r="AK123" s="444"/>
      <c r="AL123" s="331"/>
      <c r="AM123" s="444"/>
      <c r="AN123" s="444"/>
      <c r="AO123" s="444"/>
      <c r="AP123" s="331"/>
      <c r="AQ123" s="444"/>
      <c r="AR123" s="331"/>
      <c r="AS123" s="331"/>
      <c r="AT123" s="331"/>
      <c r="AU123" s="444"/>
      <c r="AV123" s="444"/>
      <c r="AW123" s="444"/>
      <c r="AX123" s="444"/>
      <c r="AY123" s="444"/>
      <c r="AZ123" s="444"/>
      <c r="BA123" s="444"/>
      <c r="BB123" s="444"/>
      <c r="BC123" s="444"/>
    </row>
    <row r="124" spans="1:55">
      <c r="A124" s="331"/>
      <c r="B124" s="331"/>
      <c r="D124" s="331"/>
      <c r="F124" s="331"/>
      <c r="G124" s="331"/>
      <c r="H124" s="331"/>
      <c r="J124" s="331"/>
      <c r="K124" s="444"/>
      <c r="L124" s="331"/>
      <c r="M124" s="331"/>
      <c r="N124" s="331"/>
      <c r="O124" s="331"/>
      <c r="P124" s="331"/>
      <c r="Q124" s="444"/>
      <c r="R124" s="331"/>
      <c r="S124" s="331"/>
      <c r="T124" s="444"/>
      <c r="U124" s="331"/>
      <c r="V124" s="444"/>
      <c r="W124" s="331"/>
      <c r="X124" s="331"/>
      <c r="Y124" s="331"/>
      <c r="Z124" s="331"/>
      <c r="AA124" s="444"/>
      <c r="AB124" s="331"/>
      <c r="AC124" s="331"/>
      <c r="AD124" s="331"/>
      <c r="AE124" s="444"/>
      <c r="AF124" s="444"/>
      <c r="AG124" s="331"/>
      <c r="AH124" s="331"/>
      <c r="AI124" s="331"/>
      <c r="AJ124" s="331"/>
      <c r="AK124" s="331"/>
      <c r="AL124" s="444"/>
      <c r="AM124" s="331"/>
      <c r="AN124" s="444"/>
      <c r="AO124" s="331"/>
      <c r="AP124" s="444"/>
      <c r="AQ124" s="444"/>
      <c r="AR124" s="331"/>
      <c r="AS124" s="331"/>
      <c r="AT124" s="331"/>
      <c r="AU124" s="331"/>
      <c r="AV124" s="331"/>
      <c r="AW124" s="331"/>
      <c r="AX124" s="331"/>
      <c r="AY124" s="331"/>
      <c r="AZ124" s="331"/>
      <c r="BA124" s="331"/>
      <c r="BB124" s="331"/>
      <c r="BC124" s="331"/>
    </row>
    <row r="125" spans="1:55">
      <c r="A125" s="331"/>
      <c r="B125" s="331"/>
      <c r="C125" s="331"/>
      <c r="D125" s="331"/>
      <c r="E125" s="331"/>
      <c r="F125" s="331"/>
      <c r="G125" s="331"/>
      <c r="H125" s="331"/>
      <c r="J125" s="331"/>
      <c r="K125" s="331"/>
      <c r="L125" s="331"/>
      <c r="M125" s="444"/>
      <c r="N125" s="331"/>
      <c r="O125" s="331"/>
      <c r="P125" s="331"/>
      <c r="Q125" s="444"/>
      <c r="R125" s="444"/>
      <c r="S125" s="331"/>
      <c r="T125" s="331"/>
      <c r="U125" s="444"/>
      <c r="V125" s="331"/>
      <c r="W125" s="331"/>
      <c r="X125" s="331"/>
      <c r="Y125" s="331"/>
      <c r="Z125" s="331"/>
      <c r="AA125" s="331"/>
      <c r="AB125" s="331"/>
      <c r="AC125" s="331"/>
      <c r="AD125" s="444"/>
      <c r="AE125" s="331"/>
      <c r="AF125" s="444"/>
      <c r="AG125" s="331"/>
      <c r="AH125" s="444"/>
      <c r="AI125" s="331"/>
      <c r="AJ125" s="331"/>
      <c r="AK125" s="331"/>
      <c r="AL125" s="331"/>
      <c r="AM125" s="444"/>
      <c r="AN125" s="331"/>
      <c r="AO125" s="331"/>
      <c r="AP125" s="331"/>
      <c r="AQ125" s="444"/>
      <c r="AR125" s="331"/>
      <c r="AS125" s="331"/>
      <c r="AT125" s="444"/>
      <c r="AU125" s="331"/>
      <c r="AV125" s="331"/>
      <c r="AW125" s="331"/>
      <c r="AX125" s="331"/>
      <c r="AY125" s="331"/>
      <c r="AZ125" s="331"/>
      <c r="BA125" s="331"/>
      <c r="BB125" s="331"/>
      <c r="BC125" s="331"/>
    </row>
    <row r="126" spans="1:55">
      <c r="C126" s="331"/>
      <c r="D126" s="331"/>
      <c r="E126" s="331"/>
      <c r="F126" s="331"/>
      <c r="G126" s="331"/>
      <c r="H126" s="331"/>
      <c r="I126" s="331"/>
      <c r="J126" s="331"/>
      <c r="K126" s="331"/>
      <c r="L126" s="331"/>
      <c r="M126" s="331"/>
      <c r="N126" s="331"/>
      <c r="O126" s="444"/>
      <c r="P126" s="331"/>
      <c r="Q126" s="331"/>
      <c r="R126" s="331"/>
      <c r="T126" s="331"/>
      <c r="U126" s="331"/>
      <c r="V126" s="444"/>
      <c r="W126" s="331"/>
      <c r="X126" s="331"/>
      <c r="Y126" s="331"/>
      <c r="Z126" s="331"/>
      <c r="AA126" s="331"/>
      <c r="AB126" s="331"/>
      <c r="AC126" s="444"/>
      <c r="AD126" s="331"/>
      <c r="AE126" s="444"/>
      <c r="AF126" s="444"/>
      <c r="AG126" s="331"/>
      <c r="AH126" s="331"/>
      <c r="AI126" s="331"/>
      <c r="AJ126" s="331"/>
      <c r="AK126" s="444"/>
      <c r="AL126" s="331"/>
      <c r="AM126" s="444"/>
      <c r="AN126" s="331"/>
      <c r="AO126" s="444"/>
      <c r="AP126" s="444"/>
      <c r="AQ126" s="444"/>
      <c r="AR126" s="444"/>
      <c r="AS126" s="444"/>
      <c r="AT126" s="444"/>
      <c r="AU126" s="444"/>
      <c r="AV126" s="444"/>
      <c r="AW126" s="444"/>
      <c r="AX126" s="444"/>
      <c r="AY126" s="444"/>
      <c r="AZ126" s="444"/>
      <c r="BA126" s="444"/>
      <c r="BB126" s="444"/>
      <c r="BC126" s="444"/>
    </row>
    <row r="127" spans="1:55">
      <c r="A127" s="331"/>
      <c r="B127" s="331"/>
      <c r="C127" s="331"/>
      <c r="D127" s="331"/>
      <c r="E127" s="331"/>
      <c r="F127" s="331"/>
      <c r="G127" s="331"/>
      <c r="H127" s="331"/>
      <c r="J127" s="331"/>
      <c r="L127" s="331"/>
      <c r="M127" s="331"/>
      <c r="N127" s="444"/>
      <c r="O127" s="331"/>
      <c r="P127" s="444"/>
      <c r="Q127" s="331"/>
      <c r="R127" s="331"/>
      <c r="T127" s="331"/>
      <c r="U127" s="331"/>
      <c r="V127" s="331"/>
      <c r="W127" s="331"/>
      <c r="X127" s="331"/>
      <c r="Y127" s="331"/>
      <c r="Z127" s="331"/>
      <c r="AA127" s="331"/>
      <c r="AB127" s="444"/>
      <c r="AC127" s="331"/>
      <c r="AD127" s="331"/>
      <c r="AE127" s="444"/>
      <c r="AF127" s="331"/>
      <c r="AG127" s="331"/>
      <c r="AH127" s="444"/>
      <c r="AI127" s="331"/>
      <c r="AK127" s="331"/>
      <c r="AL127" s="444"/>
      <c r="AM127" s="331"/>
      <c r="AN127" s="444"/>
      <c r="AO127" s="331"/>
      <c r="AP127" s="331"/>
      <c r="AQ127" s="331"/>
      <c r="AR127" s="444"/>
      <c r="AS127" s="444"/>
      <c r="AT127" s="444"/>
      <c r="AU127" s="444"/>
      <c r="AV127" s="444"/>
      <c r="AW127" s="444"/>
      <c r="AX127" s="444"/>
      <c r="AY127" s="444"/>
      <c r="AZ127" s="444"/>
      <c r="BA127" s="444"/>
      <c r="BB127" s="444"/>
      <c r="BC127" s="444"/>
    </row>
    <row r="128" spans="1:55">
      <c r="A128" s="331"/>
      <c r="B128" s="331"/>
      <c r="D128" s="331"/>
      <c r="F128" s="331"/>
      <c r="G128" s="444"/>
      <c r="H128" s="331"/>
      <c r="J128" s="331"/>
      <c r="K128" s="331"/>
      <c r="L128" s="331"/>
      <c r="M128" s="331"/>
      <c r="N128" s="331"/>
      <c r="O128" s="331"/>
      <c r="P128" s="331"/>
      <c r="Q128" s="331"/>
      <c r="R128" s="331"/>
      <c r="S128" s="331"/>
      <c r="T128" s="331"/>
      <c r="U128" s="331"/>
      <c r="V128" s="331"/>
      <c r="W128" s="331"/>
      <c r="X128" s="331"/>
      <c r="Y128" s="331"/>
      <c r="Z128" s="331"/>
      <c r="AA128" s="331"/>
      <c r="AB128" s="331"/>
      <c r="AC128" s="331"/>
      <c r="AD128" s="331"/>
      <c r="AE128" s="444"/>
      <c r="AF128" s="331"/>
      <c r="AG128" s="331"/>
      <c r="AH128" s="444"/>
      <c r="AI128" s="331"/>
      <c r="AJ128" s="331"/>
      <c r="AK128" s="444"/>
      <c r="AL128" s="444"/>
      <c r="AM128" s="331"/>
      <c r="AN128" s="444"/>
      <c r="AO128" s="444"/>
      <c r="AP128" s="331"/>
      <c r="AQ128" s="444"/>
      <c r="AR128" s="331"/>
      <c r="AS128" s="331"/>
      <c r="AT128" s="331"/>
      <c r="AU128" s="444"/>
      <c r="AV128" s="444"/>
      <c r="AW128" s="444"/>
      <c r="AX128" s="444"/>
      <c r="AY128" s="444"/>
      <c r="AZ128" s="444"/>
      <c r="BA128" s="444"/>
      <c r="BB128" s="444"/>
      <c r="BC128" s="444"/>
    </row>
    <row r="129" spans="1:55">
      <c r="B129" s="331"/>
      <c r="E129" s="331"/>
      <c r="F129" s="331"/>
      <c r="G129" s="444"/>
      <c r="H129" s="331"/>
      <c r="K129" s="331"/>
      <c r="L129" s="444"/>
      <c r="M129" s="444"/>
      <c r="N129" s="331"/>
      <c r="O129" s="444"/>
      <c r="P129" s="331"/>
      <c r="Q129" s="444"/>
      <c r="R129" s="444"/>
      <c r="S129" s="331"/>
      <c r="T129" s="331"/>
      <c r="U129" s="444"/>
      <c r="V129" s="331"/>
      <c r="W129" s="444"/>
      <c r="X129" s="331"/>
      <c r="Y129" s="444"/>
      <c r="Z129" s="331"/>
      <c r="AA129" s="331"/>
      <c r="AB129" s="331"/>
      <c r="AC129" s="331"/>
      <c r="AD129" s="331"/>
      <c r="AE129" s="331"/>
      <c r="AF129" s="444"/>
      <c r="AG129" s="444"/>
      <c r="AH129" s="331"/>
      <c r="AI129" s="331"/>
      <c r="AJ129" s="331"/>
      <c r="AK129" s="444"/>
      <c r="AL129" s="444"/>
      <c r="AM129" s="444"/>
      <c r="AN129" s="444"/>
      <c r="AO129" s="444"/>
      <c r="AP129" s="331"/>
      <c r="AQ129" s="444"/>
      <c r="AR129" s="331"/>
      <c r="AS129" s="331"/>
      <c r="AT129" s="331"/>
      <c r="AU129" s="444"/>
      <c r="AV129" s="444"/>
      <c r="AW129" s="444"/>
      <c r="AX129" s="444"/>
      <c r="AY129" s="444"/>
      <c r="AZ129" s="444"/>
      <c r="BA129" s="444"/>
      <c r="BB129" s="444"/>
      <c r="BC129" s="444"/>
    </row>
    <row r="130" spans="1:55">
      <c r="B130" s="331"/>
      <c r="D130" s="331"/>
      <c r="E130" s="331"/>
      <c r="F130" s="331"/>
      <c r="G130" s="331"/>
      <c r="H130" s="331"/>
      <c r="I130" s="331"/>
      <c r="J130" s="331"/>
      <c r="K130" s="331"/>
      <c r="L130" s="331"/>
      <c r="M130" s="331"/>
      <c r="N130" s="331"/>
      <c r="O130" s="331"/>
      <c r="P130" s="331"/>
      <c r="Q130" s="331"/>
      <c r="R130" s="331"/>
      <c r="S130" s="331"/>
      <c r="T130" s="331"/>
      <c r="U130" s="331"/>
      <c r="V130" s="444"/>
      <c r="W130" s="444"/>
      <c r="X130" s="331"/>
      <c r="Y130" s="331"/>
      <c r="Z130" s="331"/>
      <c r="AA130" s="331"/>
      <c r="AB130" s="444"/>
      <c r="AC130" s="331"/>
      <c r="AD130" s="331"/>
      <c r="AE130" s="331"/>
      <c r="AF130" s="445"/>
      <c r="AG130" s="444"/>
      <c r="AH130" s="331"/>
      <c r="AI130" s="331"/>
      <c r="AJ130" s="331"/>
      <c r="AK130" s="331"/>
      <c r="AL130" s="331"/>
      <c r="AM130" s="444"/>
      <c r="AN130" s="444"/>
      <c r="AO130" s="444"/>
      <c r="AP130" s="444"/>
      <c r="AQ130" s="444"/>
      <c r="AR130" s="331"/>
      <c r="AS130" s="331"/>
      <c r="AT130" s="444"/>
      <c r="AU130" s="331"/>
      <c r="AV130" s="331"/>
      <c r="AW130" s="331"/>
      <c r="AX130" s="331"/>
      <c r="AY130" s="331"/>
      <c r="AZ130" s="331"/>
      <c r="BA130" s="331"/>
      <c r="BB130" s="331"/>
      <c r="BC130" s="331"/>
    </row>
    <row r="131" spans="1:55">
      <c r="B131" s="331"/>
      <c r="D131" s="331"/>
      <c r="E131" s="331"/>
      <c r="F131" s="331"/>
      <c r="G131" s="331"/>
      <c r="H131" s="331"/>
      <c r="J131" s="331"/>
      <c r="K131" s="331"/>
      <c r="L131" s="444"/>
      <c r="M131" s="331"/>
      <c r="N131" s="331"/>
      <c r="O131" s="331"/>
      <c r="P131" s="331"/>
      <c r="Q131" s="331"/>
      <c r="R131" s="331"/>
      <c r="S131" s="331"/>
      <c r="T131" s="444"/>
      <c r="U131" s="331"/>
      <c r="V131" s="331"/>
      <c r="W131" s="331"/>
      <c r="Y131" s="331"/>
      <c r="Z131" s="331"/>
      <c r="AA131" s="331"/>
      <c r="AB131" s="331"/>
      <c r="AC131" s="331"/>
      <c r="AD131" s="444"/>
      <c r="AE131" s="331"/>
      <c r="AF131" s="331"/>
      <c r="AG131" s="331"/>
      <c r="AH131" s="331"/>
      <c r="AI131" s="331"/>
      <c r="AJ131" s="331"/>
      <c r="AK131" s="444"/>
      <c r="AL131" s="444"/>
      <c r="AM131" s="444"/>
      <c r="AN131" s="444"/>
      <c r="AO131" s="444"/>
      <c r="AP131" s="444"/>
      <c r="AQ131" s="444"/>
      <c r="AR131" s="331"/>
      <c r="AS131" s="331"/>
      <c r="AT131" s="444"/>
      <c r="AU131" s="331"/>
      <c r="AV131" s="331"/>
      <c r="AW131" s="331"/>
      <c r="AX131" s="331"/>
      <c r="AY131" s="331"/>
      <c r="AZ131" s="331"/>
      <c r="BA131" s="331"/>
      <c r="BB131" s="331"/>
      <c r="BC131" s="331"/>
    </row>
    <row r="132" spans="1:55">
      <c r="B132" s="331"/>
      <c r="D132" s="331"/>
      <c r="F132" s="331"/>
      <c r="G132" s="331"/>
      <c r="H132" s="331"/>
      <c r="J132" s="331"/>
      <c r="K132" s="331"/>
      <c r="L132" s="331"/>
      <c r="M132" s="444"/>
      <c r="N132" s="445"/>
      <c r="O132" s="444"/>
      <c r="P132" s="331"/>
      <c r="Q132" s="331"/>
      <c r="R132" s="331"/>
      <c r="T132" s="444"/>
      <c r="U132" s="331"/>
      <c r="V132" s="444"/>
      <c r="W132" s="444"/>
      <c r="X132" s="331"/>
      <c r="Y132" s="444"/>
      <c r="Z132" s="331"/>
      <c r="AA132" s="331"/>
      <c r="AB132" s="331"/>
      <c r="AC132" s="444"/>
      <c r="AD132" s="444"/>
      <c r="AE132" s="331"/>
      <c r="AF132" s="331"/>
      <c r="AG132" s="331"/>
      <c r="AH132" s="331"/>
      <c r="AI132" s="444"/>
      <c r="AJ132" s="331"/>
      <c r="AK132" s="444"/>
      <c r="AL132" s="444"/>
      <c r="AM132" s="331"/>
      <c r="AN132" s="331"/>
      <c r="AO132" s="444"/>
      <c r="AP132" s="444"/>
      <c r="AQ132" s="444"/>
      <c r="AR132" s="444"/>
      <c r="AS132" s="444"/>
      <c r="AT132" s="444"/>
      <c r="AU132" s="444"/>
      <c r="AV132" s="444"/>
      <c r="AW132" s="444"/>
      <c r="AX132" s="444"/>
      <c r="AY132" s="444"/>
      <c r="AZ132" s="444"/>
      <c r="BA132" s="444"/>
      <c r="BB132" s="444"/>
      <c r="BC132" s="444"/>
    </row>
    <row r="133" spans="1:55">
      <c r="A133" s="331"/>
      <c r="B133" s="444"/>
      <c r="D133" s="331"/>
      <c r="E133" s="331"/>
      <c r="F133" s="331"/>
      <c r="G133" s="444"/>
      <c r="H133" s="444"/>
      <c r="I133" s="331"/>
      <c r="J133" s="331"/>
      <c r="K133" s="444"/>
      <c r="L133" s="331"/>
      <c r="M133" s="331"/>
      <c r="N133" s="444"/>
      <c r="O133" s="444"/>
      <c r="P133" s="331"/>
      <c r="Q133" s="331"/>
      <c r="R133" s="331"/>
      <c r="T133" s="331"/>
      <c r="U133" s="331"/>
      <c r="V133" s="444"/>
      <c r="W133" s="331"/>
      <c r="X133" s="331"/>
      <c r="Y133" s="331"/>
      <c r="Z133" s="331"/>
      <c r="AA133" s="331"/>
      <c r="AB133" s="331"/>
      <c r="AC133" s="331"/>
      <c r="AD133" s="331"/>
      <c r="AE133" s="331"/>
      <c r="AF133" s="444"/>
      <c r="AG133" s="331"/>
      <c r="AH133" s="444"/>
      <c r="AI133" s="331"/>
      <c r="AJ133" s="331"/>
      <c r="AK133" s="331"/>
      <c r="AL133" s="331"/>
      <c r="AM133" s="444"/>
      <c r="AN133" s="444"/>
      <c r="AO133" s="444"/>
      <c r="AP133" s="444"/>
      <c r="AQ133" s="444"/>
      <c r="AR133" s="444"/>
      <c r="AS133" s="444"/>
      <c r="AT133" s="444"/>
      <c r="AU133" s="444"/>
      <c r="AV133" s="444"/>
      <c r="AW133" s="444"/>
      <c r="AX133" s="444"/>
      <c r="AY133" s="444"/>
      <c r="AZ133" s="444"/>
      <c r="BA133" s="444"/>
      <c r="BB133" s="444"/>
      <c r="BC133" s="444"/>
    </row>
    <row r="134" spans="1:55">
      <c r="A134" s="331"/>
      <c r="B134" s="331"/>
      <c r="C134" s="331"/>
      <c r="D134" s="331"/>
      <c r="E134" s="331"/>
      <c r="F134" s="331"/>
      <c r="G134" s="331"/>
      <c r="H134" s="331"/>
      <c r="J134" s="331"/>
      <c r="K134" s="331"/>
      <c r="L134" s="331"/>
      <c r="M134" s="331"/>
      <c r="N134" s="445"/>
      <c r="O134" s="331"/>
      <c r="P134" s="331"/>
      <c r="Q134" s="331"/>
      <c r="R134" s="444"/>
      <c r="T134" s="444"/>
      <c r="U134" s="331"/>
      <c r="V134" s="331"/>
      <c r="W134" s="331"/>
      <c r="X134" s="331"/>
      <c r="Y134" s="331"/>
      <c r="Z134" s="331"/>
      <c r="AA134" s="331"/>
      <c r="AB134" s="331"/>
      <c r="AC134" s="331"/>
      <c r="AD134" s="331"/>
      <c r="AE134" s="444"/>
      <c r="AF134" s="444"/>
      <c r="AG134" s="331"/>
      <c r="AH134" s="331"/>
      <c r="AI134" s="444"/>
      <c r="AJ134" s="331"/>
      <c r="AK134" s="331"/>
      <c r="AL134" s="444"/>
      <c r="AM134" s="444"/>
      <c r="AN134" s="331"/>
      <c r="AO134" s="444"/>
      <c r="AP134" s="444"/>
      <c r="AQ134" s="331"/>
      <c r="AR134" s="444"/>
      <c r="AS134" s="444"/>
      <c r="AT134" s="444"/>
      <c r="AU134" s="444"/>
      <c r="AV134" s="444"/>
      <c r="AW134" s="444"/>
      <c r="AX134" s="444"/>
      <c r="AY134" s="444"/>
      <c r="AZ134" s="444"/>
      <c r="BA134" s="444"/>
      <c r="BB134" s="444"/>
      <c r="BC134" s="444"/>
    </row>
    <row r="135" spans="1:55">
      <c r="C135" s="331"/>
      <c r="D135" s="331"/>
      <c r="E135" s="331"/>
      <c r="F135" s="331"/>
      <c r="G135" s="331"/>
      <c r="H135" s="331"/>
      <c r="J135" s="444"/>
      <c r="K135" s="444"/>
      <c r="L135" s="331"/>
      <c r="M135" s="331"/>
      <c r="N135" s="331"/>
      <c r="O135" s="331"/>
      <c r="P135" s="331"/>
      <c r="Q135" s="331"/>
      <c r="R135" s="331"/>
      <c r="T135" s="444"/>
      <c r="U135" s="444"/>
      <c r="V135" s="331"/>
      <c r="W135" s="331"/>
      <c r="X135" s="331"/>
      <c r="Y135" s="331"/>
      <c r="Z135" s="331"/>
      <c r="AA135" s="331"/>
      <c r="AB135" s="331"/>
      <c r="AC135" s="331"/>
      <c r="AD135" s="331"/>
      <c r="AE135" s="331"/>
      <c r="AF135" s="444"/>
      <c r="AG135" s="444"/>
      <c r="AH135" s="331"/>
      <c r="AI135" s="444"/>
      <c r="AJ135" s="331"/>
      <c r="AK135" s="444"/>
      <c r="AL135" s="444"/>
      <c r="AM135" s="331"/>
      <c r="AN135" s="444"/>
      <c r="AO135" s="444"/>
      <c r="AP135" s="444"/>
      <c r="AQ135" s="444"/>
      <c r="AR135" s="331"/>
      <c r="AS135" s="331"/>
      <c r="AT135" s="331"/>
      <c r="AU135" s="331"/>
      <c r="AV135" s="331"/>
      <c r="AW135" s="331"/>
      <c r="AX135" s="331"/>
      <c r="AY135" s="331"/>
      <c r="AZ135" s="331"/>
      <c r="BA135" s="331"/>
      <c r="BB135" s="331"/>
      <c r="BC135" s="331"/>
    </row>
    <row r="136" spans="1:55">
      <c r="D136" s="445"/>
      <c r="E136" s="331"/>
      <c r="F136" s="331"/>
      <c r="G136" s="444"/>
      <c r="H136" s="444"/>
      <c r="J136" s="331"/>
      <c r="K136" s="331"/>
      <c r="L136" s="331"/>
      <c r="M136" s="331"/>
      <c r="N136" s="331"/>
      <c r="O136" s="331"/>
      <c r="P136" s="444"/>
      <c r="Q136" s="331"/>
      <c r="R136" s="331"/>
      <c r="S136" s="331"/>
      <c r="T136" s="444"/>
      <c r="U136" s="444"/>
      <c r="V136" s="444"/>
      <c r="W136" s="331"/>
      <c r="X136" s="331"/>
      <c r="Y136" s="444"/>
      <c r="Z136" s="331"/>
      <c r="AA136" s="331"/>
      <c r="AB136" s="331"/>
      <c r="AC136" s="331"/>
      <c r="AD136" s="331"/>
      <c r="AE136" s="444"/>
      <c r="AF136" s="444"/>
      <c r="AG136" s="331"/>
      <c r="AH136" s="444"/>
      <c r="AI136" s="331"/>
      <c r="AK136" s="444"/>
      <c r="AL136" s="444"/>
      <c r="AM136" s="444"/>
      <c r="AN136" s="444"/>
      <c r="AO136" s="444"/>
      <c r="AP136" s="331"/>
      <c r="AQ136" s="444"/>
      <c r="AR136" s="331"/>
      <c r="AS136" s="331"/>
      <c r="AT136" s="444"/>
      <c r="AU136" s="331"/>
      <c r="AV136" s="331"/>
      <c r="AW136" s="331"/>
      <c r="AX136" s="331"/>
      <c r="AY136" s="331"/>
      <c r="AZ136" s="331"/>
      <c r="BA136" s="331"/>
      <c r="BB136" s="331"/>
      <c r="BC136" s="331"/>
    </row>
    <row r="137" spans="1:55">
      <c r="B137" s="331"/>
      <c r="C137" s="331"/>
      <c r="D137" s="331"/>
      <c r="E137" s="444"/>
      <c r="F137" s="331"/>
      <c r="G137" s="331"/>
      <c r="H137" s="331"/>
      <c r="I137" s="331"/>
      <c r="J137" s="331"/>
      <c r="K137" s="331"/>
      <c r="L137" s="444"/>
      <c r="M137" s="444"/>
      <c r="N137" s="331"/>
      <c r="O137" s="331"/>
      <c r="P137" s="331"/>
      <c r="Q137" s="331"/>
      <c r="R137" s="444"/>
      <c r="S137" s="331"/>
      <c r="T137" s="444"/>
      <c r="U137" s="444"/>
      <c r="V137" s="444"/>
      <c r="W137" s="444"/>
      <c r="X137" s="331"/>
      <c r="Y137" s="331"/>
      <c r="Z137" s="444"/>
      <c r="AA137" s="444"/>
      <c r="AB137" s="331"/>
      <c r="AC137" s="331"/>
      <c r="AD137" s="444"/>
      <c r="AE137" s="444"/>
      <c r="AF137" s="331"/>
      <c r="AG137" s="331"/>
      <c r="AH137" s="331"/>
      <c r="AI137" s="331"/>
      <c r="AJ137" s="331"/>
      <c r="AK137" s="444"/>
      <c r="AL137" s="444"/>
      <c r="AM137" s="444"/>
      <c r="AN137" s="444"/>
      <c r="AO137" s="444"/>
      <c r="AP137" s="331"/>
      <c r="AQ137" s="444"/>
      <c r="AR137" s="331"/>
      <c r="AS137" s="331"/>
      <c r="AT137" s="331"/>
      <c r="AU137" s="331"/>
      <c r="AV137" s="331"/>
      <c r="AW137" s="331"/>
      <c r="AX137" s="331"/>
      <c r="AY137" s="331"/>
      <c r="AZ137" s="331"/>
      <c r="BA137" s="331"/>
      <c r="BB137" s="331"/>
      <c r="BC137" s="331"/>
    </row>
    <row r="138" spans="1:55">
      <c r="C138" s="331"/>
      <c r="D138" s="331"/>
      <c r="E138" s="331"/>
      <c r="G138" s="331"/>
      <c r="H138" s="331"/>
      <c r="J138" s="331"/>
      <c r="K138" s="331"/>
      <c r="L138" s="444"/>
      <c r="M138" s="331"/>
      <c r="N138" s="444"/>
      <c r="O138" s="331"/>
      <c r="P138" s="331"/>
      <c r="Q138" s="331"/>
      <c r="T138" s="331"/>
      <c r="U138" s="331"/>
      <c r="V138" s="444"/>
      <c r="W138" s="331"/>
      <c r="X138" s="331"/>
      <c r="Y138" s="331"/>
      <c r="Z138" s="331"/>
      <c r="AA138" s="444"/>
      <c r="AB138" s="331"/>
      <c r="AC138" s="444"/>
      <c r="AD138" s="444"/>
      <c r="AE138" s="331"/>
      <c r="AF138" s="444"/>
      <c r="AG138" s="331"/>
      <c r="AH138" s="331"/>
      <c r="AI138" s="444"/>
      <c r="AJ138" s="331"/>
      <c r="AK138" s="444"/>
      <c r="AL138" s="331"/>
      <c r="AM138" s="444"/>
      <c r="AN138" s="444"/>
      <c r="AO138" s="444"/>
      <c r="AP138" s="331"/>
      <c r="AQ138" s="331"/>
      <c r="AR138" s="331"/>
      <c r="AS138" s="331"/>
      <c r="AT138" s="331"/>
      <c r="AU138" s="331"/>
      <c r="AV138" s="331"/>
      <c r="AW138" s="331"/>
      <c r="AX138" s="331"/>
      <c r="AY138" s="331"/>
      <c r="AZ138" s="331"/>
      <c r="BA138" s="331"/>
      <c r="BB138" s="331"/>
      <c r="BC138" s="331"/>
    </row>
    <row r="139" spans="1:55">
      <c r="A139" s="331"/>
      <c r="D139" s="331"/>
      <c r="E139" s="331"/>
      <c r="F139" s="331"/>
      <c r="G139" s="331"/>
      <c r="H139" s="331"/>
      <c r="J139" s="331"/>
      <c r="K139" s="444"/>
      <c r="L139" s="331"/>
      <c r="M139" s="331"/>
      <c r="N139" s="444"/>
      <c r="O139" s="331"/>
      <c r="P139" s="331"/>
      <c r="Q139" s="331"/>
      <c r="R139" s="331"/>
      <c r="S139" s="331"/>
      <c r="T139" s="331"/>
      <c r="U139" s="331"/>
      <c r="V139" s="444"/>
      <c r="W139" s="331"/>
      <c r="X139" s="331"/>
      <c r="Y139" s="331"/>
      <c r="Z139" s="331"/>
      <c r="AA139" s="331"/>
      <c r="AB139" s="331"/>
      <c r="AC139" s="331"/>
      <c r="AD139" s="331"/>
      <c r="AE139" s="444"/>
      <c r="AF139" s="444"/>
      <c r="AG139" s="331"/>
      <c r="AH139" s="444"/>
      <c r="AI139" s="331"/>
      <c r="AK139" s="444"/>
      <c r="AL139" s="444"/>
      <c r="AM139" s="444"/>
      <c r="AN139" s="444"/>
      <c r="AO139" s="331"/>
      <c r="AP139" s="331"/>
      <c r="AQ139" s="444"/>
      <c r="AR139" s="331"/>
      <c r="AS139" s="331"/>
      <c r="AT139" s="331"/>
      <c r="AU139" s="444"/>
      <c r="AV139" s="444"/>
      <c r="AW139" s="444"/>
      <c r="AX139" s="444"/>
      <c r="AY139" s="444"/>
      <c r="AZ139" s="444"/>
      <c r="BA139" s="444"/>
      <c r="BB139" s="444"/>
      <c r="BC139" s="444"/>
    </row>
    <row r="140" spans="1:55">
      <c r="B140" s="331"/>
      <c r="D140" s="331"/>
      <c r="F140" s="331"/>
      <c r="G140" s="444"/>
      <c r="H140" s="331"/>
      <c r="J140" s="331"/>
      <c r="K140" s="331"/>
      <c r="L140" s="331"/>
      <c r="M140" s="444"/>
      <c r="N140" s="331"/>
      <c r="O140" s="331"/>
      <c r="P140" s="331"/>
      <c r="R140" s="444"/>
      <c r="T140" s="444"/>
      <c r="U140" s="331"/>
      <c r="V140" s="331"/>
      <c r="W140" s="331"/>
      <c r="X140" s="331"/>
      <c r="Y140" s="331"/>
      <c r="Z140" s="331"/>
      <c r="AA140" s="331"/>
      <c r="AB140" s="331"/>
      <c r="AC140" s="331"/>
      <c r="AD140" s="331"/>
      <c r="AE140" s="331"/>
      <c r="AF140" s="444"/>
      <c r="AG140" s="444"/>
      <c r="AH140" s="331"/>
      <c r="AI140" s="331"/>
      <c r="AJ140" s="331"/>
      <c r="AK140" s="444"/>
      <c r="AL140" s="331"/>
      <c r="AM140" s="331"/>
      <c r="AN140" s="444"/>
      <c r="AO140" s="444"/>
      <c r="AP140" s="444"/>
      <c r="AQ140" s="331"/>
      <c r="AR140" s="444"/>
      <c r="AS140" s="444"/>
      <c r="AT140" s="444"/>
      <c r="AU140" s="444"/>
      <c r="AV140" s="444"/>
      <c r="AW140" s="444"/>
      <c r="AX140" s="444"/>
      <c r="AY140" s="444"/>
      <c r="AZ140" s="444"/>
      <c r="BA140" s="444"/>
      <c r="BB140" s="444"/>
      <c r="BC140" s="444"/>
    </row>
    <row r="141" spans="1:55">
      <c r="D141" s="444"/>
      <c r="E141" s="331"/>
      <c r="F141" s="331"/>
      <c r="G141" s="331"/>
      <c r="H141" s="331"/>
      <c r="J141" s="331"/>
      <c r="K141" s="331"/>
      <c r="L141" s="331"/>
      <c r="M141" s="331"/>
      <c r="N141" s="331"/>
      <c r="O141" s="444"/>
      <c r="P141" s="331"/>
      <c r="Q141" s="331"/>
      <c r="R141" s="331"/>
      <c r="T141" s="444"/>
      <c r="U141" s="444"/>
      <c r="V141" s="444"/>
      <c r="W141" s="444"/>
      <c r="X141" s="331"/>
      <c r="Y141" s="331"/>
      <c r="Z141" s="331"/>
      <c r="AA141" s="331"/>
      <c r="AB141" s="331"/>
      <c r="AC141" s="331"/>
      <c r="AD141" s="331"/>
      <c r="AE141" s="331"/>
      <c r="AF141" s="331"/>
      <c r="AG141" s="331"/>
      <c r="AH141" s="444"/>
      <c r="AI141" s="331"/>
      <c r="AJ141" s="331"/>
      <c r="AK141" s="331"/>
      <c r="AL141" s="331"/>
      <c r="AM141" s="444"/>
      <c r="AN141" s="331"/>
      <c r="AO141" s="331"/>
      <c r="AP141" s="331"/>
      <c r="AQ141" s="331"/>
      <c r="AR141" s="331"/>
      <c r="AS141" s="331"/>
      <c r="AT141" s="331"/>
      <c r="AU141" s="444"/>
      <c r="AV141" s="444"/>
      <c r="AW141" s="444"/>
      <c r="AX141" s="444"/>
      <c r="AY141" s="444"/>
      <c r="AZ141" s="444"/>
      <c r="BA141" s="444"/>
      <c r="BB141" s="444"/>
      <c r="BC141" s="444"/>
    </row>
    <row r="142" spans="1:55">
      <c r="A142" s="331"/>
      <c r="B142" s="331"/>
      <c r="D142" s="331"/>
      <c r="E142" s="331"/>
      <c r="G142" s="331"/>
      <c r="H142" s="331"/>
      <c r="J142" s="331"/>
      <c r="K142" s="331"/>
      <c r="L142" s="331"/>
      <c r="M142" s="331"/>
      <c r="N142" s="331"/>
      <c r="O142" s="331"/>
      <c r="P142" s="444"/>
      <c r="Q142" s="331"/>
      <c r="R142" s="444"/>
      <c r="T142" s="444"/>
      <c r="U142" s="444"/>
      <c r="V142" s="444"/>
      <c r="W142" s="331"/>
      <c r="X142" s="331"/>
      <c r="Y142" s="331"/>
      <c r="Z142" s="444"/>
      <c r="AA142" s="331"/>
      <c r="AB142" s="444"/>
      <c r="AC142" s="331"/>
      <c r="AD142" s="331"/>
      <c r="AE142" s="331"/>
      <c r="AF142" s="331"/>
      <c r="AG142" s="331"/>
      <c r="AH142" s="331"/>
      <c r="AI142" s="331"/>
      <c r="AJ142" s="331"/>
      <c r="AK142" s="331"/>
      <c r="AL142" s="444"/>
      <c r="AM142" s="444"/>
      <c r="AN142" s="444"/>
      <c r="AO142" s="331"/>
      <c r="AP142" s="331"/>
      <c r="AQ142" s="444"/>
      <c r="AR142" s="331"/>
      <c r="AS142" s="331"/>
      <c r="AT142" s="444"/>
      <c r="AU142" s="331"/>
      <c r="AV142" s="331"/>
      <c r="AW142" s="331"/>
      <c r="AX142" s="331"/>
      <c r="AY142" s="331"/>
      <c r="AZ142" s="331"/>
      <c r="BA142" s="331"/>
      <c r="BB142" s="331"/>
      <c r="BC142" s="331"/>
    </row>
    <row r="143" spans="1:55">
      <c r="B143" s="331"/>
      <c r="C143" s="331"/>
      <c r="D143" s="331"/>
      <c r="E143" s="331"/>
      <c r="F143" s="331"/>
      <c r="G143" s="331"/>
      <c r="H143" s="331"/>
      <c r="J143" s="331"/>
      <c r="K143" s="331"/>
      <c r="L143" s="331"/>
      <c r="M143" s="444"/>
      <c r="N143" s="331"/>
      <c r="O143" s="331"/>
      <c r="P143" s="331"/>
      <c r="Q143" s="331"/>
      <c r="T143" s="331"/>
      <c r="U143" s="331"/>
      <c r="V143" s="331"/>
      <c r="W143" s="331"/>
      <c r="X143" s="331"/>
      <c r="Y143" s="444"/>
      <c r="Z143" s="331"/>
      <c r="AA143" s="444"/>
      <c r="AB143" s="331"/>
      <c r="AC143" s="331"/>
      <c r="AD143" s="331"/>
      <c r="AE143" s="331"/>
      <c r="AF143" s="444"/>
      <c r="AG143" s="331"/>
      <c r="AH143" s="331"/>
      <c r="AI143" s="331"/>
      <c r="AJ143" s="331"/>
      <c r="AK143" s="331"/>
      <c r="AL143" s="444"/>
      <c r="AM143" s="444"/>
      <c r="AN143" s="444"/>
      <c r="AO143" s="444"/>
      <c r="AP143" s="331"/>
      <c r="AQ143" s="444"/>
      <c r="AR143" s="444"/>
      <c r="AS143" s="444"/>
      <c r="AT143" s="444"/>
      <c r="AU143" s="444"/>
      <c r="AV143" s="444"/>
      <c r="AW143" s="444"/>
      <c r="AX143" s="444"/>
      <c r="AY143" s="444"/>
      <c r="AZ143" s="444"/>
      <c r="BA143" s="444"/>
      <c r="BB143" s="444"/>
      <c r="BC143" s="444"/>
    </row>
    <row r="144" spans="1:55">
      <c r="A144" s="331"/>
      <c r="B144" s="331"/>
      <c r="C144" s="331"/>
      <c r="D144" s="331"/>
      <c r="E144" s="331"/>
      <c r="F144" s="331"/>
      <c r="G144" s="331"/>
      <c r="H144" s="331"/>
      <c r="J144" s="331"/>
      <c r="K144" s="331"/>
      <c r="L144" s="331"/>
      <c r="M144" s="331"/>
      <c r="N144" s="444"/>
      <c r="O144" s="331"/>
      <c r="P144" s="331"/>
      <c r="Q144" s="331"/>
      <c r="R144" s="331"/>
      <c r="T144" s="331"/>
      <c r="U144" s="331"/>
      <c r="V144" s="331"/>
      <c r="W144" s="444"/>
      <c r="X144" s="331"/>
      <c r="Y144" s="331"/>
      <c r="Z144" s="331"/>
      <c r="AA144" s="444"/>
      <c r="AB144" s="331"/>
      <c r="AC144" s="331"/>
      <c r="AD144" s="331"/>
      <c r="AE144" s="331"/>
      <c r="AF144" s="331"/>
      <c r="AG144" s="331"/>
      <c r="AH144" s="331"/>
      <c r="AI144" s="331"/>
      <c r="AJ144" s="331"/>
      <c r="AK144" s="444"/>
      <c r="AL144" s="445"/>
      <c r="AM144" s="444"/>
      <c r="AN144" s="444"/>
      <c r="AO144" s="444"/>
      <c r="AP144" s="331"/>
      <c r="AQ144" s="331"/>
      <c r="AR144" s="331"/>
      <c r="AS144" s="331"/>
      <c r="AT144" s="444"/>
      <c r="AU144" s="331"/>
      <c r="AV144" s="331"/>
      <c r="AW144" s="331"/>
      <c r="AX144" s="331"/>
      <c r="AY144" s="331"/>
      <c r="AZ144" s="331"/>
      <c r="BA144" s="331"/>
      <c r="BB144" s="331"/>
      <c r="BC144" s="331"/>
    </row>
    <row r="145" spans="1:55">
      <c r="A145" s="331"/>
      <c r="C145" s="331"/>
      <c r="D145" s="331"/>
      <c r="E145" s="331"/>
      <c r="F145" s="331"/>
      <c r="G145" s="331"/>
      <c r="H145" s="331"/>
      <c r="J145" s="331"/>
      <c r="K145" s="331"/>
      <c r="L145" s="331"/>
      <c r="M145" s="444"/>
      <c r="N145" s="331"/>
      <c r="O145" s="331"/>
      <c r="P145" s="331"/>
      <c r="Q145" s="444"/>
      <c r="R145" s="331"/>
      <c r="T145" s="331"/>
      <c r="U145" s="331"/>
      <c r="V145" s="444"/>
      <c r="W145" s="331"/>
      <c r="X145" s="331"/>
      <c r="Y145" s="331"/>
      <c r="Z145" s="331"/>
      <c r="AA145" s="331"/>
      <c r="AB145" s="331"/>
      <c r="AC145" s="331"/>
      <c r="AD145" s="331"/>
      <c r="AE145" s="444"/>
      <c r="AF145" s="444"/>
      <c r="AG145" s="444"/>
      <c r="AH145" s="331"/>
      <c r="AI145" s="331"/>
      <c r="AJ145" s="331"/>
      <c r="AK145" s="444"/>
      <c r="AL145" s="331"/>
      <c r="AM145" s="331"/>
      <c r="AN145" s="444"/>
      <c r="AO145" s="444"/>
      <c r="AP145" s="331"/>
      <c r="AQ145" s="444"/>
      <c r="AR145" s="444"/>
      <c r="AS145" s="444"/>
      <c r="AT145" s="444"/>
      <c r="AU145" s="444"/>
      <c r="AV145" s="444"/>
      <c r="AW145" s="444"/>
      <c r="AX145" s="444"/>
      <c r="AY145" s="444"/>
      <c r="AZ145" s="444"/>
      <c r="BA145" s="444"/>
      <c r="BB145" s="444"/>
      <c r="BC145" s="444"/>
    </row>
    <row r="146" spans="1:55">
      <c r="B146" s="331"/>
      <c r="D146" s="331"/>
      <c r="E146" s="331"/>
      <c r="F146" s="331"/>
      <c r="G146" s="331"/>
      <c r="H146" s="331"/>
      <c r="J146" s="331"/>
      <c r="K146" s="331"/>
      <c r="L146" s="444"/>
      <c r="M146" s="331"/>
      <c r="N146" s="331"/>
      <c r="O146" s="331"/>
      <c r="P146" s="444"/>
      <c r="Q146" s="444"/>
      <c r="R146" s="331"/>
      <c r="T146" s="444"/>
      <c r="U146" s="331"/>
      <c r="V146" s="331"/>
      <c r="W146" s="331"/>
      <c r="X146" s="331"/>
      <c r="Y146" s="331"/>
      <c r="Z146" s="331"/>
      <c r="AA146" s="331"/>
      <c r="AB146" s="331"/>
      <c r="AC146" s="331"/>
      <c r="AD146" s="444"/>
      <c r="AE146" s="331"/>
      <c r="AF146" s="331"/>
      <c r="AG146" s="331"/>
      <c r="AH146" s="331"/>
      <c r="AI146" s="444"/>
      <c r="AJ146" s="331"/>
      <c r="AK146" s="331"/>
      <c r="AL146" s="444"/>
      <c r="AM146" s="444"/>
      <c r="AN146" s="444"/>
      <c r="AO146" s="331"/>
      <c r="AP146" s="444"/>
      <c r="AQ146" s="331"/>
      <c r="AR146" s="331"/>
      <c r="AS146" s="331"/>
      <c r="AT146" s="444"/>
      <c r="AU146" s="331"/>
      <c r="AV146" s="331"/>
      <c r="AW146" s="331"/>
      <c r="AX146" s="331"/>
      <c r="AY146" s="331"/>
      <c r="AZ146" s="331"/>
      <c r="BA146" s="331"/>
      <c r="BB146" s="331"/>
      <c r="BC146" s="331"/>
    </row>
    <row r="147" spans="1:55">
      <c r="B147" s="331"/>
      <c r="D147" s="331"/>
      <c r="E147" s="331"/>
      <c r="F147" s="331"/>
      <c r="G147" s="331"/>
      <c r="H147" s="331"/>
      <c r="J147" s="331"/>
      <c r="K147" s="331"/>
      <c r="L147" s="331"/>
      <c r="M147" s="331"/>
      <c r="N147" s="331"/>
      <c r="O147" s="331"/>
      <c r="P147" s="444"/>
      <c r="Q147" s="331"/>
      <c r="T147" s="331"/>
      <c r="U147" s="331"/>
      <c r="V147" s="331"/>
      <c r="W147" s="331"/>
      <c r="X147" s="331"/>
      <c r="Y147" s="444"/>
      <c r="Z147" s="331"/>
      <c r="AA147" s="331"/>
      <c r="AB147" s="331"/>
      <c r="AC147" s="444"/>
      <c r="AD147" s="331"/>
      <c r="AE147" s="331"/>
      <c r="AF147" s="444"/>
      <c r="AG147" s="331"/>
      <c r="AH147" s="331"/>
      <c r="AI147" s="444"/>
      <c r="AJ147" s="331"/>
      <c r="AK147" s="444"/>
      <c r="AL147" s="331"/>
      <c r="AM147" s="444"/>
      <c r="AN147" s="331"/>
      <c r="AO147" s="444"/>
      <c r="AP147" s="331"/>
      <c r="AQ147" s="331"/>
      <c r="AR147" s="331"/>
      <c r="AS147" s="331"/>
      <c r="AT147" s="444"/>
      <c r="AU147" s="444"/>
      <c r="AV147" s="444"/>
      <c r="AW147" s="444"/>
      <c r="AX147" s="444"/>
      <c r="AY147" s="444"/>
      <c r="AZ147" s="444"/>
      <c r="BA147" s="444"/>
      <c r="BB147" s="444"/>
      <c r="BC147" s="444"/>
    </row>
    <row r="148" spans="1:55">
      <c r="B148" s="331"/>
      <c r="D148" s="331"/>
      <c r="E148" s="331"/>
      <c r="F148" s="331"/>
      <c r="G148" s="331"/>
      <c r="J148" s="331"/>
      <c r="K148" s="444"/>
      <c r="L148" s="444"/>
      <c r="M148" s="331"/>
      <c r="N148" s="331"/>
      <c r="O148" s="331"/>
      <c r="P148" s="444"/>
      <c r="Q148" s="331"/>
      <c r="R148" s="331"/>
      <c r="S148" s="331"/>
      <c r="T148" s="444"/>
      <c r="U148" s="444"/>
      <c r="V148" s="331"/>
      <c r="W148" s="331"/>
      <c r="X148" s="331"/>
      <c r="Y148" s="331"/>
      <c r="Z148" s="331"/>
      <c r="AA148" s="331"/>
      <c r="AB148" s="331"/>
      <c r="AC148" s="331"/>
      <c r="AD148" s="444"/>
      <c r="AE148" s="331"/>
      <c r="AF148" s="444"/>
      <c r="AG148" s="331"/>
      <c r="AH148" s="331"/>
      <c r="AI148" s="331"/>
      <c r="AJ148" s="331"/>
      <c r="AK148" s="444"/>
      <c r="AL148" s="444"/>
      <c r="AM148" s="444"/>
      <c r="AN148" s="444"/>
      <c r="AO148" s="444"/>
      <c r="AP148" s="331"/>
      <c r="AQ148" s="331"/>
      <c r="AR148" s="331"/>
      <c r="AS148" s="331"/>
      <c r="AT148" s="331"/>
      <c r="AU148" s="444"/>
      <c r="AV148" s="444"/>
      <c r="AW148" s="444"/>
      <c r="AX148" s="444"/>
      <c r="AY148" s="444"/>
      <c r="AZ148" s="444"/>
      <c r="BA148" s="444"/>
      <c r="BB148" s="444"/>
      <c r="BC148" s="444"/>
    </row>
    <row r="149" spans="1:55">
      <c r="A149" s="331"/>
      <c r="B149" s="331"/>
      <c r="D149" s="331"/>
      <c r="E149" s="331"/>
      <c r="F149" s="331"/>
      <c r="G149" s="331"/>
      <c r="H149" s="331"/>
      <c r="I149" s="331"/>
      <c r="J149" s="331"/>
      <c r="K149" s="331"/>
      <c r="L149" s="331"/>
      <c r="M149" s="331"/>
      <c r="N149" s="331"/>
      <c r="O149" s="331"/>
      <c r="P149" s="444"/>
      <c r="Q149" s="331"/>
      <c r="R149" s="331"/>
      <c r="S149" s="331"/>
      <c r="T149" s="444"/>
      <c r="U149" s="331"/>
      <c r="V149" s="331"/>
      <c r="W149" s="331"/>
      <c r="X149" s="331"/>
      <c r="Y149" s="331"/>
      <c r="Z149" s="331"/>
      <c r="AA149" s="444"/>
      <c r="AB149" s="331"/>
      <c r="AC149" s="331"/>
      <c r="AD149" s="331"/>
      <c r="AE149" s="331"/>
      <c r="AF149" s="444"/>
      <c r="AG149" s="331"/>
      <c r="AH149" s="444"/>
      <c r="AI149" s="444"/>
      <c r="AJ149" s="331"/>
      <c r="AK149" s="444"/>
      <c r="AL149" s="444"/>
      <c r="AM149" s="444"/>
      <c r="AN149" s="444"/>
      <c r="AO149" s="444"/>
      <c r="AP149" s="331"/>
      <c r="AQ149" s="444"/>
      <c r="AR149" s="444"/>
      <c r="AS149" s="444"/>
      <c r="AT149" s="444"/>
      <c r="AU149" s="444"/>
      <c r="AV149" s="444"/>
      <c r="AW149" s="444"/>
      <c r="AX149" s="444"/>
      <c r="AY149" s="444"/>
      <c r="AZ149" s="444"/>
      <c r="BA149" s="444"/>
      <c r="BB149" s="444"/>
      <c r="BC149" s="444"/>
    </row>
    <row r="150" spans="1:55">
      <c r="B150" s="331"/>
      <c r="C150" s="331"/>
      <c r="D150" s="331"/>
      <c r="E150" s="331"/>
      <c r="F150" s="444"/>
      <c r="G150" s="331"/>
      <c r="H150" s="331"/>
      <c r="J150" s="331"/>
      <c r="K150" s="444"/>
      <c r="L150" s="331"/>
      <c r="M150" s="444"/>
      <c r="N150" s="444"/>
      <c r="O150" s="331"/>
      <c r="P150" s="331"/>
      <c r="Q150" s="331"/>
      <c r="R150" s="331"/>
      <c r="T150" s="331"/>
      <c r="U150" s="331"/>
      <c r="V150" s="444"/>
      <c r="W150" s="331"/>
      <c r="X150" s="331"/>
      <c r="Y150" s="331"/>
      <c r="Z150" s="331"/>
      <c r="AA150" s="331"/>
      <c r="AB150" s="444"/>
      <c r="AC150" s="331"/>
      <c r="AD150" s="331"/>
      <c r="AE150" s="444"/>
      <c r="AF150" s="331"/>
      <c r="AG150" s="444"/>
      <c r="AH150" s="331"/>
      <c r="AI150" s="444"/>
      <c r="AJ150" s="331"/>
      <c r="AK150" s="331"/>
      <c r="AL150" s="331"/>
      <c r="AM150" s="444"/>
      <c r="AN150" s="444"/>
      <c r="AO150" s="331"/>
      <c r="AP150" s="444"/>
      <c r="AQ150" s="331"/>
      <c r="AR150" s="331"/>
      <c r="AS150" s="331"/>
      <c r="AT150" s="444"/>
      <c r="AU150" s="444"/>
      <c r="AV150" s="444"/>
      <c r="AW150" s="444"/>
      <c r="AX150" s="444"/>
      <c r="AY150" s="444"/>
      <c r="AZ150" s="444"/>
      <c r="BA150" s="444"/>
      <c r="BB150" s="444"/>
      <c r="BC150" s="444"/>
    </row>
    <row r="151" spans="1:55">
      <c r="C151" s="331"/>
      <c r="D151" s="331"/>
      <c r="E151" s="331"/>
      <c r="F151" s="331"/>
      <c r="G151" s="331"/>
      <c r="H151" s="331"/>
      <c r="I151" s="331"/>
      <c r="J151" s="331"/>
      <c r="K151" s="331"/>
      <c r="L151" s="444"/>
      <c r="M151" s="444"/>
      <c r="N151" s="331"/>
      <c r="O151" s="331"/>
      <c r="P151" s="331"/>
      <c r="Q151" s="331"/>
      <c r="R151" s="444"/>
      <c r="T151" s="444"/>
      <c r="U151" s="331"/>
      <c r="V151" s="331"/>
      <c r="W151" s="331"/>
      <c r="X151" s="331"/>
      <c r="Y151" s="331"/>
      <c r="Z151" s="331"/>
      <c r="AA151" s="444"/>
      <c r="AB151" s="331"/>
      <c r="AC151" s="331"/>
      <c r="AD151" s="331"/>
      <c r="AE151" s="331"/>
      <c r="AF151" s="444"/>
      <c r="AG151" s="331"/>
      <c r="AH151" s="444"/>
      <c r="AI151" s="444"/>
      <c r="AJ151" s="331"/>
      <c r="AK151" s="331"/>
      <c r="AL151" s="444"/>
      <c r="AM151" s="444"/>
      <c r="AN151" s="445"/>
      <c r="AO151" s="444"/>
      <c r="AP151" s="331"/>
      <c r="AQ151" s="444"/>
      <c r="AR151" s="331"/>
      <c r="AS151" s="331"/>
      <c r="AT151" s="331"/>
      <c r="AU151" s="331"/>
      <c r="AV151" s="331"/>
      <c r="AW151" s="331"/>
      <c r="AX151" s="331"/>
      <c r="AY151" s="331"/>
      <c r="AZ151" s="331"/>
      <c r="BA151" s="331"/>
      <c r="BB151" s="331"/>
      <c r="BC151" s="331"/>
    </row>
    <row r="152" spans="1:55">
      <c r="A152" s="331"/>
      <c r="D152" s="331"/>
      <c r="E152" s="331"/>
      <c r="F152" s="331"/>
      <c r="G152" s="331"/>
      <c r="H152" s="444"/>
      <c r="J152" s="331"/>
      <c r="K152" s="331"/>
      <c r="L152" s="331"/>
      <c r="M152" s="331"/>
      <c r="N152" s="444"/>
      <c r="O152" s="331"/>
      <c r="P152" s="331"/>
      <c r="Q152" s="331"/>
      <c r="T152" s="331"/>
      <c r="U152" s="331"/>
      <c r="V152" s="331"/>
      <c r="W152" s="444"/>
      <c r="X152" s="331"/>
      <c r="Y152" s="331"/>
      <c r="Z152" s="444"/>
      <c r="AA152" s="331"/>
      <c r="AB152" s="331"/>
      <c r="AC152" s="331"/>
      <c r="AD152" s="331"/>
      <c r="AE152" s="331"/>
      <c r="AF152" s="444"/>
      <c r="AG152" s="331"/>
      <c r="AH152" s="331"/>
      <c r="AI152" s="444"/>
      <c r="AJ152" s="331"/>
      <c r="AK152" s="444"/>
      <c r="AL152" s="331"/>
      <c r="AM152" s="444"/>
      <c r="AN152" s="331"/>
      <c r="AO152" s="331"/>
      <c r="AP152" s="444"/>
      <c r="AQ152" s="444"/>
      <c r="AR152" s="444"/>
      <c r="AS152" s="444"/>
      <c r="AT152" s="444"/>
      <c r="AU152" s="444"/>
      <c r="AV152" s="444"/>
      <c r="AW152" s="444"/>
      <c r="AX152" s="444"/>
      <c r="AY152" s="444"/>
      <c r="AZ152" s="444"/>
      <c r="BA152" s="444"/>
      <c r="BB152" s="444"/>
      <c r="BC152" s="444"/>
    </row>
    <row r="153" spans="1:55">
      <c r="C153" s="331"/>
      <c r="D153" s="331"/>
      <c r="E153" s="331"/>
      <c r="G153" s="331"/>
      <c r="H153" s="331"/>
      <c r="J153" s="331"/>
      <c r="K153" s="331"/>
      <c r="L153" s="331"/>
      <c r="M153" s="331"/>
      <c r="N153" s="331"/>
      <c r="O153" s="331"/>
      <c r="P153" s="331"/>
      <c r="R153" s="331"/>
      <c r="S153" s="331"/>
      <c r="T153" s="331"/>
      <c r="U153" s="444"/>
      <c r="V153" s="331"/>
      <c r="W153" s="331"/>
      <c r="X153" s="331"/>
      <c r="Y153" s="331"/>
      <c r="Z153" s="331"/>
      <c r="AA153" s="331"/>
      <c r="AB153" s="331"/>
      <c r="AC153" s="444"/>
      <c r="AD153" s="331"/>
      <c r="AE153" s="444"/>
      <c r="AF153" s="331"/>
      <c r="AG153" s="331"/>
      <c r="AH153" s="331"/>
      <c r="AI153" s="444"/>
      <c r="AK153" s="331"/>
      <c r="AL153" s="444"/>
      <c r="AM153" s="444"/>
      <c r="AN153" s="444"/>
      <c r="AO153" s="331"/>
      <c r="AP153" s="444"/>
      <c r="AQ153" s="444"/>
      <c r="AR153" s="444"/>
      <c r="AS153" s="444"/>
      <c r="AT153" s="444"/>
      <c r="AU153" s="444"/>
      <c r="AV153" s="444"/>
      <c r="AW153" s="444"/>
      <c r="AX153" s="444"/>
      <c r="AY153" s="444"/>
      <c r="AZ153" s="444"/>
      <c r="BA153" s="444"/>
      <c r="BB153" s="444"/>
      <c r="BC153" s="444"/>
    </row>
    <row r="154" spans="1:55">
      <c r="A154" s="331"/>
      <c r="B154" s="331"/>
      <c r="C154" s="331"/>
      <c r="D154" s="331"/>
      <c r="E154" s="331"/>
      <c r="F154" s="331"/>
      <c r="G154" s="331"/>
      <c r="H154" s="331"/>
      <c r="J154" s="331"/>
      <c r="K154" s="331"/>
      <c r="L154" s="444"/>
      <c r="M154" s="331"/>
      <c r="N154" s="331"/>
      <c r="O154" s="331"/>
      <c r="P154" s="331"/>
      <c r="Q154" s="331"/>
      <c r="R154" s="331"/>
      <c r="T154" s="331"/>
      <c r="U154" s="331"/>
      <c r="V154" s="444"/>
      <c r="W154" s="331"/>
      <c r="Y154" s="331"/>
      <c r="Z154" s="331"/>
      <c r="AA154" s="331"/>
      <c r="AB154" s="444"/>
      <c r="AC154" s="331"/>
      <c r="AD154" s="444"/>
      <c r="AE154" s="331"/>
      <c r="AF154" s="444"/>
      <c r="AG154" s="331"/>
      <c r="AH154" s="331"/>
      <c r="AI154" s="331"/>
      <c r="AJ154" s="331"/>
      <c r="AK154" s="331"/>
      <c r="AL154" s="331"/>
      <c r="AM154" s="444"/>
      <c r="AN154" s="444"/>
      <c r="AO154" s="444"/>
      <c r="AP154" s="331"/>
      <c r="AQ154" s="444"/>
      <c r="AR154" s="331"/>
      <c r="AS154" s="331"/>
      <c r="AT154" s="331"/>
      <c r="AU154" s="331"/>
      <c r="AV154" s="331"/>
      <c r="AW154" s="331"/>
      <c r="AX154" s="331"/>
      <c r="AY154" s="331"/>
      <c r="AZ154" s="331"/>
      <c r="BA154" s="331"/>
      <c r="BB154" s="331"/>
      <c r="BC154" s="331"/>
    </row>
    <row r="155" spans="1:55">
      <c r="B155" s="331"/>
      <c r="D155" s="331"/>
      <c r="F155" s="331"/>
      <c r="G155" s="331"/>
      <c r="H155" s="331"/>
      <c r="I155" s="331"/>
      <c r="J155" s="331"/>
      <c r="K155" s="331"/>
      <c r="L155" s="331"/>
      <c r="M155" s="444"/>
      <c r="N155" s="444"/>
      <c r="O155" s="331"/>
      <c r="P155" s="444"/>
      <c r="Q155" s="331"/>
      <c r="R155" s="331"/>
      <c r="T155" s="444"/>
      <c r="U155" s="444"/>
      <c r="V155" s="444"/>
      <c r="W155" s="331"/>
      <c r="X155" s="331"/>
      <c r="Y155" s="444"/>
      <c r="Z155" s="331"/>
      <c r="AA155" s="331"/>
      <c r="AB155" s="444"/>
      <c r="AC155" s="331"/>
      <c r="AD155" s="331"/>
      <c r="AE155" s="331"/>
      <c r="AF155" s="444"/>
      <c r="AG155" s="331"/>
      <c r="AH155" s="444"/>
      <c r="AI155" s="444"/>
      <c r="AJ155" s="331"/>
      <c r="AK155" s="444"/>
      <c r="AL155" s="444"/>
      <c r="AM155" s="331"/>
      <c r="AN155" s="331"/>
      <c r="AO155" s="331"/>
      <c r="AP155" s="331"/>
      <c r="AQ155" s="444"/>
      <c r="AR155" s="331"/>
      <c r="AS155" s="331"/>
      <c r="AT155" s="444"/>
      <c r="AU155" s="444"/>
      <c r="AV155" s="444"/>
      <c r="AW155" s="444"/>
      <c r="AX155" s="444"/>
      <c r="AY155" s="444"/>
      <c r="AZ155" s="444"/>
      <c r="BA155" s="444"/>
      <c r="BB155" s="444"/>
      <c r="BC155" s="444"/>
    </row>
    <row r="156" spans="1:55">
      <c r="A156" s="331"/>
      <c r="D156" s="331"/>
      <c r="E156" s="331"/>
      <c r="F156" s="331"/>
      <c r="G156" s="331"/>
      <c r="H156" s="331"/>
      <c r="J156" s="331"/>
      <c r="K156" s="331"/>
      <c r="L156" s="331"/>
      <c r="M156" s="331"/>
      <c r="N156" s="444"/>
      <c r="O156" s="331"/>
      <c r="P156" s="444"/>
      <c r="Q156" s="331"/>
      <c r="R156" s="331"/>
      <c r="T156" s="444"/>
      <c r="U156" s="331"/>
      <c r="V156" s="331"/>
      <c r="W156" s="331"/>
      <c r="X156" s="331"/>
      <c r="Y156" s="444"/>
      <c r="Z156" s="331"/>
      <c r="AA156" s="331"/>
      <c r="AB156" s="331"/>
      <c r="AC156" s="331"/>
      <c r="AD156" s="331"/>
      <c r="AE156" s="331"/>
      <c r="AF156" s="331"/>
      <c r="AG156" s="331"/>
      <c r="AH156" s="331"/>
      <c r="AI156" s="444"/>
      <c r="AJ156" s="331"/>
      <c r="AK156" s="331"/>
      <c r="AL156" s="444"/>
      <c r="AM156" s="444"/>
      <c r="AN156" s="444"/>
      <c r="AO156" s="444"/>
      <c r="AP156" s="444"/>
      <c r="AQ156" s="331"/>
      <c r="AR156" s="444"/>
      <c r="AS156" s="444"/>
      <c r="AT156" s="444"/>
      <c r="AU156" s="444"/>
      <c r="AV156" s="444"/>
      <c r="AW156" s="444"/>
      <c r="AX156" s="444"/>
      <c r="AY156" s="444"/>
      <c r="AZ156" s="444"/>
      <c r="BA156" s="444"/>
      <c r="BB156" s="444"/>
      <c r="BC156" s="444"/>
    </row>
    <row r="157" spans="1:55">
      <c r="B157" s="331"/>
      <c r="D157" s="331"/>
      <c r="E157" s="331"/>
      <c r="F157" s="331"/>
      <c r="G157" s="331"/>
      <c r="H157" s="331"/>
      <c r="J157" s="331"/>
      <c r="K157" s="331"/>
      <c r="L157" s="444"/>
      <c r="M157" s="331"/>
      <c r="N157" s="331"/>
      <c r="O157" s="331"/>
      <c r="P157" s="444"/>
      <c r="Q157" s="444"/>
      <c r="R157" s="331"/>
      <c r="T157" s="444"/>
      <c r="U157" s="331"/>
      <c r="V157" s="331"/>
      <c r="W157" s="331"/>
      <c r="X157" s="331"/>
      <c r="Y157" s="445"/>
      <c r="Z157" s="444"/>
      <c r="AA157" s="331"/>
      <c r="AB157" s="331"/>
      <c r="AC157" s="444"/>
      <c r="AD157" s="444"/>
      <c r="AE157" s="331"/>
      <c r="AF157" s="444"/>
      <c r="AG157" s="331"/>
      <c r="AH157" s="444"/>
      <c r="AI157" s="444"/>
      <c r="AJ157" s="331"/>
      <c r="AK157" s="444"/>
      <c r="AL157" s="444"/>
      <c r="AM157" s="331"/>
      <c r="AN157" s="444"/>
      <c r="AO157" s="331"/>
      <c r="AP157" s="331"/>
      <c r="AQ157" s="331"/>
      <c r="AR157" s="331"/>
      <c r="AS157" s="331"/>
      <c r="AT157" s="331"/>
      <c r="AU157" s="331"/>
      <c r="AV157" s="331"/>
      <c r="AW157" s="331"/>
      <c r="AX157" s="331"/>
      <c r="AY157" s="331"/>
      <c r="AZ157" s="331"/>
      <c r="BA157" s="331"/>
      <c r="BB157" s="331"/>
      <c r="BC157" s="331"/>
    </row>
    <row r="158" spans="1:55">
      <c r="B158" s="331"/>
      <c r="C158" s="331"/>
      <c r="F158" s="331"/>
      <c r="G158" s="331"/>
      <c r="H158" s="331"/>
      <c r="I158" s="331"/>
      <c r="J158" s="331"/>
      <c r="K158" s="331"/>
      <c r="L158" s="331"/>
      <c r="M158" s="331"/>
      <c r="N158" s="331"/>
      <c r="O158" s="331"/>
      <c r="P158" s="331"/>
      <c r="Q158" s="331"/>
      <c r="R158" s="331"/>
      <c r="T158" s="331"/>
      <c r="U158" s="331"/>
      <c r="V158" s="444"/>
      <c r="W158" s="444"/>
      <c r="X158" s="331"/>
      <c r="Y158" s="331"/>
      <c r="Z158" s="331"/>
      <c r="AA158" s="331"/>
      <c r="AB158" s="444"/>
      <c r="AC158" s="331"/>
      <c r="AD158" s="331"/>
      <c r="AE158" s="331"/>
      <c r="AF158" s="331"/>
      <c r="AG158" s="444"/>
      <c r="AH158" s="331"/>
      <c r="AI158" s="444"/>
      <c r="AJ158" s="331"/>
      <c r="AK158" s="444"/>
      <c r="AL158" s="331"/>
      <c r="AM158" s="444"/>
      <c r="AN158" s="444"/>
      <c r="AO158" s="444"/>
      <c r="AP158" s="444"/>
      <c r="AQ158" s="331"/>
      <c r="AR158" s="444"/>
      <c r="AS158" s="444"/>
      <c r="AT158" s="444"/>
      <c r="AU158" s="444"/>
      <c r="AV158" s="444"/>
      <c r="AW158" s="444"/>
      <c r="AX158" s="444"/>
      <c r="AY158" s="444"/>
      <c r="AZ158" s="444"/>
      <c r="BA158" s="444"/>
      <c r="BB158" s="444"/>
      <c r="BC158" s="444"/>
    </row>
    <row r="159" spans="1:55">
      <c r="B159" s="331"/>
      <c r="D159" s="331"/>
      <c r="E159" s="331"/>
      <c r="F159" s="331"/>
      <c r="G159" s="331"/>
      <c r="H159" s="444"/>
      <c r="I159" s="331"/>
      <c r="J159" s="331"/>
      <c r="K159" s="331"/>
      <c r="L159" s="331"/>
      <c r="M159" s="331"/>
      <c r="N159" s="331"/>
      <c r="O159" s="331"/>
      <c r="P159" s="331"/>
      <c r="Q159" s="444"/>
      <c r="R159" s="331"/>
      <c r="T159" s="331"/>
      <c r="U159" s="331"/>
      <c r="V159" s="444"/>
      <c r="W159" s="331"/>
      <c r="X159" s="331"/>
      <c r="Y159" s="331"/>
      <c r="Z159" s="444"/>
      <c r="AA159" s="331"/>
      <c r="AB159" s="331"/>
      <c r="AC159" s="331"/>
      <c r="AD159" s="331"/>
      <c r="AE159" s="444"/>
      <c r="AF159" s="444"/>
      <c r="AG159" s="331"/>
      <c r="AH159" s="444"/>
      <c r="AI159" s="331"/>
      <c r="AJ159" s="331"/>
      <c r="AK159" s="444"/>
      <c r="AL159" s="331"/>
      <c r="AM159" s="444"/>
      <c r="AN159" s="331"/>
      <c r="AO159" s="444"/>
      <c r="AP159" s="331"/>
      <c r="AQ159" s="444"/>
      <c r="AR159" s="331"/>
      <c r="AS159" s="331"/>
      <c r="AT159" s="331"/>
      <c r="AU159" s="331"/>
      <c r="AV159" s="331"/>
      <c r="AW159" s="331"/>
      <c r="AX159" s="331"/>
      <c r="AY159" s="331"/>
      <c r="AZ159" s="331"/>
      <c r="BA159" s="331"/>
      <c r="BB159" s="331"/>
      <c r="BC159" s="331"/>
    </row>
    <row r="160" spans="1:55">
      <c r="D160" s="331"/>
      <c r="E160" s="331"/>
      <c r="G160" s="331"/>
      <c r="H160" s="331"/>
      <c r="J160" s="331"/>
      <c r="K160" s="331"/>
      <c r="L160" s="331"/>
      <c r="M160" s="331"/>
      <c r="N160" s="444"/>
      <c r="O160" s="331"/>
      <c r="P160" s="331"/>
      <c r="R160" s="331"/>
      <c r="T160" s="331"/>
      <c r="U160" s="331"/>
      <c r="V160" s="331"/>
      <c r="W160" s="331"/>
      <c r="X160" s="331"/>
      <c r="Y160" s="331"/>
      <c r="Z160" s="331"/>
      <c r="AA160" s="331"/>
      <c r="AB160" s="444"/>
      <c r="AC160" s="331"/>
      <c r="AD160" s="444"/>
      <c r="AE160" s="331"/>
      <c r="AF160" s="444"/>
      <c r="AG160" s="331"/>
      <c r="AH160" s="444"/>
      <c r="AI160" s="444"/>
      <c r="AJ160" s="331"/>
      <c r="AK160" s="444"/>
      <c r="AL160" s="331"/>
      <c r="AM160" s="444"/>
      <c r="AN160" s="444"/>
      <c r="AO160" s="331"/>
      <c r="AP160" s="444"/>
      <c r="AQ160" s="444"/>
      <c r="AR160" s="444"/>
      <c r="AS160" s="444"/>
      <c r="AT160" s="444"/>
      <c r="AU160" s="444"/>
      <c r="AV160" s="444"/>
      <c r="AW160" s="444"/>
      <c r="AX160" s="444"/>
      <c r="AY160" s="444"/>
      <c r="AZ160" s="444"/>
      <c r="BA160" s="444"/>
      <c r="BB160" s="444"/>
      <c r="BC160" s="444"/>
    </row>
    <row r="161" spans="1:55">
      <c r="A161" s="331"/>
      <c r="C161" s="331"/>
      <c r="D161" s="331"/>
      <c r="F161" s="331"/>
      <c r="G161" s="444"/>
      <c r="H161" s="331"/>
      <c r="J161" s="444"/>
      <c r="K161" s="444"/>
      <c r="L161" s="444"/>
      <c r="M161" s="331"/>
      <c r="N161" s="331"/>
      <c r="O161" s="331"/>
      <c r="P161" s="442"/>
      <c r="Q161" s="331"/>
      <c r="R161" s="331"/>
      <c r="T161" s="331"/>
      <c r="U161" s="331"/>
      <c r="V161" s="331"/>
      <c r="W161" s="331"/>
      <c r="X161" s="331"/>
      <c r="Y161" s="331"/>
      <c r="Z161" s="331"/>
      <c r="AA161" s="331"/>
      <c r="AB161" s="331"/>
      <c r="AC161" s="331"/>
      <c r="AD161" s="444"/>
      <c r="AE161" s="331"/>
      <c r="AF161" s="444"/>
      <c r="AG161" s="331"/>
      <c r="AH161" s="444"/>
      <c r="AI161" s="444"/>
      <c r="AJ161" s="331"/>
      <c r="AK161" s="444"/>
      <c r="AL161" s="444"/>
      <c r="AM161" s="331"/>
      <c r="AN161" s="444"/>
      <c r="AO161" s="331"/>
      <c r="AP161" s="444"/>
      <c r="AQ161" s="331"/>
      <c r="AR161" s="444"/>
      <c r="AS161" s="444"/>
      <c r="AT161" s="444"/>
      <c r="AU161" s="444"/>
      <c r="AV161" s="444"/>
      <c r="AW161" s="444"/>
      <c r="AX161" s="444"/>
      <c r="AY161" s="444"/>
      <c r="AZ161" s="444"/>
      <c r="BA161" s="444"/>
      <c r="BB161" s="444"/>
      <c r="BC161" s="444"/>
    </row>
    <row r="162" spans="1:55">
      <c r="A162" s="331"/>
      <c r="C162" s="331"/>
      <c r="D162" s="331"/>
      <c r="E162" s="331"/>
      <c r="F162" s="331"/>
      <c r="G162" s="331"/>
      <c r="H162" s="331"/>
      <c r="J162" s="331"/>
      <c r="K162" s="331"/>
      <c r="L162" s="331"/>
      <c r="M162" s="331"/>
      <c r="N162" s="444"/>
      <c r="O162" s="331"/>
      <c r="P162" s="331"/>
      <c r="Q162" s="444"/>
      <c r="R162" s="331"/>
      <c r="T162" s="444"/>
      <c r="U162" s="444"/>
      <c r="V162" s="331"/>
      <c r="W162" s="331"/>
      <c r="X162" s="331"/>
      <c r="Y162" s="331"/>
      <c r="Z162" s="331"/>
      <c r="AA162" s="444"/>
      <c r="AB162" s="331"/>
      <c r="AC162" s="331"/>
      <c r="AD162" s="331"/>
      <c r="AE162" s="331"/>
      <c r="AF162" s="331"/>
      <c r="AG162" s="331"/>
      <c r="AH162" s="444"/>
      <c r="AI162" s="444"/>
      <c r="AJ162" s="331"/>
      <c r="AK162" s="331"/>
      <c r="AL162" s="444"/>
      <c r="AM162" s="444"/>
      <c r="AN162" s="444"/>
      <c r="AO162" s="444"/>
      <c r="AP162" s="331"/>
      <c r="AQ162" s="331"/>
      <c r="AR162" s="331"/>
      <c r="AS162" s="331"/>
      <c r="AT162" s="331"/>
      <c r="AU162" s="331"/>
      <c r="AV162" s="331"/>
      <c r="AW162" s="331"/>
      <c r="AX162" s="331"/>
      <c r="AY162" s="331"/>
      <c r="AZ162" s="331"/>
      <c r="BA162" s="331"/>
      <c r="BB162" s="331"/>
      <c r="BC162" s="331"/>
    </row>
    <row r="163" spans="1:55">
      <c r="A163" s="331"/>
      <c r="B163" s="331"/>
      <c r="D163" s="331"/>
      <c r="E163" s="331"/>
      <c r="F163" s="331"/>
      <c r="G163" s="331"/>
      <c r="H163" s="331"/>
      <c r="I163" s="331"/>
      <c r="J163" s="331"/>
      <c r="K163" s="331"/>
      <c r="L163" s="331"/>
      <c r="M163" s="331"/>
      <c r="N163" s="331"/>
      <c r="O163" s="331"/>
      <c r="P163" s="331"/>
      <c r="Q163" s="331"/>
      <c r="R163" s="444"/>
      <c r="S163" s="331"/>
      <c r="T163" s="331"/>
      <c r="U163" s="331"/>
      <c r="V163" s="331"/>
      <c r="W163" s="331"/>
      <c r="X163" s="331"/>
      <c r="Y163" s="444"/>
      <c r="Z163" s="331"/>
      <c r="AA163" s="444"/>
      <c r="AB163" s="331"/>
      <c r="AC163" s="331"/>
      <c r="AD163" s="444"/>
      <c r="AE163" s="331"/>
      <c r="AF163" s="444"/>
      <c r="AG163" s="444"/>
      <c r="AH163" s="444"/>
      <c r="AI163" s="444"/>
      <c r="AJ163" s="331"/>
      <c r="AK163" s="331"/>
      <c r="AL163" s="331"/>
      <c r="AM163" s="444"/>
      <c r="AN163" s="444"/>
      <c r="AO163" s="331"/>
      <c r="AP163" s="331"/>
      <c r="AQ163" s="444"/>
      <c r="AR163" s="444"/>
      <c r="AS163" s="444"/>
      <c r="AT163" s="444"/>
      <c r="AU163" s="444"/>
      <c r="AV163" s="444"/>
      <c r="AW163" s="444"/>
      <c r="AX163" s="444"/>
      <c r="AY163" s="444"/>
      <c r="AZ163" s="444"/>
      <c r="BA163" s="444"/>
      <c r="BB163" s="444"/>
      <c r="BC163" s="444"/>
    </row>
    <row r="164" spans="1:55">
      <c r="D164" s="331"/>
      <c r="E164" s="331"/>
      <c r="F164" s="331"/>
      <c r="G164" s="331"/>
      <c r="H164" s="331"/>
      <c r="I164" s="331"/>
      <c r="J164" s="331"/>
      <c r="K164" s="444"/>
      <c r="L164" s="331"/>
      <c r="M164" s="331"/>
      <c r="N164" s="444"/>
      <c r="O164" s="331"/>
      <c r="P164" s="444"/>
      <c r="Q164" s="331"/>
      <c r="R164" s="331"/>
      <c r="S164" s="331"/>
      <c r="T164" s="444"/>
      <c r="U164" s="331"/>
      <c r="V164" s="444"/>
      <c r="W164" s="331"/>
      <c r="X164" s="331"/>
      <c r="Y164" s="331"/>
      <c r="Z164" s="444"/>
      <c r="AA164" s="331"/>
      <c r="AB164" s="444"/>
      <c r="AC164" s="331"/>
      <c r="AD164" s="444"/>
      <c r="AE164" s="444"/>
      <c r="AF164" s="444"/>
      <c r="AG164" s="444"/>
      <c r="AH164" s="331"/>
      <c r="AI164" s="444"/>
      <c r="AJ164" s="331"/>
      <c r="AK164" s="331"/>
      <c r="AL164" s="331"/>
      <c r="AM164" s="444"/>
      <c r="AN164" s="444"/>
      <c r="AO164" s="331"/>
      <c r="AP164" s="444"/>
      <c r="AQ164" s="444"/>
      <c r="AR164" s="331"/>
      <c r="AS164" s="331"/>
      <c r="AT164" s="444"/>
      <c r="AU164" s="331"/>
      <c r="AV164" s="331"/>
      <c r="AW164" s="331"/>
      <c r="AX164" s="331"/>
      <c r="AY164" s="331"/>
      <c r="AZ164" s="331"/>
      <c r="BA164" s="331"/>
      <c r="BB164" s="331"/>
      <c r="BC164" s="331"/>
    </row>
    <row r="165" spans="1:55">
      <c r="C165" s="331"/>
      <c r="E165" s="331"/>
      <c r="F165" s="331"/>
      <c r="G165" s="444"/>
      <c r="H165" s="444"/>
      <c r="J165" s="444"/>
      <c r="K165" s="331"/>
      <c r="L165" s="331"/>
      <c r="M165" s="331"/>
      <c r="N165" s="331"/>
      <c r="O165" s="442"/>
      <c r="P165" s="331"/>
      <c r="Q165" s="331"/>
      <c r="R165" s="331"/>
      <c r="S165" s="331"/>
      <c r="T165" s="331"/>
      <c r="U165" s="444"/>
      <c r="V165" s="444"/>
      <c r="W165" s="331"/>
      <c r="X165" s="331"/>
      <c r="Y165" s="331"/>
      <c r="Z165" s="331"/>
      <c r="AA165" s="331"/>
      <c r="AB165" s="331"/>
      <c r="AC165" s="331"/>
      <c r="AD165" s="331"/>
      <c r="AE165" s="444"/>
      <c r="AF165" s="331"/>
      <c r="AG165" s="331"/>
      <c r="AH165" s="444"/>
      <c r="AI165" s="331"/>
      <c r="AJ165" s="331"/>
      <c r="AK165" s="331"/>
      <c r="AL165" s="444"/>
      <c r="AM165" s="331"/>
      <c r="AN165" s="444"/>
      <c r="AO165" s="444"/>
      <c r="AP165" s="444"/>
      <c r="AQ165" s="331"/>
      <c r="AR165" s="444"/>
      <c r="AS165" s="444"/>
      <c r="AT165" s="444"/>
      <c r="AU165" s="444"/>
      <c r="AV165" s="444"/>
      <c r="AW165" s="444"/>
      <c r="AX165" s="444"/>
      <c r="AY165" s="444"/>
      <c r="AZ165" s="444"/>
      <c r="BA165" s="444"/>
      <c r="BB165" s="444"/>
      <c r="BC165" s="444"/>
    </row>
    <row r="166" spans="1:55">
      <c r="B166" s="331"/>
      <c r="C166" s="331"/>
      <c r="D166" s="331"/>
      <c r="E166" s="331"/>
      <c r="F166" s="331"/>
      <c r="G166" s="331"/>
      <c r="H166" s="331"/>
      <c r="I166" s="331"/>
      <c r="J166" s="331"/>
      <c r="K166" s="331"/>
      <c r="L166" s="331"/>
      <c r="M166" s="331"/>
      <c r="N166" s="444"/>
      <c r="O166" s="331"/>
      <c r="P166" s="331"/>
      <c r="Q166" s="331"/>
      <c r="R166" s="444"/>
      <c r="T166" s="331"/>
      <c r="U166" s="331"/>
      <c r="V166" s="331"/>
      <c r="W166" s="331"/>
      <c r="X166" s="331"/>
      <c r="Y166" s="331"/>
      <c r="Z166" s="331"/>
      <c r="AA166" s="331"/>
      <c r="AB166" s="331"/>
      <c r="AC166" s="444"/>
      <c r="AD166" s="331"/>
      <c r="AE166" s="331"/>
      <c r="AF166" s="331"/>
      <c r="AG166" s="331"/>
      <c r="AH166" s="444"/>
      <c r="AI166" s="444"/>
      <c r="AJ166" s="331"/>
      <c r="AK166" s="444"/>
      <c r="AL166" s="331"/>
      <c r="AM166" s="444"/>
      <c r="AN166" s="444"/>
      <c r="AO166" s="331"/>
      <c r="AP166" s="331"/>
      <c r="AQ166" s="444"/>
      <c r="AR166" s="331"/>
      <c r="AS166" s="331"/>
      <c r="AT166" s="444"/>
      <c r="AU166" s="331"/>
      <c r="AV166" s="331"/>
      <c r="AW166" s="331"/>
      <c r="AX166" s="331"/>
      <c r="AY166" s="331"/>
      <c r="AZ166" s="331"/>
      <c r="BA166" s="331"/>
      <c r="BB166" s="331"/>
      <c r="BC166" s="331"/>
    </row>
    <row r="167" spans="1:55">
      <c r="D167" s="331"/>
      <c r="E167" s="331"/>
      <c r="F167" s="331"/>
      <c r="G167" s="444"/>
      <c r="H167" s="331"/>
      <c r="J167" s="331"/>
      <c r="K167" s="331"/>
      <c r="L167" s="331"/>
      <c r="M167" s="331"/>
      <c r="N167" s="331"/>
      <c r="O167" s="331"/>
      <c r="P167" s="331"/>
      <c r="Q167" s="331"/>
      <c r="R167" s="444"/>
      <c r="S167" s="331"/>
      <c r="T167" s="331"/>
      <c r="U167" s="444"/>
      <c r="V167" s="444"/>
      <c r="W167" s="331"/>
      <c r="X167" s="331"/>
      <c r="Y167" s="444"/>
      <c r="Z167" s="331"/>
      <c r="AA167" s="331"/>
      <c r="AB167" s="331"/>
      <c r="AC167" s="331"/>
      <c r="AD167" s="331"/>
      <c r="AE167" s="444"/>
      <c r="AF167" s="331"/>
      <c r="AG167" s="331"/>
      <c r="AH167" s="444"/>
      <c r="AI167" s="444"/>
      <c r="AJ167" s="331"/>
      <c r="AK167" s="331"/>
      <c r="AL167" s="444"/>
      <c r="AM167" s="444"/>
      <c r="AN167" s="331"/>
      <c r="AO167" s="331"/>
      <c r="AP167" s="331"/>
      <c r="AQ167" s="444"/>
      <c r="AR167" s="331"/>
      <c r="AS167" s="331"/>
      <c r="AT167" s="444"/>
      <c r="AU167" s="331"/>
      <c r="AV167" s="331"/>
      <c r="AW167" s="331"/>
      <c r="AX167" s="331"/>
      <c r="AY167" s="331"/>
      <c r="AZ167" s="331"/>
      <c r="BA167" s="331"/>
      <c r="BB167" s="331"/>
      <c r="BC167" s="331"/>
    </row>
    <row r="168" spans="1:55">
      <c r="C168" s="331"/>
      <c r="D168" s="331"/>
      <c r="E168" s="331"/>
      <c r="F168" s="331"/>
      <c r="G168" s="331"/>
      <c r="H168" s="331"/>
      <c r="J168" s="331"/>
      <c r="K168" s="331"/>
      <c r="L168" s="331"/>
      <c r="M168" s="331"/>
      <c r="N168" s="331"/>
      <c r="O168" s="331"/>
      <c r="P168" s="331"/>
      <c r="Q168" s="444"/>
      <c r="R168" s="331"/>
      <c r="S168" s="331"/>
      <c r="T168" s="331"/>
      <c r="U168" s="331"/>
      <c r="V168" s="444"/>
      <c r="W168" s="331"/>
      <c r="X168" s="331"/>
      <c r="Y168" s="444"/>
      <c r="Z168" s="331"/>
      <c r="AA168" s="331"/>
      <c r="AB168" s="444"/>
      <c r="AC168" s="444"/>
      <c r="AD168" s="444"/>
      <c r="AE168" s="331"/>
      <c r="AF168" s="331"/>
      <c r="AG168" s="331"/>
      <c r="AH168" s="331"/>
      <c r="AI168" s="444"/>
      <c r="AJ168" s="331"/>
      <c r="AK168" s="331"/>
      <c r="AL168" s="331"/>
      <c r="AM168" s="444"/>
      <c r="AN168" s="444"/>
      <c r="AO168" s="331"/>
      <c r="AP168" s="331"/>
      <c r="AQ168" s="444"/>
      <c r="AR168" s="331"/>
      <c r="AS168" s="331"/>
      <c r="AT168" s="331"/>
      <c r="AU168" s="331"/>
      <c r="AV168" s="331"/>
      <c r="AW168" s="331"/>
      <c r="AX168" s="331"/>
      <c r="AY168" s="331"/>
      <c r="AZ168" s="331"/>
      <c r="BA168" s="331"/>
      <c r="BB168" s="331"/>
      <c r="BC168" s="331"/>
    </row>
    <row r="169" spans="1:55">
      <c r="B169" s="331"/>
      <c r="D169" s="331"/>
      <c r="E169" s="331"/>
      <c r="F169" s="331"/>
      <c r="G169" s="444"/>
      <c r="H169" s="331"/>
      <c r="J169" s="331"/>
      <c r="K169" s="331"/>
      <c r="L169" s="331"/>
      <c r="M169" s="331"/>
      <c r="N169" s="331"/>
      <c r="O169" s="331"/>
      <c r="P169" s="331"/>
      <c r="Q169" s="331"/>
      <c r="R169" s="444"/>
      <c r="T169" s="331"/>
      <c r="U169" s="331"/>
      <c r="V169" s="444"/>
      <c r="W169" s="331"/>
      <c r="X169" s="331"/>
      <c r="Y169" s="444"/>
      <c r="Z169" s="331"/>
      <c r="AA169" s="331"/>
      <c r="AB169" s="331"/>
      <c r="AC169" s="444"/>
      <c r="AD169" s="331"/>
      <c r="AE169" s="331"/>
      <c r="AF169" s="444"/>
      <c r="AG169" s="331"/>
      <c r="AH169" s="444"/>
      <c r="AI169" s="444"/>
      <c r="AJ169" s="331"/>
      <c r="AK169" s="444"/>
      <c r="AL169" s="444"/>
      <c r="AM169" s="444"/>
      <c r="AN169" s="444"/>
      <c r="AO169" s="331"/>
      <c r="AP169" s="331"/>
      <c r="AQ169" s="444"/>
      <c r="AR169" s="331"/>
      <c r="AS169" s="331"/>
      <c r="AT169" s="331"/>
      <c r="AU169" s="444"/>
      <c r="AV169" s="444"/>
      <c r="AW169" s="444"/>
      <c r="AX169" s="444"/>
      <c r="AY169" s="444"/>
      <c r="AZ169" s="444"/>
      <c r="BA169" s="444"/>
      <c r="BB169" s="444"/>
      <c r="BC169" s="444"/>
    </row>
    <row r="170" spans="1:55">
      <c r="A170" s="331"/>
      <c r="B170" s="331"/>
      <c r="C170" s="331"/>
      <c r="E170" s="331"/>
      <c r="F170" s="331"/>
      <c r="G170" s="331"/>
      <c r="H170" s="444"/>
      <c r="J170" s="331"/>
      <c r="K170" s="444"/>
      <c r="L170" s="331"/>
      <c r="M170" s="331"/>
      <c r="N170" s="444"/>
      <c r="O170" s="331"/>
      <c r="P170" s="331"/>
      <c r="Q170" s="331"/>
      <c r="R170" s="331"/>
      <c r="T170" s="444"/>
      <c r="U170" s="331"/>
      <c r="V170" s="445"/>
      <c r="W170" s="331"/>
      <c r="X170" s="331"/>
      <c r="Y170" s="331"/>
      <c r="Z170" s="331"/>
      <c r="AA170" s="444"/>
      <c r="AB170" s="331"/>
      <c r="AC170" s="331"/>
      <c r="AD170" s="331"/>
      <c r="AE170" s="331"/>
      <c r="AF170" s="444"/>
      <c r="AG170" s="331"/>
      <c r="AH170" s="331"/>
      <c r="AI170" s="331"/>
      <c r="AJ170" s="331"/>
      <c r="AK170" s="444"/>
      <c r="AL170" s="444"/>
      <c r="AM170" s="444"/>
      <c r="AN170" s="445"/>
      <c r="AO170" s="444"/>
      <c r="AP170" s="331"/>
      <c r="AQ170" s="444"/>
      <c r="AR170" s="331"/>
      <c r="AS170" s="331"/>
      <c r="AT170" s="331"/>
      <c r="AU170" s="444"/>
      <c r="AV170" s="444"/>
      <c r="AW170" s="444"/>
      <c r="AX170" s="444"/>
      <c r="AY170" s="444"/>
      <c r="AZ170" s="444"/>
      <c r="BA170" s="444"/>
      <c r="BB170" s="444"/>
      <c r="BC170" s="444"/>
    </row>
    <row r="171" spans="1:55">
      <c r="C171" s="331"/>
      <c r="E171" s="331"/>
      <c r="F171" s="331"/>
      <c r="G171" s="331"/>
      <c r="H171" s="331"/>
      <c r="J171" s="331"/>
      <c r="K171" s="331"/>
      <c r="L171" s="331"/>
      <c r="M171" s="331"/>
      <c r="N171" s="444"/>
      <c r="O171" s="444"/>
      <c r="P171" s="331"/>
      <c r="Q171" s="331"/>
      <c r="R171" s="331"/>
      <c r="T171" s="444"/>
      <c r="U171" s="331"/>
      <c r="V171" s="444"/>
      <c r="W171" s="331"/>
      <c r="X171" s="331"/>
      <c r="Y171" s="331"/>
      <c r="Z171" s="331"/>
      <c r="AA171" s="444"/>
      <c r="AB171" s="444"/>
      <c r="AC171" s="444"/>
      <c r="AD171" s="331"/>
      <c r="AE171" s="331"/>
      <c r="AF171" s="331"/>
      <c r="AG171" s="331"/>
      <c r="AH171" s="444"/>
      <c r="AI171" s="444"/>
      <c r="AJ171" s="331"/>
      <c r="AK171" s="444"/>
      <c r="AL171" s="331"/>
      <c r="AM171" s="444"/>
      <c r="AN171" s="444"/>
      <c r="AO171" s="444"/>
      <c r="AP171" s="331"/>
      <c r="AQ171" s="331"/>
      <c r="AR171" s="331"/>
      <c r="AS171" s="331"/>
      <c r="AT171" s="331"/>
      <c r="AU171" s="331"/>
      <c r="AV171" s="331"/>
      <c r="AW171" s="331"/>
      <c r="AX171" s="331"/>
      <c r="AY171" s="331"/>
      <c r="AZ171" s="331"/>
      <c r="BA171" s="331"/>
      <c r="BB171" s="331"/>
      <c r="BC171" s="331"/>
    </row>
    <row r="172" spans="1:55">
      <c r="D172" s="331"/>
      <c r="E172" s="444"/>
      <c r="F172" s="331"/>
      <c r="G172" s="331"/>
      <c r="H172" s="331"/>
      <c r="J172" s="331"/>
      <c r="K172" s="331"/>
      <c r="L172" s="331"/>
      <c r="M172" s="331"/>
      <c r="N172" s="331"/>
      <c r="O172" s="331"/>
      <c r="P172" s="331"/>
      <c r="Q172" s="331"/>
      <c r="R172" s="331"/>
      <c r="T172" s="331"/>
      <c r="U172" s="331"/>
      <c r="V172" s="444"/>
      <c r="W172" s="331"/>
      <c r="X172" s="331"/>
      <c r="Y172" s="444"/>
      <c r="Z172" s="444"/>
      <c r="AA172" s="331"/>
      <c r="AB172" s="331"/>
      <c r="AC172" s="444"/>
      <c r="AD172" s="331"/>
      <c r="AE172" s="331"/>
      <c r="AF172" s="331"/>
      <c r="AG172" s="331"/>
      <c r="AH172" s="331"/>
      <c r="AI172" s="444"/>
      <c r="AJ172" s="331"/>
      <c r="AK172" s="444"/>
      <c r="AL172" s="331"/>
      <c r="AM172" s="331"/>
      <c r="AN172" s="444"/>
      <c r="AO172" s="444"/>
      <c r="AP172" s="331"/>
      <c r="AQ172" s="444"/>
      <c r="AR172" s="444"/>
      <c r="AS172" s="444"/>
      <c r="AT172" s="444"/>
      <c r="AU172" s="444"/>
      <c r="AV172" s="444"/>
      <c r="AW172" s="444"/>
      <c r="AX172" s="444"/>
      <c r="AY172" s="444"/>
      <c r="AZ172" s="444"/>
      <c r="BA172" s="444"/>
      <c r="BB172" s="444"/>
      <c r="BC172" s="444"/>
    </row>
    <row r="173" spans="1:55">
      <c r="D173" s="331"/>
      <c r="E173" s="331"/>
      <c r="F173" s="331"/>
      <c r="G173" s="331"/>
      <c r="H173" s="331"/>
      <c r="J173" s="331"/>
      <c r="K173" s="331"/>
      <c r="L173" s="444"/>
      <c r="M173" s="331"/>
      <c r="N173" s="331"/>
      <c r="O173" s="331"/>
      <c r="P173" s="331"/>
      <c r="Q173" s="444"/>
      <c r="R173" s="331"/>
      <c r="T173" s="331"/>
      <c r="U173" s="331"/>
      <c r="V173" s="331"/>
      <c r="W173" s="331"/>
      <c r="X173" s="331"/>
      <c r="Y173" s="444"/>
      <c r="Z173" s="331"/>
      <c r="AA173" s="331"/>
      <c r="AB173" s="444"/>
      <c r="AC173" s="444"/>
      <c r="AD173" s="331"/>
      <c r="AE173" s="444"/>
      <c r="AF173" s="444"/>
      <c r="AG173" s="331"/>
      <c r="AH173" s="331"/>
      <c r="AI173" s="444"/>
      <c r="AJ173" s="331"/>
      <c r="AK173" s="331"/>
      <c r="AL173" s="444"/>
      <c r="AM173" s="444"/>
      <c r="AN173" s="444"/>
      <c r="AO173" s="444"/>
      <c r="AP173" s="331"/>
      <c r="AQ173" s="444"/>
      <c r="AR173" s="331"/>
      <c r="AS173" s="331"/>
      <c r="AT173" s="331"/>
      <c r="AU173" s="331"/>
      <c r="AV173" s="331"/>
      <c r="AW173" s="331"/>
      <c r="AX173" s="331"/>
      <c r="AY173" s="331"/>
      <c r="AZ173" s="331"/>
      <c r="BA173" s="331"/>
      <c r="BB173" s="331"/>
      <c r="BC173" s="331"/>
    </row>
    <row r="174" spans="1:55">
      <c r="B174" s="445"/>
      <c r="C174" s="331"/>
      <c r="D174" s="331"/>
      <c r="E174" s="331"/>
      <c r="F174" s="331"/>
      <c r="G174" s="331"/>
      <c r="H174" s="331"/>
      <c r="J174" s="331"/>
      <c r="K174" s="331"/>
      <c r="L174" s="331"/>
      <c r="M174" s="331"/>
      <c r="N174" s="331"/>
      <c r="O174" s="331"/>
      <c r="P174" s="331"/>
      <c r="Q174" s="331"/>
      <c r="R174" s="331"/>
      <c r="S174" s="331"/>
      <c r="T174" s="331"/>
      <c r="U174" s="331"/>
      <c r="V174" s="331"/>
      <c r="W174" s="331"/>
      <c r="X174" s="331"/>
      <c r="Y174" s="331"/>
      <c r="Z174" s="331"/>
      <c r="AA174" s="331"/>
      <c r="AB174" s="444"/>
      <c r="AC174" s="331"/>
      <c r="AD174" s="444"/>
      <c r="AE174" s="331"/>
      <c r="AF174" s="444"/>
      <c r="AG174" s="331"/>
      <c r="AH174" s="331"/>
      <c r="AI174" s="331"/>
      <c r="AJ174" s="331"/>
      <c r="AK174" s="331"/>
      <c r="AL174" s="444"/>
      <c r="AM174" s="444"/>
      <c r="AN174" s="444"/>
      <c r="AO174" s="331"/>
      <c r="AP174" s="444"/>
      <c r="AQ174" s="331"/>
      <c r="AR174" s="444"/>
      <c r="AS174" s="444"/>
      <c r="AT174" s="444"/>
      <c r="AU174" s="444"/>
      <c r="AV174" s="444"/>
      <c r="AW174" s="444"/>
      <c r="AX174" s="444"/>
      <c r="AY174" s="444"/>
      <c r="AZ174" s="444"/>
      <c r="BA174" s="444"/>
      <c r="BB174" s="444"/>
      <c r="BC174" s="444"/>
    </row>
    <row r="175" spans="1:55">
      <c r="B175" s="331"/>
      <c r="C175" s="331"/>
      <c r="E175" s="331"/>
      <c r="F175" s="331"/>
      <c r="G175" s="331"/>
      <c r="H175" s="331"/>
      <c r="J175" s="331"/>
      <c r="K175" s="331"/>
      <c r="L175" s="331"/>
      <c r="M175" s="331"/>
      <c r="N175" s="331"/>
      <c r="O175" s="331"/>
      <c r="P175" s="444"/>
      <c r="Q175" s="444"/>
      <c r="R175" s="331"/>
      <c r="T175" s="444"/>
      <c r="U175" s="331"/>
      <c r="V175" s="331"/>
      <c r="W175" s="331"/>
      <c r="X175" s="331"/>
      <c r="Y175" s="331"/>
      <c r="Z175" s="331"/>
      <c r="AA175" s="444"/>
      <c r="AB175" s="331"/>
      <c r="AC175" s="331"/>
      <c r="AD175" s="331"/>
      <c r="AE175" s="444"/>
      <c r="AF175" s="331"/>
      <c r="AG175" s="331"/>
      <c r="AH175" s="444"/>
      <c r="AI175" s="331"/>
      <c r="AJ175" s="331"/>
      <c r="AK175" s="444"/>
      <c r="AL175" s="331"/>
      <c r="AM175" s="331"/>
      <c r="AN175" s="331"/>
      <c r="AO175" s="444"/>
      <c r="AP175" s="331"/>
      <c r="AQ175" s="444"/>
      <c r="AR175" s="331"/>
      <c r="AS175" s="331"/>
      <c r="AT175" s="444"/>
      <c r="AU175" s="444"/>
      <c r="AV175" s="444"/>
      <c r="AW175" s="444"/>
      <c r="AX175" s="444"/>
      <c r="AY175" s="444"/>
      <c r="AZ175" s="444"/>
      <c r="BA175" s="444"/>
      <c r="BB175" s="444"/>
      <c r="BC175" s="444"/>
    </row>
    <row r="176" spans="1:55">
      <c r="A176" s="331"/>
      <c r="B176" s="331"/>
      <c r="C176" s="331"/>
      <c r="D176" s="331"/>
      <c r="E176" s="331"/>
      <c r="F176" s="331"/>
      <c r="G176" s="331"/>
      <c r="H176" s="331"/>
      <c r="I176" s="331"/>
      <c r="J176" s="331"/>
      <c r="K176" s="331"/>
      <c r="L176" s="331"/>
      <c r="M176" s="331"/>
      <c r="N176" s="331"/>
      <c r="O176" s="331"/>
      <c r="P176" s="444"/>
      <c r="Q176" s="331"/>
      <c r="R176" s="331"/>
      <c r="T176" s="444"/>
      <c r="U176" s="331"/>
      <c r="V176" s="331"/>
      <c r="W176" s="331"/>
      <c r="X176" s="331"/>
      <c r="Y176" s="331"/>
      <c r="Z176" s="331"/>
      <c r="AA176" s="331"/>
      <c r="AB176" s="444"/>
      <c r="AC176" s="444"/>
      <c r="AD176" s="444"/>
      <c r="AE176" s="331"/>
      <c r="AF176" s="331"/>
      <c r="AG176" s="444"/>
      <c r="AH176" s="331"/>
      <c r="AI176" s="331"/>
      <c r="AJ176" s="331"/>
      <c r="AK176" s="444"/>
      <c r="AL176" s="331"/>
      <c r="AM176" s="444"/>
      <c r="AN176" s="444"/>
      <c r="AO176" s="331"/>
      <c r="AP176" s="444"/>
      <c r="AQ176" s="444"/>
      <c r="AR176" s="444"/>
      <c r="AS176" s="444"/>
      <c r="AT176" s="444"/>
      <c r="AU176" s="444"/>
      <c r="AV176" s="444"/>
      <c r="AW176" s="444"/>
      <c r="AX176" s="444"/>
      <c r="AY176" s="444"/>
      <c r="AZ176" s="444"/>
      <c r="BA176" s="444"/>
      <c r="BB176" s="444"/>
      <c r="BC176" s="444"/>
    </row>
    <row r="177" spans="1:55">
      <c r="A177" s="331"/>
      <c r="B177" s="331"/>
      <c r="C177" s="331"/>
      <c r="E177" s="331"/>
      <c r="F177" s="331"/>
      <c r="G177" s="331"/>
      <c r="H177" s="331"/>
      <c r="J177" s="331"/>
      <c r="K177" s="331"/>
      <c r="L177" s="331"/>
      <c r="M177" s="331"/>
      <c r="N177" s="444"/>
      <c r="O177" s="331"/>
      <c r="P177" s="331"/>
      <c r="Q177" s="444"/>
      <c r="R177" s="331"/>
      <c r="S177" s="331"/>
      <c r="T177" s="331"/>
      <c r="U177" s="331"/>
      <c r="V177" s="444"/>
      <c r="W177" s="444"/>
      <c r="X177" s="331"/>
      <c r="Y177" s="331"/>
      <c r="Z177" s="331"/>
      <c r="AA177" s="331"/>
      <c r="AB177" s="444"/>
      <c r="AC177" s="331"/>
      <c r="AD177" s="444"/>
      <c r="AE177" s="331"/>
      <c r="AF177" s="444"/>
      <c r="AG177" s="331"/>
      <c r="AH177" s="331"/>
      <c r="AI177" s="331"/>
      <c r="AJ177" s="331"/>
      <c r="AK177" s="444"/>
      <c r="AL177" s="331"/>
      <c r="AM177" s="331"/>
      <c r="AN177" s="444"/>
      <c r="AO177" s="444"/>
      <c r="AP177" s="331"/>
      <c r="AQ177" s="331"/>
      <c r="AR177" s="444"/>
      <c r="AS177" s="444"/>
      <c r="AT177" s="444"/>
      <c r="AU177" s="444"/>
      <c r="AV177" s="444"/>
      <c r="AW177" s="444"/>
      <c r="AX177" s="444"/>
      <c r="AY177" s="444"/>
      <c r="AZ177" s="444"/>
      <c r="BA177" s="444"/>
      <c r="BB177" s="444"/>
      <c r="BC177" s="444"/>
    </row>
    <row r="178" spans="1:55">
      <c r="A178" s="331"/>
      <c r="D178" s="444"/>
      <c r="E178" s="331"/>
      <c r="F178" s="331"/>
      <c r="G178" s="331"/>
      <c r="H178" s="331"/>
      <c r="J178" s="331"/>
      <c r="K178" s="331"/>
      <c r="L178" s="331"/>
      <c r="M178" s="444"/>
      <c r="N178" s="331"/>
      <c r="O178" s="331"/>
      <c r="P178" s="444"/>
      <c r="Q178" s="331"/>
      <c r="R178" s="331"/>
      <c r="T178" s="331"/>
      <c r="U178" s="444"/>
      <c r="V178" s="331"/>
      <c r="W178" s="331"/>
      <c r="X178" s="331"/>
      <c r="Y178" s="331"/>
      <c r="Z178" s="331"/>
      <c r="AA178" s="331"/>
      <c r="AB178" s="331"/>
      <c r="AC178" s="331"/>
      <c r="AD178" s="444"/>
      <c r="AE178" s="331"/>
      <c r="AF178" s="444"/>
      <c r="AG178" s="444"/>
      <c r="AH178" s="331"/>
      <c r="AI178" s="331"/>
      <c r="AJ178" s="331"/>
      <c r="AK178" s="331"/>
      <c r="AL178" s="331"/>
      <c r="AM178" s="444"/>
      <c r="AN178" s="444"/>
      <c r="AO178" s="444"/>
      <c r="AP178" s="331"/>
      <c r="AQ178" s="444"/>
      <c r="AR178" s="331"/>
      <c r="AS178" s="331"/>
      <c r="AT178" s="444"/>
      <c r="AU178" s="444"/>
      <c r="AV178" s="444"/>
      <c r="AW178" s="444"/>
      <c r="AX178" s="444"/>
      <c r="AY178" s="444"/>
      <c r="AZ178" s="444"/>
      <c r="BA178" s="444"/>
      <c r="BB178" s="444"/>
      <c r="BC178" s="444"/>
    </row>
    <row r="179" spans="1:55">
      <c r="B179" s="331"/>
      <c r="D179" s="331"/>
      <c r="E179" s="331"/>
      <c r="F179" s="331"/>
      <c r="G179" s="331"/>
      <c r="H179" s="331"/>
      <c r="I179" s="331"/>
      <c r="J179" s="331"/>
      <c r="K179" s="331"/>
      <c r="L179" s="331"/>
      <c r="M179" s="444"/>
      <c r="N179" s="331"/>
      <c r="O179" s="331"/>
      <c r="P179" s="331"/>
      <c r="Q179" s="331"/>
      <c r="R179" s="331"/>
      <c r="S179" s="331"/>
      <c r="T179" s="331"/>
      <c r="U179" s="331"/>
      <c r="V179" s="331"/>
      <c r="W179" s="331"/>
      <c r="X179" s="331"/>
      <c r="Y179" s="331"/>
      <c r="Z179" s="444"/>
      <c r="AA179" s="331"/>
      <c r="AB179" s="331"/>
      <c r="AC179" s="444"/>
      <c r="AD179" s="331"/>
      <c r="AE179" s="331"/>
      <c r="AF179" s="444"/>
      <c r="AG179" s="331"/>
      <c r="AH179" s="444"/>
      <c r="AI179" s="444"/>
      <c r="AJ179" s="331"/>
      <c r="AK179" s="444"/>
      <c r="AL179" s="331"/>
      <c r="AM179" s="331"/>
      <c r="AN179" s="444"/>
      <c r="AO179" s="331"/>
      <c r="AP179" s="331"/>
      <c r="AQ179" s="331"/>
      <c r="AR179" s="331"/>
      <c r="AS179" s="331"/>
      <c r="AT179" s="444"/>
      <c r="AU179" s="331"/>
      <c r="AV179" s="331"/>
      <c r="AW179" s="331"/>
      <c r="AX179" s="331"/>
      <c r="AY179" s="331"/>
      <c r="AZ179" s="331"/>
      <c r="BA179" s="331"/>
      <c r="BB179" s="331"/>
      <c r="BC179" s="331"/>
    </row>
    <row r="180" spans="1:55">
      <c r="A180" s="331"/>
      <c r="B180" s="331"/>
      <c r="C180" s="331"/>
      <c r="D180" s="331"/>
      <c r="E180" s="331"/>
      <c r="F180" s="331"/>
      <c r="G180" s="331"/>
      <c r="H180" s="331"/>
      <c r="J180" s="331"/>
      <c r="K180" s="331"/>
      <c r="L180" s="331"/>
      <c r="M180" s="331"/>
      <c r="N180" s="331"/>
      <c r="O180" s="331"/>
      <c r="P180" s="444"/>
      <c r="Q180" s="331"/>
      <c r="R180" s="331"/>
      <c r="S180" s="331"/>
      <c r="T180" s="331"/>
      <c r="U180" s="444"/>
      <c r="V180" s="331"/>
      <c r="W180" s="331"/>
      <c r="X180" s="331"/>
      <c r="Y180" s="331"/>
      <c r="Z180" s="331"/>
      <c r="AA180" s="331"/>
      <c r="AB180" s="331"/>
      <c r="AC180" s="331"/>
      <c r="AD180" s="331"/>
      <c r="AE180" s="331"/>
      <c r="AF180" s="331"/>
      <c r="AG180" s="331"/>
      <c r="AH180" s="444"/>
      <c r="AI180" s="331"/>
      <c r="AJ180" s="331"/>
      <c r="AK180" s="331"/>
      <c r="AL180" s="444"/>
      <c r="AM180" s="444"/>
      <c r="AN180" s="331"/>
      <c r="AO180" s="331"/>
      <c r="AP180" s="331"/>
      <c r="AQ180" s="444"/>
      <c r="AR180" s="444"/>
      <c r="AS180" s="444"/>
      <c r="AT180" s="444"/>
      <c r="AU180" s="444"/>
      <c r="AV180" s="444"/>
      <c r="AW180" s="444"/>
      <c r="AX180" s="444"/>
      <c r="AY180" s="444"/>
      <c r="AZ180" s="444"/>
      <c r="BA180" s="444"/>
      <c r="BB180" s="444"/>
      <c r="BC180" s="444"/>
    </row>
    <row r="181" spans="1:55">
      <c r="B181" s="331"/>
      <c r="C181" s="331"/>
      <c r="D181" s="331"/>
      <c r="G181" s="444"/>
      <c r="H181" s="331"/>
      <c r="J181" s="444"/>
      <c r="K181" s="331"/>
      <c r="L181" s="444"/>
      <c r="M181" s="331"/>
      <c r="N181" s="444"/>
      <c r="O181" s="444"/>
      <c r="P181" s="331"/>
      <c r="Q181" s="331"/>
      <c r="R181" s="331"/>
      <c r="T181" s="444"/>
      <c r="U181" s="331"/>
      <c r="V181" s="331"/>
      <c r="W181" s="331"/>
      <c r="X181" s="331"/>
      <c r="Y181" s="444"/>
      <c r="Z181" s="331"/>
      <c r="AA181" s="331"/>
      <c r="AB181" s="444"/>
      <c r="AC181" s="444"/>
      <c r="AD181" s="331"/>
      <c r="AE181" s="331"/>
      <c r="AF181" s="444"/>
      <c r="AG181" s="331"/>
      <c r="AH181" s="444"/>
      <c r="AI181" s="331"/>
      <c r="AJ181" s="331"/>
      <c r="AK181" s="444"/>
      <c r="AL181" s="331"/>
      <c r="AM181" s="331"/>
      <c r="AN181" s="444"/>
      <c r="AO181" s="444"/>
      <c r="AP181" s="331"/>
      <c r="AQ181" s="444"/>
      <c r="AR181" s="331"/>
      <c r="AS181" s="331"/>
      <c r="AT181" s="444"/>
      <c r="AU181" s="331"/>
      <c r="AV181" s="331"/>
      <c r="AW181" s="331"/>
      <c r="AX181" s="331"/>
      <c r="AY181" s="331"/>
      <c r="AZ181" s="331"/>
      <c r="BA181" s="331"/>
      <c r="BB181" s="331"/>
      <c r="BC181" s="331"/>
    </row>
    <row r="182" spans="1:55">
      <c r="A182" s="331"/>
      <c r="C182" s="331"/>
      <c r="D182" s="331"/>
      <c r="E182" s="331"/>
      <c r="F182" s="331"/>
      <c r="G182" s="331"/>
      <c r="H182" s="444"/>
      <c r="J182" s="444"/>
      <c r="K182" s="331"/>
      <c r="L182" s="444"/>
      <c r="M182" s="331"/>
      <c r="N182" s="331"/>
      <c r="O182" s="444"/>
      <c r="P182" s="331"/>
      <c r="Q182" s="331"/>
      <c r="R182" s="331"/>
      <c r="T182" s="444"/>
      <c r="U182" s="331"/>
      <c r="V182" s="331"/>
      <c r="W182" s="331"/>
      <c r="X182" s="331"/>
      <c r="Y182" s="331"/>
      <c r="Z182" s="331"/>
      <c r="AA182" s="331"/>
      <c r="AB182" s="331"/>
      <c r="AC182" s="331"/>
      <c r="AD182" s="444"/>
      <c r="AE182" s="444"/>
      <c r="AF182" s="331"/>
      <c r="AG182" s="331"/>
      <c r="AH182" s="444"/>
      <c r="AI182" s="331"/>
      <c r="AJ182" s="331"/>
      <c r="AK182" s="444"/>
      <c r="AL182" s="444"/>
      <c r="AM182" s="444"/>
      <c r="AN182" s="331"/>
      <c r="AO182" s="331"/>
      <c r="AP182" s="331"/>
      <c r="AQ182" s="444"/>
      <c r="AR182" s="331"/>
      <c r="AS182" s="331"/>
      <c r="AT182" s="444"/>
      <c r="AU182" s="331"/>
      <c r="AV182" s="331"/>
      <c r="AW182" s="331"/>
      <c r="AX182" s="331"/>
      <c r="AY182" s="331"/>
      <c r="AZ182" s="331"/>
      <c r="BA182" s="331"/>
      <c r="BB182" s="331"/>
      <c r="BC182" s="331"/>
    </row>
    <row r="183" spans="1:55">
      <c r="B183" s="331"/>
      <c r="D183" s="331"/>
      <c r="E183" s="331"/>
      <c r="F183" s="331"/>
      <c r="G183" s="331"/>
      <c r="H183" s="331"/>
      <c r="I183" s="331"/>
      <c r="J183" s="331"/>
      <c r="K183" s="331"/>
      <c r="L183" s="331"/>
      <c r="M183" s="331"/>
      <c r="N183" s="444"/>
      <c r="O183" s="331"/>
      <c r="P183" s="444"/>
      <c r="Q183" s="331"/>
      <c r="R183" s="331"/>
      <c r="T183" s="331"/>
      <c r="U183" s="331"/>
      <c r="V183" s="444"/>
      <c r="W183" s="331"/>
      <c r="X183" s="331"/>
      <c r="Y183" s="331"/>
      <c r="Z183" s="444"/>
      <c r="AA183" s="331"/>
      <c r="AB183" s="444"/>
      <c r="AC183" s="331"/>
      <c r="AD183" s="444"/>
      <c r="AE183" s="331"/>
      <c r="AF183" s="331"/>
      <c r="AG183" s="331"/>
      <c r="AH183" s="331"/>
      <c r="AI183" s="331"/>
      <c r="AJ183" s="331"/>
      <c r="AK183" s="444"/>
      <c r="AL183" s="444"/>
      <c r="AM183" s="444"/>
      <c r="AN183" s="444"/>
      <c r="AO183" s="331"/>
      <c r="AP183" s="331"/>
      <c r="AQ183" s="444"/>
      <c r="AR183" s="331"/>
      <c r="AS183" s="331"/>
      <c r="AT183" s="331"/>
      <c r="AU183" s="331"/>
      <c r="AV183" s="331"/>
      <c r="AW183" s="331"/>
      <c r="AX183" s="331"/>
      <c r="AY183" s="331"/>
      <c r="AZ183" s="331"/>
      <c r="BA183" s="331"/>
      <c r="BB183" s="331"/>
      <c r="BC183" s="331"/>
    </row>
    <row r="184" spans="1:55">
      <c r="A184" s="331"/>
      <c r="D184" s="331"/>
      <c r="E184" s="331"/>
      <c r="F184" s="331"/>
      <c r="G184" s="331"/>
      <c r="H184" s="331"/>
      <c r="I184" s="331"/>
      <c r="J184" s="331"/>
      <c r="K184" s="331"/>
      <c r="L184" s="444"/>
      <c r="M184" s="331"/>
      <c r="N184" s="331"/>
      <c r="O184" s="331"/>
      <c r="P184" s="444"/>
      <c r="Q184" s="444"/>
      <c r="R184" s="331"/>
      <c r="T184" s="331"/>
      <c r="U184" s="331"/>
      <c r="V184" s="331"/>
      <c r="W184" s="331"/>
      <c r="X184" s="331"/>
      <c r="Y184" s="444"/>
      <c r="Z184" s="331"/>
      <c r="AA184" s="331"/>
      <c r="AB184" s="331"/>
      <c r="AC184" s="444"/>
      <c r="AD184" s="331"/>
      <c r="AE184" s="331"/>
      <c r="AF184" s="331"/>
      <c r="AG184" s="331"/>
      <c r="AH184" s="331"/>
      <c r="AI184" s="331"/>
      <c r="AJ184" s="331"/>
      <c r="AK184" s="331"/>
      <c r="AL184" s="444"/>
      <c r="AM184" s="331"/>
      <c r="AN184" s="331"/>
      <c r="AO184" s="331"/>
      <c r="AP184" s="444"/>
      <c r="AQ184" s="331"/>
      <c r="AR184" s="331"/>
      <c r="AS184" s="331"/>
      <c r="AT184" s="444"/>
      <c r="AU184" s="331"/>
      <c r="AV184" s="331"/>
      <c r="AW184" s="331"/>
      <c r="AX184" s="331"/>
      <c r="AY184" s="331"/>
      <c r="AZ184" s="331"/>
      <c r="BA184" s="331"/>
      <c r="BB184" s="331"/>
      <c r="BC184" s="331"/>
    </row>
    <row r="185" spans="1:55">
      <c r="A185" s="331"/>
      <c r="B185" s="331"/>
      <c r="D185" s="331"/>
      <c r="F185" s="331"/>
      <c r="G185" s="331"/>
      <c r="H185" s="331"/>
      <c r="J185" s="331"/>
      <c r="K185" s="331"/>
      <c r="L185" s="331"/>
      <c r="M185" s="331"/>
      <c r="N185" s="331"/>
      <c r="O185" s="331"/>
      <c r="P185" s="444"/>
      <c r="R185" s="331"/>
      <c r="S185" s="331"/>
      <c r="T185" s="444"/>
      <c r="U185" s="331"/>
      <c r="V185" s="331"/>
      <c r="W185" s="331"/>
      <c r="X185" s="331"/>
      <c r="Y185" s="331"/>
      <c r="Z185" s="444"/>
      <c r="AA185" s="444"/>
      <c r="AB185" s="331"/>
      <c r="AC185" s="331"/>
      <c r="AD185" s="331"/>
      <c r="AE185" s="331"/>
      <c r="AF185" s="331"/>
      <c r="AG185" s="331"/>
      <c r="AH185" s="331"/>
      <c r="AI185" s="444"/>
      <c r="AJ185" s="331"/>
      <c r="AK185" s="444"/>
      <c r="AL185" s="331"/>
      <c r="AM185" s="331"/>
      <c r="AN185" s="444"/>
      <c r="AO185" s="444"/>
      <c r="AP185" s="331"/>
      <c r="AQ185" s="331"/>
      <c r="AR185" s="331"/>
      <c r="AS185" s="331"/>
      <c r="AT185" s="444"/>
      <c r="AU185" s="331"/>
      <c r="AV185" s="331"/>
      <c r="AW185" s="331"/>
      <c r="AX185" s="331"/>
      <c r="AY185" s="331"/>
      <c r="AZ185" s="331"/>
      <c r="BA185" s="331"/>
      <c r="BB185" s="331"/>
      <c r="BC185" s="331"/>
    </row>
    <row r="186" spans="1:55">
      <c r="C186" s="331"/>
      <c r="D186" s="444"/>
      <c r="E186" s="331"/>
      <c r="F186" s="331"/>
      <c r="G186" s="331"/>
      <c r="H186" s="331"/>
      <c r="I186" s="331"/>
      <c r="J186" s="331"/>
      <c r="K186" s="331"/>
      <c r="L186" s="331"/>
      <c r="M186" s="331"/>
      <c r="N186" s="444"/>
      <c r="O186" s="331"/>
      <c r="P186" s="444"/>
      <c r="Q186" s="331"/>
      <c r="R186" s="331"/>
      <c r="T186" s="331"/>
      <c r="U186" s="331"/>
      <c r="V186" s="331"/>
      <c r="W186" s="331"/>
      <c r="X186" s="331"/>
      <c r="Y186" s="331"/>
      <c r="Z186" s="331"/>
      <c r="AA186" s="331"/>
      <c r="AB186" s="331"/>
      <c r="AC186" s="444"/>
      <c r="AD186" s="331"/>
      <c r="AE186" s="331"/>
      <c r="AF186" s="444"/>
      <c r="AG186" s="331"/>
      <c r="AH186" s="331"/>
      <c r="AI186" s="444"/>
      <c r="AJ186" s="331"/>
      <c r="AK186" s="331"/>
      <c r="AL186" s="331"/>
      <c r="AM186" s="444"/>
      <c r="AN186" s="331"/>
      <c r="AO186" s="331"/>
      <c r="AP186" s="444"/>
      <c r="AQ186" s="444"/>
      <c r="AR186" s="444"/>
      <c r="AS186" s="444"/>
      <c r="AT186" s="444"/>
      <c r="AU186" s="444"/>
      <c r="AV186" s="444"/>
      <c r="AW186" s="444"/>
      <c r="AX186" s="444"/>
      <c r="AY186" s="444"/>
      <c r="AZ186" s="444"/>
      <c r="BA186" s="444"/>
      <c r="BB186" s="444"/>
      <c r="BC186" s="444"/>
    </row>
    <row r="187" spans="1:55">
      <c r="B187" s="331"/>
      <c r="E187" s="331"/>
      <c r="F187" s="331"/>
      <c r="G187" s="331"/>
      <c r="H187" s="331"/>
      <c r="J187" s="331"/>
      <c r="K187" s="331"/>
      <c r="L187" s="331"/>
      <c r="M187" s="331"/>
      <c r="N187" s="444"/>
      <c r="O187" s="331"/>
      <c r="P187" s="444"/>
      <c r="Q187" s="444"/>
      <c r="R187" s="331"/>
      <c r="S187" s="331"/>
      <c r="T187" s="444"/>
      <c r="U187" s="331"/>
      <c r="V187" s="331"/>
      <c r="W187" s="331"/>
      <c r="X187" s="331"/>
      <c r="Y187" s="331"/>
      <c r="Z187" s="331"/>
      <c r="AA187" s="444"/>
      <c r="AB187" s="331"/>
      <c r="AC187" s="444"/>
      <c r="AD187" s="331"/>
      <c r="AE187" s="331"/>
      <c r="AF187" s="331"/>
      <c r="AG187" s="331"/>
      <c r="AH187" s="331"/>
      <c r="AI187" s="444"/>
      <c r="AJ187" s="331"/>
      <c r="AK187" s="331"/>
      <c r="AL187" s="444"/>
      <c r="AM187" s="444"/>
      <c r="AN187" s="444"/>
      <c r="AO187" s="444"/>
      <c r="AP187" s="331"/>
      <c r="AQ187" s="331"/>
      <c r="AR187" s="331"/>
      <c r="AS187" s="331"/>
      <c r="AT187" s="444"/>
      <c r="AU187" s="444"/>
      <c r="AV187" s="444"/>
      <c r="AW187" s="444"/>
      <c r="AX187" s="444"/>
      <c r="AY187" s="444"/>
      <c r="AZ187" s="444"/>
      <c r="BA187" s="444"/>
      <c r="BB187" s="444"/>
      <c r="BC187" s="444"/>
    </row>
    <row r="188" spans="1:55">
      <c r="A188" s="331"/>
      <c r="B188" s="331"/>
      <c r="E188" s="331"/>
      <c r="F188" s="331"/>
      <c r="G188" s="331"/>
      <c r="H188" s="331"/>
      <c r="I188" s="331"/>
      <c r="J188" s="331"/>
      <c r="K188" s="331"/>
      <c r="L188" s="331"/>
      <c r="M188" s="331"/>
      <c r="N188" s="331"/>
      <c r="O188" s="331"/>
      <c r="P188" s="444"/>
      <c r="Q188" s="331"/>
      <c r="R188" s="331"/>
      <c r="S188" s="331"/>
      <c r="T188" s="444"/>
      <c r="U188" s="331"/>
      <c r="V188" s="331"/>
      <c r="W188" s="331"/>
      <c r="X188" s="331"/>
      <c r="Y188" s="331"/>
      <c r="Z188" s="331"/>
      <c r="AA188" s="444"/>
      <c r="AB188" s="331"/>
      <c r="AC188" s="331"/>
      <c r="AD188" s="331"/>
      <c r="AE188" s="331"/>
      <c r="AF188" s="331"/>
      <c r="AG188" s="331"/>
      <c r="AH188" s="331"/>
      <c r="AI188" s="331"/>
      <c r="AK188" s="444"/>
      <c r="AL188" s="331"/>
      <c r="AM188" s="331"/>
      <c r="AN188" s="444"/>
      <c r="AO188" s="331"/>
      <c r="AP188" s="444"/>
      <c r="AQ188" s="444"/>
      <c r="AR188" s="331"/>
      <c r="AS188" s="331"/>
      <c r="AT188" s="331"/>
      <c r="AU188" s="331"/>
      <c r="AV188" s="331"/>
      <c r="AW188" s="331"/>
      <c r="AX188" s="331"/>
      <c r="AY188" s="331"/>
      <c r="AZ188" s="331"/>
      <c r="BA188" s="331"/>
      <c r="BB188" s="331"/>
      <c r="BC188" s="331"/>
    </row>
    <row r="189" spans="1:55">
      <c r="A189" s="331"/>
      <c r="D189" s="331"/>
      <c r="E189" s="331"/>
      <c r="F189" s="331"/>
      <c r="G189" s="331"/>
      <c r="H189" s="444"/>
      <c r="J189" s="331"/>
      <c r="K189" s="331"/>
      <c r="L189" s="444"/>
      <c r="M189" s="331"/>
      <c r="N189" s="331"/>
      <c r="O189" s="331"/>
      <c r="P189" s="331"/>
      <c r="Q189" s="444"/>
      <c r="R189" s="331"/>
      <c r="S189" s="331"/>
      <c r="T189" s="444"/>
      <c r="U189" s="331"/>
      <c r="V189" s="331"/>
      <c r="W189" s="444"/>
      <c r="X189" s="331"/>
      <c r="Y189" s="331"/>
      <c r="Z189" s="331"/>
      <c r="AA189" s="331"/>
      <c r="AB189" s="444"/>
      <c r="AC189" s="331"/>
      <c r="AD189" s="444"/>
      <c r="AE189" s="444"/>
      <c r="AF189" s="444"/>
      <c r="AG189" s="444"/>
      <c r="AH189" s="444"/>
      <c r="AI189" s="331"/>
      <c r="AJ189" s="331"/>
      <c r="AK189" s="331"/>
      <c r="AL189" s="331"/>
      <c r="AM189" s="444"/>
      <c r="AN189" s="331"/>
      <c r="AO189" s="444"/>
      <c r="AP189" s="331"/>
      <c r="AQ189" s="331"/>
      <c r="AR189" s="331"/>
      <c r="AS189" s="331"/>
      <c r="AT189" s="331"/>
      <c r="AU189" s="331"/>
      <c r="AV189" s="331"/>
      <c r="AW189" s="331"/>
      <c r="AX189" s="331"/>
      <c r="AY189" s="331"/>
      <c r="AZ189" s="331"/>
      <c r="BA189" s="331"/>
      <c r="BB189" s="331"/>
      <c r="BC189" s="331"/>
    </row>
    <row r="190" spans="1:55">
      <c r="A190" s="331"/>
      <c r="B190" s="331"/>
      <c r="C190" s="331"/>
      <c r="D190" s="331"/>
      <c r="E190" s="331"/>
      <c r="F190" s="331"/>
      <c r="G190" s="331"/>
      <c r="H190" s="331"/>
      <c r="J190" s="331"/>
      <c r="K190" s="331"/>
      <c r="L190" s="331"/>
      <c r="M190" s="331"/>
      <c r="N190" s="444"/>
      <c r="O190" s="331"/>
      <c r="P190" s="444"/>
      <c r="Q190" s="444"/>
      <c r="R190" s="331"/>
      <c r="S190" s="331"/>
      <c r="T190" s="331"/>
      <c r="U190" s="331"/>
      <c r="V190" s="331"/>
      <c r="W190" s="331"/>
      <c r="X190" s="331"/>
      <c r="Y190" s="444"/>
      <c r="Z190" s="331"/>
      <c r="AA190" s="331"/>
      <c r="AB190" s="444"/>
      <c r="AC190" s="444"/>
      <c r="AD190" s="331"/>
      <c r="AE190" s="331"/>
      <c r="AF190" s="331"/>
      <c r="AG190" s="444"/>
      <c r="AH190" s="331"/>
      <c r="AI190" s="331"/>
      <c r="AJ190" s="331"/>
      <c r="AK190" s="444"/>
      <c r="AL190" s="444"/>
      <c r="AM190" s="331"/>
      <c r="AN190" s="331"/>
      <c r="AO190" s="444"/>
      <c r="AP190" s="331"/>
      <c r="AQ190" s="444"/>
      <c r="AR190" s="331"/>
      <c r="AS190" s="331"/>
      <c r="AT190" s="444"/>
      <c r="AU190" s="331"/>
      <c r="AV190" s="331"/>
      <c r="AW190" s="331"/>
      <c r="AX190" s="331"/>
      <c r="AY190" s="331"/>
      <c r="AZ190" s="331"/>
      <c r="BA190" s="331"/>
      <c r="BB190" s="331"/>
      <c r="BC190" s="331"/>
    </row>
    <row r="191" spans="1:55">
      <c r="C191" s="331"/>
      <c r="D191" s="331"/>
      <c r="E191" s="331"/>
      <c r="F191" s="331"/>
      <c r="G191" s="331"/>
      <c r="H191" s="331"/>
      <c r="J191" s="331"/>
      <c r="K191" s="331"/>
      <c r="L191" s="331"/>
      <c r="M191" s="331"/>
      <c r="N191" s="331"/>
      <c r="O191" s="331"/>
      <c r="P191" s="444"/>
      <c r="Q191" s="331"/>
      <c r="R191" s="331"/>
      <c r="T191" s="444"/>
      <c r="U191" s="331"/>
      <c r="V191" s="331"/>
      <c r="W191" s="444"/>
      <c r="X191" s="331"/>
      <c r="Y191" s="331"/>
      <c r="Z191" s="331"/>
      <c r="AA191" s="331"/>
      <c r="AB191" s="331"/>
      <c r="AC191" s="331"/>
      <c r="AD191" s="331"/>
      <c r="AE191" s="331"/>
      <c r="AF191" s="331"/>
      <c r="AG191" s="444"/>
      <c r="AH191" s="331"/>
      <c r="AI191" s="444"/>
      <c r="AJ191" s="331"/>
      <c r="AK191" s="444"/>
      <c r="AL191" s="444"/>
      <c r="AM191" s="444"/>
      <c r="AN191" s="444"/>
      <c r="AO191" s="444"/>
      <c r="AP191" s="331"/>
      <c r="AQ191" s="444"/>
      <c r="AR191" s="331"/>
      <c r="AS191" s="331"/>
      <c r="AT191" s="444"/>
      <c r="AU191" s="444"/>
      <c r="AV191" s="444"/>
      <c r="AW191" s="444"/>
      <c r="AX191" s="444"/>
      <c r="AY191" s="444"/>
      <c r="AZ191" s="444"/>
      <c r="BA191" s="444"/>
      <c r="BB191" s="444"/>
      <c r="BC191" s="444"/>
    </row>
    <row r="192" spans="1:55">
      <c r="B192" s="331"/>
      <c r="C192" s="331"/>
      <c r="D192" s="331"/>
      <c r="E192" s="331"/>
      <c r="F192" s="331"/>
      <c r="G192" s="331"/>
      <c r="H192" s="331"/>
      <c r="J192" s="331"/>
      <c r="K192" s="444"/>
      <c r="L192" s="331"/>
      <c r="M192" s="331"/>
      <c r="N192" s="331"/>
      <c r="O192" s="331"/>
      <c r="P192" s="444"/>
      <c r="Q192" s="331"/>
      <c r="R192" s="331"/>
      <c r="S192" s="331"/>
      <c r="T192" s="444"/>
      <c r="U192" s="331"/>
      <c r="V192" s="331"/>
      <c r="W192" s="444"/>
      <c r="X192" s="331"/>
      <c r="Y192" s="331"/>
      <c r="Z192" s="331"/>
      <c r="AA192" s="331"/>
      <c r="AB192" s="331"/>
      <c r="AC192" s="444"/>
      <c r="AD192" s="331"/>
      <c r="AE192" s="331"/>
      <c r="AF192" s="444"/>
      <c r="AG192" s="445"/>
      <c r="AH192" s="331"/>
      <c r="AI192" s="444"/>
      <c r="AK192" s="444"/>
      <c r="AL192" s="444"/>
      <c r="AM192" s="331"/>
      <c r="AN192" s="331"/>
      <c r="AO192" s="444"/>
      <c r="AP192" s="331"/>
      <c r="AQ192" s="331"/>
      <c r="AR192" s="444"/>
      <c r="AS192" s="444"/>
      <c r="AT192" s="444"/>
      <c r="AU192" s="444"/>
      <c r="AV192" s="444"/>
      <c r="AW192" s="444"/>
      <c r="AX192" s="444"/>
      <c r="AY192" s="444"/>
      <c r="AZ192" s="444"/>
      <c r="BA192" s="444"/>
      <c r="BB192" s="444"/>
      <c r="BC192" s="444"/>
    </row>
    <row r="193" spans="1:55">
      <c r="B193" s="331"/>
      <c r="D193" s="331"/>
      <c r="E193" s="331"/>
      <c r="F193" s="331"/>
      <c r="G193" s="331"/>
      <c r="H193" s="444"/>
      <c r="I193" s="331"/>
      <c r="J193" s="331"/>
      <c r="K193" s="444"/>
      <c r="L193" s="331"/>
      <c r="M193" s="331"/>
      <c r="N193" s="331"/>
      <c r="O193" s="444"/>
      <c r="P193" s="444"/>
      <c r="Q193" s="331"/>
      <c r="R193" s="331"/>
      <c r="S193" s="331"/>
      <c r="T193" s="444"/>
      <c r="U193" s="331"/>
      <c r="V193" s="444"/>
      <c r="W193" s="331"/>
      <c r="X193" s="331"/>
      <c r="Y193" s="331"/>
      <c r="Z193" s="331"/>
      <c r="AA193" s="444"/>
      <c r="AB193" s="331"/>
      <c r="AC193" s="444"/>
      <c r="AD193" s="331"/>
      <c r="AE193" s="444"/>
      <c r="AF193" s="331"/>
      <c r="AG193" s="331"/>
      <c r="AH193" s="444"/>
      <c r="AI193" s="444"/>
      <c r="AJ193" s="331"/>
      <c r="AK193" s="444"/>
      <c r="AL193" s="331"/>
      <c r="AM193" s="444"/>
      <c r="AN193" s="444"/>
      <c r="AO193" s="444"/>
      <c r="AP193" s="444"/>
      <c r="AQ193" s="331"/>
      <c r="AR193" s="331"/>
      <c r="AS193" s="331"/>
      <c r="AT193" s="331"/>
      <c r="AU193" s="331"/>
      <c r="AV193" s="331"/>
      <c r="AW193" s="331"/>
      <c r="AX193" s="331"/>
      <c r="AY193" s="331"/>
      <c r="AZ193" s="331"/>
      <c r="BA193" s="331"/>
      <c r="BB193" s="331"/>
      <c r="BC193" s="331"/>
    </row>
    <row r="194" spans="1:55">
      <c r="B194" s="331"/>
      <c r="C194" s="331"/>
      <c r="D194" s="331"/>
      <c r="E194" s="331"/>
      <c r="F194" s="331"/>
      <c r="G194" s="331"/>
      <c r="H194" s="331"/>
      <c r="J194" s="331"/>
      <c r="K194" s="331"/>
      <c r="L194" s="331"/>
      <c r="M194" s="331"/>
      <c r="N194" s="444"/>
      <c r="O194" s="331"/>
      <c r="P194" s="331"/>
      <c r="Q194" s="331"/>
      <c r="R194" s="331"/>
      <c r="T194" s="445"/>
      <c r="U194" s="331"/>
      <c r="V194" s="331"/>
      <c r="W194" s="331"/>
      <c r="X194" s="331"/>
      <c r="Y194" s="331"/>
      <c r="Z194" s="331"/>
      <c r="AA194" s="444"/>
      <c r="AB194" s="331"/>
      <c r="AC194" s="444"/>
      <c r="AD194" s="331"/>
      <c r="AE194" s="331"/>
      <c r="AF194" s="331"/>
      <c r="AG194" s="331"/>
      <c r="AH194" s="331"/>
      <c r="AI194" s="444"/>
      <c r="AJ194" s="331"/>
      <c r="AK194" s="444"/>
      <c r="AL194" s="331"/>
      <c r="AM194" s="331"/>
      <c r="AN194" s="444"/>
      <c r="AO194" s="331"/>
      <c r="AP194" s="331"/>
      <c r="AQ194" s="331"/>
      <c r="AR194" s="444"/>
      <c r="AS194" s="444"/>
      <c r="AT194" s="444"/>
      <c r="AU194" s="444"/>
      <c r="AV194" s="444"/>
      <c r="AW194" s="444"/>
      <c r="AX194" s="444"/>
      <c r="AY194" s="444"/>
      <c r="AZ194" s="444"/>
      <c r="BA194" s="444"/>
      <c r="BB194" s="444"/>
      <c r="BC194" s="444"/>
    </row>
    <row r="195" spans="1:55">
      <c r="A195" s="331"/>
      <c r="D195" s="331"/>
      <c r="E195" s="331"/>
      <c r="F195" s="444"/>
      <c r="G195" s="331"/>
      <c r="H195" s="331"/>
      <c r="I195" s="331"/>
      <c r="J195" s="331"/>
      <c r="K195" s="331"/>
      <c r="L195" s="331"/>
      <c r="M195" s="444"/>
      <c r="N195" s="444"/>
      <c r="O195" s="331"/>
      <c r="P195" s="331"/>
      <c r="Q195" s="331"/>
      <c r="T195" s="331"/>
      <c r="U195" s="331"/>
      <c r="V195" s="444"/>
      <c r="W195" s="331"/>
      <c r="X195" s="331"/>
      <c r="Y195" s="331"/>
      <c r="Z195" s="331"/>
      <c r="AA195" s="331"/>
      <c r="AB195" s="331"/>
      <c r="AC195" s="331"/>
      <c r="AD195" s="444"/>
      <c r="AE195" s="331"/>
      <c r="AF195" s="331"/>
      <c r="AG195" s="444"/>
      <c r="AH195" s="331"/>
      <c r="AI195" s="331"/>
      <c r="AJ195" s="331"/>
      <c r="AK195" s="444"/>
      <c r="AL195" s="444"/>
      <c r="AM195" s="444"/>
      <c r="AN195" s="444"/>
      <c r="AO195" s="444"/>
      <c r="AP195" s="331"/>
      <c r="AQ195" s="444"/>
      <c r="AR195" s="444"/>
      <c r="AS195" s="444"/>
      <c r="AT195" s="444"/>
      <c r="AU195" s="444"/>
      <c r="AV195" s="444"/>
      <c r="AW195" s="444"/>
      <c r="AX195" s="444"/>
      <c r="AY195" s="444"/>
      <c r="AZ195" s="444"/>
      <c r="BA195" s="444"/>
      <c r="BB195" s="444"/>
      <c r="BC195" s="444"/>
    </row>
    <row r="196" spans="1:55">
      <c r="A196" s="331"/>
      <c r="B196" s="331"/>
      <c r="C196" s="331"/>
      <c r="D196" s="331"/>
      <c r="E196" s="331"/>
      <c r="F196" s="331"/>
      <c r="G196" s="444"/>
      <c r="H196" s="331"/>
      <c r="I196" s="331"/>
      <c r="J196" s="331"/>
      <c r="K196" s="331"/>
      <c r="L196" s="444"/>
      <c r="M196" s="331"/>
      <c r="N196" s="444"/>
      <c r="O196" s="331"/>
      <c r="P196" s="444"/>
      <c r="Q196" s="331"/>
      <c r="R196" s="331"/>
      <c r="S196" s="331"/>
      <c r="T196" s="331"/>
      <c r="U196" s="331"/>
      <c r="V196" s="444"/>
      <c r="W196" s="331"/>
      <c r="X196" s="331"/>
      <c r="Y196" s="444"/>
      <c r="Z196" s="331"/>
      <c r="AA196" s="331"/>
      <c r="AB196" s="331"/>
      <c r="AC196" s="331"/>
      <c r="AD196" s="444"/>
      <c r="AE196" s="444"/>
      <c r="AF196" s="444"/>
      <c r="AG196" s="331"/>
      <c r="AH196" s="331"/>
      <c r="AI196" s="331"/>
      <c r="AK196" s="331"/>
      <c r="AL196" s="444"/>
      <c r="AM196" s="444"/>
      <c r="AN196" s="444"/>
      <c r="AO196" s="331"/>
      <c r="AP196" s="331"/>
      <c r="AQ196" s="331"/>
      <c r="AR196" s="444"/>
      <c r="AS196" s="444"/>
      <c r="AT196" s="444"/>
      <c r="AU196" s="444"/>
      <c r="AV196" s="444"/>
      <c r="AW196" s="444"/>
      <c r="AX196" s="444"/>
      <c r="AY196" s="444"/>
      <c r="AZ196" s="444"/>
      <c r="BA196" s="444"/>
      <c r="BB196" s="444"/>
      <c r="BC196" s="444"/>
    </row>
    <row r="197" spans="1:55">
      <c r="B197" s="331"/>
      <c r="D197" s="331"/>
      <c r="E197" s="331"/>
      <c r="F197" s="331"/>
      <c r="G197" s="444"/>
      <c r="H197" s="331"/>
      <c r="J197" s="331"/>
      <c r="K197" s="331"/>
      <c r="L197" s="331"/>
      <c r="M197" s="331"/>
      <c r="N197" s="331"/>
      <c r="O197" s="331"/>
      <c r="P197" s="331"/>
      <c r="Q197" s="444"/>
      <c r="R197" s="331"/>
      <c r="S197" s="331"/>
      <c r="T197" s="331"/>
      <c r="U197" s="444"/>
      <c r="V197" s="444"/>
      <c r="W197" s="331"/>
      <c r="X197" s="331"/>
      <c r="Y197" s="331"/>
      <c r="Z197" s="331"/>
      <c r="AA197" s="444"/>
      <c r="AB197" s="331"/>
      <c r="AC197" s="331"/>
      <c r="AD197" s="331"/>
      <c r="AE197" s="331"/>
      <c r="AF197" s="331"/>
      <c r="AG197" s="331"/>
      <c r="AH197" s="444"/>
      <c r="AI197" s="331"/>
      <c r="AJ197" s="331"/>
      <c r="AK197" s="331"/>
      <c r="AL197" s="331"/>
      <c r="AM197" s="444"/>
      <c r="AN197" s="444"/>
      <c r="AO197" s="444"/>
      <c r="AP197" s="331"/>
      <c r="AQ197" s="331"/>
      <c r="AR197" s="331"/>
      <c r="AS197" s="331"/>
      <c r="AT197" s="331"/>
      <c r="AU197" s="331"/>
      <c r="AV197" s="331"/>
      <c r="AW197" s="331"/>
      <c r="AX197" s="331"/>
      <c r="AY197" s="331"/>
      <c r="AZ197" s="331"/>
      <c r="BA197" s="331"/>
      <c r="BB197" s="331"/>
      <c r="BC197" s="331"/>
    </row>
    <row r="198" spans="1:55">
      <c r="B198" s="331"/>
      <c r="C198" s="331"/>
      <c r="D198" s="331"/>
      <c r="E198" s="331"/>
      <c r="F198" s="331"/>
      <c r="G198" s="331"/>
      <c r="H198" s="331"/>
      <c r="J198" s="331"/>
      <c r="K198" s="331"/>
      <c r="L198" s="331"/>
      <c r="M198" s="445"/>
      <c r="N198" s="331"/>
      <c r="O198" s="331"/>
      <c r="P198" s="331"/>
      <c r="Q198" s="331"/>
      <c r="R198" s="331"/>
      <c r="S198" s="331"/>
      <c r="T198" s="331"/>
      <c r="U198" s="331"/>
      <c r="V198" s="444"/>
      <c r="W198" s="331"/>
      <c r="X198" s="331"/>
      <c r="Y198" s="331"/>
      <c r="Z198" s="444"/>
      <c r="AA198" s="331"/>
      <c r="AB198" s="331"/>
      <c r="AC198" s="444"/>
      <c r="AD198" s="331"/>
      <c r="AE198" s="331"/>
      <c r="AF198" s="444"/>
      <c r="AG198" s="331"/>
      <c r="AH198" s="444"/>
      <c r="AI198" s="331"/>
      <c r="AJ198" s="331"/>
      <c r="AK198" s="445"/>
      <c r="AL198" s="444"/>
      <c r="AM198" s="331"/>
      <c r="AN198" s="444"/>
      <c r="AO198" s="331"/>
      <c r="AP198" s="444"/>
      <c r="AQ198" s="444"/>
      <c r="AR198" s="444"/>
      <c r="AS198" s="444"/>
      <c r="AT198" s="444"/>
      <c r="AU198" s="444"/>
      <c r="AV198" s="444"/>
      <c r="AW198" s="444"/>
      <c r="AX198" s="444"/>
      <c r="AY198" s="444"/>
      <c r="AZ198" s="444"/>
      <c r="BA198" s="444"/>
      <c r="BB198" s="444"/>
      <c r="BC198" s="444"/>
    </row>
    <row r="199" spans="1:55">
      <c r="B199" s="331"/>
      <c r="C199" s="331"/>
      <c r="D199" s="331"/>
      <c r="E199" s="331"/>
      <c r="G199" s="331"/>
      <c r="H199" s="331"/>
      <c r="I199" s="331"/>
      <c r="J199" s="331"/>
      <c r="K199" s="331"/>
      <c r="L199" s="331"/>
      <c r="M199" s="444"/>
      <c r="N199" s="331"/>
      <c r="O199" s="331"/>
      <c r="P199" s="444"/>
      <c r="Q199" s="331"/>
      <c r="R199" s="444"/>
      <c r="S199" s="331"/>
      <c r="T199" s="444"/>
      <c r="U199" s="444"/>
      <c r="V199" s="445"/>
      <c r="W199" s="331"/>
      <c r="X199" s="331"/>
      <c r="Y199" s="444"/>
      <c r="Z199" s="331"/>
      <c r="AA199" s="331"/>
      <c r="AB199" s="331"/>
      <c r="AC199" s="331"/>
      <c r="AD199" s="331"/>
      <c r="AE199" s="331"/>
      <c r="AF199" s="331"/>
      <c r="AG199" s="444"/>
      <c r="AH199" s="331"/>
      <c r="AI199" s="444"/>
      <c r="AJ199" s="331"/>
      <c r="AK199" s="444"/>
      <c r="AL199" s="331"/>
      <c r="AM199" s="444"/>
      <c r="AN199" s="444"/>
      <c r="AO199" s="331"/>
      <c r="AP199" s="331"/>
      <c r="AQ199" s="444"/>
      <c r="AR199" s="331"/>
      <c r="AS199" s="331"/>
      <c r="AT199" s="444"/>
      <c r="AU199" s="331"/>
      <c r="AV199" s="331"/>
      <c r="AW199" s="331"/>
      <c r="AX199" s="331"/>
      <c r="AY199" s="331"/>
      <c r="AZ199" s="331"/>
      <c r="BA199" s="331"/>
      <c r="BB199" s="331"/>
      <c r="BC199" s="331"/>
    </row>
    <row r="200" spans="1:55">
      <c r="B200" s="331"/>
      <c r="D200" s="331"/>
      <c r="E200" s="331"/>
      <c r="F200" s="331"/>
      <c r="G200" s="331"/>
      <c r="H200" s="331"/>
      <c r="J200" s="331"/>
      <c r="K200" s="331"/>
      <c r="L200" s="331"/>
      <c r="M200" s="331"/>
      <c r="N200" s="331"/>
      <c r="O200" s="331"/>
      <c r="P200" s="331"/>
      <c r="Q200" s="331"/>
      <c r="R200" s="331"/>
      <c r="T200" s="331"/>
      <c r="U200" s="444"/>
      <c r="V200" s="444"/>
      <c r="W200" s="331"/>
      <c r="X200" s="331"/>
      <c r="Y200" s="331"/>
      <c r="Z200" s="331"/>
      <c r="AA200" s="331"/>
      <c r="AB200" s="331"/>
      <c r="AC200" s="331"/>
      <c r="AD200" s="444"/>
      <c r="AE200" s="331"/>
      <c r="AF200" s="331"/>
      <c r="AG200" s="331"/>
      <c r="AH200" s="444"/>
      <c r="AI200" s="444"/>
      <c r="AJ200" s="331"/>
      <c r="AK200" s="444"/>
      <c r="AL200" s="444"/>
      <c r="AM200" s="444"/>
      <c r="AN200" s="444"/>
      <c r="AO200" s="331"/>
      <c r="AP200" s="331"/>
      <c r="AQ200" s="444"/>
      <c r="AR200" s="444"/>
      <c r="AS200" s="444"/>
      <c r="AT200" s="444"/>
      <c r="AU200" s="444"/>
      <c r="AV200" s="444"/>
      <c r="AW200" s="444"/>
      <c r="AX200" s="444"/>
      <c r="AY200" s="444"/>
      <c r="AZ200" s="444"/>
      <c r="BA200" s="444"/>
      <c r="BB200" s="444"/>
      <c r="BC200" s="444"/>
    </row>
    <row r="201" spans="1:55">
      <c r="B201" s="331"/>
      <c r="D201" s="331"/>
      <c r="E201" s="331"/>
      <c r="F201" s="331"/>
      <c r="G201" s="331"/>
      <c r="H201" s="331"/>
      <c r="J201" s="331"/>
      <c r="K201" s="331"/>
      <c r="L201" s="331"/>
      <c r="M201" s="331"/>
      <c r="N201" s="444"/>
      <c r="O201" s="331"/>
      <c r="P201" s="331"/>
      <c r="Q201" s="331"/>
      <c r="R201" s="331"/>
      <c r="T201" s="331"/>
      <c r="U201" s="331"/>
      <c r="V201" s="331"/>
      <c r="W201" s="331"/>
      <c r="X201" s="331"/>
      <c r="Y201" s="331"/>
      <c r="Z201" s="331"/>
      <c r="AA201" s="331"/>
      <c r="AB201" s="444"/>
      <c r="AC201" s="331"/>
      <c r="AD201" s="444"/>
      <c r="AE201" s="331"/>
      <c r="AF201" s="331"/>
      <c r="AG201" s="331"/>
      <c r="AH201" s="331"/>
      <c r="AI201" s="444"/>
      <c r="AJ201" s="331"/>
      <c r="AK201" s="331"/>
      <c r="AL201" s="444"/>
      <c r="AM201" s="331"/>
      <c r="AN201" s="444"/>
      <c r="AO201" s="331"/>
      <c r="AP201" s="331"/>
      <c r="AQ201" s="331"/>
      <c r="AR201" s="331"/>
      <c r="AS201" s="331"/>
      <c r="AT201" s="444"/>
      <c r="AU201" s="331"/>
      <c r="AV201" s="331"/>
      <c r="AW201" s="331"/>
      <c r="AX201" s="331"/>
      <c r="AY201" s="331"/>
      <c r="AZ201" s="331"/>
      <c r="BA201" s="331"/>
      <c r="BB201" s="331"/>
      <c r="BC201" s="331"/>
    </row>
    <row r="202" spans="1:55">
      <c r="B202" s="331"/>
      <c r="C202" s="331"/>
      <c r="D202" s="331"/>
      <c r="E202" s="331"/>
      <c r="F202" s="331"/>
      <c r="G202" s="331"/>
      <c r="H202" s="331"/>
      <c r="J202" s="331"/>
      <c r="K202" s="331"/>
      <c r="L202" s="444"/>
      <c r="M202" s="444"/>
      <c r="N202" s="444"/>
      <c r="O202" s="331"/>
      <c r="P202" s="444"/>
      <c r="Q202" s="331"/>
      <c r="R202" s="331"/>
      <c r="S202" s="331"/>
      <c r="T202" s="444"/>
      <c r="U202" s="331"/>
      <c r="V202" s="331"/>
      <c r="W202" s="331"/>
      <c r="X202" s="331"/>
      <c r="Y202" s="331"/>
      <c r="Z202" s="331"/>
      <c r="AA202" s="444"/>
      <c r="AB202" s="331"/>
      <c r="AC202" s="331"/>
      <c r="AD202" s="331"/>
      <c r="AE202" s="331"/>
      <c r="AF202" s="331"/>
      <c r="AG202" s="331"/>
      <c r="AH202" s="331"/>
      <c r="AI202" s="444"/>
      <c r="AJ202" s="331"/>
      <c r="AK202" s="444"/>
      <c r="AL202" s="331"/>
      <c r="AM202" s="331"/>
      <c r="AN202" s="444"/>
      <c r="AO202" s="444"/>
      <c r="AP202" s="331"/>
      <c r="AQ202" s="444"/>
      <c r="AR202" s="331"/>
      <c r="AS202" s="331"/>
      <c r="AT202" s="444"/>
      <c r="AU202" s="331"/>
      <c r="AV202" s="331"/>
      <c r="AW202" s="331"/>
      <c r="AX202" s="331"/>
      <c r="AY202" s="331"/>
      <c r="AZ202" s="331"/>
      <c r="BA202" s="331"/>
      <c r="BB202" s="331"/>
      <c r="BC202" s="331"/>
    </row>
    <row r="203" spans="1:55">
      <c r="B203" s="331"/>
      <c r="D203" s="331"/>
      <c r="E203" s="331"/>
      <c r="F203" s="331"/>
      <c r="G203" s="331"/>
      <c r="H203" s="331"/>
      <c r="J203" s="331"/>
      <c r="K203" s="331"/>
      <c r="L203" s="331"/>
      <c r="M203" s="331"/>
      <c r="N203" s="331"/>
      <c r="O203" s="331"/>
      <c r="P203" s="331"/>
      <c r="Q203" s="331"/>
      <c r="R203" s="444"/>
      <c r="S203" s="331"/>
      <c r="T203" s="444"/>
      <c r="U203" s="331"/>
      <c r="V203" s="331"/>
      <c r="W203" s="331"/>
      <c r="X203" s="331"/>
      <c r="Y203" s="331"/>
      <c r="Z203" s="331"/>
      <c r="AA203" s="331"/>
      <c r="AB203" s="331"/>
      <c r="AC203" s="331"/>
      <c r="AD203" s="331"/>
      <c r="AE203" s="331"/>
      <c r="AF203" s="331"/>
      <c r="AG203" s="331"/>
      <c r="AH203" s="331"/>
      <c r="AI203" s="331"/>
      <c r="AJ203" s="331"/>
      <c r="AK203" s="444"/>
      <c r="AL203" s="331"/>
      <c r="AM203" s="444"/>
      <c r="AN203" s="444"/>
      <c r="AO203" s="444"/>
      <c r="AP203" s="444"/>
      <c r="AQ203" s="444"/>
      <c r="AR203" s="444"/>
      <c r="AS203" s="444"/>
      <c r="AT203" s="444"/>
      <c r="AU203" s="444"/>
      <c r="AV203" s="444"/>
      <c r="AW203" s="444"/>
      <c r="AX203" s="444"/>
      <c r="AY203" s="444"/>
      <c r="AZ203" s="444"/>
      <c r="BA203" s="444"/>
      <c r="BB203" s="444"/>
      <c r="BC203" s="444"/>
    </row>
    <row r="204" spans="1:55">
      <c r="C204" s="331"/>
      <c r="D204" s="331"/>
      <c r="E204" s="331"/>
      <c r="F204" s="331"/>
      <c r="G204" s="331"/>
      <c r="H204" s="331"/>
      <c r="J204" s="331"/>
      <c r="K204" s="331"/>
      <c r="L204" s="331"/>
      <c r="M204" s="444"/>
      <c r="N204" s="331"/>
      <c r="O204" s="331"/>
      <c r="P204" s="331"/>
      <c r="Q204" s="331"/>
      <c r="R204" s="331"/>
      <c r="S204" s="331"/>
      <c r="T204" s="331"/>
      <c r="U204" s="331"/>
      <c r="V204" s="444"/>
      <c r="W204" s="331"/>
      <c r="X204" s="331"/>
      <c r="Y204" s="331"/>
      <c r="Z204" s="331"/>
      <c r="AA204" s="331"/>
      <c r="AB204" s="331"/>
      <c r="AC204" s="331"/>
      <c r="AD204" s="331"/>
      <c r="AE204" s="331"/>
      <c r="AF204" s="331"/>
      <c r="AG204" s="444"/>
      <c r="AH204" s="331"/>
      <c r="AI204" s="331"/>
      <c r="AJ204" s="331"/>
      <c r="AK204" s="444"/>
      <c r="AL204" s="331"/>
      <c r="AM204" s="444"/>
      <c r="AN204" s="331"/>
      <c r="AO204" s="444"/>
      <c r="AP204" s="331"/>
      <c r="AQ204" s="444"/>
      <c r="AR204" s="444"/>
      <c r="AS204" s="444"/>
      <c r="AT204" s="444"/>
      <c r="AU204" s="444"/>
      <c r="AV204" s="444"/>
      <c r="AW204" s="444"/>
      <c r="AX204" s="444"/>
      <c r="AY204" s="444"/>
      <c r="AZ204" s="444"/>
      <c r="BA204" s="444"/>
      <c r="BB204" s="444"/>
      <c r="BC204" s="444"/>
    </row>
    <row r="205" spans="1:55">
      <c r="A205" s="331"/>
      <c r="B205" s="331"/>
      <c r="D205" s="331"/>
      <c r="E205" s="331"/>
      <c r="F205" s="331"/>
      <c r="G205" s="331"/>
      <c r="H205" s="331"/>
      <c r="J205" s="331"/>
      <c r="K205" s="331"/>
      <c r="L205" s="331"/>
      <c r="M205" s="331"/>
      <c r="N205" s="331"/>
      <c r="O205" s="331"/>
      <c r="P205" s="444"/>
      <c r="Q205" s="331"/>
      <c r="R205" s="331"/>
      <c r="S205" s="331"/>
      <c r="T205" s="444"/>
      <c r="U205" s="331"/>
      <c r="V205" s="444"/>
      <c r="W205" s="331"/>
      <c r="Y205" s="331"/>
      <c r="Z205" s="331"/>
      <c r="AA205" s="444"/>
      <c r="AB205" s="331"/>
      <c r="AC205" s="444"/>
      <c r="AD205" s="444"/>
      <c r="AE205" s="331"/>
      <c r="AF205" s="331"/>
      <c r="AG205" s="331"/>
      <c r="AH205" s="331"/>
      <c r="AI205" s="331"/>
      <c r="AJ205" s="331"/>
      <c r="AK205" s="331"/>
      <c r="AL205" s="331"/>
      <c r="AM205" s="444"/>
      <c r="AN205" s="444"/>
      <c r="AO205" s="331"/>
      <c r="AP205" s="331"/>
      <c r="AQ205" s="331"/>
      <c r="AR205" s="444"/>
      <c r="AS205" s="444"/>
      <c r="AT205" s="444"/>
      <c r="AU205" s="444"/>
      <c r="AV205" s="444"/>
      <c r="AW205" s="444"/>
      <c r="AX205" s="444"/>
      <c r="AY205" s="444"/>
      <c r="AZ205" s="444"/>
      <c r="BA205" s="444"/>
      <c r="BB205" s="444"/>
      <c r="BC205" s="444"/>
    </row>
    <row r="206" spans="1:55">
      <c r="B206" s="331"/>
      <c r="C206" s="331"/>
      <c r="D206" s="331"/>
      <c r="E206" s="331"/>
      <c r="F206" s="331"/>
      <c r="G206" s="331"/>
      <c r="H206" s="331"/>
      <c r="J206" s="331"/>
      <c r="K206" s="331"/>
      <c r="L206" s="331"/>
      <c r="M206" s="444"/>
      <c r="N206" s="444"/>
      <c r="O206" s="444"/>
      <c r="P206" s="444"/>
      <c r="Q206" s="331"/>
      <c r="R206" s="331"/>
      <c r="T206" s="331"/>
      <c r="U206" s="331"/>
      <c r="V206" s="444"/>
      <c r="W206" s="444"/>
      <c r="X206" s="331"/>
      <c r="Y206" s="331"/>
      <c r="Z206" s="444"/>
      <c r="AA206" s="444"/>
      <c r="AB206" s="444"/>
      <c r="AC206" s="444"/>
      <c r="AD206" s="331"/>
      <c r="AE206" s="444"/>
      <c r="AF206" s="331"/>
      <c r="AG206" s="331"/>
      <c r="AH206" s="331"/>
      <c r="AI206" s="331"/>
      <c r="AJ206" s="331"/>
      <c r="AK206" s="444"/>
      <c r="AL206" s="331"/>
      <c r="AM206" s="331"/>
      <c r="AN206" s="331"/>
      <c r="AO206" s="444"/>
      <c r="AP206" s="331"/>
      <c r="AQ206" s="444"/>
      <c r="AR206" s="331"/>
      <c r="AS206" s="331"/>
      <c r="AT206" s="444"/>
      <c r="AU206" s="331"/>
      <c r="AV206" s="331"/>
      <c r="AW206" s="331"/>
      <c r="AX206" s="331"/>
      <c r="AY206" s="331"/>
      <c r="AZ206" s="331"/>
      <c r="BA206" s="331"/>
      <c r="BB206" s="331"/>
      <c r="BC206" s="331"/>
    </row>
    <row r="207" spans="1:55">
      <c r="A207" s="331"/>
      <c r="B207" s="331"/>
      <c r="D207" s="331"/>
      <c r="E207" s="331"/>
      <c r="F207" s="331"/>
      <c r="G207" s="331"/>
      <c r="H207" s="331"/>
      <c r="I207" s="331"/>
      <c r="J207" s="331"/>
      <c r="K207" s="444"/>
      <c r="L207" s="331"/>
      <c r="M207" s="331"/>
      <c r="N207" s="331"/>
      <c r="O207" s="331"/>
      <c r="P207" s="444"/>
      <c r="Q207" s="331"/>
      <c r="R207" s="331"/>
      <c r="T207" s="331"/>
      <c r="U207" s="331"/>
      <c r="V207" s="331"/>
      <c r="W207" s="331"/>
      <c r="X207" s="331"/>
      <c r="Y207" s="331"/>
      <c r="Z207" s="444"/>
      <c r="AA207" s="331"/>
      <c r="AB207" s="444"/>
      <c r="AC207" s="444"/>
      <c r="AD207" s="331"/>
      <c r="AE207" s="444"/>
      <c r="AF207" s="331"/>
      <c r="AG207" s="331"/>
      <c r="AH207" s="331"/>
      <c r="AI207" s="444"/>
      <c r="AJ207" s="331"/>
      <c r="AK207" s="444"/>
      <c r="AL207" s="444"/>
      <c r="AM207" s="331"/>
      <c r="AN207" s="444"/>
      <c r="AO207" s="331"/>
      <c r="AP207" s="444"/>
      <c r="AQ207" s="331"/>
      <c r="AR207" s="331"/>
      <c r="AS207" s="331"/>
      <c r="AT207" s="444"/>
      <c r="AU207" s="444"/>
      <c r="AV207" s="444"/>
      <c r="AW207" s="444"/>
      <c r="AX207" s="444"/>
      <c r="AY207" s="444"/>
      <c r="AZ207" s="444"/>
      <c r="BA207" s="444"/>
      <c r="BB207" s="444"/>
      <c r="BC207" s="444"/>
    </row>
    <row r="208" spans="1:55">
      <c r="B208" s="331"/>
      <c r="D208" s="331"/>
      <c r="E208" s="331"/>
      <c r="F208" s="331"/>
      <c r="G208" s="331"/>
      <c r="H208" s="331"/>
      <c r="J208" s="331"/>
      <c r="K208" s="331"/>
      <c r="L208" s="331"/>
      <c r="M208" s="331"/>
      <c r="N208" s="444"/>
      <c r="O208" s="331"/>
      <c r="P208" s="444"/>
      <c r="Q208" s="331"/>
      <c r="R208" s="331"/>
      <c r="T208" s="444"/>
      <c r="U208" s="331"/>
      <c r="V208" s="444"/>
      <c r="W208" s="331"/>
      <c r="X208" s="331"/>
      <c r="Y208" s="331"/>
      <c r="Z208" s="331"/>
      <c r="AA208" s="331"/>
      <c r="AB208" s="331"/>
      <c r="AC208" s="331"/>
      <c r="AD208" s="331"/>
      <c r="AE208" s="331"/>
      <c r="AF208" s="444"/>
      <c r="AG208" s="444"/>
      <c r="AH208" s="331"/>
      <c r="AI208" s="331"/>
      <c r="AJ208" s="331"/>
      <c r="AK208" s="331"/>
      <c r="AL208" s="444"/>
      <c r="AM208" s="444"/>
      <c r="AN208" s="444"/>
      <c r="AO208" s="444"/>
      <c r="AP208" s="331"/>
      <c r="AQ208" s="444"/>
      <c r="AR208" s="444"/>
      <c r="AS208" s="444"/>
      <c r="AT208" s="444"/>
      <c r="AU208" s="444"/>
      <c r="AV208" s="444"/>
      <c r="AW208" s="444"/>
      <c r="AX208" s="444"/>
      <c r="AY208" s="444"/>
      <c r="AZ208" s="444"/>
      <c r="BA208" s="444"/>
      <c r="BB208" s="444"/>
      <c r="BC208" s="444"/>
    </row>
    <row r="209" spans="1:55">
      <c r="B209" s="331"/>
      <c r="D209" s="331"/>
      <c r="E209" s="444"/>
      <c r="F209" s="331"/>
      <c r="G209" s="444"/>
      <c r="H209" s="331"/>
      <c r="J209" s="331"/>
      <c r="K209" s="444"/>
      <c r="L209" s="331"/>
      <c r="M209" s="331"/>
      <c r="N209" s="444"/>
      <c r="O209" s="331"/>
      <c r="P209" s="331"/>
      <c r="Q209" s="331"/>
      <c r="R209" s="331"/>
      <c r="T209" s="444"/>
      <c r="U209" s="331"/>
      <c r="V209" s="444"/>
      <c r="W209" s="331"/>
      <c r="Y209" s="444"/>
      <c r="Z209" s="331"/>
      <c r="AA209" s="444"/>
      <c r="AB209" s="331"/>
      <c r="AC209" s="331"/>
      <c r="AD209" s="331"/>
      <c r="AE209" s="331"/>
      <c r="AF209" s="331"/>
      <c r="AG209" s="331"/>
      <c r="AH209" s="444"/>
      <c r="AI209" s="444"/>
      <c r="AJ209" s="331"/>
      <c r="AK209" s="444"/>
      <c r="AL209" s="331"/>
      <c r="AM209" s="445"/>
      <c r="AN209" s="331"/>
      <c r="AO209" s="444"/>
      <c r="AP209" s="331"/>
      <c r="AQ209" s="331"/>
      <c r="AR209" s="331"/>
      <c r="AS209" s="331"/>
      <c r="AT209" s="331"/>
      <c r="AU209" s="331"/>
      <c r="AV209" s="331"/>
      <c r="AW209" s="331"/>
      <c r="AX209" s="331"/>
      <c r="AY209" s="331"/>
      <c r="AZ209" s="331"/>
      <c r="BA209" s="331"/>
      <c r="BB209" s="331"/>
      <c r="BC209" s="331"/>
    </row>
    <row r="210" spans="1:55">
      <c r="B210" s="331"/>
      <c r="C210" s="331"/>
      <c r="D210" s="331"/>
      <c r="E210" s="331"/>
      <c r="F210" s="331"/>
      <c r="G210" s="331"/>
      <c r="H210" s="331"/>
      <c r="J210" s="331"/>
      <c r="K210" s="331"/>
      <c r="L210" s="331"/>
      <c r="M210" s="331"/>
      <c r="N210" s="444"/>
      <c r="O210" s="331"/>
      <c r="P210" s="331"/>
      <c r="Q210" s="331"/>
      <c r="R210" s="331"/>
      <c r="T210" s="444"/>
      <c r="U210" s="444"/>
      <c r="V210" s="444"/>
      <c r="W210" s="331"/>
      <c r="X210" s="331"/>
      <c r="Y210" s="444"/>
      <c r="Z210" s="331"/>
      <c r="AA210" s="444"/>
      <c r="AB210" s="331"/>
      <c r="AC210" s="331"/>
      <c r="AD210" s="331"/>
      <c r="AE210" s="331"/>
      <c r="AF210" s="331"/>
      <c r="AG210" s="331"/>
      <c r="AH210" s="331"/>
      <c r="AI210" s="444"/>
      <c r="AJ210" s="331"/>
      <c r="AK210" s="331"/>
      <c r="AL210" s="444"/>
      <c r="AM210" s="331"/>
      <c r="AN210" s="444"/>
      <c r="AO210" s="444"/>
      <c r="AP210" s="331"/>
      <c r="AQ210" s="331"/>
      <c r="AR210" s="331"/>
      <c r="AS210" s="331"/>
      <c r="AT210" s="444"/>
      <c r="AU210" s="331"/>
      <c r="AV210" s="331"/>
      <c r="AW210" s="331"/>
      <c r="AX210" s="331"/>
      <c r="AY210" s="331"/>
      <c r="AZ210" s="331"/>
      <c r="BA210" s="331"/>
      <c r="BB210" s="331"/>
      <c r="BC210" s="331"/>
    </row>
    <row r="211" spans="1:55">
      <c r="A211" s="331"/>
      <c r="B211" s="331"/>
      <c r="D211" s="331"/>
      <c r="E211" s="331"/>
      <c r="F211" s="331"/>
      <c r="G211" s="331"/>
      <c r="H211" s="331"/>
      <c r="I211" s="331"/>
      <c r="J211" s="331"/>
      <c r="K211" s="331"/>
      <c r="L211" s="331"/>
      <c r="M211" s="331"/>
      <c r="N211" s="444"/>
      <c r="O211" s="331"/>
      <c r="P211" s="331"/>
      <c r="Q211" s="444"/>
      <c r="R211" s="331"/>
      <c r="T211" s="331"/>
      <c r="U211" s="331"/>
      <c r="V211" s="331"/>
      <c r="W211" s="331"/>
      <c r="X211" s="331"/>
      <c r="Y211" s="331"/>
      <c r="Z211" s="331"/>
      <c r="AA211" s="331"/>
      <c r="AB211" s="444"/>
      <c r="AC211" s="444"/>
      <c r="AD211" s="331"/>
      <c r="AE211" s="331"/>
      <c r="AF211" s="444"/>
      <c r="AG211" s="331"/>
      <c r="AH211" s="331"/>
      <c r="AI211" s="331"/>
      <c r="AJ211" s="331"/>
      <c r="AK211" s="444"/>
      <c r="AL211" s="331"/>
      <c r="AM211" s="444"/>
      <c r="AN211" s="444"/>
      <c r="AO211" s="444"/>
      <c r="AP211" s="331"/>
      <c r="AQ211" s="444"/>
      <c r="AR211" s="331"/>
      <c r="AS211" s="331"/>
      <c r="AT211" s="444"/>
      <c r="AU211" s="331"/>
      <c r="AV211" s="331"/>
      <c r="AW211" s="331"/>
      <c r="AX211" s="331"/>
      <c r="AY211" s="331"/>
      <c r="AZ211" s="331"/>
      <c r="BA211" s="331"/>
      <c r="BB211" s="331"/>
      <c r="BC211" s="331"/>
    </row>
    <row r="212" spans="1:55">
      <c r="B212" s="331"/>
      <c r="C212" s="331"/>
      <c r="D212" s="331"/>
      <c r="E212" s="331"/>
      <c r="F212" s="331"/>
      <c r="G212" s="331"/>
      <c r="H212" s="331"/>
      <c r="I212" s="331"/>
      <c r="J212" s="331"/>
      <c r="K212" s="331"/>
      <c r="L212" s="331"/>
      <c r="M212" s="444"/>
      <c r="N212" s="331"/>
      <c r="O212" s="331"/>
      <c r="P212" s="331"/>
      <c r="Q212" s="444"/>
      <c r="R212" s="331"/>
      <c r="S212" s="331"/>
      <c r="T212" s="331"/>
      <c r="U212" s="331"/>
      <c r="V212" s="331"/>
      <c r="W212" s="444"/>
      <c r="X212" s="331"/>
      <c r="Y212" s="444"/>
      <c r="Z212" s="331"/>
      <c r="AA212" s="444"/>
      <c r="AB212" s="331"/>
      <c r="AC212" s="444"/>
      <c r="AD212" s="331"/>
      <c r="AE212" s="331"/>
      <c r="AF212" s="444"/>
      <c r="AG212" s="331"/>
      <c r="AH212" s="331"/>
      <c r="AI212" s="444"/>
      <c r="AJ212" s="331"/>
      <c r="AK212" s="444"/>
      <c r="AL212" s="444"/>
      <c r="AM212" s="331"/>
      <c r="AN212" s="331"/>
      <c r="AO212" s="444"/>
      <c r="AP212" s="331"/>
      <c r="AQ212" s="331"/>
      <c r="AR212" s="331"/>
      <c r="AS212" s="331"/>
      <c r="AT212" s="444"/>
      <c r="AU212" s="444"/>
      <c r="AV212" s="444"/>
      <c r="AW212" s="444"/>
      <c r="AX212" s="444"/>
      <c r="AY212" s="444"/>
      <c r="AZ212" s="444"/>
      <c r="BA212" s="444"/>
      <c r="BB212" s="444"/>
      <c r="BC212" s="444"/>
    </row>
    <row r="213" spans="1:55">
      <c r="A213" s="252"/>
      <c r="C213" s="331"/>
      <c r="D213" s="331"/>
      <c r="E213" s="331"/>
      <c r="G213" s="331"/>
      <c r="H213" s="444"/>
      <c r="J213" s="331"/>
      <c r="K213" s="331"/>
      <c r="L213" s="331"/>
      <c r="M213" s="331"/>
      <c r="N213" s="331"/>
      <c r="O213" s="331"/>
      <c r="P213" s="331"/>
      <c r="Q213" s="331"/>
      <c r="R213" s="331"/>
      <c r="S213" s="331"/>
      <c r="T213" s="444"/>
      <c r="U213" s="331"/>
      <c r="V213" s="444"/>
      <c r="W213" s="331"/>
      <c r="X213" s="331"/>
      <c r="Y213" s="331"/>
      <c r="Z213" s="331"/>
      <c r="AA213" s="444"/>
      <c r="AB213" s="331"/>
      <c r="AC213" s="331"/>
      <c r="AD213" s="331"/>
      <c r="AE213" s="331"/>
      <c r="AF213" s="331"/>
      <c r="AG213" s="444"/>
      <c r="AH213" s="331"/>
      <c r="AI213" s="331"/>
      <c r="AJ213" s="331"/>
      <c r="AK213" s="444"/>
      <c r="AL213" s="444"/>
      <c r="AM213" s="444"/>
      <c r="AN213" s="444"/>
      <c r="AO213" s="444"/>
      <c r="AP213" s="331"/>
      <c r="AQ213" s="331"/>
      <c r="AR213" s="331"/>
      <c r="AS213" s="331"/>
      <c r="AT213" s="444"/>
      <c r="AU213" s="331"/>
      <c r="AV213" s="331"/>
      <c r="AW213" s="331"/>
      <c r="AX213" s="331"/>
      <c r="AY213" s="331"/>
      <c r="AZ213" s="331"/>
      <c r="BA213" s="331"/>
      <c r="BB213" s="331"/>
      <c r="BC213" s="331"/>
    </row>
    <row r="214" spans="1:55">
      <c r="A214" s="331"/>
      <c r="C214" s="331"/>
      <c r="D214" s="444"/>
      <c r="E214" s="331"/>
      <c r="F214" s="331"/>
      <c r="G214" s="331"/>
      <c r="H214" s="444"/>
      <c r="J214" s="331"/>
      <c r="K214" s="331"/>
      <c r="L214" s="331"/>
      <c r="M214" s="331"/>
      <c r="N214" s="331"/>
      <c r="O214" s="331"/>
      <c r="P214" s="331"/>
      <c r="Q214" s="444"/>
      <c r="R214" s="331"/>
      <c r="T214" s="331"/>
      <c r="U214" s="444"/>
      <c r="V214" s="444"/>
      <c r="W214" s="331"/>
      <c r="X214" s="331"/>
      <c r="Y214" s="331"/>
      <c r="Z214" s="331"/>
      <c r="AA214" s="331"/>
      <c r="AB214" s="444"/>
      <c r="AC214" s="331"/>
      <c r="AD214" s="331"/>
      <c r="AE214" s="331"/>
      <c r="AF214" s="331"/>
      <c r="AG214" s="331"/>
      <c r="AH214" s="444"/>
      <c r="AI214" s="444"/>
      <c r="AK214" s="331"/>
      <c r="AL214" s="331"/>
      <c r="AM214" s="331"/>
      <c r="AN214" s="444"/>
      <c r="AO214" s="331"/>
      <c r="AP214" s="331"/>
      <c r="AQ214" s="331"/>
      <c r="AR214" s="331"/>
      <c r="AS214" s="331"/>
      <c r="AT214" s="331"/>
      <c r="AU214" s="331"/>
      <c r="AV214" s="331"/>
      <c r="AW214" s="331"/>
      <c r="AX214" s="331"/>
      <c r="AY214" s="331"/>
      <c r="AZ214" s="331"/>
      <c r="BA214" s="331"/>
      <c r="BB214" s="331"/>
      <c r="BC214" s="331"/>
    </row>
    <row r="215" spans="1:55">
      <c r="B215" s="331"/>
      <c r="C215" s="331"/>
      <c r="D215" s="331"/>
      <c r="E215" s="331"/>
      <c r="F215" s="444"/>
      <c r="G215" s="331"/>
      <c r="H215" s="331"/>
      <c r="J215" s="331"/>
      <c r="K215" s="444"/>
      <c r="L215" s="331"/>
      <c r="M215" s="331"/>
      <c r="N215" s="444"/>
      <c r="O215" s="331"/>
      <c r="P215" s="331"/>
      <c r="Q215" s="331"/>
      <c r="R215" s="444"/>
      <c r="T215" s="444"/>
      <c r="U215" s="444"/>
      <c r="V215" s="331"/>
      <c r="W215" s="331"/>
      <c r="X215" s="331"/>
      <c r="Y215" s="444"/>
      <c r="Z215" s="331"/>
      <c r="AA215" s="444"/>
      <c r="AB215" s="331"/>
      <c r="AC215" s="444"/>
      <c r="AD215" s="331"/>
      <c r="AE215" s="331"/>
      <c r="AF215" s="444"/>
      <c r="AG215" s="331"/>
      <c r="AH215" s="331"/>
      <c r="AI215" s="444"/>
      <c r="AK215" s="444"/>
      <c r="AL215" s="331"/>
      <c r="AM215" s="331"/>
      <c r="AN215" s="444"/>
      <c r="AO215" s="444"/>
      <c r="AP215" s="444"/>
      <c r="AQ215" s="444"/>
      <c r="AR215" s="444"/>
      <c r="AS215" s="444"/>
      <c r="AT215" s="444"/>
      <c r="AU215" s="444"/>
      <c r="AV215" s="444"/>
      <c r="AW215" s="444"/>
      <c r="AX215" s="444"/>
      <c r="AY215" s="444"/>
      <c r="AZ215" s="444"/>
      <c r="BA215" s="444"/>
      <c r="BB215" s="444"/>
      <c r="BC215" s="444"/>
    </row>
    <row r="216" spans="1:55">
      <c r="A216" s="331"/>
      <c r="B216" s="331"/>
      <c r="D216" s="331"/>
      <c r="E216" s="331"/>
      <c r="F216" s="331"/>
      <c r="G216" s="331"/>
      <c r="H216" s="331"/>
      <c r="I216" s="331"/>
      <c r="J216" s="331"/>
      <c r="K216" s="331"/>
      <c r="L216" s="331"/>
      <c r="M216" s="331"/>
      <c r="N216" s="331"/>
      <c r="O216" s="331"/>
      <c r="P216" s="444"/>
      <c r="Q216" s="331"/>
      <c r="R216" s="331"/>
      <c r="T216" s="331"/>
      <c r="U216" s="444"/>
      <c r="V216" s="444"/>
      <c r="W216" s="331"/>
      <c r="X216" s="331"/>
      <c r="Y216" s="444"/>
      <c r="Z216" s="444"/>
      <c r="AA216" s="331"/>
      <c r="AB216" s="444"/>
      <c r="AC216" s="444"/>
      <c r="AD216" s="331"/>
      <c r="AE216" s="331"/>
      <c r="AF216" s="331"/>
      <c r="AG216" s="444"/>
      <c r="AH216" s="331"/>
      <c r="AI216" s="331"/>
      <c r="AJ216" s="331"/>
      <c r="AK216" s="444"/>
      <c r="AL216" s="444"/>
      <c r="AM216" s="444"/>
      <c r="AN216" s="444"/>
      <c r="AO216" s="444"/>
      <c r="AP216" s="331"/>
      <c r="AQ216" s="444"/>
      <c r="AR216" s="331"/>
      <c r="AS216" s="331"/>
      <c r="AT216" s="444"/>
      <c r="AU216" s="331"/>
      <c r="AV216" s="331"/>
      <c r="AW216" s="331"/>
      <c r="AX216" s="331"/>
      <c r="AY216" s="331"/>
      <c r="AZ216" s="331"/>
      <c r="BA216" s="331"/>
      <c r="BB216" s="331"/>
      <c r="BC216" s="331"/>
    </row>
    <row r="217" spans="1:55">
      <c r="B217" s="331"/>
      <c r="C217" s="331"/>
      <c r="E217" s="331"/>
      <c r="G217" s="331"/>
      <c r="H217" s="331"/>
      <c r="I217" s="331"/>
      <c r="J217" s="331"/>
      <c r="K217" s="331"/>
      <c r="L217" s="331"/>
      <c r="M217" s="331"/>
      <c r="N217" s="331"/>
      <c r="O217" s="444"/>
      <c r="P217" s="331"/>
      <c r="Q217" s="331"/>
      <c r="R217" s="331"/>
      <c r="T217" s="331"/>
      <c r="U217" s="331"/>
      <c r="V217" s="331"/>
      <c r="W217" s="331"/>
      <c r="Y217" s="444"/>
      <c r="Z217" s="444"/>
      <c r="AA217" s="444"/>
      <c r="AB217" s="444"/>
      <c r="AC217" s="331"/>
      <c r="AD217" s="331"/>
      <c r="AE217" s="331"/>
      <c r="AF217" s="444"/>
      <c r="AG217" s="444"/>
      <c r="AH217" s="444"/>
      <c r="AI217" s="331"/>
      <c r="AJ217" s="331"/>
      <c r="AK217" s="444"/>
      <c r="AL217" s="331"/>
      <c r="AM217" s="444"/>
      <c r="AN217" s="331"/>
      <c r="AO217" s="444"/>
      <c r="AP217" s="331"/>
      <c r="AQ217" s="444"/>
      <c r="AR217" s="331"/>
      <c r="AS217" s="331"/>
      <c r="AT217" s="444"/>
      <c r="AU217" s="331"/>
      <c r="AV217" s="331"/>
      <c r="AW217" s="331"/>
      <c r="AX217" s="331"/>
      <c r="AY217" s="331"/>
      <c r="AZ217" s="331"/>
      <c r="BA217" s="331"/>
      <c r="BB217" s="331"/>
      <c r="BC217" s="331"/>
    </row>
    <row r="218" spans="1:55">
      <c r="A218" s="331"/>
      <c r="E218" s="331"/>
      <c r="F218" s="331"/>
      <c r="H218" s="444"/>
      <c r="J218" s="444"/>
      <c r="K218" s="331"/>
      <c r="L218" s="444"/>
      <c r="M218" s="331"/>
      <c r="N218" s="444"/>
      <c r="O218" s="444"/>
      <c r="P218" s="444"/>
      <c r="Q218" s="331"/>
      <c r="R218" s="331"/>
      <c r="T218" s="331"/>
      <c r="U218" s="331"/>
      <c r="V218" s="444"/>
      <c r="W218" s="331"/>
      <c r="X218" s="331"/>
      <c r="Y218" s="331"/>
      <c r="Z218" s="331"/>
      <c r="AA218" s="331"/>
      <c r="AB218" s="331"/>
      <c r="AC218" s="331"/>
      <c r="AD218" s="331"/>
      <c r="AE218" s="331"/>
      <c r="AF218" s="444"/>
      <c r="AG218" s="444"/>
      <c r="AH218" s="331"/>
      <c r="AI218" s="331"/>
      <c r="AJ218" s="331"/>
      <c r="AK218" s="331"/>
      <c r="AL218" s="331"/>
      <c r="AM218" s="331"/>
      <c r="AN218" s="444"/>
      <c r="AO218" s="331"/>
      <c r="AP218" s="444"/>
      <c r="AQ218" s="444"/>
      <c r="AR218" s="444"/>
      <c r="AS218" s="444"/>
      <c r="AT218" s="444"/>
      <c r="AU218" s="444"/>
      <c r="AV218" s="444"/>
      <c r="AW218" s="444"/>
      <c r="AX218" s="444"/>
      <c r="AY218" s="444"/>
      <c r="AZ218" s="444"/>
      <c r="BA218" s="444"/>
      <c r="BB218" s="444"/>
      <c r="BC218" s="444"/>
    </row>
    <row r="219" spans="1:55">
      <c r="D219" s="331"/>
      <c r="E219" s="331"/>
      <c r="G219" s="331"/>
      <c r="H219" s="331"/>
      <c r="I219" s="331"/>
      <c r="J219" s="331"/>
      <c r="K219" s="331"/>
      <c r="L219" s="331"/>
      <c r="M219" s="331"/>
      <c r="N219" s="331"/>
      <c r="O219" s="331"/>
      <c r="P219" s="331"/>
      <c r="Q219" s="331"/>
      <c r="R219" s="331"/>
      <c r="T219" s="331"/>
      <c r="U219" s="331"/>
      <c r="V219" s="331"/>
      <c r="W219" s="331"/>
      <c r="Y219" s="444"/>
      <c r="Z219" s="331"/>
      <c r="AA219" s="331"/>
      <c r="AB219" s="444"/>
      <c r="AC219" s="331"/>
      <c r="AD219" s="444"/>
      <c r="AE219" s="444"/>
      <c r="AF219" s="444"/>
      <c r="AG219" s="444"/>
      <c r="AH219" s="331"/>
      <c r="AI219" s="444"/>
      <c r="AJ219" s="331"/>
      <c r="AK219" s="444"/>
      <c r="AL219" s="331"/>
      <c r="AM219" s="331"/>
      <c r="AN219" s="444"/>
      <c r="AO219" s="444"/>
      <c r="AP219" s="331"/>
      <c r="AQ219" s="444"/>
      <c r="AR219" s="331"/>
      <c r="AS219" s="331"/>
      <c r="AT219" s="444"/>
      <c r="AU219" s="331"/>
      <c r="AV219" s="331"/>
      <c r="AW219" s="331"/>
      <c r="AX219" s="331"/>
      <c r="AY219" s="331"/>
      <c r="AZ219" s="331"/>
      <c r="BA219" s="331"/>
      <c r="BB219" s="331"/>
      <c r="BC219" s="331"/>
    </row>
    <row r="220" spans="1:55">
      <c r="C220" s="331"/>
      <c r="D220" s="331"/>
      <c r="E220" s="331"/>
      <c r="F220" s="331"/>
      <c r="G220" s="331"/>
      <c r="H220" s="331"/>
      <c r="I220" s="331"/>
      <c r="J220" s="331"/>
      <c r="K220" s="444"/>
      <c r="L220" s="331"/>
      <c r="M220" s="331"/>
      <c r="N220" s="331"/>
      <c r="O220" s="331"/>
      <c r="P220" s="444"/>
      <c r="Q220" s="331"/>
      <c r="R220" s="331"/>
      <c r="T220" s="331"/>
      <c r="U220" s="444"/>
      <c r="V220" s="444"/>
      <c r="W220" s="331"/>
      <c r="X220" s="331"/>
      <c r="Y220" s="331"/>
      <c r="Z220" s="331"/>
      <c r="AA220" s="331"/>
      <c r="AB220" s="331"/>
      <c r="AC220" s="444"/>
      <c r="AD220" s="331"/>
      <c r="AE220" s="331"/>
      <c r="AF220" s="331"/>
      <c r="AG220" s="331"/>
      <c r="AH220" s="444"/>
      <c r="AI220" s="331"/>
      <c r="AJ220" s="331"/>
      <c r="AK220" s="331"/>
      <c r="AL220" s="444"/>
      <c r="AM220" s="331"/>
      <c r="AN220" s="331"/>
      <c r="AO220" s="331"/>
      <c r="AP220" s="331"/>
      <c r="AQ220" s="444"/>
      <c r="AR220" s="444"/>
      <c r="AS220" s="444"/>
      <c r="AT220" s="444"/>
      <c r="AU220" s="444"/>
      <c r="AV220" s="444"/>
      <c r="AW220" s="444"/>
      <c r="AX220" s="444"/>
      <c r="AY220" s="444"/>
      <c r="AZ220" s="444"/>
      <c r="BA220" s="444"/>
      <c r="BB220" s="444"/>
      <c r="BC220" s="444"/>
    </row>
    <row r="221" spans="1:55">
      <c r="A221" s="331"/>
      <c r="B221" s="331"/>
      <c r="D221" s="444"/>
      <c r="E221" s="331"/>
      <c r="G221" s="331"/>
      <c r="H221" s="331"/>
      <c r="J221" s="331"/>
      <c r="K221" s="331"/>
      <c r="L221" s="331"/>
      <c r="M221" s="331"/>
      <c r="N221" s="331"/>
      <c r="O221" s="331"/>
      <c r="P221" s="331"/>
      <c r="Q221" s="445"/>
      <c r="R221" s="331"/>
      <c r="T221" s="444"/>
      <c r="U221" s="442"/>
      <c r="V221" s="331"/>
      <c r="W221" s="331"/>
      <c r="X221" s="331"/>
      <c r="Y221" s="331"/>
      <c r="Z221" s="331"/>
      <c r="AA221" s="331"/>
      <c r="AB221" s="331"/>
      <c r="AC221" s="444"/>
      <c r="AD221" s="331"/>
      <c r="AE221" s="331"/>
      <c r="AF221" s="331"/>
      <c r="AG221" s="444"/>
      <c r="AH221" s="331"/>
      <c r="AI221" s="444"/>
      <c r="AJ221" s="331"/>
      <c r="AK221" s="444"/>
      <c r="AL221" s="444"/>
      <c r="AM221" s="331"/>
      <c r="AN221" s="444"/>
      <c r="AO221" s="331"/>
      <c r="AP221" s="331"/>
      <c r="AQ221" s="444"/>
      <c r="AR221" s="331"/>
      <c r="AS221" s="331"/>
      <c r="AT221" s="444"/>
      <c r="AU221" s="444"/>
      <c r="AV221" s="444"/>
      <c r="AW221" s="444"/>
      <c r="AX221" s="444"/>
      <c r="AY221" s="444"/>
      <c r="AZ221" s="444"/>
      <c r="BA221" s="444"/>
      <c r="BB221" s="444"/>
      <c r="BC221" s="444"/>
    </row>
    <row r="222" spans="1:55">
      <c r="B222" s="331"/>
      <c r="D222" s="444"/>
      <c r="F222" s="331"/>
      <c r="G222" s="331"/>
      <c r="H222" s="331"/>
      <c r="J222" s="331"/>
      <c r="L222" s="331"/>
      <c r="M222" s="444"/>
      <c r="N222" s="331"/>
      <c r="O222" s="331"/>
      <c r="P222" s="331"/>
      <c r="Q222" s="331"/>
      <c r="R222" s="331"/>
      <c r="T222" s="331"/>
      <c r="U222" s="331"/>
      <c r="V222" s="331"/>
      <c r="W222" s="331"/>
      <c r="X222" s="331"/>
      <c r="Y222" s="331"/>
      <c r="Z222" s="444"/>
      <c r="AA222" s="331"/>
      <c r="AB222" s="444"/>
      <c r="AC222" s="444"/>
      <c r="AD222" s="444"/>
      <c r="AE222" s="331"/>
      <c r="AF222" s="331"/>
      <c r="AG222" s="331"/>
      <c r="AH222" s="331"/>
      <c r="AI222" s="331"/>
      <c r="AJ222" s="331"/>
      <c r="AK222" s="331"/>
      <c r="AL222" s="331"/>
      <c r="AM222" s="444"/>
      <c r="AN222" s="331"/>
      <c r="AO222" s="331"/>
      <c r="AP222" s="331"/>
      <c r="AQ222" s="444"/>
      <c r="AR222" s="331"/>
      <c r="AS222" s="331"/>
      <c r="AT222" s="331"/>
      <c r="AU222" s="444"/>
      <c r="AV222" s="444"/>
      <c r="AW222" s="444"/>
      <c r="AX222" s="444"/>
      <c r="AY222" s="444"/>
      <c r="AZ222" s="444"/>
      <c r="BA222" s="444"/>
      <c r="BB222" s="444"/>
      <c r="BC222" s="444"/>
    </row>
    <row r="223" spans="1:55">
      <c r="C223" s="331"/>
      <c r="D223" s="331"/>
      <c r="E223" s="331"/>
      <c r="F223" s="331"/>
      <c r="G223" s="331"/>
      <c r="H223" s="331"/>
      <c r="J223" s="331"/>
      <c r="K223" s="331"/>
      <c r="L223" s="331"/>
      <c r="M223" s="331"/>
      <c r="N223" s="444"/>
      <c r="O223" s="331"/>
      <c r="P223" s="331"/>
      <c r="Q223" s="444"/>
      <c r="R223" s="331"/>
      <c r="T223" s="331"/>
      <c r="U223" s="331"/>
      <c r="V223" s="331"/>
      <c r="W223" s="444"/>
      <c r="X223" s="331"/>
      <c r="Y223" s="331"/>
      <c r="Z223" s="331"/>
      <c r="AA223" s="331"/>
      <c r="AB223" s="444"/>
      <c r="AC223" s="331"/>
      <c r="AD223" s="331"/>
      <c r="AE223" s="331"/>
      <c r="AF223" s="331"/>
      <c r="AG223" s="444"/>
      <c r="AH223" s="444"/>
      <c r="AI223" s="444"/>
      <c r="AJ223" s="331"/>
      <c r="AK223" s="331"/>
      <c r="AL223" s="331"/>
      <c r="AM223" s="444"/>
      <c r="AN223" s="444"/>
      <c r="AO223" s="444"/>
      <c r="AP223" s="444"/>
      <c r="AQ223" s="444"/>
      <c r="AR223" s="444"/>
      <c r="AS223" s="444"/>
      <c r="AT223" s="444"/>
      <c r="AU223" s="444"/>
      <c r="AV223" s="444"/>
      <c r="AW223" s="444"/>
      <c r="AX223" s="444"/>
      <c r="AY223" s="444"/>
      <c r="AZ223" s="444"/>
      <c r="BA223" s="444"/>
      <c r="BB223" s="444"/>
      <c r="BC223" s="444"/>
    </row>
    <row r="224" spans="1:55">
      <c r="B224" s="444"/>
      <c r="C224" s="331"/>
      <c r="D224" s="331"/>
      <c r="E224" s="331"/>
      <c r="G224" s="331"/>
      <c r="H224" s="331"/>
      <c r="J224" s="331"/>
      <c r="K224" s="444"/>
      <c r="L224" s="331"/>
      <c r="M224" s="331"/>
      <c r="N224" s="331"/>
      <c r="O224" s="331"/>
      <c r="P224" s="331"/>
      <c r="Q224" s="331"/>
      <c r="R224" s="331"/>
      <c r="S224" s="331"/>
      <c r="T224" s="331"/>
      <c r="U224" s="444"/>
      <c r="V224" s="444"/>
      <c r="W224" s="331"/>
      <c r="X224" s="331"/>
      <c r="Y224" s="331"/>
      <c r="Z224" s="331"/>
      <c r="AA224" s="331"/>
      <c r="AB224" s="331"/>
      <c r="AC224" s="444"/>
      <c r="AD224" s="331"/>
      <c r="AE224" s="331"/>
      <c r="AF224" s="444"/>
      <c r="AG224" s="331"/>
      <c r="AH224" s="444"/>
      <c r="AI224" s="331"/>
      <c r="AJ224" s="331"/>
      <c r="AK224" s="444"/>
      <c r="AL224" s="331"/>
      <c r="AM224" s="444"/>
      <c r="AN224" s="444"/>
      <c r="AO224" s="444"/>
      <c r="AP224" s="331"/>
      <c r="AQ224" s="444"/>
      <c r="AR224" s="331"/>
      <c r="AS224" s="331"/>
      <c r="AT224" s="444"/>
      <c r="AU224" s="331"/>
      <c r="AV224" s="331"/>
      <c r="AW224" s="331"/>
      <c r="AX224" s="331"/>
      <c r="AY224" s="331"/>
      <c r="AZ224" s="331"/>
      <c r="BA224" s="331"/>
      <c r="BB224" s="331"/>
      <c r="BC224" s="331"/>
    </row>
    <row r="225" spans="1:55">
      <c r="A225" s="331"/>
      <c r="B225" s="331"/>
      <c r="D225" s="331"/>
      <c r="E225" s="331"/>
      <c r="F225" s="331"/>
      <c r="G225" s="331"/>
      <c r="H225" s="331"/>
      <c r="J225" s="331"/>
      <c r="K225" s="331"/>
      <c r="L225" s="331"/>
      <c r="M225" s="444"/>
      <c r="N225" s="331"/>
      <c r="O225" s="331"/>
      <c r="P225" s="331"/>
      <c r="Q225" s="331"/>
      <c r="R225" s="331"/>
      <c r="S225" s="331"/>
      <c r="T225" s="331"/>
      <c r="U225" s="444"/>
      <c r="V225" s="444"/>
      <c r="W225" s="444"/>
      <c r="X225" s="331"/>
      <c r="Y225" s="331"/>
      <c r="Z225" s="331"/>
      <c r="AA225" s="331"/>
      <c r="AB225" s="444"/>
      <c r="AC225" s="331"/>
      <c r="AD225" s="331"/>
      <c r="AE225" s="331"/>
      <c r="AF225" s="331"/>
      <c r="AG225" s="331"/>
      <c r="AH225" s="331"/>
      <c r="AI225" s="444"/>
      <c r="AJ225" s="331"/>
      <c r="AK225" s="444"/>
      <c r="AL225" s="331"/>
      <c r="AM225" s="444"/>
      <c r="AN225" s="331"/>
      <c r="AO225" s="444"/>
      <c r="AP225" s="331"/>
      <c r="AQ225" s="331"/>
      <c r="AR225" s="331"/>
      <c r="AS225" s="331"/>
      <c r="AT225" s="331"/>
      <c r="AU225" s="331"/>
      <c r="AV225" s="331"/>
      <c r="AW225" s="331"/>
      <c r="AX225" s="331"/>
      <c r="AY225" s="331"/>
      <c r="AZ225" s="331"/>
      <c r="BA225" s="331"/>
      <c r="BB225" s="331"/>
      <c r="BC225" s="331"/>
    </row>
    <row r="226" spans="1:55">
      <c r="A226" s="331"/>
      <c r="B226" s="331"/>
      <c r="C226" s="331"/>
      <c r="D226" s="331"/>
      <c r="E226" s="331"/>
      <c r="F226" s="331"/>
      <c r="G226" s="331"/>
      <c r="H226" s="331"/>
      <c r="J226" s="331"/>
      <c r="K226" s="331"/>
      <c r="L226" s="444"/>
      <c r="M226" s="444"/>
      <c r="N226" s="331"/>
      <c r="O226" s="444"/>
      <c r="P226" s="444"/>
      <c r="Q226" s="331"/>
      <c r="R226" s="331"/>
      <c r="T226" s="331"/>
      <c r="U226" s="331"/>
      <c r="V226" s="331"/>
      <c r="W226" s="331"/>
      <c r="X226" s="331"/>
      <c r="Y226" s="444"/>
      <c r="Z226" s="331"/>
      <c r="AA226" s="331"/>
      <c r="AB226" s="444"/>
      <c r="AC226" s="444"/>
      <c r="AD226" s="444"/>
      <c r="AE226" s="331"/>
      <c r="AF226" s="331"/>
      <c r="AG226" s="331"/>
      <c r="AH226" s="444"/>
      <c r="AI226" s="331"/>
      <c r="AJ226" s="331"/>
      <c r="AK226" s="331"/>
      <c r="AL226" s="444"/>
      <c r="AM226" s="444"/>
      <c r="AN226" s="444"/>
      <c r="AO226" s="444"/>
      <c r="AP226" s="444"/>
      <c r="AQ226" s="444"/>
      <c r="AR226" s="331"/>
      <c r="AS226" s="331"/>
      <c r="AT226" s="444"/>
      <c r="AU226" s="331"/>
      <c r="AV226" s="331"/>
      <c r="AW226" s="331"/>
      <c r="AX226" s="331"/>
      <c r="AY226" s="331"/>
      <c r="AZ226" s="331"/>
      <c r="BA226" s="331"/>
      <c r="BB226" s="331"/>
      <c r="BC226" s="331"/>
    </row>
    <row r="227" spans="1:55">
      <c r="B227" s="331"/>
      <c r="C227" s="331"/>
      <c r="D227" s="331"/>
      <c r="E227" s="331"/>
      <c r="F227" s="331"/>
      <c r="G227" s="331"/>
      <c r="H227" s="444"/>
      <c r="J227" s="331"/>
      <c r="K227" s="331"/>
      <c r="L227" s="331"/>
      <c r="M227" s="331"/>
      <c r="N227" s="331"/>
      <c r="O227" s="331"/>
      <c r="P227" s="331"/>
      <c r="Q227" s="331"/>
      <c r="R227" s="331"/>
      <c r="T227" s="444"/>
      <c r="U227" s="444"/>
      <c r="V227" s="444"/>
      <c r="W227" s="331"/>
      <c r="X227" s="331"/>
      <c r="Y227" s="331"/>
      <c r="Z227" s="444"/>
      <c r="AA227" s="331"/>
      <c r="AB227" s="331"/>
      <c r="AC227" s="331"/>
      <c r="AD227" s="331"/>
      <c r="AE227" s="331"/>
      <c r="AF227" s="444"/>
      <c r="AG227" s="331"/>
      <c r="AH227" s="444"/>
      <c r="AI227" s="444"/>
      <c r="AJ227" s="331"/>
      <c r="AK227" s="331"/>
      <c r="AL227" s="444"/>
      <c r="AM227" s="444"/>
      <c r="AN227" s="331"/>
      <c r="AO227" s="444"/>
      <c r="AP227" s="331"/>
      <c r="AQ227" s="444"/>
      <c r="AR227" s="331"/>
      <c r="AS227" s="331"/>
      <c r="AT227" s="444"/>
      <c r="AU227" s="331"/>
      <c r="AV227" s="331"/>
      <c r="AW227" s="331"/>
      <c r="AX227" s="331"/>
      <c r="AY227" s="331"/>
      <c r="AZ227" s="331"/>
      <c r="BA227" s="331"/>
      <c r="BB227" s="331"/>
      <c r="BC227" s="331"/>
    </row>
    <row r="228" spans="1:55">
      <c r="D228" s="331"/>
      <c r="E228" s="331"/>
      <c r="G228" s="331"/>
      <c r="H228" s="331"/>
      <c r="J228" s="331"/>
      <c r="K228" s="331"/>
      <c r="L228" s="331"/>
      <c r="M228" s="331"/>
      <c r="N228" s="331"/>
      <c r="O228" s="331"/>
      <c r="P228" s="331"/>
      <c r="Q228" s="331"/>
      <c r="R228" s="331"/>
      <c r="T228" s="331"/>
      <c r="U228" s="331"/>
      <c r="V228" s="444"/>
      <c r="W228" s="331"/>
      <c r="X228" s="331"/>
      <c r="Y228" s="331"/>
      <c r="Z228" s="331"/>
      <c r="AA228" s="331"/>
      <c r="AB228" s="331"/>
      <c r="AC228" s="331"/>
      <c r="AD228" s="331"/>
      <c r="AE228" s="331"/>
      <c r="AF228" s="331"/>
      <c r="AG228" s="444"/>
      <c r="AH228" s="331"/>
      <c r="AI228" s="331"/>
      <c r="AK228" s="444"/>
      <c r="AL228" s="444"/>
      <c r="AM228" s="331"/>
      <c r="AN228" s="444"/>
      <c r="AO228" s="331"/>
      <c r="AP228" s="331"/>
      <c r="AQ228" s="444"/>
      <c r="AR228" s="331"/>
      <c r="AS228" s="331"/>
      <c r="AT228" s="444"/>
      <c r="AU228" s="331"/>
      <c r="AV228" s="331"/>
      <c r="AW228" s="331"/>
      <c r="AX228" s="331"/>
      <c r="AY228" s="331"/>
      <c r="AZ228" s="331"/>
      <c r="BA228" s="331"/>
      <c r="BB228" s="331"/>
      <c r="BC228" s="331"/>
    </row>
    <row r="229" spans="1:55">
      <c r="A229" s="331"/>
      <c r="B229" s="331"/>
      <c r="D229" s="331"/>
      <c r="E229" s="331"/>
      <c r="F229" s="331"/>
      <c r="G229" s="444"/>
      <c r="H229" s="331"/>
      <c r="J229" s="331"/>
      <c r="K229" s="331"/>
      <c r="L229" s="331"/>
      <c r="M229" s="331"/>
      <c r="N229" s="444"/>
      <c r="O229" s="331"/>
      <c r="P229" s="331"/>
      <c r="Q229" s="331"/>
      <c r="R229" s="331"/>
      <c r="T229" s="331"/>
      <c r="U229" s="444"/>
      <c r="V229" s="331"/>
      <c r="W229" s="331"/>
      <c r="X229" s="331"/>
      <c r="Y229" s="331"/>
      <c r="Z229" s="331"/>
      <c r="AA229" s="331"/>
      <c r="AB229" s="331"/>
      <c r="AC229" s="444"/>
      <c r="AD229" s="331"/>
      <c r="AE229" s="331"/>
      <c r="AF229" s="444"/>
      <c r="AG229" s="331"/>
      <c r="AH229" s="444"/>
      <c r="AI229" s="444"/>
      <c r="AJ229" s="331"/>
      <c r="AK229" s="444"/>
      <c r="AL229" s="444"/>
      <c r="AM229" s="331"/>
      <c r="AN229" s="444"/>
      <c r="AO229" s="444"/>
      <c r="AP229" s="444"/>
      <c r="AQ229" s="444"/>
      <c r="AR229" s="444"/>
      <c r="AS229" s="444"/>
      <c r="AT229" s="444"/>
      <c r="AU229" s="444"/>
      <c r="AV229" s="444"/>
      <c r="AW229" s="444"/>
      <c r="AX229" s="444"/>
      <c r="AY229" s="444"/>
      <c r="AZ229" s="444"/>
      <c r="BA229" s="444"/>
      <c r="BB229" s="444"/>
      <c r="BC229" s="444"/>
    </row>
    <row r="230" spans="1:55">
      <c r="C230" s="331"/>
      <c r="F230" s="331"/>
      <c r="G230" s="331"/>
      <c r="H230" s="331"/>
      <c r="J230" s="331"/>
      <c r="K230" s="331"/>
      <c r="L230" s="331"/>
      <c r="M230" s="331"/>
      <c r="N230" s="331"/>
      <c r="O230" s="331"/>
      <c r="P230" s="444"/>
      <c r="Q230" s="331"/>
      <c r="R230" s="331"/>
      <c r="T230" s="444"/>
      <c r="U230" s="444"/>
      <c r="V230" s="444"/>
      <c r="W230" s="331"/>
      <c r="X230" s="331"/>
      <c r="Y230" s="331"/>
      <c r="Z230" s="444"/>
      <c r="AA230" s="444"/>
      <c r="AB230" s="444"/>
      <c r="AC230" s="444"/>
      <c r="AD230" s="331"/>
      <c r="AE230" s="331"/>
      <c r="AF230" s="444"/>
      <c r="AG230" s="444"/>
      <c r="AH230" s="444"/>
      <c r="AI230" s="444"/>
      <c r="AJ230" s="331"/>
      <c r="AK230" s="331"/>
      <c r="AL230" s="444"/>
      <c r="AM230" s="444"/>
      <c r="AN230" s="331"/>
      <c r="AO230" s="444"/>
      <c r="AP230" s="331"/>
      <c r="AQ230" s="444"/>
      <c r="AR230" s="444"/>
      <c r="AS230" s="444"/>
      <c r="AT230" s="444"/>
      <c r="AU230" s="444"/>
      <c r="AV230" s="444"/>
      <c r="AW230" s="444"/>
      <c r="AX230" s="444"/>
      <c r="AY230" s="444"/>
      <c r="AZ230" s="444"/>
      <c r="BA230" s="444"/>
      <c r="BB230" s="444"/>
      <c r="BC230" s="444"/>
    </row>
    <row r="231" spans="1:55">
      <c r="A231" s="331"/>
      <c r="C231" s="331"/>
      <c r="D231" s="331"/>
      <c r="E231" s="331"/>
      <c r="F231" s="331"/>
      <c r="G231" s="331"/>
      <c r="H231" s="331"/>
      <c r="J231" s="444"/>
      <c r="K231" s="331"/>
      <c r="L231" s="444"/>
      <c r="M231" s="331"/>
      <c r="N231" s="331"/>
      <c r="O231" s="444"/>
      <c r="P231" s="331"/>
      <c r="Q231" s="444"/>
      <c r="R231" s="331"/>
      <c r="T231" s="444"/>
      <c r="U231" s="331"/>
      <c r="V231" s="331"/>
      <c r="W231" s="331"/>
      <c r="Y231" s="444"/>
      <c r="Z231" s="444"/>
      <c r="AA231" s="331"/>
      <c r="AB231" s="331"/>
      <c r="AC231" s="444"/>
      <c r="AD231" s="331"/>
      <c r="AE231" s="331"/>
      <c r="AF231" s="444"/>
      <c r="AG231" s="444"/>
      <c r="AH231" s="331"/>
      <c r="AI231" s="331"/>
      <c r="AJ231" s="331"/>
      <c r="AK231" s="331"/>
      <c r="AL231" s="331"/>
      <c r="AM231" s="331"/>
      <c r="AN231" s="444"/>
      <c r="AO231" s="444"/>
      <c r="AP231" s="331"/>
      <c r="AQ231" s="331"/>
      <c r="AR231" s="331"/>
      <c r="AS231" s="331"/>
      <c r="AT231" s="331"/>
      <c r="AU231" s="331"/>
      <c r="AV231" s="331"/>
      <c r="AW231" s="331"/>
      <c r="AX231" s="331"/>
      <c r="AY231" s="331"/>
      <c r="AZ231" s="331"/>
      <c r="BA231" s="331"/>
      <c r="BB231" s="331"/>
      <c r="BC231" s="331"/>
    </row>
    <row r="232" spans="1:55">
      <c r="B232" s="331"/>
      <c r="C232" s="331"/>
      <c r="D232" s="331"/>
      <c r="E232" s="331"/>
      <c r="F232" s="444"/>
      <c r="G232" s="444"/>
      <c r="H232" s="331"/>
      <c r="I232" s="331"/>
      <c r="J232" s="331"/>
      <c r="K232" s="331"/>
      <c r="L232" s="331"/>
      <c r="M232" s="331"/>
      <c r="N232" s="331"/>
      <c r="O232" s="331"/>
      <c r="P232" s="331"/>
      <c r="Q232" s="331"/>
      <c r="R232" s="331"/>
      <c r="T232" s="444"/>
      <c r="U232" s="331"/>
      <c r="V232" s="444"/>
      <c r="W232" s="444"/>
      <c r="X232" s="331"/>
      <c r="Y232" s="331"/>
      <c r="Z232" s="331"/>
      <c r="AA232" s="331"/>
      <c r="AB232" s="331"/>
      <c r="AC232" s="444"/>
      <c r="AD232" s="331"/>
      <c r="AE232" s="444"/>
      <c r="AF232" s="331"/>
      <c r="AG232" s="331"/>
      <c r="AH232" s="444"/>
      <c r="AI232" s="444"/>
      <c r="AJ232" s="331"/>
      <c r="AK232" s="331"/>
      <c r="AL232" s="444"/>
      <c r="AM232" s="444"/>
      <c r="AN232" s="444"/>
      <c r="AO232" s="444"/>
      <c r="AP232" s="331"/>
      <c r="AQ232" s="444"/>
      <c r="AR232" s="331"/>
      <c r="AS232" s="331"/>
      <c r="AT232" s="444"/>
      <c r="AU232" s="445"/>
      <c r="AV232" s="445"/>
      <c r="AW232" s="445"/>
      <c r="AX232" s="445"/>
      <c r="AY232" s="445"/>
      <c r="AZ232" s="445"/>
      <c r="BA232" s="445"/>
      <c r="BB232" s="445"/>
      <c r="BC232" s="445"/>
    </row>
    <row r="233" spans="1:55">
      <c r="C233" s="331"/>
      <c r="D233" s="331"/>
      <c r="E233" s="331"/>
      <c r="F233" s="331"/>
      <c r="G233" s="331"/>
      <c r="H233" s="331"/>
      <c r="J233" s="331"/>
      <c r="K233" s="444"/>
      <c r="L233" s="331"/>
      <c r="M233" s="331"/>
      <c r="N233" s="444"/>
      <c r="O233" s="331"/>
      <c r="P233" s="444"/>
      <c r="Q233" s="331"/>
      <c r="R233" s="444"/>
      <c r="S233" s="331"/>
      <c r="T233" s="331"/>
      <c r="U233" s="444"/>
      <c r="V233" s="444"/>
      <c r="W233" s="331"/>
      <c r="X233" s="331"/>
      <c r="Y233" s="331"/>
      <c r="Z233" s="331"/>
      <c r="AA233" s="331"/>
      <c r="AB233" s="444"/>
      <c r="AC233" s="445"/>
      <c r="AD233" s="331"/>
      <c r="AE233" s="331"/>
      <c r="AF233" s="331"/>
      <c r="AG233" s="444"/>
      <c r="AH233" s="444"/>
      <c r="AI233" s="331"/>
      <c r="AJ233" s="331"/>
      <c r="AK233" s="444"/>
      <c r="AL233" s="331"/>
      <c r="AM233" s="331"/>
      <c r="AN233" s="444"/>
      <c r="AO233" s="444"/>
      <c r="AP233" s="444"/>
      <c r="AQ233" s="444"/>
      <c r="AR233" s="444"/>
      <c r="AS233" s="444"/>
      <c r="AT233" s="444"/>
      <c r="AU233" s="444"/>
      <c r="AV233" s="444"/>
      <c r="AW233" s="444"/>
      <c r="AX233" s="444"/>
      <c r="AY233" s="444"/>
      <c r="AZ233" s="444"/>
      <c r="BA233" s="444"/>
      <c r="BB233" s="444"/>
      <c r="BC233" s="444"/>
    </row>
    <row r="234" spans="1:55">
      <c r="A234" s="331"/>
      <c r="B234" s="331"/>
      <c r="D234" s="331"/>
      <c r="E234" s="331"/>
      <c r="F234" s="331"/>
      <c r="G234" s="331"/>
      <c r="H234" s="331"/>
      <c r="I234" s="331"/>
      <c r="J234" s="331"/>
      <c r="K234" s="331"/>
      <c r="L234" s="331"/>
      <c r="M234" s="444"/>
      <c r="N234" s="331"/>
      <c r="O234" s="444"/>
      <c r="P234" s="331"/>
      <c r="Q234" s="331"/>
      <c r="R234" s="444"/>
      <c r="T234" s="444"/>
      <c r="U234" s="331"/>
      <c r="V234" s="331"/>
      <c r="W234" s="331"/>
      <c r="X234" s="331"/>
      <c r="Y234" s="444"/>
      <c r="Z234" s="331"/>
      <c r="AA234" s="444"/>
      <c r="AB234" s="331"/>
      <c r="AC234" s="444"/>
      <c r="AD234" s="444"/>
      <c r="AE234" s="331"/>
      <c r="AF234" s="331"/>
      <c r="AG234" s="444"/>
      <c r="AH234" s="444"/>
      <c r="AI234" s="331"/>
      <c r="AJ234" s="331"/>
      <c r="AK234" s="331"/>
      <c r="AL234" s="331"/>
      <c r="AM234" s="331"/>
      <c r="AN234" s="444"/>
      <c r="AO234" s="444"/>
      <c r="AP234" s="331"/>
      <c r="AQ234" s="444"/>
      <c r="AR234" s="331"/>
      <c r="AS234" s="331"/>
      <c r="AT234" s="331"/>
      <c r="AU234" s="331"/>
      <c r="AV234" s="331"/>
      <c r="AW234" s="331"/>
      <c r="AX234" s="331"/>
      <c r="AY234" s="331"/>
      <c r="AZ234" s="331"/>
      <c r="BA234" s="331"/>
      <c r="BB234" s="331"/>
      <c r="BC234" s="331"/>
    </row>
    <row r="235" spans="1:55">
      <c r="A235" s="331"/>
      <c r="B235" s="331"/>
      <c r="D235" s="331"/>
      <c r="E235" s="331"/>
      <c r="F235" s="331"/>
      <c r="G235" s="331"/>
      <c r="H235" s="331"/>
      <c r="J235" s="331"/>
      <c r="K235" s="331"/>
      <c r="L235" s="331"/>
      <c r="M235" s="331"/>
      <c r="N235" s="444"/>
      <c r="O235" s="331"/>
      <c r="P235" s="444"/>
      <c r="Q235" s="331"/>
      <c r="R235" s="331"/>
      <c r="T235" s="444"/>
      <c r="U235" s="331"/>
      <c r="V235" s="331"/>
      <c r="W235" s="331"/>
      <c r="X235" s="331"/>
      <c r="Y235" s="331"/>
      <c r="Z235" s="444"/>
      <c r="AA235" s="444"/>
      <c r="AB235" s="331"/>
      <c r="AC235" s="444"/>
      <c r="AD235" s="331"/>
      <c r="AE235" s="331"/>
      <c r="AF235" s="331"/>
      <c r="AG235" s="331"/>
      <c r="AH235" s="331"/>
      <c r="AI235" s="331"/>
      <c r="AJ235" s="331"/>
      <c r="AK235" s="331"/>
      <c r="AL235" s="331"/>
      <c r="AM235" s="331"/>
      <c r="AN235" s="331"/>
      <c r="AO235" s="444"/>
      <c r="AP235" s="331"/>
      <c r="AQ235" s="444"/>
      <c r="AR235" s="331"/>
      <c r="AS235" s="331"/>
      <c r="AT235" s="331"/>
      <c r="AU235" s="331"/>
      <c r="AV235" s="331"/>
      <c r="AW235" s="331"/>
      <c r="AX235" s="331"/>
      <c r="AY235" s="331"/>
      <c r="AZ235" s="331"/>
      <c r="BA235" s="331"/>
      <c r="BB235" s="331"/>
      <c r="BC235" s="331"/>
    </row>
    <row r="236" spans="1:55">
      <c r="D236" s="331"/>
      <c r="E236" s="331"/>
      <c r="F236" s="331"/>
      <c r="G236" s="331"/>
      <c r="H236" s="331"/>
      <c r="J236" s="331"/>
      <c r="K236" s="331"/>
      <c r="L236" s="331"/>
      <c r="M236" s="331"/>
      <c r="N236" s="331"/>
      <c r="O236" s="331"/>
      <c r="P236" s="444"/>
      <c r="Q236" s="331"/>
      <c r="R236" s="331"/>
      <c r="S236" s="331"/>
      <c r="T236" s="331"/>
      <c r="U236" s="444"/>
      <c r="V236" s="444"/>
      <c r="W236" s="331"/>
      <c r="Y236" s="444"/>
      <c r="Z236" s="331"/>
      <c r="AA236" s="331"/>
      <c r="AB236" s="331"/>
      <c r="AC236" s="444"/>
      <c r="AD236" s="331"/>
      <c r="AE236" s="444"/>
      <c r="AF236" s="331"/>
      <c r="AG236" s="331"/>
      <c r="AH236" s="331"/>
      <c r="AI236" s="331"/>
      <c r="AJ236" s="331"/>
      <c r="AK236" s="444"/>
      <c r="AL236" s="331"/>
      <c r="AM236" s="444"/>
      <c r="AN236" s="331"/>
      <c r="AO236" s="331"/>
      <c r="AP236" s="331"/>
      <c r="AQ236" s="444"/>
      <c r="AR236" s="331"/>
      <c r="AS236" s="331"/>
      <c r="AT236" s="331"/>
      <c r="AU236" s="331"/>
      <c r="AV236" s="331"/>
      <c r="AW236" s="331"/>
      <c r="AX236" s="331"/>
      <c r="AY236" s="331"/>
      <c r="AZ236" s="331"/>
      <c r="BA236" s="331"/>
      <c r="BB236" s="331"/>
      <c r="BC236" s="331"/>
    </row>
    <row r="237" spans="1:55">
      <c r="B237" s="331"/>
      <c r="C237" s="331"/>
      <c r="D237" s="331"/>
      <c r="E237" s="331"/>
      <c r="F237" s="331"/>
      <c r="G237" s="331"/>
      <c r="H237" s="331"/>
      <c r="I237" s="331"/>
      <c r="J237" s="331"/>
      <c r="K237" s="331"/>
      <c r="L237" s="331"/>
      <c r="M237" s="331"/>
      <c r="N237" s="444"/>
      <c r="O237" s="331"/>
      <c r="P237" s="444"/>
      <c r="Q237" s="331"/>
      <c r="R237" s="331"/>
      <c r="S237" s="331"/>
      <c r="T237" s="331"/>
      <c r="U237" s="331"/>
      <c r="V237" s="444"/>
      <c r="W237" s="331"/>
      <c r="X237" s="331"/>
      <c r="Y237" s="331"/>
      <c r="Z237" s="331"/>
      <c r="AA237" s="444"/>
      <c r="AB237" s="331"/>
      <c r="AC237" s="444"/>
      <c r="AD237" s="331"/>
      <c r="AE237" s="444"/>
      <c r="AF237" s="444"/>
      <c r="AG237" s="331"/>
      <c r="AH237" s="331"/>
      <c r="AI237" s="331"/>
      <c r="AJ237" s="331"/>
      <c r="AK237" s="444"/>
      <c r="AL237" s="331"/>
      <c r="AM237" s="444"/>
      <c r="AN237" s="444"/>
      <c r="AO237" s="444"/>
      <c r="AP237" s="331"/>
      <c r="AQ237" s="331"/>
      <c r="AR237" s="331"/>
      <c r="AS237" s="331"/>
      <c r="AT237" s="444"/>
      <c r="AU237" s="331"/>
      <c r="AV237" s="331"/>
      <c r="AW237" s="331"/>
      <c r="AX237" s="331"/>
      <c r="AY237" s="331"/>
      <c r="AZ237" s="331"/>
      <c r="BA237" s="331"/>
      <c r="BB237" s="331"/>
      <c r="BC237" s="331"/>
    </row>
    <row r="238" spans="1:55">
      <c r="B238" s="444"/>
      <c r="D238" s="331"/>
      <c r="E238" s="331"/>
      <c r="G238" s="331"/>
      <c r="H238" s="331"/>
      <c r="J238" s="331"/>
      <c r="K238" s="444"/>
      <c r="L238" s="331"/>
      <c r="M238" s="331"/>
      <c r="N238" s="331"/>
      <c r="O238" s="444"/>
      <c r="P238" s="444"/>
      <c r="Q238" s="331"/>
      <c r="R238" s="331"/>
      <c r="T238" s="331"/>
      <c r="U238" s="331"/>
      <c r="V238" s="444"/>
      <c r="W238" s="331"/>
      <c r="X238" s="331"/>
      <c r="Y238" s="331"/>
      <c r="Z238" s="331"/>
      <c r="AA238" s="444"/>
      <c r="AB238" s="444"/>
      <c r="AC238" s="331"/>
      <c r="AD238" s="331"/>
      <c r="AE238" s="444"/>
      <c r="AF238" s="331"/>
      <c r="AG238" s="331"/>
      <c r="AH238" s="444"/>
      <c r="AI238" s="331"/>
      <c r="AJ238" s="331"/>
      <c r="AK238" s="444"/>
      <c r="AL238" s="444"/>
      <c r="AM238" s="331"/>
      <c r="AN238" s="331"/>
      <c r="AO238" s="331"/>
      <c r="AP238" s="444"/>
      <c r="AQ238" s="444"/>
      <c r="AR238" s="331"/>
      <c r="AS238" s="331"/>
      <c r="AT238" s="444"/>
      <c r="AU238" s="331"/>
      <c r="AV238" s="331"/>
      <c r="AW238" s="331"/>
      <c r="AX238" s="331"/>
      <c r="AY238" s="331"/>
      <c r="AZ238" s="331"/>
      <c r="BA238" s="331"/>
      <c r="BB238" s="331"/>
      <c r="BC238" s="331"/>
    </row>
    <row r="239" spans="1:55">
      <c r="B239" s="331"/>
      <c r="C239" s="331"/>
      <c r="D239" s="331"/>
      <c r="E239" s="331"/>
      <c r="F239" s="331"/>
      <c r="G239" s="331"/>
      <c r="H239" s="331"/>
      <c r="J239" s="444"/>
      <c r="K239" s="331"/>
      <c r="L239" s="444"/>
      <c r="M239" s="331"/>
      <c r="N239" s="331"/>
      <c r="O239" s="444"/>
      <c r="P239" s="331"/>
      <c r="Q239" s="331"/>
      <c r="R239" s="444"/>
      <c r="T239" s="331"/>
      <c r="U239" s="331"/>
      <c r="V239" s="444"/>
      <c r="W239" s="331"/>
      <c r="X239" s="331"/>
      <c r="Y239" s="444"/>
      <c r="Z239" s="331"/>
      <c r="AA239" s="331"/>
      <c r="AB239" s="331"/>
      <c r="AC239" s="331"/>
      <c r="AD239" s="444"/>
      <c r="AE239" s="331"/>
      <c r="AF239" s="331"/>
      <c r="AG239" s="331"/>
      <c r="AH239" s="444"/>
      <c r="AI239" s="331"/>
      <c r="AJ239" s="331"/>
      <c r="AK239" s="331"/>
      <c r="AL239" s="444"/>
      <c r="AM239" s="444"/>
      <c r="AN239" s="444"/>
      <c r="AO239" s="445"/>
      <c r="AP239" s="331"/>
      <c r="AQ239" s="331"/>
      <c r="AR239" s="331"/>
      <c r="AS239" s="331"/>
      <c r="AT239" s="444"/>
      <c r="AU239" s="331"/>
      <c r="AV239" s="331"/>
      <c r="AW239" s="331"/>
      <c r="AX239" s="331"/>
      <c r="AY239" s="331"/>
      <c r="AZ239" s="331"/>
      <c r="BA239" s="331"/>
      <c r="BB239" s="331"/>
      <c r="BC239" s="331"/>
    </row>
    <row r="240" spans="1:55">
      <c r="A240" s="331"/>
      <c r="B240" s="331"/>
      <c r="C240" s="331"/>
      <c r="D240" s="331"/>
      <c r="E240" s="331"/>
      <c r="G240" s="331"/>
      <c r="H240" s="331"/>
      <c r="J240" s="331"/>
      <c r="K240" s="444"/>
      <c r="L240" s="331"/>
      <c r="M240" s="331"/>
      <c r="N240" s="331"/>
      <c r="O240" s="331"/>
      <c r="P240" s="444"/>
      <c r="Q240" s="331"/>
      <c r="R240" s="331"/>
      <c r="S240" s="331"/>
      <c r="T240" s="444"/>
      <c r="U240" s="444"/>
      <c r="V240" s="444"/>
      <c r="W240" s="331"/>
      <c r="Y240" s="331"/>
      <c r="Z240" s="331"/>
      <c r="AA240" s="444"/>
      <c r="AB240" s="331"/>
      <c r="AC240" s="444"/>
      <c r="AD240" s="331"/>
      <c r="AE240" s="444"/>
      <c r="AF240" s="331"/>
      <c r="AG240" s="331"/>
      <c r="AH240" s="331"/>
      <c r="AI240" s="331"/>
      <c r="AJ240" s="331"/>
      <c r="AK240" s="331"/>
      <c r="AL240" s="331"/>
      <c r="AM240" s="331"/>
      <c r="AN240" s="331"/>
      <c r="AO240" s="444"/>
      <c r="AP240" s="331"/>
      <c r="AQ240" s="331"/>
      <c r="AR240" s="331"/>
      <c r="AS240" s="331"/>
      <c r="AT240" s="444"/>
      <c r="AU240" s="331"/>
      <c r="AV240" s="331"/>
      <c r="AW240" s="331"/>
      <c r="AX240" s="331"/>
      <c r="AY240" s="331"/>
      <c r="AZ240" s="331"/>
      <c r="BA240" s="331"/>
      <c r="BB240" s="331"/>
      <c r="BC240" s="331"/>
    </row>
    <row r="241" spans="1:55">
      <c r="A241" s="331"/>
      <c r="B241" s="331"/>
      <c r="D241" s="331"/>
      <c r="G241" s="444"/>
      <c r="H241" s="331"/>
      <c r="J241" s="331"/>
      <c r="K241" s="331"/>
      <c r="L241" s="331"/>
      <c r="M241" s="444"/>
      <c r="N241" s="331"/>
      <c r="O241" s="331"/>
      <c r="P241" s="331"/>
      <c r="Q241" s="331"/>
      <c r="R241" s="331"/>
      <c r="T241" s="331"/>
      <c r="U241" s="331"/>
      <c r="V241" s="331"/>
      <c r="W241" s="331"/>
      <c r="X241" s="331"/>
      <c r="Y241" s="331"/>
      <c r="Z241" s="331"/>
      <c r="AA241" s="444"/>
      <c r="AB241" s="444"/>
      <c r="AC241" s="331"/>
      <c r="AD241" s="331"/>
      <c r="AE241" s="331"/>
      <c r="AF241" s="331"/>
      <c r="AG241" s="331"/>
      <c r="AH241" s="331"/>
      <c r="AI241" s="444"/>
      <c r="AJ241" s="331"/>
      <c r="AK241" s="331"/>
      <c r="AL241" s="331"/>
      <c r="AM241" s="331"/>
      <c r="AN241" s="444"/>
      <c r="AO241" s="444"/>
      <c r="AP241" s="331"/>
      <c r="AQ241" s="444"/>
      <c r="AR241" s="331"/>
      <c r="AS241" s="331"/>
      <c r="AT241" s="444"/>
      <c r="AU241" s="331"/>
      <c r="AV241" s="331"/>
      <c r="AW241" s="331"/>
      <c r="AX241" s="331"/>
      <c r="AY241" s="331"/>
      <c r="AZ241" s="331"/>
      <c r="BA241" s="331"/>
      <c r="BB241" s="331"/>
      <c r="BC241" s="331"/>
    </row>
    <row r="242" spans="1:55">
      <c r="A242" s="331"/>
      <c r="D242" s="331"/>
      <c r="E242" s="331"/>
      <c r="F242" s="331"/>
      <c r="G242" s="331"/>
      <c r="H242" s="331"/>
      <c r="J242" s="445"/>
      <c r="K242" s="444"/>
      <c r="L242" s="331"/>
      <c r="M242" s="444"/>
      <c r="N242" s="331"/>
      <c r="O242" s="331"/>
      <c r="P242" s="331"/>
      <c r="Q242" s="331"/>
      <c r="R242" s="331"/>
      <c r="S242" s="331"/>
      <c r="T242" s="331"/>
      <c r="U242" s="331"/>
      <c r="V242" s="331"/>
      <c r="W242" s="331"/>
      <c r="X242" s="331"/>
      <c r="Y242" s="331"/>
      <c r="Z242" s="331"/>
      <c r="AA242" s="331"/>
      <c r="AB242" s="331"/>
      <c r="AC242" s="444"/>
      <c r="AD242" s="444"/>
      <c r="AE242" s="331"/>
      <c r="AF242" s="444"/>
      <c r="AG242" s="331"/>
      <c r="AH242" s="444"/>
      <c r="AI242" s="331"/>
      <c r="AJ242" s="331"/>
      <c r="AK242" s="444"/>
      <c r="AL242" s="331"/>
      <c r="AM242" s="444"/>
      <c r="AN242" s="444"/>
      <c r="AO242" s="444"/>
      <c r="AP242" s="331"/>
      <c r="AQ242" s="444"/>
      <c r="AR242" s="331"/>
      <c r="AS242" s="331"/>
      <c r="AT242" s="331"/>
      <c r="AU242" s="331"/>
      <c r="AV242" s="331"/>
      <c r="AW242" s="331"/>
      <c r="AX242" s="331"/>
      <c r="AY242" s="331"/>
      <c r="AZ242" s="331"/>
      <c r="BA242" s="331"/>
      <c r="BB242" s="331"/>
      <c r="BC242" s="331"/>
    </row>
    <row r="243" spans="1:55">
      <c r="B243" s="331"/>
      <c r="D243" s="331"/>
      <c r="F243" s="331"/>
      <c r="G243" s="331"/>
      <c r="H243" s="331"/>
      <c r="J243" s="444"/>
      <c r="K243" s="444"/>
      <c r="L243" s="444"/>
      <c r="M243" s="331"/>
      <c r="N243" s="331"/>
      <c r="O243" s="444"/>
      <c r="P243" s="331"/>
      <c r="Q243" s="331"/>
      <c r="R243" s="444"/>
      <c r="T243" s="331"/>
      <c r="U243" s="331"/>
      <c r="V243" s="444"/>
      <c r="W243" s="331"/>
      <c r="Y243" s="331"/>
      <c r="Z243" s="331"/>
      <c r="AA243" s="331"/>
      <c r="AB243" s="331"/>
      <c r="AC243" s="331"/>
      <c r="AD243" s="331"/>
      <c r="AE243" s="331"/>
      <c r="AF243" s="331"/>
      <c r="AG243" s="331"/>
      <c r="AH243" s="331"/>
      <c r="AI243" s="444"/>
      <c r="AJ243" s="331"/>
      <c r="AK243" s="331"/>
      <c r="AL243" s="444"/>
      <c r="AM243" s="331"/>
      <c r="AN243" s="331"/>
      <c r="AO243" s="331"/>
      <c r="AP243" s="331"/>
      <c r="AQ243" s="444"/>
      <c r="AR243" s="331"/>
      <c r="AS243" s="331"/>
      <c r="AT243" s="331"/>
      <c r="AU243" s="444"/>
      <c r="AV243" s="444"/>
      <c r="AW243" s="444"/>
      <c r="AX243" s="444"/>
      <c r="AY243" s="444"/>
      <c r="AZ243" s="444"/>
      <c r="BA243" s="444"/>
      <c r="BB243" s="444"/>
      <c r="BC243" s="444"/>
    </row>
    <row r="244" spans="1:55">
      <c r="A244" s="331"/>
      <c r="B244" s="331"/>
      <c r="C244" s="331"/>
      <c r="D244" s="331"/>
      <c r="E244" s="331"/>
      <c r="F244" s="331"/>
      <c r="G244" s="331"/>
      <c r="H244" s="331"/>
      <c r="I244" s="331"/>
      <c r="J244" s="331"/>
      <c r="K244" s="444"/>
      <c r="L244" s="331"/>
      <c r="M244" s="331"/>
      <c r="N244" s="331"/>
      <c r="O244" s="444"/>
      <c r="P244" s="444"/>
      <c r="Q244" s="444"/>
      <c r="R244" s="331"/>
      <c r="S244" s="331"/>
      <c r="T244" s="444"/>
      <c r="U244" s="331"/>
      <c r="V244" s="444"/>
      <c r="W244" s="331"/>
      <c r="X244" s="331"/>
      <c r="Y244" s="331"/>
      <c r="Z244" s="444"/>
      <c r="AA244" s="331"/>
      <c r="AB244" s="444"/>
      <c r="AC244" s="331"/>
      <c r="AD244" s="331"/>
      <c r="AE244" s="331"/>
      <c r="AF244" s="444"/>
      <c r="AG244" s="444"/>
      <c r="AH244" s="444"/>
      <c r="AI244" s="331"/>
      <c r="AJ244" s="331"/>
      <c r="AK244" s="331"/>
      <c r="AL244" s="331"/>
      <c r="AM244" s="331"/>
      <c r="AN244" s="444"/>
      <c r="AO244" s="444"/>
      <c r="AP244" s="444"/>
      <c r="AQ244" s="331"/>
      <c r="AR244" s="331"/>
      <c r="AS244" s="331"/>
      <c r="AT244" s="444"/>
      <c r="AU244" s="331"/>
      <c r="AV244" s="331"/>
      <c r="AW244" s="331"/>
      <c r="AX244" s="331"/>
      <c r="AY244" s="331"/>
      <c r="AZ244" s="331"/>
      <c r="BA244" s="331"/>
      <c r="BB244" s="331"/>
      <c r="BC244" s="331"/>
    </row>
    <row r="245" spans="1:55">
      <c r="B245" s="331"/>
      <c r="C245" s="331"/>
      <c r="D245" s="331"/>
      <c r="E245" s="331"/>
      <c r="F245" s="331"/>
      <c r="G245" s="331"/>
      <c r="H245" s="331"/>
      <c r="J245" s="331"/>
      <c r="K245" s="331"/>
      <c r="L245" s="331"/>
      <c r="M245" s="331"/>
      <c r="N245" s="331"/>
      <c r="O245" s="331"/>
      <c r="P245" s="331"/>
      <c r="R245" s="331"/>
      <c r="S245" s="331"/>
      <c r="T245" s="331"/>
      <c r="U245" s="444"/>
      <c r="V245" s="331"/>
      <c r="W245" s="331"/>
      <c r="X245" s="331"/>
      <c r="Y245" s="331"/>
      <c r="Z245" s="331"/>
      <c r="AA245" s="331"/>
      <c r="AB245" s="444"/>
      <c r="AC245" s="444"/>
      <c r="AD245" s="444"/>
      <c r="AE245" s="331"/>
      <c r="AF245" s="331"/>
      <c r="AG245" s="444"/>
      <c r="AH245" s="331"/>
      <c r="AI245" s="331"/>
      <c r="AJ245" s="331"/>
      <c r="AK245" s="331"/>
      <c r="AL245" s="331"/>
      <c r="AM245" s="444"/>
      <c r="AN245" s="444"/>
      <c r="AO245" s="331"/>
      <c r="AP245" s="444"/>
      <c r="AQ245" s="444"/>
      <c r="AR245" s="444"/>
      <c r="AS245" s="444"/>
      <c r="AT245" s="444"/>
      <c r="AU245" s="444"/>
      <c r="AV245" s="444"/>
      <c r="AW245" s="444"/>
      <c r="AX245" s="444"/>
      <c r="AY245" s="444"/>
      <c r="AZ245" s="444"/>
      <c r="BA245" s="444"/>
      <c r="BB245" s="444"/>
      <c r="BC245" s="444"/>
    </row>
    <row r="246" spans="1:55">
      <c r="A246" s="331"/>
      <c r="B246" s="331"/>
      <c r="D246" s="444"/>
      <c r="E246" s="331"/>
      <c r="F246" s="331"/>
      <c r="G246" s="331"/>
      <c r="H246" s="444"/>
      <c r="J246" s="331"/>
      <c r="K246" s="331"/>
      <c r="L246" s="444"/>
      <c r="M246" s="331"/>
      <c r="N246" s="444"/>
      <c r="O246" s="331"/>
      <c r="P246" s="445"/>
      <c r="Q246" s="331"/>
      <c r="R246" s="331"/>
      <c r="T246" s="444"/>
      <c r="U246" s="444"/>
      <c r="V246" s="331"/>
      <c r="W246" s="331"/>
      <c r="X246" s="331"/>
      <c r="Y246" s="331"/>
      <c r="Z246" s="331"/>
      <c r="AA246" s="331"/>
      <c r="AB246" s="331"/>
      <c r="AC246" s="445"/>
      <c r="AD246" s="331"/>
      <c r="AE246" s="331"/>
      <c r="AF246" s="444"/>
      <c r="AG246" s="331"/>
      <c r="AH246" s="444"/>
      <c r="AI246" s="331"/>
      <c r="AJ246" s="331"/>
      <c r="AK246" s="444"/>
      <c r="AL246" s="331"/>
      <c r="AM246" s="444"/>
      <c r="AN246" s="331"/>
      <c r="AO246" s="331"/>
      <c r="AP246" s="444"/>
      <c r="AQ246" s="331"/>
      <c r="AR246" s="331"/>
      <c r="AS246" s="331"/>
      <c r="AT246" s="331"/>
      <c r="AU246" s="444"/>
      <c r="AV246" s="444"/>
      <c r="AW246" s="444"/>
      <c r="AX246" s="444"/>
      <c r="AY246" s="444"/>
      <c r="AZ246" s="444"/>
      <c r="BA246" s="444"/>
      <c r="BB246" s="444"/>
      <c r="BC246" s="444"/>
    </row>
    <row r="247" spans="1:55">
      <c r="D247" s="444"/>
      <c r="E247" s="331"/>
      <c r="F247" s="331"/>
      <c r="G247" s="331"/>
      <c r="H247" s="331"/>
      <c r="J247" s="331"/>
      <c r="K247" s="331"/>
      <c r="L247" s="331"/>
      <c r="M247" s="331"/>
      <c r="N247" s="444"/>
      <c r="O247" s="331"/>
      <c r="P247" s="331"/>
      <c r="Q247" s="331"/>
      <c r="T247" s="331"/>
      <c r="U247" s="444"/>
      <c r="V247" s="331"/>
      <c r="W247" s="331"/>
      <c r="Y247" s="331"/>
      <c r="Z247" s="331"/>
      <c r="AA247" s="331"/>
      <c r="AB247" s="331"/>
      <c r="AC247" s="444"/>
      <c r="AD247" s="331"/>
      <c r="AE247" s="331"/>
      <c r="AF247" s="444"/>
      <c r="AG247" s="331"/>
      <c r="AH247" s="331"/>
      <c r="AI247" s="331"/>
      <c r="AJ247" s="331"/>
      <c r="AK247" s="444"/>
      <c r="AL247" s="331"/>
      <c r="AM247" s="331"/>
      <c r="AN247" s="444"/>
      <c r="AO247" s="444"/>
      <c r="AP247" s="331"/>
      <c r="AQ247" s="331"/>
      <c r="AR247" s="331"/>
      <c r="AS247" s="331"/>
      <c r="AT247" s="444"/>
      <c r="AU247" s="331"/>
      <c r="AV247" s="331"/>
      <c r="AW247" s="331"/>
      <c r="AX247" s="331"/>
      <c r="AY247" s="331"/>
      <c r="AZ247" s="331"/>
      <c r="BA247" s="331"/>
      <c r="BB247" s="331"/>
      <c r="BC247" s="331"/>
    </row>
    <row r="248" spans="1:55">
      <c r="D248" s="331"/>
      <c r="E248" s="331"/>
      <c r="G248" s="331"/>
      <c r="H248" s="331"/>
      <c r="J248" s="444"/>
      <c r="K248" s="444"/>
      <c r="L248" s="444"/>
      <c r="M248" s="331"/>
      <c r="N248" s="331"/>
      <c r="O248" s="444"/>
      <c r="P248" s="444"/>
      <c r="Q248" s="331"/>
      <c r="R248" s="331"/>
      <c r="S248" s="331"/>
      <c r="T248" s="331"/>
      <c r="U248" s="331"/>
      <c r="V248" s="331"/>
      <c r="W248" s="444"/>
      <c r="X248" s="331"/>
      <c r="Y248" s="331"/>
      <c r="Z248" s="331"/>
      <c r="AA248" s="444"/>
      <c r="AB248" s="331"/>
      <c r="AC248" s="444"/>
      <c r="AD248" s="331"/>
      <c r="AE248" s="331"/>
      <c r="AF248" s="331"/>
      <c r="AG248" s="444"/>
      <c r="AH248" s="331"/>
      <c r="AI248" s="331"/>
      <c r="AK248" s="444"/>
      <c r="AL248" s="331"/>
      <c r="AM248" s="331"/>
      <c r="AN248" s="444"/>
      <c r="AO248" s="444"/>
      <c r="AP248" s="444"/>
      <c r="AQ248" s="444"/>
      <c r="AR248" s="444"/>
      <c r="AS248" s="444"/>
      <c r="AT248" s="444"/>
      <c r="AU248" s="444"/>
      <c r="AV248" s="444"/>
      <c r="AW248" s="444"/>
      <c r="AX248" s="444"/>
      <c r="AY248" s="444"/>
      <c r="AZ248" s="444"/>
      <c r="BA248" s="444"/>
      <c r="BB248" s="444"/>
      <c r="BC248" s="444"/>
    </row>
    <row r="249" spans="1:55">
      <c r="B249" s="445"/>
      <c r="C249" s="331"/>
      <c r="D249" s="331"/>
      <c r="E249" s="331"/>
      <c r="F249" s="331"/>
      <c r="G249" s="331"/>
      <c r="H249" s="331"/>
      <c r="J249" s="331"/>
      <c r="L249" s="331"/>
      <c r="M249" s="331"/>
      <c r="N249" s="444"/>
      <c r="O249" s="331"/>
      <c r="P249" s="444"/>
      <c r="Q249" s="331"/>
      <c r="R249" s="331"/>
      <c r="T249" s="331"/>
      <c r="U249" s="331"/>
      <c r="V249" s="331"/>
      <c r="W249" s="331"/>
      <c r="X249" s="331"/>
      <c r="Y249" s="445"/>
      <c r="Z249" s="331"/>
      <c r="AA249" s="444"/>
      <c r="AB249" s="331"/>
      <c r="AC249" s="331"/>
      <c r="AD249" s="331"/>
      <c r="AE249" s="331"/>
      <c r="AF249" s="444"/>
      <c r="AG249" s="331"/>
      <c r="AH249" s="331"/>
      <c r="AI249" s="444"/>
      <c r="AJ249" s="331"/>
      <c r="AK249" s="331"/>
      <c r="AL249" s="444"/>
      <c r="AM249" s="331"/>
      <c r="AN249" s="331"/>
      <c r="AO249" s="444"/>
      <c r="AP249" s="331"/>
      <c r="AQ249" s="331"/>
      <c r="AR249" s="331"/>
      <c r="AS249" s="331"/>
      <c r="AT249" s="444"/>
      <c r="AU249" s="331"/>
      <c r="AV249" s="331"/>
      <c r="AW249" s="331"/>
      <c r="AX249" s="331"/>
      <c r="AY249" s="331"/>
      <c r="AZ249" s="331"/>
      <c r="BA249" s="331"/>
      <c r="BB249" s="331"/>
      <c r="BC249" s="331"/>
    </row>
    <row r="250" spans="1:55">
      <c r="B250" s="331"/>
      <c r="D250" s="331"/>
      <c r="E250" s="331"/>
      <c r="F250" s="331"/>
      <c r="G250" s="331"/>
      <c r="H250" s="331"/>
      <c r="J250" s="444"/>
      <c r="K250" s="331"/>
      <c r="L250" s="444"/>
      <c r="M250" s="444"/>
      <c r="N250" s="444"/>
      <c r="O250" s="444"/>
      <c r="P250" s="331"/>
      <c r="Q250" s="331"/>
      <c r="R250" s="331"/>
      <c r="S250" s="331"/>
      <c r="T250" s="444"/>
      <c r="U250" s="444"/>
      <c r="V250" s="444"/>
      <c r="W250" s="331"/>
      <c r="X250" s="331"/>
      <c r="Y250" s="331"/>
      <c r="Z250" s="331"/>
      <c r="AA250" s="331"/>
      <c r="AB250" s="331"/>
      <c r="AC250" s="331"/>
      <c r="AD250" s="331"/>
      <c r="AE250" s="331"/>
      <c r="AF250" s="444"/>
      <c r="AG250" s="331"/>
      <c r="AH250" s="331"/>
      <c r="AI250" s="331"/>
      <c r="AK250" s="331"/>
      <c r="AL250" s="331"/>
      <c r="AM250" s="444"/>
      <c r="AN250" s="331"/>
      <c r="AO250" s="331"/>
      <c r="AP250" s="331"/>
      <c r="AQ250" s="444"/>
      <c r="AR250" s="331"/>
      <c r="AS250" s="331"/>
      <c r="AT250" s="444"/>
      <c r="AU250" s="444"/>
      <c r="AV250" s="444"/>
      <c r="AW250" s="444"/>
      <c r="AX250" s="444"/>
      <c r="AY250" s="444"/>
      <c r="AZ250" s="444"/>
      <c r="BA250" s="444"/>
      <c r="BB250" s="444"/>
      <c r="BC250" s="444"/>
    </row>
    <row r="251" spans="1:55">
      <c r="A251" s="331"/>
      <c r="B251" s="331"/>
      <c r="D251" s="331"/>
      <c r="F251" s="331"/>
      <c r="G251" s="331"/>
      <c r="H251" s="331"/>
      <c r="J251" s="331"/>
      <c r="K251" s="331"/>
      <c r="L251" s="331"/>
      <c r="M251" s="331"/>
      <c r="N251" s="331"/>
      <c r="O251" s="331"/>
      <c r="P251" s="444"/>
      <c r="Q251" s="331"/>
      <c r="R251" s="444"/>
      <c r="S251" s="331"/>
      <c r="T251" s="331"/>
      <c r="U251" s="444"/>
      <c r="V251" s="331"/>
      <c r="W251" s="331"/>
      <c r="X251" s="331"/>
      <c r="Y251" s="444"/>
      <c r="Z251" s="331"/>
      <c r="AA251" s="331"/>
      <c r="AB251" s="444"/>
      <c r="AC251" s="444"/>
      <c r="AD251" s="331"/>
      <c r="AE251" s="331"/>
      <c r="AF251" s="331"/>
      <c r="AG251" s="331"/>
      <c r="AH251" s="331"/>
      <c r="AI251" s="444"/>
      <c r="AJ251" s="331"/>
      <c r="AK251" s="331"/>
      <c r="AL251" s="444"/>
      <c r="AM251" s="331"/>
      <c r="AN251" s="331"/>
      <c r="AO251" s="444"/>
      <c r="AP251" s="331"/>
      <c r="AQ251" s="444"/>
      <c r="AR251" s="331"/>
      <c r="AS251" s="331"/>
      <c r="AT251" s="444"/>
      <c r="AU251" s="331"/>
      <c r="AV251" s="331"/>
      <c r="AW251" s="331"/>
      <c r="AX251" s="331"/>
      <c r="AY251" s="331"/>
      <c r="AZ251" s="331"/>
      <c r="BA251" s="331"/>
      <c r="BB251" s="331"/>
      <c r="BC251" s="331"/>
    </row>
    <row r="252" spans="1:55">
      <c r="A252" s="331"/>
      <c r="B252" s="331"/>
      <c r="C252" s="331"/>
      <c r="D252" s="331"/>
      <c r="E252" s="331"/>
      <c r="F252" s="331"/>
      <c r="G252" s="331"/>
      <c r="H252" s="444"/>
      <c r="I252" s="331"/>
      <c r="J252" s="331"/>
      <c r="K252" s="331"/>
      <c r="L252" s="331"/>
      <c r="M252" s="331"/>
      <c r="N252" s="331"/>
      <c r="O252" s="331"/>
      <c r="P252" s="444"/>
      <c r="Q252" s="331"/>
      <c r="R252" s="331"/>
      <c r="T252" s="331"/>
      <c r="U252" s="444"/>
      <c r="V252" s="331"/>
      <c r="W252" s="331"/>
      <c r="X252" s="331"/>
      <c r="Y252" s="331"/>
      <c r="Z252" s="444"/>
      <c r="AA252" s="331"/>
      <c r="AB252" s="331"/>
      <c r="AC252" s="444"/>
      <c r="AD252" s="331"/>
      <c r="AE252" s="331"/>
      <c r="AF252" s="331"/>
      <c r="AG252" s="331"/>
      <c r="AH252" s="444"/>
      <c r="AI252" s="331"/>
      <c r="AJ252" s="331"/>
      <c r="AK252" s="444"/>
      <c r="AL252" s="444"/>
      <c r="AM252" s="331"/>
      <c r="AN252" s="444"/>
      <c r="AO252" s="331"/>
      <c r="AP252" s="444"/>
      <c r="AQ252" s="444"/>
      <c r="AR252" s="444"/>
      <c r="AS252" s="444"/>
      <c r="AT252" s="444"/>
      <c r="AU252" s="444"/>
      <c r="AV252" s="444"/>
      <c r="AW252" s="444"/>
      <c r="AX252" s="444"/>
      <c r="AY252" s="444"/>
      <c r="AZ252" s="444"/>
      <c r="BA252" s="444"/>
      <c r="BB252" s="444"/>
      <c r="BC252" s="444"/>
    </row>
    <row r="253" spans="1:55">
      <c r="D253" s="331"/>
      <c r="E253" s="331"/>
      <c r="F253" s="331"/>
      <c r="G253" s="331"/>
      <c r="H253" s="331"/>
      <c r="I253" s="331"/>
      <c r="J253" s="331"/>
      <c r="K253" s="444"/>
      <c r="L253" s="331"/>
      <c r="M253" s="331"/>
      <c r="N253" s="444"/>
      <c r="O253" s="444"/>
      <c r="P253" s="331"/>
      <c r="Q253" s="331"/>
      <c r="R253" s="331"/>
      <c r="S253" s="331"/>
      <c r="T253" s="444"/>
      <c r="U253" s="444"/>
      <c r="V253" s="331"/>
      <c r="W253" s="331"/>
      <c r="Y253" s="444"/>
      <c r="Z253" s="331"/>
      <c r="AA253" s="331"/>
      <c r="AB253" s="444"/>
      <c r="AC253" s="444"/>
      <c r="AD253" s="331"/>
      <c r="AE253" s="331"/>
      <c r="AF253" s="331"/>
      <c r="AG253" s="331"/>
      <c r="AH253" s="444"/>
      <c r="AI253" s="331"/>
      <c r="AJ253" s="331"/>
      <c r="AK253" s="444"/>
      <c r="AL253" s="331"/>
      <c r="AM253" s="444"/>
      <c r="AN253" s="444"/>
      <c r="AO253" s="331"/>
      <c r="AP253" s="331"/>
      <c r="AQ253" s="444"/>
      <c r="AR253" s="331"/>
      <c r="AS253" s="331"/>
      <c r="AT253" s="444"/>
      <c r="AU253" s="331"/>
      <c r="AV253" s="331"/>
      <c r="AW253" s="331"/>
      <c r="AX253" s="331"/>
      <c r="AY253" s="331"/>
      <c r="AZ253" s="331"/>
      <c r="BA253" s="331"/>
      <c r="BB253" s="331"/>
      <c r="BC253" s="331"/>
    </row>
    <row r="254" spans="1:55">
      <c r="A254" s="331"/>
      <c r="B254" s="331"/>
      <c r="C254" s="331"/>
      <c r="D254" s="331"/>
      <c r="E254" s="331"/>
      <c r="G254" s="331"/>
      <c r="H254" s="331"/>
      <c r="I254" s="331"/>
      <c r="J254" s="331"/>
      <c r="K254" s="331"/>
      <c r="L254" s="331"/>
      <c r="M254" s="331"/>
      <c r="N254" s="444"/>
      <c r="O254" s="331"/>
      <c r="P254" s="331"/>
      <c r="Q254" s="331"/>
      <c r="R254" s="444"/>
      <c r="S254" s="331"/>
      <c r="T254" s="331"/>
      <c r="U254" s="331"/>
      <c r="V254" s="444"/>
      <c r="W254" s="331"/>
      <c r="Y254" s="331"/>
      <c r="Z254" s="331"/>
      <c r="AA254" s="331"/>
      <c r="AB254" s="331"/>
      <c r="AC254" s="444"/>
      <c r="AD254" s="331"/>
      <c r="AE254" s="331"/>
      <c r="AF254" s="444"/>
      <c r="AG254" s="444"/>
      <c r="AH254" s="444"/>
      <c r="AI254" s="444"/>
      <c r="AJ254" s="331"/>
      <c r="AK254" s="444"/>
      <c r="AL254" s="331"/>
      <c r="AM254" s="444"/>
      <c r="AN254" s="444"/>
      <c r="AO254" s="444"/>
      <c r="AP254" s="331"/>
      <c r="AQ254" s="331"/>
      <c r="AR254" s="331"/>
      <c r="AS254" s="331"/>
      <c r="AT254" s="331"/>
      <c r="AU254" s="444"/>
      <c r="AV254" s="444"/>
      <c r="AW254" s="444"/>
      <c r="AX254" s="444"/>
      <c r="AY254" s="444"/>
      <c r="AZ254" s="444"/>
      <c r="BA254" s="444"/>
      <c r="BB254" s="444"/>
      <c r="BC254" s="444"/>
    </row>
    <row r="255" spans="1:55">
      <c r="B255" s="331"/>
      <c r="D255" s="331"/>
      <c r="E255" s="331"/>
      <c r="F255" s="444"/>
      <c r="G255" s="331"/>
      <c r="H255" s="331"/>
      <c r="I255" s="331"/>
      <c r="J255" s="331"/>
      <c r="K255" s="331"/>
      <c r="L255" s="331"/>
      <c r="M255" s="444"/>
      <c r="N255" s="331"/>
      <c r="O255" s="331"/>
      <c r="P255" s="331"/>
      <c r="Q255" s="331"/>
      <c r="R255" s="331"/>
      <c r="T255" s="331"/>
      <c r="U255" s="331"/>
      <c r="V255" s="331"/>
      <c r="W255" s="331"/>
      <c r="X255" s="331"/>
      <c r="Y255" s="331"/>
      <c r="Z255" s="444"/>
      <c r="AA255" s="331"/>
      <c r="AB255" s="331"/>
      <c r="AC255" s="444"/>
      <c r="AD255" s="331"/>
      <c r="AE255" s="331"/>
      <c r="AF255" s="444"/>
      <c r="AG255" s="331"/>
      <c r="AH255" s="444"/>
      <c r="AI255" s="444"/>
      <c r="AJ255" s="331"/>
      <c r="AK255" s="331"/>
      <c r="AL255" s="331"/>
      <c r="AM255" s="331"/>
      <c r="AN255" s="444"/>
      <c r="AO255" s="331"/>
      <c r="AP255" s="331"/>
      <c r="AQ255" s="444"/>
      <c r="AR255" s="331"/>
      <c r="AS255" s="331"/>
      <c r="AT255" s="331"/>
      <c r="AU255" s="331"/>
      <c r="AV255" s="331"/>
      <c r="AW255" s="331"/>
      <c r="AX255" s="331"/>
      <c r="AY255" s="331"/>
      <c r="AZ255" s="331"/>
      <c r="BA255" s="331"/>
      <c r="BB255" s="331"/>
      <c r="BC255" s="331"/>
    </row>
    <row r="256" spans="1:55">
      <c r="B256" s="331"/>
      <c r="C256" s="331"/>
      <c r="D256" s="331"/>
      <c r="E256" s="331"/>
      <c r="F256" s="442"/>
      <c r="G256" s="331"/>
      <c r="H256" s="331"/>
      <c r="J256" s="331"/>
      <c r="K256" s="331"/>
      <c r="L256" s="331"/>
      <c r="M256" s="331"/>
      <c r="N256" s="444"/>
      <c r="O256" s="331"/>
      <c r="P256" s="331"/>
      <c r="Q256" s="331"/>
      <c r="R256" s="331"/>
      <c r="T256" s="331"/>
      <c r="U256" s="331"/>
      <c r="V256" s="331"/>
      <c r="W256" s="331"/>
      <c r="Y256" s="444"/>
      <c r="Z256" s="331"/>
      <c r="AA256" s="331"/>
      <c r="AB256" s="331"/>
      <c r="AC256" s="444"/>
      <c r="AD256" s="331"/>
      <c r="AE256" s="331"/>
      <c r="AF256" s="331"/>
      <c r="AG256" s="444"/>
      <c r="AH256" s="444"/>
      <c r="AI256" s="444"/>
      <c r="AJ256" s="331"/>
      <c r="AK256" s="444"/>
      <c r="AL256" s="331"/>
      <c r="AM256" s="331"/>
      <c r="AN256" s="331"/>
      <c r="AO256" s="331"/>
      <c r="AP256" s="331"/>
      <c r="AQ256" s="444"/>
      <c r="AR256" s="331"/>
      <c r="AS256" s="331"/>
      <c r="AT256" s="444"/>
      <c r="AU256" s="444"/>
      <c r="AV256" s="444"/>
      <c r="AW256" s="444"/>
      <c r="AX256" s="444"/>
      <c r="AY256" s="444"/>
      <c r="AZ256" s="444"/>
      <c r="BA256" s="444"/>
      <c r="BB256" s="444"/>
      <c r="BC256" s="444"/>
    </row>
    <row r="257" spans="1:55">
      <c r="B257" s="331"/>
      <c r="C257" s="331"/>
      <c r="D257" s="331"/>
      <c r="E257" s="331"/>
      <c r="F257" s="444"/>
      <c r="G257" s="331"/>
      <c r="H257" s="444"/>
      <c r="J257" s="331"/>
      <c r="K257" s="331"/>
      <c r="L257" s="331"/>
      <c r="M257" s="444"/>
      <c r="N257" s="444"/>
      <c r="O257" s="331"/>
      <c r="P257" s="331"/>
      <c r="Q257" s="331"/>
      <c r="R257" s="331"/>
      <c r="T257" s="444"/>
      <c r="U257" s="444"/>
      <c r="V257" s="331"/>
      <c r="W257" s="331"/>
      <c r="X257" s="331"/>
      <c r="Y257" s="331"/>
      <c r="Z257" s="331"/>
      <c r="AA257" s="331"/>
      <c r="AB257" s="331"/>
      <c r="AC257" s="331"/>
      <c r="AD257" s="331"/>
      <c r="AE257" s="331"/>
      <c r="AF257" s="444"/>
      <c r="AG257" s="444"/>
      <c r="AH257" s="444"/>
      <c r="AI257" s="331"/>
      <c r="AJ257" s="331"/>
      <c r="AK257" s="444"/>
      <c r="AL257" s="444"/>
      <c r="AM257" s="444"/>
      <c r="AN257" s="331"/>
      <c r="AO257" s="444"/>
      <c r="AP257" s="444"/>
      <c r="AQ257" s="444"/>
      <c r="AR257" s="444"/>
      <c r="AS257" s="444"/>
      <c r="AT257" s="444"/>
      <c r="AU257" s="444"/>
      <c r="AV257" s="444"/>
      <c r="AW257" s="444"/>
      <c r="AX257" s="444"/>
      <c r="AY257" s="444"/>
      <c r="AZ257" s="444"/>
      <c r="BA257" s="444"/>
      <c r="BB257" s="444"/>
      <c r="BC257" s="444"/>
    </row>
    <row r="258" spans="1:55">
      <c r="D258" s="331"/>
      <c r="E258" s="331"/>
      <c r="F258" s="331"/>
      <c r="G258" s="331"/>
      <c r="H258" s="331"/>
      <c r="I258" s="331"/>
      <c r="J258" s="331"/>
      <c r="K258" s="331"/>
      <c r="L258" s="331"/>
      <c r="M258" s="331"/>
      <c r="N258" s="331"/>
      <c r="O258" s="331"/>
      <c r="P258" s="331"/>
      <c r="Q258" s="444"/>
      <c r="R258" s="331"/>
      <c r="T258" s="444"/>
      <c r="U258" s="331"/>
      <c r="V258" s="444"/>
      <c r="W258" s="331"/>
      <c r="X258" s="331"/>
      <c r="Y258" s="444"/>
      <c r="Z258" s="331"/>
      <c r="AA258" s="331"/>
      <c r="AB258" s="444"/>
      <c r="AC258" s="331"/>
      <c r="AD258" s="444"/>
      <c r="AE258" s="331"/>
      <c r="AF258" s="444"/>
      <c r="AG258" s="444"/>
      <c r="AH258" s="331"/>
      <c r="AI258" s="331"/>
      <c r="AJ258" s="331"/>
      <c r="AK258" s="331"/>
      <c r="AL258" s="331"/>
      <c r="AM258" s="331"/>
      <c r="AN258" s="331"/>
      <c r="AO258" s="444"/>
      <c r="AP258" s="331"/>
      <c r="AQ258" s="331"/>
      <c r="AR258" s="331"/>
      <c r="AS258" s="331"/>
      <c r="AT258" s="444"/>
      <c r="AU258" s="331"/>
      <c r="AV258" s="331"/>
      <c r="AW258" s="331"/>
      <c r="AX258" s="331"/>
      <c r="AY258" s="331"/>
      <c r="AZ258" s="331"/>
      <c r="BA258" s="331"/>
      <c r="BB258" s="331"/>
      <c r="BC258" s="331"/>
    </row>
    <row r="259" spans="1:55">
      <c r="C259" s="331"/>
      <c r="D259" s="331"/>
      <c r="F259" s="331"/>
      <c r="G259" s="331"/>
      <c r="H259" s="331"/>
      <c r="J259" s="331"/>
      <c r="L259" s="331"/>
      <c r="M259" s="331"/>
      <c r="N259" s="444"/>
      <c r="O259" s="331"/>
      <c r="P259" s="331"/>
      <c r="Q259" s="444"/>
      <c r="R259" s="331"/>
      <c r="T259" s="444"/>
      <c r="U259" s="444"/>
      <c r="V259" s="331"/>
      <c r="W259" s="331"/>
      <c r="X259" s="331"/>
      <c r="Y259" s="331"/>
      <c r="Z259" s="444"/>
      <c r="AA259" s="331"/>
      <c r="AB259" s="331"/>
      <c r="AC259" s="331"/>
      <c r="AD259" s="444"/>
      <c r="AE259" s="331"/>
      <c r="AF259" s="444"/>
      <c r="AG259" s="331"/>
      <c r="AH259" s="331"/>
      <c r="AI259" s="444"/>
      <c r="AJ259" s="331"/>
      <c r="AK259" s="444"/>
      <c r="AL259" s="444"/>
      <c r="AM259" s="331"/>
      <c r="AN259" s="331"/>
      <c r="AO259" s="444"/>
      <c r="AP259" s="331"/>
      <c r="AQ259" s="444"/>
      <c r="AR259" s="331"/>
      <c r="AS259" s="331"/>
      <c r="AT259" s="331"/>
      <c r="AU259" s="331"/>
      <c r="AV259" s="331"/>
      <c r="AW259" s="331"/>
      <c r="AX259" s="331"/>
      <c r="AY259" s="331"/>
      <c r="AZ259" s="331"/>
      <c r="BA259" s="331"/>
      <c r="BB259" s="331"/>
      <c r="BC259" s="331"/>
    </row>
    <row r="260" spans="1:55">
      <c r="A260" s="331"/>
      <c r="B260" s="444"/>
      <c r="D260" s="331"/>
      <c r="E260" s="331"/>
      <c r="F260" s="331"/>
      <c r="G260" s="331"/>
      <c r="H260" s="331"/>
      <c r="J260" s="331"/>
      <c r="K260" s="331"/>
      <c r="L260" s="444"/>
      <c r="M260" s="331"/>
      <c r="N260" s="331"/>
      <c r="O260" s="331"/>
      <c r="P260" s="444"/>
      <c r="Q260" s="331"/>
      <c r="R260" s="331"/>
      <c r="S260" s="331"/>
      <c r="T260" s="444"/>
      <c r="U260" s="444"/>
      <c r="V260" s="444"/>
      <c r="W260" s="444"/>
      <c r="X260" s="331"/>
      <c r="Y260" s="331"/>
      <c r="Z260" s="331"/>
      <c r="AA260" s="444"/>
      <c r="AB260" s="444"/>
      <c r="AC260" s="444"/>
      <c r="AD260" s="444"/>
      <c r="AE260" s="444"/>
      <c r="AF260" s="444"/>
      <c r="AG260" s="331"/>
      <c r="AH260" s="331"/>
      <c r="AI260" s="444"/>
      <c r="AK260" s="331"/>
      <c r="AL260" s="444"/>
      <c r="AM260" s="331"/>
      <c r="AN260" s="331"/>
      <c r="AO260" s="331"/>
      <c r="AP260" s="444"/>
      <c r="AQ260" s="444"/>
      <c r="AR260" s="444"/>
      <c r="AS260" s="444"/>
      <c r="AT260" s="444"/>
      <c r="AU260" s="444"/>
      <c r="AV260" s="444"/>
      <c r="AW260" s="444"/>
      <c r="AX260" s="444"/>
      <c r="AY260" s="444"/>
      <c r="AZ260" s="444"/>
      <c r="BA260" s="444"/>
      <c r="BB260" s="444"/>
      <c r="BC260" s="444"/>
    </row>
    <row r="261" spans="1:55">
      <c r="B261" s="331"/>
      <c r="C261" s="331"/>
      <c r="D261" s="331"/>
      <c r="E261" s="331"/>
      <c r="G261" s="331"/>
      <c r="H261" s="331"/>
      <c r="J261" s="331"/>
      <c r="K261" s="331"/>
      <c r="L261" s="331"/>
      <c r="M261" s="331"/>
      <c r="N261" s="444"/>
      <c r="O261" s="331"/>
      <c r="P261" s="444"/>
      <c r="Q261" s="331"/>
      <c r="R261" s="331"/>
      <c r="T261" s="444"/>
      <c r="U261" s="331"/>
      <c r="V261" s="444"/>
      <c r="W261" s="331"/>
      <c r="X261" s="331"/>
      <c r="Y261" s="331"/>
      <c r="Z261" s="331"/>
      <c r="AA261" s="331"/>
      <c r="AB261" s="444"/>
      <c r="AC261" s="331"/>
      <c r="AD261" s="331"/>
      <c r="AE261" s="331"/>
      <c r="AF261" s="331"/>
      <c r="AG261" s="331"/>
      <c r="AH261" s="331"/>
      <c r="AI261" s="444"/>
      <c r="AJ261" s="331"/>
      <c r="AK261" s="444"/>
      <c r="AL261" s="331"/>
      <c r="AM261" s="444"/>
      <c r="AN261" s="444"/>
      <c r="AO261" s="331"/>
      <c r="AP261" s="331"/>
      <c r="AQ261" s="444"/>
      <c r="AR261" s="331"/>
      <c r="AS261" s="331"/>
      <c r="AT261" s="444"/>
      <c r="AU261" s="444"/>
      <c r="AV261" s="444"/>
      <c r="AW261" s="444"/>
      <c r="AX261" s="444"/>
      <c r="AY261" s="444"/>
      <c r="AZ261" s="444"/>
      <c r="BA261" s="444"/>
      <c r="BB261" s="444"/>
      <c r="BC261" s="444"/>
    </row>
    <row r="262" spans="1:55">
      <c r="B262" s="331"/>
      <c r="C262" s="331"/>
      <c r="D262" s="444"/>
      <c r="E262" s="331"/>
      <c r="F262" s="331"/>
      <c r="G262" s="331"/>
      <c r="H262" s="331"/>
      <c r="J262" s="331"/>
      <c r="K262" s="331"/>
      <c r="L262" s="331"/>
      <c r="M262" s="331"/>
      <c r="N262" s="331"/>
      <c r="O262" s="331"/>
      <c r="P262" s="331"/>
      <c r="Q262" s="331"/>
      <c r="R262" s="331"/>
      <c r="T262" s="444"/>
      <c r="U262" s="444"/>
      <c r="V262" s="331"/>
      <c r="W262" s="331"/>
      <c r="X262" s="331"/>
      <c r="Y262" s="331"/>
      <c r="Z262" s="444"/>
      <c r="AA262" s="331"/>
      <c r="AB262" s="444"/>
      <c r="AC262" s="331"/>
      <c r="AD262" s="331"/>
      <c r="AE262" s="331"/>
      <c r="AF262" s="331"/>
      <c r="AG262" s="331"/>
      <c r="AH262" s="444"/>
      <c r="AI262" s="331"/>
      <c r="AJ262" s="331"/>
      <c r="AK262" s="331"/>
      <c r="AL262" s="444"/>
      <c r="AM262" s="331"/>
      <c r="AN262" s="331"/>
      <c r="AO262" s="444"/>
      <c r="AP262" s="444"/>
      <c r="AQ262" s="331"/>
      <c r="AR262" s="331"/>
      <c r="AS262" s="331"/>
      <c r="AT262" s="331"/>
      <c r="AU262" s="444"/>
      <c r="AV262" s="444"/>
      <c r="AW262" s="444"/>
      <c r="AX262" s="444"/>
      <c r="AY262" s="444"/>
      <c r="AZ262" s="444"/>
      <c r="BA262" s="444"/>
      <c r="BB262" s="444"/>
      <c r="BC262" s="444"/>
    </row>
    <row r="263" spans="1:55">
      <c r="A263" s="331"/>
      <c r="B263" s="331"/>
      <c r="D263" s="331"/>
      <c r="E263" s="331"/>
      <c r="F263" s="331"/>
      <c r="G263" s="331"/>
      <c r="H263" s="331"/>
      <c r="J263" s="331"/>
      <c r="K263" s="331"/>
      <c r="L263" s="331"/>
      <c r="M263" s="444"/>
      <c r="N263" s="331"/>
      <c r="O263" s="444"/>
      <c r="P263" s="331"/>
      <c r="Q263" s="331"/>
      <c r="R263" s="331"/>
      <c r="S263" s="331"/>
      <c r="T263" s="444"/>
      <c r="U263" s="331"/>
      <c r="V263" s="331"/>
      <c r="W263" s="331"/>
      <c r="X263" s="331"/>
      <c r="Y263" s="444"/>
      <c r="Z263" s="331"/>
      <c r="AA263" s="444"/>
      <c r="AB263" s="331"/>
      <c r="AC263" s="444"/>
      <c r="AD263" s="331"/>
      <c r="AE263" s="331"/>
      <c r="AF263" s="331"/>
      <c r="AG263" s="331"/>
      <c r="AH263" s="444"/>
      <c r="AI263" s="331"/>
      <c r="AJ263" s="331"/>
      <c r="AK263" s="331"/>
      <c r="AL263" s="444"/>
      <c r="AM263" s="331"/>
      <c r="AN263" s="444"/>
      <c r="AO263" s="444"/>
      <c r="AP263" s="331"/>
      <c r="AQ263" s="331"/>
      <c r="AR263" s="331"/>
      <c r="AS263" s="331"/>
      <c r="AT263" s="444"/>
      <c r="AU263" s="331"/>
      <c r="AV263" s="331"/>
      <c r="AW263" s="331"/>
      <c r="AX263" s="331"/>
      <c r="AY263" s="331"/>
      <c r="AZ263" s="331"/>
      <c r="BA263" s="331"/>
      <c r="BB263" s="331"/>
      <c r="BC263" s="331"/>
    </row>
    <row r="264" spans="1:55">
      <c r="B264" s="331"/>
      <c r="C264" s="331"/>
      <c r="E264" s="331"/>
      <c r="F264" s="331"/>
      <c r="G264" s="331"/>
      <c r="H264" s="331"/>
      <c r="I264" s="331"/>
      <c r="J264" s="331"/>
      <c r="K264" s="331"/>
      <c r="L264" s="331"/>
      <c r="M264" s="444"/>
      <c r="N264" s="444"/>
      <c r="O264" s="331"/>
      <c r="P264" s="444"/>
      <c r="Q264" s="331"/>
      <c r="R264" s="331"/>
      <c r="S264" s="331"/>
      <c r="T264" s="331"/>
      <c r="U264" s="331"/>
      <c r="V264" s="331"/>
      <c r="W264" s="444"/>
      <c r="X264" s="331"/>
      <c r="Y264" s="331"/>
      <c r="Z264" s="444"/>
      <c r="AA264" s="331"/>
      <c r="AB264" s="331"/>
      <c r="AC264" s="331"/>
      <c r="AD264" s="331"/>
      <c r="AE264" s="331"/>
      <c r="AF264" s="444"/>
      <c r="AG264" s="331"/>
      <c r="AH264" s="444"/>
      <c r="AI264" s="444"/>
      <c r="AJ264" s="331"/>
      <c r="AK264" s="444"/>
      <c r="AL264" s="331"/>
      <c r="AM264" s="331"/>
      <c r="AN264" s="444"/>
      <c r="AO264" s="444"/>
      <c r="AP264" s="331"/>
      <c r="AQ264" s="444"/>
      <c r="AR264" s="331"/>
      <c r="AS264" s="331"/>
      <c r="AT264" s="331"/>
      <c r="AU264" s="331"/>
      <c r="AV264" s="331"/>
      <c r="AW264" s="331"/>
      <c r="AX264" s="331"/>
      <c r="AY264" s="331"/>
      <c r="AZ264" s="331"/>
      <c r="BA264" s="331"/>
      <c r="BB264" s="331"/>
      <c r="BC264" s="331"/>
    </row>
    <row r="265" spans="1:55">
      <c r="B265" s="331"/>
      <c r="C265" s="331"/>
      <c r="D265" s="331"/>
      <c r="E265" s="331"/>
      <c r="F265" s="444"/>
      <c r="G265" s="331"/>
      <c r="H265" s="331"/>
      <c r="J265" s="331"/>
      <c r="K265" s="331"/>
      <c r="L265" s="331"/>
      <c r="M265" s="444"/>
      <c r="N265" s="444"/>
      <c r="O265" s="331"/>
      <c r="P265" s="331"/>
      <c r="Q265" s="331"/>
      <c r="T265" s="444"/>
      <c r="U265" s="444"/>
      <c r="V265" s="331"/>
      <c r="W265" s="331"/>
      <c r="X265" s="331"/>
      <c r="Y265" s="331"/>
      <c r="Z265" s="331"/>
      <c r="AA265" s="331"/>
      <c r="AB265" s="331"/>
      <c r="AC265" s="444"/>
      <c r="AD265" s="331"/>
      <c r="AE265" s="331"/>
      <c r="AF265" s="444"/>
      <c r="AG265" s="444"/>
      <c r="AH265" s="331"/>
      <c r="AI265" s="444"/>
      <c r="AJ265" s="331"/>
      <c r="AK265" s="444"/>
      <c r="AL265" s="331"/>
      <c r="AM265" s="331"/>
      <c r="AN265" s="444"/>
      <c r="AO265" s="331"/>
      <c r="AP265" s="331"/>
      <c r="AQ265" s="444"/>
      <c r="AR265" s="331"/>
      <c r="AS265" s="331"/>
      <c r="AT265" s="444"/>
      <c r="AU265" s="331"/>
      <c r="AV265" s="331"/>
      <c r="AW265" s="331"/>
      <c r="AX265" s="331"/>
      <c r="AY265" s="331"/>
      <c r="AZ265" s="331"/>
      <c r="BA265" s="331"/>
      <c r="BB265" s="331"/>
      <c r="BC265" s="331"/>
    </row>
    <row r="266" spans="1:55">
      <c r="B266" s="331"/>
      <c r="D266" s="444"/>
      <c r="E266" s="331"/>
      <c r="G266" s="331"/>
      <c r="H266" s="331"/>
      <c r="I266" s="331"/>
      <c r="J266" s="331"/>
      <c r="K266" s="331"/>
      <c r="L266" s="331"/>
      <c r="M266" s="331"/>
      <c r="N266" s="444"/>
      <c r="O266" s="331"/>
      <c r="P266" s="331"/>
      <c r="Q266" s="331"/>
      <c r="R266" s="331"/>
      <c r="T266" s="444"/>
      <c r="U266" s="444"/>
      <c r="V266" s="331"/>
      <c r="W266" s="331"/>
      <c r="X266" s="331"/>
      <c r="Y266" s="331"/>
      <c r="Z266" s="444"/>
      <c r="AA266" s="331"/>
      <c r="AB266" s="331"/>
      <c r="AC266" s="444"/>
      <c r="AD266" s="331"/>
      <c r="AE266" s="331"/>
      <c r="AF266" s="331"/>
      <c r="AG266" s="444"/>
      <c r="AH266" s="331"/>
      <c r="AI266" s="331"/>
      <c r="AJ266" s="331"/>
      <c r="AK266" s="444"/>
      <c r="AL266" s="444"/>
      <c r="AM266" s="331"/>
      <c r="AN266" s="444"/>
      <c r="AO266" s="331"/>
      <c r="AP266" s="331"/>
      <c r="AQ266" s="445"/>
      <c r="AR266" s="331"/>
      <c r="AS266" s="331"/>
      <c r="AT266" s="444"/>
      <c r="AU266" s="331"/>
      <c r="AV266" s="331"/>
      <c r="AW266" s="331"/>
      <c r="AX266" s="331"/>
      <c r="AY266" s="331"/>
      <c r="AZ266" s="331"/>
      <c r="BA266" s="331"/>
      <c r="BB266" s="331"/>
      <c r="BC266" s="331"/>
    </row>
    <row r="267" spans="1:55">
      <c r="B267" s="331"/>
      <c r="D267" s="444"/>
      <c r="E267" s="331"/>
      <c r="F267" s="331"/>
      <c r="G267" s="331"/>
      <c r="H267" s="331"/>
      <c r="J267" s="331"/>
      <c r="K267" s="331"/>
      <c r="L267" s="331"/>
      <c r="M267" s="331"/>
      <c r="N267" s="331"/>
      <c r="O267" s="331"/>
      <c r="P267" s="331"/>
      <c r="Q267" s="331"/>
      <c r="R267" s="331"/>
      <c r="S267" s="331"/>
      <c r="T267" s="331"/>
      <c r="U267" s="331"/>
      <c r="V267" s="331"/>
      <c r="W267" s="331"/>
      <c r="X267" s="331"/>
      <c r="Y267" s="331"/>
      <c r="Z267" s="331"/>
      <c r="AA267" s="331"/>
      <c r="AB267" s="444"/>
      <c r="AC267" s="331"/>
      <c r="AD267" s="331"/>
      <c r="AE267" s="331"/>
      <c r="AF267" s="331"/>
      <c r="AG267" s="444"/>
      <c r="AH267" s="444"/>
      <c r="AI267" s="444"/>
      <c r="AK267" s="444"/>
      <c r="AL267" s="444"/>
      <c r="AM267" s="444"/>
      <c r="AN267" s="331"/>
      <c r="AO267" s="444"/>
      <c r="AP267" s="331"/>
      <c r="AQ267" s="444"/>
      <c r="AR267" s="331"/>
      <c r="AS267" s="331"/>
      <c r="AT267" s="331"/>
      <c r="AU267" s="331"/>
      <c r="AV267" s="331"/>
      <c r="AW267" s="331"/>
      <c r="AX267" s="331"/>
      <c r="AY267" s="331"/>
      <c r="AZ267" s="331"/>
      <c r="BA267" s="331"/>
      <c r="BB267" s="331"/>
      <c r="BC267" s="331"/>
    </row>
    <row r="268" spans="1:55">
      <c r="A268" s="331"/>
      <c r="B268" s="331"/>
      <c r="C268" s="331"/>
      <c r="E268" s="331"/>
      <c r="F268" s="331"/>
      <c r="G268" s="331"/>
      <c r="H268" s="331"/>
      <c r="J268" s="331"/>
      <c r="K268" s="331"/>
      <c r="L268" s="444"/>
      <c r="M268" s="331"/>
      <c r="N268" s="331"/>
      <c r="O268" s="331"/>
      <c r="P268" s="331"/>
      <c r="Q268" s="331"/>
      <c r="R268" s="444"/>
      <c r="S268" s="331"/>
      <c r="T268" s="444"/>
      <c r="U268" s="331"/>
      <c r="V268" s="331"/>
      <c r="W268" s="331"/>
      <c r="Y268" s="444"/>
      <c r="Z268" s="331"/>
      <c r="AA268" s="331"/>
      <c r="AB268" s="444"/>
      <c r="AC268" s="444"/>
      <c r="AD268" s="331"/>
      <c r="AE268" s="331"/>
      <c r="AF268" s="331"/>
      <c r="AG268" s="331"/>
      <c r="AH268" s="444"/>
      <c r="AI268" s="331"/>
      <c r="AJ268" s="331"/>
      <c r="AK268" s="331"/>
      <c r="AL268" s="331"/>
      <c r="AM268" s="444"/>
      <c r="AN268" s="331"/>
      <c r="AO268" s="331"/>
      <c r="AP268" s="331"/>
      <c r="AQ268" s="331"/>
      <c r="AR268" s="331"/>
      <c r="AS268" s="331"/>
      <c r="AT268" s="444"/>
      <c r="AU268" s="444"/>
      <c r="AV268" s="444"/>
      <c r="AW268" s="444"/>
      <c r="AX268" s="444"/>
      <c r="AY268" s="444"/>
      <c r="AZ268" s="444"/>
      <c r="BA268" s="444"/>
      <c r="BB268" s="444"/>
      <c r="BC268" s="444"/>
    </row>
    <row r="269" spans="1:55">
      <c r="C269" s="331"/>
      <c r="D269" s="331"/>
      <c r="E269" s="331"/>
      <c r="F269" s="331"/>
      <c r="G269" s="331"/>
      <c r="H269" s="331"/>
      <c r="J269" s="331"/>
      <c r="K269" s="331"/>
      <c r="L269" s="331"/>
      <c r="M269" s="331"/>
      <c r="N269" s="331"/>
      <c r="O269" s="331"/>
      <c r="P269" s="444"/>
      <c r="Q269" s="444"/>
      <c r="R269" s="331"/>
      <c r="T269" s="444"/>
      <c r="U269" s="331"/>
      <c r="V269" s="331"/>
      <c r="W269" s="444"/>
      <c r="X269" s="331"/>
      <c r="Y269" s="331"/>
      <c r="Z269" s="331"/>
      <c r="AA269" s="331"/>
      <c r="AB269" s="331"/>
      <c r="AC269" s="444"/>
      <c r="AD269" s="331"/>
      <c r="AE269" s="331"/>
      <c r="AF269" s="444"/>
      <c r="AG269" s="331"/>
      <c r="AH269" s="444"/>
      <c r="AI269" s="331"/>
      <c r="AJ269" s="331"/>
      <c r="AK269" s="444"/>
      <c r="AL269" s="331"/>
      <c r="AM269" s="444"/>
      <c r="AN269" s="331"/>
      <c r="AO269" s="331"/>
      <c r="AP269" s="331"/>
      <c r="AQ269" s="331"/>
      <c r="AR269" s="331"/>
      <c r="AS269" s="331"/>
      <c r="AT269" s="444"/>
      <c r="AU269" s="331"/>
      <c r="AV269" s="331"/>
      <c r="AW269" s="331"/>
      <c r="AX269" s="331"/>
      <c r="AY269" s="331"/>
      <c r="AZ269" s="331"/>
      <c r="BA269" s="331"/>
      <c r="BB269" s="331"/>
      <c r="BC269" s="331"/>
    </row>
    <row r="270" spans="1:55">
      <c r="B270" s="331"/>
      <c r="D270" s="331"/>
      <c r="E270" s="331"/>
      <c r="F270" s="331"/>
      <c r="G270" s="331"/>
      <c r="H270" s="331"/>
      <c r="J270" s="444"/>
      <c r="K270" s="331"/>
      <c r="L270" s="444"/>
      <c r="M270" s="444"/>
      <c r="N270" s="331"/>
      <c r="O270" s="444"/>
      <c r="P270" s="331"/>
      <c r="Q270" s="331"/>
      <c r="R270" s="331"/>
      <c r="T270" s="331"/>
      <c r="U270" s="444"/>
      <c r="V270" s="331"/>
      <c r="W270" s="331"/>
      <c r="X270" s="331"/>
      <c r="Y270" s="331"/>
      <c r="Z270" s="331"/>
      <c r="AA270" s="444"/>
      <c r="AB270" s="331"/>
      <c r="AC270" s="444"/>
      <c r="AD270" s="444"/>
      <c r="AE270" s="331"/>
      <c r="AF270" s="444"/>
      <c r="AG270" s="444"/>
      <c r="AH270" s="331"/>
      <c r="AI270" s="444"/>
      <c r="AJ270" s="331"/>
      <c r="AK270" s="444"/>
      <c r="AL270" s="331"/>
      <c r="AM270" s="444"/>
      <c r="AN270" s="444"/>
      <c r="AO270" s="444"/>
      <c r="AP270" s="331"/>
      <c r="AQ270" s="331"/>
      <c r="AR270" s="331"/>
      <c r="AS270" s="331"/>
      <c r="AT270" s="444"/>
      <c r="AU270" s="444"/>
      <c r="AV270" s="444"/>
      <c r="AW270" s="444"/>
      <c r="AX270" s="444"/>
      <c r="AY270" s="444"/>
      <c r="AZ270" s="444"/>
      <c r="BA270" s="444"/>
      <c r="BB270" s="444"/>
      <c r="BC270" s="444"/>
    </row>
    <row r="271" spans="1:55">
      <c r="A271" s="331"/>
      <c r="D271" s="331"/>
      <c r="E271" s="331"/>
      <c r="G271" s="331"/>
      <c r="H271" s="331"/>
      <c r="J271" s="331"/>
      <c r="K271" s="331"/>
      <c r="L271" s="331"/>
      <c r="M271" s="444"/>
      <c r="N271" s="331"/>
      <c r="O271" s="331"/>
      <c r="P271" s="331"/>
      <c r="Q271" s="444"/>
      <c r="R271" s="331"/>
      <c r="T271" s="331"/>
      <c r="U271" s="331"/>
      <c r="V271" s="444"/>
      <c r="W271" s="331"/>
      <c r="X271" s="331"/>
      <c r="Y271" s="444"/>
      <c r="Z271" s="331"/>
      <c r="AA271" s="444"/>
      <c r="AB271" s="331"/>
      <c r="AC271" s="444"/>
      <c r="AD271" s="331"/>
      <c r="AE271" s="331"/>
      <c r="AF271" s="331"/>
      <c r="AG271" s="331"/>
      <c r="AH271" s="331"/>
      <c r="AI271" s="331"/>
      <c r="AK271" s="444"/>
      <c r="AL271" s="444"/>
      <c r="AM271" s="331"/>
      <c r="AN271" s="444"/>
      <c r="AO271" s="444"/>
      <c r="AP271" s="331"/>
      <c r="AQ271" s="444"/>
      <c r="AR271" s="331"/>
      <c r="AS271" s="331"/>
      <c r="AT271" s="331"/>
      <c r="AU271" s="444"/>
      <c r="AV271" s="444"/>
      <c r="AW271" s="444"/>
      <c r="AX271" s="444"/>
      <c r="AY271" s="444"/>
      <c r="AZ271" s="444"/>
      <c r="BA271" s="444"/>
      <c r="BB271" s="444"/>
      <c r="BC271" s="444"/>
    </row>
    <row r="272" spans="1:55">
      <c r="D272" s="444"/>
      <c r="F272" s="331"/>
      <c r="G272" s="331"/>
      <c r="H272" s="331"/>
      <c r="J272" s="331"/>
      <c r="K272" s="444"/>
      <c r="L272" s="331"/>
      <c r="M272" s="331"/>
      <c r="N272" s="331"/>
      <c r="O272" s="331"/>
      <c r="P272" s="444"/>
      <c r="Q272" s="331"/>
      <c r="R272" s="331"/>
      <c r="T272" s="331"/>
      <c r="U272" s="444"/>
      <c r="V272" s="331"/>
      <c r="W272" s="331"/>
      <c r="X272" s="331"/>
      <c r="Y272" s="331"/>
      <c r="Z272" s="331"/>
      <c r="AA272" s="331"/>
      <c r="AB272" s="331"/>
      <c r="AC272" s="331"/>
      <c r="AD272" s="331"/>
      <c r="AE272" s="331"/>
      <c r="AF272" s="331"/>
      <c r="AG272" s="444"/>
      <c r="AH272" s="444"/>
      <c r="AI272" s="445"/>
      <c r="AJ272" s="331"/>
      <c r="AK272" s="444"/>
      <c r="AL272" s="444"/>
      <c r="AM272" s="331"/>
      <c r="AN272" s="331"/>
      <c r="AO272" s="444"/>
      <c r="AP272" s="444"/>
      <c r="AQ272" s="444"/>
      <c r="AR272" s="331"/>
      <c r="AS272" s="331"/>
      <c r="AT272" s="331"/>
      <c r="AU272" s="331"/>
      <c r="AV272" s="331"/>
      <c r="AW272" s="331"/>
      <c r="AX272" s="331"/>
      <c r="AY272" s="331"/>
      <c r="AZ272" s="331"/>
      <c r="BA272" s="331"/>
      <c r="BB272" s="331"/>
      <c r="BC272" s="331"/>
    </row>
    <row r="273" spans="1:55">
      <c r="B273" s="331"/>
      <c r="D273" s="331"/>
      <c r="E273" s="331"/>
      <c r="F273" s="331"/>
      <c r="G273" s="331"/>
      <c r="H273" s="331"/>
      <c r="K273" s="444"/>
      <c r="L273" s="331"/>
      <c r="M273" s="331"/>
      <c r="N273" s="444"/>
      <c r="O273" s="331"/>
      <c r="P273" s="331"/>
      <c r="Q273" s="444"/>
      <c r="S273" s="331"/>
      <c r="T273" s="444"/>
      <c r="U273" s="331"/>
      <c r="V273" s="331"/>
      <c r="W273" s="444"/>
      <c r="X273" s="331"/>
      <c r="Y273" s="444"/>
      <c r="Z273" s="331"/>
      <c r="AA273" s="331"/>
      <c r="AB273" s="331"/>
      <c r="AC273" s="331"/>
      <c r="AD273" s="331"/>
      <c r="AE273" s="331"/>
      <c r="AF273" s="444"/>
      <c r="AG273" s="444"/>
      <c r="AH273" s="444"/>
      <c r="AI273" s="444"/>
      <c r="AJ273" s="331"/>
      <c r="AK273" s="331"/>
      <c r="AL273" s="331"/>
      <c r="AM273" s="444"/>
      <c r="AN273" s="444"/>
      <c r="AO273" s="444"/>
      <c r="AP273" s="444"/>
      <c r="AQ273" s="444"/>
      <c r="AR273" s="444"/>
      <c r="AS273" s="444"/>
      <c r="AT273" s="444"/>
      <c r="AU273" s="444"/>
      <c r="AV273" s="444"/>
      <c r="AW273" s="444"/>
      <c r="AX273" s="444"/>
      <c r="AY273" s="444"/>
      <c r="AZ273" s="444"/>
      <c r="BA273" s="444"/>
      <c r="BB273" s="444"/>
      <c r="BC273" s="444"/>
    </row>
    <row r="274" spans="1:55">
      <c r="A274" s="331"/>
      <c r="B274" s="331"/>
      <c r="D274" s="331"/>
      <c r="E274" s="444"/>
      <c r="F274" s="331"/>
      <c r="G274" s="331"/>
      <c r="H274" s="331"/>
      <c r="J274" s="331"/>
      <c r="K274" s="331"/>
      <c r="L274" s="331"/>
      <c r="M274" s="444"/>
      <c r="N274" s="444"/>
      <c r="O274" s="331"/>
      <c r="P274" s="331"/>
      <c r="Q274" s="331"/>
      <c r="R274" s="444"/>
      <c r="T274" s="331"/>
      <c r="U274" s="331"/>
      <c r="V274" s="331"/>
      <c r="W274" s="444"/>
      <c r="X274" s="331"/>
      <c r="Y274" s="331"/>
      <c r="Z274" s="331"/>
      <c r="AA274" s="331"/>
      <c r="AB274" s="444"/>
      <c r="AC274" s="444"/>
      <c r="AD274" s="331"/>
      <c r="AE274" s="331"/>
      <c r="AF274" s="331"/>
      <c r="AG274" s="331"/>
      <c r="AH274" s="444"/>
      <c r="AI274" s="331"/>
      <c r="AJ274" s="331"/>
      <c r="AK274" s="331"/>
      <c r="AL274" s="331"/>
      <c r="AM274" s="331"/>
      <c r="AN274" s="444"/>
      <c r="AO274" s="444"/>
      <c r="AP274" s="444"/>
      <c r="AQ274" s="444"/>
      <c r="AR274" s="331"/>
      <c r="AS274" s="331"/>
      <c r="AT274" s="331"/>
      <c r="AU274" s="444"/>
      <c r="AV274" s="444"/>
      <c r="AW274" s="444"/>
      <c r="AX274" s="444"/>
      <c r="AY274" s="444"/>
      <c r="AZ274" s="444"/>
      <c r="BA274" s="444"/>
      <c r="BB274" s="444"/>
      <c r="BC274" s="444"/>
    </row>
    <row r="275" spans="1:55">
      <c r="B275" s="331"/>
      <c r="D275" s="331"/>
      <c r="E275" s="331"/>
      <c r="F275" s="331"/>
      <c r="G275" s="331"/>
      <c r="H275" s="331"/>
      <c r="J275" s="331"/>
      <c r="K275" s="331"/>
      <c r="L275" s="331"/>
      <c r="M275" s="331"/>
      <c r="N275" s="331"/>
      <c r="O275" s="331"/>
      <c r="P275" s="331"/>
      <c r="Q275" s="331"/>
      <c r="R275" s="444"/>
      <c r="S275" s="331"/>
      <c r="T275" s="331"/>
      <c r="U275" s="331"/>
      <c r="V275" s="444"/>
      <c r="W275" s="331"/>
      <c r="Y275" s="331"/>
      <c r="Z275" s="331"/>
      <c r="AA275" s="331"/>
      <c r="AB275" s="444"/>
      <c r="AC275" s="444"/>
      <c r="AD275" s="331"/>
      <c r="AE275" s="445"/>
      <c r="AF275" s="444"/>
      <c r="AG275" s="331"/>
      <c r="AH275" s="331"/>
      <c r="AI275" s="331"/>
      <c r="AJ275" s="331"/>
      <c r="AK275" s="331"/>
      <c r="AL275" s="444"/>
      <c r="AM275" s="331"/>
      <c r="AN275" s="444"/>
      <c r="AO275" s="444"/>
      <c r="AP275" s="444"/>
      <c r="AQ275" s="444"/>
      <c r="AR275" s="331"/>
      <c r="AS275" s="331"/>
      <c r="AT275" s="331"/>
      <c r="AU275" s="331"/>
      <c r="AV275" s="331"/>
      <c r="AW275" s="331"/>
      <c r="AX275" s="331"/>
      <c r="AY275" s="331"/>
      <c r="AZ275" s="331"/>
      <c r="BA275" s="331"/>
      <c r="BB275" s="331"/>
      <c r="BC275" s="331"/>
    </row>
    <row r="276" spans="1:55">
      <c r="B276" s="331"/>
      <c r="D276" s="331"/>
      <c r="E276" s="331"/>
      <c r="G276" s="331"/>
      <c r="H276" s="331"/>
      <c r="J276" s="444"/>
      <c r="K276" s="444"/>
      <c r="L276" s="331"/>
      <c r="M276" s="331"/>
      <c r="N276" s="444"/>
      <c r="O276" s="331"/>
      <c r="P276" s="331"/>
      <c r="Q276" s="331"/>
      <c r="R276" s="444"/>
      <c r="T276" s="331"/>
      <c r="U276" s="331"/>
      <c r="V276" s="444"/>
      <c r="W276" s="331"/>
      <c r="Y276" s="444"/>
      <c r="Z276" s="331"/>
      <c r="AA276" s="331"/>
      <c r="AB276" s="331"/>
      <c r="AC276" s="444"/>
      <c r="AD276" s="331"/>
      <c r="AE276" s="444"/>
      <c r="AF276" s="331"/>
      <c r="AG276" s="444"/>
      <c r="AH276" s="331"/>
      <c r="AI276" s="331"/>
      <c r="AJ276" s="331"/>
      <c r="AK276" s="444"/>
      <c r="AL276" s="444"/>
      <c r="AM276" s="444"/>
      <c r="AN276" s="444"/>
      <c r="AO276" s="331"/>
      <c r="AP276" s="442"/>
      <c r="AQ276" s="442"/>
      <c r="AR276" s="442"/>
      <c r="AS276" s="442"/>
      <c r="AT276" s="442"/>
      <c r="AU276" s="442"/>
      <c r="AV276" s="442"/>
      <c r="AW276" s="442"/>
      <c r="AX276" s="442"/>
      <c r="AY276" s="442"/>
      <c r="AZ276" s="442"/>
      <c r="BA276" s="442"/>
      <c r="BB276" s="442"/>
      <c r="BC276" s="442"/>
    </row>
    <row r="277" spans="1:55">
      <c r="A277" s="331"/>
      <c r="B277" s="331"/>
      <c r="C277" s="331"/>
      <c r="D277" s="331"/>
      <c r="E277" s="331"/>
      <c r="F277" s="331"/>
      <c r="G277" s="331"/>
      <c r="H277" s="331"/>
      <c r="I277" s="331"/>
      <c r="J277" s="331"/>
      <c r="K277" s="331"/>
      <c r="L277" s="331"/>
      <c r="M277" s="444"/>
      <c r="N277" s="331"/>
      <c r="O277" s="331"/>
      <c r="P277" s="331"/>
      <c r="Q277" s="331"/>
      <c r="R277" s="331"/>
      <c r="T277" s="444"/>
      <c r="U277" s="331"/>
      <c r="V277" s="331"/>
      <c r="W277" s="444"/>
      <c r="X277" s="331"/>
      <c r="Y277" s="444"/>
      <c r="Z277" s="444"/>
      <c r="AA277" s="331"/>
      <c r="AB277" s="331"/>
      <c r="AC277" s="444"/>
      <c r="AD277" s="331"/>
      <c r="AE277" s="444"/>
      <c r="AF277" s="444"/>
      <c r="AG277" s="444"/>
      <c r="AH277" s="331"/>
      <c r="AI277" s="331"/>
      <c r="AJ277" s="331"/>
      <c r="AK277" s="331"/>
      <c r="AL277" s="331"/>
      <c r="AM277" s="444"/>
      <c r="AN277" s="444"/>
      <c r="AO277" s="444"/>
      <c r="AP277" s="445"/>
      <c r="AQ277" s="445"/>
      <c r="AR277" s="445"/>
      <c r="AS277" s="445"/>
      <c r="AT277" s="445"/>
      <c r="AU277" s="445"/>
      <c r="AV277" s="445"/>
      <c r="AW277" s="445"/>
      <c r="AX277" s="445"/>
      <c r="AY277" s="445"/>
      <c r="AZ277" s="445"/>
      <c r="BA277" s="445"/>
      <c r="BB277" s="445"/>
      <c r="BC277" s="445"/>
    </row>
    <row r="278" spans="1:55">
      <c r="B278" s="331"/>
      <c r="C278" s="331"/>
      <c r="D278" s="331"/>
      <c r="E278" s="331"/>
      <c r="F278" s="331"/>
      <c r="G278" s="331"/>
      <c r="H278" s="444"/>
      <c r="I278" s="331"/>
      <c r="J278" s="444"/>
      <c r="K278" s="331"/>
      <c r="L278" s="331"/>
      <c r="M278" s="331"/>
      <c r="N278" s="331"/>
      <c r="O278" s="331"/>
      <c r="P278" s="444"/>
      <c r="Q278" s="331"/>
      <c r="R278" s="444"/>
      <c r="S278" s="331"/>
      <c r="T278" s="444"/>
      <c r="U278" s="444"/>
      <c r="V278" s="331"/>
      <c r="W278" s="331"/>
      <c r="X278" s="331"/>
      <c r="Y278" s="444"/>
      <c r="Z278" s="444"/>
      <c r="AA278" s="444"/>
      <c r="AB278" s="331"/>
      <c r="AC278" s="444"/>
      <c r="AD278" s="444"/>
      <c r="AE278" s="331"/>
      <c r="AF278" s="444"/>
      <c r="AG278" s="331"/>
      <c r="AH278" s="331"/>
      <c r="AI278" s="444"/>
      <c r="AJ278" s="331"/>
      <c r="AK278" s="331"/>
      <c r="AL278" s="331"/>
      <c r="AM278" s="444"/>
      <c r="AN278" s="331"/>
      <c r="AO278" s="331"/>
      <c r="AP278" s="331"/>
      <c r="AQ278" s="444"/>
      <c r="AR278" s="331"/>
      <c r="AS278" s="331"/>
      <c r="AT278" s="444"/>
      <c r="AU278" s="331"/>
      <c r="AV278" s="331"/>
      <c r="AW278" s="331"/>
      <c r="AX278" s="331"/>
      <c r="AY278" s="331"/>
      <c r="AZ278" s="331"/>
      <c r="BA278" s="331"/>
      <c r="BB278" s="331"/>
      <c r="BC278" s="331"/>
    </row>
    <row r="279" spans="1:55">
      <c r="A279" s="331"/>
      <c r="B279" s="331"/>
      <c r="D279" s="331"/>
      <c r="E279" s="331"/>
      <c r="F279" s="331"/>
      <c r="G279" s="331"/>
      <c r="H279" s="331"/>
      <c r="J279" s="331"/>
      <c r="K279" s="331"/>
      <c r="L279" s="331"/>
      <c r="M279" s="331"/>
      <c r="N279" s="331"/>
      <c r="O279" s="331"/>
      <c r="P279" s="331"/>
      <c r="Q279" s="444"/>
      <c r="R279" s="444"/>
      <c r="S279" s="331"/>
      <c r="T279" s="331"/>
      <c r="U279" s="331"/>
      <c r="V279" s="331"/>
      <c r="W279" s="331"/>
      <c r="X279" s="331"/>
      <c r="Y279" s="444"/>
      <c r="Z279" s="331"/>
      <c r="AA279" s="444"/>
      <c r="AB279" s="444"/>
      <c r="AC279" s="444"/>
      <c r="AD279" s="331"/>
      <c r="AE279" s="331"/>
      <c r="AF279" s="331"/>
      <c r="AG279" s="444"/>
      <c r="AH279" s="444"/>
      <c r="AI279" s="331"/>
      <c r="AK279" s="444"/>
      <c r="AL279" s="444"/>
      <c r="AM279" s="331"/>
      <c r="AN279" s="444"/>
      <c r="AO279" s="444"/>
      <c r="AP279" s="331"/>
      <c r="AQ279" s="444"/>
      <c r="AR279" s="331"/>
      <c r="AS279" s="331"/>
      <c r="AT279" s="331"/>
      <c r="AU279" s="331"/>
      <c r="AV279" s="331"/>
      <c r="AW279" s="331"/>
      <c r="AX279" s="331"/>
      <c r="AY279" s="331"/>
      <c r="AZ279" s="331"/>
      <c r="BA279" s="331"/>
      <c r="BB279" s="331"/>
      <c r="BC279" s="331"/>
    </row>
    <row r="280" spans="1:55">
      <c r="B280" s="331"/>
      <c r="D280" s="331"/>
      <c r="G280" s="331"/>
      <c r="H280" s="331"/>
      <c r="J280" s="331"/>
      <c r="K280" s="331"/>
      <c r="L280" s="331"/>
      <c r="M280" s="331"/>
      <c r="N280" s="331"/>
      <c r="O280" s="331"/>
      <c r="P280" s="331"/>
      <c r="Q280" s="331"/>
      <c r="R280" s="444"/>
      <c r="T280" s="444"/>
      <c r="U280" s="444"/>
      <c r="V280" s="444"/>
      <c r="W280" s="331"/>
      <c r="X280" s="331"/>
      <c r="Y280" s="331"/>
      <c r="Z280" s="331"/>
      <c r="AA280" s="331"/>
      <c r="AB280" s="444"/>
      <c r="AC280" s="444"/>
      <c r="AD280" s="331"/>
      <c r="AE280" s="331"/>
      <c r="AF280" s="331"/>
      <c r="AG280" s="331"/>
      <c r="AH280" s="444"/>
      <c r="AI280" s="444"/>
      <c r="AJ280" s="331"/>
      <c r="AK280" s="331"/>
      <c r="AL280" s="444"/>
      <c r="AM280" s="331"/>
      <c r="AN280" s="331"/>
      <c r="AO280" s="444"/>
      <c r="AP280" s="444"/>
      <c r="AQ280" s="444"/>
      <c r="AR280" s="331"/>
      <c r="AS280" s="331"/>
      <c r="AT280" s="444"/>
      <c r="AU280" s="331"/>
      <c r="AV280" s="331"/>
      <c r="AW280" s="331"/>
      <c r="AX280" s="331"/>
      <c r="AY280" s="331"/>
      <c r="AZ280" s="331"/>
      <c r="BA280" s="331"/>
      <c r="BB280" s="331"/>
      <c r="BC280" s="331"/>
    </row>
    <row r="281" spans="1:55">
      <c r="C281" s="331"/>
      <c r="E281" s="331"/>
      <c r="F281" s="331"/>
      <c r="G281" s="444"/>
      <c r="H281" s="331"/>
      <c r="J281" s="331"/>
      <c r="K281" s="331"/>
      <c r="L281" s="331"/>
      <c r="M281" s="331"/>
      <c r="N281" s="331"/>
      <c r="O281" s="331"/>
      <c r="P281" s="444"/>
      <c r="Q281" s="331"/>
      <c r="R281" s="331"/>
      <c r="T281" s="331"/>
      <c r="U281" s="331"/>
      <c r="V281" s="331"/>
      <c r="W281" s="331"/>
      <c r="X281" s="331"/>
      <c r="Y281" s="331"/>
      <c r="Z281" s="444"/>
      <c r="AA281" s="444"/>
      <c r="AB281" s="444"/>
      <c r="AC281" s="444"/>
      <c r="AD281" s="331"/>
      <c r="AE281" s="331"/>
      <c r="AF281" s="444"/>
      <c r="AG281" s="331"/>
      <c r="AH281" s="444"/>
      <c r="AI281" s="331"/>
      <c r="AJ281" s="331"/>
      <c r="AK281" s="444"/>
      <c r="AL281" s="331"/>
      <c r="AM281" s="331"/>
      <c r="AN281" s="444"/>
      <c r="AO281" s="331"/>
      <c r="AP281" s="444"/>
      <c r="AQ281" s="444"/>
      <c r="AR281" s="331"/>
      <c r="AS281" s="331"/>
      <c r="AT281" s="331"/>
      <c r="AU281" s="331"/>
      <c r="AV281" s="331"/>
      <c r="AW281" s="331"/>
      <c r="AX281" s="331"/>
      <c r="AY281" s="331"/>
      <c r="AZ281" s="331"/>
      <c r="BA281" s="331"/>
      <c r="BB281" s="331"/>
      <c r="BC281" s="331"/>
    </row>
    <row r="282" spans="1:55">
      <c r="A282" s="331"/>
      <c r="B282" s="331"/>
      <c r="D282" s="331"/>
      <c r="E282" s="331"/>
      <c r="F282" s="331"/>
      <c r="G282" s="331"/>
      <c r="H282" s="331"/>
      <c r="I282" s="331"/>
      <c r="J282" s="331"/>
      <c r="K282" s="331"/>
      <c r="L282" s="444"/>
      <c r="M282" s="331"/>
      <c r="N282" s="331"/>
      <c r="O282" s="331"/>
      <c r="P282" s="331"/>
      <c r="Q282" s="331"/>
      <c r="R282" s="331"/>
      <c r="T282" s="331"/>
      <c r="U282" s="331"/>
      <c r="V282" s="444"/>
      <c r="W282" s="331"/>
      <c r="X282" s="331"/>
      <c r="Y282" s="331"/>
      <c r="Z282" s="331"/>
      <c r="AA282" s="331"/>
      <c r="AB282" s="331"/>
      <c r="AC282" s="331"/>
      <c r="AD282" s="331"/>
      <c r="AE282" s="444"/>
      <c r="AF282" s="444"/>
      <c r="AG282" s="331"/>
      <c r="AH282" s="444"/>
      <c r="AI282" s="444"/>
      <c r="AJ282" s="331"/>
      <c r="AK282" s="444"/>
      <c r="AL282" s="331"/>
      <c r="AM282" s="444"/>
      <c r="AN282" s="331"/>
      <c r="AO282" s="331"/>
      <c r="AP282" s="444"/>
      <c r="AQ282" s="331"/>
      <c r="AR282" s="331"/>
      <c r="AS282" s="331"/>
      <c r="AT282" s="331"/>
      <c r="AU282" s="331"/>
      <c r="AV282" s="331"/>
      <c r="AW282" s="331"/>
      <c r="AX282" s="331"/>
      <c r="AY282" s="331"/>
      <c r="AZ282" s="331"/>
      <c r="BA282" s="331"/>
      <c r="BB282" s="331"/>
      <c r="BC282" s="331"/>
    </row>
    <row r="283" spans="1:55">
      <c r="B283" s="331"/>
      <c r="C283" s="331"/>
      <c r="D283" s="331"/>
      <c r="G283" s="331"/>
      <c r="H283" s="331"/>
      <c r="J283" s="331"/>
      <c r="K283" s="331"/>
      <c r="L283" s="331"/>
      <c r="M283" s="331"/>
      <c r="N283" s="444"/>
      <c r="O283" s="331"/>
      <c r="P283" s="444"/>
      <c r="Q283" s="331"/>
      <c r="R283" s="331"/>
      <c r="S283" s="331"/>
      <c r="T283" s="331"/>
      <c r="U283" s="444"/>
      <c r="V283" s="331"/>
      <c r="W283" s="331"/>
      <c r="X283" s="331"/>
      <c r="Y283" s="444"/>
      <c r="Z283" s="331"/>
      <c r="AA283" s="444"/>
      <c r="AB283" s="331"/>
      <c r="AC283" s="331"/>
      <c r="AD283" s="331"/>
      <c r="AE283" s="331"/>
      <c r="AF283" s="444"/>
      <c r="AG283" s="444"/>
      <c r="AH283" s="331"/>
      <c r="AI283" s="444"/>
      <c r="AJ283" s="331"/>
      <c r="AK283" s="331"/>
      <c r="AL283" s="331"/>
      <c r="AM283" s="331"/>
      <c r="AN283" s="444"/>
      <c r="AO283" s="444"/>
      <c r="AP283" s="331"/>
      <c r="AQ283" s="444"/>
      <c r="AR283" s="331"/>
      <c r="AS283" s="331"/>
      <c r="AT283" s="331"/>
      <c r="AU283" s="444"/>
      <c r="AV283" s="444"/>
      <c r="AW283" s="444"/>
      <c r="AX283" s="444"/>
      <c r="AY283" s="444"/>
      <c r="AZ283" s="444"/>
      <c r="BA283" s="444"/>
      <c r="BB283" s="444"/>
      <c r="BC283" s="444"/>
    </row>
    <row r="284" spans="1:55">
      <c r="B284" s="331"/>
      <c r="D284" s="331"/>
      <c r="E284" s="331"/>
      <c r="F284" s="331"/>
      <c r="G284" s="331"/>
      <c r="H284" s="331"/>
      <c r="J284" s="331"/>
      <c r="K284" s="331"/>
      <c r="L284" s="331"/>
      <c r="M284" s="331"/>
      <c r="N284" s="331"/>
      <c r="O284" s="331"/>
      <c r="P284" s="444"/>
      <c r="Q284" s="331"/>
      <c r="R284" s="331"/>
      <c r="S284" s="331"/>
      <c r="T284" s="331"/>
      <c r="U284" s="444"/>
      <c r="V284" s="331"/>
      <c r="W284" s="331"/>
      <c r="X284" s="331"/>
      <c r="Y284" s="444"/>
      <c r="Z284" s="331"/>
      <c r="AA284" s="331"/>
      <c r="AB284" s="444"/>
      <c r="AC284" s="444"/>
      <c r="AD284" s="331"/>
      <c r="AE284" s="331"/>
      <c r="AF284" s="444"/>
      <c r="AG284" s="444"/>
      <c r="AH284" s="444"/>
      <c r="AI284" s="444"/>
      <c r="AJ284" s="331"/>
      <c r="AK284" s="444"/>
      <c r="AL284" s="444"/>
      <c r="AM284" s="444"/>
      <c r="AN284" s="331"/>
      <c r="AO284" s="444"/>
      <c r="AP284" s="331"/>
      <c r="AQ284" s="444"/>
      <c r="AR284" s="331"/>
      <c r="AS284" s="331"/>
      <c r="AT284" s="444"/>
      <c r="AU284" s="444"/>
      <c r="AV284" s="444"/>
      <c r="AW284" s="444"/>
      <c r="AX284" s="444"/>
      <c r="AY284" s="444"/>
      <c r="AZ284" s="444"/>
      <c r="BA284" s="444"/>
      <c r="BB284" s="444"/>
      <c r="BC284" s="444"/>
    </row>
    <row r="285" spans="1:55">
      <c r="A285" s="331"/>
      <c r="B285" s="331"/>
      <c r="C285" s="331"/>
      <c r="D285" s="331"/>
      <c r="E285" s="331"/>
      <c r="F285" s="331"/>
      <c r="G285" s="331"/>
      <c r="H285" s="331"/>
      <c r="I285" s="331"/>
      <c r="J285" s="331"/>
      <c r="K285" s="331"/>
      <c r="L285" s="331"/>
      <c r="M285" s="331"/>
      <c r="N285" s="331"/>
      <c r="O285" s="331"/>
      <c r="P285" s="444"/>
      <c r="Q285" s="331"/>
      <c r="R285" s="444"/>
      <c r="S285" s="331"/>
      <c r="T285" s="444"/>
      <c r="U285" s="331"/>
      <c r="V285" s="331"/>
      <c r="W285" s="331"/>
      <c r="X285" s="331"/>
      <c r="Y285" s="444"/>
      <c r="Z285" s="331"/>
      <c r="AA285" s="444"/>
      <c r="AB285" s="444"/>
      <c r="AC285" s="444"/>
      <c r="AD285" s="331"/>
      <c r="AE285" s="331"/>
      <c r="AF285" s="331"/>
      <c r="AG285" s="331"/>
      <c r="AH285" s="331"/>
      <c r="AI285" s="444"/>
      <c r="AJ285" s="331"/>
      <c r="AK285" s="444"/>
      <c r="AL285" s="331"/>
      <c r="AM285" s="444"/>
      <c r="AN285" s="331"/>
      <c r="AO285" s="331"/>
      <c r="AP285" s="331"/>
      <c r="AQ285" s="444"/>
      <c r="AR285" s="331"/>
      <c r="AS285" s="331"/>
      <c r="AT285" s="331"/>
      <c r="AU285" s="444"/>
      <c r="AV285" s="444"/>
      <c r="AW285" s="444"/>
      <c r="AX285" s="444"/>
      <c r="AY285" s="444"/>
      <c r="AZ285" s="444"/>
      <c r="BA285" s="444"/>
      <c r="BB285" s="444"/>
      <c r="BC285" s="444"/>
    </row>
    <row r="286" spans="1:55">
      <c r="E286" s="331"/>
      <c r="F286" s="331"/>
      <c r="G286" s="331"/>
      <c r="H286" s="331"/>
      <c r="J286" s="331"/>
      <c r="K286" s="331"/>
      <c r="L286" s="331"/>
      <c r="M286" s="331"/>
      <c r="N286" s="331"/>
      <c r="O286" s="331"/>
      <c r="P286" s="331"/>
      <c r="Q286" s="331"/>
      <c r="R286" s="331"/>
      <c r="T286" s="331"/>
      <c r="U286" s="331"/>
      <c r="V286" s="331"/>
      <c r="W286" s="331"/>
      <c r="X286" s="331"/>
      <c r="Y286" s="331"/>
      <c r="Z286" s="331"/>
      <c r="AA286" s="331"/>
      <c r="AB286" s="331"/>
      <c r="AC286" s="444"/>
      <c r="AD286" s="331"/>
      <c r="AE286" s="331"/>
      <c r="AF286" s="444"/>
      <c r="AG286" s="444"/>
      <c r="AH286" s="331"/>
      <c r="AI286" s="444"/>
      <c r="AJ286" s="331"/>
      <c r="AK286" s="331"/>
      <c r="AL286" s="331"/>
      <c r="AM286" s="331"/>
      <c r="AN286" s="331"/>
      <c r="AO286" s="331"/>
      <c r="AP286" s="444"/>
      <c r="AQ286" s="444"/>
      <c r="AR286" s="444"/>
      <c r="AS286" s="444"/>
      <c r="AT286" s="444"/>
      <c r="AU286" s="444"/>
      <c r="AV286" s="444"/>
      <c r="AW286" s="444"/>
      <c r="AX286" s="444"/>
      <c r="AY286" s="444"/>
      <c r="AZ286" s="444"/>
      <c r="BA286" s="444"/>
      <c r="BB286" s="444"/>
      <c r="BC286" s="444"/>
    </row>
    <row r="287" spans="1:55">
      <c r="A287" s="331"/>
      <c r="B287" s="331"/>
      <c r="D287" s="444"/>
      <c r="E287" s="331"/>
      <c r="F287" s="331"/>
      <c r="G287" s="331"/>
      <c r="H287" s="442"/>
      <c r="J287" s="331"/>
      <c r="K287" s="331"/>
      <c r="L287" s="331"/>
      <c r="M287" s="331"/>
      <c r="N287" s="331"/>
      <c r="O287" s="331"/>
      <c r="P287" s="331"/>
      <c r="Q287" s="331"/>
      <c r="R287" s="444"/>
      <c r="T287" s="444"/>
      <c r="U287" s="331"/>
      <c r="V287" s="331"/>
      <c r="W287" s="331"/>
      <c r="X287" s="331"/>
      <c r="Y287" s="331"/>
      <c r="Z287" s="444"/>
      <c r="AA287" s="331"/>
      <c r="AB287" s="331"/>
      <c r="AC287" s="331"/>
      <c r="AD287" s="444"/>
      <c r="AE287" s="331"/>
      <c r="AF287" s="444"/>
      <c r="AG287" s="331"/>
      <c r="AH287" s="444"/>
      <c r="AI287" s="444"/>
      <c r="AJ287" s="331"/>
      <c r="AK287" s="331"/>
      <c r="AL287" s="331"/>
      <c r="AM287" s="331"/>
      <c r="AN287" s="331"/>
      <c r="AO287" s="331"/>
      <c r="AP287" s="331"/>
      <c r="AQ287" s="444"/>
      <c r="AR287" s="331"/>
      <c r="AS287" s="331"/>
      <c r="AT287" s="331"/>
      <c r="AU287" s="331"/>
      <c r="AV287" s="331"/>
      <c r="AW287" s="331"/>
      <c r="AX287" s="331"/>
      <c r="AY287" s="331"/>
      <c r="AZ287" s="331"/>
      <c r="BA287" s="331"/>
      <c r="BB287" s="331"/>
      <c r="BC287" s="331"/>
    </row>
    <row r="288" spans="1:55">
      <c r="B288" s="331"/>
      <c r="C288" s="331"/>
      <c r="D288" s="331"/>
      <c r="E288" s="331"/>
      <c r="F288" s="331"/>
      <c r="G288" s="444"/>
      <c r="H288" s="331"/>
      <c r="J288" s="331"/>
      <c r="K288" s="331"/>
      <c r="L288" s="331"/>
      <c r="M288" s="331"/>
      <c r="N288" s="444"/>
      <c r="O288" s="331"/>
      <c r="P288" s="331"/>
      <c r="Q288" s="331"/>
      <c r="R288" s="331"/>
      <c r="S288" s="331"/>
      <c r="T288" s="331"/>
      <c r="U288" s="331"/>
      <c r="V288" s="331"/>
      <c r="W288" s="444"/>
      <c r="X288" s="331"/>
      <c r="Y288" s="331"/>
      <c r="Z288" s="331"/>
      <c r="AA288" s="331"/>
      <c r="AB288" s="444"/>
      <c r="AC288" s="331"/>
      <c r="AD288" s="331"/>
      <c r="AE288" s="331"/>
      <c r="AF288" s="444"/>
      <c r="AG288" s="331"/>
      <c r="AH288" s="331"/>
      <c r="AI288" s="331"/>
      <c r="AJ288" s="331"/>
      <c r="AK288" s="444"/>
      <c r="AL288" s="331"/>
      <c r="AM288" s="444"/>
      <c r="AN288" s="444"/>
      <c r="AO288" s="331"/>
      <c r="AP288" s="331"/>
      <c r="AQ288" s="444"/>
      <c r="AR288" s="331"/>
      <c r="AS288" s="331"/>
      <c r="AT288" s="331"/>
      <c r="AU288" s="331"/>
      <c r="AV288" s="331"/>
      <c r="AW288" s="331"/>
      <c r="AX288" s="331"/>
      <c r="AY288" s="331"/>
      <c r="AZ288" s="331"/>
      <c r="BA288" s="331"/>
      <c r="BB288" s="331"/>
      <c r="BC288" s="331"/>
    </row>
    <row r="289" spans="1:55">
      <c r="A289" s="331"/>
      <c r="C289" s="331"/>
      <c r="D289" s="331"/>
      <c r="E289" s="331"/>
      <c r="F289" s="331"/>
      <c r="G289" s="331"/>
      <c r="H289" s="331"/>
      <c r="J289" s="444"/>
      <c r="K289" s="444"/>
      <c r="L289" s="331"/>
      <c r="M289" s="331"/>
      <c r="N289" s="444"/>
      <c r="O289" s="331"/>
      <c r="P289" s="444"/>
      <c r="Q289" s="331"/>
      <c r="R289" s="331"/>
      <c r="T289" s="444"/>
      <c r="U289" s="331"/>
      <c r="V289" s="444"/>
      <c r="W289" s="331"/>
      <c r="X289" s="331"/>
      <c r="Y289" s="444"/>
      <c r="Z289" s="444"/>
      <c r="AA289" s="444"/>
      <c r="AB289" s="331"/>
      <c r="AC289" s="444"/>
      <c r="AD289" s="444"/>
      <c r="AE289" s="331"/>
      <c r="AF289" s="331"/>
      <c r="AG289" s="444"/>
      <c r="AH289" s="331"/>
      <c r="AI289" s="444"/>
      <c r="AJ289" s="331"/>
      <c r="AK289" s="444"/>
      <c r="AL289" s="444"/>
      <c r="AM289" s="331"/>
      <c r="AN289" s="331"/>
      <c r="AO289" s="331"/>
      <c r="AP289" s="331"/>
      <c r="AQ289" s="444"/>
      <c r="AR289" s="331"/>
      <c r="AS289" s="331"/>
      <c r="AT289" s="331"/>
      <c r="AU289" s="331"/>
      <c r="AV289" s="331"/>
      <c r="AW289" s="331"/>
      <c r="AX289" s="331"/>
      <c r="AY289" s="331"/>
      <c r="AZ289" s="331"/>
      <c r="BA289" s="331"/>
      <c r="BB289" s="331"/>
      <c r="BC289" s="331"/>
    </row>
    <row r="290" spans="1:55">
      <c r="B290" s="331"/>
      <c r="C290" s="331"/>
      <c r="D290" s="331"/>
      <c r="E290" s="331"/>
      <c r="F290" s="331"/>
      <c r="G290" s="331"/>
      <c r="H290" s="331"/>
      <c r="J290" s="331"/>
      <c r="K290" s="331"/>
      <c r="L290" s="331"/>
      <c r="M290" s="331"/>
      <c r="N290" s="331"/>
      <c r="O290" s="331"/>
      <c r="P290" s="331"/>
      <c r="Q290" s="331"/>
      <c r="R290" s="331"/>
      <c r="T290" s="444"/>
      <c r="U290" s="331"/>
      <c r="V290" s="444"/>
      <c r="W290" s="331"/>
      <c r="X290" s="331"/>
      <c r="Y290" s="444"/>
      <c r="Z290" s="331"/>
      <c r="AA290" s="444"/>
      <c r="AB290" s="444"/>
      <c r="AC290" s="444"/>
      <c r="AD290" s="331"/>
      <c r="AE290" s="331"/>
      <c r="AF290" s="331"/>
      <c r="AG290" s="444"/>
      <c r="AH290" s="331"/>
      <c r="AI290" s="331"/>
      <c r="AJ290" s="331"/>
      <c r="AK290" s="444"/>
      <c r="AL290" s="444"/>
      <c r="AM290" s="331"/>
      <c r="AN290" s="331"/>
      <c r="AO290" s="331"/>
      <c r="AP290" s="331"/>
      <c r="AQ290" s="444"/>
      <c r="AR290" s="331"/>
      <c r="AS290" s="331"/>
      <c r="AT290" s="444"/>
      <c r="AU290" s="444"/>
      <c r="AV290" s="444"/>
      <c r="AW290" s="444"/>
      <c r="AX290" s="444"/>
      <c r="AY290" s="444"/>
      <c r="AZ290" s="444"/>
      <c r="BA290" s="444"/>
      <c r="BB290" s="444"/>
      <c r="BC290" s="444"/>
    </row>
    <row r="291" spans="1:55">
      <c r="A291" s="252"/>
      <c r="B291" s="331"/>
      <c r="C291" s="331"/>
      <c r="D291" s="331"/>
      <c r="E291" s="331"/>
      <c r="F291" s="331"/>
      <c r="G291" s="331"/>
      <c r="H291" s="331"/>
      <c r="J291" s="331"/>
      <c r="K291" s="331"/>
      <c r="L291" s="331"/>
      <c r="M291" s="444"/>
      <c r="N291" s="444"/>
      <c r="O291" s="331"/>
      <c r="P291" s="444"/>
      <c r="Q291" s="331"/>
      <c r="R291" s="331"/>
      <c r="T291" s="331"/>
      <c r="U291" s="444"/>
      <c r="V291" s="331"/>
      <c r="W291" s="444"/>
      <c r="X291" s="331"/>
      <c r="Y291" s="331"/>
      <c r="Z291" s="331"/>
      <c r="AA291" s="331"/>
      <c r="AB291" s="331"/>
      <c r="AC291" s="444"/>
      <c r="AD291" s="331"/>
      <c r="AE291" s="331"/>
      <c r="AF291" s="331"/>
      <c r="AG291" s="444"/>
      <c r="AH291" s="444"/>
      <c r="AI291" s="444"/>
      <c r="AJ291" s="331"/>
      <c r="AK291" s="444"/>
      <c r="AL291" s="444"/>
      <c r="AM291" s="444"/>
      <c r="AN291" s="331"/>
      <c r="AO291" s="331"/>
      <c r="AP291" s="444"/>
      <c r="AQ291" s="331"/>
      <c r="AR291" s="331"/>
      <c r="AS291" s="331"/>
      <c r="AT291" s="331"/>
      <c r="AU291" s="331"/>
      <c r="AV291" s="331"/>
      <c r="AW291" s="331"/>
      <c r="AX291" s="331"/>
      <c r="AY291" s="331"/>
      <c r="AZ291" s="331"/>
      <c r="BA291" s="331"/>
      <c r="BB291" s="331"/>
      <c r="BC291" s="331"/>
    </row>
    <row r="292" spans="1:55">
      <c r="D292" s="331"/>
      <c r="E292" s="331"/>
      <c r="F292" s="331"/>
      <c r="G292" s="331"/>
      <c r="H292" s="331"/>
      <c r="J292" s="331"/>
      <c r="K292" s="331"/>
      <c r="L292" s="331"/>
      <c r="M292" s="331"/>
      <c r="N292" s="331"/>
      <c r="O292" s="331"/>
      <c r="P292" s="331"/>
      <c r="Q292" s="331"/>
      <c r="R292" s="331"/>
      <c r="S292" s="331"/>
      <c r="T292" s="444"/>
      <c r="U292" s="444"/>
      <c r="V292" s="444"/>
      <c r="W292" s="331"/>
      <c r="X292" s="331"/>
      <c r="Y292" s="331"/>
      <c r="Z292" s="331"/>
      <c r="AA292" s="331"/>
      <c r="AB292" s="331"/>
      <c r="AC292" s="444"/>
      <c r="AD292" s="331"/>
      <c r="AE292" s="331"/>
      <c r="AF292" s="331"/>
      <c r="AG292" s="331"/>
      <c r="AH292" s="444"/>
      <c r="AI292" s="444"/>
      <c r="AJ292" s="331"/>
      <c r="AK292" s="444"/>
      <c r="AL292" s="444"/>
      <c r="AM292" s="444"/>
      <c r="AN292" s="444"/>
      <c r="AO292" s="444"/>
      <c r="AP292" s="331"/>
      <c r="AQ292" s="444"/>
      <c r="AR292" s="331"/>
      <c r="AS292" s="331"/>
      <c r="AT292" s="331"/>
      <c r="AU292" s="331"/>
      <c r="AV292" s="331"/>
      <c r="AW292" s="331"/>
      <c r="AX292" s="331"/>
      <c r="AY292" s="331"/>
      <c r="AZ292" s="331"/>
      <c r="BA292" s="331"/>
      <c r="BB292" s="331"/>
      <c r="BC292" s="331"/>
    </row>
    <row r="293" spans="1:55">
      <c r="B293" s="445"/>
      <c r="D293" s="331"/>
      <c r="E293" s="331"/>
      <c r="F293" s="331"/>
      <c r="G293" s="444"/>
      <c r="H293" s="444"/>
      <c r="I293" s="331"/>
      <c r="J293" s="331"/>
      <c r="K293" s="331"/>
      <c r="L293" s="331"/>
      <c r="M293" s="331"/>
      <c r="N293" s="331"/>
      <c r="O293" s="331"/>
      <c r="P293" s="331"/>
      <c r="Q293" s="331"/>
      <c r="R293" s="331"/>
      <c r="T293" s="331"/>
      <c r="U293" s="331"/>
      <c r="V293" s="444"/>
      <c r="W293" s="444"/>
      <c r="X293" s="331"/>
      <c r="Y293" s="331"/>
      <c r="Z293" s="444"/>
      <c r="AA293" s="331"/>
      <c r="AB293" s="331"/>
      <c r="AC293" s="444"/>
      <c r="AD293" s="444"/>
      <c r="AE293" s="331"/>
      <c r="AF293" s="444"/>
      <c r="AG293" s="331"/>
      <c r="AH293" s="331"/>
      <c r="AI293" s="444"/>
      <c r="AJ293" s="331"/>
      <c r="AK293" s="331"/>
      <c r="AL293" s="444"/>
      <c r="AM293" s="444"/>
      <c r="AN293" s="444"/>
      <c r="AO293" s="444"/>
      <c r="AP293" s="444"/>
      <c r="AQ293" s="444"/>
      <c r="AR293" s="444"/>
      <c r="AS293" s="444"/>
      <c r="AT293" s="444"/>
      <c r="AU293" s="444"/>
      <c r="AV293" s="444"/>
      <c r="AW293" s="444"/>
      <c r="AX293" s="444"/>
      <c r="AY293" s="444"/>
      <c r="AZ293" s="444"/>
      <c r="BA293" s="444"/>
      <c r="BB293" s="444"/>
      <c r="BC293" s="444"/>
    </row>
    <row r="294" spans="1:55">
      <c r="B294" s="331"/>
      <c r="D294" s="331"/>
      <c r="F294" s="331"/>
      <c r="G294" s="331"/>
      <c r="H294" s="331"/>
      <c r="J294" s="331"/>
      <c r="K294" s="331"/>
      <c r="L294" s="331"/>
      <c r="M294" s="331"/>
      <c r="N294" s="331"/>
      <c r="O294" s="331"/>
      <c r="P294" s="331"/>
      <c r="Q294" s="331"/>
      <c r="R294" s="331"/>
      <c r="T294" s="444"/>
      <c r="U294" s="444"/>
      <c r="V294" s="444"/>
      <c r="W294" s="331"/>
      <c r="X294" s="331"/>
      <c r="Y294" s="331"/>
      <c r="Z294" s="331"/>
      <c r="AA294" s="331"/>
      <c r="AB294" s="331"/>
      <c r="AC294" s="444"/>
      <c r="AD294" s="331"/>
      <c r="AE294" s="331"/>
      <c r="AF294" s="331"/>
      <c r="AG294" s="331"/>
      <c r="AH294" s="444"/>
      <c r="AI294" s="444"/>
      <c r="AJ294" s="331"/>
      <c r="AK294" s="444"/>
      <c r="AL294" s="444"/>
      <c r="AM294" s="444"/>
      <c r="AN294" s="331"/>
      <c r="AO294" s="331"/>
      <c r="AP294" s="444"/>
      <c r="AQ294" s="444"/>
      <c r="AR294" s="331"/>
      <c r="AS294" s="331"/>
      <c r="AT294" s="444"/>
      <c r="AU294" s="331"/>
      <c r="AV294" s="331"/>
      <c r="AW294" s="331"/>
      <c r="AX294" s="331"/>
      <c r="AY294" s="331"/>
      <c r="AZ294" s="331"/>
      <c r="BA294" s="331"/>
      <c r="BB294" s="331"/>
      <c r="BC294" s="331"/>
    </row>
    <row r="295" spans="1:55">
      <c r="D295" s="331"/>
      <c r="E295" s="331"/>
      <c r="F295" s="331"/>
      <c r="G295" s="331"/>
      <c r="H295" s="331"/>
      <c r="J295" s="331"/>
      <c r="K295" s="331"/>
      <c r="L295" s="444"/>
      <c r="M295" s="331"/>
      <c r="N295" s="444"/>
      <c r="O295" s="331"/>
      <c r="P295" s="444"/>
      <c r="Q295" s="331"/>
      <c r="R295" s="331"/>
      <c r="T295" s="331"/>
      <c r="U295" s="331"/>
      <c r="V295" s="331"/>
      <c r="W295" s="331"/>
      <c r="X295" s="331"/>
      <c r="Y295" s="444"/>
      <c r="Z295" s="331"/>
      <c r="AA295" s="331"/>
      <c r="AB295" s="331"/>
      <c r="AC295" s="444"/>
      <c r="AD295" s="444"/>
      <c r="AE295" s="331"/>
      <c r="AF295" s="331"/>
      <c r="AG295" s="331"/>
      <c r="AH295" s="331"/>
      <c r="AI295" s="331"/>
      <c r="AJ295" s="331"/>
      <c r="AK295" s="444"/>
      <c r="AL295" s="331"/>
      <c r="AM295" s="444"/>
      <c r="AN295" s="331"/>
      <c r="AO295" s="331"/>
      <c r="AP295" s="331"/>
      <c r="AQ295" s="444"/>
      <c r="AR295" s="444"/>
      <c r="AS295" s="444"/>
      <c r="AT295" s="444"/>
      <c r="AU295" s="444"/>
      <c r="AV295" s="444"/>
      <c r="AW295" s="444"/>
      <c r="AX295" s="444"/>
      <c r="AY295" s="444"/>
      <c r="AZ295" s="444"/>
      <c r="BA295" s="444"/>
      <c r="BB295" s="444"/>
      <c r="BC295" s="444"/>
    </row>
    <row r="296" spans="1:55">
      <c r="B296" s="331"/>
      <c r="D296" s="331"/>
      <c r="F296" s="331"/>
      <c r="G296" s="331"/>
      <c r="H296" s="331"/>
      <c r="I296" s="331"/>
      <c r="J296" s="331"/>
      <c r="K296" s="331"/>
      <c r="L296" s="331"/>
      <c r="M296" s="331"/>
      <c r="N296" s="331"/>
      <c r="O296" s="331"/>
      <c r="P296" s="444"/>
      <c r="Q296" s="331"/>
      <c r="R296" s="331"/>
      <c r="S296" s="331"/>
      <c r="T296" s="444"/>
      <c r="U296" s="331"/>
      <c r="V296" s="331"/>
      <c r="W296" s="331"/>
      <c r="X296" s="331"/>
      <c r="Y296" s="331"/>
      <c r="Z296" s="331"/>
      <c r="AA296" s="331"/>
      <c r="AB296" s="444"/>
      <c r="AC296" s="444"/>
      <c r="AD296" s="331"/>
      <c r="AE296" s="331"/>
      <c r="AF296" s="331"/>
      <c r="AG296" s="331"/>
      <c r="AH296" s="331"/>
      <c r="AI296" s="444"/>
      <c r="AJ296" s="331"/>
      <c r="AK296" s="331"/>
      <c r="AL296" s="444"/>
      <c r="AM296" s="444"/>
      <c r="AN296" s="331"/>
      <c r="AO296" s="331"/>
      <c r="AP296" s="331"/>
      <c r="AQ296" s="444"/>
      <c r="AR296" s="331"/>
      <c r="AS296" s="331"/>
      <c r="AT296" s="331"/>
      <c r="AU296" s="331"/>
      <c r="AV296" s="331"/>
      <c r="AW296" s="331"/>
      <c r="AX296" s="331"/>
      <c r="AY296" s="331"/>
      <c r="AZ296" s="331"/>
      <c r="BA296" s="331"/>
      <c r="BB296" s="331"/>
      <c r="BC296" s="331"/>
    </row>
    <row r="297" spans="1:55">
      <c r="A297" s="331"/>
      <c r="B297" s="331"/>
      <c r="D297" s="331"/>
      <c r="E297" s="331"/>
      <c r="F297" s="331"/>
      <c r="G297" s="331"/>
      <c r="H297" s="331"/>
      <c r="I297" s="331"/>
      <c r="J297" s="331"/>
      <c r="K297" s="444"/>
      <c r="L297" s="331"/>
      <c r="M297" s="444"/>
      <c r="N297" s="331"/>
      <c r="O297" s="331"/>
      <c r="P297" s="444"/>
      <c r="Q297" s="331"/>
      <c r="R297" s="331"/>
      <c r="T297" s="444"/>
      <c r="U297" s="444"/>
      <c r="V297" s="444"/>
      <c r="W297" s="444"/>
      <c r="X297" s="331"/>
      <c r="Y297" s="444"/>
      <c r="Z297" s="331"/>
      <c r="AA297" s="331"/>
      <c r="AB297" s="444"/>
      <c r="AC297" s="331"/>
      <c r="AD297" s="331"/>
      <c r="AE297" s="331"/>
      <c r="AF297" s="331"/>
      <c r="AG297" s="331"/>
      <c r="AH297" s="444"/>
      <c r="AI297" s="444"/>
      <c r="AJ297" s="331"/>
      <c r="AK297" s="444"/>
      <c r="AL297" s="331"/>
      <c r="AM297" s="331"/>
      <c r="AN297" s="331"/>
      <c r="AO297" s="331"/>
      <c r="AP297" s="444"/>
      <c r="AQ297" s="444"/>
      <c r="AR297" s="444"/>
      <c r="AS297" s="444"/>
      <c r="AT297" s="444"/>
      <c r="AU297" s="444"/>
      <c r="AV297" s="444"/>
      <c r="AW297" s="444"/>
      <c r="AX297" s="444"/>
      <c r="AY297" s="444"/>
      <c r="AZ297" s="444"/>
      <c r="BA297" s="444"/>
      <c r="BB297" s="444"/>
      <c r="BC297" s="444"/>
    </row>
    <row r="298" spans="1:55">
      <c r="C298" s="331"/>
      <c r="D298" s="331"/>
      <c r="E298" s="331"/>
      <c r="F298" s="331"/>
      <c r="G298" s="444"/>
      <c r="H298" s="331"/>
      <c r="J298" s="331"/>
      <c r="K298" s="331"/>
      <c r="L298" s="444"/>
      <c r="M298" s="331"/>
      <c r="N298" s="444"/>
      <c r="O298" s="331"/>
      <c r="P298" s="331"/>
      <c r="Q298" s="331"/>
      <c r="R298" s="331"/>
      <c r="T298" s="331"/>
      <c r="U298" s="444"/>
      <c r="V298" s="444"/>
      <c r="W298" s="444"/>
      <c r="X298" s="331"/>
      <c r="Y298" s="331"/>
      <c r="Z298" s="444"/>
      <c r="AA298" s="331"/>
      <c r="AB298" s="331"/>
      <c r="AC298" s="331"/>
      <c r="AD298" s="331"/>
      <c r="AE298" s="331"/>
      <c r="AF298" s="444"/>
      <c r="AG298" s="331"/>
      <c r="AH298" s="444"/>
      <c r="AI298" s="331"/>
      <c r="AJ298" s="331"/>
      <c r="AK298" s="444"/>
      <c r="AL298" s="444"/>
      <c r="AM298" s="331"/>
      <c r="AN298" s="331"/>
      <c r="AO298" s="444"/>
      <c r="AP298" s="331"/>
      <c r="AQ298" s="444"/>
      <c r="AR298" s="331"/>
      <c r="AS298" s="331"/>
      <c r="AT298" s="331"/>
      <c r="AU298" s="331"/>
      <c r="AV298" s="331"/>
      <c r="AW298" s="331"/>
      <c r="AX298" s="331"/>
      <c r="AY298" s="331"/>
      <c r="AZ298" s="331"/>
      <c r="BA298" s="331"/>
      <c r="BB298" s="331"/>
      <c r="BC298" s="331"/>
    </row>
    <row r="299" spans="1:55">
      <c r="B299" s="331"/>
      <c r="C299" s="331"/>
      <c r="D299" s="331"/>
      <c r="F299" s="331"/>
      <c r="G299" s="444"/>
      <c r="H299" s="331"/>
      <c r="J299" s="331"/>
      <c r="K299" s="331"/>
      <c r="L299" s="331"/>
      <c r="M299" s="331"/>
      <c r="N299" s="444"/>
      <c r="O299" s="331"/>
      <c r="P299" s="444"/>
      <c r="Q299" s="331"/>
      <c r="R299" s="331"/>
      <c r="T299" s="331"/>
      <c r="U299" s="331"/>
      <c r="V299" s="331"/>
      <c r="W299" s="331"/>
      <c r="X299" s="331"/>
      <c r="Y299" s="331"/>
      <c r="Z299" s="331"/>
      <c r="AA299" s="444"/>
      <c r="AB299" s="444"/>
      <c r="AC299" s="444"/>
      <c r="AD299" s="444"/>
      <c r="AE299" s="331"/>
      <c r="AF299" s="331"/>
      <c r="AG299" s="331"/>
      <c r="AH299" s="444"/>
      <c r="AI299" s="331"/>
      <c r="AJ299" s="331"/>
      <c r="AK299" s="331"/>
      <c r="AL299" s="331"/>
      <c r="AM299" s="442"/>
      <c r="AN299" s="331"/>
      <c r="AO299" s="331"/>
      <c r="AP299" s="444"/>
      <c r="AQ299" s="331"/>
      <c r="AR299" s="331"/>
      <c r="AS299" s="331"/>
      <c r="AT299" s="444"/>
      <c r="AU299" s="444"/>
      <c r="AV299" s="444"/>
      <c r="AW299" s="444"/>
      <c r="AX299" s="444"/>
      <c r="AY299" s="444"/>
      <c r="AZ299" s="444"/>
      <c r="BA299" s="444"/>
      <c r="BB299" s="444"/>
      <c r="BC299" s="444"/>
    </row>
    <row r="300" spans="1:55">
      <c r="A300" s="331"/>
      <c r="D300" s="331"/>
      <c r="E300" s="331"/>
      <c r="G300" s="331"/>
      <c r="H300" s="331"/>
      <c r="J300" s="331"/>
      <c r="K300" s="331"/>
      <c r="L300" s="444"/>
      <c r="M300" s="331"/>
      <c r="N300" s="444"/>
      <c r="O300" s="331"/>
      <c r="P300" s="444"/>
      <c r="Q300" s="444"/>
      <c r="R300" s="331"/>
      <c r="T300" s="331"/>
      <c r="U300" s="444"/>
      <c r="V300" s="331"/>
      <c r="W300" s="331"/>
      <c r="X300" s="331"/>
      <c r="Y300" s="331"/>
      <c r="Z300" s="331"/>
      <c r="AA300" s="444"/>
      <c r="AB300" s="444"/>
      <c r="AC300" s="444"/>
      <c r="AD300" s="444"/>
      <c r="AE300" s="331"/>
      <c r="AF300" s="444"/>
      <c r="AG300" s="444"/>
      <c r="AH300" s="331"/>
      <c r="AI300" s="331"/>
      <c r="AJ300" s="331"/>
      <c r="AK300" s="331"/>
      <c r="AL300" s="331"/>
      <c r="AM300" s="444"/>
      <c r="AN300" s="331"/>
      <c r="AO300" s="331"/>
      <c r="AP300" s="331"/>
      <c r="AQ300" s="331"/>
      <c r="AR300" s="331"/>
      <c r="AS300" s="331"/>
      <c r="AT300" s="444"/>
      <c r="AU300" s="444"/>
      <c r="AV300" s="444"/>
      <c r="AW300" s="444"/>
      <c r="AX300" s="444"/>
      <c r="AY300" s="444"/>
      <c r="AZ300" s="444"/>
      <c r="BA300" s="444"/>
      <c r="BB300" s="444"/>
      <c r="BC300" s="444"/>
    </row>
    <row r="301" spans="1:55">
      <c r="A301" s="331"/>
      <c r="B301" s="331"/>
      <c r="D301" s="444"/>
      <c r="E301" s="331"/>
      <c r="F301" s="331"/>
      <c r="G301" s="331"/>
      <c r="H301" s="331"/>
      <c r="J301" s="331"/>
      <c r="K301" s="331"/>
      <c r="L301" s="331"/>
      <c r="M301" s="444"/>
      <c r="N301" s="444"/>
      <c r="O301" s="331"/>
      <c r="P301" s="331"/>
      <c r="Q301" s="444"/>
      <c r="R301" s="331"/>
      <c r="T301" s="444"/>
      <c r="U301" s="331"/>
      <c r="V301" s="444"/>
      <c r="W301" s="331"/>
      <c r="X301" s="331"/>
      <c r="Y301" s="331"/>
      <c r="Z301" s="331"/>
      <c r="AA301" s="331"/>
      <c r="AB301" s="331"/>
      <c r="AC301" s="444"/>
      <c r="AD301" s="331"/>
      <c r="AE301" s="331"/>
      <c r="AF301" s="444"/>
      <c r="AG301" s="331"/>
      <c r="AH301" s="331"/>
      <c r="AI301" s="331"/>
      <c r="AJ301" s="331"/>
      <c r="AK301" s="444"/>
      <c r="AL301" s="444"/>
      <c r="AM301" s="444"/>
      <c r="AN301" s="444"/>
      <c r="AO301" s="444"/>
      <c r="AP301" s="444"/>
      <c r="AQ301" s="444"/>
      <c r="AR301" s="331"/>
      <c r="AS301" s="331"/>
      <c r="AT301" s="331"/>
      <c r="AU301" s="444"/>
      <c r="AV301" s="444"/>
      <c r="AW301" s="444"/>
      <c r="AX301" s="444"/>
      <c r="AY301" s="444"/>
      <c r="AZ301" s="444"/>
      <c r="BA301" s="444"/>
      <c r="BB301" s="444"/>
      <c r="BC301" s="444"/>
    </row>
    <row r="302" spans="1:55">
      <c r="B302" s="331"/>
      <c r="C302" s="331"/>
      <c r="D302" s="331"/>
      <c r="E302" s="331"/>
      <c r="F302" s="331"/>
      <c r="G302" s="331"/>
      <c r="H302" s="444"/>
      <c r="I302" s="331"/>
      <c r="J302" s="331"/>
      <c r="K302" s="331"/>
      <c r="L302" s="331"/>
      <c r="M302" s="331"/>
      <c r="N302" s="331"/>
      <c r="O302" s="331"/>
      <c r="P302" s="331"/>
      <c r="Q302" s="331"/>
      <c r="R302" s="331"/>
      <c r="S302" s="331"/>
      <c r="T302" s="331"/>
      <c r="U302" s="444"/>
      <c r="V302" s="444"/>
      <c r="W302" s="331"/>
      <c r="X302" s="331"/>
      <c r="Y302" s="444"/>
      <c r="Z302" s="444"/>
      <c r="AA302" s="331"/>
      <c r="AB302" s="331"/>
      <c r="AC302" s="444"/>
      <c r="AD302" s="331"/>
      <c r="AE302" s="331"/>
      <c r="AF302" s="331"/>
      <c r="AG302" s="331"/>
      <c r="AH302" s="331"/>
      <c r="AI302" s="444"/>
      <c r="AJ302" s="331"/>
      <c r="AK302" s="331"/>
      <c r="AL302" s="331"/>
      <c r="AM302" s="444"/>
      <c r="AN302" s="331"/>
      <c r="AO302" s="444"/>
      <c r="AP302" s="331"/>
      <c r="AQ302" s="444"/>
      <c r="AR302" s="331"/>
      <c r="AS302" s="331"/>
      <c r="AT302" s="331"/>
      <c r="AU302" s="444"/>
      <c r="AV302" s="444"/>
      <c r="AW302" s="444"/>
      <c r="AX302" s="444"/>
      <c r="AY302" s="444"/>
      <c r="AZ302" s="444"/>
      <c r="BA302" s="444"/>
      <c r="BB302" s="444"/>
      <c r="BC302" s="444"/>
    </row>
    <row r="303" spans="1:55">
      <c r="B303" s="331"/>
      <c r="C303" s="331"/>
      <c r="D303" s="331"/>
      <c r="E303" s="331"/>
      <c r="G303" s="331"/>
      <c r="H303" s="331"/>
      <c r="J303" s="331"/>
      <c r="K303" s="445"/>
      <c r="L303" s="331"/>
      <c r="M303" s="444"/>
      <c r="N303" s="331"/>
      <c r="O303" s="331"/>
      <c r="P303" s="331"/>
      <c r="Q303" s="331"/>
      <c r="R303" s="444"/>
      <c r="S303" s="331"/>
      <c r="T303" s="444"/>
      <c r="U303" s="331"/>
      <c r="V303" s="331"/>
      <c r="W303" s="444"/>
      <c r="X303" s="331"/>
      <c r="Y303" s="444"/>
      <c r="Z303" s="331"/>
      <c r="AA303" s="444"/>
      <c r="AB303" s="331"/>
      <c r="AC303" s="444"/>
      <c r="AD303" s="331"/>
      <c r="AE303" s="331"/>
      <c r="AF303" s="444"/>
      <c r="AG303" s="444"/>
      <c r="AH303" s="444"/>
      <c r="AI303" s="444"/>
      <c r="AJ303" s="331"/>
      <c r="AK303" s="444"/>
      <c r="AL303" s="444"/>
      <c r="AM303" s="331"/>
      <c r="AN303" s="331"/>
      <c r="AO303" s="444"/>
      <c r="AP303" s="444"/>
      <c r="AQ303" s="444"/>
      <c r="AR303" s="444"/>
      <c r="AS303" s="444"/>
      <c r="AT303" s="444"/>
      <c r="AU303" s="444"/>
      <c r="AV303" s="444"/>
      <c r="AW303" s="444"/>
      <c r="AX303" s="444"/>
      <c r="AY303" s="444"/>
      <c r="AZ303" s="444"/>
      <c r="BA303" s="444"/>
      <c r="BB303" s="444"/>
      <c r="BC303" s="444"/>
    </row>
    <row r="304" spans="1:55">
      <c r="B304" s="331"/>
      <c r="D304" s="331"/>
      <c r="E304" s="331"/>
      <c r="F304" s="331"/>
      <c r="G304" s="331"/>
      <c r="H304" s="331"/>
      <c r="I304" s="331"/>
      <c r="J304" s="331"/>
      <c r="K304" s="331"/>
      <c r="L304" s="331"/>
      <c r="M304" s="331"/>
      <c r="N304" s="331"/>
      <c r="O304" s="331"/>
      <c r="P304" s="331"/>
      <c r="Q304" s="331"/>
      <c r="R304" s="331"/>
      <c r="S304" s="331"/>
      <c r="T304" s="331"/>
      <c r="U304" s="444"/>
      <c r="V304" s="331"/>
      <c r="W304" s="331"/>
      <c r="Y304" s="444"/>
      <c r="Z304" s="331"/>
      <c r="AA304" s="331"/>
      <c r="AB304" s="331"/>
      <c r="AC304" s="331"/>
      <c r="AD304" s="331"/>
      <c r="AE304" s="331"/>
      <c r="AF304" s="331"/>
      <c r="AG304" s="444"/>
      <c r="AH304" s="444"/>
      <c r="AI304" s="444"/>
      <c r="AJ304" s="331"/>
      <c r="AK304" s="444"/>
      <c r="AL304" s="444"/>
      <c r="AM304" s="444"/>
      <c r="AN304" s="331"/>
      <c r="AO304" s="331"/>
      <c r="AP304" s="331"/>
      <c r="AQ304" s="444"/>
      <c r="AR304" s="331"/>
      <c r="AS304" s="331"/>
      <c r="AT304" s="331"/>
      <c r="AU304" s="331"/>
      <c r="AV304" s="331"/>
      <c r="AW304" s="331"/>
      <c r="AX304" s="331"/>
      <c r="AY304" s="331"/>
      <c r="AZ304" s="331"/>
      <c r="BA304" s="331"/>
      <c r="BB304" s="331"/>
      <c r="BC304" s="331"/>
    </row>
    <row r="305" spans="1:55">
      <c r="A305" s="331"/>
      <c r="B305" s="331"/>
      <c r="E305" s="331"/>
      <c r="F305" s="331"/>
      <c r="G305" s="331"/>
      <c r="H305" s="331"/>
      <c r="J305" s="331"/>
      <c r="K305" s="331"/>
      <c r="L305" s="331"/>
      <c r="M305" s="331"/>
      <c r="N305" s="331"/>
      <c r="O305" s="331"/>
      <c r="P305" s="444"/>
      <c r="Q305" s="444"/>
      <c r="R305" s="331"/>
      <c r="S305" s="331"/>
      <c r="T305" s="331"/>
      <c r="U305" s="331"/>
      <c r="V305" s="331"/>
      <c r="W305" s="331"/>
      <c r="X305" s="331"/>
      <c r="Y305" s="444"/>
      <c r="Z305" s="331"/>
      <c r="AA305" s="331"/>
      <c r="AB305" s="331"/>
      <c r="AC305" s="331"/>
      <c r="AD305" s="444"/>
      <c r="AE305" s="331"/>
      <c r="AF305" s="331"/>
      <c r="AG305" s="331"/>
      <c r="AH305" s="331"/>
      <c r="AI305" s="331"/>
      <c r="AJ305" s="331"/>
      <c r="AK305" s="331"/>
      <c r="AL305" s="444"/>
      <c r="AM305" s="444"/>
      <c r="AN305" s="331"/>
      <c r="AO305" s="444"/>
      <c r="AP305" s="331"/>
      <c r="AQ305" s="444"/>
      <c r="AR305" s="331"/>
      <c r="AS305" s="331"/>
      <c r="AT305" s="444"/>
      <c r="AU305" s="331"/>
      <c r="AV305" s="331"/>
      <c r="AW305" s="331"/>
      <c r="AX305" s="331"/>
      <c r="AY305" s="331"/>
      <c r="AZ305" s="331"/>
      <c r="BA305" s="331"/>
      <c r="BB305" s="331"/>
      <c r="BC305" s="331"/>
    </row>
    <row r="306" spans="1:55">
      <c r="B306" s="331"/>
      <c r="D306" s="444"/>
      <c r="F306" s="331"/>
      <c r="G306" s="331"/>
      <c r="H306" s="331"/>
      <c r="J306" s="331"/>
      <c r="K306" s="331"/>
      <c r="L306" s="331"/>
      <c r="M306" s="331"/>
      <c r="N306" s="331"/>
      <c r="O306" s="331"/>
      <c r="P306" s="331"/>
      <c r="Q306" s="331"/>
      <c r="R306" s="331"/>
      <c r="T306" s="331"/>
      <c r="U306" s="331"/>
      <c r="V306" s="331"/>
      <c r="W306" s="331"/>
      <c r="X306" s="331"/>
      <c r="Y306" s="331"/>
      <c r="Z306" s="331"/>
      <c r="AA306" s="331"/>
      <c r="AB306" s="331"/>
      <c r="AC306" s="444"/>
      <c r="AD306" s="331"/>
      <c r="AE306" s="331"/>
      <c r="AF306" s="444"/>
      <c r="AG306" s="444"/>
      <c r="AH306" s="331"/>
      <c r="AI306" s="444"/>
      <c r="AJ306" s="331"/>
      <c r="AK306" s="444"/>
      <c r="AL306" s="331"/>
      <c r="AM306" s="331"/>
      <c r="AN306" s="331"/>
      <c r="AO306" s="444"/>
      <c r="AP306" s="331"/>
      <c r="AQ306" s="444"/>
      <c r="AR306" s="331"/>
      <c r="AS306" s="331"/>
      <c r="AT306" s="331"/>
      <c r="AU306" s="444"/>
      <c r="AV306" s="444"/>
      <c r="AW306" s="444"/>
      <c r="AX306" s="444"/>
      <c r="AY306" s="444"/>
      <c r="AZ306" s="444"/>
      <c r="BA306" s="444"/>
      <c r="BB306" s="444"/>
      <c r="BC306" s="444"/>
    </row>
    <row r="307" spans="1:55">
      <c r="B307" s="331"/>
      <c r="D307" s="331"/>
      <c r="E307" s="331"/>
      <c r="F307" s="331"/>
      <c r="G307" s="331"/>
      <c r="H307" s="331"/>
      <c r="I307" s="331"/>
      <c r="J307" s="331"/>
      <c r="K307" s="331"/>
      <c r="L307" s="331"/>
      <c r="M307" s="331"/>
      <c r="N307" s="331"/>
      <c r="O307" s="331"/>
      <c r="P307" s="331"/>
      <c r="Q307" s="331"/>
      <c r="S307" s="331"/>
      <c r="T307" s="444"/>
      <c r="U307" s="444"/>
      <c r="V307" s="444"/>
      <c r="W307" s="331"/>
      <c r="X307" s="331"/>
      <c r="Y307" s="331"/>
      <c r="Z307" s="444"/>
      <c r="AA307" s="331"/>
      <c r="AB307" s="444"/>
      <c r="AC307" s="331"/>
      <c r="AD307" s="331"/>
      <c r="AE307" s="331"/>
      <c r="AF307" s="444"/>
      <c r="AG307" s="331"/>
      <c r="AH307" s="444"/>
      <c r="AI307" s="331"/>
      <c r="AJ307" s="331"/>
      <c r="AK307" s="444"/>
      <c r="AL307" s="331"/>
      <c r="AM307" s="331"/>
      <c r="AN307" s="331"/>
      <c r="AO307" s="331"/>
      <c r="AP307" s="444"/>
      <c r="AQ307" s="444"/>
      <c r="AR307" s="331"/>
      <c r="AS307" s="331"/>
      <c r="AT307" s="444"/>
      <c r="AU307" s="331"/>
      <c r="AV307" s="331"/>
      <c r="AW307" s="331"/>
      <c r="AX307" s="331"/>
      <c r="AY307" s="331"/>
      <c r="AZ307" s="331"/>
      <c r="BA307" s="331"/>
      <c r="BB307" s="331"/>
      <c r="BC307" s="331"/>
    </row>
    <row r="308" spans="1:55">
      <c r="D308" s="331"/>
      <c r="E308" s="331"/>
      <c r="F308" s="331"/>
      <c r="G308" s="331"/>
      <c r="H308" s="331"/>
      <c r="J308" s="331"/>
      <c r="K308" s="444"/>
      <c r="L308" s="331"/>
      <c r="M308" s="331"/>
      <c r="N308" s="331"/>
      <c r="O308" s="331"/>
      <c r="P308" s="331"/>
      <c r="Q308" s="444"/>
      <c r="R308" s="331"/>
      <c r="S308" s="331"/>
      <c r="T308" s="331"/>
      <c r="U308" s="444"/>
      <c r="V308" s="331"/>
      <c r="W308" s="331"/>
      <c r="X308" s="331"/>
      <c r="Y308" s="331"/>
      <c r="Z308" s="444"/>
      <c r="AA308" s="331"/>
      <c r="AB308" s="331"/>
      <c r="AC308" s="331"/>
      <c r="AD308" s="331"/>
      <c r="AE308" s="444"/>
      <c r="AF308" s="444"/>
      <c r="AG308" s="331"/>
      <c r="AH308" s="444"/>
      <c r="AI308" s="444"/>
      <c r="AJ308" s="331"/>
      <c r="AK308" s="331"/>
      <c r="AL308" s="331"/>
      <c r="AM308" s="444"/>
      <c r="AN308" s="444"/>
      <c r="AO308" s="444"/>
      <c r="AP308" s="444"/>
      <c r="AQ308" s="331"/>
      <c r="AR308" s="331"/>
      <c r="AS308" s="331"/>
      <c r="AT308" s="444"/>
      <c r="AU308" s="331"/>
      <c r="AV308" s="331"/>
      <c r="AW308" s="331"/>
      <c r="AX308" s="331"/>
      <c r="AY308" s="331"/>
      <c r="AZ308" s="331"/>
      <c r="BA308" s="331"/>
      <c r="BB308" s="331"/>
      <c r="BC308" s="331"/>
    </row>
    <row r="309" spans="1:55">
      <c r="B309" s="331"/>
      <c r="D309" s="331"/>
      <c r="E309" s="331"/>
      <c r="F309" s="331"/>
      <c r="G309" s="331"/>
      <c r="H309" s="331"/>
      <c r="J309" s="331"/>
      <c r="K309" s="331"/>
      <c r="L309" s="331"/>
      <c r="M309" s="331"/>
      <c r="N309" s="331"/>
      <c r="O309" s="331"/>
      <c r="P309" s="331"/>
      <c r="Q309" s="331"/>
      <c r="R309" s="331"/>
      <c r="T309" s="331"/>
      <c r="U309" s="444"/>
      <c r="V309" s="331"/>
      <c r="W309" s="444"/>
      <c r="X309" s="331"/>
      <c r="Y309" s="331"/>
      <c r="Z309" s="331"/>
      <c r="AA309" s="331"/>
      <c r="AB309" s="331"/>
      <c r="AC309" s="444"/>
      <c r="AD309" s="331"/>
      <c r="AE309" s="331"/>
      <c r="AF309" s="331"/>
      <c r="AG309" s="444"/>
      <c r="AH309" s="331"/>
      <c r="AI309" s="331"/>
      <c r="AJ309" s="331"/>
      <c r="AK309" s="444"/>
      <c r="AL309" s="331"/>
      <c r="AM309" s="444"/>
      <c r="AN309" s="331"/>
      <c r="AO309" s="444"/>
      <c r="AP309" s="444"/>
      <c r="AQ309" s="444"/>
      <c r="AR309" s="331"/>
      <c r="AS309" s="331"/>
      <c r="AT309" s="331"/>
      <c r="AU309" s="331"/>
      <c r="AV309" s="331"/>
      <c r="AW309" s="331"/>
      <c r="AX309" s="331"/>
      <c r="AY309" s="331"/>
      <c r="AZ309" s="331"/>
      <c r="BA309" s="331"/>
      <c r="BB309" s="331"/>
      <c r="BC309" s="331"/>
    </row>
    <row r="310" spans="1:55">
      <c r="B310" s="331"/>
      <c r="C310" s="331"/>
      <c r="D310" s="331"/>
      <c r="E310" s="331"/>
      <c r="F310" s="331"/>
      <c r="G310" s="331"/>
      <c r="H310" s="331"/>
      <c r="J310" s="331"/>
      <c r="K310" s="331"/>
      <c r="L310" s="331"/>
      <c r="M310" s="331"/>
      <c r="N310" s="331"/>
      <c r="O310" s="444"/>
      <c r="P310" s="331"/>
      <c r="Q310" s="331"/>
      <c r="R310" s="331"/>
      <c r="T310" s="444"/>
      <c r="U310" s="331"/>
      <c r="V310" s="331"/>
      <c r="W310" s="444"/>
      <c r="Y310" s="331"/>
      <c r="Z310" s="331"/>
      <c r="AA310" s="444"/>
      <c r="AB310" s="331"/>
      <c r="AC310" s="444"/>
      <c r="AD310" s="331"/>
      <c r="AE310" s="331"/>
      <c r="AF310" s="444"/>
      <c r="AG310" s="444"/>
      <c r="AH310" s="331"/>
      <c r="AI310" s="444"/>
      <c r="AJ310" s="331"/>
      <c r="AK310" s="444"/>
      <c r="AL310" s="331"/>
      <c r="AM310" s="444"/>
      <c r="AN310" s="444"/>
      <c r="AO310" s="444"/>
      <c r="AP310" s="331"/>
      <c r="AQ310" s="444"/>
      <c r="AR310" s="331"/>
      <c r="AS310" s="331"/>
      <c r="AT310" s="331"/>
      <c r="AU310" s="444"/>
      <c r="AV310" s="444"/>
      <c r="AW310" s="444"/>
      <c r="AX310" s="444"/>
      <c r="AY310" s="444"/>
      <c r="AZ310" s="444"/>
      <c r="BA310" s="444"/>
      <c r="BB310" s="444"/>
      <c r="BC310" s="444"/>
    </row>
    <row r="311" spans="1:55">
      <c r="B311" s="331"/>
      <c r="C311" s="331"/>
      <c r="D311" s="444"/>
      <c r="E311" s="331"/>
      <c r="F311" s="331"/>
      <c r="G311" s="331"/>
      <c r="H311" s="445"/>
      <c r="I311" s="331"/>
      <c r="J311" s="331"/>
      <c r="K311" s="331"/>
      <c r="L311" s="331"/>
      <c r="M311" s="331"/>
      <c r="N311" s="331"/>
      <c r="O311" s="331"/>
      <c r="P311" s="331"/>
      <c r="Q311" s="331"/>
      <c r="T311" s="331"/>
      <c r="U311" s="444"/>
      <c r="V311" s="444"/>
      <c r="W311" s="331"/>
      <c r="X311" s="331"/>
      <c r="Y311" s="444"/>
      <c r="Z311" s="444"/>
      <c r="AA311" s="331"/>
      <c r="AB311" s="331"/>
      <c r="AC311" s="444"/>
      <c r="AD311" s="331"/>
      <c r="AE311" s="331"/>
      <c r="AF311" s="444"/>
      <c r="AG311" s="444"/>
      <c r="AH311" s="331"/>
      <c r="AI311" s="331"/>
      <c r="AJ311" s="331"/>
      <c r="AK311" s="444"/>
      <c r="AL311" s="444"/>
      <c r="AM311" s="444"/>
      <c r="AN311" s="331"/>
      <c r="AO311" s="444"/>
      <c r="AP311" s="444"/>
      <c r="AQ311" s="444"/>
      <c r="AR311" s="444"/>
      <c r="AS311" s="444"/>
      <c r="AT311" s="444"/>
      <c r="AU311" s="444"/>
      <c r="AV311" s="444"/>
      <c r="AW311" s="444"/>
      <c r="AX311" s="444"/>
      <c r="AY311" s="444"/>
      <c r="AZ311" s="444"/>
      <c r="BA311" s="444"/>
      <c r="BB311" s="444"/>
      <c r="BC311" s="444"/>
    </row>
    <row r="312" spans="1:55">
      <c r="B312" s="331"/>
      <c r="C312" s="331"/>
      <c r="D312" s="331"/>
      <c r="E312" s="331"/>
      <c r="F312" s="331"/>
      <c r="G312" s="331"/>
      <c r="H312" s="331"/>
      <c r="J312" s="444"/>
      <c r="K312" s="331"/>
      <c r="L312" s="331"/>
      <c r="M312" s="331"/>
      <c r="N312" s="331"/>
      <c r="O312" s="331"/>
      <c r="P312" s="444"/>
      <c r="Q312" s="331"/>
      <c r="R312" s="331"/>
      <c r="T312" s="331"/>
      <c r="U312" s="444"/>
      <c r="V312" s="331"/>
      <c r="W312" s="331"/>
      <c r="X312" s="331"/>
      <c r="Y312" s="331"/>
      <c r="Z312" s="331"/>
      <c r="AA312" s="331"/>
      <c r="AB312" s="444"/>
      <c r="AC312" s="444"/>
      <c r="AD312" s="444"/>
      <c r="AE312" s="331"/>
      <c r="AF312" s="331"/>
      <c r="AG312" s="331"/>
      <c r="AH312" s="331"/>
      <c r="AI312" s="444"/>
      <c r="AJ312" s="331"/>
      <c r="AK312" s="331"/>
      <c r="AL312" s="331"/>
      <c r="AM312" s="331"/>
      <c r="AN312" s="331"/>
      <c r="AO312" s="444"/>
      <c r="AP312" s="331"/>
      <c r="AQ312" s="331"/>
      <c r="AR312" s="331"/>
      <c r="AS312" s="331"/>
      <c r="AT312" s="444"/>
      <c r="AU312" s="331"/>
      <c r="AV312" s="331"/>
      <c r="AW312" s="331"/>
      <c r="AX312" s="331"/>
      <c r="AY312" s="331"/>
      <c r="AZ312" s="331"/>
      <c r="BA312" s="331"/>
      <c r="BB312" s="331"/>
      <c r="BC312" s="331"/>
    </row>
    <row r="313" spans="1:55">
      <c r="A313" s="331"/>
      <c r="B313" s="331"/>
      <c r="D313" s="331"/>
      <c r="E313" s="331"/>
      <c r="F313" s="331"/>
      <c r="G313" s="331"/>
      <c r="H313" s="444"/>
      <c r="J313" s="331"/>
      <c r="K313" s="331"/>
      <c r="L313" s="444"/>
      <c r="M313" s="331"/>
      <c r="N313" s="331"/>
      <c r="O313" s="331"/>
      <c r="P313" s="444"/>
      <c r="Q313" s="444"/>
      <c r="R313" s="331"/>
      <c r="T313" s="444"/>
      <c r="U313" s="444"/>
      <c r="V313" s="331"/>
      <c r="W313" s="331"/>
      <c r="X313" s="331"/>
      <c r="Y313" s="331"/>
      <c r="Z313" s="331"/>
      <c r="AA313" s="331"/>
      <c r="AB313" s="444"/>
      <c r="AC313" s="444"/>
      <c r="AD313" s="331"/>
      <c r="AE313" s="331"/>
      <c r="AF313" s="331"/>
      <c r="AG313" s="331"/>
      <c r="AH313" s="331"/>
      <c r="AI313" s="444"/>
      <c r="AJ313" s="331"/>
      <c r="AK313" s="444"/>
      <c r="AL313" s="444"/>
      <c r="AM313" s="444"/>
      <c r="AN313" s="331"/>
      <c r="AO313" s="444"/>
      <c r="AP313" s="444"/>
      <c r="AQ313" s="331"/>
      <c r="AR313" s="331"/>
      <c r="AS313" s="331"/>
      <c r="AT313" s="331"/>
      <c r="AU313" s="331"/>
      <c r="AV313" s="331"/>
      <c r="AW313" s="331"/>
      <c r="AX313" s="331"/>
      <c r="AY313" s="331"/>
      <c r="AZ313" s="331"/>
      <c r="BA313" s="331"/>
      <c r="BB313" s="331"/>
      <c r="BC313" s="331"/>
    </row>
    <row r="314" spans="1:55">
      <c r="A314" s="331"/>
      <c r="B314" s="331"/>
      <c r="C314" s="331"/>
      <c r="D314" s="331"/>
      <c r="E314" s="331"/>
      <c r="F314" s="444"/>
      <c r="G314" s="331"/>
      <c r="H314" s="331"/>
      <c r="J314" s="331"/>
      <c r="K314" s="331"/>
      <c r="L314" s="331"/>
      <c r="M314" s="444"/>
      <c r="N314" s="331"/>
      <c r="O314" s="331"/>
      <c r="P314" s="331"/>
      <c r="Q314" s="331"/>
      <c r="R314" s="331"/>
      <c r="T314" s="444"/>
      <c r="U314" s="444"/>
      <c r="V314" s="331"/>
      <c r="W314" s="331"/>
      <c r="X314" s="331"/>
      <c r="Y314" s="331"/>
      <c r="Z314" s="444"/>
      <c r="AA314" s="444"/>
      <c r="AB314" s="331"/>
      <c r="AC314" s="444"/>
      <c r="AD314" s="331"/>
      <c r="AE314" s="331"/>
      <c r="AF314" s="331"/>
      <c r="AG314" s="444"/>
      <c r="AH314" s="331"/>
      <c r="AI314" s="444"/>
      <c r="AK314" s="331"/>
      <c r="AL314" s="331"/>
      <c r="AM314" s="444"/>
      <c r="AN314" s="331"/>
      <c r="AO314" s="331"/>
      <c r="AP314" s="331"/>
      <c r="AQ314" s="444"/>
      <c r="AR314" s="331"/>
      <c r="AS314" s="331"/>
      <c r="AT314" s="331"/>
      <c r="AU314" s="331"/>
      <c r="AV314" s="331"/>
      <c r="AW314" s="331"/>
      <c r="AX314" s="331"/>
      <c r="AY314" s="331"/>
      <c r="AZ314" s="331"/>
      <c r="BA314" s="331"/>
      <c r="BB314" s="331"/>
      <c r="BC314" s="331"/>
    </row>
    <row r="315" spans="1:55">
      <c r="A315" s="331"/>
      <c r="D315" s="331"/>
      <c r="E315" s="331"/>
      <c r="F315" s="331"/>
      <c r="G315" s="331"/>
      <c r="H315" s="331"/>
      <c r="I315" s="331"/>
      <c r="J315" s="444"/>
      <c r="K315" s="444"/>
      <c r="L315" s="331"/>
      <c r="M315" s="331"/>
      <c r="N315" s="331"/>
      <c r="O315" s="331"/>
      <c r="P315" s="444"/>
      <c r="Q315" s="331"/>
      <c r="R315" s="331"/>
      <c r="S315" s="331"/>
      <c r="T315" s="331"/>
      <c r="U315" s="331"/>
      <c r="V315" s="444"/>
      <c r="W315" s="444"/>
      <c r="X315" s="331"/>
      <c r="Y315" s="331"/>
      <c r="Z315" s="331"/>
      <c r="AA315" s="331"/>
      <c r="AB315" s="331"/>
      <c r="AC315" s="331"/>
      <c r="AD315" s="444"/>
      <c r="AE315" s="444"/>
      <c r="AF315" s="331"/>
      <c r="AG315" s="331"/>
      <c r="AH315" s="331"/>
      <c r="AI315" s="444"/>
      <c r="AJ315" s="331"/>
      <c r="AK315" s="444"/>
      <c r="AL315" s="444"/>
      <c r="AM315" s="331"/>
      <c r="AN315" s="444"/>
      <c r="AO315" s="444"/>
      <c r="AP315" s="444"/>
      <c r="AQ315" s="444"/>
      <c r="AR315" s="444"/>
      <c r="AS315" s="444"/>
      <c r="AT315" s="444"/>
      <c r="AU315" s="444"/>
      <c r="AV315" s="444"/>
      <c r="AW315" s="444"/>
      <c r="AX315" s="444"/>
      <c r="AY315" s="444"/>
      <c r="AZ315" s="444"/>
      <c r="BA315" s="444"/>
      <c r="BB315" s="444"/>
      <c r="BC315" s="444"/>
    </row>
    <row r="316" spans="1:55">
      <c r="D316" s="331"/>
      <c r="E316" s="331"/>
      <c r="F316" s="331"/>
      <c r="G316" s="331"/>
      <c r="H316" s="331"/>
      <c r="J316" s="331"/>
      <c r="K316" s="331"/>
      <c r="L316" s="331"/>
      <c r="M316" s="331"/>
      <c r="N316" s="444"/>
      <c r="O316" s="331"/>
      <c r="P316" s="331"/>
      <c r="Q316" s="331"/>
      <c r="R316" s="331"/>
      <c r="S316" s="331"/>
      <c r="T316" s="331"/>
      <c r="U316" s="331"/>
      <c r="V316" s="444"/>
      <c r="W316" s="331"/>
      <c r="X316" s="331"/>
      <c r="Y316" s="331"/>
      <c r="Z316" s="444"/>
      <c r="AA316" s="444"/>
      <c r="AB316" s="331"/>
      <c r="AC316" s="331"/>
      <c r="AD316" s="331"/>
      <c r="AE316" s="331"/>
      <c r="AF316" s="331"/>
      <c r="AG316" s="331"/>
      <c r="AH316" s="444"/>
      <c r="AI316" s="444"/>
      <c r="AJ316" s="331"/>
      <c r="AK316" s="444"/>
      <c r="AL316" s="444"/>
      <c r="AM316" s="331"/>
      <c r="AN316" s="444"/>
      <c r="AO316" s="444"/>
      <c r="AP316" s="331"/>
      <c r="AQ316" s="444"/>
      <c r="AR316" s="331"/>
      <c r="AS316" s="331"/>
      <c r="AT316" s="331"/>
      <c r="AU316" s="331"/>
      <c r="AV316" s="331"/>
      <c r="AW316" s="331"/>
      <c r="AX316" s="331"/>
      <c r="AY316" s="331"/>
      <c r="AZ316" s="331"/>
      <c r="BA316" s="331"/>
      <c r="BB316" s="331"/>
      <c r="BC316" s="331"/>
    </row>
    <row r="317" spans="1:55">
      <c r="C317" s="331"/>
      <c r="D317" s="331"/>
      <c r="H317" s="331"/>
      <c r="J317" s="331"/>
      <c r="K317" s="331"/>
      <c r="L317" s="331"/>
      <c r="M317" s="331"/>
      <c r="N317" s="331"/>
      <c r="O317" s="331"/>
      <c r="P317" s="444"/>
      <c r="Q317" s="331"/>
      <c r="R317" s="331"/>
      <c r="S317" s="331"/>
      <c r="T317" s="331"/>
      <c r="U317" s="444"/>
      <c r="V317" s="331"/>
      <c r="W317" s="331"/>
      <c r="X317" s="331"/>
      <c r="Z317" s="331"/>
      <c r="AA317" s="331"/>
      <c r="AB317" s="331"/>
      <c r="AC317" s="444"/>
      <c r="AD317" s="331"/>
      <c r="AE317" s="331"/>
      <c r="AF317" s="331"/>
      <c r="AG317" s="331"/>
      <c r="AH317" s="444"/>
      <c r="AI317" s="331"/>
      <c r="AJ317" s="331"/>
      <c r="AK317" s="444"/>
      <c r="AL317" s="444"/>
      <c r="AM317" s="331"/>
      <c r="AN317" s="331"/>
      <c r="AO317" s="331"/>
      <c r="AP317" s="331"/>
      <c r="AQ317" s="331"/>
      <c r="AR317" s="331"/>
      <c r="AS317" s="331"/>
      <c r="AT317" s="444"/>
      <c r="AU317" s="331"/>
      <c r="AV317" s="331"/>
      <c r="AW317" s="331"/>
      <c r="AX317" s="331"/>
      <c r="AY317" s="331"/>
      <c r="AZ317" s="331"/>
      <c r="BA317" s="331"/>
      <c r="BB317" s="331"/>
      <c r="BC317" s="331"/>
    </row>
    <row r="318" spans="1:55">
      <c r="A318" s="331"/>
      <c r="C318" s="331"/>
      <c r="D318" s="331"/>
      <c r="E318" s="331"/>
      <c r="G318" s="331"/>
      <c r="H318" s="331"/>
      <c r="I318" s="331"/>
      <c r="J318" s="444"/>
      <c r="K318" s="331"/>
      <c r="L318" s="331"/>
      <c r="M318" s="331"/>
      <c r="N318" s="331"/>
      <c r="O318" s="331"/>
      <c r="P318" s="331"/>
      <c r="Q318" s="444"/>
      <c r="R318" s="331"/>
      <c r="T318" s="331"/>
      <c r="U318" s="445"/>
      <c r="V318" s="331"/>
      <c r="W318" s="444"/>
      <c r="X318" s="331"/>
      <c r="Y318" s="331"/>
      <c r="Z318" s="331"/>
      <c r="AA318" s="331"/>
      <c r="AB318" s="331"/>
      <c r="AC318" s="444"/>
      <c r="AD318" s="444"/>
      <c r="AE318" s="331"/>
      <c r="AF318" s="331"/>
      <c r="AG318" s="331"/>
      <c r="AH318" s="331"/>
      <c r="AI318" s="331"/>
      <c r="AJ318" s="331"/>
      <c r="AK318" s="331"/>
      <c r="AL318" s="444"/>
      <c r="AM318" s="444"/>
      <c r="AN318" s="444"/>
      <c r="AO318" s="444"/>
      <c r="AP318" s="331"/>
      <c r="AQ318" s="444"/>
      <c r="AR318" s="331"/>
      <c r="AS318" s="331"/>
      <c r="AT318" s="444"/>
      <c r="AU318" s="331"/>
      <c r="AV318" s="331"/>
      <c r="AW318" s="331"/>
      <c r="AX318" s="331"/>
      <c r="AY318" s="331"/>
      <c r="AZ318" s="331"/>
      <c r="BA318" s="331"/>
      <c r="BB318" s="331"/>
      <c r="BC318" s="331"/>
    </row>
    <row r="319" spans="1:55">
      <c r="A319" s="331"/>
      <c r="B319" s="331"/>
      <c r="D319" s="331"/>
      <c r="E319" s="331"/>
      <c r="F319" s="331"/>
      <c r="G319" s="331"/>
      <c r="H319" s="331"/>
      <c r="J319" s="331"/>
      <c r="K319" s="331"/>
      <c r="L319" s="331"/>
      <c r="M319" s="331"/>
      <c r="N319" s="444"/>
      <c r="O319" s="331"/>
      <c r="P319" s="444"/>
      <c r="Q319" s="331"/>
      <c r="R319" s="331"/>
      <c r="T319" s="331"/>
      <c r="U319" s="331"/>
      <c r="V319" s="444"/>
      <c r="W319" s="444"/>
      <c r="X319" s="331"/>
      <c r="Y319" s="331"/>
      <c r="Z319" s="444"/>
      <c r="AA319" s="331"/>
      <c r="AB319" s="444"/>
      <c r="AC319" s="331"/>
      <c r="AD319" s="331"/>
      <c r="AE319" s="331"/>
      <c r="AF319" s="331"/>
      <c r="AG319" s="444"/>
      <c r="AH319" s="444"/>
      <c r="AI319" s="444"/>
      <c r="AJ319" s="331"/>
      <c r="AK319" s="331"/>
      <c r="AL319" s="331"/>
      <c r="AM319" s="331"/>
      <c r="AN319" s="444"/>
      <c r="AO319" s="444"/>
      <c r="AP319" s="331"/>
      <c r="AQ319" s="331"/>
      <c r="AR319" s="331"/>
      <c r="AS319" s="331"/>
      <c r="AT319" s="331"/>
      <c r="AU319" s="331"/>
      <c r="AV319" s="331"/>
      <c r="AW319" s="331"/>
      <c r="AX319" s="331"/>
      <c r="AY319" s="331"/>
      <c r="AZ319" s="331"/>
      <c r="BA319" s="331"/>
      <c r="BB319" s="331"/>
      <c r="BC319" s="331"/>
    </row>
    <row r="320" spans="1:55">
      <c r="A320" s="331"/>
      <c r="B320" s="331"/>
      <c r="D320" s="331"/>
      <c r="E320" s="331"/>
      <c r="F320" s="331"/>
      <c r="G320" s="331"/>
      <c r="H320" s="331"/>
      <c r="I320" s="331"/>
      <c r="J320" s="331"/>
      <c r="K320" s="331"/>
      <c r="L320" s="331"/>
      <c r="M320" s="331"/>
      <c r="N320" s="444"/>
      <c r="O320" s="331"/>
      <c r="P320" s="444"/>
      <c r="Q320" s="331"/>
      <c r="R320" s="331"/>
      <c r="T320" s="331"/>
      <c r="U320" s="444"/>
      <c r="V320" s="444"/>
      <c r="W320" s="444"/>
      <c r="X320" s="331"/>
      <c r="Y320" s="331"/>
      <c r="Z320" s="331"/>
      <c r="AA320" s="331"/>
      <c r="AB320" s="331"/>
      <c r="AC320" s="331"/>
      <c r="AD320" s="331"/>
      <c r="AE320" s="444"/>
      <c r="AF320" s="444"/>
      <c r="AG320" s="331"/>
      <c r="AH320" s="444"/>
      <c r="AI320" s="331"/>
      <c r="AJ320" s="331"/>
      <c r="AK320" s="444"/>
      <c r="AL320" s="444"/>
      <c r="AM320" s="331"/>
      <c r="AN320" s="331"/>
      <c r="AO320" s="444"/>
      <c r="AP320" s="444"/>
      <c r="AQ320" s="444"/>
      <c r="AR320" s="331"/>
      <c r="AS320" s="331"/>
      <c r="AT320" s="331"/>
      <c r="AU320" s="331"/>
      <c r="AV320" s="331"/>
      <c r="AW320" s="331"/>
      <c r="AX320" s="331"/>
      <c r="AY320" s="331"/>
      <c r="AZ320" s="331"/>
      <c r="BA320" s="331"/>
      <c r="BB320" s="331"/>
      <c r="BC320" s="331"/>
    </row>
    <row r="321" spans="1:55">
      <c r="B321" s="331"/>
      <c r="D321" s="331"/>
      <c r="E321" s="331"/>
      <c r="F321" s="331"/>
      <c r="G321" s="331"/>
      <c r="H321" s="331"/>
      <c r="J321" s="444"/>
      <c r="K321" s="331"/>
      <c r="L321" s="331"/>
      <c r="M321" s="331"/>
      <c r="N321" s="444"/>
      <c r="O321" s="331"/>
      <c r="P321" s="331"/>
      <c r="Q321" s="444"/>
      <c r="R321" s="331"/>
      <c r="T321" s="331"/>
      <c r="U321" s="444"/>
      <c r="V321" s="331"/>
      <c r="W321" s="444"/>
      <c r="X321" s="331"/>
      <c r="Y321" s="444"/>
      <c r="Z321" s="331"/>
      <c r="AA321" s="444"/>
      <c r="AB321" s="331"/>
      <c r="AC321" s="331"/>
      <c r="AD321" s="444"/>
      <c r="AE321" s="331"/>
      <c r="AF321" s="444"/>
      <c r="AG321" s="444"/>
      <c r="AH321" s="331"/>
      <c r="AI321" s="331"/>
      <c r="AJ321" s="331"/>
      <c r="AK321" s="444"/>
      <c r="AL321" s="444"/>
      <c r="AM321" s="331"/>
      <c r="AN321" s="444"/>
      <c r="AO321" s="444"/>
      <c r="AP321" s="331"/>
      <c r="AQ321" s="444"/>
      <c r="AR321" s="331"/>
      <c r="AS321" s="331"/>
      <c r="AT321" s="444"/>
      <c r="AU321" s="331"/>
      <c r="AV321" s="331"/>
      <c r="AW321" s="331"/>
      <c r="AX321" s="331"/>
      <c r="AY321" s="331"/>
      <c r="AZ321" s="331"/>
      <c r="BA321" s="331"/>
      <c r="BB321" s="331"/>
      <c r="BC321" s="331"/>
    </row>
    <row r="322" spans="1:55">
      <c r="A322" s="331"/>
      <c r="D322" s="331"/>
      <c r="E322" s="331"/>
      <c r="G322" s="331"/>
      <c r="H322" s="331"/>
      <c r="J322" s="331"/>
      <c r="K322" s="444"/>
      <c r="L322" s="331"/>
      <c r="M322" s="331"/>
      <c r="N322" s="444"/>
      <c r="O322" s="331"/>
      <c r="P322" s="444"/>
      <c r="Q322" s="331"/>
      <c r="R322" s="331"/>
      <c r="S322" s="331"/>
      <c r="T322" s="331"/>
      <c r="U322" s="331"/>
      <c r="V322" s="331"/>
      <c r="W322" s="444"/>
      <c r="X322" s="331"/>
      <c r="Y322" s="331"/>
      <c r="Z322" s="444"/>
      <c r="AA322" s="331"/>
      <c r="AB322" s="444"/>
      <c r="AC322" s="444"/>
      <c r="AD322" s="331"/>
      <c r="AE322" s="331"/>
      <c r="AF322" s="331"/>
      <c r="AG322" s="331"/>
      <c r="AH322" s="331"/>
      <c r="AI322" s="331"/>
      <c r="AJ322" s="331"/>
      <c r="AK322" s="331"/>
      <c r="AL322" s="331"/>
      <c r="AM322" s="444"/>
      <c r="AN322" s="444"/>
      <c r="AO322" s="444"/>
      <c r="AP322" s="331"/>
      <c r="AQ322" s="331"/>
      <c r="AR322" s="331"/>
      <c r="AS322" s="331"/>
      <c r="AT322" s="331"/>
      <c r="AU322" s="331"/>
      <c r="AV322" s="331"/>
      <c r="AW322" s="331"/>
      <c r="AX322" s="331"/>
      <c r="AY322" s="331"/>
      <c r="AZ322" s="331"/>
      <c r="BA322" s="331"/>
      <c r="BB322" s="331"/>
      <c r="BC322" s="331"/>
    </row>
    <row r="323" spans="1:55">
      <c r="A323" s="331"/>
      <c r="B323" s="331"/>
      <c r="D323" s="331"/>
      <c r="E323" s="331"/>
      <c r="F323" s="331"/>
      <c r="G323" s="331"/>
      <c r="H323" s="331"/>
      <c r="J323" s="331"/>
      <c r="K323" s="331"/>
      <c r="L323" s="331"/>
      <c r="M323" s="331"/>
      <c r="N323" s="331"/>
      <c r="O323" s="331"/>
      <c r="P323" s="444"/>
      <c r="Q323" s="331"/>
      <c r="R323" s="331"/>
      <c r="S323" s="331"/>
      <c r="T323" s="331"/>
      <c r="U323" s="331"/>
      <c r="V323" s="331"/>
      <c r="W323" s="331"/>
      <c r="X323" s="331"/>
      <c r="Y323" s="331"/>
      <c r="Z323" s="331"/>
      <c r="AA323" s="444"/>
      <c r="AB323" s="331"/>
      <c r="AC323" s="444"/>
      <c r="AD323" s="444"/>
      <c r="AE323" s="444"/>
      <c r="AF323" s="444"/>
      <c r="AG323" s="444"/>
      <c r="AH323" s="331"/>
      <c r="AI323" s="331"/>
      <c r="AK323" s="444"/>
      <c r="AL323" s="331"/>
      <c r="AM323" s="444"/>
      <c r="AN323" s="444"/>
      <c r="AO323" s="331"/>
      <c r="AP323" s="331"/>
      <c r="AQ323" s="444"/>
      <c r="AR323" s="331"/>
      <c r="AS323" s="331"/>
      <c r="AT323" s="444"/>
      <c r="AU323" s="444"/>
      <c r="AV323" s="444"/>
      <c r="AW323" s="444"/>
      <c r="AX323" s="444"/>
      <c r="AY323" s="444"/>
      <c r="AZ323" s="444"/>
      <c r="BA323" s="444"/>
      <c r="BB323" s="444"/>
      <c r="BC323" s="444"/>
    </row>
    <row r="324" spans="1:55">
      <c r="D324" s="331"/>
      <c r="E324" s="331"/>
      <c r="G324" s="331"/>
      <c r="H324" s="331"/>
      <c r="J324" s="331"/>
      <c r="K324" s="331"/>
      <c r="L324" s="331"/>
      <c r="M324" s="444"/>
      <c r="N324" s="444"/>
      <c r="O324" s="331"/>
      <c r="P324" s="331"/>
      <c r="Q324" s="331"/>
      <c r="R324" s="331"/>
      <c r="S324" s="331"/>
      <c r="T324" s="444"/>
      <c r="U324" s="331"/>
      <c r="V324" s="331"/>
      <c r="W324" s="331"/>
      <c r="X324" s="331"/>
      <c r="Y324" s="444"/>
      <c r="Z324" s="331"/>
      <c r="AA324" s="444"/>
      <c r="AB324" s="331"/>
      <c r="AC324" s="444"/>
      <c r="AD324" s="331"/>
      <c r="AE324" s="331"/>
      <c r="AF324" s="331"/>
      <c r="AG324" s="331"/>
      <c r="AH324" s="331"/>
      <c r="AI324" s="331"/>
      <c r="AJ324" s="331"/>
      <c r="AK324" s="331"/>
      <c r="AL324" s="444"/>
      <c r="AM324" s="331"/>
      <c r="AN324" s="331"/>
      <c r="AO324" s="331"/>
      <c r="AP324" s="331"/>
      <c r="AQ324" s="444"/>
      <c r="AR324" s="331"/>
      <c r="AS324" s="331"/>
      <c r="AT324" s="331"/>
      <c r="AU324" s="331"/>
      <c r="AV324" s="331"/>
      <c r="AW324" s="331"/>
      <c r="AX324" s="331"/>
      <c r="AY324" s="331"/>
      <c r="AZ324" s="331"/>
      <c r="BA324" s="331"/>
      <c r="BB324" s="331"/>
      <c r="BC324" s="331"/>
    </row>
    <row r="325" spans="1:55">
      <c r="A325" s="331"/>
      <c r="B325" s="331"/>
      <c r="C325" s="331"/>
      <c r="D325" s="331"/>
      <c r="E325" s="331"/>
      <c r="G325" s="331"/>
      <c r="H325" s="331"/>
      <c r="J325" s="444"/>
      <c r="K325" s="444"/>
      <c r="L325" s="444"/>
      <c r="M325" s="331"/>
      <c r="N325" s="331"/>
      <c r="O325" s="331"/>
      <c r="P325" s="444"/>
      <c r="Q325" s="331"/>
      <c r="R325" s="331"/>
      <c r="S325" s="331"/>
      <c r="T325" s="331"/>
      <c r="U325" s="444"/>
      <c r="V325" s="444"/>
      <c r="W325" s="331"/>
      <c r="X325" s="331"/>
      <c r="Y325" s="331"/>
      <c r="Z325" s="444"/>
      <c r="AA325" s="444"/>
      <c r="AB325" s="444"/>
      <c r="AC325" s="444"/>
      <c r="AD325" s="331"/>
      <c r="AE325" s="331"/>
      <c r="AF325" s="444"/>
      <c r="AG325" s="331"/>
      <c r="AH325" s="444"/>
      <c r="AI325" s="444"/>
      <c r="AJ325" s="331"/>
      <c r="AK325" s="331"/>
      <c r="AL325" s="444"/>
      <c r="AM325" s="331"/>
      <c r="AN325" s="444"/>
      <c r="AO325" s="331"/>
      <c r="AP325" s="444"/>
      <c r="AQ325" s="444"/>
      <c r="AR325" s="331"/>
      <c r="AS325" s="331"/>
      <c r="AT325" s="331"/>
      <c r="AU325" s="331"/>
      <c r="AV325" s="331"/>
      <c r="AW325" s="331"/>
      <c r="AX325" s="331"/>
      <c r="AY325" s="331"/>
      <c r="AZ325" s="331"/>
      <c r="BA325" s="331"/>
      <c r="BB325" s="331"/>
      <c r="BC325" s="331"/>
    </row>
    <row r="326" spans="1:55">
      <c r="B326" s="444"/>
      <c r="C326" s="331"/>
      <c r="D326" s="331"/>
      <c r="E326" s="331"/>
      <c r="F326" s="331"/>
      <c r="G326" s="444"/>
      <c r="H326" s="331"/>
      <c r="J326" s="331"/>
      <c r="K326" s="331"/>
      <c r="L326" s="331"/>
      <c r="M326" s="444"/>
      <c r="N326" s="331"/>
      <c r="O326" s="331"/>
      <c r="P326" s="331"/>
      <c r="Q326" s="331"/>
      <c r="R326" s="331"/>
      <c r="T326" s="331"/>
      <c r="U326" s="444"/>
      <c r="V326" s="331"/>
      <c r="W326" s="331"/>
      <c r="X326" s="331"/>
      <c r="Y326" s="331"/>
      <c r="Z326" s="331"/>
      <c r="AA326" s="331"/>
      <c r="AB326" s="331"/>
      <c r="AC326" s="444"/>
      <c r="AD326" s="331"/>
      <c r="AE326" s="331"/>
      <c r="AF326" s="444"/>
      <c r="AG326" s="331"/>
      <c r="AH326" s="331"/>
      <c r="AI326" s="444"/>
      <c r="AJ326" s="331"/>
      <c r="AK326" s="444"/>
      <c r="AL326" s="444"/>
      <c r="AM326" s="444"/>
      <c r="AN326" s="331"/>
      <c r="AO326" s="444"/>
      <c r="AP326" s="331"/>
      <c r="AQ326" s="444"/>
      <c r="AR326" s="331"/>
      <c r="AS326" s="331"/>
      <c r="AT326" s="331"/>
      <c r="AU326" s="331"/>
      <c r="AV326" s="331"/>
      <c r="AW326" s="331"/>
      <c r="AX326" s="331"/>
      <c r="AY326" s="331"/>
      <c r="AZ326" s="331"/>
      <c r="BA326" s="331"/>
      <c r="BB326" s="331"/>
      <c r="BC326" s="331"/>
    </row>
    <row r="327" spans="1:55">
      <c r="B327" s="331"/>
      <c r="C327" s="444"/>
      <c r="D327" s="331"/>
      <c r="E327" s="331"/>
      <c r="F327" s="331"/>
      <c r="G327" s="331"/>
      <c r="H327" s="331"/>
      <c r="J327" s="331"/>
      <c r="K327" s="444"/>
      <c r="L327" s="444"/>
      <c r="M327" s="331"/>
      <c r="N327" s="331"/>
      <c r="O327" s="331"/>
      <c r="P327" s="331"/>
      <c r="Q327" s="444"/>
      <c r="R327" s="331"/>
      <c r="T327" s="444"/>
      <c r="U327" s="331"/>
      <c r="V327" s="331"/>
      <c r="W327" s="331"/>
      <c r="Y327" s="331"/>
      <c r="Z327" s="331"/>
      <c r="AA327" s="331"/>
      <c r="AB327" s="331"/>
      <c r="AC327" s="444"/>
      <c r="AD327" s="331"/>
      <c r="AE327" s="331"/>
      <c r="AF327" s="444"/>
      <c r="AG327" s="331"/>
      <c r="AH327" s="331"/>
      <c r="AI327" s="444"/>
      <c r="AJ327" s="331"/>
      <c r="AK327" s="331"/>
      <c r="AL327" s="444"/>
      <c r="AM327" s="444"/>
      <c r="AN327" s="331"/>
      <c r="AO327" s="331"/>
      <c r="AP327" s="444"/>
      <c r="AQ327" s="444"/>
      <c r="AR327" s="331"/>
      <c r="AS327" s="331"/>
      <c r="AT327" s="331"/>
      <c r="AU327" s="331"/>
      <c r="AV327" s="331"/>
      <c r="AW327" s="331"/>
      <c r="AX327" s="331"/>
      <c r="AY327" s="331"/>
      <c r="AZ327" s="331"/>
      <c r="BA327" s="331"/>
      <c r="BB327" s="331"/>
      <c r="BC327" s="331"/>
    </row>
    <row r="328" spans="1:55">
      <c r="A328" s="331"/>
      <c r="B328" s="331"/>
      <c r="D328" s="331"/>
      <c r="E328" s="331"/>
      <c r="G328" s="331"/>
      <c r="H328" s="331"/>
      <c r="J328" s="331"/>
      <c r="K328" s="444"/>
      <c r="L328" s="331"/>
      <c r="M328" s="444"/>
      <c r="N328" s="331"/>
      <c r="O328" s="331"/>
      <c r="P328" s="331"/>
      <c r="Q328" s="331"/>
      <c r="R328" s="331"/>
      <c r="T328" s="444"/>
      <c r="U328" s="331"/>
      <c r="V328" s="331"/>
      <c r="W328" s="444"/>
      <c r="X328" s="331"/>
      <c r="Y328" s="331"/>
      <c r="Z328" s="444"/>
      <c r="AA328" s="444"/>
      <c r="AB328" s="331"/>
      <c r="AC328" s="444"/>
      <c r="AD328" s="331"/>
      <c r="AE328" s="331"/>
      <c r="AF328" s="444"/>
      <c r="AG328" s="444"/>
      <c r="AH328" s="331"/>
      <c r="AI328" s="444"/>
      <c r="AJ328" s="331"/>
      <c r="AK328" s="444"/>
      <c r="AL328" s="331"/>
      <c r="AM328" s="331"/>
      <c r="AN328" s="331"/>
      <c r="AO328" s="331"/>
      <c r="AP328" s="331"/>
      <c r="AQ328" s="444"/>
      <c r="AR328" s="331"/>
      <c r="AS328" s="331"/>
      <c r="AT328" s="444"/>
      <c r="AU328" s="331"/>
      <c r="AV328" s="331"/>
      <c r="AW328" s="331"/>
      <c r="AX328" s="331"/>
      <c r="AY328" s="331"/>
      <c r="AZ328" s="331"/>
      <c r="BA328" s="331"/>
      <c r="BB328" s="331"/>
      <c r="BC328" s="331"/>
    </row>
    <row r="329" spans="1:55">
      <c r="A329" s="331"/>
      <c r="B329" s="331"/>
      <c r="D329" s="331"/>
      <c r="E329" s="331"/>
      <c r="F329" s="331"/>
      <c r="G329" s="331"/>
      <c r="H329" s="331"/>
      <c r="I329" s="331"/>
      <c r="J329" s="331"/>
      <c r="K329" s="331"/>
      <c r="L329" s="331"/>
      <c r="M329" s="331"/>
      <c r="N329" s="444"/>
      <c r="O329" s="331"/>
      <c r="P329" s="444"/>
      <c r="Q329" s="331"/>
      <c r="R329" s="331"/>
      <c r="T329" s="444"/>
      <c r="U329" s="444"/>
      <c r="V329" s="331"/>
      <c r="W329" s="331"/>
      <c r="Y329" s="444"/>
      <c r="Z329" s="444"/>
      <c r="AA329" s="444"/>
      <c r="AB329" s="331"/>
      <c r="AC329" s="444"/>
      <c r="AD329" s="331"/>
      <c r="AE329" s="444"/>
      <c r="AF329" s="444"/>
      <c r="AG329" s="331"/>
      <c r="AH329" s="331"/>
      <c r="AI329" s="444"/>
      <c r="AJ329" s="331"/>
      <c r="AK329" s="331"/>
      <c r="AL329" s="331"/>
      <c r="AM329" s="331"/>
      <c r="AN329" s="444"/>
      <c r="AO329" s="331"/>
      <c r="AP329" s="331"/>
      <c r="AQ329" s="444"/>
      <c r="AR329" s="331"/>
      <c r="AS329" s="331"/>
      <c r="AT329" s="444"/>
      <c r="AU329" s="444"/>
      <c r="AV329" s="444"/>
      <c r="AW329" s="444"/>
      <c r="AX329" s="444"/>
      <c r="AY329" s="444"/>
      <c r="AZ329" s="444"/>
      <c r="BA329" s="444"/>
      <c r="BB329" s="444"/>
      <c r="BC329" s="444"/>
    </row>
    <row r="330" spans="1:55">
      <c r="B330" s="331"/>
      <c r="C330" s="331"/>
      <c r="D330" s="444"/>
      <c r="G330" s="444"/>
      <c r="H330" s="444"/>
      <c r="J330" s="444"/>
      <c r="K330" s="331"/>
      <c r="L330" s="444"/>
      <c r="M330" s="331"/>
      <c r="N330" s="331"/>
      <c r="O330" s="444"/>
      <c r="P330" s="331"/>
      <c r="Q330" s="331"/>
      <c r="R330" s="331"/>
      <c r="S330" s="331"/>
      <c r="T330" s="331"/>
      <c r="U330" s="444"/>
      <c r="V330" s="331"/>
      <c r="W330" s="331"/>
      <c r="X330" s="331"/>
      <c r="Y330" s="331"/>
      <c r="Z330" s="444"/>
      <c r="AA330" s="444"/>
      <c r="AB330" s="331"/>
      <c r="AC330" s="444"/>
      <c r="AD330" s="331"/>
      <c r="AE330" s="331"/>
      <c r="AF330" s="331"/>
      <c r="AG330" s="444"/>
      <c r="AH330" s="444"/>
      <c r="AI330" s="331"/>
      <c r="AJ330" s="331"/>
      <c r="AK330" s="331"/>
      <c r="AL330" s="331"/>
      <c r="AM330" s="331"/>
      <c r="AN330" s="444"/>
      <c r="AO330" s="444"/>
      <c r="AP330" s="331"/>
      <c r="AQ330" s="444"/>
      <c r="AR330" s="444"/>
      <c r="AS330" s="444"/>
      <c r="AT330" s="444"/>
      <c r="AU330" s="444"/>
      <c r="AV330" s="444"/>
      <c r="AW330" s="444"/>
      <c r="AX330" s="444"/>
      <c r="AY330" s="444"/>
      <c r="AZ330" s="444"/>
      <c r="BA330" s="444"/>
      <c r="BB330" s="444"/>
      <c r="BC330" s="444"/>
    </row>
    <row r="331" spans="1:55">
      <c r="A331" s="331"/>
      <c r="C331" s="331"/>
      <c r="D331" s="331"/>
      <c r="E331" s="331"/>
      <c r="F331" s="331"/>
      <c r="G331" s="331"/>
      <c r="H331" s="331"/>
      <c r="J331" s="331"/>
      <c r="K331" s="331"/>
      <c r="L331" s="331"/>
      <c r="M331" s="444"/>
      <c r="N331" s="331"/>
      <c r="O331" s="331"/>
      <c r="P331" s="331"/>
      <c r="Q331" s="331"/>
      <c r="R331" s="331"/>
      <c r="T331" s="331"/>
      <c r="U331" s="331"/>
      <c r="V331" s="331"/>
      <c r="W331" s="331"/>
      <c r="X331" s="331"/>
      <c r="Y331" s="331"/>
      <c r="Z331" s="331"/>
      <c r="AA331" s="331"/>
      <c r="AB331" s="331"/>
      <c r="AC331" s="444"/>
      <c r="AD331" s="444"/>
      <c r="AE331" s="444"/>
      <c r="AF331" s="444"/>
      <c r="AG331" s="331"/>
      <c r="AH331" s="331"/>
      <c r="AI331" s="444"/>
      <c r="AJ331" s="331"/>
      <c r="AK331" s="331"/>
      <c r="AL331" s="444"/>
      <c r="AM331" s="444"/>
      <c r="AN331" s="331"/>
      <c r="AO331" s="331"/>
      <c r="AP331" s="331"/>
      <c r="AQ331" s="444"/>
      <c r="AR331" s="444"/>
      <c r="AS331" s="444"/>
      <c r="AT331" s="444"/>
      <c r="AU331" s="444"/>
      <c r="AV331" s="444"/>
      <c r="AW331" s="444"/>
      <c r="AX331" s="444"/>
      <c r="AY331" s="444"/>
      <c r="AZ331" s="444"/>
      <c r="BA331" s="444"/>
      <c r="BB331" s="444"/>
      <c r="BC331" s="444"/>
    </row>
    <row r="332" spans="1:55">
      <c r="B332" s="331"/>
      <c r="C332" s="331"/>
      <c r="D332" s="331"/>
      <c r="E332" s="331"/>
      <c r="F332" s="331"/>
      <c r="G332" s="331"/>
      <c r="H332" s="331"/>
      <c r="J332" s="331"/>
      <c r="K332" s="444"/>
      <c r="L332" s="331"/>
      <c r="M332" s="331"/>
      <c r="N332" s="331"/>
      <c r="O332" s="444"/>
      <c r="P332" s="331"/>
      <c r="Q332" s="331"/>
      <c r="T332" s="331"/>
      <c r="U332" s="444"/>
      <c r="V332" s="331"/>
      <c r="W332" s="331"/>
      <c r="X332" s="331"/>
      <c r="Y332" s="331"/>
      <c r="Z332" s="331"/>
      <c r="AA332" s="331"/>
      <c r="AB332" s="331"/>
      <c r="AC332" s="444"/>
      <c r="AD332" s="331"/>
      <c r="AE332" s="331"/>
      <c r="AF332" s="331"/>
      <c r="AG332" s="331"/>
      <c r="AH332" s="331"/>
      <c r="AI332" s="444"/>
      <c r="AJ332" s="331"/>
      <c r="AK332" s="331"/>
      <c r="AL332" s="331"/>
      <c r="AM332" s="331"/>
      <c r="AN332" s="444"/>
      <c r="AO332" s="331"/>
      <c r="AP332" s="444"/>
      <c r="AQ332" s="444"/>
      <c r="AR332" s="444"/>
      <c r="AS332" s="444"/>
      <c r="AT332" s="444"/>
      <c r="AU332" s="444"/>
      <c r="AV332" s="444"/>
      <c r="AW332" s="444"/>
      <c r="AX332" s="444"/>
      <c r="AY332" s="444"/>
      <c r="AZ332" s="444"/>
      <c r="BA332" s="444"/>
      <c r="BB332" s="444"/>
      <c r="BC332" s="444"/>
    </row>
    <row r="333" spans="1:55">
      <c r="A333" s="331"/>
      <c r="B333" s="331"/>
      <c r="D333" s="331"/>
      <c r="E333" s="331"/>
      <c r="F333" s="331"/>
      <c r="G333" s="331"/>
      <c r="H333" s="331"/>
      <c r="J333" s="331"/>
      <c r="K333" s="331"/>
      <c r="L333" s="331"/>
      <c r="M333" s="331"/>
      <c r="N333" s="331"/>
      <c r="O333" s="331"/>
      <c r="P333" s="444"/>
      <c r="Q333" s="331"/>
      <c r="R333" s="444"/>
      <c r="T333" s="331"/>
      <c r="U333" s="444"/>
      <c r="V333" s="331"/>
      <c r="W333" s="444"/>
      <c r="X333" s="331"/>
      <c r="Y333" s="444"/>
      <c r="Z333" s="444"/>
      <c r="AA333" s="331"/>
      <c r="AB333" s="331"/>
      <c r="AC333" s="444"/>
      <c r="AD333" s="331"/>
      <c r="AE333" s="331"/>
      <c r="AF333" s="331"/>
      <c r="AG333" s="444"/>
      <c r="AH333" s="331"/>
      <c r="AI333" s="444"/>
      <c r="AJ333" s="331"/>
      <c r="AK333" s="331"/>
      <c r="AL333" s="331"/>
      <c r="AM333" s="444"/>
      <c r="AN333" s="331"/>
      <c r="AO333" s="444"/>
      <c r="AP333" s="331"/>
      <c r="AQ333" s="444"/>
      <c r="AR333" s="331"/>
      <c r="AS333" s="331"/>
      <c r="AT333" s="444"/>
      <c r="AU333" s="331"/>
      <c r="AV333" s="331"/>
      <c r="AW333" s="331"/>
      <c r="AX333" s="331"/>
      <c r="AY333" s="331"/>
      <c r="AZ333" s="331"/>
      <c r="BA333" s="331"/>
      <c r="BB333" s="331"/>
      <c r="BC333" s="331"/>
    </row>
    <row r="334" spans="1:55">
      <c r="B334" s="331"/>
      <c r="C334" s="444"/>
      <c r="D334" s="444"/>
      <c r="E334" s="331"/>
      <c r="F334" s="331"/>
      <c r="G334" s="331"/>
      <c r="H334" s="331"/>
      <c r="J334" s="331"/>
      <c r="K334" s="444"/>
      <c r="L334" s="331"/>
      <c r="M334" s="331"/>
      <c r="N334" s="331"/>
      <c r="O334" s="331"/>
      <c r="P334" s="331"/>
      <c r="Q334" s="331"/>
      <c r="R334" s="331"/>
      <c r="T334" s="331"/>
      <c r="U334" s="331"/>
      <c r="V334" s="444"/>
      <c r="W334" s="444"/>
      <c r="X334" s="331"/>
      <c r="Y334" s="331"/>
      <c r="Z334" s="331"/>
      <c r="AA334" s="331"/>
      <c r="AB334" s="331"/>
      <c r="AC334" s="331"/>
      <c r="AD334" s="331"/>
      <c r="AE334" s="444"/>
      <c r="AF334" s="444"/>
      <c r="AG334" s="331"/>
      <c r="AH334" s="331"/>
      <c r="AI334" s="331"/>
      <c r="AJ334" s="331"/>
      <c r="AK334" s="331"/>
      <c r="AL334" s="444"/>
      <c r="AM334" s="444"/>
      <c r="AN334" s="331"/>
      <c r="AO334" s="331"/>
      <c r="AP334" s="331"/>
      <c r="AQ334" s="444"/>
      <c r="AR334" s="331"/>
      <c r="AS334" s="331"/>
      <c r="AT334" s="444"/>
      <c r="AU334" s="331"/>
      <c r="AV334" s="331"/>
      <c r="AW334" s="331"/>
      <c r="AX334" s="331"/>
      <c r="AY334" s="331"/>
      <c r="AZ334" s="331"/>
      <c r="BA334" s="331"/>
      <c r="BB334" s="331"/>
      <c r="BC334" s="331"/>
    </row>
    <row r="335" spans="1:55">
      <c r="B335" s="331"/>
      <c r="D335" s="331"/>
      <c r="E335" s="331"/>
      <c r="F335" s="331"/>
      <c r="G335" s="331"/>
      <c r="H335" s="331"/>
      <c r="J335" s="331"/>
      <c r="K335" s="331"/>
      <c r="L335" s="331"/>
      <c r="M335" s="444"/>
      <c r="N335" s="331"/>
      <c r="O335" s="331"/>
      <c r="P335" s="331"/>
      <c r="Q335" s="331"/>
      <c r="R335" s="444"/>
      <c r="S335" s="331"/>
      <c r="T335" s="331"/>
      <c r="U335" s="331"/>
      <c r="V335" s="331"/>
      <c r="W335" s="331"/>
      <c r="X335" s="331"/>
      <c r="Y335" s="331"/>
      <c r="Z335" s="331"/>
      <c r="AA335" s="444"/>
      <c r="AB335" s="331"/>
      <c r="AC335" s="444"/>
      <c r="AD335" s="331"/>
      <c r="AE335" s="331"/>
      <c r="AF335" s="331"/>
      <c r="AG335" s="444"/>
      <c r="AH335" s="331"/>
      <c r="AI335" s="442"/>
      <c r="AJ335" s="331"/>
      <c r="AK335" s="444"/>
      <c r="AL335" s="444"/>
      <c r="AM335" s="331"/>
      <c r="AN335" s="444"/>
      <c r="AO335" s="331"/>
      <c r="AP335" s="444"/>
      <c r="AQ335" s="444"/>
      <c r="AR335" s="331"/>
      <c r="AS335" s="331"/>
      <c r="AT335" s="331"/>
      <c r="AU335" s="331"/>
      <c r="AV335" s="331"/>
      <c r="AW335" s="331"/>
      <c r="AX335" s="331"/>
      <c r="AY335" s="331"/>
      <c r="AZ335" s="331"/>
      <c r="BA335" s="331"/>
      <c r="BB335" s="331"/>
      <c r="BC335" s="331"/>
    </row>
    <row r="336" spans="1:55">
      <c r="A336" s="331"/>
      <c r="B336" s="331"/>
      <c r="C336" s="444"/>
      <c r="D336" s="331"/>
      <c r="E336" s="331"/>
      <c r="F336" s="331"/>
      <c r="G336" s="331"/>
      <c r="H336" s="331"/>
      <c r="I336" s="331"/>
      <c r="J336" s="331"/>
      <c r="K336" s="331"/>
      <c r="L336" s="444"/>
      <c r="M336" s="331"/>
      <c r="N336" s="331"/>
      <c r="O336" s="444"/>
      <c r="P336" s="331"/>
      <c r="Q336" s="331"/>
      <c r="R336" s="331"/>
      <c r="S336" s="331"/>
      <c r="T336" s="331"/>
      <c r="U336" s="444"/>
      <c r="V336" s="444"/>
      <c r="W336" s="444"/>
      <c r="X336" s="331"/>
      <c r="Y336" s="331"/>
      <c r="Z336" s="331"/>
      <c r="AA336" s="444"/>
      <c r="AB336" s="331"/>
      <c r="AC336" s="444"/>
      <c r="AD336" s="331"/>
      <c r="AE336" s="444"/>
      <c r="AF336" s="444"/>
      <c r="AG336" s="331"/>
      <c r="AH336" s="331"/>
      <c r="AI336" s="444"/>
      <c r="AJ336" s="331"/>
      <c r="AK336" s="444"/>
      <c r="AL336" s="444"/>
      <c r="AM336" s="331"/>
      <c r="AN336" s="331"/>
      <c r="AO336" s="445"/>
      <c r="AP336" s="331"/>
      <c r="AQ336" s="444"/>
      <c r="AR336" s="331"/>
      <c r="AS336" s="331"/>
      <c r="AT336" s="331"/>
      <c r="AU336" s="331"/>
      <c r="AV336" s="331"/>
      <c r="AW336" s="331"/>
      <c r="AX336" s="331"/>
      <c r="AY336" s="331"/>
      <c r="AZ336" s="331"/>
      <c r="BA336" s="331"/>
      <c r="BB336" s="331"/>
      <c r="BC336" s="331"/>
    </row>
    <row r="337" spans="1:55">
      <c r="A337" s="252"/>
      <c r="C337" s="331"/>
      <c r="E337" s="331"/>
      <c r="F337" s="331"/>
      <c r="G337" s="331"/>
      <c r="H337" s="331"/>
      <c r="I337" s="331"/>
      <c r="J337" s="331"/>
      <c r="K337" s="331"/>
      <c r="L337" s="331"/>
      <c r="M337" s="331"/>
      <c r="N337" s="331"/>
      <c r="O337" s="331"/>
      <c r="P337" s="331"/>
      <c r="Q337" s="331"/>
      <c r="R337" s="331"/>
      <c r="T337" s="331"/>
      <c r="U337" s="444"/>
      <c r="V337" s="444"/>
      <c r="W337" s="331"/>
      <c r="X337" s="331"/>
      <c r="Y337" s="331"/>
      <c r="Z337" s="331"/>
      <c r="AA337" s="331"/>
      <c r="AB337" s="331"/>
      <c r="AC337" s="444"/>
      <c r="AD337" s="331"/>
      <c r="AE337" s="331"/>
      <c r="AF337" s="444"/>
      <c r="AG337" s="331"/>
      <c r="AH337" s="331"/>
      <c r="AI337" s="444"/>
      <c r="AJ337" s="331"/>
      <c r="AK337" s="331"/>
      <c r="AL337" s="331"/>
      <c r="AM337" s="331"/>
      <c r="AN337" s="444"/>
      <c r="AO337" s="331"/>
      <c r="AP337" s="331"/>
      <c r="AQ337" s="444"/>
      <c r="AR337" s="331"/>
      <c r="AS337" s="331"/>
      <c r="AT337" s="444"/>
      <c r="AU337" s="444"/>
      <c r="AV337" s="444"/>
      <c r="AW337" s="444"/>
      <c r="AX337" s="444"/>
      <c r="AY337" s="444"/>
      <c r="AZ337" s="444"/>
      <c r="BA337" s="444"/>
      <c r="BB337" s="444"/>
      <c r="BC337" s="444"/>
    </row>
    <row r="338" spans="1:55">
      <c r="B338" s="331"/>
      <c r="C338" s="331"/>
      <c r="D338" s="331"/>
      <c r="E338" s="331"/>
      <c r="F338" s="331"/>
      <c r="G338" s="331"/>
      <c r="H338" s="331"/>
      <c r="J338" s="331"/>
      <c r="K338" s="331"/>
      <c r="L338" s="444"/>
      <c r="M338" s="331"/>
      <c r="N338" s="331"/>
      <c r="O338" s="331"/>
      <c r="P338" s="444"/>
      <c r="R338" s="331"/>
      <c r="S338" s="331"/>
      <c r="T338" s="331"/>
      <c r="U338" s="444"/>
      <c r="V338" s="444"/>
      <c r="W338" s="331"/>
      <c r="X338" s="331"/>
      <c r="Y338" s="331"/>
      <c r="Z338" s="444"/>
      <c r="AA338" s="331"/>
      <c r="AB338" s="331"/>
      <c r="AC338" s="331"/>
      <c r="AD338" s="331"/>
      <c r="AE338" s="331"/>
      <c r="AF338" s="444"/>
      <c r="AG338" s="444"/>
      <c r="AH338" s="331"/>
      <c r="AI338" s="331"/>
      <c r="AJ338" s="331"/>
      <c r="AK338" s="444"/>
      <c r="AL338" s="444"/>
      <c r="AM338" s="444"/>
      <c r="AN338" s="331"/>
      <c r="AO338" s="331"/>
      <c r="AP338" s="444"/>
      <c r="AQ338" s="444"/>
      <c r="AR338" s="444"/>
      <c r="AS338" s="444"/>
      <c r="AT338" s="444"/>
      <c r="AU338" s="444"/>
      <c r="AV338" s="444"/>
      <c r="AW338" s="444"/>
      <c r="AX338" s="444"/>
      <c r="AY338" s="444"/>
      <c r="AZ338" s="444"/>
      <c r="BA338" s="444"/>
      <c r="BB338" s="444"/>
      <c r="BC338" s="444"/>
    </row>
    <row r="339" spans="1:55">
      <c r="D339" s="331"/>
      <c r="E339" s="444"/>
      <c r="F339" s="331"/>
      <c r="G339" s="331"/>
      <c r="H339" s="331"/>
      <c r="I339" s="331"/>
      <c r="J339" s="331"/>
      <c r="K339" s="331"/>
      <c r="L339" s="331"/>
      <c r="M339" s="444"/>
      <c r="N339" s="331"/>
      <c r="O339" s="331"/>
      <c r="P339" s="331"/>
      <c r="Q339" s="331"/>
      <c r="R339" s="331"/>
      <c r="S339" s="331"/>
      <c r="T339" s="331"/>
      <c r="U339" s="331"/>
      <c r="V339" s="331"/>
      <c r="W339" s="444"/>
      <c r="Y339" s="331"/>
      <c r="Z339" s="331"/>
      <c r="AA339" s="444"/>
      <c r="AB339" s="331"/>
      <c r="AC339" s="331"/>
      <c r="AD339" s="444"/>
      <c r="AE339" s="331"/>
      <c r="AF339" s="331"/>
      <c r="AG339" s="444"/>
      <c r="AH339" s="331"/>
      <c r="AI339" s="331"/>
      <c r="AJ339" s="331"/>
      <c r="AK339" s="444"/>
      <c r="AL339" s="444"/>
      <c r="AM339" s="331"/>
      <c r="AN339" s="331"/>
      <c r="AO339" s="445"/>
      <c r="AP339" s="331"/>
      <c r="AQ339" s="444"/>
      <c r="AR339" s="331"/>
      <c r="AS339" s="331"/>
      <c r="AT339" s="331"/>
      <c r="AU339" s="331"/>
      <c r="AV339" s="331"/>
      <c r="AW339" s="331"/>
      <c r="AX339" s="331"/>
      <c r="AY339" s="331"/>
      <c r="AZ339" s="331"/>
      <c r="BA339" s="331"/>
      <c r="BB339" s="331"/>
      <c r="BC339" s="331"/>
    </row>
    <row r="340" spans="1:55">
      <c r="B340" s="331"/>
      <c r="D340" s="444"/>
      <c r="E340" s="331"/>
      <c r="F340" s="331"/>
      <c r="G340" s="331"/>
      <c r="H340" s="331"/>
      <c r="J340" s="331"/>
      <c r="K340" s="331"/>
      <c r="L340" s="331"/>
      <c r="M340" s="331"/>
      <c r="N340" s="331"/>
      <c r="O340" s="444"/>
      <c r="P340" s="331"/>
      <c r="Q340" s="331"/>
      <c r="R340" s="331"/>
      <c r="T340" s="331"/>
      <c r="U340" s="331"/>
      <c r="V340" s="331"/>
      <c r="W340" s="444"/>
      <c r="X340" s="331"/>
      <c r="Y340" s="331"/>
      <c r="Z340" s="331"/>
      <c r="AA340" s="331"/>
      <c r="AB340" s="444"/>
      <c r="AC340" s="444"/>
      <c r="AD340" s="331"/>
      <c r="AE340" s="331"/>
      <c r="AF340" s="331"/>
      <c r="AG340" s="331"/>
      <c r="AH340" s="331"/>
      <c r="AI340" s="444"/>
      <c r="AK340" s="444"/>
      <c r="AL340" s="331"/>
      <c r="AM340" s="444"/>
      <c r="AN340" s="331"/>
      <c r="AO340" s="331"/>
      <c r="AP340" s="331"/>
      <c r="AQ340" s="331"/>
      <c r="AR340" s="331"/>
      <c r="AS340" s="331"/>
      <c r="AT340" s="331"/>
      <c r="AU340" s="331"/>
      <c r="AV340" s="331"/>
      <c r="AW340" s="331"/>
      <c r="AX340" s="331"/>
      <c r="AY340" s="331"/>
      <c r="AZ340" s="331"/>
      <c r="BA340" s="331"/>
      <c r="BB340" s="331"/>
      <c r="BC340" s="331"/>
    </row>
    <row r="341" spans="1:55">
      <c r="B341" s="331"/>
      <c r="C341" s="331"/>
      <c r="D341" s="444"/>
      <c r="E341" s="331"/>
      <c r="F341" s="331"/>
      <c r="G341" s="331"/>
      <c r="H341" s="444"/>
      <c r="J341" s="331"/>
      <c r="K341" s="331"/>
      <c r="L341" s="331"/>
      <c r="M341" s="331"/>
      <c r="N341" s="331"/>
      <c r="O341" s="331"/>
      <c r="P341" s="331"/>
      <c r="Q341" s="331"/>
      <c r="R341" s="444"/>
      <c r="S341" s="331"/>
      <c r="T341" s="331"/>
      <c r="U341" s="444"/>
      <c r="V341" s="444"/>
      <c r="W341" s="444"/>
      <c r="Y341" s="331"/>
      <c r="Z341" s="331"/>
      <c r="AA341" s="444"/>
      <c r="AB341" s="331"/>
      <c r="AC341" s="444"/>
      <c r="AD341" s="331"/>
      <c r="AE341" s="331"/>
      <c r="AF341" s="331"/>
      <c r="AG341" s="444"/>
      <c r="AH341" s="331"/>
      <c r="AI341" s="331"/>
      <c r="AJ341" s="331"/>
      <c r="AK341" s="331"/>
      <c r="AL341" s="444"/>
      <c r="AM341" s="331"/>
      <c r="AN341" s="331"/>
      <c r="AO341" s="331"/>
      <c r="AP341" s="444"/>
      <c r="AQ341" s="444"/>
      <c r="AR341" s="444"/>
      <c r="AS341" s="444"/>
      <c r="AT341" s="444"/>
      <c r="AU341" s="444"/>
      <c r="AV341" s="444"/>
      <c r="AW341" s="444"/>
      <c r="AX341" s="444"/>
      <c r="AY341" s="444"/>
      <c r="AZ341" s="444"/>
      <c r="BA341" s="444"/>
      <c r="BB341" s="444"/>
      <c r="BC341" s="444"/>
    </row>
    <row r="342" spans="1:55">
      <c r="A342" s="331"/>
      <c r="C342" s="331"/>
      <c r="D342" s="331"/>
      <c r="E342" s="331"/>
      <c r="F342" s="331"/>
      <c r="G342" s="444"/>
      <c r="H342" s="331"/>
      <c r="J342" s="331"/>
      <c r="K342" s="444"/>
      <c r="L342" s="331"/>
      <c r="M342" s="331"/>
      <c r="N342" s="331"/>
      <c r="O342" s="331"/>
      <c r="P342" s="444"/>
      <c r="Q342" s="331"/>
      <c r="R342" s="331"/>
      <c r="T342" s="331"/>
      <c r="U342" s="331"/>
      <c r="V342" s="331"/>
      <c r="W342" s="331"/>
      <c r="X342" s="331"/>
      <c r="Y342" s="331"/>
      <c r="Z342" s="331"/>
      <c r="AA342" s="331"/>
      <c r="AB342" s="331"/>
      <c r="AC342" s="331"/>
      <c r="AD342" s="331"/>
      <c r="AE342" s="331"/>
      <c r="AF342" s="331"/>
      <c r="AG342" s="331"/>
      <c r="AH342" s="331"/>
      <c r="AI342" s="444"/>
      <c r="AJ342" s="331"/>
      <c r="AK342" s="331"/>
      <c r="AL342" s="331"/>
      <c r="AM342" s="444"/>
      <c r="AN342" s="331"/>
      <c r="AO342" s="444"/>
      <c r="AP342" s="444"/>
      <c r="AQ342" s="444"/>
      <c r="AR342" s="331"/>
      <c r="AS342" s="331"/>
      <c r="AT342" s="331"/>
      <c r="AU342" s="331"/>
      <c r="AV342" s="331"/>
      <c r="AW342" s="331"/>
      <c r="AX342" s="331"/>
      <c r="AY342" s="331"/>
      <c r="AZ342" s="331"/>
      <c r="BA342" s="331"/>
      <c r="BB342" s="331"/>
      <c r="BC342" s="331"/>
    </row>
    <row r="343" spans="1:55">
      <c r="E343" s="331"/>
      <c r="F343" s="444"/>
      <c r="G343" s="331"/>
      <c r="H343" s="331"/>
      <c r="J343" s="331"/>
      <c r="K343" s="331"/>
      <c r="L343" s="331"/>
      <c r="M343" s="444"/>
      <c r="N343" s="444"/>
      <c r="O343" s="331"/>
      <c r="P343" s="331"/>
      <c r="Q343" s="331"/>
      <c r="R343" s="331"/>
      <c r="S343" s="331"/>
      <c r="T343" s="331"/>
      <c r="U343" s="444"/>
      <c r="V343" s="331"/>
      <c r="W343" s="331"/>
      <c r="Y343" s="331"/>
      <c r="Z343" s="331"/>
      <c r="AA343" s="331"/>
      <c r="AB343" s="331"/>
      <c r="AC343" s="444"/>
      <c r="AD343" s="331"/>
      <c r="AE343" s="331"/>
      <c r="AF343" s="444"/>
      <c r="AG343" s="444"/>
      <c r="AH343" s="444"/>
      <c r="AI343" s="444"/>
      <c r="AJ343" s="331"/>
      <c r="AK343" s="331"/>
      <c r="AL343" s="331"/>
      <c r="AM343" s="331"/>
      <c r="AN343" s="331"/>
      <c r="AO343" s="331"/>
      <c r="AP343" s="331"/>
      <c r="AQ343" s="444"/>
      <c r="AR343" s="331"/>
      <c r="AS343" s="331"/>
      <c r="AT343" s="444"/>
      <c r="AU343" s="331"/>
      <c r="AV343" s="331"/>
      <c r="AW343" s="331"/>
      <c r="AX343" s="331"/>
      <c r="AY343" s="331"/>
      <c r="AZ343" s="331"/>
      <c r="BA343" s="331"/>
      <c r="BB343" s="331"/>
      <c r="BC343" s="331"/>
    </row>
    <row r="344" spans="1:55">
      <c r="B344" s="331"/>
      <c r="C344" s="331"/>
      <c r="D344" s="331"/>
      <c r="E344" s="331"/>
      <c r="G344" s="331"/>
      <c r="H344" s="331"/>
      <c r="J344" s="331"/>
      <c r="K344" s="331"/>
      <c r="L344" s="331"/>
      <c r="M344" s="331"/>
      <c r="N344" s="331"/>
      <c r="O344" s="444"/>
      <c r="P344" s="331"/>
      <c r="Q344" s="331"/>
      <c r="R344" s="331"/>
      <c r="T344" s="444"/>
      <c r="U344" s="331"/>
      <c r="V344" s="331"/>
      <c r="W344" s="444"/>
      <c r="Y344" s="331"/>
      <c r="Z344" s="331"/>
      <c r="AA344" s="444"/>
      <c r="AB344" s="331"/>
      <c r="AC344" s="444"/>
      <c r="AD344" s="331"/>
      <c r="AE344" s="331"/>
      <c r="AF344" s="331"/>
      <c r="AG344" s="331"/>
      <c r="AH344" s="331"/>
      <c r="AI344" s="444"/>
      <c r="AJ344" s="331"/>
      <c r="AK344" s="331"/>
      <c r="AL344" s="444"/>
      <c r="AM344" s="444"/>
      <c r="AN344" s="331"/>
      <c r="AO344" s="444"/>
      <c r="AP344" s="331"/>
      <c r="AQ344" s="331"/>
      <c r="AR344" s="444"/>
      <c r="AS344" s="444"/>
      <c r="AT344" s="444"/>
      <c r="AU344" s="444"/>
      <c r="AV344" s="444"/>
      <c r="AW344" s="444"/>
      <c r="AX344" s="444"/>
      <c r="AY344" s="444"/>
      <c r="AZ344" s="444"/>
      <c r="BA344" s="444"/>
      <c r="BB344" s="444"/>
      <c r="BC344" s="444"/>
    </row>
    <row r="345" spans="1:55">
      <c r="C345" s="331"/>
      <c r="D345" s="331"/>
      <c r="E345" s="331"/>
      <c r="F345" s="331"/>
      <c r="G345" s="331"/>
      <c r="H345" s="331"/>
      <c r="J345" s="331"/>
      <c r="K345" s="444"/>
      <c r="L345" s="444"/>
      <c r="M345" s="331"/>
      <c r="N345" s="444"/>
      <c r="O345" s="331"/>
      <c r="P345" s="444"/>
      <c r="Q345" s="331"/>
      <c r="R345" s="331"/>
      <c r="T345" s="331"/>
      <c r="U345" s="444"/>
      <c r="V345" s="331"/>
      <c r="W345" s="444"/>
      <c r="X345" s="331"/>
      <c r="Y345" s="444"/>
      <c r="Z345" s="331"/>
      <c r="AA345" s="331"/>
      <c r="AB345" s="331"/>
      <c r="AC345" s="444"/>
      <c r="AD345" s="331"/>
      <c r="AE345" s="331"/>
      <c r="AF345" s="331"/>
      <c r="AG345" s="444"/>
      <c r="AH345" s="331"/>
      <c r="AI345" s="444"/>
      <c r="AJ345" s="331"/>
      <c r="AK345" s="444"/>
      <c r="AL345" s="444"/>
      <c r="AM345" s="331"/>
      <c r="AN345" s="331"/>
      <c r="AO345" s="331"/>
      <c r="AP345" s="331"/>
      <c r="AQ345" s="444"/>
      <c r="AR345" s="331"/>
      <c r="AS345" s="331"/>
      <c r="AT345" s="444"/>
      <c r="AU345" s="331"/>
      <c r="AV345" s="331"/>
      <c r="AW345" s="331"/>
      <c r="AX345" s="331"/>
      <c r="AY345" s="331"/>
      <c r="AZ345" s="331"/>
      <c r="BA345" s="331"/>
      <c r="BB345" s="331"/>
      <c r="BC345" s="331"/>
    </row>
    <row r="346" spans="1:55">
      <c r="A346" s="331"/>
      <c r="C346" s="331"/>
      <c r="D346" s="331"/>
      <c r="E346" s="331"/>
      <c r="F346" s="331"/>
      <c r="G346" s="331"/>
      <c r="H346" s="444"/>
      <c r="J346" s="331"/>
      <c r="K346" s="331"/>
      <c r="L346" s="331"/>
      <c r="M346" s="444"/>
      <c r="N346" s="331"/>
      <c r="O346" s="331"/>
      <c r="P346" s="331"/>
      <c r="Q346" s="331"/>
      <c r="R346" s="331"/>
      <c r="S346" s="331"/>
      <c r="T346" s="444"/>
      <c r="U346" s="444"/>
      <c r="V346" s="331"/>
      <c r="W346" s="331"/>
      <c r="Y346" s="331"/>
      <c r="Z346" s="331"/>
      <c r="AA346" s="331"/>
      <c r="AB346" s="331"/>
      <c r="AC346" s="444"/>
      <c r="AD346" s="331"/>
      <c r="AE346" s="331"/>
      <c r="AF346" s="331"/>
      <c r="AG346" s="444"/>
      <c r="AH346" s="331"/>
      <c r="AI346" s="331"/>
      <c r="AJ346" s="331"/>
      <c r="AK346" s="331"/>
      <c r="AL346" s="444"/>
      <c r="AM346" s="331"/>
      <c r="AN346" s="331"/>
      <c r="AO346" s="331"/>
      <c r="AP346" s="444"/>
      <c r="AQ346" s="444"/>
      <c r="AR346" s="331"/>
      <c r="AS346" s="331"/>
      <c r="AT346" s="331"/>
      <c r="AU346" s="331"/>
      <c r="AV346" s="331"/>
      <c r="AW346" s="331"/>
      <c r="AX346" s="331"/>
      <c r="AY346" s="331"/>
      <c r="AZ346" s="331"/>
      <c r="BA346" s="331"/>
      <c r="BB346" s="331"/>
      <c r="BC346" s="331"/>
    </row>
    <row r="347" spans="1:55">
      <c r="D347" s="331"/>
      <c r="E347" s="442"/>
      <c r="G347" s="331"/>
      <c r="H347" s="331"/>
      <c r="J347" s="331"/>
      <c r="K347" s="331"/>
      <c r="L347" s="331"/>
      <c r="M347" s="445"/>
      <c r="N347" s="444"/>
      <c r="O347" s="331"/>
      <c r="P347" s="444"/>
      <c r="Q347" s="331"/>
      <c r="R347" s="331"/>
      <c r="T347" s="331"/>
      <c r="U347" s="444"/>
      <c r="V347" s="444"/>
      <c r="W347" s="444"/>
      <c r="X347" s="331"/>
      <c r="Y347" s="444"/>
      <c r="Z347" s="444"/>
      <c r="AA347" s="444"/>
      <c r="AB347" s="444"/>
      <c r="AC347" s="331"/>
      <c r="AD347" s="331"/>
      <c r="AE347" s="331"/>
      <c r="AF347" s="331"/>
      <c r="AG347" s="444"/>
      <c r="AH347" s="331"/>
      <c r="AI347" s="331"/>
      <c r="AJ347" s="331"/>
      <c r="AK347" s="444"/>
      <c r="AL347" s="331"/>
      <c r="AM347" s="331"/>
      <c r="AN347" s="331"/>
      <c r="AO347" s="444"/>
      <c r="AP347" s="444"/>
      <c r="AQ347" s="444"/>
      <c r="AR347" s="444"/>
      <c r="AS347" s="444"/>
      <c r="AT347" s="444"/>
      <c r="AU347" s="444"/>
      <c r="AV347" s="444"/>
      <c r="AW347" s="444"/>
      <c r="AX347" s="444"/>
      <c r="AY347" s="444"/>
      <c r="AZ347" s="444"/>
      <c r="BA347" s="444"/>
      <c r="BB347" s="444"/>
      <c r="BC347" s="444"/>
    </row>
    <row r="348" spans="1:55">
      <c r="B348" s="331"/>
      <c r="D348" s="331"/>
      <c r="E348" s="331"/>
      <c r="G348" s="331"/>
      <c r="H348" s="331"/>
      <c r="J348" s="331"/>
      <c r="K348" s="331"/>
      <c r="L348" s="444"/>
      <c r="M348" s="331"/>
      <c r="N348" s="444"/>
      <c r="O348" s="331"/>
      <c r="P348" s="444"/>
      <c r="Q348" s="331"/>
      <c r="R348" s="331"/>
      <c r="S348" s="331"/>
      <c r="T348" s="331"/>
      <c r="U348" s="331"/>
      <c r="V348" s="444"/>
      <c r="W348" s="444"/>
      <c r="X348" s="331"/>
      <c r="Y348" s="331"/>
      <c r="Z348" s="331"/>
      <c r="AA348" s="331"/>
      <c r="AB348" s="444"/>
      <c r="AC348" s="331"/>
      <c r="AD348" s="331"/>
      <c r="AE348" s="331"/>
      <c r="AF348" s="331"/>
      <c r="AG348" s="444"/>
      <c r="AH348" s="444"/>
      <c r="AI348" s="331"/>
      <c r="AJ348" s="331"/>
      <c r="AK348" s="331"/>
      <c r="AL348" s="444"/>
      <c r="AM348" s="331"/>
      <c r="AN348" s="331"/>
      <c r="AO348" s="331"/>
      <c r="AP348" s="331"/>
      <c r="AQ348" s="444"/>
      <c r="AR348" s="331"/>
      <c r="AS348" s="331"/>
      <c r="AT348" s="444"/>
      <c r="AU348" s="331"/>
      <c r="AV348" s="331"/>
      <c r="AW348" s="331"/>
      <c r="AX348" s="331"/>
      <c r="AY348" s="331"/>
      <c r="AZ348" s="331"/>
      <c r="BA348" s="331"/>
      <c r="BB348" s="331"/>
      <c r="BC348" s="331"/>
    </row>
    <row r="349" spans="1:55">
      <c r="C349" s="331"/>
      <c r="D349" s="331"/>
      <c r="E349" s="331"/>
      <c r="F349" s="331"/>
      <c r="H349" s="331"/>
      <c r="J349" s="331"/>
      <c r="K349" s="331"/>
      <c r="L349" s="444"/>
      <c r="M349" s="331"/>
      <c r="N349" s="331"/>
      <c r="O349" s="331"/>
      <c r="P349" s="444"/>
      <c r="R349" s="331"/>
      <c r="S349" s="331"/>
      <c r="T349" s="331"/>
      <c r="U349" s="331"/>
      <c r="V349" s="331"/>
      <c r="W349" s="331"/>
      <c r="Y349" s="331"/>
      <c r="Z349" s="331"/>
      <c r="AA349" s="331"/>
      <c r="AB349" s="331"/>
      <c r="AC349" s="331"/>
      <c r="AD349" s="331"/>
      <c r="AE349" s="331"/>
      <c r="AF349" s="444"/>
      <c r="AG349" s="444"/>
      <c r="AH349" s="331"/>
      <c r="AI349" s="331"/>
      <c r="AJ349" s="331"/>
      <c r="AK349" s="444"/>
      <c r="AL349" s="444"/>
      <c r="AM349" s="331"/>
      <c r="AN349" s="444"/>
      <c r="AO349" s="444"/>
      <c r="AP349" s="444"/>
      <c r="AQ349" s="331"/>
      <c r="AR349" s="444"/>
      <c r="AS349" s="444"/>
      <c r="AT349" s="444"/>
      <c r="AU349" s="444"/>
      <c r="AV349" s="444"/>
      <c r="AW349" s="444"/>
      <c r="AX349" s="444"/>
      <c r="AY349" s="444"/>
      <c r="AZ349" s="444"/>
      <c r="BA349" s="444"/>
      <c r="BB349" s="444"/>
      <c r="BC349" s="444"/>
    </row>
    <row r="350" spans="1:55">
      <c r="A350" s="331"/>
      <c r="B350" s="331"/>
      <c r="C350" s="331"/>
      <c r="D350" s="331"/>
      <c r="E350" s="331"/>
      <c r="F350" s="331"/>
      <c r="G350" s="331"/>
      <c r="H350" s="331"/>
      <c r="I350" s="331"/>
      <c r="J350" s="444"/>
      <c r="K350" s="331"/>
      <c r="L350" s="331"/>
      <c r="M350" s="331"/>
      <c r="N350" s="444"/>
      <c r="O350" s="331"/>
      <c r="P350" s="331"/>
      <c r="Q350" s="331"/>
      <c r="R350" s="331"/>
      <c r="S350" s="331"/>
      <c r="T350" s="331"/>
      <c r="U350" s="331"/>
      <c r="V350" s="331"/>
      <c r="W350" s="444"/>
      <c r="X350" s="331"/>
      <c r="Y350" s="331"/>
      <c r="Z350" s="331"/>
      <c r="AA350" s="331"/>
      <c r="AB350" s="331"/>
      <c r="AC350" s="331"/>
      <c r="AD350" s="331"/>
      <c r="AE350" s="331"/>
      <c r="AF350" s="331"/>
      <c r="AG350" s="331"/>
      <c r="AH350" s="331"/>
      <c r="AI350" s="331"/>
      <c r="AJ350" s="331"/>
      <c r="AK350" s="331"/>
      <c r="AL350" s="444"/>
      <c r="AM350" s="331"/>
      <c r="AN350" s="331"/>
      <c r="AO350" s="331"/>
      <c r="AP350" s="444"/>
      <c r="AQ350" s="331"/>
      <c r="AR350" s="444"/>
      <c r="AS350" s="444"/>
      <c r="AT350" s="444"/>
      <c r="AU350" s="444"/>
      <c r="AV350" s="444"/>
      <c r="AW350" s="444"/>
      <c r="AX350" s="444"/>
      <c r="AY350" s="444"/>
      <c r="AZ350" s="444"/>
      <c r="BA350" s="444"/>
      <c r="BB350" s="444"/>
      <c r="BC350" s="444"/>
    </row>
    <row r="351" spans="1:55">
      <c r="D351" s="331"/>
      <c r="E351" s="331"/>
      <c r="F351" s="331"/>
      <c r="G351" s="331"/>
      <c r="H351" s="331"/>
      <c r="J351" s="331"/>
      <c r="K351" s="331"/>
      <c r="L351" s="331"/>
      <c r="M351" s="331"/>
      <c r="N351" s="331"/>
      <c r="O351" s="331"/>
      <c r="P351" s="331"/>
      <c r="Q351" s="331"/>
      <c r="S351" s="331"/>
      <c r="T351" s="331"/>
      <c r="U351" s="444"/>
      <c r="V351" s="444"/>
      <c r="W351" s="331"/>
      <c r="X351" s="331"/>
      <c r="Y351" s="331"/>
      <c r="Z351" s="331"/>
      <c r="AA351" s="331"/>
      <c r="AB351" s="331"/>
      <c r="AC351" s="444"/>
      <c r="AD351" s="331"/>
      <c r="AE351" s="331"/>
      <c r="AF351" s="444"/>
      <c r="AG351" s="331"/>
      <c r="AH351" s="331"/>
      <c r="AI351" s="444"/>
      <c r="AJ351" s="331"/>
      <c r="AK351" s="444"/>
      <c r="AL351" s="331"/>
      <c r="AM351" s="444"/>
      <c r="AN351" s="331"/>
      <c r="AO351" s="331"/>
      <c r="AP351" s="331"/>
      <c r="AQ351" s="444"/>
      <c r="AR351" s="331"/>
      <c r="AS351" s="331"/>
      <c r="AT351" s="444"/>
      <c r="AU351" s="331"/>
      <c r="AV351" s="331"/>
      <c r="AW351" s="331"/>
      <c r="AX351" s="331"/>
      <c r="AY351" s="331"/>
      <c r="AZ351" s="331"/>
      <c r="BA351" s="331"/>
      <c r="BB351" s="331"/>
      <c r="BC351" s="331"/>
    </row>
    <row r="352" spans="1:55">
      <c r="A352" s="331"/>
      <c r="B352" s="331"/>
      <c r="D352" s="331"/>
      <c r="E352" s="331"/>
      <c r="F352" s="444"/>
      <c r="G352" s="331"/>
      <c r="H352" s="331"/>
      <c r="I352" s="331"/>
      <c r="J352" s="331"/>
      <c r="K352" s="331"/>
      <c r="L352" s="331"/>
      <c r="M352" s="331"/>
      <c r="N352" s="331"/>
      <c r="O352" s="331"/>
      <c r="P352" s="331"/>
      <c r="Q352" s="444"/>
      <c r="R352" s="331"/>
      <c r="T352" s="331"/>
      <c r="U352" s="444"/>
      <c r="V352" s="331"/>
      <c r="W352" s="331"/>
      <c r="X352" s="331"/>
      <c r="Y352" s="331"/>
      <c r="Z352" s="331"/>
      <c r="AA352" s="331"/>
      <c r="AB352" s="331"/>
      <c r="AC352" s="331"/>
      <c r="AD352" s="331"/>
      <c r="AE352" s="331"/>
      <c r="AF352" s="331"/>
      <c r="AG352" s="331"/>
      <c r="AH352" s="331"/>
      <c r="AI352" s="444"/>
      <c r="AJ352" s="331"/>
      <c r="AK352" s="331"/>
      <c r="AL352" s="331"/>
      <c r="AM352" s="331"/>
      <c r="AN352" s="444"/>
      <c r="AO352" s="331"/>
      <c r="AP352" s="331"/>
      <c r="AQ352" s="444"/>
      <c r="AR352" s="331"/>
      <c r="AS352" s="331"/>
      <c r="AT352" s="331"/>
      <c r="AU352" s="331"/>
      <c r="AV352" s="331"/>
      <c r="AW352" s="331"/>
      <c r="AX352" s="331"/>
      <c r="AY352" s="331"/>
      <c r="AZ352" s="331"/>
      <c r="BA352" s="331"/>
      <c r="BB352" s="331"/>
      <c r="BC352" s="331"/>
    </row>
    <row r="353" spans="1:55">
      <c r="B353" s="331"/>
      <c r="D353" s="444"/>
      <c r="E353" s="331"/>
      <c r="F353" s="331"/>
      <c r="G353" s="331"/>
      <c r="H353" s="331"/>
      <c r="J353" s="331"/>
      <c r="K353" s="331"/>
      <c r="L353" s="331"/>
      <c r="M353" s="331"/>
      <c r="N353" s="331"/>
      <c r="O353" s="331"/>
      <c r="P353" s="331"/>
      <c r="Q353" s="331"/>
      <c r="R353" s="331"/>
      <c r="T353" s="331"/>
      <c r="U353" s="331"/>
      <c r="V353" s="331"/>
      <c r="W353" s="331"/>
      <c r="X353" s="331"/>
      <c r="Y353" s="331"/>
      <c r="Z353" s="331"/>
      <c r="AA353" s="444"/>
      <c r="AB353" s="331"/>
      <c r="AC353" s="444"/>
      <c r="AD353" s="331"/>
      <c r="AE353" s="331"/>
      <c r="AF353" s="331"/>
      <c r="AG353" s="444"/>
      <c r="AH353" s="331"/>
      <c r="AI353" s="444"/>
      <c r="AJ353" s="331"/>
      <c r="AK353" s="444"/>
      <c r="AL353" s="444"/>
      <c r="AM353" s="331"/>
      <c r="AN353" s="444"/>
      <c r="AO353" s="444"/>
      <c r="AP353" s="444"/>
      <c r="AQ353" s="444"/>
      <c r="AR353" s="331"/>
      <c r="AS353" s="331"/>
      <c r="AT353" s="331"/>
      <c r="AU353" s="331"/>
      <c r="AV353" s="331"/>
      <c r="AW353" s="331"/>
      <c r="AX353" s="331"/>
      <c r="AY353" s="331"/>
      <c r="AZ353" s="331"/>
      <c r="BA353" s="331"/>
      <c r="BB353" s="331"/>
      <c r="BC353" s="331"/>
    </row>
    <row r="354" spans="1:55">
      <c r="A354" s="331"/>
      <c r="B354" s="331"/>
      <c r="D354" s="331"/>
      <c r="E354" s="331"/>
      <c r="F354" s="331"/>
      <c r="G354" s="331"/>
      <c r="H354" s="331"/>
      <c r="I354" s="331"/>
      <c r="J354" s="331"/>
      <c r="K354" s="331"/>
      <c r="L354" s="331"/>
      <c r="M354" s="331"/>
      <c r="N354" s="331"/>
      <c r="O354" s="331"/>
      <c r="P354" s="444"/>
      <c r="Q354" s="331"/>
      <c r="R354" s="331"/>
      <c r="T354" s="444"/>
      <c r="U354" s="444"/>
      <c r="V354" s="331"/>
      <c r="W354" s="331"/>
      <c r="X354" s="331"/>
      <c r="Y354" s="444"/>
      <c r="Z354" s="444"/>
      <c r="AA354" s="444"/>
      <c r="AB354" s="444"/>
      <c r="AC354" s="331"/>
      <c r="AD354" s="331"/>
      <c r="AE354" s="331"/>
      <c r="AF354" s="331"/>
      <c r="AG354" s="444"/>
      <c r="AH354" s="331"/>
      <c r="AI354" s="444"/>
      <c r="AJ354" s="331"/>
      <c r="AK354" s="444"/>
      <c r="AL354" s="444"/>
      <c r="AM354" s="331"/>
      <c r="AN354" s="331"/>
      <c r="AO354" s="444"/>
      <c r="AP354" s="331"/>
      <c r="AQ354" s="331"/>
      <c r="AR354" s="331"/>
      <c r="AS354" s="331"/>
      <c r="AT354" s="331"/>
      <c r="AU354" s="331"/>
      <c r="AV354" s="331"/>
      <c r="AW354" s="331"/>
      <c r="AX354" s="331"/>
      <c r="AY354" s="331"/>
      <c r="AZ354" s="331"/>
      <c r="BA354" s="331"/>
      <c r="BB354" s="331"/>
      <c r="BC354" s="331"/>
    </row>
    <row r="355" spans="1:55">
      <c r="A355" s="331"/>
      <c r="B355" s="331"/>
      <c r="D355" s="331"/>
      <c r="E355" s="331"/>
      <c r="F355" s="331"/>
      <c r="G355" s="331"/>
      <c r="H355" s="331"/>
      <c r="J355" s="331"/>
      <c r="K355" s="444"/>
      <c r="L355" s="331"/>
      <c r="M355" s="331"/>
      <c r="N355" s="444"/>
      <c r="O355" s="444"/>
      <c r="P355" s="331"/>
      <c r="Q355" s="331"/>
      <c r="R355" s="444"/>
      <c r="S355" s="331"/>
      <c r="T355" s="331"/>
      <c r="U355" s="331"/>
      <c r="V355" s="331"/>
      <c r="W355" s="331"/>
      <c r="X355" s="331"/>
      <c r="Y355" s="331"/>
      <c r="Z355" s="331"/>
      <c r="AA355" s="444"/>
      <c r="AB355" s="331"/>
      <c r="AC355" s="444"/>
      <c r="AD355" s="331"/>
      <c r="AE355" s="444"/>
      <c r="AF355" s="331"/>
      <c r="AG355" s="331"/>
      <c r="AH355" s="331"/>
      <c r="AI355" s="444"/>
      <c r="AJ355" s="331"/>
      <c r="AK355" s="331"/>
      <c r="AL355" s="331"/>
      <c r="AM355" s="444"/>
      <c r="AN355" s="444"/>
      <c r="AO355" s="444"/>
      <c r="AP355" s="331"/>
      <c r="AQ355" s="331"/>
      <c r="AR355" s="331"/>
      <c r="AS355" s="331"/>
      <c r="AT355" s="331"/>
      <c r="AU355" s="331"/>
      <c r="AV355" s="331"/>
      <c r="AW355" s="331"/>
      <c r="AX355" s="331"/>
      <c r="AY355" s="331"/>
      <c r="AZ355" s="331"/>
      <c r="BA355" s="331"/>
      <c r="BB355" s="331"/>
      <c r="BC355" s="331"/>
    </row>
    <row r="356" spans="1:55">
      <c r="B356" s="331"/>
      <c r="D356" s="331"/>
      <c r="E356" s="331"/>
      <c r="F356" s="331"/>
      <c r="G356" s="331"/>
      <c r="H356" s="331"/>
      <c r="I356" s="331"/>
      <c r="J356" s="331"/>
      <c r="K356" s="331"/>
      <c r="L356" s="331"/>
      <c r="M356" s="444"/>
      <c r="N356" s="444"/>
      <c r="O356" s="331"/>
      <c r="P356" s="331"/>
      <c r="Q356" s="331"/>
      <c r="R356" s="444"/>
      <c r="S356" s="331"/>
      <c r="T356" s="331"/>
      <c r="U356" s="331"/>
      <c r="V356" s="331"/>
      <c r="W356" s="331"/>
      <c r="X356" s="331"/>
      <c r="Y356" s="331"/>
      <c r="Z356" s="331"/>
      <c r="AA356" s="445"/>
      <c r="AB356" s="331"/>
      <c r="AC356" s="331"/>
      <c r="AD356" s="331"/>
      <c r="AE356" s="331"/>
      <c r="AF356" s="331"/>
      <c r="AG356" s="331"/>
      <c r="AH356" s="444"/>
      <c r="AI356" s="444"/>
      <c r="AK356" s="444"/>
      <c r="AL356" s="331"/>
      <c r="AM356" s="331"/>
      <c r="AN356" s="444"/>
      <c r="AO356" s="331"/>
      <c r="AP356" s="331"/>
      <c r="AQ356" s="444"/>
      <c r="AR356" s="331"/>
      <c r="AS356" s="331"/>
      <c r="AT356" s="331"/>
      <c r="AU356" s="331"/>
      <c r="AV356" s="331"/>
      <c r="AW356" s="331"/>
      <c r="AX356" s="331"/>
      <c r="AY356" s="331"/>
      <c r="AZ356" s="331"/>
      <c r="BA356" s="331"/>
      <c r="BB356" s="331"/>
      <c r="BC356" s="331"/>
    </row>
    <row r="357" spans="1:55">
      <c r="C357" s="331"/>
      <c r="E357" s="331"/>
      <c r="F357" s="331"/>
      <c r="G357" s="331"/>
      <c r="H357" s="331"/>
      <c r="J357" s="331"/>
      <c r="K357" s="444"/>
      <c r="L357" s="331"/>
      <c r="M357" s="444"/>
      <c r="N357" s="331"/>
      <c r="O357" s="331"/>
      <c r="P357" s="331"/>
      <c r="Q357" s="331"/>
      <c r="R357" s="331"/>
      <c r="T357" s="331"/>
      <c r="U357" s="331"/>
      <c r="V357" s="331"/>
      <c r="W357" s="331"/>
      <c r="X357" s="331"/>
      <c r="Y357" s="331"/>
      <c r="Z357" s="331"/>
      <c r="AA357" s="331"/>
      <c r="AB357" s="331"/>
      <c r="AC357" s="444"/>
      <c r="AD357" s="331"/>
      <c r="AE357" s="331"/>
      <c r="AF357" s="331"/>
      <c r="AG357" s="444"/>
      <c r="AH357" s="331"/>
      <c r="AI357" s="444"/>
      <c r="AJ357" s="331"/>
      <c r="AK357" s="331"/>
      <c r="AL357" s="444"/>
      <c r="AM357" s="331"/>
      <c r="AN357" s="331"/>
      <c r="AO357" s="331"/>
      <c r="AP357" s="331"/>
      <c r="AQ357" s="331"/>
      <c r="AR357" s="331"/>
      <c r="AS357" s="331"/>
      <c r="AT357" s="331"/>
      <c r="AU357" s="331"/>
      <c r="AV357" s="331"/>
      <c r="AW357" s="331"/>
      <c r="AX357" s="331"/>
      <c r="AY357" s="331"/>
      <c r="AZ357" s="331"/>
      <c r="BA357" s="331"/>
      <c r="BB357" s="331"/>
      <c r="BC357" s="331"/>
    </row>
    <row r="358" spans="1:55">
      <c r="D358" s="331"/>
      <c r="E358" s="331"/>
      <c r="F358" s="331"/>
      <c r="G358" s="331"/>
      <c r="H358" s="331"/>
      <c r="J358" s="331"/>
      <c r="K358" s="444"/>
      <c r="L358" s="331"/>
      <c r="M358" s="444"/>
      <c r="N358" s="444"/>
      <c r="O358" s="331"/>
      <c r="P358" s="444"/>
      <c r="Q358" s="331"/>
      <c r="R358" s="444"/>
      <c r="S358" s="331"/>
      <c r="T358" s="331"/>
      <c r="U358" s="331"/>
      <c r="V358" s="331"/>
      <c r="W358" s="444"/>
      <c r="X358" s="331"/>
      <c r="Y358" s="331"/>
      <c r="Z358" s="444"/>
      <c r="AA358" s="331"/>
      <c r="AB358" s="444"/>
      <c r="AC358" s="444"/>
      <c r="AD358" s="331"/>
      <c r="AE358" s="331"/>
      <c r="AF358" s="331"/>
      <c r="AG358" s="444"/>
      <c r="AH358" s="331"/>
      <c r="AI358" s="444"/>
      <c r="AJ358" s="331"/>
      <c r="AK358" s="331"/>
      <c r="AL358" s="331"/>
      <c r="AM358" s="444"/>
      <c r="AN358" s="444"/>
      <c r="AO358" s="444"/>
      <c r="AP358" s="331"/>
      <c r="AQ358" s="331"/>
      <c r="AR358" s="331"/>
      <c r="AS358" s="331"/>
      <c r="AT358" s="331"/>
      <c r="AU358" s="331"/>
      <c r="AV358" s="331"/>
      <c r="AW358" s="331"/>
      <c r="AX358" s="331"/>
      <c r="AY358" s="331"/>
      <c r="AZ358" s="331"/>
      <c r="BA358" s="331"/>
      <c r="BB358" s="331"/>
      <c r="BC358" s="331"/>
    </row>
    <row r="359" spans="1:55">
      <c r="B359" s="331"/>
      <c r="C359" s="331"/>
      <c r="D359" s="331"/>
      <c r="E359" s="331"/>
      <c r="F359" s="331"/>
      <c r="G359" s="331"/>
      <c r="H359" s="331"/>
      <c r="J359" s="331"/>
      <c r="K359" s="331"/>
      <c r="L359" s="331"/>
      <c r="M359" s="331"/>
      <c r="N359" s="444"/>
      <c r="O359" s="331"/>
      <c r="P359" s="444"/>
      <c r="Q359" s="331"/>
      <c r="R359" s="331"/>
      <c r="S359" s="331"/>
      <c r="T359" s="331"/>
      <c r="U359" s="444"/>
      <c r="V359" s="331"/>
      <c r="W359" s="445"/>
      <c r="X359" s="331"/>
      <c r="Y359" s="444"/>
      <c r="Z359" s="444"/>
      <c r="AA359" s="444"/>
      <c r="AB359" s="444"/>
      <c r="AC359" s="444"/>
      <c r="AD359" s="331"/>
      <c r="AE359" s="331"/>
      <c r="AF359" s="444"/>
      <c r="AG359" s="444"/>
      <c r="AH359" s="331"/>
      <c r="AI359" s="331"/>
      <c r="AJ359" s="331"/>
      <c r="AK359" s="331"/>
      <c r="AL359" s="444"/>
      <c r="AM359" s="444"/>
      <c r="AN359" s="331"/>
      <c r="AO359" s="331"/>
      <c r="AP359" s="444"/>
      <c r="AQ359" s="331"/>
      <c r="AR359" s="331"/>
      <c r="AS359" s="331"/>
      <c r="AT359" s="444"/>
      <c r="AU359" s="444"/>
      <c r="AV359" s="444"/>
      <c r="AW359" s="444"/>
      <c r="AX359" s="444"/>
      <c r="AY359" s="444"/>
      <c r="AZ359" s="444"/>
      <c r="BA359" s="444"/>
      <c r="BB359" s="444"/>
      <c r="BC359" s="444"/>
    </row>
    <row r="360" spans="1:55">
      <c r="C360" s="331"/>
      <c r="D360" s="331"/>
      <c r="E360" s="331"/>
      <c r="F360" s="331"/>
      <c r="G360" s="331"/>
      <c r="H360" s="331"/>
      <c r="I360" s="331"/>
      <c r="J360" s="331"/>
      <c r="K360" s="331"/>
      <c r="L360" s="331"/>
      <c r="M360" s="331"/>
      <c r="N360" s="444"/>
      <c r="O360" s="331"/>
      <c r="P360" s="444"/>
      <c r="Q360" s="331"/>
      <c r="R360" s="331"/>
      <c r="S360" s="331"/>
      <c r="T360" s="444"/>
      <c r="U360" s="331"/>
      <c r="V360" s="444"/>
      <c r="W360" s="331"/>
      <c r="X360" s="331"/>
      <c r="Y360" s="444"/>
      <c r="Z360" s="331"/>
      <c r="AA360" s="444"/>
      <c r="AB360" s="331"/>
      <c r="AC360" s="331"/>
      <c r="AD360" s="331"/>
      <c r="AE360" s="331"/>
      <c r="AF360" s="331"/>
      <c r="AG360" s="444"/>
      <c r="AH360" s="444"/>
      <c r="AI360" s="444"/>
      <c r="AJ360" s="331"/>
      <c r="AK360" s="444"/>
      <c r="AL360" s="444"/>
      <c r="AM360" s="444"/>
      <c r="AN360" s="331"/>
      <c r="AO360" s="444"/>
      <c r="AP360" s="331"/>
      <c r="AQ360" s="444"/>
      <c r="AR360" s="331"/>
      <c r="AS360" s="331"/>
      <c r="AT360" s="331"/>
      <c r="AU360" s="331"/>
      <c r="AV360" s="331"/>
      <c r="AW360" s="331"/>
      <c r="AX360" s="331"/>
      <c r="AY360" s="331"/>
      <c r="AZ360" s="331"/>
      <c r="BA360" s="331"/>
      <c r="BB360" s="331"/>
      <c r="BC360" s="331"/>
    </row>
    <row r="361" spans="1:55">
      <c r="C361" s="331"/>
      <c r="D361" s="331"/>
      <c r="E361" s="331"/>
      <c r="F361" s="331"/>
      <c r="G361" s="331"/>
      <c r="H361" s="331"/>
      <c r="J361" s="331"/>
      <c r="K361" s="331"/>
      <c r="L361" s="331"/>
      <c r="M361" s="444"/>
      <c r="N361" s="444"/>
      <c r="O361" s="331"/>
      <c r="P361" s="444"/>
      <c r="Q361" s="331"/>
      <c r="R361" s="331"/>
      <c r="T361" s="331"/>
      <c r="U361" s="331"/>
      <c r="V361" s="331"/>
      <c r="W361" s="444"/>
      <c r="X361" s="331"/>
      <c r="Y361" s="331"/>
      <c r="Z361" s="444"/>
      <c r="AA361" s="444"/>
      <c r="AB361" s="444"/>
      <c r="AC361" s="444"/>
      <c r="AD361" s="331"/>
      <c r="AE361" s="331"/>
      <c r="AF361" s="442"/>
      <c r="AG361" s="331"/>
      <c r="AH361" s="331"/>
      <c r="AI361" s="331"/>
      <c r="AJ361" s="331"/>
      <c r="AK361" s="445"/>
      <c r="AL361" s="331"/>
      <c r="AM361" s="331"/>
      <c r="AN361" s="331"/>
      <c r="AO361" s="444"/>
      <c r="AP361" s="331"/>
      <c r="AQ361" s="331"/>
      <c r="AR361" s="331"/>
      <c r="AS361" s="331"/>
      <c r="AT361" s="444"/>
      <c r="AU361" s="331"/>
      <c r="AV361" s="331"/>
      <c r="AW361" s="331"/>
      <c r="AX361" s="331"/>
      <c r="AY361" s="331"/>
      <c r="AZ361" s="331"/>
      <c r="BA361" s="331"/>
      <c r="BB361" s="331"/>
      <c r="BC361" s="331"/>
    </row>
    <row r="362" spans="1:55">
      <c r="A362" s="331"/>
      <c r="C362" s="331"/>
      <c r="D362" s="331"/>
      <c r="E362" s="331"/>
      <c r="G362" s="331"/>
      <c r="H362" s="331"/>
      <c r="I362" s="331"/>
      <c r="J362" s="331"/>
      <c r="K362" s="444"/>
      <c r="L362" s="331"/>
      <c r="M362" s="444"/>
      <c r="N362" s="444"/>
      <c r="O362" s="331"/>
      <c r="P362" s="331"/>
      <c r="Q362" s="331"/>
      <c r="R362" s="331"/>
      <c r="T362" s="331"/>
      <c r="U362" s="331"/>
      <c r="V362" s="331"/>
      <c r="W362" s="331"/>
      <c r="Y362" s="331"/>
      <c r="Z362" s="331"/>
      <c r="AA362" s="331"/>
      <c r="AB362" s="331"/>
      <c r="AC362" s="444"/>
      <c r="AD362" s="444"/>
      <c r="AE362" s="331"/>
      <c r="AF362" s="331"/>
      <c r="AG362" s="444"/>
      <c r="AH362" s="331"/>
      <c r="AI362" s="444"/>
      <c r="AJ362" s="331"/>
      <c r="AK362" s="331"/>
      <c r="AL362" s="331"/>
      <c r="AM362" s="331"/>
      <c r="AN362" s="331"/>
      <c r="AO362" s="331"/>
      <c r="AP362" s="444"/>
      <c r="AQ362" s="444"/>
      <c r="AR362" s="444"/>
      <c r="AS362" s="444"/>
      <c r="AT362" s="444"/>
      <c r="AU362" s="444"/>
      <c r="AV362" s="444"/>
      <c r="AW362" s="444"/>
      <c r="AX362" s="444"/>
      <c r="AY362" s="444"/>
      <c r="AZ362" s="444"/>
      <c r="BA362" s="444"/>
      <c r="BB362" s="444"/>
      <c r="BC362" s="444"/>
    </row>
    <row r="363" spans="1:55">
      <c r="A363" s="331"/>
      <c r="B363" s="331"/>
      <c r="C363" s="331"/>
      <c r="D363" s="331"/>
      <c r="E363" s="331"/>
      <c r="F363" s="331"/>
      <c r="G363" s="331"/>
      <c r="H363" s="331"/>
      <c r="J363" s="331"/>
      <c r="K363" s="331"/>
      <c r="L363" s="444"/>
      <c r="M363" s="331"/>
      <c r="N363" s="444"/>
      <c r="O363" s="444"/>
      <c r="P363" s="444"/>
      <c r="Q363" s="444"/>
      <c r="R363" s="331"/>
      <c r="T363" s="444"/>
      <c r="U363" s="331"/>
      <c r="V363" s="331"/>
      <c r="W363" s="444"/>
      <c r="X363" s="331"/>
      <c r="Y363" s="331"/>
      <c r="Z363" s="331"/>
      <c r="AA363" s="331"/>
      <c r="AB363" s="331"/>
      <c r="AC363" s="331"/>
      <c r="AD363" s="331"/>
      <c r="AE363" s="444"/>
      <c r="AF363" s="331"/>
      <c r="AG363" s="331"/>
      <c r="AH363" s="331"/>
      <c r="AI363" s="444"/>
      <c r="AJ363" s="331"/>
      <c r="AK363" s="444"/>
      <c r="AL363" s="444"/>
      <c r="AM363" s="331"/>
      <c r="AN363" s="331"/>
      <c r="AO363" s="331"/>
      <c r="AP363" s="444"/>
      <c r="AQ363" s="444"/>
      <c r="AR363" s="444"/>
      <c r="AS363" s="444"/>
      <c r="AT363" s="444"/>
      <c r="AU363" s="444"/>
      <c r="AV363" s="444"/>
      <c r="AW363" s="444"/>
      <c r="AX363" s="444"/>
      <c r="AY363" s="444"/>
      <c r="AZ363" s="444"/>
      <c r="BA363" s="444"/>
      <c r="BB363" s="444"/>
      <c r="BC363" s="444"/>
    </row>
    <row r="364" spans="1:55">
      <c r="A364" s="331"/>
      <c r="B364" s="444"/>
      <c r="D364" s="331"/>
      <c r="E364" s="444"/>
      <c r="G364" s="444"/>
      <c r="H364" s="331"/>
      <c r="J364" s="331"/>
      <c r="K364" s="444"/>
      <c r="L364" s="331"/>
      <c r="M364" s="331"/>
      <c r="N364" s="331"/>
      <c r="O364" s="331"/>
      <c r="P364" s="331"/>
      <c r="Q364" s="331"/>
      <c r="R364" s="331"/>
      <c r="S364" s="331"/>
      <c r="T364" s="331"/>
      <c r="U364" s="444"/>
      <c r="V364" s="331"/>
      <c r="W364" s="444"/>
      <c r="X364" s="331"/>
      <c r="Y364" s="444"/>
      <c r="Z364" s="331"/>
      <c r="AA364" s="331"/>
      <c r="AB364" s="331"/>
      <c r="AC364" s="444"/>
      <c r="AD364" s="331"/>
      <c r="AE364" s="444"/>
      <c r="AF364" s="444"/>
      <c r="AG364" s="331"/>
      <c r="AH364" s="444"/>
      <c r="AI364" s="444"/>
      <c r="AJ364" s="331"/>
      <c r="AK364" s="331"/>
      <c r="AL364" s="444"/>
      <c r="AM364" s="331"/>
      <c r="AN364" s="331"/>
      <c r="AO364" s="444"/>
      <c r="AP364" s="331"/>
      <c r="AQ364" s="444"/>
      <c r="AR364" s="331"/>
      <c r="AS364" s="331"/>
      <c r="AT364" s="331"/>
      <c r="AU364" s="444"/>
      <c r="AV364" s="444"/>
      <c r="AW364" s="444"/>
      <c r="AX364" s="444"/>
      <c r="AY364" s="444"/>
      <c r="AZ364" s="444"/>
      <c r="BA364" s="444"/>
      <c r="BB364" s="444"/>
      <c r="BC364" s="444"/>
    </row>
    <row r="365" spans="1:55">
      <c r="B365" s="444"/>
      <c r="E365" s="331"/>
      <c r="F365" s="331"/>
      <c r="G365" s="331"/>
      <c r="H365" s="331"/>
      <c r="J365" s="331"/>
      <c r="K365" s="331"/>
      <c r="L365" s="331"/>
      <c r="M365" s="331"/>
      <c r="N365" s="331"/>
      <c r="O365" s="331"/>
      <c r="P365" s="444"/>
      <c r="Q365" s="331"/>
      <c r="R365" s="331"/>
      <c r="S365" s="331"/>
      <c r="T365" s="331"/>
      <c r="U365" s="331"/>
      <c r="V365" s="331"/>
      <c r="W365" s="331"/>
      <c r="X365" s="331"/>
      <c r="Y365" s="331"/>
      <c r="Z365" s="331"/>
      <c r="AA365" s="331"/>
      <c r="AB365" s="331"/>
      <c r="AC365" s="444"/>
      <c r="AD365" s="331"/>
      <c r="AE365" s="331"/>
      <c r="AF365" s="331"/>
      <c r="AG365" s="331"/>
      <c r="AH365" s="444"/>
      <c r="AI365" s="444"/>
      <c r="AJ365" s="331"/>
      <c r="AK365" s="331"/>
      <c r="AL365" s="331"/>
      <c r="AM365" s="444"/>
      <c r="AN365" s="444"/>
      <c r="AO365" s="331"/>
      <c r="AP365" s="331"/>
      <c r="AQ365" s="444"/>
      <c r="AR365" s="444"/>
      <c r="AS365" s="444"/>
      <c r="AT365" s="444"/>
      <c r="AU365" s="444"/>
      <c r="AV365" s="444"/>
      <c r="AW365" s="444"/>
      <c r="AX365" s="444"/>
      <c r="AY365" s="444"/>
      <c r="AZ365" s="444"/>
      <c r="BA365" s="444"/>
      <c r="BB365" s="444"/>
      <c r="BC365" s="444"/>
    </row>
    <row r="366" spans="1:55">
      <c r="A366" s="331"/>
      <c r="B366" s="331"/>
      <c r="D366" s="331"/>
      <c r="E366" s="331"/>
      <c r="G366" s="444"/>
      <c r="H366" s="331"/>
      <c r="J366" s="331"/>
      <c r="K366" s="444"/>
      <c r="L366" s="331"/>
      <c r="M366" s="331"/>
      <c r="N366" s="331"/>
      <c r="O366" s="331"/>
      <c r="P366" s="331"/>
      <c r="Q366" s="331"/>
      <c r="R366" s="331"/>
      <c r="S366" s="331"/>
      <c r="T366" s="331"/>
      <c r="U366" s="331"/>
      <c r="V366" s="331"/>
      <c r="W366" s="331"/>
      <c r="X366" s="331"/>
      <c r="Y366" s="444"/>
      <c r="Z366" s="331"/>
      <c r="AA366" s="331"/>
      <c r="AB366" s="331"/>
      <c r="AC366" s="444"/>
      <c r="AD366" s="331"/>
      <c r="AE366" s="331"/>
      <c r="AF366" s="331"/>
      <c r="AG366" s="331"/>
      <c r="AH366" s="331"/>
      <c r="AI366" s="444"/>
      <c r="AJ366" s="331"/>
      <c r="AK366" s="444"/>
      <c r="AL366" s="444"/>
      <c r="AM366" s="331"/>
      <c r="AN366" s="331"/>
      <c r="AO366" s="331"/>
      <c r="AP366" s="444"/>
      <c r="AQ366" s="444"/>
      <c r="AR366" s="444"/>
      <c r="AS366" s="444"/>
      <c r="AT366" s="444"/>
      <c r="AU366" s="444"/>
      <c r="AV366" s="444"/>
      <c r="AW366" s="444"/>
      <c r="AX366" s="444"/>
      <c r="AY366" s="444"/>
      <c r="AZ366" s="444"/>
      <c r="BA366" s="444"/>
      <c r="BB366" s="444"/>
      <c r="BC366" s="444"/>
    </row>
    <row r="367" spans="1:55">
      <c r="A367" s="331"/>
      <c r="B367" s="331"/>
      <c r="C367" s="331"/>
      <c r="D367" s="331"/>
      <c r="E367" s="331"/>
      <c r="F367" s="331"/>
      <c r="G367" s="331"/>
      <c r="H367" s="331"/>
      <c r="J367" s="331"/>
      <c r="K367" s="331"/>
      <c r="L367" s="444"/>
      <c r="M367" s="444"/>
      <c r="N367" s="331"/>
      <c r="O367" s="331"/>
      <c r="P367" s="331"/>
      <c r="Q367" s="331"/>
      <c r="R367" s="331"/>
      <c r="T367" s="331"/>
      <c r="U367" s="331"/>
      <c r="V367" s="444"/>
      <c r="W367" s="444"/>
      <c r="Y367" s="331"/>
      <c r="Z367" s="331"/>
      <c r="AA367" s="444"/>
      <c r="AB367" s="331"/>
      <c r="AC367" s="444"/>
      <c r="AD367" s="331"/>
      <c r="AE367" s="331"/>
      <c r="AF367" s="331"/>
      <c r="AG367" s="331"/>
      <c r="AH367" s="331"/>
      <c r="AI367" s="331"/>
      <c r="AJ367" s="331"/>
      <c r="AK367" s="331"/>
      <c r="AL367" s="331"/>
      <c r="AM367" s="444"/>
      <c r="AN367" s="444"/>
      <c r="AO367" s="331"/>
      <c r="AP367" s="444"/>
      <c r="AQ367" s="331"/>
      <c r="AR367" s="331"/>
      <c r="AS367" s="331"/>
      <c r="AT367" s="331"/>
      <c r="AU367" s="331"/>
      <c r="AV367" s="331"/>
      <c r="AW367" s="331"/>
      <c r="AX367" s="331"/>
      <c r="AY367" s="331"/>
      <c r="AZ367" s="331"/>
      <c r="BA367" s="331"/>
      <c r="BB367" s="331"/>
      <c r="BC367" s="331"/>
    </row>
    <row r="368" spans="1:55">
      <c r="B368" s="331"/>
      <c r="D368" s="331"/>
      <c r="E368" s="331"/>
      <c r="F368" s="331"/>
      <c r="G368" s="444"/>
      <c r="H368" s="331"/>
      <c r="J368" s="331"/>
      <c r="K368" s="331"/>
      <c r="L368" s="331"/>
      <c r="M368" s="331"/>
      <c r="N368" s="331"/>
      <c r="O368" s="331"/>
      <c r="P368" s="331"/>
      <c r="Q368" s="331"/>
      <c r="R368" s="331"/>
      <c r="T368" s="331"/>
      <c r="U368" s="444"/>
      <c r="V368" s="331"/>
      <c r="W368" s="331"/>
      <c r="X368" s="331"/>
      <c r="Y368" s="331"/>
      <c r="Z368" s="331"/>
      <c r="AA368" s="331"/>
      <c r="AB368" s="331"/>
      <c r="AC368" s="331"/>
      <c r="AD368" s="331"/>
      <c r="AE368" s="331"/>
      <c r="AF368" s="444"/>
      <c r="AG368" s="444"/>
      <c r="AH368" s="331"/>
      <c r="AI368" s="444"/>
      <c r="AJ368" s="331"/>
      <c r="AK368" s="331"/>
      <c r="AL368" s="331"/>
      <c r="AM368" s="331"/>
      <c r="AN368" s="444"/>
      <c r="AO368" s="444"/>
      <c r="AP368" s="444"/>
      <c r="AQ368" s="444"/>
      <c r="AR368" s="444"/>
      <c r="AS368" s="444"/>
      <c r="AT368" s="444"/>
      <c r="AU368" s="444"/>
      <c r="AV368" s="444"/>
      <c r="AW368" s="444"/>
      <c r="AX368" s="444"/>
      <c r="AY368" s="444"/>
      <c r="AZ368" s="444"/>
      <c r="BA368" s="444"/>
      <c r="BB368" s="444"/>
      <c r="BC368" s="444"/>
    </row>
    <row r="369" spans="1:55">
      <c r="A369" s="331"/>
      <c r="B369" s="331"/>
      <c r="C369" s="331"/>
      <c r="D369" s="331"/>
      <c r="E369" s="331"/>
      <c r="G369" s="331"/>
      <c r="H369" s="331"/>
      <c r="J369" s="331"/>
      <c r="K369" s="331"/>
      <c r="L369" s="444"/>
      <c r="M369" s="331"/>
      <c r="N369" s="331"/>
      <c r="O369" s="331"/>
      <c r="P369" s="331"/>
      <c r="Q369" s="331"/>
      <c r="R369" s="444"/>
      <c r="S369" s="331"/>
      <c r="T369" s="444"/>
      <c r="U369" s="331"/>
      <c r="V369" s="331"/>
      <c r="W369" s="331"/>
      <c r="X369" s="331"/>
      <c r="Y369" s="331"/>
      <c r="Z369" s="331"/>
      <c r="AA369" s="444"/>
      <c r="AB369" s="331"/>
      <c r="AC369" s="444"/>
      <c r="AD369" s="331"/>
      <c r="AE369" s="331"/>
      <c r="AF369" s="444"/>
      <c r="AG369" s="444"/>
      <c r="AH369" s="331"/>
      <c r="AI369" s="331"/>
      <c r="AJ369" s="331"/>
      <c r="AK369" s="444"/>
      <c r="AL369" s="331"/>
      <c r="AM369" s="331"/>
      <c r="AN369" s="331"/>
      <c r="AO369" s="331"/>
      <c r="AP369" s="331"/>
      <c r="AQ369" s="444"/>
      <c r="AR369" s="444"/>
      <c r="AS369" s="444"/>
      <c r="AT369" s="444"/>
      <c r="AU369" s="444"/>
      <c r="AV369" s="444"/>
      <c r="AW369" s="444"/>
      <c r="AX369" s="444"/>
      <c r="AY369" s="444"/>
      <c r="AZ369" s="444"/>
      <c r="BA369" s="444"/>
      <c r="BB369" s="444"/>
      <c r="BC369" s="444"/>
    </row>
    <row r="370" spans="1:55">
      <c r="B370" s="331"/>
      <c r="C370" s="331"/>
      <c r="D370" s="331"/>
      <c r="E370" s="331"/>
      <c r="F370" s="331"/>
      <c r="G370" s="331"/>
      <c r="H370" s="331"/>
      <c r="I370" s="331"/>
      <c r="J370" s="331"/>
      <c r="K370" s="331"/>
      <c r="L370" s="331"/>
      <c r="M370" s="331"/>
      <c r="N370" s="331"/>
      <c r="O370" s="331"/>
      <c r="P370" s="444"/>
      <c r="Q370" s="331"/>
      <c r="R370" s="331"/>
      <c r="T370" s="331"/>
      <c r="U370" s="331"/>
      <c r="V370" s="331"/>
      <c r="W370" s="331"/>
      <c r="X370" s="331"/>
      <c r="Y370" s="444"/>
      <c r="Z370" s="444"/>
      <c r="AA370" s="444"/>
      <c r="AB370" s="444"/>
      <c r="AC370" s="331"/>
      <c r="AD370" s="331"/>
      <c r="AE370" s="331"/>
      <c r="AF370" s="444"/>
      <c r="AG370" s="331"/>
      <c r="AH370" s="331"/>
      <c r="AI370" s="444"/>
      <c r="AJ370" s="331"/>
      <c r="AK370" s="331"/>
      <c r="AL370" s="331"/>
      <c r="AM370" s="331"/>
      <c r="AN370" s="331"/>
      <c r="AO370" s="444"/>
      <c r="AP370" s="444"/>
      <c r="AQ370" s="444"/>
      <c r="AR370" s="444"/>
      <c r="AS370" s="444"/>
      <c r="AT370" s="444"/>
      <c r="AU370" s="444"/>
      <c r="AV370" s="444"/>
      <c r="AW370" s="444"/>
      <c r="AX370" s="444"/>
      <c r="AY370" s="444"/>
      <c r="AZ370" s="444"/>
      <c r="BA370" s="444"/>
      <c r="BB370" s="444"/>
      <c r="BC370" s="444"/>
    </row>
    <row r="371" spans="1:55">
      <c r="C371" s="331"/>
      <c r="D371" s="444"/>
      <c r="E371" s="331"/>
      <c r="G371" s="331"/>
      <c r="H371" s="331"/>
      <c r="J371" s="331"/>
      <c r="K371" s="331"/>
      <c r="L371" s="331"/>
      <c r="M371" s="444"/>
      <c r="N371" s="331"/>
      <c r="O371" s="331"/>
      <c r="P371" s="444"/>
      <c r="Q371" s="331"/>
      <c r="R371" s="331"/>
      <c r="T371" s="331"/>
      <c r="U371" s="444"/>
      <c r="V371" s="331"/>
      <c r="W371" s="331"/>
      <c r="X371" s="331"/>
      <c r="Y371" s="331"/>
      <c r="Z371" s="444"/>
      <c r="AA371" s="331"/>
      <c r="AB371" s="444"/>
      <c r="AC371" s="331"/>
      <c r="AD371" s="331"/>
      <c r="AE371" s="444"/>
      <c r="AF371" s="331"/>
      <c r="AG371" s="331"/>
      <c r="AH371" s="331"/>
      <c r="AI371" s="444"/>
      <c r="AJ371" s="331"/>
      <c r="AK371" s="331"/>
      <c r="AL371" s="331"/>
      <c r="AM371" s="331"/>
      <c r="AN371" s="444"/>
      <c r="AO371" s="331"/>
      <c r="AP371" s="331"/>
      <c r="AQ371" s="331"/>
      <c r="AR371" s="444"/>
      <c r="AS371" s="444"/>
      <c r="AT371" s="444"/>
      <c r="AU371" s="444"/>
      <c r="AV371" s="444"/>
      <c r="AW371" s="444"/>
      <c r="AX371" s="444"/>
      <c r="AY371" s="444"/>
      <c r="AZ371" s="444"/>
      <c r="BA371" s="444"/>
      <c r="BB371" s="444"/>
      <c r="BC371" s="444"/>
    </row>
    <row r="372" spans="1:55">
      <c r="B372" s="331"/>
      <c r="C372" s="331"/>
      <c r="D372" s="331"/>
      <c r="E372" s="331"/>
      <c r="F372" s="331"/>
      <c r="G372" s="331"/>
      <c r="H372" s="331"/>
      <c r="J372" s="331"/>
      <c r="K372" s="331"/>
      <c r="L372" s="331"/>
      <c r="M372" s="331"/>
      <c r="N372" s="331"/>
      <c r="O372" s="331"/>
      <c r="P372" s="444"/>
      <c r="Q372" s="444"/>
      <c r="R372" s="331"/>
      <c r="S372" s="331"/>
      <c r="T372" s="331"/>
      <c r="U372" s="331"/>
      <c r="V372" s="331"/>
      <c r="W372" s="444"/>
      <c r="X372" s="331"/>
      <c r="Y372" s="331"/>
      <c r="Z372" s="331"/>
      <c r="AA372" s="444"/>
      <c r="AB372" s="331"/>
      <c r="AC372" s="331"/>
      <c r="AD372" s="331"/>
      <c r="AE372" s="331"/>
      <c r="AF372" s="444"/>
      <c r="AG372" s="331"/>
      <c r="AH372" s="331"/>
      <c r="AI372" s="444"/>
      <c r="AJ372" s="331"/>
      <c r="AK372" s="331"/>
      <c r="AL372" s="331"/>
      <c r="AM372" s="444"/>
      <c r="AN372" s="444"/>
      <c r="AO372" s="444"/>
      <c r="AP372" s="444"/>
      <c r="AQ372" s="444"/>
      <c r="AR372" s="331"/>
      <c r="AS372" s="331"/>
      <c r="AT372" s="444"/>
      <c r="AU372" s="331"/>
      <c r="AV372" s="331"/>
      <c r="AW372" s="331"/>
      <c r="AX372" s="331"/>
      <c r="AY372" s="331"/>
      <c r="AZ372" s="331"/>
      <c r="BA372" s="331"/>
      <c r="BB372" s="331"/>
      <c r="BC372" s="331"/>
    </row>
    <row r="373" spans="1:55">
      <c r="A373" s="331"/>
      <c r="D373" s="331"/>
      <c r="E373" s="331"/>
      <c r="F373" s="331"/>
      <c r="G373" s="331"/>
      <c r="H373" s="331"/>
      <c r="J373" s="444"/>
      <c r="K373" s="444"/>
      <c r="L373" s="331"/>
      <c r="M373" s="444"/>
      <c r="N373" s="331"/>
      <c r="O373" s="331"/>
      <c r="P373" s="331"/>
      <c r="Q373" s="331"/>
      <c r="T373" s="331"/>
      <c r="U373" s="331"/>
      <c r="V373" s="444"/>
      <c r="W373" s="331"/>
      <c r="X373" s="331"/>
      <c r="Y373" s="331"/>
      <c r="Z373" s="331"/>
      <c r="AA373" s="444"/>
      <c r="AB373" s="331"/>
      <c r="AC373" s="444"/>
      <c r="AD373" s="331"/>
      <c r="AE373" s="331"/>
      <c r="AF373" s="444"/>
      <c r="AG373" s="331"/>
      <c r="AH373" s="444"/>
      <c r="AI373" s="444"/>
      <c r="AJ373" s="331"/>
      <c r="AK373" s="331"/>
      <c r="AL373" s="331"/>
      <c r="AM373" s="331"/>
      <c r="AN373" s="444"/>
      <c r="AO373" s="331"/>
      <c r="AP373" s="444"/>
      <c r="AQ373" s="444"/>
      <c r="AR373" s="444"/>
      <c r="AS373" s="444"/>
      <c r="AT373" s="444"/>
      <c r="AU373" s="444"/>
      <c r="AV373" s="444"/>
      <c r="AW373" s="444"/>
      <c r="AX373" s="444"/>
      <c r="AY373" s="444"/>
      <c r="AZ373" s="444"/>
      <c r="BA373" s="444"/>
      <c r="BB373" s="444"/>
      <c r="BC373" s="444"/>
    </row>
    <row r="374" spans="1:55">
      <c r="B374" s="331"/>
      <c r="D374" s="331"/>
      <c r="E374" s="331"/>
      <c r="F374" s="331"/>
      <c r="G374" s="331"/>
      <c r="H374" s="331"/>
      <c r="J374" s="331"/>
      <c r="K374" s="331"/>
      <c r="L374" s="444"/>
      <c r="M374" s="444"/>
      <c r="N374" s="331"/>
      <c r="O374" s="331"/>
      <c r="P374" s="444"/>
      <c r="Q374" s="444"/>
      <c r="R374" s="331"/>
      <c r="T374" s="331"/>
      <c r="U374" s="444"/>
      <c r="V374" s="444"/>
      <c r="W374" s="331"/>
      <c r="X374" s="331"/>
      <c r="Y374" s="331"/>
      <c r="Z374" s="331"/>
      <c r="AA374" s="331"/>
      <c r="AB374" s="331"/>
      <c r="AC374" s="444"/>
      <c r="AD374" s="331"/>
      <c r="AE374" s="331"/>
      <c r="AF374" s="444"/>
      <c r="AG374" s="331"/>
      <c r="AH374" s="444"/>
      <c r="AI374" s="331"/>
      <c r="AJ374" s="331"/>
      <c r="AK374" s="331"/>
      <c r="AL374" s="331"/>
      <c r="AM374" s="331"/>
      <c r="AN374" s="331"/>
      <c r="AO374" s="331"/>
      <c r="AP374" s="444"/>
      <c r="AQ374" s="444"/>
      <c r="AR374" s="331"/>
      <c r="AS374" s="331"/>
      <c r="AT374" s="444"/>
      <c r="AU374" s="331"/>
      <c r="AV374" s="331"/>
      <c r="AW374" s="331"/>
      <c r="AX374" s="331"/>
      <c r="AY374" s="331"/>
      <c r="AZ374" s="331"/>
      <c r="BA374" s="331"/>
      <c r="BB374" s="331"/>
      <c r="BC374" s="331"/>
    </row>
    <row r="375" spans="1:55">
      <c r="A375" s="331"/>
      <c r="B375" s="331"/>
      <c r="D375" s="331"/>
      <c r="E375" s="331"/>
      <c r="F375" s="331"/>
      <c r="G375" s="331"/>
      <c r="H375" s="331"/>
      <c r="J375" s="331"/>
      <c r="K375" s="331"/>
      <c r="L375" s="331"/>
      <c r="M375" s="331"/>
      <c r="N375" s="331"/>
      <c r="O375" s="331"/>
      <c r="P375" s="331"/>
      <c r="Q375" s="444"/>
      <c r="T375" s="331"/>
      <c r="U375" s="331"/>
      <c r="V375" s="331"/>
      <c r="W375" s="444"/>
      <c r="X375" s="331"/>
      <c r="Y375" s="444"/>
      <c r="Z375" s="331"/>
      <c r="AA375" s="331"/>
      <c r="AB375" s="331"/>
      <c r="AC375" s="444"/>
      <c r="AD375" s="331"/>
      <c r="AE375" s="444"/>
      <c r="AF375" s="444"/>
      <c r="AG375" s="331"/>
      <c r="AH375" s="444"/>
      <c r="AI375" s="331"/>
      <c r="AJ375" s="331"/>
      <c r="AK375" s="444"/>
      <c r="AL375" s="444"/>
      <c r="AM375" s="444"/>
      <c r="AN375" s="444"/>
      <c r="AO375" s="331"/>
      <c r="AP375" s="444"/>
      <c r="AQ375" s="331"/>
      <c r="AR375" s="331"/>
      <c r="AS375" s="331"/>
      <c r="AT375" s="331"/>
      <c r="AU375" s="331"/>
      <c r="AV375" s="331"/>
      <c r="AW375" s="331"/>
      <c r="AX375" s="331"/>
      <c r="AY375" s="331"/>
      <c r="AZ375" s="331"/>
      <c r="BA375" s="331"/>
      <c r="BB375" s="331"/>
      <c r="BC375" s="331"/>
    </row>
    <row r="376" spans="1:55">
      <c r="B376" s="331"/>
      <c r="C376" s="331"/>
      <c r="D376" s="331"/>
      <c r="E376" s="331"/>
      <c r="F376" s="331"/>
      <c r="G376" s="331"/>
      <c r="H376" s="331"/>
      <c r="I376" s="331"/>
      <c r="J376" s="331"/>
      <c r="K376" s="444"/>
      <c r="L376" s="331"/>
      <c r="M376" s="331"/>
      <c r="N376" s="331"/>
      <c r="O376" s="331"/>
      <c r="P376" s="444"/>
      <c r="Q376" s="331"/>
      <c r="R376" s="331"/>
      <c r="S376" s="331"/>
      <c r="T376" s="331"/>
      <c r="U376" s="331"/>
      <c r="V376" s="444"/>
      <c r="W376" s="331"/>
      <c r="X376" s="331"/>
      <c r="Y376" s="331"/>
      <c r="Z376" s="331"/>
      <c r="AA376" s="444"/>
      <c r="AB376" s="444"/>
      <c r="AC376" s="331"/>
      <c r="AD376" s="331"/>
      <c r="AE376" s="331"/>
      <c r="AF376" s="331"/>
      <c r="AG376" s="444"/>
      <c r="AH376" s="331"/>
      <c r="AI376" s="331"/>
      <c r="AJ376" s="331"/>
      <c r="AK376" s="331"/>
      <c r="AL376" s="444"/>
      <c r="AM376" s="444"/>
      <c r="AN376" s="331"/>
      <c r="AO376" s="331"/>
      <c r="AP376" s="444"/>
      <c r="AQ376" s="331"/>
      <c r="AR376" s="331"/>
      <c r="AS376" s="331"/>
      <c r="AT376" s="444"/>
      <c r="AU376" s="331"/>
      <c r="AV376" s="331"/>
      <c r="AW376" s="331"/>
      <c r="AX376" s="331"/>
      <c r="AY376" s="331"/>
      <c r="AZ376" s="331"/>
      <c r="BA376" s="331"/>
      <c r="BB376" s="331"/>
      <c r="BC376" s="331"/>
    </row>
    <row r="377" spans="1:55">
      <c r="A377" s="331"/>
      <c r="B377" s="331"/>
      <c r="C377" s="331"/>
      <c r="D377" s="331"/>
      <c r="F377" s="444"/>
      <c r="G377" s="331"/>
      <c r="H377" s="331"/>
      <c r="I377" s="331"/>
      <c r="J377" s="331"/>
      <c r="K377" s="331"/>
      <c r="L377" s="331"/>
      <c r="M377" s="444"/>
      <c r="N377" s="331"/>
      <c r="O377" s="331"/>
      <c r="P377" s="331"/>
      <c r="Q377" s="331"/>
      <c r="R377" s="331"/>
      <c r="T377" s="331"/>
      <c r="U377" s="444"/>
      <c r="V377" s="331"/>
      <c r="W377" s="444"/>
      <c r="Y377" s="331"/>
      <c r="Z377" s="331"/>
      <c r="AA377" s="331"/>
      <c r="AB377" s="331"/>
      <c r="AC377" s="444"/>
      <c r="AD377" s="331"/>
      <c r="AE377" s="331"/>
      <c r="AF377" s="444"/>
      <c r="AG377" s="331"/>
      <c r="AH377" s="331"/>
      <c r="AI377" s="331"/>
      <c r="AJ377" s="331"/>
      <c r="AK377" s="444"/>
      <c r="AL377" s="331"/>
      <c r="AM377" s="444"/>
      <c r="AN377" s="444"/>
      <c r="AO377" s="444"/>
      <c r="AP377" s="444"/>
      <c r="AQ377" s="444"/>
      <c r="AR377" s="331"/>
      <c r="AS377" s="331"/>
      <c r="AT377" s="331"/>
      <c r="AU377" s="331"/>
      <c r="AV377" s="331"/>
      <c r="AW377" s="331"/>
      <c r="AX377" s="331"/>
      <c r="AY377" s="331"/>
      <c r="AZ377" s="331"/>
      <c r="BA377" s="331"/>
      <c r="BB377" s="331"/>
      <c r="BC377" s="331"/>
    </row>
    <row r="378" spans="1:55">
      <c r="C378" s="331"/>
      <c r="D378" s="331"/>
      <c r="E378" s="331"/>
      <c r="F378" s="331"/>
      <c r="G378" s="331"/>
      <c r="H378" s="331"/>
      <c r="J378" s="331"/>
      <c r="K378" s="444"/>
      <c r="L378" s="331"/>
      <c r="M378" s="331"/>
      <c r="N378" s="331"/>
      <c r="O378" s="331"/>
      <c r="P378" s="444"/>
      <c r="Q378" s="331"/>
      <c r="R378" s="331"/>
      <c r="T378" s="331"/>
      <c r="U378" s="331"/>
      <c r="V378" s="331"/>
      <c r="W378" s="331"/>
      <c r="X378" s="331"/>
      <c r="Y378" s="331"/>
      <c r="Z378" s="444"/>
      <c r="AA378" s="331"/>
      <c r="AB378" s="331"/>
      <c r="AC378" s="444"/>
      <c r="AD378" s="331"/>
      <c r="AE378" s="444"/>
      <c r="AF378" s="444"/>
      <c r="AG378" s="444"/>
      <c r="AH378" s="331"/>
      <c r="AI378" s="444"/>
      <c r="AJ378" s="331"/>
      <c r="AK378" s="444"/>
      <c r="AL378" s="444"/>
      <c r="AM378" s="331"/>
      <c r="AN378" s="331"/>
      <c r="AO378" s="444"/>
      <c r="AP378" s="444"/>
      <c r="AQ378" s="444"/>
      <c r="AR378" s="444"/>
      <c r="AS378" s="444"/>
      <c r="AT378" s="444"/>
      <c r="AU378" s="444"/>
      <c r="AV378" s="444"/>
      <c r="AW378" s="444"/>
      <c r="AX378" s="444"/>
      <c r="AY378" s="444"/>
      <c r="AZ378" s="444"/>
      <c r="BA378" s="444"/>
      <c r="BB378" s="444"/>
      <c r="BC378" s="444"/>
    </row>
    <row r="379" spans="1:55">
      <c r="A379" s="331"/>
      <c r="B379" s="331"/>
      <c r="D379" s="331"/>
      <c r="E379" s="331"/>
      <c r="F379" s="331"/>
      <c r="G379" s="331"/>
      <c r="H379" s="331"/>
      <c r="I379" s="331"/>
      <c r="J379" s="331"/>
      <c r="K379" s="331"/>
      <c r="L379" s="331"/>
      <c r="M379" s="331"/>
      <c r="N379" s="331"/>
      <c r="O379" s="331"/>
      <c r="P379" s="444"/>
      <c r="Q379" s="331"/>
      <c r="R379" s="331"/>
      <c r="S379" s="331"/>
      <c r="T379" s="331"/>
      <c r="U379" s="331"/>
      <c r="V379" s="331"/>
      <c r="W379" s="331"/>
      <c r="Y379" s="331"/>
      <c r="Z379" s="331"/>
      <c r="AA379" s="444"/>
      <c r="AB379" s="331"/>
      <c r="AC379" s="444"/>
      <c r="AD379" s="331"/>
      <c r="AE379" s="331"/>
      <c r="AF379" s="331"/>
      <c r="AG379" s="444"/>
      <c r="AH379" s="331"/>
      <c r="AI379" s="331"/>
      <c r="AJ379" s="331"/>
      <c r="AK379" s="444"/>
      <c r="AL379" s="331"/>
      <c r="AM379" s="444"/>
      <c r="AN379" s="331"/>
      <c r="AO379" s="444"/>
      <c r="AP379" s="444"/>
      <c r="AQ379" s="444"/>
      <c r="AR379" s="444"/>
      <c r="AS379" s="444"/>
      <c r="AT379" s="444"/>
      <c r="AU379" s="444"/>
      <c r="AV379" s="444"/>
      <c r="AW379" s="444"/>
      <c r="AX379" s="444"/>
      <c r="AY379" s="444"/>
      <c r="AZ379" s="444"/>
      <c r="BA379" s="444"/>
      <c r="BB379" s="444"/>
      <c r="BC379" s="444"/>
    </row>
    <row r="380" spans="1:55">
      <c r="D380" s="331"/>
      <c r="E380" s="331"/>
      <c r="F380" s="331"/>
      <c r="G380" s="444"/>
      <c r="H380" s="331"/>
      <c r="J380" s="331"/>
      <c r="K380" s="331"/>
      <c r="L380" s="331"/>
      <c r="M380" s="331"/>
      <c r="N380" s="444"/>
      <c r="O380" s="331"/>
      <c r="P380" s="331"/>
      <c r="Q380" s="331"/>
      <c r="R380" s="331"/>
      <c r="S380" s="331"/>
      <c r="T380" s="444"/>
      <c r="U380" s="331"/>
      <c r="V380" s="444"/>
      <c r="W380" s="444"/>
      <c r="X380" s="331"/>
      <c r="Y380" s="331"/>
      <c r="Z380" s="331"/>
      <c r="AA380" s="444"/>
      <c r="AB380" s="331"/>
      <c r="AC380" s="331"/>
      <c r="AD380" s="331"/>
      <c r="AE380" s="331"/>
      <c r="AF380" s="444"/>
      <c r="AG380" s="444"/>
      <c r="AH380" s="331"/>
      <c r="AI380" s="444"/>
      <c r="AJ380" s="331"/>
      <c r="AK380" s="331"/>
      <c r="AL380" s="444"/>
      <c r="AM380" s="331"/>
      <c r="AN380" s="331"/>
      <c r="AO380" s="331"/>
      <c r="AP380" s="331"/>
      <c r="AQ380" s="444"/>
      <c r="AR380" s="444"/>
      <c r="AS380" s="444"/>
      <c r="AT380" s="444"/>
      <c r="AU380" s="444"/>
      <c r="AV380" s="444"/>
      <c r="AW380" s="444"/>
      <c r="AX380" s="444"/>
      <c r="AY380" s="444"/>
      <c r="AZ380" s="444"/>
      <c r="BA380" s="444"/>
      <c r="BB380" s="444"/>
      <c r="BC380" s="444"/>
    </row>
    <row r="381" spans="1:55">
      <c r="B381" s="331"/>
      <c r="D381" s="331"/>
      <c r="E381" s="331"/>
      <c r="F381" s="331"/>
      <c r="G381" s="444"/>
      <c r="H381" s="331"/>
      <c r="J381" s="331"/>
      <c r="K381" s="331"/>
      <c r="L381" s="331"/>
      <c r="M381" s="444"/>
      <c r="N381" s="331"/>
      <c r="O381" s="331"/>
      <c r="P381" s="444"/>
      <c r="Q381" s="331"/>
      <c r="R381" s="331"/>
      <c r="T381" s="331"/>
      <c r="U381" s="331"/>
      <c r="V381" s="331"/>
      <c r="W381" s="444"/>
      <c r="X381" s="331"/>
      <c r="Y381" s="331"/>
      <c r="Z381" s="331"/>
      <c r="AA381" s="444"/>
      <c r="AB381" s="444"/>
      <c r="AC381" s="331"/>
      <c r="AD381" s="331"/>
      <c r="AE381" s="331"/>
      <c r="AF381" s="444"/>
      <c r="AG381" s="331"/>
      <c r="AH381" s="331"/>
      <c r="AI381" s="444"/>
      <c r="AJ381" s="331"/>
      <c r="AK381" s="331"/>
      <c r="AL381" s="331"/>
      <c r="AM381" s="331"/>
      <c r="AN381" s="444"/>
      <c r="AO381" s="444"/>
      <c r="AP381" s="444"/>
      <c r="AQ381" s="444"/>
      <c r="AR381" s="331"/>
      <c r="AS381" s="331"/>
      <c r="AT381" s="331"/>
      <c r="AU381" s="331"/>
      <c r="AV381" s="331"/>
      <c r="AW381" s="331"/>
      <c r="AX381" s="331"/>
      <c r="AY381" s="331"/>
      <c r="AZ381" s="331"/>
      <c r="BA381" s="331"/>
      <c r="BB381" s="331"/>
      <c r="BC381" s="331"/>
    </row>
    <row r="382" spans="1:55">
      <c r="A382" s="331"/>
      <c r="B382" s="442"/>
      <c r="D382" s="331"/>
      <c r="E382" s="331"/>
      <c r="F382" s="331"/>
      <c r="G382" s="331"/>
      <c r="H382" s="331"/>
      <c r="J382" s="331"/>
      <c r="K382" s="331"/>
      <c r="L382" s="331"/>
      <c r="M382" s="331"/>
      <c r="N382" s="331"/>
      <c r="O382" s="331"/>
      <c r="P382" s="331"/>
      <c r="Q382" s="331"/>
      <c r="R382" s="331"/>
      <c r="S382" s="331"/>
      <c r="T382" s="444"/>
      <c r="U382" s="331"/>
      <c r="V382" s="331"/>
      <c r="W382" s="331"/>
      <c r="Y382" s="331"/>
      <c r="Z382" s="331"/>
      <c r="AA382" s="444"/>
      <c r="AB382" s="331"/>
      <c r="AC382" s="331"/>
      <c r="AD382" s="331"/>
      <c r="AE382" s="331"/>
      <c r="AF382" s="444"/>
      <c r="AG382" s="331"/>
      <c r="AH382" s="331"/>
      <c r="AI382" s="444"/>
      <c r="AK382" s="444"/>
      <c r="AL382" s="331"/>
      <c r="AM382" s="444"/>
      <c r="AN382" s="331"/>
      <c r="AO382" s="331"/>
      <c r="AP382" s="444"/>
      <c r="AQ382" s="444"/>
      <c r="AR382" s="444"/>
      <c r="AS382" s="444"/>
      <c r="AT382" s="444"/>
      <c r="AU382" s="444"/>
      <c r="AV382" s="444"/>
      <c r="AW382" s="444"/>
      <c r="AX382" s="444"/>
      <c r="AY382" s="444"/>
      <c r="AZ382" s="444"/>
      <c r="BA382" s="444"/>
      <c r="BB382" s="444"/>
      <c r="BC382" s="444"/>
    </row>
    <row r="383" spans="1:55">
      <c r="A383" s="331"/>
      <c r="B383" s="331"/>
      <c r="D383" s="331"/>
      <c r="E383" s="331"/>
      <c r="F383" s="331"/>
      <c r="G383" s="331"/>
      <c r="J383" s="331"/>
      <c r="K383" s="331"/>
      <c r="L383" s="444"/>
      <c r="M383" s="444"/>
      <c r="N383" s="444"/>
      <c r="O383" s="331"/>
      <c r="P383" s="331"/>
      <c r="Q383" s="331"/>
      <c r="R383" s="331"/>
      <c r="T383" s="331"/>
      <c r="U383" s="331"/>
      <c r="V383" s="331"/>
      <c r="W383" s="331"/>
      <c r="X383" s="331"/>
      <c r="Y383" s="331"/>
      <c r="Z383" s="331"/>
      <c r="AA383" s="331"/>
      <c r="AB383" s="331"/>
      <c r="AC383" s="444"/>
      <c r="AD383" s="331"/>
      <c r="AE383" s="331"/>
      <c r="AF383" s="331"/>
      <c r="AG383" s="444"/>
      <c r="AH383" s="331"/>
      <c r="AI383" s="444"/>
      <c r="AJ383" s="331"/>
      <c r="AK383" s="331"/>
      <c r="AL383" s="331"/>
      <c r="AM383" s="444"/>
      <c r="AN383" s="331"/>
      <c r="AO383" s="444"/>
      <c r="AP383" s="444"/>
      <c r="AQ383" s="444"/>
      <c r="AR383" s="444"/>
      <c r="AS383" s="444"/>
      <c r="AT383" s="444"/>
      <c r="AU383" s="444"/>
      <c r="AV383" s="444"/>
      <c r="AW383" s="444"/>
      <c r="AX383" s="444"/>
      <c r="AY383" s="444"/>
      <c r="AZ383" s="444"/>
      <c r="BA383" s="444"/>
      <c r="BB383" s="444"/>
      <c r="BC383" s="444"/>
    </row>
    <row r="384" spans="1:55">
      <c r="B384" s="331"/>
      <c r="D384" s="331"/>
      <c r="E384" s="331"/>
      <c r="F384" s="331"/>
      <c r="G384" s="331"/>
      <c r="H384" s="331"/>
      <c r="J384" s="331"/>
      <c r="K384" s="331"/>
      <c r="L384" s="331"/>
      <c r="M384" s="331"/>
      <c r="N384" s="331"/>
      <c r="O384" s="331"/>
      <c r="P384" s="444"/>
      <c r="Q384" s="331"/>
      <c r="R384" s="331"/>
      <c r="T384" s="331"/>
      <c r="U384" s="331"/>
      <c r="V384" s="331"/>
      <c r="W384" s="331"/>
      <c r="X384" s="331"/>
      <c r="Y384" s="331"/>
      <c r="Z384" s="331"/>
      <c r="AA384" s="331"/>
      <c r="AB384" s="331"/>
      <c r="AC384" s="444"/>
      <c r="AD384" s="444"/>
      <c r="AE384" s="331"/>
      <c r="AF384" s="331"/>
      <c r="AG384" s="331"/>
      <c r="AH384" s="331"/>
      <c r="AI384" s="444"/>
      <c r="AJ384" s="331"/>
      <c r="AK384" s="331"/>
      <c r="AL384" s="331"/>
      <c r="AM384" s="445"/>
      <c r="AN384" s="444"/>
      <c r="AO384" s="331"/>
      <c r="AP384" s="331"/>
      <c r="AQ384" s="444"/>
      <c r="AR384" s="444"/>
      <c r="AS384" s="444"/>
      <c r="AT384" s="444"/>
      <c r="AU384" s="444"/>
      <c r="AV384" s="444"/>
      <c r="AW384" s="444"/>
      <c r="AX384" s="444"/>
      <c r="AY384" s="444"/>
      <c r="AZ384" s="444"/>
      <c r="BA384" s="444"/>
      <c r="BB384" s="444"/>
      <c r="BC384" s="444"/>
    </row>
    <row r="385" spans="1:55">
      <c r="C385" s="331"/>
      <c r="D385" s="331"/>
      <c r="E385" s="331"/>
      <c r="F385" s="331"/>
      <c r="G385" s="331"/>
      <c r="H385" s="331"/>
      <c r="J385" s="331"/>
      <c r="K385" s="331"/>
      <c r="L385" s="331"/>
      <c r="M385" s="444"/>
      <c r="N385" s="331"/>
      <c r="O385" s="331"/>
      <c r="P385" s="331"/>
      <c r="Q385" s="331"/>
      <c r="R385" s="331"/>
      <c r="T385" s="444"/>
      <c r="U385" s="444"/>
      <c r="V385" s="444"/>
      <c r="W385" s="331"/>
      <c r="X385" s="331"/>
      <c r="Y385" s="331"/>
      <c r="Z385" s="444"/>
      <c r="AA385" s="331"/>
      <c r="AB385" s="331"/>
      <c r="AC385" s="331"/>
      <c r="AD385" s="331"/>
      <c r="AE385" s="331"/>
      <c r="AF385" s="331"/>
      <c r="AG385" s="444"/>
      <c r="AH385" s="331"/>
      <c r="AI385" s="331"/>
      <c r="AJ385" s="331"/>
      <c r="AK385" s="444"/>
      <c r="AL385" s="444"/>
      <c r="AM385" s="331"/>
      <c r="AN385" s="331"/>
      <c r="AO385" s="444"/>
      <c r="AP385" s="444"/>
      <c r="AQ385" s="444"/>
      <c r="AR385" s="331"/>
      <c r="AS385" s="331"/>
      <c r="AT385" s="444"/>
      <c r="AU385" s="331"/>
      <c r="AV385" s="331"/>
      <c r="AW385" s="331"/>
      <c r="AX385" s="331"/>
      <c r="AY385" s="331"/>
      <c r="AZ385" s="331"/>
      <c r="BA385" s="331"/>
      <c r="BB385" s="331"/>
      <c r="BC385" s="331"/>
    </row>
    <row r="386" spans="1:55">
      <c r="B386" s="331"/>
      <c r="E386" s="331"/>
      <c r="F386" s="331"/>
      <c r="G386" s="331"/>
      <c r="H386" s="331"/>
      <c r="J386" s="331"/>
      <c r="K386" s="444"/>
      <c r="L386" s="331"/>
      <c r="M386" s="331"/>
      <c r="N386" s="444"/>
      <c r="O386" s="331"/>
      <c r="P386" s="331"/>
      <c r="Q386" s="331"/>
      <c r="R386" s="331"/>
      <c r="S386" s="331"/>
      <c r="T386" s="331"/>
      <c r="U386" s="331"/>
      <c r="V386" s="331"/>
      <c r="W386" s="331"/>
      <c r="X386" s="331"/>
      <c r="Y386" s="444"/>
      <c r="Z386" s="445"/>
      <c r="AA386" s="331"/>
      <c r="AB386" s="331"/>
      <c r="AC386" s="444"/>
      <c r="AD386" s="331"/>
      <c r="AE386" s="331"/>
      <c r="AF386" s="331"/>
      <c r="AG386" s="444"/>
      <c r="AH386" s="331"/>
      <c r="AI386" s="444"/>
      <c r="AJ386" s="331"/>
      <c r="AK386" s="444"/>
      <c r="AL386" s="331"/>
      <c r="AM386" s="331"/>
      <c r="AN386" s="444"/>
      <c r="AO386" s="331"/>
      <c r="AP386" s="444"/>
      <c r="AQ386" s="444"/>
      <c r="AR386" s="444"/>
      <c r="AS386" s="444"/>
      <c r="AT386" s="444"/>
      <c r="AU386" s="444"/>
      <c r="AV386" s="444"/>
      <c r="AW386" s="444"/>
      <c r="AX386" s="444"/>
      <c r="AY386" s="444"/>
      <c r="AZ386" s="444"/>
      <c r="BA386" s="444"/>
      <c r="BB386" s="444"/>
      <c r="BC386" s="444"/>
    </row>
    <row r="387" spans="1:55">
      <c r="A387" s="331"/>
      <c r="B387" s="331"/>
      <c r="C387" s="331"/>
      <c r="D387" s="331"/>
      <c r="E387" s="331"/>
      <c r="F387" s="331"/>
      <c r="G387" s="331"/>
      <c r="H387" s="444"/>
      <c r="J387" s="331"/>
      <c r="K387" s="331"/>
      <c r="L387" s="331"/>
      <c r="M387" s="444"/>
      <c r="N387" s="331"/>
      <c r="O387" s="331"/>
      <c r="P387" s="444"/>
      <c r="Q387" s="331"/>
      <c r="R387" s="444"/>
      <c r="S387" s="331"/>
      <c r="T387" s="331"/>
      <c r="U387" s="331"/>
      <c r="V387" s="444"/>
      <c r="W387" s="444"/>
      <c r="X387" s="331"/>
      <c r="Y387" s="444"/>
      <c r="Z387" s="331"/>
      <c r="AA387" s="331"/>
      <c r="AB387" s="444"/>
      <c r="AC387" s="331"/>
      <c r="AD387" s="331"/>
      <c r="AE387" s="444"/>
      <c r="AF387" s="444"/>
      <c r="AG387" s="444"/>
      <c r="AH387" s="331"/>
      <c r="AI387" s="444"/>
      <c r="AJ387" s="331"/>
      <c r="AK387" s="331"/>
      <c r="AL387" s="444"/>
      <c r="AM387" s="331"/>
      <c r="AN387" s="444"/>
      <c r="AO387" s="331"/>
      <c r="AP387" s="444"/>
      <c r="AQ387" s="444"/>
      <c r="AR387" s="331"/>
      <c r="AS387" s="331"/>
      <c r="AT387" s="331"/>
      <c r="AU387" s="331"/>
      <c r="AV387" s="331"/>
      <c r="AW387" s="331"/>
      <c r="AX387" s="331"/>
      <c r="AY387" s="331"/>
      <c r="AZ387" s="331"/>
      <c r="BA387" s="331"/>
      <c r="BB387" s="331"/>
      <c r="BC387" s="331"/>
    </row>
    <row r="388" spans="1:55">
      <c r="A388" s="331"/>
      <c r="B388" s="331"/>
      <c r="C388" s="331"/>
      <c r="D388" s="331"/>
      <c r="E388" s="331"/>
      <c r="G388" s="331"/>
      <c r="H388" s="331"/>
      <c r="J388" s="331"/>
      <c r="K388" s="331"/>
      <c r="L388" s="331"/>
      <c r="M388" s="444"/>
      <c r="N388" s="444"/>
      <c r="O388" s="331"/>
      <c r="P388" s="331"/>
      <c r="Q388" s="331"/>
      <c r="R388" s="331"/>
      <c r="T388" s="331"/>
      <c r="U388" s="331"/>
      <c r="V388" s="331"/>
      <c r="W388" s="444"/>
      <c r="Y388" s="444"/>
      <c r="Z388" s="331"/>
      <c r="AA388" s="444"/>
      <c r="AB388" s="331"/>
      <c r="AC388" s="444"/>
      <c r="AD388" s="331"/>
      <c r="AE388" s="444"/>
      <c r="AF388" s="331"/>
      <c r="AG388" s="444"/>
      <c r="AH388" s="331"/>
      <c r="AI388" s="331"/>
      <c r="AK388" s="331"/>
      <c r="AL388" s="331"/>
      <c r="AM388" s="444"/>
      <c r="AN388" s="331"/>
      <c r="AO388" s="331"/>
      <c r="AP388" s="331"/>
      <c r="AQ388" s="444"/>
      <c r="AR388" s="331"/>
      <c r="AS388" s="331"/>
      <c r="AT388" s="331"/>
      <c r="AU388" s="331"/>
      <c r="AV388" s="331"/>
      <c r="AW388" s="331"/>
      <c r="AX388" s="331"/>
      <c r="AY388" s="331"/>
      <c r="AZ388" s="331"/>
      <c r="BA388" s="331"/>
      <c r="BB388" s="331"/>
      <c r="BC388" s="331"/>
    </row>
    <row r="389" spans="1:55">
      <c r="D389" s="331"/>
      <c r="F389" s="331"/>
      <c r="G389" s="331"/>
      <c r="H389" s="331"/>
      <c r="I389" s="331"/>
      <c r="J389" s="444"/>
      <c r="K389" s="331"/>
      <c r="L389" s="331"/>
      <c r="M389" s="331"/>
      <c r="N389" s="331"/>
      <c r="O389" s="331"/>
      <c r="P389" s="331"/>
      <c r="Q389" s="331"/>
      <c r="R389" s="331"/>
      <c r="T389" s="331"/>
      <c r="U389" s="331"/>
      <c r="V389" s="331"/>
      <c r="W389" s="331"/>
      <c r="X389" s="331"/>
      <c r="Y389" s="331"/>
      <c r="Z389" s="331"/>
      <c r="AA389" s="331"/>
      <c r="AB389" s="444"/>
      <c r="AC389" s="331"/>
      <c r="AD389" s="444"/>
      <c r="AE389" s="331"/>
      <c r="AF389" s="444"/>
      <c r="AG389" s="444"/>
      <c r="AH389" s="331"/>
      <c r="AI389" s="331"/>
      <c r="AJ389" s="331"/>
      <c r="AK389" s="444"/>
      <c r="AL389" s="444"/>
      <c r="AM389" s="331"/>
      <c r="AN389" s="331"/>
      <c r="AO389" s="331"/>
      <c r="AP389" s="444"/>
      <c r="AQ389" s="444"/>
      <c r="AR389" s="444"/>
      <c r="AS389" s="444"/>
      <c r="AT389" s="444"/>
      <c r="AU389" s="444"/>
      <c r="AV389" s="444"/>
      <c r="AW389" s="444"/>
      <c r="AX389" s="444"/>
      <c r="AY389" s="444"/>
      <c r="AZ389" s="444"/>
      <c r="BA389" s="444"/>
      <c r="BB389" s="444"/>
      <c r="BC389" s="444"/>
    </row>
    <row r="390" spans="1:55">
      <c r="C390" s="331"/>
      <c r="D390" s="444"/>
      <c r="E390" s="331"/>
      <c r="G390" s="331"/>
      <c r="H390" s="331"/>
      <c r="J390" s="331"/>
      <c r="K390" s="331"/>
      <c r="L390" s="331"/>
      <c r="M390" s="444"/>
      <c r="N390" s="331"/>
      <c r="O390" s="331"/>
      <c r="P390" s="444"/>
      <c r="Q390" s="331"/>
      <c r="R390" s="331"/>
      <c r="T390" s="444"/>
      <c r="U390" s="331"/>
      <c r="V390" s="444"/>
      <c r="W390" s="331"/>
      <c r="X390" s="331"/>
      <c r="Y390" s="331"/>
      <c r="Z390" s="331"/>
      <c r="AA390" s="331"/>
      <c r="AB390" s="331"/>
      <c r="AC390" s="444"/>
      <c r="AD390" s="331"/>
      <c r="AE390" s="331"/>
      <c r="AF390" s="331"/>
      <c r="AG390" s="444"/>
      <c r="AH390" s="444"/>
      <c r="AI390" s="331"/>
      <c r="AJ390" s="331"/>
      <c r="AK390" s="444"/>
      <c r="AL390" s="444"/>
      <c r="AM390" s="331"/>
      <c r="AN390" s="331"/>
      <c r="AO390" s="331"/>
      <c r="AP390" s="331"/>
      <c r="AQ390" s="444"/>
      <c r="AR390" s="331"/>
      <c r="AS390" s="331"/>
      <c r="AT390" s="331"/>
      <c r="AU390" s="331"/>
      <c r="AV390" s="331"/>
      <c r="AW390" s="331"/>
      <c r="AX390" s="331"/>
      <c r="AY390" s="331"/>
      <c r="AZ390" s="331"/>
      <c r="BA390" s="331"/>
      <c r="BB390" s="331"/>
      <c r="BC390" s="331"/>
    </row>
    <row r="391" spans="1:55">
      <c r="B391" s="331"/>
      <c r="D391" s="331"/>
      <c r="F391" s="331"/>
      <c r="G391" s="444"/>
      <c r="H391" s="331"/>
      <c r="J391" s="331"/>
      <c r="K391" s="444"/>
      <c r="L391" s="331"/>
      <c r="M391" s="444"/>
      <c r="N391" s="444"/>
      <c r="O391" s="444"/>
      <c r="P391" s="331"/>
      <c r="Q391" s="331"/>
      <c r="R391" s="331"/>
      <c r="T391" s="444"/>
      <c r="U391" s="444"/>
      <c r="V391" s="331"/>
      <c r="W391" s="444"/>
      <c r="X391" s="331"/>
      <c r="Y391" s="444"/>
      <c r="Z391" s="331"/>
      <c r="AA391" s="444"/>
      <c r="AB391" s="331"/>
      <c r="AC391" s="331"/>
      <c r="AD391" s="331"/>
      <c r="AE391" s="331"/>
      <c r="AF391" s="331"/>
      <c r="AG391" s="445"/>
      <c r="AH391" s="331"/>
      <c r="AI391" s="444"/>
      <c r="AJ391" s="331"/>
      <c r="AK391" s="444"/>
      <c r="AL391" s="444"/>
      <c r="AM391" s="331"/>
      <c r="AN391" s="331"/>
      <c r="AO391" s="444"/>
      <c r="AP391" s="331"/>
      <c r="AQ391" s="331"/>
      <c r="AR391" s="331"/>
      <c r="AS391" s="331"/>
      <c r="AT391" s="331"/>
      <c r="AU391" s="331"/>
      <c r="AV391" s="331"/>
      <c r="AW391" s="331"/>
      <c r="AX391" s="331"/>
      <c r="AY391" s="331"/>
      <c r="AZ391" s="331"/>
      <c r="BA391" s="331"/>
      <c r="BB391" s="331"/>
      <c r="BC391" s="331"/>
    </row>
    <row r="392" spans="1:55">
      <c r="A392" s="331"/>
      <c r="B392" s="331"/>
      <c r="C392" s="331"/>
      <c r="D392" s="331"/>
      <c r="E392" s="331"/>
      <c r="F392" s="331"/>
      <c r="G392" s="331"/>
      <c r="H392" s="331"/>
      <c r="J392" s="331"/>
      <c r="K392" s="444"/>
      <c r="L392" s="331"/>
      <c r="M392" s="444"/>
      <c r="N392" s="444"/>
      <c r="O392" s="331"/>
      <c r="P392" s="444"/>
      <c r="Q392" s="331"/>
      <c r="R392" s="331"/>
      <c r="T392" s="444"/>
      <c r="U392" s="331"/>
      <c r="V392" s="331"/>
      <c r="W392" s="444"/>
      <c r="X392" s="331"/>
      <c r="Y392" s="331"/>
      <c r="Z392" s="331"/>
      <c r="AA392" s="444"/>
      <c r="AB392" s="444"/>
      <c r="AC392" s="444"/>
      <c r="AD392" s="331"/>
      <c r="AE392" s="331"/>
      <c r="AF392" s="444"/>
      <c r="AG392" s="444"/>
      <c r="AH392" s="331"/>
      <c r="AI392" s="444"/>
      <c r="AJ392" s="331"/>
      <c r="AK392" s="444"/>
      <c r="AL392" s="331"/>
      <c r="AM392" s="444"/>
      <c r="AN392" s="444"/>
      <c r="AO392" s="331"/>
      <c r="AP392" s="444"/>
      <c r="AQ392" s="444"/>
      <c r="AR392" s="331"/>
      <c r="AS392" s="331"/>
      <c r="AT392" s="331"/>
      <c r="AU392" s="331"/>
      <c r="AV392" s="331"/>
      <c r="AW392" s="331"/>
      <c r="AX392" s="331"/>
      <c r="AY392" s="331"/>
      <c r="AZ392" s="331"/>
      <c r="BA392" s="331"/>
      <c r="BB392" s="331"/>
      <c r="BC392" s="331"/>
    </row>
    <row r="393" spans="1:55">
      <c r="A393" s="331"/>
      <c r="D393" s="331"/>
      <c r="G393" s="444"/>
      <c r="H393" s="331"/>
      <c r="J393" s="444"/>
      <c r="K393" s="444"/>
      <c r="L393" s="331"/>
      <c r="M393" s="331"/>
      <c r="N393" s="331"/>
      <c r="O393" s="331"/>
      <c r="P393" s="331"/>
      <c r="Q393" s="331"/>
      <c r="R393" s="331"/>
      <c r="S393" s="331"/>
      <c r="T393" s="331"/>
      <c r="U393" s="444"/>
      <c r="V393" s="444"/>
      <c r="W393" s="331"/>
      <c r="X393" s="331"/>
      <c r="Y393" s="331"/>
      <c r="Z393" s="331"/>
      <c r="AA393" s="444"/>
      <c r="AB393" s="444"/>
      <c r="AC393" s="331"/>
      <c r="AD393" s="331"/>
      <c r="AE393" s="331"/>
      <c r="AF393" s="444"/>
      <c r="AG393" s="331"/>
      <c r="AH393" s="444"/>
      <c r="AI393" s="444"/>
      <c r="AJ393" s="331"/>
      <c r="AK393" s="331"/>
      <c r="AL393" s="444"/>
      <c r="AM393" s="331"/>
      <c r="AN393" s="444"/>
      <c r="AO393" s="331"/>
      <c r="AP393" s="444"/>
      <c r="AQ393" s="444"/>
      <c r="AR393" s="444"/>
      <c r="AS393" s="444"/>
      <c r="AT393" s="444"/>
      <c r="AU393" s="444"/>
      <c r="AV393" s="444"/>
      <c r="AW393" s="444"/>
      <c r="AX393" s="444"/>
      <c r="AY393" s="444"/>
      <c r="AZ393" s="444"/>
      <c r="BA393" s="444"/>
      <c r="BB393" s="444"/>
      <c r="BC393" s="444"/>
    </row>
    <row r="394" spans="1:55">
      <c r="B394" s="331"/>
      <c r="C394" s="331"/>
      <c r="D394" s="331"/>
      <c r="E394" s="331"/>
      <c r="F394" s="331"/>
      <c r="G394" s="331"/>
      <c r="H394" s="331"/>
      <c r="J394" s="331"/>
      <c r="K394" s="444"/>
      <c r="L394" s="331"/>
      <c r="M394" s="444"/>
      <c r="N394" s="331"/>
      <c r="O394" s="331"/>
      <c r="P394" s="444"/>
      <c r="Q394" s="331"/>
      <c r="R394" s="331"/>
      <c r="T394" s="444"/>
      <c r="U394" s="331"/>
      <c r="V394" s="331"/>
      <c r="W394" s="444"/>
      <c r="X394" s="331"/>
      <c r="Y394" s="331"/>
      <c r="Z394" s="331"/>
      <c r="AA394" s="331"/>
      <c r="AB394" s="444"/>
      <c r="AC394" s="444"/>
      <c r="AD394" s="331"/>
      <c r="AE394" s="444"/>
      <c r="AF394" s="444"/>
      <c r="AG394" s="444"/>
      <c r="AH394" s="331"/>
      <c r="AI394" s="331"/>
      <c r="AJ394" s="331"/>
      <c r="AK394" s="331"/>
      <c r="AL394" s="331"/>
      <c r="AM394" s="444"/>
      <c r="AN394" s="331"/>
      <c r="AO394" s="331"/>
      <c r="AP394" s="444"/>
      <c r="AQ394" s="444"/>
      <c r="AR394" s="444"/>
      <c r="AS394" s="444"/>
      <c r="AT394" s="444"/>
      <c r="AU394" s="444"/>
      <c r="AV394" s="444"/>
      <c r="AW394" s="444"/>
      <c r="AX394" s="444"/>
      <c r="AY394" s="444"/>
      <c r="AZ394" s="444"/>
      <c r="BA394" s="444"/>
      <c r="BB394" s="444"/>
      <c r="BC394" s="444"/>
    </row>
    <row r="395" spans="1:55">
      <c r="A395" s="331"/>
      <c r="B395" s="331"/>
      <c r="C395" s="331"/>
      <c r="E395" s="331"/>
      <c r="F395" s="331"/>
      <c r="G395" s="331"/>
      <c r="H395" s="444"/>
      <c r="J395" s="331"/>
      <c r="K395" s="331"/>
      <c r="L395" s="444"/>
      <c r="M395" s="445"/>
      <c r="N395" s="331"/>
      <c r="O395" s="444"/>
      <c r="P395" s="331"/>
      <c r="Q395" s="331"/>
      <c r="R395" s="331"/>
      <c r="S395" s="331"/>
      <c r="T395" s="444"/>
      <c r="U395" s="444"/>
      <c r="V395" s="331"/>
      <c r="W395" s="444"/>
      <c r="X395" s="331"/>
      <c r="Y395" s="331"/>
      <c r="Z395" s="444"/>
      <c r="AA395" s="444"/>
      <c r="AB395" s="331"/>
      <c r="AC395" s="444"/>
      <c r="AD395" s="331"/>
      <c r="AE395" s="331"/>
      <c r="AF395" s="444"/>
      <c r="AG395" s="444"/>
      <c r="AH395" s="331"/>
      <c r="AI395" s="331"/>
      <c r="AJ395" s="331"/>
      <c r="AK395" s="444"/>
      <c r="AL395" s="444"/>
      <c r="AM395" s="331"/>
      <c r="AN395" s="331"/>
      <c r="AO395" s="331"/>
      <c r="AP395" s="331"/>
      <c r="AQ395" s="444"/>
      <c r="AR395" s="331"/>
      <c r="AS395" s="331"/>
      <c r="AT395" s="331"/>
      <c r="AU395" s="331"/>
      <c r="AV395" s="331"/>
      <c r="AW395" s="331"/>
      <c r="AX395" s="331"/>
      <c r="AY395" s="331"/>
      <c r="AZ395" s="331"/>
      <c r="BA395" s="331"/>
      <c r="BB395" s="331"/>
      <c r="BC395" s="331"/>
    </row>
    <row r="396" spans="1:55">
      <c r="D396" s="444"/>
      <c r="E396" s="331"/>
      <c r="F396" s="331"/>
      <c r="G396" s="331"/>
      <c r="H396" s="331"/>
      <c r="J396" s="331"/>
      <c r="K396" s="331"/>
      <c r="L396" s="331"/>
      <c r="M396" s="331"/>
      <c r="N396" s="331"/>
      <c r="O396" s="331"/>
      <c r="P396" s="331"/>
      <c r="Q396" s="444"/>
      <c r="R396" s="444"/>
      <c r="S396" s="331"/>
      <c r="T396" s="331"/>
      <c r="U396" s="444"/>
      <c r="V396" s="444"/>
      <c r="W396" s="331"/>
      <c r="X396" s="331"/>
      <c r="Y396" s="331"/>
      <c r="Z396" s="444"/>
      <c r="AA396" s="331"/>
      <c r="AB396" s="331"/>
      <c r="AC396" s="331"/>
      <c r="AD396" s="331"/>
      <c r="AE396" s="331"/>
      <c r="AF396" s="331"/>
      <c r="AG396" s="444"/>
      <c r="AH396" s="445"/>
      <c r="AI396" s="444"/>
      <c r="AJ396" s="331"/>
      <c r="AK396" s="331"/>
      <c r="AL396" s="331"/>
      <c r="AM396" s="331"/>
      <c r="AN396" s="331"/>
      <c r="AO396" s="331"/>
      <c r="AP396" s="444"/>
      <c r="AQ396" s="331"/>
      <c r="AR396" s="331"/>
      <c r="AS396" s="331"/>
      <c r="AT396" s="331"/>
      <c r="AU396" s="331"/>
      <c r="AV396" s="331"/>
      <c r="AW396" s="331"/>
      <c r="AX396" s="331"/>
      <c r="AY396" s="331"/>
      <c r="AZ396" s="331"/>
      <c r="BA396" s="331"/>
      <c r="BB396" s="331"/>
      <c r="BC396" s="331"/>
    </row>
    <row r="397" spans="1:55">
      <c r="B397" s="331"/>
      <c r="C397" s="331"/>
      <c r="D397" s="331"/>
      <c r="E397" s="331"/>
      <c r="F397" s="331"/>
      <c r="G397" s="331"/>
      <c r="H397" s="331"/>
      <c r="I397" s="331"/>
      <c r="J397" s="331"/>
      <c r="K397" s="444"/>
      <c r="L397" s="331"/>
      <c r="M397" s="331"/>
      <c r="N397" s="444"/>
      <c r="O397" s="331"/>
      <c r="P397" s="331"/>
      <c r="Q397" s="331"/>
      <c r="R397" s="331"/>
      <c r="S397" s="331"/>
      <c r="T397" s="331"/>
      <c r="U397" s="331"/>
      <c r="V397" s="331"/>
      <c r="W397" s="331"/>
      <c r="X397" s="331"/>
      <c r="Y397" s="331"/>
      <c r="Z397" s="331"/>
      <c r="AA397" s="444"/>
      <c r="AB397" s="331"/>
      <c r="AC397" s="444"/>
      <c r="AD397" s="331"/>
      <c r="AE397" s="444"/>
      <c r="AF397" s="444"/>
      <c r="AG397" s="444"/>
      <c r="AH397" s="331"/>
      <c r="AI397" s="444"/>
      <c r="AJ397" s="331"/>
      <c r="AK397" s="331"/>
      <c r="AL397" s="331"/>
      <c r="AM397" s="331"/>
      <c r="AN397" s="331"/>
      <c r="AO397" s="331"/>
      <c r="AP397" s="331"/>
      <c r="AQ397" s="444"/>
      <c r="AR397" s="331"/>
      <c r="AS397" s="331"/>
      <c r="AT397" s="444"/>
      <c r="AU397" s="331"/>
      <c r="AV397" s="331"/>
      <c r="AW397" s="331"/>
      <c r="AX397" s="331"/>
      <c r="AY397" s="331"/>
      <c r="AZ397" s="331"/>
      <c r="BA397" s="331"/>
      <c r="BB397" s="331"/>
      <c r="BC397" s="331"/>
    </row>
    <row r="398" spans="1:55">
      <c r="B398" s="331"/>
      <c r="C398" s="331"/>
      <c r="D398" s="331"/>
      <c r="E398" s="331"/>
      <c r="F398" s="331"/>
      <c r="G398" s="331"/>
      <c r="H398" s="331"/>
      <c r="I398" s="331"/>
      <c r="J398" s="331"/>
      <c r="K398" s="444"/>
      <c r="L398" s="331"/>
      <c r="M398" s="444"/>
      <c r="N398" s="331"/>
      <c r="O398" s="331"/>
      <c r="P398" s="444"/>
      <c r="Q398" s="331"/>
      <c r="R398" s="331"/>
      <c r="T398" s="444"/>
      <c r="U398" s="444"/>
      <c r="V398" s="331"/>
      <c r="W398" s="331"/>
      <c r="Y398" s="331"/>
      <c r="Z398" s="331"/>
      <c r="AA398" s="331"/>
      <c r="AB398" s="444"/>
      <c r="AC398" s="331"/>
      <c r="AD398" s="331"/>
      <c r="AE398" s="331"/>
      <c r="AF398" s="444"/>
      <c r="AG398" s="444"/>
      <c r="AH398" s="331"/>
      <c r="AI398" s="331"/>
      <c r="AK398" s="331"/>
      <c r="AL398" s="444"/>
      <c r="AM398" s="331"/>
      <c r="AN398" s="444"/>
      <c r="AO398" s="331"/>
      <c r="AP398" s="331"/>
      <c r="AQ398" s="444"/>
      <c r="AR398" s="444"/>
      <c r="AS398" s="444"/>
      <c r="AT398" s="444"/>
      <c r="AU398" s="444"/>
      <c r="AV398" s="444"/>
      <c r="AW398" s="444"/>
      <c r="AX398" s="444"/>
      <c r="AY398" s="444"/>
      <c r="AZ398" s="444"/>
      <c r="BA398" s="444"/>
      <c r="BB398" s="444"/>
      <c r="BC398" s="444"/>
    </row>
    <row r="399" spans="1:55">
      <c r="A399" s="331"/>
      <c r="B399" s="331"/>
      <c r="C399" s="331"/>
      <c r="D399" s="331"/>
      <c r="E399" s="331"/>
      <c r="F399" s="331"/>
      <c r="G399" s="331"/>
      <c r="H399" s="331"/>
      <c r="J399" s="331"/>
      <c r="K399" s="331"/>
      <c r="L399" s="331"/>
      <c r="M399" s="331"/>
      <c r="N399" s="331"/>
      <c r="O399" s="331"/>
      <c r="P399" s="444"/>
      <c r="Q399" s="331"/>
      <c r="R399" s="331"/>
      <c r="S399" s="331"/>
      <c r="T399" s="331"/>
      <c r="U399" s="444"/>
      <c r="V399" s="331"/>
      <c r="W399" s="331"/>
      <c r="X399" s="331"/>
      <c r="Y399" s="444"/>
      <c r="Z399" s="331"/>
      <c r="AA399" s="331"/>
      <c r="AB399" s="444"/>
      <c r="AC399" s="331"/>
      <c r="AD399" s="444"/>
      <c r="AE399" s="444"/>
      <c r="AF399" s="444"/>
      <c r="AG399" s="444"/>
      <c r="AH399" s="331"/>
      <c r="AI399" s="331"/>
      <c r="AJ399" s="331"/>
      <c r="AK399" s="444"/>
      <c r="AL399" s="444"/>
      <c r="AM399" s="444"/>
      <c r="AN399" s="331"/>
      <c r="AO399" s="331"/>
      <c r="AP399" s="331"/>
      <c r="AQ399" s="444"/>
      <c r="AR399" s="331"/>
      <c r="AS399" s="331"/>
      <c r="AT399" s="444"/>
      <c r="AU399" s="331"/>
      <c r="AV399" s="331"/>
      <c r="AW399" s="331"/>
      <c r="AX399" s="331"/>
      <c r="AY399" s="331"/>
      <c r="AZ399" s="331"/>
      <c r="BA399" s="331"/>
      <c r="BB399" s="331"/>
      <c r="BC399" s="331"/>
    </row>
    <row r="400" spans="1:55">
      <c r="C400" s="331"/>
      <c r="D400" s="331"/>
      <c r="E400" s="331"/>
      <c r="F400" s="331"/>
      <c r="G400" s="331"/>
      <c r="H400" s="331"/>
      <c r="J400" s="331"/>
      <c r="K400" s="331"/>
      <c r="L400" s="331"/>
      <c r="M400" s="331"/>
      <c r="N400" s="331"/>
      <c r="O400" s="331"/>
      <c r="P400" s="331"/>
      <c r="Q400" s="331"/>
      <c r="R400" s="331"/>
      <c r="T400" s="331"/>
      <c r="U400" s="444"/>
      <c r="V400" s="331"/>
      <c r="W400" s="331"/>
      <c r="X400" s="331"/>
      <c r="Y400" s="444"/>
      <c r="Z400" s="331"/>
      <c r="AA400" s="444"/>
      <c r="AB400" s="331"/>
      <c r="AC400" s="444"/>
      <c r="AD400" s="331"/>
      <c r="AE400" s="331"/>
      <c r="AF400" s="331"/>
      <c r="AG400" s="444"/>
      <c r="AH400" s="331"/>
      <c r="AI400" s="331"/>
      <c r="AJ400" s="331"/>
      <c r="AK400" s="331"/>
      <c r="AL400" s="331"/>
      <c r="AM400" s="331"/>
      <c r="AN400" s="444"/>
      <c r="AO400" s="331"/>
      <c r="AP400" s="444"/>
      <c r="AQ400" s="444"/>
      <c r="AR400" s="444"/>
      <c r="AS400" s="444"/>
      <c r="AT400" s="444"/>
      <c r="AU400" s="444"/>
      <c r="AV400" s="444"/>
      <c r="AW400" s="444"/>
      <c r="AX400" s="444"/>
      <c r="AY400" s="444"/>
      <c r="AZ400" s="444"/>
      <c r="BA400" s="444"/>
      <c r="BB400" s="444"/>
      <c r="BC400" s="444"/>
    </row>
    <row r="401" spans="1:55">
      <c r="A401" s="331"/>
      <c r="B401" s="331"/>
      <c r="C401" s="331"/>
      <c r="D401" s="331"/>
      <c r="E401" s="331"/>
      <c r="F401" s="331"/>
      <c r="G401" s="331"/>
      <c r="H401" s="331"/>
      <c r="I401" s="331"/>
      <c r="J401" s="331"/>
      <c r="K401" s="331"/>
      <c r="L401" s="331"/>
      <c r="M401" s="331"/>
      <c r="N401" s="331"/>
      <c r="O401" s="331"/>
      <c r="P401" s="331"/>
      <c r="Q401" s="331"/>
      <c r="R401" s="331"/>
      <c r="S401" s="331"/>
      <c r="T401" s="331"/>
      <c r="U401" s="331"/>
      <c r="V401" s="331"/>
      <c r="W401" s="331"/>
      <c r="X401" s="331"/>
      <c r="Y401" s="331"/>
      <c r="Z401" s="331"/>
      <c r="AA401" s="444"/>
      <c r="AB401" s="331"/>
      <c r="AC401" s="331"/>
      <c r="AD401" s="331"/>
      <c r="AE401" s="331"/>
      <c r="AF401" s="331"/>
      <c r="AG401" s="331"/>
      <c r="AH401" s="444"/>
      <c r="AI401" s="331"/>
      <c r="AK401" s="444"/>
      <c r="AL401" s="331"/>
      <c r="AM401" s="444"/>
      <c r="AN401" s="444"/>
      <c r="AO401" s="444"/>
      <c r="AP401" s="444"/>
      <c r="AQ401" s="444"/>
      <c r="AR401" s="444"/>
      <c r="AS401" s="444"/>
      <c r="AT401" s="444"/>
      <c r="AU401" s="444"/>
      <c r="AV401" s="444"/>
      <c r="AW401" s="444"/>
      <c r="AX401" s="444"/>
      <c r="AY401" s="444"/>
      <c r="AZ401" s="444"/>
      <c r="BA401" s="444"/>
      <c r="BB401" s="444"/>
      <c r="BC401" s="444"/>
    </row>
    <row r="402" spans="1:55">
      <c r="B402" s="444"/>
      <c r="D402" s="331"/>
      <c r="E402" s="331"/>
      <c r="F402" s="331"/>
      <c r="G402" s="331"/>
      <c r="H402" s="331"/>
      <c r="J402" s="331"/>
      <c r="K402" s="444"/>
      <c r="L402" s="331"/>
      <c r="M402" s="331"/>
      <c r="N402" s="444"/>
      <c r="O402" s="444"/>
      <c r="P402" s="331"/>
      <c r="Q402" s="331"/>
      <c r="R402" s="331"/>
      <c r="S402" s="331"/>
      <c r="T402" s="331"/>
      <c r="U402" s="444"/>
      <c r="V402" s="444"/>
      <c r="W402" s="444"/>
      <c r="X402" s="331"/>
      <c r="Y402" s="444"/>
      <c r="Z402" s="444"/>
      <c r="AA402" s="331"/>
      <c r="AB402" s="444"/>
      <c r="AC402" s="444"/>
      <c r="AE402" s="331"/>
      <c r="AF402" s="331"/>
      <c r="AG402" s="331"/>
      <c r="AH402" s="331"/>
      <c r="AI402" s="444"/>
      <c r="AJ402" s="331"/>
      <c r="AK402" s="444"/>
      <c r="AL402" s="331"/>
      <c r="AM402" s="444"/>
      <c r="AN402" s="331"/>
      <c r="AO402" s="444"/>
      <c r="AP402" s="331"/>
      <c r="AQ402" s="331"/>
      <c r="AR402" s="331"/>
      <c r="AS402" s="331"/>
      <c r="AT402" s="444"/>
      <c r="AU402" s="331"/>
      <c r="AV402" s="331"/>
      <c r="AW402" s="331"/>
      <c r="AX402" s="331"/>
      <c r="AY402" s="331"/>
      <c r="AZ402" s="331"/>
      <c r="BA402" s="331"/>
      <c r="BB402" s="331"/>
      <c r="BC402" s="331"/>
    </row>
    <row r="403" spans="1:55">
      <c r="B403" s="331"/>
      <c r="C403" s="331"/>
      <c r="D403" s="331"/>
      <c r="E403" s="331"/>
      <c r="F403" s="331"/>
      <c r="G403" s="331"/>
      <c r="H403" s="331"/>
      <c r="I403" s="331"/>
      <c r="J403" s="331"/>
      <c r="K403" s="331"/>
      <c r="L403" s="331"/>
      <c r="M403" s="331"/>
      <c r="N403" s="331"/>
      <c r="O403" s="331"/>
      <c r="P403" s="331"/>
      <c r="Q403" s="331"/>
      <c r="R403" s="331"/>
      <c r="S403" s="331"/>
      <c r="T403" s="444"/>
      <c r="U403" s="444"/>
      <c r="V403" s="331"/>
      <c r="W403" s="331"/>
      <c r="X403" s="331"/>
      <c r="Y403" s="331"/>
      <c r="Z403" s="331"/>
      <c r="AA403" s="444"/>
      <c r="AB403" s="331"/>
      <c r="AC403" s="444"/>
      <c r="AD403" s="331"/>
      <c r="AE403" s="331"/>
      <c r="AF403" s="331"/>
      <c r="AG403" s="444"/>
      <c r="AH403" s="331"/>
      <c r="AI403" s="331"/>
      <c r="AJ403" s="331"/>
      <c r="AK403" s="444"/>
      <c r="AL403" s="444"/>
      <c r="AM403" s="331"/>
      <c r="AN403" s="444"/>
      <c r="AO403" s="331"/>
      <c r="AP403" s="331"/>
      <c r="AQ403" s="331"/>
      <c r="AR403" s="331"/>
      <c r="AS403" s="331"/>
      <c r="AT403" s="444"/>
      <c r="AU403" s="331"/>
      <c r="AV403" s="331"/>
      <c r="AW403" s="331"/>
      <c r="AX403" s="331"/>
      <c r="AY403" s="331"/>
      <c r="AZ403" s="331"/>
      <c r="BA403" s="331"/>
      <c r="BB403" s="331"/>
      <c r="BC403" s="331"/>
    </row>
    <row r="404" spans="1:55">
      <c r="A404" s="252"/>
      <c r="B404" s="331"/>
      <c r="D404" s="331"/>
      <c r="E404" s="331"/>
      <c r="F404" s="331"/>
      <c r="G404" s="331"/>
      <c r="H404" s="331"/>
      <c r="I404" s="331"/>
      <c r="J404" s="331"/>
      <c r="K404" s="331"/>
      <c r="L404" s="331"/>
      <c r="M404" s="444"/>
      <c r="N404" s="444"/>
      <c r="O404" s="331"/>
      <c r="P404" s="331"/>
      <c r="Q404" s="331"/>
      <c r="R404" s="331"/>
      <c r="T404" s="331"/>
      <c r="U404" s="331"/>
      <c r="V404" s="444"/>
      <c r="W404" s="331"/>
      <c r="X404" s="331"/>
      <c r="Y404" s="331"/>
      <c r="Z404" s="331"/>
      <c r="AA404" s="444"/>
      <c r="AB404" s="331"/>
      <c r="AC404" s="331"/>
      <c r="AD404" s="331"/>
      <c r="AE404" s="331"/>
      <c r="AF404" s="331"/>
      <c r="AG404" s="444"/>
      <c r="AH404" s="331"/>
      <c r="AI404" s="444"/>
      <c r="AJ404" s="331"/>
      <c r="AK404" s="331"/>
      <c r="AL404" s="444"/>
      <c r="AM404" s="444"/>
      <c r="AN404" s="331"/>
      <c r="AO404" s="331"/>
      <c r="AP404" s="331"/>
      <c r="AQ404" s="444"/>
      <c r="AR404" s="331"/>
      <c r="AS404" s="331"/>
      <c r="AT404" s="331"/>
      <c r="AU404" s="331"/>
      <c r="AV404" s="331"/>
      <c r="AW404" s="331"/>
      <c r="AX404" s="331"/>
      <c r="AY404" s="331"/>
      <c r="AZ404" s="331"/>
      <c r="BA404" s="331"/>
      <c r="BB404" s="331"/>
      <c r="BC404" s="331"/>
    </row>
    <row r="405" spans="1:55">
      <c r="B405" s="331"/>
      <c r="C405" s="331"/>
      <c r="D405" s="331"/>
      <c r="F405" s="331"/>
      <c r="G405" s="331"/>
      <c r="H405" s="331"/>
      <c r="J405" s="331"/>
      <c r="K405" s="331"/>
      <c r="L405" s="331"/>
      <c r="M405" s="444"/>
      <c r="N405" s="331"/>
      <c r="O405" s="331"/>
      <c r="P405" s="331"/>
      <c r="Q405" s="331"/>
      <c r="R405" s="331"/>
      <c r="T405" s="331"/>
      <c r="U405" s="444"/>
      <c r="V405" s="331"/>
      <c r="W405" s="444"/>
      <c r="X405" s="331"/>
      <c r="Y405" s="331"/>
      <c r="Z405" s="331"/>
      <c r="AA405" s="331"/>
      <c r="AB405" s="331"/>
      <c r="AC405" s="444"/>
      <c r="AD405" s="331"/>
      <c r="AE405" s="331"/>
      <c r="AF405" s="444"/>
      <c r="AG405" s="331"/>
      <c r="AH405" s="331"/>
      <c r="AI405" s="331"/>
      <c r="AJ405" s="331"/>
      <c r="AK405" s="444"/>
      <c r="AL405" s="331"/>
      <c r="AM405" s="444"/>
      <c r="AN405" s="444"/>
      <c r="AO405" s="331"/>
      <c r="AP405" s="331"/>
      <c r="AQ405" s="444"/>
      <c r="AR405" s="331"/>
      <c r="AS405" s="331"/>
      <c r="AT405" s="444"/>
      <c r="AU405" s="331"/>
      <c r="AV405" s="331"/>
      <c r="AW405" s="331"/>
      <c r="AX405" s="331"/>
      <c r="AY405" s="331"/>
      <c r="AZ405" s="331"/>
      <c r="BA405" s="331"/>
      <c r="BB405" s="331"/>
      <c r="BC405" s="331"/>
    </row>
    <row r="406" spans="1:55">
      <c r="B406" s="331"/>
      <c r="D406" s="331"/>
      <c r="E406" s="331"/>
      <c r="F406" s="331"/>
      <c r="G406" s="331"/>
      <c r="H406" s="331"/>
      <c r="J406" s="331"/>
      <c r="K406" s="331"/>
      <c r="L406" s="331"/>
      <c r="M406" s="331"/>
      <c r="N406" s="444"/>
      <c r="O406" s="331"/>
      <c r="P406" s="331"/>
      <c r="Q406" s="331"/>
      <c r="R406" s="444"/>
      <c r="T406" s="331"/>
      <c r="U406" s="331"/>
      <c r="V406" s="331"/>
      <c r="W406" s="444"/>
      <c r="X406" s="331"/>
      <c r="Y406" s="331"/>
      <c r="Z406" s="331"/>
      <c r="AA406" s="331"/>
      <c r="AB406" s="331"/>
      <c r="AC406" s="331"/>
      <c r="AD406" s="331"/>
      <c r="AE406" s="444"/>
      <c r="AF406" s="444"/>
      <c r="AG406" s="331"/>
      <c r="AH406" s="331"/>
      <c r="AI406" s="331"/>
      <c r="AJ406" s="331"/>
      <c r="AK406" s="444"/>
      <c r="AL406" s="331"/>
      <c r="AM406" s="444"/>
      <c r="AN406" s="444"/>
      <c r="AO406" s="331"/>
      <c r="AP406" s="444"/>
      <c r="AQ406" s="444"/>
      <c r="AR406" s="444"/>
      <c r="AS406" s="444"/>
      <c r="AT406" s="444"/>
      <c r="AU406" s="444"/>
      <c r="AV406" s="444"/>
      <c r="AW406" s="444"/>
      <c r="AX406" s="444"/>
      <c r="AY406" s="444"/>
      <c r="AZ406" s="444"/>
      <c r="BA406" s="444"/>
      <c r="BB406" s="444"/>
      <c r="BC406" s="444"/>
    </row>
    <row r="407" spans="1:55">
      <c r="B407" s="331"/>
      <c r="C407" s="331"/>
      <c r="D407" s="331"/>
      <c r="E407" s="331"/>
      <c r="F407" s="331"/>
      <c r="G407" s="331"/>
      <c r="H407" s="331"/>
      <c r="I407" s="331"/>
      <c r="J407" s="331"/>
      <c r="K407" s="331"/>
      <c r="L407" s="331"/>
      <c r="M407" s="331"/>
      <c r="N407" s="331"/>
      <c r="O407" s="331"/>
      <c r="P407" s="331"/>
      <c r="Q407" s="331"/>
      <c r="R407" s="331"/>
      <c r="T407" s="331"/>
      <c r="U407" s="331"/>
      <c r="V407" s="331"/>
      <c r="W407" s="331"/>
      <c r="X407" s="331"/>
      <c r="Y407" s="444"/>
      <c r="Z407" s="331"/>
      <c r="AA407" s="444"/>
      <c r="AB407" s="444"/>
      <c r="AC407" s="444"/>
      <c r="AD407" s="444"/>
      <c r="AE407" s="331"/>
      <c r="AF407" s="444"/>
      <c r="AG407" s="331"/>
      <c r="AH407" s="331"/>
      <c r="AI407" s="331"/>
      <c r="AJ407" s="331"/>
      <c r="AK407" s="331"/>
      <c r="AL407" s="331"/>
      <c r="AM407" s="331"/>
      <c r="AN407" s="444"/>
      <c r="AO407" s="444"/>
      <c r="AP407" s="331"/>
      <c r="AQ407" s="444"/>
      <c r="AR407" s="331"/>
      <c r="AS407" s="331"/>
      <c r="AT407" s="444"/>
      <c r="AU407" s="331"/>
      <c r="AV407" s="331"/>
      <c r="AW407" s="331"/>
      <c r="AX407" s="331"/>
      <c r="AY407" s="331"/>
      <c r="AZ407" s="331"/>
      <c r="BA407" s="331"/>
      <c r="BB407" s="331"/>
      <c r="BC407" s="331"/>
    </row>
    <row r="408" spans="1:55">
      <c r="A408" s="331"/>
      <c r="B408" s="331"/>
      <c r="C408" s="331"/>
      <c r="D408" s="331"/>
      <c r="E408" s="331"/>
      <c r="F408" s="331"/>
      <c r="G408" s="331"/>
      <c r="H408" s="331"/>
      <c r="J408" s="444"/>
      <c r="K408" s="444"/>
      <c r="L408" s="331"/>
      <c r="M408" s="444"/>
      <c r="N408" s="331"/>
      <c r="O408" s="331"/>
      <c r="P408" s="331"/>
      <c r="Q408" s="331"/>
      <c r="R408" s="331"/>
      <c r="T408" s="444"/>
      <c r="U408" s="444"/>
      <c r="V408" s="331"/>
      <c r="W408" s="331"/>
      <c r="Y408" s="331"/>
      <c r="Z408" s="331"/>
      <c r="AA408" s="444"/>
      <c r="AB408" s="331"/>
      <c r="AC408" s="444"/>
      <c r="AD408" s="444"/>
      <c r="AE408" s="331"/>
      <c r="AF408" s="331"/>
      <c r="AG408" s="331"/>
      <c r="AH408" s="331"/>
      <c r="AI408" s="331"/>
      <c r="AJ408" s="331"/>
      <c r="AK408" s="444"/>
      <c r="AL408" s="331"/>
      <c r="AM408" s="444"/>
      <c r="AN408" s="331"/>
      <c r="AO408" s="444"/>
      <c r="AP408" s="331"/>
      <c r="AQ408" s="331"/>
      <c r="AR408" s="331"/>
      <c r="AS408" s="331"/>
      <c r="AT408" s="444"/>
      <c r="AU408" s="331"/>
      <c r="AV408" s="331"/>
      <c r="AW408" s="331"/>
      <c r="AX408" s="331"/>
      <c r="AY408" s="331"/>
      <c r="AZ408" s="331"/>
      <c r="BA408" s="331"/>
      <c r="BB408" s="331"/>
      <c r="BC408" s="331"/>
    </row>
    <row r="409" spans="1:55">
      <c r="A409" s="331"/>
      <c r="B409" s="331"/>
      <c r="D409" s="331"/>
      <c r="E409" s="331"/>
      <c r="F409" s="331"/>
      <c r="G409" s="331"/>
      <c r="H409" s="331"/>
      <c r="I409" s="331"/>
      <c r="J409" s="331"/>
      <c r="K409" s="331"/>
      <c r="L409" s="331"/>
      <c r="M409" s="331"/>
      <c r="N409" s="444"/>
      <c r="O409" s="331"/>
      <c r="P409" s="331"/>
      <c r="Q409" s="331"/>
      <c r="R409" s="331"/>
      <c r="S409" s="331"/>
      <c r="T409" s="331"/>
      <c r="U409" s="331"/>
      <c r="V409" s="331"/>
      <c r="W409" s="444"/>
      <c r="X409" s="331"/>
      <c r="Y409" s="331"/>
      <c r="Z409" s="331"/>
      <c r="AA409" s="444"/>
      <c r="AB409" s="331"/>
      <c r="AC409" s="331"/>
      <c r="AD409" s="444"/>
      <c r="AE409" s="331"/>
      <c r="AF409" s="444"/>
      <c r="AG409" s="331"/>
      <c r="AH409" s="331"/>
      <c r="AI409" s="444"/>
      <c r="AK409" s="331"/>
      <c r="AL409" s="331"/>
      <c r="AM409" s="444"/>
      <c r="AN409" s="331"/>
      <c r="AO409" s="444"/>
      <c r="AP409" s="444"/>
      <c r="AQ409" s="331"/>
      <c r="AR409" s="444"/>
      <c r="AS409" s="444"/>
      <c r="AT409" s="444"/>
      <c r="AU409" s="444"/>
      <c r="AV409" s="444"/>
      <c r="AW409" s="444"/>
      <c r="AX409" s="444"/>
      <c r="AY409" s="444"/>
      <c r="AZ409" s="444"/>
      <c r="BA409" s="444"/>
      <c r="BB409" s="444"/>
      <c r="BC409" s="444"/>
    </row>
    <row r="410" spans="1:55">
      <c r="A410" s="331"/>
      <c r="B410" s="331"/>
      <c r="C410" s="331"/>
      <c r="D410" s="331"/>
      <c r="E410" s="331"/>
      <c r="F410" s="331"/>
      <c r="G410" s="331"/>
      <c r="H410" s="331"/>
      <c r="J410" s="331"/>
      <c r="L410" s="331"/>
      <c r="M410" s="331"/>
      <c r="N410" s="444"/>
      <c r="O410" s="331"/>
      <c r="P410" s="331"/>
      <c r="Q410" s="331"/>
      <c r="R410" s="331"/>
      <c r="T410" s="331"/>
      <c r="U410" s="444"/>
      <c r="V410" s="331"/>
      <c r="W410" s="331"/>
      <c r="X410" s="331"/>
      <c r="Y410" s="444"/>
      <c r="Z410" s="331"/>
      <c r="AA410" s="444"/>
      <c r="AB410" s="331"/>
      <c r="AC410" s="331"/>
      <c r="AD410" s="444"/>
      <c r="AE410" s="331"/>
      <c r="AF410" s="444"/>
      <c r="AG410" s="331"/>
      <c r="AH410" s="331"/>
      <c r="AI410" s="444"/>
      <c r="AJ410" s="331"/>
      <c r="AK410" s="331"/>
      <c r="AL410" s="331"/>
      <c r="AM410" s="331"/>
      <c r="AN410" s="444"/>
      <c r="AO410" s="444"/>
      <c r="AP410" s="331"/>
      <c r="AQ410" s="331"/>
      <c r="AR410" s="331"/>
      <c r="AS410" s="331"/>
      <c r="AT410" s="444"/>
      <c r="AU410" s="331"/>
      <c r="AV410" s="331"/>
      <c r="AW410" s="331"/>
      <c r="AX410" s="331"/>
      <c r="AY410" s="331"/>
      <c r="AZ410" s="331"/>
      <c r="BA410" s="331"/>
      <c r="BB410" s="331"/>
      <c r="BC410" s="331"/>
    </row>
    <row r="411" spans="1:55">
      <c r="A411" s="331"/>
      <c r="C411" s="331"/>
      <c r="D411" s="331"/>
      <c r="E411" s="331"/>
      <c r="F411" s="331"/>
      <c r="G411" s="331"/>
      <c r="H411" s="331"/>
      <c r="J411" s="331"/>
      <c r="K411" s="331"/>
      <c r="L411" s="444"/>
      <c r="M411" s="444"/>
      <c r="N411" s="444"/>
      <c r="O411" s="331"/>
      <c r="P411" s="331"/>
      <c r="Q411" s="444"/>
      <c r="R411" s="331"/>
      <c r="T411" s="444"/>
      <c r="U411" s="444"/>
      <c r="V411" s="444"/>
      <c r="W411" s="331"/>
      <c r="X411" s="331"/>
      <c r="Y411" s="444"/>
      <c r="Z411" s="444"/>
      <c r="AA411" s="331"/>
      <c r="AB411" s="331"/>
      <c r="AC411" s="444"/>
      <c r="AD411" s="331"/>
      <c r="AE411" s="331"/>
      <c r="AF411" s="331"/>
      <c r="AG411" s="444"/>
      <c r="AH411" s="331"/>
      <c r="AI411" s="331"/>
      <c r="AJ411" s="331"/>
      <c r="AK411" s="444"/>
      <c r="AL411" s="444"/>
      <c r="AM411" s="331"/>
      <c r="AN411" s="331"/>
      <c r="AO411" s="331"/>
      <c r="AP411" s="331"/>
      <c r="AQ411" s="331"/>
      <c r="AR411" s="331"/>
      <c r="AS411" s="331"/>
      <c r="AT411" s="444"/>
      <c r="AU411" s="331"/>
      <c r="AV411" s="331"/>
      <c r="AW411" s="331"/>
      <c r="AX411" s="331"/>
      <c r="AY411" s="331"/>
      <c r="AZ411" s="331"/>
      <c r="BA411" s="331"/>
      <c r="BB411" s="331"/>
      <c r="BC411" s="331"/>
    </row>
    <row r="412" spans="1:55">
      <c r="B412" s="331"/>
      <c r="D412" s="445"/>
      <c r="F412" s="331"/>
      <c r="G412" s="331"/>
      <c r="H412" s="331"/>
      <c r="J412" s="444"/>
      <c r="K412" s="444"/>
      <c r="L412" s="331"/>
      <c r="M412" s="331"/>
      <c r="N412" s="331"/>
      <c r="O412" s="444"/>
      <c r="P412" s="331"/>
      <c r="Q412" s="331"/>
      <c r="R412" s="331"/>
      <c r="S412" s="331"/>
      <c r="T412" s="331"/>
      <c r="U412" s="444"/>
      <c r="V412" s="444"/>
      <c r="W412" s="444"/>
      <c r="X412" s="331"/>
      <c r="Y412" s="444"/>
      <c r="Z412" s="331"/>
      <c r="AA412" s="331"/>
      <c r="AB412" s="331"/>
      <c r="AC412" s="444"/>
      <c r="AD412" s="331"/>
      <c r="AE412" s="331"/>
      <c r="AF412" s="444"/>
      <c r="AG412" s="444"/>
      <c r="AH412" s="331"/>
      <c r="AI412" s="331"/>
      <c r="AJ412" s="331"/>
      <c r="AK412" s="331"/>
      <c r="AL412" s="444"/>
      <c r="AM412" s="331"/>
      <c r="AN412" s="331"/>
      <c r="AO412" s="331"/>
      <c r="AP412" s="444"/>
      <c r="AQ412" s="444"/>
      <c r="AR412" s="444"/>
      <c r="AS412" s="444"/>
      <c r="AT412" s="444"/>
      <c r="AU412" s="444"/>
      <c r="AV412" s="444"/>
      <c r="AW412" s="444"/>
      <c r="AX412" s="444"/>
      <c r="AY412" s="444"/>
      <c r="AZ412" s="444"/>
      <c r="BA412" s="444"/>
      <c r="BB412" s="444"/>
      <c r="BC412" s="444"/>
    </row>
    <row r="413" spans="1:55">
      <c r="B413" s="331"/>
      <c r="D413" s="331"/>
      <c r="E413" s="331"/>
      <c r="F413" s="331"/>
      <c r="G413" s="331"/>
      <c r="H413" s="331"/>
      <c r="J413" s="331"/>
      <c r="K413" s="331"/>
      <c r="L413" s="444"/>
      <c r="M413" s="444"/>
      <c r="N413" s="444"/>
      <c r="O413" s="331"/>
      <c r="P413" s="331"/>
      <c r="Q413" s="331"/>
      <c r="R413" s="331"/>
      <c r="T413" s="444"/>
      <c r="U413" s="444"/>
      <c r="V413" s="331"/>
      <c r="W413" s="331"/>
      <c r="X413" s="331"/>
      <c r="Y413" s="331"/>
      <c r="Z413" s="331"/>
      <c r="AA413" s="331"/>
      <c r="AB413" s="331"/>
      <c r="AC413" s="331"/>
      <c r="AE413" s="331"/>
      <c r="AF413" s="444"/>
      <c r="AG413" s="444"/>
      <c r="AH413" s="331"/>
      <c r="AI413" s="331"/>
      <c r="AK413" s="331"/>
      <c r="AL413" s="331"/>
      <c r="AM413" s="331"/>
      <c r="AN413" s="331"/>
      <c r="AO413" s="331"/>
      <c r="AP413" s="331"/>
      <c r="AQ413" s="444"/>
      <c r="AR413" s="331"/>
      <c r="AS413" s="331"/>
      <c r="AT413" s="445"/>
      <c r="AU413" s="331"/>
      <c r="AV413" s="331"/>
      <c r="AW413" s="331"/>
      <c r="AX413" s="331"/>
      <c r="AY413" s="331"/>
      <c r="AZ413" s="331"/>
      <c r="BA413" s="331"/>
      <c r="BB413" s="331"/>
      <c r="BC413" s="331"/>
    </row>
    <row r="414" spans="1:55">
      <c r="B414" s="331"/>
      <c r="D414" s="331"/>
      <c r="E414" s="331"/>
      <c r="F414" s="331"/>
      <c r="G414" s="331"/>
      <c r="H414" s="331"/>
      <c r="J414" s="331"/>
      <c r="K414" s="331"/>
      <c r="L414" s="444"/>
      <c r="M414" s="331"/>
      <c r="N414" s="331"/>
      <c r="O414" s="331"/>
      <c r="P414" s="331"/>
      <c r="Q414" s="331"/>
      <c r="R414" s="331"/>
      <c r="T414" s="331"/>
      <c r="U414" s="444"/>
      <c r="V414" s="331"/>
      <c r="W414" s="331"/>
      <c r="X414" s="331"/>
      <c r="Y414" s="444"/>
      <c r="Z414" s="444"/>
      <c r="AA414" s="444"/>
      <c r="AB414" s="444"/>
      <c r="AC414" s="444"/>
      <c r="AD414" s="331"/>
      <c r="AE414" s="444"/>
      <c r="AF414" s="444"/>
      <c r="AG414" s="331"/>
      <c r="AH414" s="331"/>
      <c r="AI414" s="331"/>
      <c r="AJ414" s="331"/>
      <c r="AK414" s="331"/>
      <c r="AL414" s="331"/>
      <c r="AM414" s="331"/>
      <c r="AN414" s="331"/>
      <c r="AO414" s="331"/>
      <c r="AP414" s="444"/>
      <c r="AQ414" s="444"/>
      <c r="AR414" s="444"/>
      <c r="AS414" s="444"/>
      <c r="AT414" s="444"/>
      <c r="AU414" s="444"/>
      <c r="AV414" s="444"/>
      <c r="AW414" s="444"/>
      <c r="AX414" s="444"/>
      <c r="AY414" s="444"/>
      <c r="AZ414" s="444"/>
      <c r="BA414" s="444"/>
      <c r="BB414" s="444"/>
      <c r="BC414" s="444"/>
    </row>
    <row r="415" spans="1:55">
      <c r="B415" s="331"/>
      <c r="D415" s="331"/>
      <c r="E415" s="331"/>
      <c r="F415" s="331"/>
      <c r="G415" s="331"/>
      <c r="H415" s="331"/>
      <c r="J415" s="331"/>
      <c r="K415" s="331"/>
      <c r="L415" s="331"/>
      <c r="M415" s="331"/>
      <c r="N415" s="444"/>
      <c r="O415" s="331"/>
      <c r="P415" s="331"/>
      <c r="Q415" s="331"/>
      <c r="R415" s="331"/>
      <c r="T415" s="331"/>
      <c r="U415" s="444"/>
      <c r="V415" s="331"/>
      <c r="W415" s="444"/>
      <c r="X415" s="331"/>
      <c r="Y415" s="331"/>
      <c r="Z415" s="444"/>
      <c r="AA415" s="331"/>
      <c r="AB415" s="331"/>
      <c r="AC415" s="331"/>
      <c r="AD415" s="331"/>
      <c r="AE415" s="331"/>
      <c r="AF415" s="444"/>
      <c r="AG415" s="331"/>
      <c r="AH415" s="331"/>
      <c r="AI415" s="331"/>
      <c r="AJ415" s="331"/>
      <c r="AK415" s="331"/>
      <c r="AL415" s="445"/>
      <c r="AM415" s="444"/>
      <c r="AN415" s="331"/>
      <c r="AO415" s="331"/>
      <c r="AP415" s="444"/>
      <c r="AQ415" s="444"/>
      <c r="AR415" s="444"/>
      <c r="AS415" s="444"/>
      <c r="AT415" s="444"/>
      <c r="AU415" s="444"/>
      <c r="AV415" s="444"/>
      <c r="AW415" s="444"/>
      <c r="AX415" s="444"/>
      <c r="AY415" s="444"/>
      <c r="AZ415" s="444"/>
      <c r="BA415" s="444"/>
      <c r="BB415" s="444"/>
      <c r="BC415" s="444"/>
    </row>
    <row r="416" spans="1:55">
      <c r="A416" s="331"/>
      <c r="B416" s="331"/>
      <c r="C416" s="331"/>
      <c r="D416" s="331"/>
      <c r="E416" s="331"/>
      <c r="F416" s="331"/>
      <c r="G416" s="331"/>
      <c r="H416" s="331"/>
      <c r="J416" s="331"/>
      <c r="K416" s="331"/>
      <c r="L416" s="331"/>
      <c r="M416" s="444"/>
      <c r="N416" s="331"/>
      <c r="O416" s="331"/>
      <c r="P416" s="331"/>
      <c r="Q416" s="331"/>
      <c r="R416" s="444"/>
      <c r="T416" s="331"/>
      <c r="U416" s="444"/>
      <c r="V416" s="331"/>
      <c r="W416" s="444"/>
      <c r="X416" s="331"/>
      <c r="Y416" s="331"/>
      <c r="Z416" s="331"/>
      <c r="AA416" s="331"/>
      <c r="AB416" s="331"/>
      <c r="AC416" s="444"/>
      <c r="AD416" s="331"/>
      <c r="AE416" s="444"/>
      <c r="AF416" s="331"/>
      <c r="AG416" s="444"/>
      <c r="AH416" s="331"/>
      <c r="AI416" s="331"/>
      <c r="AJ416" s="331"/>
      <c r="AK416" s="331"/>
      <c r="AL416" s="444"/>
      <c r="AM416" s="331"/>
      <c r="AN416" s="331"/>
      <c r="AO416" s="331"/>
      <c r="AP416" s="331"/>
      <c r="AQ416" s="331"/>
      <c r="AR416" s="331"/>
      <c r="AS416" s="331"/>
      <c r="AT416" s="444"/>
      <c r="AU416" s="331"/>
      <c r="AV416" s="331"/>
      <c r="AW416" s="331"/>
      <c r="AX416" s="331"/>
      <c r="AY416" s="331"/>
      <c r="AZ416" s="331"/>
      <c r="BA416" s="331"/>
      <c r="BB416" s="331"/>
      <c r="BC416" s="331"/>
    </row>
    <row r="417" spans="1:55">
      <c r="B417" s="331"/>
      <c r="C417" s="331"/>
      <c r="E417" s="331"/>
      <c r="F417" s="331"/>
      <c r="G417" s="331"/>
      <c r="H417" s="331"/>
      <c r="I417" s="331"/>
      <c r="J417" s="331"/>
      <c r="K417" s="331"/>
      <c r="L417" s="331"/>
      <c r="M417" s="331"/>
      <c r="N417" s="444"/>
      <c r="O417" s="331"/>
      <c r="P417" s="331"/>
      <c r="Q417" s="331"/>
      <c r="T417" s="331"/>
      <c r="U417" s="331"/>
      <c r="V417" s="331"/>
      <c r="W417" s="331"/>
      <c r="X417" s="331"/>
      <c r="Y417" s="331"/>
      <c r="Z417" s="331"/>
      <c r="AA417" s="331"/>
      <c r="AB417" s="444"/>
      <c r="AC417" s="444"/>
      <c r="AD417" s="331"/>
      <c r="AE417" s="444"/>
      <c r="AF417" s="444"/>
      <c r="AG417" s="331"/>
      <c r="AH417" s="331"/>
      <c r="AI417" s="444"/>
      <c r="AJ417" s="331"/>
      <c r="AK417" s="444"/>
      <c r="AL417" s="331"/>
      <c r="AM417" s="444"/>
      <c r="AN417" s="331"/>
      <c r="AO417" s="331"/>
      <c r="AP417" s="444"/>
      <c r="AQ417" s="331"/>
      <c r="AR417" s="331"/>
      <c r="AS417" s="331"/>
      <c r="AT417" s="331"/>
      <c r="AU417" s="331"/>
      <c r="AV417" s="331"/>
      <c r="AW417" s="331"/>
      <c r="AX417" s="331"/>
      <c r="AY417" s="331"/>
      <c r="AZ417" s="331"/>
      <c r="BA417" s="331"/>
      <c r="BB417" s="331"/>
      <c r="BC417" s="331"/>
    </row>
    <row r="418" spans="1:55">
      <c r="C418" s="331"/>
      <c r="E418" s="331"/>
      <c r="F418" s="444"/>
      <c r="G418" s="331"/>
      <c r="H418" s="331"/>
      <c r="I418" s="331"/>
      <c r="J418" s="331"/>
      <c r="K418" s="444"/>
      <c r="L418" s="331"/>
      <c r="M418" s="331"/>
      <c r="N418" s="331"/>
      <c r="O418" s="331"/>
      <c r="P418" s="331"/>
      <c r="Q418" s="331"/>
      <c r="R418" s="331"/>
      <c r="T418" s="331"/>
      <c r="U418" s="444"/>
      <c r="V418" s="331"/>
      <c r="W418" s="331"/>
      <c r="X418" s="331"/>
      <c r="Y418" s="331"/>
      <c r="Z418" s="331"/>
      <c r="AA418" s="331"/>
      <c r="AB418" s="331"/>
      <c r="AC418" s="331"/>
      <c r="AD418" s="331"/>
      <c r="AE418" s="331"/>
      <c r="AF418" s="444"/>
      <c r="AG418" s="331"/>
      <c r="AH418" s="331"/>
      <c r="AI418" s="444"/>
      <c r="AJ418" s="331"/>
      <c r="AK418" s="331"/>
      <c r="AL418" s="444"/>
      <c r="AM418" s="331"/>
      <c r="AN418" s="331"/>
      <c r="AO418" s="331"/>
      <c r="AP418" s="331"/>
      <c r="AQ418" s="444"/>
      <c r="AR418" s="331"/>
      <c r="AS418" s="331"/>
      <c r="AT418" s="444"/>
      <c r="AU418" s="331"/>
      <c r="AV418" s="331"/>
      <c r="AW418" s="331"/>
      <c r="AX418" s="331"/>
      <c r="AY418" s="331"/>
      <c r="AZ418" s="331"/>
      <c r="BA418" s="331"/>
      <c r="BB418" s="331"/>
      <c r="BC418" s="331"/>
    </row>
    <row r="419" spans="1:55">
      <c r="C419" s="331"/>
      <c r="D419" s="331"/>
      <c r="E419" s="331"/>
      <c r="F419" s="331"/>
      <c r="G419" s="331"/>
      <c r="H419" s="331"/>
      <c r="J419" s="331"/>
      <c r="K419" s="444"/>
      <c r="L419" s="331"/>
      <c r="M419" s="444"/>
      <c r="N419" s="331"/>
      <c r="O419" s="331"/>
      <c r="P419" s="331"/>
      <c r="Q419" s="331"/>
      <c r="R419" s="331"/>
      <c r="T419" s="331"/>
      <c r="U419" s="444"/>
      <c r="V419" s="444"/>
      <c r="W419" s="331"/>
      <c r="X419" s="331"/>
      <c r="Y419" s="444"/>
      <c r="Z419" s="331"/>
      <c r="AA419" s="331"/>
      <c r="AB419" s="331"/>
      <c r="AC419" s="444"/>
      <c r="AD419" s="331"/>
      <c r="AE419" s="331"/>
      <c r="AF419" s="444"/>
      <c r="AG419" s="331"/>
      <c r="AH419" s="444"/>
      <c r="AI419" s="331"/>
      <c r="AJ419" s="331"/>
      <c r="AK419" s="331"/>
      <c r="AL419" s="331"/>
      <c r="AM419" s="331"/>
      <c r="AN419" s="444"/>
      <c r="AO419" s="331"/>
      <c r="AP419" s="331"/>
      <c r="AQ419" s="444"/>
      <c r="AR419" s="331"/>
      <c r="AS419" s="331"/>
      <c r="AT419" s="444"/>
      <c r="AU419" s="331"/>
      <c r="AV419" s="331"/>
      <c r="AW419" s="331"/>
      <c r="AX419" s="331"/>
      <c r="AY419" s="331"/>
      <c r="AZ419" s="331"/>
      <c r="BA419" s="331"/>
      <c r="BB419" s="331"/>
      <c r="BC419" s="331"/>
    </row>
    <row r="420" spans="1:55">
      <c r="B420" s="331"/>
      <c r="D420" s="331"/>
      <c r="E420" s="331"/>
      <c r="G420" s="331"/>
      <c r="H420" s="331"/>
      <c r="J420" s="331"/>
      <c r="K420" s="444"/>
      <c r="L420" s="331"/>
      <c r="M420" s="331"/>
      <c r="N420" s="331"/>
      <c r="O420" s="331"/>
      <c r="P420" s="444"/>
      <c r="Q420" s="331"/>
      <c r="R420" s="331"/>
      <c r="S420" s="331"/>
      <c r="T420" s="444"/>
      <c r="U420" s="444"/>
      <c r="V420" s="444"/>
      <c r="W420" s="331"/>
      <c r="X420" s="331"/>
      <c r="Y420" s="331"/>
      <c r="Z420" s="331"/>
      <c r="AA420" s="331"/>
      <c r="AB420" s="331"/>
      <c r="AC420" s="331"/>
      <c r="AD420" s="444"/>
      <c r="AE420" s="331"/>
      <c r="AF420" s="331"/>
      <c r="AG420" s="331"/>
      <c r="AH420" s="444"/>
      <c r="AI420" s="444"/>
      <c r="AJ420" s="331"/>
      <c r="AK420" s="444"/>
      <c r="AL420" s="331"/>
      <c r="AM420" s="331"/>
      <c r="AN420" s="331"/>
      <c r="AO420" s="331"/>
      <c r="AP420" s="331"/>
      <c r="AQ420" s="331"/>
      <c r="AR420" s="331"/>
      <c r="AS420" s="331"/>
      <c r="AT420" s="444"/>
      <c r="AU420" s="331"/>
      <c r="AV420" s="331"/>
      <c r="AW420" s="331"/>
      <c r="AX420" s="331"/>
      <c r="AY420" s="331"/>
      <c r="AZ420" s="331"/>
      <c r="BA420" s="331"/>
      <c r="BB420" s="331"/>
      <c r="BC420" s="331"/>
    </row>
    <row r="421" spans="1:55">
      <c r="B421" s="331"/>
      <c r="C421" s="331"/>
      <c r="D421" s="331"/>
      <c r="E421" s="331"/>
      <c r="F421" s="331"/>
      <c r="G421" s="331"/>
      <c r="H421" s="331"/>
      <c r="J421" s="331"/>
      <c r="K421" s="331"/>
      <c r="L421" s="331"/>
      <c r="M421" s="331"/>
      <c r="N421" s="331"/>
      <c r="O421" s="331"/>
      <c r="P421" s="444"/>
      <c r="R421" s="331"/>
      <c r="S421" s="331"/>
      <c r="T421" s="331"/>
      <c r="U421" s="444"/>
      <c r="V421" s="331"/>
      <c r="W421" s="444"/>
      <c r="X421" s="331"/>
      <c r="Y421" s="444"/>
      <c r="Z421" s="331"/>
      <c r="AA421" s="331"/>
      <c r="AB421" s="331"/>
      <c r="AC421" s="444"/>
      <c r="AD421" s="331"/>
      <c r="AE421" s="444"/>
      <c r="AF421" s="444"/>
      <c r="AG421" s="444"/>
      <c r="AH421" s="331"/>
      <c r="AI421" s="331"/>
      <c r="AJ421" s="331"/>
      <c r="AK421" s="444"/>
      <c r="AL421" s="331"/>
      <c r="AM421" s="331"/>
      <c r="AN421" s="444"/>
      <c r="AO421" s="331"/>
      <c r="AP421" s="444"/>
      <c r="AQ421" s="444"/>
      <c r="AR421" s="444"/>
      <c r="AS421" s="444"/>
      <c r="AT421" s="444"/>
      <c r="AU421" s="444"/>
      <c r="AV421" s="444"/>
      <c r="AW421" s="444"/>
      <c r="AX421" s="444"/>
      <c r="AY421" s="444"/>
      <c r="AZ421" s="444"/>
      <c r="BA421" s="444"/>
      <c r="BB421" s="444"/>
      <c r="BC421" s="444"/>
    </row>
    <row r="422" spans="1:55">
      <c r="A422" s="331"/>
      <c r="B422" s="331"/>
      <c r="D422" s="331"/>
      <c r="E422" s="331"/>
      <c r="F422" s="331"/>
      <c r="G422" s="331"/>
      <c r="H422" s="331"/>
      <c r="J422" s="444"/>
      <c r="K422" s="331"/>
      <c r="L422" s="444"/>
      <c r="M422" s="331"/>
      <c r="N422" s="331"/>
      <c r="O422" s="331"/>
      <c r="P422" s="331"/>
      <c r="Q422" s="331"/>
      <c r="R422" s="331"/>
      <c r="S422" s="331"/>
      <c r="T422" s="444"/>
      <c r="U422" s="331"/>
      <c r="V422" s="444"/>
      <c r="W422" s="444"/>
      <c r="X422" s="331"/>
      <c r="Y422" s="444"/>
      <c r="Z422" s="331"/>
      <c r="AA422" s="331"/>
      <c r="AB422" s="331"/>
      <c r="AC422" s="331"/>
      <c r="AD422" s="444"/>
      <c r="AE422" s="444"/>
      <c r="AF422" s="331"/>
      <c r="AG422" s="444"/>
      <c r="AH422" s="331"/>
      <c r="AI422" s="444"/>
      <c r="AJ422" s="331"/>
      <c r="AK422" s="331"/>
      <c r="AL422" s="444"/>
      <c r="AM422" s="444"/>
      <c r="AN422" s="331"/>
      <c r="AO422" s="331"/>
      <c r="AP422" s="444"/>
      <c r="AQ422" s="444"/>
      <c r="AR422" s="444"/>
      <c r="AS422" s="444"/>
      <c r="AT422" s="444"/>
      <c r="AU422" s="444"/>
      <c r="AV422" s="444"/>
      <c r="AW422" s="444"/>
      <c r="AX422" s="444"/>
      <c r="AY422" s="444"/>
      <c r="AZ422" s="444"/>
      <c r="BA422" s="444"/>
      <c r="BB422" s="444"/>
      <c r="BC422" s="444"/>
    </row>
    <row r="423" spans="1:55">
      <c r="C423" s="331"/>
      <c r="D423" s="331"/>
      <c r="E423" s="331"/>
      <c r="F423" s="331"/>
      <c r="G423" s="331"/>
      <c r="H423" s="331"/>
      <c r="J423" s="331"/>
      <c r="K423" s="331"/>
      <c r="L423" s="331"/>
      <c r="M423" s="444"/>
      <c r="N423" s="331"/>
      <c r="O423" s="331"/>
      <c r="P423" s="331"/>
      <c r="Q423" s="331"/>
      <c r="R423" s="331"/>
      <c r="S423" s="331"/>
      <c r="T423" s="331"/>
      <c r="U423" s="331"/>
      <c r="V423" s="331"/>
      <c r="W423" s="331"/>
      <c r="X423" s="331"/>
      <c r="Y423" s="331"/>
      <c r="Z423" s="331"/>
      <c r="AA423" s="444"/>
      <c r="AB423" s="331"/>
      <c r="AC423" s="444"/>
      <c r="AD423" s="331"/>
      <c r="AE423" s="444"/>
      <c r="AF423" s="331"/>
      <c r="AG423" s="331"/>
      <c r="AH423" s="331"/>
      <c r="AI423" s="331"/>
      <c r="AJ423" s="331"/>
      <c r="AK423" s="331"/>
      <c r="AL423" s="331"/>
      <c r="AM423" s="444"/>
      <c r="AN423" s="444"/>
      <c r="AO423" s="444"/>
      <c r="AP423" s="331"/>
      <c r="AQ423" s="331"/>
      <c r="AR423" s="331"/>
      <c r="AS423" s="331"/>
      <c r="AT423" s="331"/>
      <c r="AU423" s="444"/>
      <c r="AV423" s="444"/>
      <c r="AW423" s="444"/>
      <c r="AX423" s="444"/>
      <c r="AY423" s="444"/>
      <c r="AZ423" s="444"/>
      <c r="BA423" s="444"/>
      <c r="BB423" s="444"/>
      <c r="BC423" s="444"/>
    </row>
    <row r="424" spans="1:55">
      <c r="A424" s="331"/>
      <c r="D424" s="331"/>
      <c r="E424" s="331"/>
      <c r="G424" s="331"/>
      <c r="H424" s="331"/>
      <c r="I424" s="331"/>
      <c r="J424" s="331"/>
      <c r="K424" s="331"/>
      <c r="L424" s="444"/>
      <c r="M424" s="444"/>
      <c r="N424" s="331"/>
      <c r="O424" s="331"/>
      <c r="P424" s="331"/>
      <c r="Q424" s="444"/>
      <c r="R424" s="331"/>
      <c r="T424" s="444"/>
      <c r="U424" s="444"/>
      <c r="V424" s="444"/>
      <c r="W424" s="331"/>
      <c r="X424" s="331"/>
      <c r="Y424" s="331"/>
      <c r="Z424" s="331"/>
      <c r="AA424" s="444"/>
      <c r="AB424" s="331"/>
      <c r="AC424" s="331"/>
      <c r="AD424" s="444"/>
      <c r="AE424" s="444"/>
      <c r="AF424" s="444"/>
      <c r="AG424" s="331"/>
      <c r="AH424" s="331"/>
      <c r="AI424" s="444"/>
      <c r="AJ424" s="331"/>
      <c r="AK424" s="331"/>
      <c r="AL424" s="444"/>
      <c r="AM424" s="331"/>
      <c r="AN424" s="331"/>
      <c r="AO424" s="331"/>
      <c r="AP424" s="331"/>
      <c r="AQ424" s="444"/>
      <c r="AR424" s="331"/>
      <c r="AS424" s="331"/>
      <c r="AT424" s="331"/>
      <c r="AU424" s="331"/>
      <c r="AV424" s="331"/>
      <c r="AW424" s="331"/>
      <c r="AX424" s="331"/>
      <c r="AY424" s="331"/>
      <c r="AZ424" s="331"/>
      <c r="BA424" s="331"/>
      <c r="BB424" s="331"/>
      <c r="BC424" s="331"/>
    </row>
    <row r="425" spans="1:55">
      <c r="A425" s="331"/>
      <c r="B425" s="331"/>
      <c r="C425" s="331"/>
      <c r="D425" s="331"/>
      <c r="E425" s="331"/>
      <c r="G425" s="331"/>
      <c r="H425" s="331"/>
      <c r="J425" s="331"/>
      <c r="K425" s="444"/>
      <c r="L425" s="444"/>
      <c r="M425" s="444"/>
      <c r="N425" s="444"/>
      <c r="O425" s="331"/>
      <c r="P425" s="444"/>
      <c r="Q425" s="331"/>
      <c r="R425" s="444"/>
      <c r="T425" s="444"/>
      <c r="U425" s="331"/>
      <c r="V425" s="331"/>
      <c r="W425" s="444"/>
      <c r="X425" s="331"/>
      <c r="Y425" s="331"/>
      <c r="Z425" s="331"/>
      <c r="AA425" s="331"/>
      <c r="AB425" s="444"/>
      <c r="AC425" s="444"/>
      <c r="AD425" s="331"/>
      <c r="AE425" s="444"/>
      <c r="AF425" s="331"/>
      <c r="AG425" s="331"/>
      <c r="AH425" s="331"/>
      <c r="AI425" s="331"/>
      <c r="AJ425" s="331"/>
      <c r="AK425" s="331"/>
      <c r="AL425" s="331"/>
      <c r="AM425" s="444"/>
      <c r="AN425" s="444"/>
      <c r="AO425" s="331"/>
      <c r="AP425" s="331"/>
      <c r="AQ425" s="444"/>
      <c r="AR425" s="444"/>
      <c r="AS425" s="444"/>
      <c r="AT425" s="444"/>
      <c r="AU425" s="444"/>
      <c r="AV425" s="444"/>
      <c r="AW425" s="444"/>
      <c r="AX425" s="444"/>
      <c r="AY425" s="444"/>
      <c r="AZ425" s="444"/>
      <c r="BA425" s="444"/>
      <c r="BB425" s="444"/>
      <c r="BC425" s="444"/>
    </row>
    <row r="426" spans="1:55">
      <c r="A426" s="331"/>
      <c r="C426" s="331"/>
      <c r="D426" s="331"/>
      <c r="E426" s="331"/>
      <c r="F426" s="444"/>
      <c r="G426" s="331"/>
      <c r="H426" s="331"/>
      <c r="I426" s="331"/>
      <c r="J426" s="331"/>
      <c r="K426" s="331"/>
      <c r="L426" s="444"/>
      <c r="M426" s="444"/>
      <c r="N426" s="331"/>
      <c r="O426" s="331"/>
      <c r="P426" s="331"/>
      <c r="Q426" s="331"/>
      <c r="R426" s="331"/>
      <c r="S426" s="331"/>
      <c r="T426" s="331"/>
      <c r="U426" s="331"/>
      <c r="V426" s="331"/>
      <c r="W426" s="331"/>
      <c r="X426" s="331"/>
      <c r="Y426" s="331"/>
      <c r="Z426" s="331"/>
      <c r="AA426" s="331"/>
      <c r="AB426" s="331"/>
      <c r="AC426" s="444"/>
      <c r="AD426" s="331"/>
      <c r="AE426" s="444"/>
      <c r="AF426" s="444"/>
      <c r="AG426" s="331"/>
      <c r="AH426" s="444"/>
      <c r="AI426" s="444"/>
      <c r="AJ426" s="331"/>
      <c r="AK426" s="331"/>
      <c r="AL426" s="444"/>
      <c r="AM426" s="331"/>
      <c r="AN426" s="444"/>
      <c r="AO426" s="444"/>
      <c r="AP426" s="444"/>
      <c r="AQ426" s="444"/>
      <c r="AR426" s="444"/>
      <c r="AS426" s="444"/>
      <c r="AT426" s="444"/>
      <c r="AU426" s="444"/>
      <c r="AV426" s="444"/>
      <c r="AW426" s="444"/>
      <c r="AX426" s="444"/>
      <c r="AY426" s="444"/>
      <c r="AZ426" s="444"/>
      <c r="BA426" s="444"/>
      <c r="BB426" s="444"/>
      <c r="BC426" s="444"/>
    </row>
    <row r="427" spans="1:55">
      <c r="A427" s="331"/>
      <c r="B427" s="331"/>
      <c r="C427" s="331"/>
      <c r="D427" s="331"/>
      <c r="E427" s="331"/>
      <c r="F427" s="331"/>
      <c r="G427" s="331"/>
      <c r="H427" s="331"/>
      <c r="J427" s="331"/>
      <c r="K427" s="331"/>
      <c r="L427" s="444"/>
      <c r="M427" s="331"/>
      <c r="N427" s="331"/>
      <c r="O427" s="331"/>
      <c r="P427" s="444"/>
      <c r="Q427" s="331"/>
      <c r="R427" s="331"/>
      <c r="T427" s="331"/>
      <c r="U427" s="331"/>
      <c r="V427" s="331"/>
      <c r="W427" s="444"/>
      <c r="X427" s="331"/>
      <c r="Y427" s="331"/>
      <c r="Z427" s="331"/>
      <c r="AA427" s="331"/>
      <c r="AB427" s="331"/>
      <c r="AC427" s="331"/>
      <c r="AD427" s="331"/>
      <c r="AE427" s="444"/>
      <c r="AF427" s="444"/>
      <c r="AG427" s="331"/>
      <c r="AH427" s="444"/>
      <c r="AI427" s="331"/>
      <c r="AJ427" s="331"/>
      <c r="AK427" s="331"/>
      <c r="AL427" s="331"/>
      <c r="AM427" s="444"/>
      <c r="AN427" s="331"/>
      <c r="AO427" s="331"/>
      <c r="AP427" s="331"/>
      <c r="AQ427" s="444"/>
      <c r="AR427" s="331"/>
      <c r="AS427" s="331"/>
      <c r="AT427" s="331"/>
      <c r="AU427" s="331"/>
      <c r="AV427" s="331"/>
      <c r="AW427" s="331"/>
      <c r="AX427" s="331"/>
      <c r="AY427" s="331"/>
      <c r="AZ427" s="331"/>
      <c r="BA427" s="331"/>
      <c r="BB427" s="331"/>
      <c r="BC427" s="331"/>
    </row>
    <row r="428" spans="1:55">
      <c r="B428" s="331"/>
      <c r="C428" s="331"/>
      <c r="E428" s="331"/>
      <c r="F428" s="331"/>
      <c r="G428" s="445"/>
      <c r="H428" s="331"/>
      <c r="J428" s="331"/>
      <c r="K428" s="331"/>
      <c r="L428" s="444"/>
      <c r="M428" s="444"/>
      <c r="N428" s="331"/>
      <c r="O428" s="331"/>
      <c r="P428" s="331"/>
      <c r="Q428" s="331"/>
      <c r="R428" s="331"/>
      <c r="S428" s="331"/>
      <c r="T428" s="331"/>
      <c r="U428" s="444"/>
      <c r="V428" s="331"/>
      <c r="W428" s="331"/>
      <c r="X428" s="331"/>
      <c r="Y428" s="331"/>
      <c r="Z428" s="331"/>
      <c r="AA428" s="331"/>
      <c r="AB428" s="331"/>
      <c r="AC428" s="444"/>
      <c r="AD428" s="331"/>
      <c r="AE428" s="331"/>
      <c r="AF428" s="444"/>
      <c r="AG428" s="444"/>
      <c r="AH428" s="331"/>
      <c r="AI428" s="444"/>
      <c r="AJ428" s="331"/>
      <c r="AK428" s="331"/>
      <c r="AL428" s="444"/>
      <c r="AM428" s="331"/>
      <c r="AN428" s="331"/>
      <c r="AO428" s="331"/>
      <c r="AP428" s="444"/>
      <c r="AQ428" s="444"/>
      <c r="AR428" s="444"/>
      <c r="AS428" s="444"/>
      <c r="AT428" s="444"/>
      <c r="AU428" s="444"/>
      <c r="AV428" s="444"/>
      <c r="AW428" s="444"/>
      <c r="AX428" s="444"/>
      <c r="AY428" s="444"/>
      <c r="AZ428" s="444"/>
      <c r="BA428" s="444"/>
      <c r="BB428" s="444"/>
      <c r="BC428" s="444"/>
    </row>
    <row r="429" spans="1:55">
      <c r="A429" s="331"/>
      <c r="B429" s="331"/>
      <c r="C429" s="331"/>
      <c r="D429" s="331"/>
      <c r="E429" s="331"/>
      <c r="F429" s="331"/>
      <c r="G429" s="331"/>
      <c r="H429" s="331"/>
      <c r="J429" s="331"/>
      <c r="K429" s="331"/>
      <c r="L429" s="331"/>
      <c r="M429" s="331"/>
      <c r="N429" s="444"/>
      <c r="O429" s="331"/>
      <c r="P429" s="331"/>
      <c r="Q429" s="331"/>
      <c r="R429" s="331"/>
      <c r="T429" s="331"/>
      <c r="U429" s="444"/>
      <c r="V429" s="331"/>
      <c r="W429" s="331"/>
      <c r="X429" s="331"/>
      <c r="Y429" s="331"/>
      <c r="Z429" s="331"/>
      <c r="AA429" s="444"/>
      <c r="AB429" s="331"/>
      <c r="AC429" s="444"/>
      <c r="AD429" s="331"/>
      <c r="AE429" s="331"/>
      <c r="AF429" s="331"/>
      <c r="AG429" s="331"/>
      <c r="AH429" s="444"/>
      <c r="AI429" s="331"/>
      <c r="AJ429" s="331"/>
      <c r="AK429" s="444"/>
      <c r="AL429" s="331"/>
      <c r="AM429" s="331"/>
      <c r="AN429" s="444"/>
      <c r="AO429" s="331"/>
      <c r="AP429" s="444"/>
      <c r="AQ429" s="331"/>
      <c r="AR429" s="444"/>
      <c r="AS429" s="444"/>
      <c r="AT429" s="444"/>
      <c r="AU429" s="444"/>
      <c r="AV429" s="444"/>
      <c r="AW429" s="444"/>
      <c r="AX429" s="444"/>
      <c r="AY429" s="444"/>
      <c r="AZ429" s="444"/>
      <c r="BA429" s="444"/>
      <c r="BB429" s="444"/>
      <c r="BC429" s="444"/>
    </row>
    <row r="430" spans="1:55">
      <c r="A430" s="331"/>
      <c r="B430" s="331"/>
      <c r="D430" s="444"/>
      <c r="E430" s="331"/>
      <c r="G430" s="331"/>
      <c r="H430" s="331"/>
      <c r="I430" s="331"/>
      <c r="J430" s="331"/>
      <c r="K430" s="331"/>
      <c r="L430" s="331"/>
      <c r="M430" s="444"/>
      <c r="N430" s="331"/>
      <c r="O430" s="331"/>
      <c r="P430" s="331"/>
      <c r="Q430" s="331"/>
      <c r="R430" s="331"/>
      <c r="S430" s="331"/>
      <c r="T430" s="444"/>
      <c r="U430" s="331"/>
      <c r="V430" s="331"/>
      <c r="W430" s="331"/>
      <c r="X430" s="331"/>
      <c r="Y430" s="331"/>
      <c r="Z430" s="331"/>
      <c r="AA430" s="331"/>
      <c r="AB430" s="331"/>
      <c r="AC430" s="331"/>
      <c r="AD430" s="444"/>
      <c r="AE430" s="331"/>
      <c r="AF430" s="444"/>
      <c r="AG430" s="331"/>
      <c r="AH430" s="444"/>
      <c r="AI430" s="331"/>
      <c r="AK430" s="444"/>
      <c r="AL430" s="444"/>
      <c r="AM430" s="331"/>
      <c r="AN430" s="444"/>
      <c r="AO430" s="331"/>
      <c r="AP430" s="331"/>
      <c r="AQ430" s="331"/>
      <c r="AR430" s="331"/>
      <c r="AS430" s="331"/>
      <c r="AT430" s="331"/>
      <c r="AU430" s="331"/>
      <c r="AV430" s="331"/>
      <c r="AW430" s="331"/>
      <c r="AX430" s="331"/>
      <c r="AY430" s="331"/>
      <c r="AZ430" s="331"/>
      <c r="BA430" s="331"/>
      <c r="BB430" s="331"/>
      <c r="BC430" s="331"/>
    </row>
    <row r="431" spans="1:55">
      <c r="A431" s="331"/>
      <c r="B431" s="331"/>
      <c r="E431" s="331"/>
      <c r="F431" s="331"/>
      <c r="G431" s="331"/>
      <c r="H431" s="331"/>
      <c r="J431" s="331"/>
      <c r="K431" s="331"/>
      <c r="L431" s="331"/>
      <c r="M431" s="444"/>
      <c r="N431" s="444"/>
      <c r="O431" s="331"/>
      <c r="P431" s="331"/>
      <c r="Q431" s="331"/>
      <c r="R431" s="331"/>
      <c r="S431" s="331"/>
      <c r="T431" s="331"/>
      <c r="U431" s="444"/>
      <c r="V431" s="331"/>
      <c r="W431" s="331"/>
      <c r="X431" s="331"/>
      <c r="Y431" s="444"/>
      <c r="Z431" s="444"/>
      <c r="AA431" s="444"/>
      <c r="AB431" s="331"/>
      <c r="AC431" s="331"/>
      <c r="AD431" s="331"/>
      <c r="AE431" s="444"/>
      <c r="AF431" s="331"/>
      <c r="AG431" s="444"/>
      <c r="AH431" s="444"/>
      <c r="AI431" s="331"/>
      <c r="AJ431" s="331"/>
      <c r="AK431" s="331"/>
      <c r="AL431" s="331"/>
      <c r="AM431" s="331"/>
      <c r="AN431" s="444"/>
      <c r="AO431" s="331"/>
      <c r="AP431" s="331"/>
      <c r="AQ431" s="331"/>
      <c r="AR431" s="331"/>
      <c r="AS431" s="331"/>
      <c r="AT431" s="331"/>
      <c r="AU431" s="331"/>
      <c r="AV431" s="331"/>
      <c r="AW431" s="331"/>
      <c r="AX431" s="331"/>
      <c r="AY431" s="331"/>
      <c r="AZ431" s="331"/>
      <c r="BA431" s="331"/>
      <c r="BB431" s="331"/>
      <c r="BC431" s="331"/>
    </row>
    <row r="432" spans="1:55">
      <c r="B432" s="331"/>
      <c r="C432" s="331"/>
      <c r="E432" s="331"/>
      <c r="F432" s="331"/>
      <c r="G432" s="331"/>
      <c r="H432" s="331"/>
      <c r="J432" s="331"/>
      <c r="K432" s="444"/>
      <c r="L432" s="445"/>
      <c r="M432" s="444"/>
      <c r="N432" s="445"/>
      <c r="O432" s="331"/>
      <c r="P432" s="331"/>
      <c r="Q432" s="331"/>
      <c r="R432" s="331"/>
      <c r="T432" s="331"/>
      <c r="U432" s="444"/>
      <c r="V432" s="331"/>
      <c r="W432" s="331"/>
      <c r="X432" s="331"/>
      <c r="Y432" s="444"/>
      <c r="Z432" s="331"/>
      <c r="AA432" s="444"/>
      <c r="AB432" s="331"/>
      <c r="AC432" s="444"/>
      <c r="AD432" s="331"/>
      <c r="AE432" s="444"/>
      <c r="AF432" s="331"/>
      <c r="AG432" s="331"/>
      <c r="AH432" s="331"/>
      <c r="AI432" s="444"/>
      <c r="AJ432" s="331"/>
      <c r="AK432" s="444"/>
      <c r="AL432" s="331"/>
      <c r="AM432" s="331"/>
      <c r="AN432" s="331"/>
      <c r="AO432" s="331"/>
      <c r="AP432" s="444"/>
      <c r="AQ432" s="331"/>
      <c r="AR432" s="331"/>
      <c r="AS432" s="331"/>
      <c r="AT432" s="331"/>
      <c r="AU432" s="331"/>
      <c r="AV432" s="331"/>
      <c r="AW432" s="331"/>
      <c r="AX432" s="331"/>
      <c r="AY432" s="331"/>
      <c r="AZ432" s="331"/>
      <c r="BA432" s="331"/>
      <c r="BB432" s="331"/>
      <c r="BC432" s="331"/>
    </row>
    <row r="433" spans="1:55">
      <c r="B433" s="331"/>
      <c r="C433" s="331"/>
      <c r="D433" s="331"/>
      <c r="E433" s="331"/>
      <c r="F433" s="331"/>
      <c r="G433" s="331"/>
      <c r="H433" s="331"/>
      <c r="J433" s="444"/>
      <c r="K433" s="444"/>
      <c r="L433" s="331"/>
      <c r="M433" s="444"/>
      <c r="N433" s="331"/>
      <c r="O433" s="331"/>
      <c r="P433" s="331"/>
      <c r="Q433" s="331"/>
      <c r="R433" s="331"/>
      <c r="T433" s="331"/>
      <c r="U433" s="444"/>
      <c r="V433" s="331"/>
      <c r="W433" s="331"/>
      <c r="X433" s="331"/>
      <c r="Y433" s="331"/>
      <c r="Z433" s="331"/>
      <c r="AA433" s="331"/>
      <c r="AB433" s="444"/>
      <c r="AC433" s="331"/>
      <c r="AD433" s="331"/>
      <c r="AE433" s="331"/>
      <c r="AF433" s="444"/>
      <c r="AG433" s="444"/>
      <c r="AH433" s="331"/>
      <c r="AI433" s="331"/>
      <c r="AK433" s="331"/>
      <c r="AL433" s="331"/>
      <c r="AM433" s="444"/>
      <c r="AN433" s="444"/>
      <c r="AO433" s="331"/>
      <c r="AP433" s="331"/>
      <c r="AQ433" s="331"/>
      <c r="AR433" s="331"/>
      <c r="AS433" s="331"/>
      <c r="AT433" s="331"/>
      <c r="AU433" s="331"/>
      <c r="AV433" s="331"/>
      <c r="AW433" s="331"/>
      <c r="AX433" s="331"/>
      <c r="AY433" s="331"/>
      <c r="AZ433" s="331"/>
      <c r="BA433" s="331"/>
      <c r="BB433" s="331"/>
      <c r="BC433" s="331"/>
    </row>
    <row r="434" spans="1:55">
      <c r="A434" s="331"/>
      <c r="B434" s="444"/>
      <c r="D434" s="331"/>
      <c r="F434" s="331"/>
      <c r="G434" s="444"/>
      <c r="H434" s="331"/>
      <c r="J434" s="331"/>
      <c r="K434" s="331"/>
      <c r="L434" s="331"/>
      <c r="M434" s="444"/>
      <c r="N434" s="444"/>
      <c r="O434" s="331"/>
      <c r="P434" s="444"/>
      <c r="Q434" s="331"/>
      <c r="R434" s="331"/>
      <c r="S434" s="331"/>
      <c r="T434" s="331"/>
      <c r="U434" s="331"/>
      <c r="V434" s="331"/>
      <c r="W434" s="444"/>
      <c r="X434" s="331"/>
      <c r="Y434" s="444"/>
      <c r="Z434" s="331"/>
      <c r="AA434" s="444"/>
      <c r="AB434" s="331"/>
      <c r="AC434" s="331"/>
      <c r="AD434" s="331"/>
      <c r="AE434" s="444"/>
      <c r="AF434" s="331"/>
      <c r="AG434" s="331"/>
      <c r="AH434" s="331"/>
      <c r="AI434" s="331"/>
      <c r="AJ434" s="331"/>
      <c r="AK434" s="444"/>
      <c r="AL434" s="444"/>
      <c r="AM434" s="444"/>
      <c r="AN434" s="444"/>
      <c r="AO434" s="331"/>
      <c r="AP434" s="444"/>
      <c r="AQ434" s="444"/>
      <c r="AR434" s="444"/>
      <c r="AS434" s="444"/>
      <c r="AT434" s="444"/>
      <c r="AU434" s="444"/>
      <c r="AV434" s="444"/>
      <c r="AW434" s="444"/>
      <c r="AX434" s="444"/>
      <c r="AY434" s="444"/>
      <c r="AZ434" s="444"/>
      <c r="BA434" s="444"/>
      <c r="BB434" s="444"/>
      <c r="BC434" s="444"/>
    </row>
    <row r="435" spans="1:55">
      <c r="A435" s="331"/>
      <c r="D435" s="444"/>
      <c r="F435" s="331"/>
      <c r="G435" s="331"/>
      <c r="H435" s="331"/>
      <c r="J435" s="444"/>
      <c r="K435" s="331"/>
      <c r="L435" s="331"/>
      <c r="M435" s="331"/>
      <c r="N435" s="444"/>
      <c r="O435" s="331"/>
      <c r="P435" s="331"/>
      <c r="Q435" s="331"/>
      <c r="R435" s="331"/>
      <c r="S435" s="331"/>
      <c r="T435" s="331"/>
      <c r="U435" s="331"/>
      <c r="V435" s="331"/>
      <c r="W435" s="331"/>
      <c r="X435" s="331"/>
      <c r="Y435" s="331"/>
      <c r="Z435" s="444"/>
      <c r="AA435" s="331"/>
      <c r="AB435" s="331"/>
      <c r="AC435" s="331"/>
      <c r="AD435" s="444"/>
      <c r="AE435" s="444"/>
      <c r="AF435" s="444"/>
      <c r="AG435" s="331"/>
      <c r="AH435" s="331"/>
      <c r="AI435" s="444"/>
      <c r="AJ435" s="331"/>
      <c r="AK435" s="331"/>
      <c r="AL435" s="444"/>
      <c r="AM435" s="331"/>
      <c r="AN435" s="444"/>
      <c r="AO435" s="331"/>
      <c r="AP435" s="444"/>
      <c r="AQ435" s="444"/>
      <c r="AR435" s="444"/>
      <c r="AS435" s="444"/>
      <c r="AT435" s="444"/>
      <c r="AU435" s="444"/>
      <c r="AV435" s="444"/>
      <c r="AW435" s="444"/>
      <c r="AX435" s="444"/>
      <c r="AY435" s="444"/>
      <c r="AZ435" s="444"/>
      <c r="BA435" s="444"/>
      <c r="BB435" s="444"/>
      <c r="BC435" s="444"/>
    </row>
    <row r="436" spans="1:55">
      <c r="A436" s="331"/>
      <c r="C436" s="331"/>
      <c r="D436" s="331"/>
      <c r="E436" s="331"/>
      <c r="F436" s="331"/>
      <c r="G436" s="331"/>
      <c r="H436" s="331"/>
      <c r="I436" s="331"/>
      <c r="J436" s="331"/>
      <c r="K436" s="331"/>
      <c r="L436" s="331"/>
      <c r="M436" s="331"/>
      <c r="N436" s="444"/>
      <c r="O436" s="331"/>
      <c r="P436" s="331"/>
      <c r="Q436" s="331"/>
      <c r="R436" s="331"/>
      <c r="S436" s="331"/>
      <c r="T436" s="331"/>
      <c r="U436" s="331"/>
      <c r="V436" s="331"/>
      <c r="W436" s="331"/>
      <c r="X436" s="331"/>
      <c r="Y436" s="331"/>
      <c r="Z436" s="331"/>
      <c r="AA436" s="331"/>
      <c r="AB436" s="331"/>
      <c r="AC436" s="444"/>
      <c r="AD436" s="331"/>
      <c r="AE436" s="444"/>
      <c r="AF436" s="331"/>
      <c r="AG436" s="331"/>
      <c r="AH436" s="331"/>
      <c r="AI436" s="444"/>
      <c r="AJ436" s="331"/>
      <c r="AK436" s="444"/>
      <c r="AL436" s="444"/>
      <c r="AM436" s="444"/>
      <c r="AN436" s="331"/>
      <c r="AO436" s="444"/>
      <c r="AP436" s="331"/>
      <c r="AQ436" s="331"/>
      <c r="AR436" s="331"/>
      <c r="AS436" s="331"/>
      <c r="AT436" s="331"/>
      <c r="AU436" s="331"/>
      <c r="AV436" s="331"/>
      <c r="AW436" s="331"/>
      <c r="AX436" s="331"/>
      <c r="AY436" s="331"/>
      <c r="AZ436" s="331"/>
      <c r="BA436" s="331"/>
      <c r="BB436" s="331"/>
      <c r="BC436" s="331"/>
    </row>
    <row r="437" spans="1:55">
      <c r="A437" s="331"/>
      <c r="B437" s="331"/>
      <c r="D437" s="331"/>
      <c r="E437" s="331"/>
      <c r="F437" s="331"/>
      <c r="G437" s="331"/>
      <c r="H437" s="331"/>
      <c r="I437" s="331"/>
      <c r="J437" s="331"/>
      <c r="K437" s="331"/>
      <c r="L437" s="331"/>
      <c r="M437" s="331"/>
      <c r="N437" s="444"/>
      <c r="O437" s="331"/>
      <c r="P437" s="331"/>
      <c r="Q437" s="331"/>
      <c r="R437" s="331"/>
      <c r="T437" s="331"/>
      <c r="U437" s="444"/>
      <c r="V437" s="331"/>
      <c r="W437" s="331"/>
      <c r="X437" s="331"/>
      <c r="Y437" s="331"/>
      <c r="Z437" s="331"/>
      <c r="AA437" s="331"/>
      <c r="AB437" s="331"/>
      <c r="AC437" s="444"/>
      <c r="AD437" s="331"/>
      <c r="AE437" s="444"/>
      <c r="AF437" s="331"/>
      <c r="AG437" s="331"/>
      <c r="AH437" s="331"/>
      <c r="AI437" s="331"/>
      <c r="AJ437" s="331"/>
      <c r="AK437" s="444"/>
      <c r="AL437" s="331"/>
      <c r="AM437" s="331"/>
      <c r="AN437" s="331"/>
      <c r="AO437" s="331"/>
      <c r="AP437" s="444"/>
      <c r="AQ437" s="331"/>
      <c r="AR437" s="331"/>
      <c r="AS437" s="331"/>
      <c r="AT437" s="331"/>
      <c r="AU437" s="331"/>
      <c r="AV437" s="331"/>
      <c r="AW437" s="331"/>
      <c r="AX437" s="331"/>
      <c r="AY437" s="331"/>
      <c r="AZ437" s="331"/>
      <c r="BA437" s="331"/>
      <c r="BB437" s="331"/>
      <c r="BC437" s="331"/>
    </row>
    <row r="438" spans="1:55">
      <c r="B438" s="331"/>
      <c r="D438" s="444"/>
      <c r="E438" s="331"/>
      <c r="F438" s="331"/>
      <c r="G438" s="331"/>
      <c r="H438" s="331"/>
      <c r="J438" s="331"/>
      <c r="K438" s="331"/>
      <c r="L438" s="331"/>
      <c r="M438" s="331"/>
      <c r="N438" s="444"/>
      <c r="O438" s="331"/>
      <c r="P438" s="444"/>
      <c r="Q438" s="331"/>
      <c r="R438" s="331"/>
      <c r="S438" s="331"/>
      <c r="T438" s="331"/>
      <c r="U438" s="444"/>
      <c r="V438" s="331"/>
      <c r="W438" s="444"/>
      <c r="X438" s="331"/>
      <c r="Y438" s="331"/>
      <c r="Z438" s="331"/>
      <c r="AA438" s="331"/>
      <c r="AB438" s="444"/>
      <c r="AC438" s="331"/>
      <c r="AD438" s="331"/>
      <c r="AE438" s="331"/>
      <c r="AF438" s="444"/>
      <c r="AG438" s="331"/>
      <c r="AH438" s="331"/>
      <c r="AI438" s="331"/>
      <c r="AJ438" s="331"/>
      <c r="AK438" s="444"/>
      <c r="AL438" s="331"/>
      <c r="AM438" s="444"/>
      <c r="AN438" s="444"/>
      <c r="AO438" s="331"/>
      <c r="AP438" s="331"/>
      <c r="AQ438" s="331"/>
      <c r="AR438" s="331"/>
      <c r="AS438" s="331"/>
      <c r="AT438" s="444"/>
      <c r="AU438" s="331"/>
      <c r="AV438" s="331"/>
      <c r="AW438" s="331"/>
      <c r="AX438" s="331"/>
      <c r="AY438" s="331"/>
      <c r="AZ438" s="331"/>
      <c r="BA438" s="331"/>
      <c r="BB438" s="331"/>
      <c r="BC438" s="331"/>
    </row>
    <row r="439" spans="1:55">
      <c r="A439" s="331"/>
      <c r="B439" s="331"/>
      <c r="D439" s="331"/>
      <c r="E439" s="331"/>
      <c r="G439" s="331"/>
      <c r="H439" s="331"/>
      <c r="J439" s="331"/>
      <c r="K439" s="331"/>
      <c r="L439" s="331"/>
      <c r="M439" s="444"/>
      <c r="N439" s="331"/>
      <c r="O439" s="331"/>
      <c r="P439" s="331"/>
      <c r="R439" s="331"/>
      <c r="T439" s="331"/>
      <c r="U439" s="444"/>
      <c r="V439" s="331"/>
      <c r="W439" s="444"/>
      <c r="X439" s="331"/>
      <c r="Y439" s="331"/>
      <c r="Z439" s="444"/>
      <c r="AA439" s="331"/>
      <c r="AB439" s="331"/>
      <c r="AC439" s="331"/>
      <c r="AD439" s="331"/>
      <c r="AE439" s="444"/>
      <c r="AF439" s="331"/>
      <c r="AG439" s="331"/>
      <c r="AH439" s="331"/>
      <c r="AI439" s="331"/>
      <c r="AJ439" s="331"/>
      <c r="AK439" s="444"/>
      <c r="AL439" s="444"/>
      <c r="AM439" s="331"/>
      <c r="AN439" s="444"/>
      <c r="AO439" s="331"/>
      <c r="AP439" s="331"/>
      <c r="AQ439" s="331"/>
      <c r="AR439" s="331"/>
      <c r="AS439" s="331"/>
      <c r="AT439" s="331"/>
      <c r="AU439" s="331"/>
      <c r="AV439" s="331"/>
      <c r="AW439" s="331"/>
      <c r="AX439" s="331"/>
      <c r="AY439" s="331"/>
      <c r="AZ439" s="331"/>
      <c r="BA439" s="331"/>
      <c r="BB439" s="331"/>
      <c r="BC439" s="331"/>
    </row>
    <row r="440" spans="1:55">
      <c r="B440" s="331"/>
      <c r="D440" s="331"/>
      <c r="E440" s="331"/>
      <c r="F440" s="331"/>
      <c r="G440" s="331"/>
      <c r="H440" s="444"/>
      <c r="J440" s="331"/>
      <c r="K440" s="331"/>
      <c r="L440" s="331"/>
      <c r="M440" s="331"/>
      <c r="N440" s="331"/>
      <c r="O440" s="331"/>
      <c r="P440" s="331"/>
      <c r="Q440" s="331"/>
      <c r="R440" s="331"/>
      <c r="S440" s="331"/>
      <c r="T440" s="331"/>
      <c r="U440" s="444"/>
      <c r="V440" s="331"/>
      <c r="W440" s="331"/>
      <c r="X440" s="331"/>
      <c r="Y440" s="444"/>
      <c r="Z440" s="331"/>
      <c r="AA440" s="444"/>
      <c r="AB440" s="331"/>
      <c r="AC440" s="331"/>
      <c r="AD440" s="331"/>
      <c r="AE440" s="444"/>
      <c r="AF440" s="331"/>
      <c r="AG440" s="331"/>
      <c r="AH440" s="444"/>
      <c r="AI440" s="444"/>
      <c r="AJ440" s="331"/>
      <c r="AK440" s="444"/>
      <c r="AL440" s="444"/>
      <c r="AM440" s="331"/>
      <c r="AN440" s="331"/>
      <c r="AO440" s="444"/>
      <c r="AP440" s="331"/>
      <c r="AQ440" s="331"/>
      <c r="AR440" s="444"/>
      <c r="AS440" s="444"/>
      <c r="AT440" s="444"/>
      <c r="AU440" s="444"/>
      <c r="AV440" s="444"/>
      <c r="AW440" s="444"/>
      <c r="AX440" s="444"/>
      <c r="AY440" s="444"/>
      <c r="AZ440" s="444"/>
      <c r="BA440" s="444"/>
      <c r="BB440" s="444"/>
      <c r="BC440" s="444"/>
    </row>
    <row r="441" spans="1:55">
      <c r="B441" s="331"/>
      <c r="D441" s="331"/>
      <c r="E441" s="331"/>
      <c r="G441" s="331"/>
      <c r="H441" s="331"/>
      <c r="J441" s="331"/>
      <c r="K441" s="331"/>
      <c r="L441" s="444"/>
      <c r="M441" s="444"/>
      <c r="N441" s="331"/>
      <c r="O441" s="331"/>
      <c r="P441" s="331"/>
      <c r="Q441" s="331"/>
      <c r="R441" s="331"/>
      <c r="S441" s="331"/>
      <c r="T441" s="444"/>
      <c r="U441" s="444"/>
      <c r="V441" s="444"/>
      <c r="W441" s="331"/>
      <c r="X441" s="331"/>
      <c r="Y441" s="331"/>
      <c r="Z441" s="331"/>
      <c r="AA441" s="331"/>
      <c r="AB441" s="331"/>
      <c r="AC441" s="444"/>
      <c r="AD441" s="331"/>
      <c r="AE441" s="444"/>
      <c r="AF441" s="331"/>
      <c r="AG441" s="444"/>
      <c r="AH441" s="331"/>
      <c r="AI441" s="331"/>
      <c r="AJ441" s="331"/>
      <c r="AK441" s="331"/>
      <c r="AL441" s="331"/>
      <c r="AM441" s="331"/>
      <c r="AN441" s="331"/>
      <c r="AO441" s="331"/>
      <c r="AP441" s="444"/>
      <c r="AQ441" s="331"/>
      <c r="AR441" s="331"/>
      <c r="AS441" s="331"/>
      <c r="AT441" s="331"/>
      <c r="AU441" s="331"/>
      <c r="AV441" s="331"/>
      <c r="AW441" s="331"/>
      <c r="AX441" s="331"/>
      <c r="AY441" s="331"/>
      <c r="AZ441" s="331"/>
      <c r="BA441" s="331"/>
      <c r="BB441" s="331"/>
      <c r="BC441" s="331"/>
    </row>
    <row r="442" spans="1:55">
      <c r="C442" s="331"/>
      <c r="D442" s="331"/>
      <c r="E442" s="331"/>
      <c r="F442" s="331"/>
      <c r="G442" s="331"/>
      <c r="H442" s="331"/>
      <c r="I442" s="331"/>
      <c r="J442" s="331"/>
      <c r="K442" s="331"/>
      <c r="L442" s="444"/>
      <c r="M442" s="444"/>
      <c r="N442" s="444"/>
      <c r="O442" s="331"/>
      <c r="P442" s="331"/>
      <c r="Q442" s="331"/>
      <c r="R442" s="331"/>
      <c r="T442" s="331"/>
      <c r="U442" s="444"/>
      <c r="V442" s="331"/>
      <c r="W442" s="331"/>
      <c r="X442" s="331"/>
      <c r="Y442" s="331"/>
      <c r="Z442" s="331"/>
      <c r="AA442" s="331"/>
      <c r="AB442" s="331"/>
      <c r="AC442" s="331"/>
      <c r="AD442" s="331"/>
      <c r="AE442" s="444"/>
      <c r="AF442" s="331"/>
      <c r="AG442" s="331"/>
      <c r="AH442" s="331"/>
      <c r="AI442" s="444"/>
      <c r="AJ442" s="331"/>
      <c r="AK442" s="444"/>
      <c r="AL442" s="331"/>
      <c r="AM442" s="331"/>
      <c r="AN442" s="444"/>
      <c r="AO442" s="331"/>
      <c r="AP442" s="331"/>
      <c r="AQ442" s="331"/>
      <c r="AR442" s="331"/>
      <c r="AS442" s="331"/>
      <c r="AT442" s="444"/>
      <c r="AU442" s="331"/>
      <c r="AV442" s="331"/>
      <c r="AW442" s="331"/>
      <c r="AX442" s="331"/>
      <c r="AY442" s="331"/>
      <c r="AZ442" s="331"/>
      <c r="BA442" s="331"/>
      <c r="BB442" s="331"/>
      <c r="BC442" s="331"/>
    </row>
    <row r="443" spans="1:55">
      <c r="B443" s="331"/>
      <c r="D443" s="331"/>
      <c r="E443" s="331"/>
      <c r="F443" s="331"/>
      <c r="G443" s="331"/>
      <c r="H443" s="331"/>
      <c r="J443" s="444"/>
      <c r="K443" s="444"/>
      <c r="L443" s="444"/>
      <c r="M443" s="331"/>
      <c r="N443" s="331"/>
      <c r="O443" s="331"/>
      <c r="P443" s="444"/>
      <c r="Q443" s="331"/>
      <c r="R443" s="331"/>
      <c r="T443" s="331"/>
      <c r="U443" s="444"/>
      <c r="V443" s="331"/>
      <c r="W443" s="444"/>
      <c r="X443" s="331"/>
      <c r="Y443" s="331"/>
      <c r="Z443" s="331"/>
      <c r="AA443" s="444"/>
      <c r="AB443" s="444"/>
      <c r="AC443" s="331"/>
      <c r="AD443" s="331"/>
      <c r="AE443" s="331"/>
      <c r="AF443" s="444"/>
      <c r="AG443" s="444"/>
      <c r="AH443" s="331"/>
      <c r="AI443" s="331"/>
      <c r="AJ443" s="331"/>
      <c r="AK443" s="444"/>
      <c r="AL443" s="444"/>
      <c r="AM443" s="331"/>
      <c r="AN443" s="444"/>
      <c r="AO443" s="331"/>
      <c r="AP443" s="444"/>
      <c r="AQ443" s="444"/>
      <c r="AR443" s="444"/>
      <c r="AS443" s="444"/>
      <c r="AT443" s="444"/>
      <c r="AU443" s="444"/>
      <c r="AV443" s="444"/>
      <c r="AW443" s="444"/>
      <c r="AX443" s="444"/>
      <c r="AY443" s="444"/>
      <c r="AZ443" s="444"/>
      <c r="BA443" s="444"/>
      <c r="BB443" s="444"/>
      <c r="BC443" s="444"/>
    </row>
    <row r="444" spans="1:55">
      <c r="A444" s="331"/>
      <c r="B444" s="331"/>
      <c r="C444" s="331"/>
      <c r="D444" s="331"/>
      <c r="E444" s="331"/>
      <c r="F444" s="331"/>
      <c r="G444" s="331"/>
      <c r="H444" s="331"/>
      <c r="J444" s="331"/>
      <c r="K444" s="331"/>
      <c r="L444" s="331"/>
      <c r="M444" s="331"/>
      <c r="N444" s="331"/>
      <c r="O444" s="331"/>
      <c r="P444" s="331"/>
      <c r="Q444" s="331"/>
      <c r="R444" s="444"/>
      <c r="T444" s="331"/>
      <c r="U444" s="331"/>
      <c r="V444" s="331"/>
      <c r="W444" s="444"/>
      <c r="X444" s="331"/>
      <c r="Y444" s="444"/>
      <c r="Z444" s="331"/>
      <c r="AA444" s="331"/>
      <c r="AB444" s="331"/>
      <c r="AC444" s="331"/>
      <c r="AD444" s="331"/>
      <c r="AE444" s="444"/>
      <c r="AF444" s="331"/>
      <c r="AG444" s="445"/>
      <c r="AH444" s="331"/>
      <c r="AI444" s="444"/>
      <c r="AJ444" s="331"/>
      <c r="AK444" s="444"/>
      <c r="AL444" s="331"/>
      <c r="AM444" s="331"/>
      <c r="AN444" s="331"/>
      <c r="AO444" s="444"/>
      <c r="AP444" s="444"/>
      <c r="AQ444" s="444"/>
      <c r="AR444" s="444"/>
      <c r="AS444" s="444"/>
      <c r="AT444" s="444"/>
      <c r="AU444" s="444"/>
      <c r="AV444" s="444"/>
      <c r="AW444" s="444"/>
      <c r="AX444" s="444"/>
      <c r="AY444" s="444"/>
      <c r="AZ444" s="444"/>
      <c r="BA444" s="444"/>
      <c r="BB444" s="444"/>
      <c r="BC444" s="444"/>
    </row>
    <row r="445" spans="1:55">
      <c r="B445" s="331"/>
      <c r="C445" s="331"/>
      <c r="D445" s="331"/>
      <c r="E445" s="331"/>
      <c r="G445" s="331"/>
      <c r="H445" s="331"/>
      <c r="J445" s="331"/>
      <c r="K445" s="331"/>
      <c r="L445" s="331"/>
      <c r="M445" s="331"/>
      <c r="N445" s="331"/>
      <c r="O445" s="331"/>
      <c r="P445" s="331"/>
      <c r="Q445" s="331"/>
      <c r="R445" s="331"/>
      <c r="T445" s="331"/>
      <c r="U445" s="444"/>
      <c r="V445" s="331"/>
      <c r="W445" s="331"/>
      <c r="X445" s="331"/>
      <c r="Y445" s="331"/>
      <c r="Z445" s="331"/>
      <c r="AA445" s="444"/>
      <c r="AB445" s="331"/>
      <c r="AC445" s="331"/>
      <c r="AD445" s="331"/>
      <c r="AE445" s="331"/>
      <c r="AF445" s="331"/>
      <c r="AG445" s="331"/>
      <c r="AH445" s="331"/>
      <c r="AI445" s="444"/>
      <c r="AJ445" s="331"/>
      <c r="AK445" s="331"/>
      <c r="AL445" s="444"/>
      <c r="AM445" s="331"/>
      <c r="AN445" s="331"/>
      <c r="AO445" s="331"/>
      <c r="AP445" s="331"/>
      <c r="AQ445" s="444"/>
      <c r="AR445" s="331"/>
      <c r="AS445" s="331"/>
      <c r="AT445" s="444"/>
      <c r="AU445" s="331"/>
      <c r="AV445" s="331"/>
      <c r="AW445" s="331"/>
      <c r="AX445" s="331"/>
      <c r="AY445" s="331"/>
      <c r="AZ445" s="331"/>
      <c r="BA445" s="331"/>
      <c r="BB445" s="331"/>
      <c r="BC445" s="331"/>
    </row>
    <row r="446" spans="1:55">
      <c r="B446" s="331"/>
      <c r="D446" s="331"/>
      <c r="E446" s="331"/>
      <c r="F446" s="331"/>
      <c r="G446" s="331"/>
      <c r="H446" s="331"/>
      <c r="J446" s="444"/>
      <c r="K446" s="331"/>
      <c r="L446" s="331"/>
      <c r="M446" s="331"/>
      <c r="N446" s="331"/>
      <c r="O446" s="331"/>
      <c r="P446" s="331"/>
      <c r="Q446" s="331"/>
      <c r="R446" s="331"/>
      <c r="T446" s="331"/>
      <c r="U446" s="444"/>
      <c r="V446" s="331"/>
      <c r="W446" s="445"/>
      <c r="X446" s="331"/>
      <c r="Y446" s="331"/>
      <c r="Z446" s="331"/>
      <c r="AA446" s="331"/>
      <c r="AB446" s="331"/>
      <c r="AC446" s="331"/>
      <c r="AD446" s="331"/>
      <c r="AE446" s="331"/>
      <c r="AF446" s="331"/>
      <c r="AG446" s="331"/>
      <c r="AH446" s="331"/>
      <c r="AI446" s="444"/>
      <c r="AJ446" s="331"/>
      <c r="AK446" s="331"/>
      <c r="AL446" s="331"/>
      <c r="AM446" s="444"/>
      <c r="AN446" s="331"/>
      <c r="AO446" s="331"/>
      <c r="AP446" s="331"/>
      <c r="AQ446" s="444"/>
      <c r="AR446" s="331"/>
      <c r="AS446" s="331"/>
      <c r="AT446" s="444"/>
      <c r="AU446" s="444"/>
      <c r="AV446" s="444"/>
      <c r="AW446" s="444"/>
      <c r="AX446" s="444"/>
      <c r="AY446" s="444"/>
      <c r="AZ446" s="444"/>
      <c r="BA446" s="444"/>
      <c r="BB446" s="444"/>
      <c r="BC446" s="444"/>
    </row>
    <row r="447" spans="1:55">
      <c r="A447" s="331"/>
      <c r="B447" s="331"/>
      <c r="C447" s="331"/>
      <c r="D447" s="331"/>
      <c r="E447" s="331"/>
      <c r="F447" s="331"/>
      <c r="G447" s="331"/>
      <c r="H447" s="331"/>
      <c r="J447" s="331"/>
      <c r="K447" s="444"/>
      <c r="L447" s="444"/>
      <c r="M447" s="331"/>
      <c r="N447" s="444"/>
      <c r="O447" s="331"/>
      <c r="P447" s="331"/>
      <c r="Q447" s="331"/>
      <c r="R447" s="331"/>
      <c r="T447" s="331"/>
      <c r="U447" s="444"/>
      <c r="V447" s="444"/>
      <c r="W447" s="444"/>
      <c r="Y447" s="331"/>
      <c r="Z447" s="444"/>
      <c r="AA447" s="331"/>
      <c r="AB447" s="331"/>
      <c r="AC447" s="331"/>
      <c r="AD447" s="444"/>
      <c r="AE447" s="331"/>
      <c r="AF447" s="444"/>
      <c r="AG447" s="331"/>
      <c r="AH447" s="331"/>
      <c r="AI447" s="444"/>
      <c r="AJ447" s="331"/>
      <c r="AK447" s="331"/>
      <c r="AL447" s="331"/>
      <c r="AM447" s="331"/>
      <c r="AN447" s="331"/>
      <c r="AO447" s="331"/>
      <c r="AP447" s="331"/>
      <c r="AQ447" s="331"/>
      <c r="AR447" s="444"/>
      <c r="AS447" s="444"/>
      <c r="AT447" s="444"/>
      <c r="AU447" s="444"/>
      <c r="AV447" s="444"/>
      <c r="AW447" s="444"/>
      <c r="AX447" s="444"/>
      <c r="AY447" s="444"/>
      <c r="AZ447" s="444"/>
      <c r="BA447" s="444"/>
      <c r="BB447" s="444"/>
      <c r="BC447" s="444"/>
    </row>
    <row r="448" spans="1:55">
      <c r="B448" s="331"/>
      <c r="C448" s="331"/>
      <c r="D448" s="331"/>
      <c r="E448" s="331"/>
      <c r="F448" s="331"/>
      <c r="G448" s="331"/>
      <c r="H448" s="331"/>
      <c r="J448" s="331"/>
      <c r="K448" s="444"/>
      <c r="L448" s="331"/>
      <c r="M448" s="331"/>
      <c r="N448" s="331"/>
      <c r="O448" s="331"/>
      <c r="P448" s="444"/>
      <c r="Q448" s="331"/>
      <c r="R448" s="331"/>
      <c r="S448" s="331"/>
      <c r="T448" s="331"/>
      <c r="U448" s="444"/>
      <c r="V448" s="331"/>
      <c r="W448" s="331"/>
      <c r="X448" s="331"/>
      <c r="Y448" s="331"/>
      <c r="Z448" s="331"/>
      <c r="AA448" s="444"/>
      <c r="AB448" s="444"/>
      <c r="AC448" s="331"/>
      <c r="AD448" s="331"/>
      <c r="AE448" s="444"/>
      <c r="AF448" s="331"/>
      <c r="AG448" s="331"/>
      <c r="AH448" s="331"/>
      <c r="AI448" s="331"/>
      <c r="AK448" s="444"/>
      <c r="AL448" s="331"/>
      <c r="AM448" s="444"/>
      <c r="AN448" s="331"/>
      <c r="AO448" s="331"/>
      <c r="AP448" s="331"/>
      <c r="AQ448" s="331"/>
      <c r="AR448" s="331"/>
      <c r="AS448" s="331"/>
      <c r="AT448" s="331"/>
      <c r="AU448" s="331"/>
      <c r="AV448" s="331"/>
      <c r="AW448" s="331"/>
      <c r="AX448" s="331"/>
      <c r="AY448" s="331"/>
      <c r="AZ448" s="331"/>
      <c r="BA448" s="331"/>
      <c r="BB448" s="331"/>
      <c r="BC448" s="331"/>
    </row>
    <row r="449" spans="1:55">
      <c r="A449" s="331"/>
      <c r="B449" s="331"/>
      <c r="D449" s="331"/>
      <c r="E449" s="331"/>
      <c r="G449" s="331"/>
      <c r="H449" s="331"/>
      <c r="I449" s="331"/>
      <c r="J449" s="331"/>
      <c r="K449" s="331"/>
      <c r="L449" s="331"/>
      <c r="M449" s="331"/>
      <c r="N449" s="331"/>
      <c r="O449" s="331"/>
      <c r="P449" s="331"/>
      <c r="Q449" s="331"/>
      <c r="R449" s="331"/>
      <c r="S449" s="331"/>
      <c r="T449" s="331"/>
      <c r="U449" s="331"/>
      <c r="V449" s="331"/>
      <c r="W449" s="331"/>
      <c r="Y449" s="331"/>
      <c r="Z449" s="331"/>
      <c r="AA449" s="444"/>
      <c r="AB449" s="331"/>
      <c r="AC449" s="331"/>
      <c r="AD449" s="331"/>
      <c r="AE449" s="331"/>
      <c r="AF449" s="444"/>
      <c r="AG449" s="331"/>
      <c r="AH449" s="444"/>
      <c r="AI449" s="331"/>
      <c r="AJ449" s="331"/>
      <c r="AK449" s="331"/>
      <c r="AL449" s="444"/>
      <c r="AM449" s="444"/>
      <c r="AN449" s="444"/>
      <c r="AO449" s="331"/>
      <c r="AP449" s="331"/>
      <c r="AQ449" s="444"/>
      <c r="AR449" s="331"/>
      <c r="AS449" s="331"/>
      <c r="AT449" s="331"/>
      <c r="AU449" s="331"/>
      <c r="AV449" s="331"/>
      <c r="AW449" s="331"/>
      <c r="AX449" s="331"/>
      <c r="AY449" s="331"/>
      <c r="AZ449" s="331"/>
      <c r="BA449" s="331"/>
      <c r="BB449" s="331"/>
      <c r="BC449" s="331"/>
    </row>
    <row r="450" spans="1:55">
      <c r="D450" s="331"/>
      <c r="E450" s="331"/>
      <c r="F450" s="331"/>
      <c r="G450" s="331"/>
      <c r="H450" s="331"/>
      <c r="J450" s="331"/>
      <c r="K450" s="444"/>
      <c r="L450" s="331"/>
      <c r="M450" s="444"/>
      <c r="N450" s="331"/>
      <c r="O450" s="331"/>
      <c r="P450" s="444"/>
      <c r="Q450" s="331"/>
      <c r="R450" s="331"/>
      <c r="S450" s="331"/>
      <c r="T450" s="331"/>
      <c r="U450" s="331"/>
      <c r="V450" s="444"/>
      <c r="W450" s="331"/>
      <c r="X450" s="331"/>
      <c r="Y450" s="331"/>
      <c r="Z450" s="331"/>
      <c r="AA450" s="331"/>
      <c r="AB450" s="331"/>
      <c r="AC450" s="331"/>
      <c r="AD450" s="331"/>
      <c r="AE450" s="331"/>
      <c r="AF450" s="331"/>
      <c r="AG450" s="331"/>
      <c r="AH450" s="331"/>
      <c r="AI450" s="444"/>
      <c r="AJ450" s="331"/>
      <c r="AK450" s="331"/>
      <c r="AL450" s="331"/>
      <c r="AM450" s="331"/>
      <c r="AN450" s="444"/>
      <c r="AO450" s="331"/>
      <c r="AP450" s="444"/>
      <c r="AQ450" s="444"/>
      <c r="AR450" s="444"/>
      <c r="AS450" s="444"/>
      <c r="AT450" s="444"/>
      <c r="AU450" s="444"/>
      <c r="AV450" s="444"/>
      <c r="AW450" s="444"/>
      <c r="AX450" s="444"/>
      <c r="AY450" s="444"/>
      <c r="AZ450" s="444"/>
      <c r="BA450" s="444"/>
      <c r="BB450" s="444"/>
      <c r="BC450" s="444"/>
    </row>
    <row r="451" spans="1:55">
      <c r="A451" s="331"/>
      <c r="B451" s="331"/>
      <c r="C451" s="331"/>
      <c r="D451" s="331"/>
      <c r="E451" s="331"/>
      <c r="G451" s="331"/>
      <c r="H451" s="331"/>
      <c r="J451" s="331"/>
      <c r="K451" s="331"/>
      <c r="L451" s="331"/>
      <c r="M451" s="331"/>
      <c r="N451" s="444"/>
      <c r="O451" s="331"/>
      <c r="P451" s="331"/>
      <c r="Q451" s="331"/>
      <c r="R451" s="331"/>
      <c r="T451" s="331"/>
      <c r="U451" s="331"/>
      <c r="V451" s="444"/>
      <c r="W451" s="331"/>
      <c r="X451" s="331"/>
      <c r="Y451" s="444"/>
      <c r="Z451" s="331"/>
      <c r="AA451" s="331"/>
      <c r="AB451" s="331"/>
      <c r="AC451" s="444"/>
      <c r="AD451" s="331"/>
      <c r="AE451" s="331"/>
      <c r="AF451" s="444"/>
      <c r="AG451" s="444"/>
      <c r="AH451" s="331"/>
      <c r="AI451" s="331"/>
      <c r="AJ451" s="331"/>
      <c r="AK451" s="331"/>
      <c r="AL451" s="331"/>
      <c r="AM451" s="444"/>
      <c r="AN451" s="331"/>
      <c r="AO451" s="331"/>
      <c r="AP451" s="331"/>
      <c r="AQ451" s="331"/>
      <c r="AR451" s="444"/>
      <c r="AS451" s="444"/>
      <c r="AT451" s="444"/>
      <c r="AU451" s="444"/>
      <c r="AV451" s="444"/>
      <c r="AW451" s="444"/>
      <c r="AX451" s="444"/>
      <c r="AY451" s="444"/>
      <c r="AZ451" s="444"/>
      <c r="BA451" s="444"/>
      <c r="BB451" s="444"/>
      <c r="BC451" s="444"/>
    </row>
    <row r="452" spans="1:55">
      <c r="B452" s="331"/>
      <c r="D452" s="331"/>
      <c r="E452" s="331"/>
      <c r="F452" s="331"/>
      <c r="G452" s="444"/>
      <c r="H452" s="331"/>
      <c r="J452" s="331"/>
      <c r="K452" s="444"/>
      <c r="L452" s="331"/>
      <c r="M452" s="331"/>
      <c r="N452" s="331"/>
      <c r="O452" s="331"/>
      <c r="P452" s="331"/>
      <c r="Q452" s="331"/>
      <c r="R452" s="331"/>
      <c r="S452" s="331"/>
      <c r="T452" s="331"/>
      <c r="U452" s="331"/>
      <c r="V452" s="331"/>
      <c r="W452" s="331"/>
      <c r="Y452" s="331"/>
      <c r="Z452" s="331"/>
      <c r="AA452" s="331"/>
      <c r="AB452" s="331"/>
      <c r="AC452" s="331"/>
      <c r="AD452" s="331"/>
      <c r="AE452" s="331"/>
      <c r="AF452" s="444"/>
      <c r="AG452" s="331"/>
      <c r="AH452" s="331"/>
      <c r="AI452" s="444"/>
      <c r="AJ452" s="331"/>
      <c r="AK452" s="444"/>
      <c r="AL452" s="331"/>
      <c r="AM452" s="444"/>
      <c r="AN452" s="444"/>
      <c r="AO452" s="331"/>
      <c r="AP452" s="444"/>
      <c r="AQ452" s="444"/>
      <c r="AR452" s="444"/>
      <c r="AS452" s="444"/>
      <c r="AT452" s="444"/>
      <c r="AU452" s="444"/>
      <c r="AV452" s="444"/>
      <c r="AW452" s="444"/>
      <c r="AX452" s="444"/>
      <c r="AY452" s="444"/>
      <c r="AZ452" s="444"/>
      <c r="BA452" s="444"/>
      <c r="BB452" s="444"/>
      <c r="BC452" s="444"/>
    </row>
    <row r="453" spans="1:55">
      <c r="B453" s="331"/>
      <c r="C453" s="444"/>
      <c r="D453" s="331"/>
      <c r="E453" s="331"/>
      <c r="F453" s="331"/>
      <c r="G453" s="331"/>
      <c r="H453" s="331"/>
      <c r="J453" s="331"/>
      <c r="K453" s="331"/>
      <c r="L453" s="331"/>
      <c r="M453" s="331"/>
      <c r="N453" s="331"/>
      <c r="O453" s="331"/>
      <c r="P453" s="331"/>
      <c r="Q453" s="331"/>
      <c r="R453" s="331"/>
      <c r="T453" s="331"/>
      <c r="U453" s="444"/>
      <c r="V453" s="331"/>
      <c r="W453" s="444"/>
      <c r="Y453" s="331"/>
      <c r="Z453" s="331"/>
      <c r="AA453" s="331"/>
      <c r="AB453" s="331"/>
      <c r="AC453" s="331"/>
      <c r="AD453" s="331"/>
      <c r="AE453" s="444"/>
      <c r="AF453" s="444"/>
      <c r="AG453" s="444"/>
      <c r="AH453" s="331"/>
      <c r="AI453" s="444"/>
      <c r="AJ453" s="331"/>
      <c r="AK453" s="331"/>
      <c r="AL453" s="444"/>
      <c r="AM453" s="331"/>
      <c r="AN453" s="331"/>
      <c r="AO453" s="331"/>
      <c r="AP453" s="331"/>
      <c r="AQ453" s="444"/>
      <c r="AR453" s="331"/>
      <c r="AS453" s="331"/>
      <c r="AT453" s="444"/>
      <c r="AU453" s="331"/>
      <c r="AV453" s="331"/>
      <c r="AW453" s="331"/>
      <c r="AX453" s="331"/>
      <c r="AY453" s="331"/>
      <c r="AZ453" s="331"/>
      <c r="BA453" s="331"/>
      <c r="BB453" s="331"/>
      <c r="BC453" s="331"/>
    </row>
    <row r="454" spans="1:55">
      <c r="C454" s="331"/>
      <c r="D454" s="331"/>
      <c r="E454" s="331"/>
      <c r="F454" s="331"/>
      <c r="G454" s="331"/>
      <c r="H454" s="331"/>
      <c r="J454" s="331"/>
      <c r="K454" s="331"/>
      <c r="L454" s="331"/>
      <c r="M454" s="331"/>
      <c r="N454" s="444"/>
      <c r="O454" s="331"/>
      <c r="P454" s="444"/>
      <c r="Q454" s="331"/>
      <c r="R454" s="331"/>
      <c r="T454" s="331"/>
      <c r="U454" s="331"/>
      <c r="V454" s="331"/>
      <c r="W454" s="331"/>
      <c r="X454" s="331"/>
      <c r="Y454" s="444"/>
      <c r="Z454" s="331"/>
      <c r="AA454" s="444"/>
      <c r="AB454" s="331"/>
      <c r="AC454" s="331"/>
      <c r="AD454" s="331"/>
      <c r="AE454" s="331"/>
      <c r="AF454" s="444"/>
      <c r="AG454" s="331"/>
      <c r="AH454" s="331"/>
      <c r="AI454" s="331"/>
      <c r="AJ454" s="331"/>
      <c r="AK454" s="444"/>
      <c r="AL454" s="331"/>
      <c r="AM454" s="444"/>
      <c r="AN454" s="442"/>
      <c r="AO454" s="331"/>
      <c r="AP454" s="444"/>
      <c r="AQ454" s="444"/>
      <c r="AR454" s="444"/>
      <c r="AS454" s="444"/>
      <c r="AT454" s="444"/>
      <c r="AU454" s="444"/>
      <c r="AV454" s="444"/>
      <c r="AW454" s="444"/>
      <c r="AX454" s="444"/>
      <c r="AY454" s="444"/>
      <c r="AZ454" s="444"/>
      <c r="BA454" s="444"/>
      <c r="BB454" s="444"/>
      <c r="BC454" s="444"/>
    </row>
    <row r="455" spans="1:55">
      <c r="B455" s="331"/>
      <c r="D455" s="331"/>
      <c r="F455" s="331"/>
      <c r="G455" s="331"/>
      <c r="H455" s="331"/>
      <c r="I455" s="331"/>
      <c r="J455" s="331"/>
      <c r="K455" s="331"/>
      <c r="L455" s="331"/>
      <c r="M455" s="331"/>
      <c r="N455" s="331"/>
      <c r="O455" s="331"/>
      <c r="P455" s="331"/>
      <c r="Q455" s="331"/>
      <c r="R455" s="331"/>
      <c r="S455" s="331"/>
      <c r="T455" s="331"/>
      <c r="U455" s="331"/>
      <c r="V455" s="331"/>
      <c r="W455" s="331"/>
      <c r="Y455" s="331"/>
      <c r="Z455" s="331"/>
      <c r="AA455" s="331"/>
      <c r="AB455" s="331"/>
      <c r="AC455" s="444"/>
      <c r="AD455" s="444"/>
      <c r="AE455" s="444"/>
      <c r="AF455" s="444"/>
      <c r="AG455" s="444"/>
      <c r="AH455" s="331"/>
      <c r="AI455" s="331"/>
      <c r="AJ455" s="331"/>
      <c r="AK455" s="331"/>
      <c r="AL455" s="331"/>
      <c r="AM455" s="331"/>
      <c r="AN455" s="331"/>
      <c r="AO455" s="444"/>
      <c r="AP455" s="331"/>
      <c r="AQ455" s="444"/>
      <c r="AR455" s="444"/>
      <c r="AS455" s="444"/>
      <c r="AT455" s="444"/>
      <c r="AU455" s="444"/>
      <c r="AV455" s="444"/>
      <c r="AW455" s="444"/>
      <c r="AX455" s="444"/>
      <c r="AY455" s="444"/>
      <c r="AZ455" s="444"/>
      <c r="BA455" s="444"/>
      <c r="BB455" s="444"/>
      <c r="BC455" s="444"/>
    </row>
    <row r="456" spans="1:55">
      <c r="B456" s="331"/>
      <c r="C456" s="331"/>
      <c r="D456" s="331"/>
      <c r="E456" s="331"/>
      <c r="F456" s="444"/>
      <c r="G456" s="444"/>
      <c r="H456" s="331"/>
      <c r="J456" s="331"/>
      <c r="K456" s="331"/>
      <c r="L456" s="331"/>
      <c r="M456" s="331"/>
      <c r="N456" s="331"/>
      <c r="O456" s="331"/>
      <c r="P456" s="331"/>
      <c r="Q456" s="331"/>
      <c r="R456" s="331"/>
      <c r="T456" s="331"/>
      <c r="U456" s="331"/>
      <c r="V456" s="331"/>
      <c r="W456" s="331"/>
      <c r="X456" s="331"/>
      <c r="Y456" s="331"/>
      <c r="Z456" s="331"/>
      <c r="AA456" s="331"/>
      <c r="AB456" s="331"/>
      <c r="AC456" s="331"/>
      <c r="AD456" s="331"/>
      <c r="AE456" s="331"/>
      <c r="AF456" s="331"/>
      <c r="AG456" s="444"/>
      <c r="AH456" s="444"/>
      <c r="AI456" s="331"/>
      <c r="AJ456" s="331"/>
      <c r="AK456" s="331"/>
      <c r="AL456" s="331"/>
      <c r="AM456" s="331"/>
      <c r="AN456" s="444"/>
      <c r="AO456" s="331"/>
      <c r="AP456" s="444"/>
      <c r="AQ456" s="444"/>
      <c r="AR456" s="444"/>
      <c r="AS456" s="444"/>
      <c r="AT456" s="444"/>
      <c r="AU456" s="444"/>
      <c r="AV456" s="444"/>
      <c r="AW456" s="444"/>
      <c r="AX456" s="444"/>
      <c r="AY456" s="444"/>
      <c r="AZ456" s="444"/>
      <c r="BA456" s="444"/>
      <c r="BB456" s="444"/>
      <c r="BC456" s="444"/>
    </row>
    <row r="457" spans="1:55">
      <c r="B457" s="331"/>
      <c r="C457" s="331"/>
      <c r="D457" s="331"/>
      <c r="G457" s="331"/>
      <c r="H457" s="331"/>
      <c r="J457" s="331"/>
      <c r="K457" s="331"/>
      <c r="L457" s="331"/>
      <c r="M457" s="331"/>
      <c r="N457" s="444"/>
      <c r="O457" s="331"/>
      <c r="P457" s="331"/>
      <c r="Q457" s="331"/>
      <c r="R457" s="331"/>
      <c r="T457" s="331"/>
      <c r="U457" s="444"/>
      <c r="V457" s="444"/>
      <c r="W457" s="444"/>
      <c r="X457" s="331"/>
      <c r="Y457" s="331"/>
      <c r="Z457" s="444"/>
      <c r="AA457" s="331"/>
      <c r="AB457" s="331"/>
      <c r="AC457" s="444"/>
      <c r="AD457" s="331"/>
      <c r="AE457" s="444"/>
      <c r="AF457" s="331"/>
      <c r="AG457" s="444"/>
      <c r="AH457" s="331"/>
      <c r="AI457" s="444"/>
      <c r="AJ457" s="331"/>
      <c r="AK457" s="331"/>
      <c r="AL457" s="331"/>
      <c r="AM457" s="444"/>
      <c r="AN457" s="444"/>
      <c r="AO457" s="331"/>
      <c r="AP457" s="331"/>
      <c r="AQ457" s="331"/>
      <c r="AR457" s="331"/>
      <c r="AS457" s="331"/>
      <c r="AT457" s="331"/>
      <c r="AU457" s="331"/>
      <c r="AV457" s="331"/>
      <c r="AW457" s="331"/>
      <c r="AX457" s="331"/>
      <c r="AY457" s="331"/>
      <c r="AZ457" s="331"/>
      <c r="BA457" s="331"/>
      <c r="BB457" s="331"/>
      <c r="BC457" s="331"/>
    </row>
    <row r="458" spans="1:55">
      <c r="A458" s="331"/>
      <c r="B458" s="331"/>
      <c r="C458" s="331"/>
      <c r="D458" s="444"/>
      <c r="E458" s="331"/>
      <c r="F458" s="331"/>
      <c r="G458" s="331"/>
      <c r="H458" s="331"/>
      <c r="J458" s="444"/>
      <c r="K458" s="331"/>
      <c r="L458" s="331"/>
      <c r="M458" s="444"/>
      <c r="N458" s="331"/>
      <c r="O458" s="331"/>
      <c r="P458" s="331"/>
      <c r="Q458" s="331"/>
      <c r="R458" s="331"/>
      <c r="S458" s="331"/>
      <c r="T458" s="331"/>
      <c r="U458" s="444"/>
      <c r="V458" s="331"/>
      <c r="W458" s="444"/>
      <c r="X458" s="331"/>
      <c r="Y458" s="331"/>
      <c r="Z458" s="331"/>
      <c r="AA458" s="331"/>
      <c r="AB458" s="331"/>
      <c r="AC458" s="331"/>
      <c r="AD458" s="444"/>
      <c r="AE458" s="444"/>
      <c r="AF458" s="331"/>
      <c r="AG458" s="444"/>
      <c r="AH458" s="331"/>
      <c r="AI458" s="444"/>
      <c r="AJ458" s="331"/>
      <c r="AK458" s="331"/>
      <c r="AL458" s="331"/>
      <c r="AM458" s="331"/>
      <c r="AN458" s="444"/>
      <c r="AO458" s="331"/>
      <c r="AP458" s="331"/>
      <c r="AQ458" s="444"/>
      <c r="AR458" s="331"/>
      <c r="AS458" s="331"/>
      <c r="AT458" s="331"/>
      <c r="AU458" s="331"/>
      <c r="AV458" s="331"/>
      <c r="AW458" s="331"/>
      <c r="AX458" s="331"/>
      <c r="AY458" s="331"/>
      <c r="AZ458" s="331"/>
      <c r="BA458" s="331"/>
      <c r="BB458" s="331"/>
      <c r="BC458" s="331"/>
    </row>
    <row r="459" spans="1:55">
      <c r="B459" s="331"/>
      <c r="D459" s="331"/>
      <c r="E459" s="331"/>
      <c r="F459" s="331"/>
      <c r="G459" s="331"/>
      <c r="H459" s="331"/>
      <c r="J459" s="331"/>
      <c r="K459" s="331"/>
      <c r="L459" s="331"/>
      <c r="M459" s="331"/>
      <c r="N459" s="444"/>
      <c r="O459" s="331"/>
      <c r="P459" s="444"/>
      <c r="Q459" s="331"/>
      <c r="R459" s="331"/>
      <c r="T459" s="331"/>
      <c r="U459" s="331"/>
      <c r="V459" s="331"/>
      <c r="W459" s="331"/>
      <c r="X459" s="331"/>
      <c r="Y459" s="331"/>
      <c r="Z459" s="331"/>
      <c r="AA459" s="331"/>
      <c r="AB459" s="444"/>
      <c r="AC459" s="331"/>
      <c r="AD459" s="331"/>
      <c r="AE459" s="444"/>
      <c r="AF459" s="331"/>
      <c r="AG459" s="444"/>
      <c r="AH459" s="331"/>
      <c r="AI459" s="444"/>
      <c r="AJ459" s="331"/>
      <c r="AK459" s="444"/>
      <c r="AL459" s="444"/>
      <c r="AM459" s="331"/>
      <c r="AN459" s="331"/>
      <c r="AO459" s="331"/>
      <c r="AP459" s="331"/>
      <c r="AQ459" s="331"/>
      <c r="AR459" s="331"/>
      <c r="AS459" s="331"/>
      <c r="AT459" s="444"/>
      <c r="AU459" s="331"/>
      <c r="AV459" s="331"/>
      <c r="AW459" s="331"/>
      <c r="AX459" s="331"/>
      <c r="AY459" s="331"/>
      <c r="AZ459" s="331"/>
      <c r="BA459" s="331"/>
      <c r="BB459" s="331"/>
      <c r="BC459" s="331"/>
    </row>
    <row r="460" spans="1:55">
      <c r="D460" s="331"/>
      <c r="E460" s="331"/>
      <c r="F460" s="331"/>
      <c r="G460" s="331"/>
      <c r="H460" s="331"/>
      <c r="I460" s="331"/>
      <c r="J460" s="444"/>
      <c r="K460" s="331"/>
      <c r="L460" s="331"/>
      <c r="M460" s="444"/>
      <c r="N460" s="444"/>
      <c r="O460" s="444"/>
      <c r="P460" s="331"/>
      <c r="Q460" s="331"/>
      <c r="S460" s="331"/>
      <c r="T460" s="331"/>
      <c r="U460" s="331"/>
      <c r="V460" s="331"/>
      <c r="W460" s="331"/>
      <c r="X460" s="331"/>
      <c r="Y460" s="331"/>
      <c r="Z460" s="331"/>
      <c r="AA460" s="331"/>
      <c r="AB460" s="444"/>
      <c r="AC460" s="444"/>
      <c r="AD460" s="331"/>
      <c r="AE460" s="444"/>
      <c r="AF460" s="444"/>
      <c r="AG460" s="331"/>
      <c r="AH460" s="331"/>
      <c r="AI460" s="444"/>
      <c r="AJ460" s="331"/>
      <c r="AK460" s="444"/>
      <c r="AL460" s="444"/>
      <c r="AM460" s="444"/>
      <c r="AN460" s="331"/>
      <c r="AO460" s="444"/>
      <c r="AP460" s="331"/>
      <c r="AQ460" s="331"/>
      <c r="AR460" s="331"/>
      <c r="AS460" s="331"/>
      <c r="AT460" s="444"/>
      <c r="AU460" s="444"/>
      <c r="AV460" s="444"/>
      <c r="AW460" s="444"/>
      <c r="AX460" s="444"/>
      <c r="AY460" s="444"/>
      <c r="AZ460" s="444"/>
      <c r="BA460" s="444"/>
      <c r="BB460" s="444"/>
      <c r="BC460" s="444"/>
    </row>
    <row r="461" spans="1:55">
      <c r="B461" s="331"/>
      <c r="D461" s="331"/>
      <c r="E461" s="331"/>
      <c r="F461" s="331"/>
      <c r="G461" s="331"/>
      <c r="H461" s="331"/>
      <c r="J461" s="331"/>
      <c r="K461" s="444"/>
      <c r="L461" s="331"/>
      <c r="M461" s="331"/>
      <c r="N461" s="331"/>
      <c r="O461" s="331"/>
      <c r="P461" s="331"/>
      <c r="Q461" s="331"/>
      <c r="R461" s="331"/>
      <c r="S461" s="331"/>
      <c r="T461" s="331"/>
      <c r="U461" s="331"/>
      <c r="V461" s="444"/>
      <c r="W461" s="331"/>
      <c r="X461" s="331"/>
      <c r="Y461" s="331"/>
      <c r="Z461" s="331"/>
      <c r="AA461" s="331"/>
      <c r="AB461" s="331"/>
      <c r="AC461" s="444"/>
      <c r="AD461" s="331"/>
      <c r="AE461" s="331"/>
      <c r="AF461" s="331"/>
      <c r="AG461" s="331"/>
      <c r="AH461" s="444"/>
      <c r="AI461" s="331"/>
      <c r="AJ461" s="331"/>
      <c r="AK461" s="331"/>
      <c r="AL461" s="331"/>
      <c r="AM461" s="444"/>
      <c r="AN461" s="444"/>
      <c r="AO461" s="331"/>
      <c r="AP461" s="331"/>
      <c r="AQ461" s="331"/>
      <c r="AR461" s="444"/>
      <c r="AS461" s="444"/>
      <c r="AT461" s="444"/>
      <c r="AU461" s="444"/>
      <c r="AV461" s="444"/>
      <c r="AW461" s="444"/>
      <c r="AX461" s="444"/>
      <c r="AY461" s="444"/>
      <c r="AZ461" s="444"/>
      <c r="BA461" s="444"/>
      <c r="BB461" s="444"/>
      <c r="BC461" s="444"/>
    </row>
    <row r="462" spans="1:55">
      <c r="C462" s="331"/>
      <c r="D462" s="331"/>
      <c r="F462" s="331"/>
      <c r="G462" s="331"/>
      <c r="H462" s="331"/>
      <c r="J462" s="331"/>
      <c r="K462" s="331"/>
      <c r="L462" s="331"/>
      <c r="M462" s="331"/>
      <c r="N462" s="331"/>
      <c r="O462" s="331"/>
      <c r="P462" s="331"/>
      <c r="Q462" s="331"/>
      <c r="R462" s="331"/>
      <c r="T462" s="331"/>
      <c r="U462" s="444"/>
      <c r="V462" s="331"/>
      <c r="W462" s="444"/>
      <c r="X462" s="331"/>
      <c r="Y462" s="331"/>
      <c r="Z462" s="331"/>
      <c r="AA462" s="331"/>
      <c r="AB462" s="331"/>
      <c r="AC462" s="331"/>
      <c r="AD462" s="331"/>
      <c r="AE462" s="444"/>
      <c r="AF462" s="444"/>
      <c r="AG462" s="331"/>
      <c r="AH462" s="444"/>
      <c r="AI462" s="444"/>
      <c r="AJ462" s="331"/>
      <c r="AK462" s="444"/>
      <c r="AL462" s="444"/>
      <c r="AM462" s="444"/>
      <c r="AN462" s="444"/>
      <c r="AO462" s="331"/>
      <c r="AP462" s="444"/>
      <c r="AQ462" s="331"/>
      <c r="AR462" s="444"/>
      <c r="AS462" s="444"/>
      <c r="AT462" s="444"/>
      <c r="AU462" s="444"/>
      <c r="AV462" s="444"/>
      <c r="AW462" s="444"/>
      <c r="AX462" s="444"/>
      <c r="AY462" s="444"/>
      <c r="AZ462" s="444"/>
      <c r="BA462" s="444"/>
      <c r="BB462" s="444"/>
      <c r="BC462" s="444"/>
    </row>
    <row r="463" spans="1:55">
      <c r="A463" s="331"/>
      <c r="C463" s="331"/>
      <c r="D463" s="331"/>
      <c r="E463" s="331"/>
      <c r="F463" s="331"/>
      <c r="G463" s="331"/>
      <c r="H463" s="331"/>
      <c r="J463" s="331"/>
      <c r="K463" s="331"/>
      <c r="L463" s="331"/>
      <c r="M463" s="331"/>
      <c r="N463" s="444"/>
      <c r="O463" s="331"/>
      <c r="P463" s="331"/>
      <c r="Q463" s="331"/>
      <c r="R463" s="331"/>
      <c r="S463" s="331"/>
      <c r="T463" s="331"/>
      <c r="U463" s="331"/>
      <c r="V463" s="444"/>
      <c r="W463" s="331"/>
      <c r="X463" s="331"/>
      <c r="Y463" s="331"/>
      <c r="Z463" s="331"/>
      <c r="AB463" s="331"/>
      <c r="AC463" s="444"/>
      <c r="AD463" s="331"/>
      <c r="AE463" s="444"/>
      <c r="AF463" s="444"/>
      <c r="AG463" s="444"/>
      <c r="AH463" s="331"/>
      <c r="AI463" s="331"/>
      <c r="AJ463" s="331"/>
      <c r="AK463" s="331"/>
      <c r="AL463" s="331"/>
      <c r="AM463" s="331"/>
      <c r="AN463" s="444"/>
      <c r="AO463" s="331"/>
      <c r="AP463" s="444"/>
      <c r="AQ463" s="444"/>
      <c r="AR463" s="444"/>
      <c r="AS463" s="444"/>
      <c r="AT463" s="444"/>
      <c r="AU463" s="444"/>
      <c r="AV463" s="444"/>
      <c r="AW463" s="444"/>
      <c r="AX463" s="444"/>
      <c r="AY463" s="444"/>
      <c r="AZ463" s="444"/>
      <c r="BA463" s="444"/>
      <c r="BB463" s="444"/>
      <c r="BC463" s="444"/>
    </row>
    <row r="464" spans="1:55">
      <c r="B464" s="444"/>
      <c r="C464" s="331"/>
      <c r="D464" s="331"/>
      <c r="F464" s="331"/>
      <c r="G464" s="444"/>
      <c r="H464" s="331"/>
      <c r="J464" s="331"/>
      <c r="K464" s="331"/>
      <c r="L464" s="444"/>
      <c r="M464" s="331"/>
      <c r="N464" s="331"/>
      <c r="O464" s="331"/>
      <c r="P464" s="331"/>
      <c r="Q464" s="331"/>
      <c r="R464" s="331"/>
      <c r="T464" s="331"/>
      <c r="U464" s="444"/>
      <c r="V464" s="331"/>
      <c r="W464" s="331"/>
      <c r="Y464" s="331"/>
      <c r="Z464" s="331"/>
      <c r="AA464" s="331"/>
      <c r="AB464" s="331"/>
      <c r="AC464" s="331"/>
      <c r="AD464" s="331"/>
      <c r="AE464" s="331"/>
      <c r="AF464" s="331"/>
      <c r="AG464" s="444"/>
      <c r="AH464" s="444"/>
      <c r="AI464" s="444"/>
      <c r="AJ464" s="331"/>
      <c r="AK464" s="444"/>
      <c r="AL464" s="444"/>
      <c r="AM464" s="331"/>
      <c r="AN464" s="444"/>
      <c r="AO464" s="331"/>
      <c r="AP464" s="331"/>
      <c r="AQ464" s="331"/>
      <c r="AR464" s="444"/>
      <c r="AS464" s="444"/>
      <c r="AT464" s="444"/>
      <c r="AU464" s="444"/>
      <c r="AV464" s="444"/>
      <c r="AW464" s="444"/>
      <c r="AX464" s="444"/>
      <c r="AY464" s="444"/>
      <c r="AZ464" s="444"/>
      <c r="BA464" s="444"/>
      <c r="BB464" s="444"/>
      <c r="BC464" s="444"/>
    </row>
    <row r="465" spans="1:55">
      <c r="D465" s="331"/>
      <c r="F465" s="331"/>
      <c r="G465" s="331"/>
      <c r="H465" s="444"/>
      <c r="J465" s="444"/>
      <c r="K465" s="331"/>
      <c r="L465" s="331"/>
      <c r="M465" s="331"/>
      <c r="N465" s="331"/>
      <c r="O465" s="331"/>
      <c r="P465" s="331"/>
      <c r="Q465" s="331"/>
      <c r="R465" s="331"/>
      <c r="S465" s="331"/>
      <c r="T465" s="331"/>
      <c r="U465" s="444"/>
      <c r="V465" s="331"/>
      <c r="W465" s="331"/>
      <c r="X465" s="331"/>
      <c r="Y465" s="331"/>
      <c r="Z465" s="444"/>
      <c r="AA465" s="444"/>
      <c r="AB465" s="331"/>
      <c r="AC465" s="331"/>
      <c r="AD465" s="331"/>
      <c r="AE465" s="331"/>
      <c r="AF465" s="444"/>
      <c r="AG465" s="444"/>
      <c r="AH465" s="331"/>
      <c r="AI465" s="444"/>
      <c r="AJ465" s="331"/>
      <c r="AK465" s="331"/>
      <c r="AL465" s="331"/>
      <c r="AM465" s="444"/>
      <c r="AN465" s="444"/>
      <c r="AO465" s="444"/>
      <c r="AP465" s="444"/>
      <c r="AQ465" s="444"/>
      <c r="AR465" s="444"/>
      <c r="AS465" s="444"/>
      <c r="AT465" s="444"/>
      <c r="AU465" s="444"/>
      <c r="AV465" s="444"/>
      <c r="AW465" s="444"/>
      <c r="AX465" s="444"/>
      <c r="AY465" s="444"/>
      <c r="AZ465" s="444"/>
      <c r="BA465" s="444"/>
      <c r="BB465" s="444"/>
      <c r="BC465" s="444"/>
    </row>
    <row r="466" spans="1:55">
      <c r="A466" s="331"/>
      <c r="E466" s="331"/>
      <c r="F466" s="331"/>
      <c r="G466" s="331"/>
      <c r="H466" s="331"/>
      <c r="J466" s="331"/>
      <c r="K466" s="331"/>
      <c r="L466" s="331"/>
      <c r="M466" s="444"/>
      <c r="N466" s="331"/>
      <c r="O466" s="331"/>
      <c r="P466" s="331"/>
      <c r="Q466" s="331"/>
      <c r="R466" s="331"/>
      <c r="S466" s="331"/>
      <c r="T466" s="444"/>
      <c r="U466" s="444"/>
      <c r="V466" s="444"/>
      <c r="W466" s="331"/>
      <c r="X466" s="331"/>
      <c r="Y466" s="331"/>
      <c r="Z466" s="331"/>
      <c r="AA466" s="331"/>
      <c r="AB466" s="331"/>
      <c r="AC466" s="331"/>
      <c r="AD466" s="331"/>
      <c r="AE466" s="331"/>
      <c r="AF466" s="444"/>
      <c r="AG466" s="444"/>
      <c r="AH466" s="331"/>
      <c r="AI466" s="444"/>
      <c r="AJ466" s="331"/>
      <c r="AK466" s="331"/>
      <c r="AL466" s="444"/>
      <c r="AM466" s="331"/>
      <c r="AN466" s="331"/>
      <c r="AO466" s="331"/>
      <c r="AP466" s="444"/>
      <c r="AQ466" s="444"/>
      <c r="AR466" s="444"/>
      <c r="AS466" s="444"/>
      <c r="AT466" s="444"/>
      <c r="AU466" s="444"/>
      <c r="AV466" s="444"/>
      <c r="AW466" s="444"/>
      <c r="AX466" s="444"/>
      <c r="AY466" s="444"/>
      <c r="AZ466" s="444"/>
      <c r="BA466" s="444"/>
      <c r="BB466" s="444"/>
      <c r="BC466" s="444"/>
    </row>
    <row r="467" spans="1:55">
      <c r="B467" s="331"/>
      <c r="E467" s="331"/>
      <c r="F467" s="331"/>
      <c r="G467" s="331"/>
      <c r="H467" s="444"/>
      <c r="J467" s="331"/>
      <c r="K467" s="331"/>
      <c r="L467" s="331"/>
      <c r="M467" s="331"/>
      <c r="N467" s="331"/>
      <c r="O467" s="331"/>
      <c r="P467" s="331"/>
      <c r="Q467" s="331"/>
      <c r="R467" s="331"/>
      <c r="T467" s="331"/>
      <c r="U467" s="444"/>
      <c r="V467" s="331"/>
      <c r="W467" s="331"/>
      <c r="X467" s="331"/>
      <c r="Y467" s="331"/>
      <c r="Z467" s="331"/>
      <c r="AA467" s="331"/>
      <c r="AB467" s="331"/>
      <c r="AC467" s="444"/>
      <c r="AD467" s="444"/>
      <c r="AE467" s="331"/>
      <c r="AF467" s="444"/>
      <c r="AG467" s="331"/>
      <c r="AH467" s="331"/>
      <c r="AI467" s="444"/>
      <c r="AJ467" s="331"/>
      <c r="AK467" s="331"/>
      <c r="AL467" s="444"/>
      <c r="AM467" s="444"/>
      <c r="AN467" s="331"/>
      <c r="AO467" s="331"/>
      <c r="AP467" s="331"/>
      <c r="AQ467" s="444"/>
      <c r="AR467" s="444"/>
      <c r="AS467" s="444"/>
      <c r="AT467" s="444"/>
      <c r="AU467" s="444"/>
      <c r="AV467" s="444"/>
      <c r="AW467" s="444"/>
      <c r="AX467" s="444"/>
      <c r="AY467" s="444"/>
      <c r="AZ467" s="444"/>
      <c r="BA467" s="444"/>
      <c r="BB467" s="444"/>
      <c r="BC467" s="444"/>
    </row>
    <row r="468" spans="1:55">
      <c r="C468" s="331"/>
      <c r="D468" s="444"/>
      <c r="E468" s="331"/>
      <c r="G468" s="331"/>
      <c r="H468" s="331"/>
      <c r="J468" s="331"/>
      <c r="K468" s="331"/>
      <c r="L468" s="331"/>
      <c r="M468" s="331"/>
      <c r="N468" s="331"/>
      <c r="O468" s="331"/>
      <c r="P468" s="331"/>
      <c r="Q468" s="331"/>
      <c r="R468" s="331"/>
      <c r="S468" s="331"/>
      <c r="T468" s="331"/>
      <c r="U468" s="331"/>
      <c r="V468" s="331"/>
      <c r="W468" s="444"/>
      <c r="X468" s="331"/>
      <c r="Y468" s="331"/>
      <c r="Z468" s="331"/>
      <c r="AA468" s="444"/>
      <c r="AB468" s="331"/>
      <c r="AC468" s="331"/>
      <c r="AD468" s="331"/>
      <c r="AE468" s="331"/>
      <c r="AF468" s="331"/>
      <c r="AG468" s="331"/>
      <c r="AH468" s="331"/>
      <c r="AI468" s="444"/>
      <c r="AJ468" s="331"/>
      <c r="AK468" s="444"/>
      <c r="AL468" s="331"/>
      <c r="AM468" s="331"/>
      <c r="AN468" s="331"/>
      <c r="AO468" s="444"/>
      <c r="AP468" s="331"/>
      <c r="AQ468" s="331"/>
      <c r="AR468" s="331"/>
      <c r="AS468" s="331"/>
      <c r="AT468" s="331"/>
      <c r="AU468" s="444"/>
      <c r="AV468" s="444"/>
      <c r="AW468" s="444"/>
      <c r="AX468" s="444"/>
      <c r="AY468" s="444"/>
      <c r="AZ468" s="444"/>
      <c r="BA468" s="444"/>
      <c r="BB468" s="444"/>
      <c r="BC468" s="444"/>
    </row>
    <row r="469" spans="1:55">
      <c r="A469" s="331"/>
      <c r="B469" s="331"/>
      <c r="C469" s="331"/>
      <c r="D469" s="331"/>
      <c r="E469" s="331"/>
      <c r="F469" s="331"/>
      <c r="G469" s="331"/>
      <c r="H469" s="444"/>
      <c r="J469" s="331"/>
      <c r="K469" s="331"/>
      <c r="L469" s="331"/>
      <c r="M469" s="331"/>
      <c r="N469" s="331"/>
      <c r="O469" s="331"/>
      <c r="P469" s="331"/>
      <c r="Q469" s="331"/>
      <c r="R469" s="331"/>
      <c r="T469" s="331"/>
      <c r="U469" s="444"/>
      <c r="V469" s="331"/>
      <c r="W469" s="444"/>
      <c r="X469" s="331"/>
      <c r="Y469" s="331"/>
      <c r="Z469" s="331"/>
      <c r="AA469" s="331"/>
      <c r="AB469" s="331"/>
      <c r="AC469" s="331"/>
      <c r="AD469" s="331"/>
      <c r="AE469" s="331"/>
      <c r="AF469" s="331"/>
      <c r="AG469" s="331"/>
      <c r="AH469" s="331"/>
      <c r="AI469" s="331"/>
      <c r="AJ469" s="331"/>
      <c r="AK469" s="444"/>
      <c r="AL469" s="331"/>
      <c r="AM469" s="331"/>
      <c r="AN469" s="331"/>
      <c r="AO469" s="331"/>
      <c r="AP469" s="444"/>
      <c r="AQ469" s="444"/>
      <c r="AR469" s="444"/>
      <c r="AS469" s="444"/>
      <c r="AT469" s="444"/>
      <c r="AU469" s="444"/>
      <c r="AV469" s="444"/>
      <c r="AW469" s="444"/>
      <c r="AX469" s="444"/>
      <c r="AY469" s="444"/>
      <c r="AZ469" s="444"/>
      <c r="BA469" s="444"/>
      <c r="BB469" s="444"/>
      <c r="BC469" s="444"/>
    </row>
    <row r="470" spans="1:55">
      <c r="A470" s="331"/>
      <c r="B470" s="444"/>
      <c r="E470" s="331"/>
      <c r="F470" s="331"/>
      <c r="G470" s="331"/>
      <c r="H470" s="331"/>
      <c r="I470" s="331"/>
      <c r="J470" s="331"/>
      <c r="K470" s="331"/>
      <c r="L470" s="331"/>
      <c r="M470" s="331"/>
      <c r="N470" s="444"/>
      <c r="O470" s="331"/>
      <c r="P470" s="444"/>
      <c r="Q470" s="331"/>
      <c r="R470" s="331"/>
      <c r="T470" s="331"/>
      <c r="U470" s="444"/>
      <c r="V470" s="444"/>
      <c r="W470" s="444"/>
      <c r="X470" s="331"/>
      <c r="Y470" s="331"/>
      <c r="Z470" s="444"/>
      <c r="AA470" s="331"/>
      <c r="AB470" s="444"/>
      <c r="AC470" s="331"/>
      <c r="AD470" s="444"/>
      <c r="AE470" s="331"/>
      <c r="AF470" s="331"/>
      <c r="AG470" s="444"/>
      <c r="AH470" s="331"/>
      <c r="AI470" s="331"/>
      <c r="AK470" s="331"/>
      <c r="AL470" s="444"/>
      <c r="AM470" s="331"/>
      <c r="AN470" s="444"/>
      <c r="AO470" s="444"/>
      <c r="AP470" s="331"/>
      <c r="AQ470" s="444"/>
      <c r="AR470" s="331"/>
      <c r="AS470" s="331"/>
      <c r="AT470" s="331"/>
      <c r="AU470" s="331"/>
      <c r="AV470" s="331"/>
      <c r="AW470" s="331"/>
      <c r="AX470" s="331"/>
      <c r="AY470" s="331"/>
      <c r="AZ470" s="331"/>
      <c r="BA470" s="331"/>
      <c r="BB470" s="331"/>
      <c r="BC470" s="331"/>
    </row>
    <row r="471" spans="1:55">
      <c r="A471" s="331"/>
      <c r="E471" s="331"/>
      <c r="F471" s="331"/>
      <c r="G471" s="331"/>
      <c r="H471" s="331"/>
      <c r="J471" s="444"/>
      <c r="K471" s="331"/>
      <c r="L471" s="331"/>
      <c r="M471" s="331"/>
      <c r="N471" s="331"/>
      <c r="O471" s="444"/>
      <c r="P471" s="331"/>
      <c r="Q471" s="331"/>
      <c r="R471" s="331"/>
      <c r="S471" s="331"/>
      <c r="T471" s="331"/>
      <c r="U471" s="444"/>
      <c r="V471" s="444"/>
      <c r="W471" s="331"/>
      <c r="X471" s="331"/>
      <c r="Y471" s="331"/>
      <c r="Z471" s="331"/>
      <c r="AA471" s="331"/>
      <c r="AB471" s="444"/>
      <c r="AC471" s="444"/>
      <c r="AD471" s="331"/>
      <c r="AE471" s="331"/>
      <c r="AF471" s="444"/>
      <c r="AG471" s="444"/>
      <c r="AH471" s="331"/>
      <c r="AI471" s="331"/>
      <c r="AJ471" s="331"/>
      <c r="AK471" s="444"/>
      <c r="AL471" s="444"/>
      <c r="AM471" s="331"/>
      <c r="AN471" s="444"/>
      <c r="AO471" s="331"/>
      <c r="AP471" s="444"/>
      <c r="AQ471" s="444"/>
      <c r="AR471" s="444"/>
      <c r="AS471" s="444"/>
      <c r="AT471" s="444"/>
      <c r="AU471" s="444"/>
      <c r="AV471" s="444"/>
      <c r="AW471" s="444"/>
      <c r="AX471" s="444"/>
      <c r="AY471" s="444"/>
      <c r="AZ471" s="444"/>
      <c r="BA471" s="444"/>
      <c r="BB471" s="444"/>
      <c r="BC471" s="444"/>
    </row>
    <row r="472" spans="1:55">
      <c r="D472" s="331"/>
      <c r="E472" s="331"/>
      <c r="F472" s="331"/>
      <c r="G472" s="331"/>
      <c r="H472" s="331"/>
      <c r="I472" s="331"/>
      <c r="J472" s="331"/>
      <c r="K472" s="444"/>
      <c r="L472" s="331"/>
      <c r="M472" s="331"/>
      <c r="N472" s="331"/>
      <c r="O472" s="331"/>
      <c r="P472" s="331"/>
      <c r="Q472" s="331"/>
      <c r="R472" s="331"/>
      <c r="S472" s="331"/>
      <c r="T472" s="444"/>
      <c r="U472" s="331"/>
      <c r="V472" s="444"/>
      <c r="W472" s="444"/>
      <c r="X472" s="331"/>
      <c r="Y472" s="444"/>
      <c r="Z472" s="331"/>
      <c r="AA472" s="444"/>
      <c r="AB472" s="331"/>
      <c r="AC472" s="444"/>
      <c r="AD472" s="331"/>
      <c r="AE472" s="331"/>
      <c r="AF472" s="331"/>
      <c r="AG472" s="331"/>
      <c r="AH472" s="331"/>
      <c r="AI472" s="444"/>
      <c r="AJ472" s="331"/>
      <c r="AK472" s="444"/>
      <c r="AL472" s="444"/>
      <c r="AM472" s="331"/>
      <c r="AN472" s="331"/>
      <c r="AO472" s="331"/>
      <c r="AP472" s="444"/>
      <c r="AQ472" s="444"/>
      <c r="AR472" s="444"/>
      <c r="AS472" s="444"/>
      <c r="AT472" s="444"/>
      <c r="AU472" s="444"/>
      <c r="AV472" s="444"/>
      <c r="AW472" s="444"/>
      <c r="AX472" s="444"/>
      <c r="AY472" s="444"/>
      <c r="AZ472" s="444"/>
      <c r="BA472" s="444"/>
      <c r="BB472" s="444"/>
      <c r="BC472" s="444"/>
    </row>
    <row r="473" spans="1:55">
      <c r="B473" s="331"/>
      <c r="D473" s="331"/>
      <c r="E473" s="331"/>
      <c r="F473" s="331"/>
      <c r="G473" s="331"/>
      <c r="H473" s="331"/>
      <c r="J473" s="331"/>
      <c r="K473" s="331"/>
      <c r="L473" s="331"/>
      <c r="M473" s="331"/>
      <c r="N473" s="444"/>
      <c r="O473" s="331"/>
      <c r="P473" s="331"/>
      <c r="Q473" s="331"/>
      <c r="R473" s="331"/>
      <c r="T473" s="331"/>
      <c r="U473" s="331"/>
      <c r="V473" s="331"/>
      <c r="W473" s="331"/>
      <c r="X473" s="331"/>
      <c r="Y473" s="331"/>
      <c r="Z473" s="331"/>
      <c r="AA473" s="331"/>
      <c r="AB473" s="331"/>
      <c r="AC473" s="444"/>
      <c r="AD473" s="331"/>
      <c r="AE473" s="331"/>
      <c r="AF473" s="444"/>
      <c r="AG473" s="444"/>
      <c r="AH473" s="331"/>
      <c r="AI473" s="331"/>
      <c r="AJ473" s="331"/>
      <c r="AK473" s="444"/>
      <c r="AL473" s="444"/>
      <c r="AM473" s="331"/>
      <c r="AN473" s="331"/>
      <c r="AO473" s="331"/>
      <c r="AP473" s="331"/>
      <c r="AQ473" s="331"/>
      <c r="AR473" s="444"/>
      <c r="AS473" s="444"/>
      <c r="AT473" s="444"/>
      <c r="AU473" s="444"/>
      <c r="AV473" s="444"/>
      <c r="AW473" s="444"/>
      <c r="AX473" s="444"/>
      <c r="AY473" s="444"/>
      <c r="AZ473" s="444"/>
      <c r="BA473" s="444"/>
      <c r="BB473" s="444"/>
      <c r="BC473" s="444"/>
    </row>
    <row r="474" spans="1:55">
      <c r="A474" s="331"/>
      <c r="B474" s="331"/>
      <c r="C474" s="331"/>
      <c r="D474" s="331"/>
      <c r="E474" s="331"/>
      <c r="F474" s="331"/>
      <c r="G474" s="331"/>
      <c r="H474" s="331"/>
      <c r="I474" s="331"/>
      <c r="J474" s="331"/>
      <c r="K474" s="444"/>
      <c r="L474" s="331"/>
      <c r="M474" s="331"/>
      <c r="N474" s="331"/>
      <c r="O474" s="331"/>
      <c r="P474" s="444"/>
      <c r="Q474" s="331"/>
      <c r="R474" s="331"/>
      <c r="S474" s="331"/>
      <c r="T474" s="444"/>
      <c r="U474" s="444"/>
      <c r="V474" s="331"/>
      <c r="W474" s="444"/>
      <c r="X474" s="331"/>
      <c r="Y474" s="331"/>
      <c r="Z474" s="331"/>
      <c r="AA474" s="331"/>
      <c r="AB474" s="331"/>
      <c r="AC474" s="444"/>
      <c r="AD474" s="331"/>
      <c r="AE474" s="331"/>
      <c r="AF474" s="331"/>
      <c r="AG474" s="444"/>
      <c r="AH474" s="331"/>
      <c r="AI474" s="331"/>
      <c r="AJ474" s="331"/>
      <c r="AK474" s="444"/>
      <c r="AL474" s="444"/>
      <c r="AM474" s="331"/>
      <c r="AN474" s="331"/>
      <c r="AO474" s="331"/>
      <c r="AP474" s="444"/>
      <c r="AQ474" s="331"/>
      <c r="AR474" s="331"/>
      <c r="AS474" s="331"/>
      <c r="AT474" s="331"/>
      <c r="AU474" s="331"/>
      <c r="AV474" s="331"/>
      <c r="AW474" s="331"/>
      <c r="AX474" s="331"/>
      <c r="AY474" s="331"/>
      <c r="AZ474" s="331"/>
      <c r="BA474" s="331"/>
      <c r="BB474" s="331"/>
      <c r="BC474" s="331"/>
    </row>
    <row r="475" spans="1:55">
      <c r="A475" s="331"/>
      <c r="B475" s="331"/>
      <c r="D475" s="331"/>
      <c r="E475" s="331"/>
      <c r="F475" s="444"/>
      <c r="G475" s="331"/>
      <c r="H475" s="331"/>
      <c r="J475" s="331"/>
      <c r="K475" s="331"/>
      <c r="L475" s="331"/>
      <c r="M475" s="331"/>
      <c r="N475" s="331"/>
      <c r="O475" s="331"/>
      <c r="P475" s="331"/>
      <c r="Q475" s="331"/>
      <c r="R475" s="331"/>
      <c r="T475" s="331"/>
      <c r="U475" s="331"/>
      <c r="V475" s="331"/>
      <c r="W475" s="331"/>
      <c r="X475" s="331"/>
      <c r="Y475" s="331"/>
      <c r="Z475" s="331"/>
      <c r="AA475" s="331"/>
      <c r="AB475" s="331"/>
      <c r="AC475" s="444"/>
      <c r="AD475" s="331"/>
      <c r="AE475" s="331"/>
      <c r="AF475" s="331"/>
      <c r="AG475" s="331"/>
      <c r="AH475" s="331"/>
      <c r="AI475" s="444"/>
      <c r="AJ475" s="331"/>
      <c r="AK475" s="444"/>
      <c r="AL475" s="444"/>
      <c r="AM475" s="331"/>
      <c r="AN475" s="331"/>
      <c r="AO475" s="331"/>
      <c r="AP475" s="331"/>
      <c r="AQ475" s="444"/>
      <c r="AR475" s="444"/>
      <c r="AS475" s="444"/>
      <c r="AT475" s="444"/>
      <c r="AU475" s="444"/>
      <c r="AV475" s="444"/>
      <c r="AW475" s="444"/>
      <c r="AX475" s="444"/>
      <c r="AY475" s="444"/>
      <c r="AZ475" s="444"/>
      <c r="BA475" s="444"/>
      <c r="BB475" s="444"/>
      <c r="BC475" s="444"/>
    </row>
    <row r="476" spans="1:55">
      <c r="A476" s="331"/>
      <c r="D476" s="331"/>
      <c r="E476" s="331"/>
      <c r="F476" s="331"/>
      <c r="G476" s="331"/>
      <c r="H476" s="331"/>
      <c r="J476" s="331"/>
      <c r="K476" s="331"/>
      <c r="L476" s="331"/>
      <c r="M476" s="331"/>
      <c r="N476" s="444"/>
      <c r="O476" s="331"/>
      <c r="P476" s="444"/>
      <c r="R476" s="331"/>
      <c r="S476" s="331"/>
      <c r="T476" s="444"/>
      <c r="U476" s="331"/>
      <c r="V476" s="331"/>
      <c r="W476" s="444"/>
      <c r="X476" s="331"/>
      <c r="Y476" s="444"/>
      <c r="Z476" s="331"/>
      <c r="AA476" s="444"/>
      <c r="AB476" s="331"/>
      <c r="AC476" s="331"/>
      <c r="AD476" s="331"/>
      <c r="AE476" s="444"/>
      <c r="AF476" s="331"/>
      <c r="AG476" s="331"/>
      <c r="AH476" s="331"/>
      <c r="AI476" s="444"/>
      <c r="AJ476" s="331"/>
      <c r="AK476" s="331"/>
      <c r="AL476" s="331"/>
      <c r="AM476" s="331"/>
      <c r="AN476" s="331"/>
      <c r="AO476" s="331"/>
      <c r="AP476" s="444"/>
      <c r="AQ476" s="444"/>
      <c r="AR476" s="444"/>
      <c r="AS476" s="444"/>
      <c r="AT476" s="444"/>
      <c r="AU476" s="444"/>
      <c r="AV476" s="444"/>
      <c r="AW476" s="444"/>
      <c r="AX476" s="444"/>
      <c r="AY476" s="444"/>
      <c r="AZ476" s="444"/>
      <c r="BA476" s="444"/>
      <c r="BB476" s="444"/>
      <c r="BC476" s="444"/>
    </row>
    <row r="477" spans="1:55">
      <c r="A477" s="331"/>
      <c r="B477" s="331"/>
      <c r="C477" s="331"/>
      <c r="D477" s="331"/>
      <c r="E477" s="331"/>
      <c r="F477" s="331"/>
      <c r="G477" s="331"/>
      <c r="H477" s="331"/>
      <c r="J477" s="331"/>
      <c r="K477" s="331"/>
      <c r="L477" s="444"/>
      <c r="M477" s="331"/>
      <c r="N477" s="331"/>
      <c r="O477" s="331"/>
      <c r="P477" s="331"/>
      <c r="Q477" s="331"/>
      <c r="R477" s="331"/>
      <c r="T477" s="331"/>
      <c r="U477" s="331"/>
      <c r="V477" s="331"/>
      <c r="W477" s="444"/>
      <c r="X477" s="331"/>
      <c r="Y477" s="331"/>
      <c r="Z477" s="331"/>
      <c r="AA477" s="331"/>
      <c r="AB477" s="331"/>
      <c r="AC477" s="444"/>
      <c r="AD477" s="444"/>
      <c r="AE477" s="331"/>
      <c r="AF477" s="331"/>
      <c r="AG477" s="444"/>
      <c r="AH477" s="331"/>
      <c r="AI477" s="444"/>
      <c r="AJ477" s="331"/>
      <c r="AK477" s="331"/>
      <c r="AL477" s="331"/>
      <c r="AM477" s="331"/>
      <c r="AN477" s="444"/>
      <c r="AO477" s="444"/>
      <c r="AP477" s="331"/>
      <c r="AQ477" s="331"/>
      <c r="AR477" s="444"/>
      <c r="AS477" s="444"/>
      <c r="AT477" s="444"/>
      <c r="AU477" s="444"/>
      <c r="AV477" s="444"/>
      <c r="AW477" s="444"/>
      <c r="AX477" s="444"/>
      <c r="AY477" s="444"/>
      <c r="AZ477" s="444"/>
      <c r="BA477" s="444"/>
      <c r="BB477" s="444"/>
      <c r="BC477" s="444"/>
    </row>
    <row r="478" spans="1:55">
      <c r="A478" s="331"/>
      <c r="B478" s="331"/>
      <c r="C478" s="331"/>
      <c r="D478" s="331"/>
      <c r="E478" s="331"/>
      <c r="F478" s="331"/>
      <c r="G478" s="444"/>
      <c r="H478" s="444"/>
      <c r="J478" s="331"/>
      <c r="K478" s="331"/>
      <c r="L478" s="331"/>
      <c r="M478" s="331"/>
      <c r="N478" s="444"/>
      <c r="O478" s="331"/>
      <c r="P478" s="331"/>
      <c r="Q478" s="331"/>
      <c r="R478" s="331"/>
      <c r="T478" s="331"/>
      <c r="U478" s="444"/>
      <c r="V478" s="444"/>
      <c r="W478" s="444"/>
      <c r="X478" s="331"/>
      <c r="Y478" s="331"/>
      <c r="Z478" s="444"/>
      <c r="AA478" s="331"/>
      <c r="AB478" s="331"/>
      <c r="AC478" s="331"/>
      <c r="AD478" s="331"/>
      <c r="AE478" s="444"/>
      <c r="AF478" s="444"/>
      <c r="AG478" s="444"/>
      <c r="AH478" s="444"/>
      <c r="AI478" s="444"/>
      <c r="AJ478" s="331"/>
      <c r="AK478" s="331"/>
      <c r="AL478" s="331"/>
      <c r="AM478" s="331"/>
      <c r="AN478" s="331"/>
      <c r="AO478" s="331"/>
      <c r="AP478" s="331"/>
      <c r="AQ478" s="331"/>
      <c r="AR478" s="444"/>
      <c r="AS478" s="444"/>
      <c r="AT478" s="444"/>
      <c r="AU478" s="444"/>
      <c r="AV478" s="444"/>
      <c r="AW478" s="444"/>
      <c r="AX478" s="444"/>
      <c r="AY478" s="444"/>
      <c r="AZ478" s="444"/>
      <c r="BA478" s="444"/>
      <c r="BB478" s="444"/>
      <c r="BC478" s="444"/>
    </row>
    <row r="479" spans="1:55">
      <c r="A479" s="331"/>
      <c r="E479" s="331"/>
      <c r="F479" s="331"/>
      <c r="G479" s="331"/>
      <c r="H479" s="331"/>
      <c r="J479" s="331"/>
      <c r="K479" s="331"/>
      <c r="L479" s="331"/>
      <c r="M479" s="331"/>
      <c r="N479" s="331"/>
      <c r="O479" s="331"/>
      <c r="P479" s="331"/>
      <c r="Q479" s="331"/>
      <c r="R479" s="331"/>
      <c r="S479" s="331"/>
      <c r="T479" s="331"/>
      <c r="U479" s="331"/>
      <c r="V479" s="331"/>
      <c r="W479" s="331"/>
      <c r="X479" s="331"/>
      <c r="Y479" s="331"/>
      <c r="Z479" s="331"/>
      <c r="AA479" s="444"/>
      <c r="AB479" s="444"/>
      <c r="AC479" s="331"/>
      <c r="AD479" s="444"/>
      <c r="AE479" s="331"/>
      <c r="AF479" s="331"/>
      <c r="AG479" s="444"/>
      <c r="AH479" s="444"/>
      <c r="AI479" s="331"/>
      <c r="AJ479" s="331"/>
      <c r="AK479" s="444"/>
      <c r="AL479" s="331"/>
      <c r="AM479" s="331"/>
      <c r="AN479" s="331"/>
      <c r="AO479" s="331"/>
      <c r="AP479" s="444"/>
      <c r="AQ479" s="444"/>
      <c r="AR479" s="444"/>
      <c r="AS479" s="444"/>
      <c r="AT479" s="444"/>
      <c r="AU479" s="444"/>
      <c r="AV479" s="444"/>
      <c r="AW479" s="444"/>
      <c r="AX479" s="444"/>
      <c r="AY479" s="444"/>
      <c r="AZ479" s="444"/>
      <c r="BA479" s="444"/>
      <c r="BB479" s="444"/>
      <c r="BC479" s="444"/>
    </row>
    <row r="480" spans="1:55">
      <c r="B480" s="331"/>
      <c r="D480" s="331"/>
      <c r="F480" s="331"/>
      <c r="G480" s="331"/>
      <c r="H480" s="331"/>
      <c r="I480" s="331"/>
      <c r="J480" s="331"/>
      <c r="K480" s="331"/>
      <c r="L480" s="331"/>
      <c r="M480" s="331"/>
      <c r="N480" s="331"/>
      <c r="O480" s="331"/>
      <c r="P480" s="331"/>
      <c r="Q480" s="331"/>
      <c r="R480" s="331"/>
      <c r="T480" s="331"/>
      <c r="U480" s="331"/>
      <c r="V480" s="331"/>
      <c r="W480" s="331"/>
      <c r="X480" s="331"/>
      <c r="Y480" s="331"/>
      <c r="Z480" s="331"/>
      <c r="AA480" s="331"/>
      <c r="AB480" s="331"/>
      <c r="AC480" s="444"/>
      <c r="AD480" s="331"/>
      <c r="AE480" s="444"/>
      <c r="AF480" s="331"/>
      <c r="AG480" s="444"/>
      <c r="AH480" s="331"/>
      <c r="AI480" s="444"/>
      <c r="AJ480" s="331"/>
      <c r="AK480" s="444"/>
      <c r="AL480" s="444"/>
      <c r="AM480" s="444"/>
      <c r="AN480" s="331"/>
      <c r="AO480" s="444"/>
      <c r="AP480" s="331"/>
      <c r="AQ480" s="331"/>
      <c r="AR480" s="331"/>
      <c r="AS480" s="331"/>
      <c r="AT480" s="331"/>
      <c r="AU480" s="331"/>
      <c r="AV480" s="331"/>
      <c r="AW480" s="331"/>
      <c r="AX480" s="331"/>
      <c r="AY480" s="331"/>
      <c r="AZ480" s="331"/>
      <c r="BA480" s="331"/>
      <c r="BB480" s="331"/>
      <c r="BC480" s="331"/>
    </row>
    <row r="481" spans="1:55">
      <c r="B481" s="331"/>
      <c r="C481" s="331"/>
      <c r="D481" s="331"/>
      <c r="F481" s="331"/>
      <c r="G481" s="331"/>
      <c r="H481" s="331"/>
      <c r="I481" s="331"/>
      <c r="J481" s="331"/>
      <c r="K481" s="331"/>
      <c r="L481" s="331"/>
      <c r="M481" s="331"/>
      <c r="N481" s="444"/>
      <c r="O481" s="331"/>
      <c r="P481" s="331"/>
      <c r="Q481" s="331"/>
      <c r="R481" s="331"/>
      <c r="S481" s="331"/>
      <c r="T481" s="331"/>
      <c r="U481" s="444"/>
      <c r="V481" s="444"/>
      <c r="W481" s="444"/>
      <c r="Y481" s="331"/>
      <c r="Z481" s="331"/>
      <c r="AA481" s="331"/>
      <c r="AB481" s="331"/>
      <c r="AC481" s="444"/>
      <c r="AD481" s="331"/>
      <c r="AE481" s="444"/>
      <c r="AF481" s="444"/>
      <c r="AG481" s="331"/>
      <c r="AH481" s="444"/>
      <c r="AI481" s="444"/>
      <c r="AJ481" s="331"/>
      <c r="AK481" s="331"/>
      <c r="AL481" s="331"/>
      <c r="AM481" s="444"/>
      <c r="AN481" s="331"/>
      <c r="AO481" s="331"/>
      <c r="AP481" s="331"/>
      <c r="AQ481" s="444"/>
      <c r="AR481" s="331"/>
      <c r="AS481" s="331"/>
      <c r="AT481" s="444"/>
      <c r="AU481" s="331"/>
      <c r="AV481" s="331"/>
      <c r="AW481" s="331"/>
      <c r="AX481" s="331"/>
      <c r="AY481" s="331"/>
      <c r="AZ481" s="331"/>
      <c r="BA481" s="331"/>
      <c r="BB481" s="331"/>
      <c r="BC481" s="331"/>
    </row>
    <row r="482" spans="1:55">
      <c r="B482" s="331"/>
      <c r="D482" s="331"/>
      <c r="E482" s="331"/>
      <c r="F482" s="444"/>
      <c r="G482" s="331"/>
      <c r="H482" s="331"/>
      <c r="J482" s="331"/>
      <c r="K482" s="331"/>
      <c r="L482" s="331"/>
      <c r="M482" s="331"/>
      <c r="N482" s="331"/>
      <c r="O482" s="331"/>
      <c r="P482" s="331"/>
      <c r="R482" s="331"/>
      <c r="T482" s="444"/>
      <c r="U482" s="444"/>
      <c r="V482" s="331"/>
      <c r="W482" s="331"/>
      <c r="X482" s="331"/>
      <c r="Y482" s="331"/>
      <c r="Z482" s="331"/>
      <c r="AA482" s="331"/>
      <c r="AB482" s="331"/>
      <c r="AC482" s="331"/>
      <c r="AD482" s="331"/>
      <c r="AE482" s="444"/>
      <c r="AF482" s="444"/>
      <c r="AG482" s="331"/>
      <c r="AH482" s="444"/>
      <c r="AI482" s="444"/>
      <c r="AJ482" s="331"/>
      <c r="AK482" s="331"/>
      <c r="AL482" s="331"/>
      <c r="AM482" s="331"/>
      <c r="AN482" s="331"/>
      <c r="AO482" s="331"/>
      <c r="AP482" s="444"/>
      <c r="AQ482" s="444"/>
      <c r="AR482" s="444"/>
      <c r="AS482" s="444"/>
      <c r="AT482" s="444"/>
      <c r="AU482" s="444"/>
      <c r="AV482" s="444"/>
      <c r="AW482" s="444"/>
      <c r="AX482" s="444"/>
      <c r="AY482" s="444"/>
      <c r="AZ482" s="444"/>
      <c r="BA482" s="444"/>
      <c r="BB482" s="444"/>
      <c r="BC482" s="444"/>
    </row>
    <row r="483" spans="1:55">
      <c r="A483" s="331"/>
      <c r="D483" s="331"/>
      <c r="E483" s="331"/>
      <c r="F483" s="331"/>
      <c r="G483" s="331"/>
      <c r="H483" s="444"/>
      <c r="J483" s="331"/>
      <c r="K483" s="331"/>
      <c r="L483" s="331"/>
      <c r="M483" s="444"/>
      <c r="N483" s="331"/>
      <c r="O483" s="331"/>
      <c r="P483" s="331"/>
      <c r="Q483" s="331"/>
      <c r="R483" s="331"/>
      <c r="S483" s="331"/>
      <c r="T483" s="331"/>
      <c r="U483" s="331"/>
      <c r="V483" s="444"/>
      <c r="W483" s="331"/>
      <c r="X483" s="331"/>
      <c r="Y483" s="331"/>
      <c r="Z483" s="331"/>
      <c r="AA483" s="444"/>
      <c r="AB483" s="331"/>
      <c r="AC483" s="444"/>
      <c r="AD483" s="331"/>
      <c r="AE483" s="444"/>
      <c r="AF483" s="444"/>
      <c r="AG483" s="444"/>
      <c r="AH483" s="331"/>
      <c r="AI483" s="331"/>
      <c r="AJ483" s="331"/>
      <c r="AK483" s="331"/>
      <c r="AL483" s="331"/>
      <c r="AM483" s="331"/>
      <c r="AN483" s="331"/>
      <c r="AO483" s="331"/>
      <c r="AP483" s="331"/>
      <c r="AQ483" s="444"/>
      <c r="AR483" s="444"/>
      <c r="AS483" s="444"/>
      <c r="AT483" s="444"/>
      <c r="AU483" s="444"/>
      <c r="AV483" s="444"/>
      <c r="AW483" s="444"/>
      <c r="AX483" s="444"/>
      <c r="AY483" s="444"/>
      <c r="AZ483" s="444"/>
      <c r="BA483" s="444"/>
      <c r="BB483" s="444"/>
      <c r="BC483" s="444"/>
    </row>
    <row r="484" spans="1:55">
      <c r="B484" s="331"/>
      <c r="D484" s="331"/>
      <c r="E484" s="331"/>
      <c r="F484" s="331"/>
      <c r="G484" s="331"/>
      <c r="H484" s="331"/>
      <c r="J484" s="444"/>
      <c r="K484" s="331"/>
      <c r="L484" s="331"/>
      <c r="M484" s="331"/>
      <c r="N484" s="331"/>
      <c r="O484" s="331"/>
      <c r="P484" s="331"/>
      <c r="Q484" s="331"/>
      <c r="R484" s="444"/>
      <c r="T484" s="444"/>
      <c r="U484" s="331"/>
      <c r="V484" s="331"/>
      <c r="W484" s="331"/>
      <c r="X484" s="331"/>
      <c r="Y484" s="444"/>
      <c r="Z484" s="331"/>
      <c r="AA484" s="331"/>
      <c r="AB484" s="331"/>
      <c r="AC484" s="331"/>
      <c r="AD484" s="444"/>
      <c r="AE484" s="444"/>
      <c r="AF484" s="444"/>
      <c r="AG484" s="444"/>
      <c r="AH484" s="331"/>
      <c r="AI484" s="331"/>
      <c r="AJ484" s="331"/>
      <c r="AK484" s="444"/>
      <c r="AL484" s="444"/>
      <c r="AM484" s="331"/>
      <c r="AN484" s="444"/>
      <c r="AO484" s="444"/>
      <c r="AP484" s="444"/>
      <c r="AQ484" s="444"/>
      <c r="AR484" s="444"/>
      <c r="AS484" s="444"/>
      <c r="AT484" s="444"/>
      <c r="AU484" s="444"/>
      <c r="AV484" s="444"/>
      <c r="AW484" s="444"/>
      <c r="AX484" s="444"/>
      <c r="AY484" s="444"/>
      <c r="AZ484" s="444"/>
      <c r="BA484" s="444"/>
      <c r="BB484" s="444"/>
      <c r="BC484" s="444"/>
    </row>
    <row r="485" spans="1:55">
      <c r="B485" s="331"/>
      <c r="C485" s="331"/>
      <c r="D485" s="331"/>
      <c r="E485" s="331"/>
      <c r="F485" s="331"/>
      <c r="G485" s="331"/>
      <c r="H485" s="331"/>
      <c r="J485" s="331"/>
      <c r="K485" s="331"/>
      <c r="L485" s="331"/>
      <c r="M485" s="331"/>
      <c r="N485" s="331"/>
      <c r="O485" s="331"/>
      <c r="P485" s="331"/>
      <c r="Q485" s="331"/>
      <c r="R485" s="331"/>
      <c r="T485" s="331"/>
      <c r="U485" s="331"/>
      <c r="V485" s="331"/>
      <c r="W485" s="331"/>
      <c r="X485" s="331"/>
      <c r="Y485" s="331"/>
      <c r="Z485" s="331"/>
      <c r="AA485" s="331"/>
      <c r="AB485" s="331"/>
      <c r="AC485" s="444"/>
      <c r="AD485" s="445"/>
      <c r="AE485" s="331"/>
      <c r="AF485" s="444"/>
      <c r="AG485" s="331"/>
      <c r="AH485" s="331"/>
      <c r="AI485" s="444"/>
      <c r="AJ485" s="331"/>
      <c r="AK485" s="331"/>
      <c r="AL485" s="331"/>
      <c r="AM485" s="331"/>
      <c r="AN485" s="444"/>
      <c r="AO485" s="331"/>
      <c r="AP485" s="444"/>
      <c r="AQ485" s="444"/>
      <c r="AR485" s="444"/>
      <c r="AS485" s="444"/>
      <c r="AT485" s="444"/>
      <c r="AU485" s="444"/>
      <c r="AV485" s="444"/>
      <c r="AW485" s="444"/>
      <c r="AX485" s="444"/>
      <c r="AY485" s="444"/>
      <c r="AZ485" s="444"/>
      <c r="BA485" s="444"/>
      <c r="BB485" s="444"/>
      <c r="BC485" s="444"/>
    </row>
    <row r="486" spans="1:55">
      <c r="A486" s="252"/>
      <c r="B486" s="331"/>
      <c r="C486" s="331"/>
      <c r="D486" s="331"/>
      <c r="G486" s="331"/>
      <c r="H486" s="331"/>
      <c r="I486" s="331"/>
      <c r="J486" s="331"/>
      <c r="K486" s="331"/>
      <c r="L486" s="331"/>
      <c r="M486" s="331"/>
      <c r="N486" s="331"/>
      <c r="O486" s="331"/>
      <c r="P486" s="331"/>
      <c r="Q486" s="331"/>
      <c r="R486" s="331"/>
      <c r="T486" s="331"/>
      <c r="U486" s="331"/>
      <c r="V486" s="331"/>
      <c r="W486" s="444"/>
      <c r="X486" s="331"/>
      <c r="Y486" s="444"/>
      <c r="Z486" s="331"/>
      <c r="AA486" s="444"/>
      <c r="AB486" s="331"/>
      <c r="AC486" s="444"/>
      <c r="AD486" s="331"/>
      <c r="AE486" s="331"/>
      <c r="AF486" s="331"/>
      <c r="AG486" s="444"/>
      <c r="AH486" s="331"/>
      <c r="AI486" s="331"/>
      <c r="AJ486" s="331"/>
      <c r="AK486" s="444"/>
      <c r="AL486" s="331"/>
      <c r="AM486" s="331"/>
      <c r="AN486" s="444"/>
      <c r="AO486" s="444"/>
      <c r="AP486" s="331"/>
      <c r="AQ486" s="331"/>
      <c r="AR486" s="331"/>
      <c r="AS486" s="331"/>
      <c r="AT486" s="444"/>
      <c r="AU486" s="331"/>
      <c r="AV486" s="331"/>
      <c r="AW486" s="331"/>
      <c r="AX486" s="331"/>
      <c r="AY486" s="331"/>
      <c r="AZ486" s="331"/>
      <c r="BA486" s="331"/>
      <c r="BB486" s="331"/>
      <c r="BC486" s="331"/>
    </row>
    <row r="487" spans="1:55">
      <c r="B487" s="331"/>
      <c r="D487" s="331"/>
      <c r="E487" s="331"/>
      <c r="F487" s="331"/>
      <c r="G487" s="331"/>
      <c r="H487" s="331"/>
      <c r="I487" s="331"/>
      <c r="J487" s="331"/>
      <c r="K487" s="331"/>
      <c r="L487" s="331"/>
      <c r="M487" s="331"/>
      <c r="N487" s="331"/>
      <c r="O487" s="331"/>
      <c r="P487" s="331"/>
      <c r="Q487" s="331"/>
      <c r="R487" s="331"/>
      <c r="S487" s="331"/>
      <c r="T487" s="444"/>
      <c r="U487" s="444"/>
      <c r="V487" s="331"/>
      <c r="W487" s="331"/>
      <c r="Y487" s="444"/>
      <c r="Z487" s="331"/>
      <c r="AA487" s="331"/>
      <c r="AC487" s="444"/>
      <c r="AD487" s="331"/>
      <c r="AE487" s="331"/>
      <c r="AF487" s="331"/>
      <c r="AG487" s="444"/>
      <c r="AH487" s="444"/>
      <c r="AI487" s="444"/>
      <c r="AJ487" s="331"/>
      <c r="AK487" s="444"/>
      <c r="AL487" s="331"/>
      <c r="AM487" s="444"/>
      <c r="AN487" s="444"/>
      <c r="AO487" s="444"/>
      <c r="AP487" s="444"/>
      <c r="AQ487" s="444"/>
      <c r="AR487" s="444"/>
      <c r="AS487" s="444"/>
      <c r="AT487" s="444"/>
      <c r="AU487" s="444"/>
      <c r="AV487" s="444"/>
      <c r="AW487" s="444"/>
      <c r="AX487" s="444"/>
      <c r="AY487" s="444"/>
      <c r="AZ487" s="444"/>
      <c r="BA487" s="444"/>
      <c r="BB487" s="444"/>
      <c r="BC487" s="444"/>
    </row>
    <row r="488" spans="1:55">
      <c r="A488" s="331"/>
      <c r="D488" s="331"/>
      <c r="E488" s="331"/>
      <c r="G488" s="331"/>
      <c r="H488" s="331"/>
      <c r="J488" s="331"/>
      <c r="K488" s="444"/>
      <c r="L488" s="331"/>
      <c r="M488" s="444"/>
      <c r="N488" s="331"/>
      <c r="O488" s="331"/>
      <c r="P488" s="444"/>
      <c r="Q488" s="331"/>
      <c r="R488" s="331"/>
      <c r="S488" s="331"/>
      <c r="T488" s="444"/>
      <c r="U488" s="331"/>
      <c r="V488" s="331"/>
      <c r="W488" s="444"/>
      <c r="X488" s="331"/>
      <c r="Y488" s="331"/>
      <c r="Z488" s="331"/>
      <c r="AA488" s="331"/>
      <c r="AB488" s="445"/>
      <c r="AC488" s="444"/>
      <c r="AD488" s="331"/>
      <c r="AE488" s="331"/>
      <c r="AF488" s="444"/>
      <c r="AG488" s="444"/>
      <c r="AH488" s="331"/>
      <c r="AI488" s="444"/>
      <c r="AJ488" s="331"/>
      <c r="AK488" s="331"/>
      <c r="AL488" s="331"/>
      <c r="AM488" s="331"/>
      <c r="AN488" s="444"/>
      <c r="AO488" s="444"/>
      <c r="AP488" s="444"/>
      <c r="AQ488" s="444"/>
      <c r="AR488" s="444"/>
      <c r="AS488" s="444"/>
      <c r="AT488" s="444"/>
      <c r="AU488" s="444"/>
      <c r="AV488" s="444"/>
      <c r="AW488" s="444"/>
      <c r="AX488" s="444"/>
      <c r="AY488" s="444"/>
      <c r="AZ488" s="444"/>
      <c r="BA488" s="444"/>
      <c r="BB488" s="444"/>
      <c r="BC488" s="444"/>
    </row>
    <row r="489" spans="1:55">
      <c r="B489" s="331"/>
      <c r="D489" s="331"/>
      <c r="E489" s="444"/>
      <c r="F489" s="331"/>
      <c r="G489" s="444"/>
      <c r="H489" s="331"/>
      <c r="I489" s="331"/>
      <c r="J489" s="331"/>
      <c r="K489" s="331"/>
      <c r="L489" s="331"/>
      <c r="M489" s="331"/>
      <c r="N489" s="331"/>
      <c r="O489" s="331"/>
      <c r="P489" s="331"/>
      <c r="Q489" s="331"/>
      <c r="R489" s="331"/>
      <c r="T489" s="331"/>
      <c r="U489" s="331"/>
      <c r="V489" s="331"/>
      <c r="W489" s="331"/>
      <c r="Y489" s="331"/>
      <c r="Z489" s="331"/>
      <c r="AA489" s="331"/>
      <c r="AB489" s="331"/>
      <c r="AC489" s="444"/>
      <c r="AD489" s="331"/>
      <c r="AE489" s="444"/>
      <c r="AF489" s="331"/>
      <c r="AG489" s="331"/>
      <c r="AH489" s="331"/>
      <c r="AI489" s="331"/>
      <c r="AJ489" s="331"/>
      <c r="AK489" s="444"/>
      <c r="AL489" s="331"/>
      <c r="AM489" s="444"/>
      <c r="AN489" s="331"/>
      <c r="AO489" s="331"/>
      <c r="AP489" s="331"/>
      <c r="AQ489" s="444"/>
      <c r="AR489" s="444"/>
      <c r="AS489" s="444"/>
      <c r="AT489" s="444"/>
      <c r="AU489" s="444"/>
      <c r="AV489" s="444"/>
      <c r="AW489" s="444"/>
      <c r="AX489" s="444"/>
      <c r="AY489" s="444"/>
      <c r="AZ489" s="444"/>
      <c r="BA489" s="444"/>
      <c r="BB489" s="444"/>
      <c r="BC489" s="444"/>
    </row>
    <row r="490" spans="1:55">
      <c r="C490" s="331"/>
      <c r="D490" s="331"/>
      <c r="E490" s="331"/>
      <c r="F490" s="331"/>
      <c r="G490" s="331"/>
      <c r="H490" s="331"/>
      <c r="I490" s="331"/>
      <c r="J490" s="331"/>
      <c r="K490" s="444"/>
      <c r="L490" s="331"/>
      <c r="M490" s="331"/>
      <c r="N490" s="444"/>
      <c r="O490" s="331"/>
      <c r="P490" s="331"/>
      <c r="Q490" s="331"/>
      <c r="R490" s="444"/>
      <c r="T490" s="331"/>
      <c r="U490" s="331"/>
      <c r="V490" s="331"/>
      <c r="W490" s="444"/>
      <c r="X490" s="331"/>
      <c r="Y490" s="331"/>
      <c r="Z490" s="331"/>
      <c r="AA490" s="331"/>
      <c r="AB490" s="331"/>
      <c r="AC490" s="331"/>
      <c r="AD490" s="331"/>
      <c r="AE490" s="444"/>
      <c r="AF490" s="444"/>
      <c r="AG490" s="331"/>
      <c r="AH490" s="444"/>
      <c r="AI490" s="444"/>
      <c r="AJ490" s="331"/>
      <c r="AK490" s="444"/>
      <c r="AL490" s="331"/>
      <c r="AM490" s="331"/>
      <c r="AN490" s="444"/>
      <c r="AO490" s="331"/>
      <c r="AP490" s="444"/>
      <c r="AQ490" s="444"/>
      <c r="AR490" s="444"/>
      <c r="AS490" s="444"/>
      <c r="AT490" s="444"/>
      <c r="AU490" s="444"/>
      <c r="AV490" s="444"/>
      <c r="AW490" s="444"/>
      <c r="AX490" s="444"/>
      <c r="AY490" s="444"/>
      <c r="AZ490" s="444"/>
      <c r="BA490" s="444"/>
      <c r="BB490" s="444"/>
      <c r="BC490" s="444"/>
    </row>
    <row r="491" spans="1:55">
      <c r="A491" s="331"/>
      <c r="D491" s="444"/>
      <c r="E491" s="331"/>
      <c r="F491" s="331"/>
      <c r="G491" s="331"/>
      <c r="H491" s="331"/>
      <c r="J491" s="331"/>
      <c r="K491" s="331"/>
      <c r="L491" s="331"/>
      <c r="M491" s="331"/>
      <c r="N491" s="331"/>
      <c r="O491" s="331"/>
      <c r="P491" s="331"/>
      <c r="Q491" s="331"/>
      <c r="R491" s="331"/>
      <c r="T491" s="331"/>
      <c r="U491" s="331"/>
      <c r="V491" s="331"/>
      <c r="W491" s="331"/>
      <c r="X491" s="331"/>
      <c r="Y491" s="331"/>
      <c r="Z491" s="331"/>
      <c r="AA491" s="331"/>
      <c r="AB491" s="331"/>
      <c r="AC491" s="444"/>
      <c r="AD491" s="331"/>
      <c r="AE491" s="331"/>
      <c r="AF491" s="444"/>
      <c r="AG491" s="444"/>
      <c r="AH491" s="331"/>
      <c r="AI491" s="444"/>
      <c r="AJ491" s="331"/>
      <c r="AK491" s="444"/>
      <c r="AL491" s="444"/>
      <c r="AM491" s="331"/>
      <c r="AN491" s="331"/>
      <c r="AO491" s="331"/>
      <c r="AP491" s="444"/>
      <c r="AQ491" s="444"/>
      <c r="AR491" s="444"/>
      <c r="AS491" s="444"/>
      <c r="AT491" s="444"/>
      <c r="AU491" s="444"/>
      <c r="AV491" s="444"/>
      <c r="AW491" s="444"/>
      <c r="AX491" s="444"/>
      <c r="AY491" s="444"/>
      <c r="AZ491" s="444"/>
      <c r="BA491" s="444"/>
      <c r="BB491" s="444"/>
      <c r="BC491" s="444"/>
    </row>
    <row r="492" spans="1:55">
      <c r="A492" s="331"/>
      <c r="B492" s="331"/>
      <c r="C492" s="331"/>
      <c r="D492" s="444"/>
      <c r="E492" s="331"/>
      <c r="F492" s="331"/>
      <c r="G492" s="444"/>
      <c r="H492" s="331"/>
      <c r="J492" s="331"/>
      <c r="K492" s="331"/>
      <c r="L492" s="331"/>
      <c r="M492" s="331"/>
      <c r="N492" s="444"/>
      <c r="O492" s="331"/>
      <c r="P492" s="331"/>
      <c r="Q492" s="331"/>
      <c r="R492" s="331"/>
      <c r="T492" s="444"/>
      <c r="U492" s="331"/>
      <c r="V492" s="331"/>
      <c r="W492" s="444"/>
      <c r="X492" s="331"/>
      <c r="Y492" s="331"/>
      <c r="Z492" s="331"/>
      <c r="AA492" s="331"/>
      <c r="AB492" s="331"/>
      <c r="AC492" s="444"/>
      <c r="AD492" s="331"/>
      <c r="AE492" s="444"/>
      <c r="AF492" s="444"/>
      <c r="AG492" s="444"/>
      <c r="AH492" s="331"/>
      <c r="AI492" s="444"/>
      <c r="AK492" s="444"/>
      <c r="AL492" s="444"/>
      <c r="AM492" s="444"/>
      <c r="AN492" s="444"/>
      <c r="AO492" s="444"/>
      <c r="AP492" s="331"/>
      <c r="AQ492" s="444"/>
      <c r="AR492" s="331"/>
      <c r="AS492" s="331"/>
      <c r="AT492" s="444"/>
      <c r="AU492" s="331"/>
      <c r="AV492" s="331"/>
      <c r="AW492" s="331"/>
      <c r="AX492" s="331"/>
      <c r="AY492" s="331"/>
      <c r="AZ492" s="331"/>
      <c r="BA492" s="331"/>
      <c r="BB492" s="331"/>
      <c r="BC492" s="331"/>
    </row>
    <row r="493" spans="1:55">
      <c r="A493" s="331"/>
      <c r="B493" s="331"/>
      <c r="C493" s="444"/>
      <c r="E493" s="331"/>
      <c r="F493" s="331"/>
      <c r="G493" s="444"/>
      <c r="I493" s="331"/>
      <c r="J493" s="331"/>
      <c r="K493" s="331"/>
      <c r="L493" s="331"/>
      <c r="M493" s="331"/>
      <c r="N493" s="331"/>
      <c r="O493" s="331"/>
      <c r="P493" s="444"/>
      <c r="Q493" s="331"/>
      <c r="R493" s="331"/>
      <c r="T493" s="444"/>
      <c r="U493" s="331"/>
      <c r="V493" s="444"/>
      <c r="W493" s="444"/>
      <c r="X493" s="331"/>
      <c r="Y493" s="444"/>
      <c r="Z493" s="331"/>
      <c r="AA493" s="445"/>
      <c r="AB493" s="331"/>
      <c r="AC493" s="331"/>
      <c r="AD493" s="331"/>
      <c r="AE493" s="444"/>
      <c r="AF493" s="444"/>
      <c r="AG493" s="331"/>
      <c r="AH493" s="331"/>
      <c r="AI493" s="331"/>
      <c r="AJ493" s="331"/>
      <c r="AK493" s="444"/>
      <c r="AL493" s="444"/>
      <c r="AM493" s="444"/>
      <c r="AN493" s="331"/>
      <c r="AO493" s="444"/>
      <c r="AP493" s="331"/>
      <c r="AQ493" s="331"/>
      <c r="AR493" s="331"/>
      <c r="AS493" s="331"/>
      <c r="AT493" s="331"/>
      <c r="AU493" s="331"/>
      <c r="AV493" s="331"/>
      <c r="AW493" s="331"/>
      <c r="AX493" s="331"/>
      <c r="AY493" s="331"/>
      <c r="AZ493" s="331"/>
      <c r="BA493" s="331"/>
      <c r="BB493" s="331"/>
      <c r="BC493" s="331"/>
    </row>
    <row r="494" spans="1:55">
      <c r="A494" s="331"/>
      <c r="D494" s="444"/>
      <c r="E494" s="331"/>
      <c r="F494" s="331"/>
      <c r="G494" s="331"/>
      <c r="H494" s="331"/>
      <c r="J494" s="331"/>
      <c r="K494" s="331"/>
      <c r="L494" s="331"/>
      <c r="M494" s="331"/>
      <c r="N494" s="331"/>
      <c r="O494" s="331"/>
      <c r="P494" s="331"/>
      <c r="Q494" s="331"/>
      <c r="T494" s="331"/>
      <c r="U494" s="444"/>
      <c r="V494" s="444"/>
      <c r="W494" s="331"/>
      <c r="Y494" s="444"/>
      <c r="Z494" s="331"/>
      <c r="AA494" s="331"/>
      <c r="AB494" s="331"/>
      <c r="AC494" s="444"/>
      <c r="AD494" s="331"/>
      <c r="AE494" s="444"/>
      <c r="AF494" s="444"/>
      <c r="AG494" s="444"/>
      <c r="AH494" s="331"/>
      <c r="AI494" s="331"/>
      <c r="AK494" s="331"/>
      <c r="AL494" s="444"/>
      <c r="AM494" s="444"/>
      <c r="AN494" s="444"/>
      <c r="AO494" s="444"/>
      <c r="AP494" s="331"/>
      <c r="AQ494" s="444"/>
      <c r="AR494" s="331"/>
      <c r="AS494" s="331"/>
      <c r="AT494" s="444"/>
      <c r="AU494" s="331"/>
      <c r="AV494" s="331"/>
      <c r="AW494" s="331"/>
      <c r="AX494" s="331"/>
      <c r="AY494" s="331"/>
      <c r="AZ494" s="331"/>
      <c r="BA494" s="331"/>
      <c r="BB494" s="331"/>
      <c r="BC494" s="331"/>
    </row>
    <row r="495" spans="1:55">
      <c r="B495" s="331"/>
      <c r="D495" s="331"/>
      <c r="E495" s="331"/>
      <c r="F495" s="331"/>
      <c r="G495" s="331"/>
      <c r="H495" s="331"/>
      <c r="I495" s="331"/>
      <c r="J495" s="331"/>
      <c r="K495" s="331"/>
      <c r="L495" s="331"/>
      <c r="M495" s="331"/>
      <c r="N495" s="331"/>
      <c r="O495" s="331"/>
      <c r="P495" s="331"/>
      <c r="Q495" s="331"/>
      <c r="R495" s="331"/>
      <c r="S495" s="331"/>
      <c r="T495" s="444"/>
      <c r="U495" s="444"/>
      <c r="V495" s="331"/>
      <c r="W495" s="444"/>
      <c r="Y495" s="444"/>
      <c r="Z495" s="331"/>
      <c r="AA495" s="331"/>
      <c r="AB495" s="331"/>
      <c r="AC495" s="331"/>
      <c r="AD495" s="331"/>
      <c r="AE495" s="444"/>
      <c r="AF495" s="444"/>
      <c r="AG495" s="444"/>
      <c r="AH495" s="331"/>
      <c r="AI495" s="444"/>
      <c r="AJ495" s="331"/>
      <c r="AK495" s="444"/>
      <c r="AL495" s="444"/>
      <c r="AM495" s="444"/>
      <c r="AN495" s="331"/>
      <c r="AO495" s="331"/>
      <c r="AP495" s="444"/>
      <c r="AQ495" s="444"/>
      <c r="AR495" s="444"/>
      <c r="AS495" s="444"/>
      <c r="AT495" s="444"/>
      <c r="AU495" s="444"/>
      <c r="AV495" s="444"/>
      <c r="AW495" s="444"/>
      <c r="AX495" s="444"/>
      <c r="AY495" s="444"/>
      <c r="AZ495" s="444"/>
      <c r="BA495" s="444"/>
      <c r="BB495" s="444"/>
      <c r="BC495" s="444"/>
    </row>
    <row r="496" spans="1:55">
      <c r="B496" s="331"/>
      <c r="C496" s="331"/>
      <c r="D496" s="444"/>
      <c r="E496" s="331"/>
      <c r="F496" s="331"/>
      <c r="G496" s="331"/>
      <c r="H496" s="444"/>
      <c r="I496" s="331"/>
      <c r="J496" s="331"/>
      <c r="K496" s="331"/>
      <c r="L496" s="331"/>
      <c r="M496" s="331"/>
      <c r="N496" s="331"/>
      <c r="O496" s="331"/>
      <c r="P496" s="444"/>
      <c r="Q496" s="331"/>
      <c r="R496" s="331"/>
      <c r="T496" s="331"/>
      <c r="U496" s="331"/>
      <c r="V496" s="444"/>
      <c r="W496" s="444"/>
      <c r="Y496" s="331"/>
      <c r="Z496" s="331"/>
      <c r="AA496" s="331"/>
      <c r="AB496" s="444"/>
      <c r="AC496" s="331"/>
      <c r="AD496" s="331"/>
      <c r="AE496" s="444"/>
      <c r="AF496" s="444"/>
      <c r="AG496" s="444"/>
      <c r="AH496" s="331"/>
      <c r="AI496" s="331"/>
      <c r="AJ496" s="331"/>
      <c r="AK496" s="444"/>
      <c r="AL496" s="444"/>
      <c r="AM496" s="331"/>
      <c r="AN496" s="331"/>
      <c r="AO496" s="331"/>
      <c r="AP496" s="444"/>
      <c r="AQ496" s="444"/>
      <c r="AR496" s="444"/>
      <c r="AS496" s="444"/>
      <c r="AT496" s="444"/>
      <c r="AU496" s="444"/>
      <c r="AV496" s="444"/>
      <c r="AW496" s="444"/>
      <c r="AX496" s="444"/>
      <c r="AY496" s="444"/>
      <c r="AZ496" s="444"/>
      <c r="BA496" s="444"/>
      <c r="BB496" s="444"/>
      <c r="BC496" s="444"/>
    </row>
    <row r="497" spans="1:55">
      <c r="A497" s="331"/>
      <c r="B497" s="331"/>
      <c r="C497" s="331"/>
      <c r="D497" s="331"/>
      <c r="E497" s="331"/>
      <c r="F497" s="331"/>
      <c r="G497" s="444"/>
      <c r="H497" s="331"/>
      <c r="I497" s="331"/>
      <c r="J497" s="331"/>
      <c r="K497" s="331"/>
      <c r="L497" s="331"/>
      <c r="M497" s="331"/>
      <c r="N497" s="444"/>
      <c r="O497" s="331"/>
      <c r="P497" s="331"/>
      <c r="Q497" s="331"/>
      <c r="S497" s="331"/>
      <c r="T497" s="331"/>
      <c r="U497" s="444"/>
      <c r="V497" s="331"/>
      <c r="W497" s="331"/>
      <c r="X497" s="331"/>
      <c r="Y497" s="444"/>
      <c r="Z497" s="331"/>
      <c r="AA497" s="331"/>
      <c r="AB497" s="444"/>
      <c r="AC497" s="331"/>
      <c r="AD497" s="331"/>
      <c r="AE497" s="444"/>
      <c r="AF497" s="444"/>
      <c r="AG497" s="331"/>
      <c r="AH497" s="331"/>
      <c r="AI497" s="331"/>
      <c r="AJ497" s="331"/>
      <c r="AK497" s="444"/>
      <c r="AL497" s="331"/>
      <c r="AM497" s="444"/>
      <c r="AN497" s="444"/>
      <c r="AO497" s="331"/>
      <c r="AP497" s="444"/>
      <c r="AQ497" s="444"/>
      <c r="AR497" s="444"/>
      <c r="AS497" s="444"/>
      <c r="AT497" s="444"/>
      <c r="AU497" s="444"/>
      <c r="AV497" s="444"/>
      <c r="AW497" s="444"/>
      <c r="AX497" s="444"/>
      <c r="AY497" s="444"/>
      <c r="AZ497" s="444"/>
      <c r="BA497" s="444"/>
      <c r="BB497" s="444"/>
      <c r="BC497" s="444"/>
    </row>
    <row r="498" spans="1:55">
      <c r="B498" s="331"/>
      <c r="D498" s="331"/>
      <c r="E498" s="331"/>
      <c r="F498" s="331"/>
      <c r="G498" s="331"/>
      <c r="H498" s="331"/>
      <c r="J498" s="331"/>
      <c r="K498" s="331"/>
      <c r="L498" s="331"/>
      <c r="M498" s="444"/>
      <c r="N498" s="331"/>
      <c r="O498" s="331"/>
      <c r="P498" s="331"/>
      <c r="Q498" s="331"/>
      <c r="R498" s="331"/>
      <c r="T498" s="331"/>
      <c r="U498" s="331"/>
      <c r="V498" s="331"/>
      <c r="W498" s="331"/>
      <c r="X498" s="331"/>
      <c r="Y498" s="444"/>
      <c r="Z498" s="331"/>
      <c r="AA498" s="331"/>
      <c r="AB498" s="331"/>
      <c r="AC498" s="331"/>
      <c r="AD498" s="331"/>
      <c r="AE498" s="331"/>
      <c r="AF498" s="444"/>
      <c r="AG498" s="444"/>
      <c r="AH498" s="444"/>
      <c r="AI498" s="331"/>
      <c r="AJ498" s="331"/>
      <c r="AK498" s="331"/>
      <c r="AL498" s="331"/>
      <c r="AM498" s="331"/>
      <c r="AN498" s="444"/>
      <c r="AO498" s="444"/>
      <c r="AP498" s="331"/>
      <c r="AQ498" s="331"/>
      <c r="AR498" s="331"/>
      <c r="AS498" s="331"/>
      <c r="AT498" s="444"/>
      <c r="AU498" s="331"/>
      <c r="AV498" s="331"/>
      <c r="AW498" s="331"/>
      <c r="AX498" s="331"/>
      <c r="AY498" s="331"/>
      <c r="AZ498" s="331"/>
      <c r="BA498" s="331"/>
      <c r="BB498" s="331"/>
      <c r="BC498" s="331"/>
    </row>
    <row r="499" spans="1:55">
      <c r="A499" s="331"/>
      <c r="D499" s="331"/>
      <c r="E499" s="331"/>
      <c r="F499" s="331"/>
      <c r="G499" s="331"/>
      <c r="H499" s="331"/>
      <c r="J499" s="331"/>
      <c r="K499" s="331"/>
      <c r="L499" s="331"/>
      <c r="M499" s="331"/>
      <c r="N499" s="331"/>
      <c r="O499" s="331"/>
      <c r="P499" s="331"/>
      <c r="R499" s="331"/>
      <c r="T499" s="331"/>
      <c r="U499" s="444"/>
      <c r="V499" s="331"/>
      <c r="W499" s="331"/>
      <c r="X499" s="331"/>
      <c r="Y499" s="331"/>
      <c r="Z499" s="331"/>
      <c r="AA499" s="444"/>
      <c r="AB499" s="331"/>
      <c r="AC499" s="331"/>
      <c r="AD499" s="331"/>
      <c r="AE499" s="331"/>
      <c r="AF499" s="331"/>
      <c r="AG499" s="444"/>
      <c r="AH499" s="444"/>
      <c r="AI499" s="331"/>
      <c r="AJ499" s="331"/>
      <c r="AK499" s="444"/>
      <c r="AL499" s="331"/>
      <c r="AM499" s="331"/>
      <c r="AN499" s="331"/>
      <c r="AO499" s="331"/>
      <c r="AP499" s="444"/>
      <c r="AQ499" s="444"/>
      <c r="AR499" s="331"/>
      <c r="AS499" s="331"/>
      <c r="AT499" s="331"/>
      <c r="AU499" s="444"/>
      <c r="AV499" s="444"/>
      <c r="AW499" s="444"/>
      <c r="AX499" s="444"/>
      <c r="AY499" s="444"/>
      <c r="AZ499" s="444"/>
      <c r="BA499" s="444"/>
      <c r="BB499" s="444"/>
      <c r="BC499" s="444"/>
    </row>
    <row r="500" spans="1:55">
      <c r="A500" s="331"/>
      <c r="B500" s="331"/>
      <c r="C500" s="331"/>
      <c r="D500" s="331"/>
      <c r="F500" s="331"/>
      <c r="G500" s="331"/>
      <c r="H500" s="331"/>
      <c r="J500" s="331"/>
      <c r="K500" s="331"/>
      <c r="L500" s="331"/>
      <c r="M500" s="331"/>
      <c r="N500" s="331"/>
      <c r="O500" s="331"/>
      <c r="P500" s="331"/>
      <c r="Q500" s="331"/>
      <c r="R500" s="331"/>
      <c r="S500" s="331"/>
      <c r="T500" s="331"/>
      <c r="U500" s="331"/>
      <c r="V500" s="444"/>
      <c r="W500" s="331"/>
      <c r="X500" s="331"/>
      <c r="Y500" s="444"/>
      <c r="Z500" s="331"/>
      <c r="AA500" s="444"/>
      <c r="AB500" s="331"/>
      <c r="AC500" s="444"/>
      <c r="AD500" s="331"/>
      <c r="AE500" s="331"/>
      <c r="AF500" s="444"/>
      <c r="AG500" s="444"/>
      <c r="AH500" s="444"/>
      <c r="AI500" s="331"/>
      <c r="AJ500" s="331"/>
      <c r="AK500" s="331"/>
      <c r="AL500" s="331"/>
      <c r="AM500" s="444"/>
      <c r="AN500" s="331"/>
      <c r="AO500" s="331"/>
      <c r="AP500" s="331"/>
      <c r="AQ500" s="331"/>
      <c r="AR500" s="331"/>
      <c r="AS500" s="331"/>
      <c r="AT500" s="444"/>
      <c r="AU500" s="331"/>
      <c r="AV500" s="331"/>
      <c r="AW500" s="331"/>
      <c r="AX500" s="331"/>
      <c r="AY500" s="331"/>
      <c r="AZ500" s="331"/>
      <c r="BA500" s="331"/>
      <c r="BB500" s="331"/>
      <c r="BC500" s="331"/>
    </row>
    <row r="501" spans="1:55">
      <c r="B501" s="331"/>
      <c r="D501" s="331"/>
      <c r="E501" s="331"/>
      <c r="G501" s="331"/>
      <c r="H501" s="444"/>
      <c r="I501" s="331"/>
      <c r="J501" s="444"/>
      <c r="K501" s="444"/>
      <c r="L501" s="331"/>
      <c r="M501" s="331"/>
      <c r="N501" s="331"/>
      <c r="O501" s="331"/>
      <c r="P501" s="331"/>
      <c r="Q501" s="331"/>
      <c r="R501" s="331"/>
      <c r="S501" s="331"/>
      <c r="T501" s="331"/>
      <c r="U501" s="444"/>
      <c r="V501" s="331"/>
      <c r="W501" s="331"/>
      <c r="X501" s="331"/>
      <c r="Y501" s="331"/>
      <c r="Z501" s="444"/>
      <c r="AA501" s="444"/>
      <c r="AB501" s="444"/>
      <c r="AC501" s="331"/>
      <c r="AE501" s="442"/>
      <c r="AF501" s="444"/>
      <c r="AG501" s="444"/>
      <c r="AH501" s="444"/>
      <c r="AI501" s="444"/>
      <c r="AK501" s="444"/>
      <c r="AL501" s="331"/>
      <c r="AM501" s="331"/>
      <c r="AN501" s="331"/>
      <c r="AO501" s="331"/>
      <c r="AP501" s="331"/>
      <c r="AQ501" s="331"/>
      <c r="AR501" s="444"/>
      <c r="AS501" s="444"/>
      <c r="AT501" s="444"/>
      <c r="AU501" s="444"/>
      <c r="AV501" s="444"/>
      <c r="AW501" s="444"/>
      <c r="AX501" s="444"/>
      <c r="AY501" s="444"/>
      <c r="AZ501" s="444"/>
      <c r="BA501" s="444"/>
      <c r="BB501" s="444"/>
      <c r="BC501" s="444"/>
    </row>
    <row r="502" spans="1:55">
      <c r="A502" s="331"/>
      <c r="B502" s="331"/>
      <c r="D502" s="331"/>
      <c r="E502" s="331"/>
      <c r="F502" s="331"/>
      <c r="G502" s="331"/>
      <c r="H502" s="331"/>
      <c r="J502" s="331"/>
      <c r="K502" s="444"/>
      <c r="L502" s="331"/>
      <c r="M502" s="331"/>
      <c r="N502" s="331"/>
      <c r="O502" s="331"/>
      <c r="P502" s="331"/>
      <c r="R502" s="331"/>
      <c r="T502" s="331"/>
      <c r="U502" s="444"/>
      <c r="V502" s="331"/>
      <c r="W502" s="331"/>
      <c r="X502" s="331"/>
      <c r="Y502" s="331"/>
      <c r="Z502" s="444"/>
      <c r="AA502" s="331"/>
      <c r="AB502" s="331"/>
      <c r="AC502" s="331"/>
      <c r="AD502" s="331"/>
      <c r="AE502" s="331"/>
      <c r="AF502" s="331"/>
      <c r="AG502" s="331"/>
      <c r="AH502" s="444"/>
      <c r="AI502" s="444"/>
      <c r="AJ502" s="331"/>
      <c r="AK502" s="444"/>
      <c r="AL502" s="331"/>
      <c r="AM502" s="331"/>
      <c r="AN502" s="444"/>
      <c r="AO502" s="331"/>
      <c r="AP502" s="331"/>
      <c r="AQ502" s="331"/>
      <c r="AR502" s="331"/>
      <c r="AS502" s="331"/>
      <c r="AT502" s="331"/>
      <c r="AU502" s="331"/>
      <c r="AV502" s="331"/>
      <c r="AW502" s="331"/>
      <c r="AX502" s="331"/>
      <c r="AY502" s="331"/>
      <c r="AZ502" s="331"/>
      <c r="BA502" s="331"/>
      <c r="BB502" s="331"/>
      <c r="BC502" s="331"/>
    </row>
    <row r="503" spans="1:55">
      <c r="A503" s="331"/>
      <c r="B503" s="331"/>
      <c r="C503" s="331"/>
      <c r="D503" s="331"/>
      <c r="E503" s="331"/>
      <c r="G503" s="331"/>
      <c r="H503" s="331"/>
      <c r="J503" s="331"/>
      <c r="K503" s="444"/>
      <c r="L503" s="331"/>
      <c r="M503" s="331"/>
      <c r="N503" s="331"/>
      <c r="O503" s="331"/>
      <c r="P503" s="331"/>
      <c r="Q503" s="331"/>
      <c r="S503" s="331"/>
      <c r="T503" s="331"/>
      <c r="U503" s="444"/>
      <c r="V503" s="444"/>
      <c r="W503" s="331"/>
      <c r="Y503" s="331"/>
      <c r="Z503" s="331"/>
      <c r="AA503" s="331"/>
      <c r="AB503" s="331"/>
      <c r="AC503" s="444"/>
      <c r="AD503" s="331"/>
      <c r="AE503" s="331"/>
      <c r="AF503" s="331"/>
      <c r="AG503" s="444"/>
      <c r="AH503" s="331"/>
      <c r="AI503" s="444"/>
      <c r="AJ503" s="331"/>
      <c r="AK503" s="331"/>
      <c r="AL503" s="331"/>
      <c r="AM503" s="331"/>
      <c r="AN503" s="444"/>
      <c r="AO503" s="331"/>
      <c r="AP503" s="331"/>
      <c r="AQ503" s="331"/>
      <c r="AR503" s="331"/>
      <c r="AS503" s="331"/>
      <c r="AT503" s="444"/>
      <c r="AU503" s="331"/>
      <c r="AV503" s="331"/>
      <c r="AW503" s="331"/>
      <c r="AX503" s="331"/>
      <c r="AY503" s="331"/>
      <c r="AZ503" s="331"/>
      <c r="BA503" s="331"/>
      <c r="BB503" s="331"/>
      <c r="BC503" s="331"/>
    </row>
    <row r="504" spans="1:55">
      <c r="B504" s="331"/>
      <c r="C504" s="331"/>
      <c r="D504" s="331"/>
      <c r="E504" s="331"/>
      <c r="G504" s="331"/>
      <c r="H504" s="331"/>
      <c r="J504" s="331"/>
      <c r="K504" s="331"/>
      <c r="L504" s="331"/>
      <c r="M504" s="331"/>
      <c r="N504" s="444"/>
      <c r="O504" s="444"/>
      <c r="P504" s="331"/>
      <c r="Q504" s="331"/>
      <c r="R504" s="331"/>
      <c r="T504" s="331"/>
      <c r="U504" s="444"/>
      <c r="V504" s="331"/>
      <c r="W504" s="444"/>
      <c r="Y504" s="331"/>
      <c r="Z504" s="444"/>
      <c r="AA504" s="331"/>
      <c r="AB504" s="331"/>
      <c r="AC504" s="444"/>
      <c r="AD504" s="331"/>
      <c r="AE504" s="331"/>
      <c r="AF504" s="444"/>
      <c r="AG504" s="331"/>
      <c r="AH504" s="444"/>
      <c r="AI504" s="444"/>
      <c r="AJ504" s="331"/>
      <c r="AK504" s="444"/>
      <c r="AL504" s="331"/>
      <c r="AM504" s="331"/>
      <c r="AN504" s="444"/>
      <c r="AO504" s="331"/>
      <c r="AP504" s="444"/>
      <c r="AQ504" s="444"/>
      <c r="AR504" s="444"/>
      <c r="AS504" s="444"/>
      <c r="AT504" s="444"/>
      <c r="AU504" s="444"/>
      <c r="AV504" s="444"/>
      <c r="AW504" s="444"/>
      <c r="AX504" s="444"/>
      <c r="AY504" s="444"/>
      <c r="AZ504" s="444"/>
      <c r="BA504" s="444"/>
      <c r="BB504" s="444"/>
      <c r="BC504" s="444"/>
    </row>
    <row r="505" spans="1:55">
      <c r="A505" s="331"/>
      <c r="C505" s="331"/>
      <c r="D505" s="331"/>
      <c r="E505" s="331"/>
      <c r="F505" s="331"/>
      <c r="G505" s="331"/>
      <c r="H505" s="331"/>
      <c r="J505" s="331"/>
      <c r="K505" s="331"/>
      <c r="L505" s="331"/>
      <c r="M505" s="331"/>
      <c r="N505" s="331"/>
      <c r="O505" s="331"/>
      <c r="P505" s="331"/>
      <c r="S505" s="331"/>
      <c r="T505" s="331"/>
      <c r="U505" s="331"/>
      <c r="V505" s="331"/>
      <c r="W505" s="331"/>
      <c r="Y505" s="444"/>
      <c r="Z505" s="331"/>
      <c r="AA505" s="331"/>
      <c r="AB505" s="444"/>
      <c r="AD505" s="331"/>
      <c r="AE505" s="331"/>
      <c r="AF505" s="444"/>
      <c r="AG505" s="444"/>
      <c r="AH505" s="331"/>
      <c r="AI505" s="444"/>
      <c r="AJ505" s="331"/>
      <c r="AK505" s="331"/>
      <c r="AL505" s="331"/>
      <c r="AM505" s="331"/>
      <c r="AN505" s="444"/>
      <c r="AP505" s="444"/>
      <c r="AQ505" s="444"/>
      <c r="AR505" s="444"/>
      <c r="AS505" s="444"/>
      <c r="AT505" s="444"/>
      <c r="AU505" s="444"/>
      <c r="AV505" s="444"/>
      <c r="AW505" s="444"/>
      <c r="AX505" s="444"/>
      <c r="AY505" s="444"/>
      <c r="AZ505" s="444"/>
      <c r="BA505" s="444"/>
      <c r="BB505" s="444"/>
      <c r="BC505" s="444"/>
    </row>
    <row r="506" spans="1:55">
      <c r="D506" s="331"/>
      <c r="E506" s="331"/>
      <c r="F506" s="331"/>
      <c r="G506" s="331"/>
      <c r="H506" s="331"/>
      <c r="J506" s="331"/>
      <c r="K506" s="331"/>
      <c r="L506" s="331"/>
      <c r="M506" s="331"/>
      <c r="N506" s="331"/>
      <c r="O506" s="331"/>
      <c r="P506" s="444"/>
      <c r="Q506" s="331"/>
      <c r="T506" s="331"/>
      <c r="U506" s="444"/>
      <c r="V506" s="331"/>
      <c r="W506" s="331"/>
      <c r="X506" s="331"/>
      <c r="Y506" s="444"/>
      <c r="Z506" s="444"/>
      <c r="AA506" s="444"/>
      <c r="AB506" s="331"/>
      <c r="AC506" s="444"/>
      <c r="AD506" s="331"/>
      <c r="AE506" s="444"/>
      <c r="AF506" s="444"/>
      <c r="AG506" s="444"/>
      <c r="AH506" s="331"/>
      <c r="AI506" s="444"/>
      <c r="AJ506" s="331"/>
      <c r="AK506" s="444"/>
      <c r="AL506" s="444"/>
      <c r="AM506" s="331"/>
      <c r="AN506" s="444"/>
      <c r="AO506" s="444"/>
      <c r="AP506" s="444"/>
      <c r="AQ506" s="444"/>
      <c r="AR506" s="444"/>
      <c r="AS506" s="444"/>
      <c r="AT506" s="444"/>
      <c r="AU506" s="444"/>
      <c r="AV506" s="444"/>
      <c r="AW506" s="444"/>
      <c r="AX506" s="444"/>
      <c r="AY506" s="444"/>
      <c r="AZ506" s="444"/>
      <c r="BA506" s="444"/>
      <c r="BB506" s="444"/>
      <c r="BC506" s="444"/>
    </row>
    <row r="507" spans="1:55">
      <c r="B507" s="331"/>
      <c r="D507" s="331"/>
      <c r="F507" s="331"/>
      <c r="G507" s="331"/>
      <c r="H507" s="331"/>
      <c r="J507" s="331"/>
      <c r="K507" s="331"/>
      <c r="M507" s="331"/>
      <c r="N507" s="331"/>
      <c r="O507" s="331"/>
      <c r="P507" s="331"/>
      <c r="Q507" s="331"/>
      <c r="R507" s="331"/>
      <c r="T507" s="331"/>
      <c r="U507" s="331"/>
      <c r="V507" s="331"/>
      <c r="W507" s="444"/>
      <c r="X507" s="331"/>
      <c r="Y507" s="331"/>
      <c r="Z507" s="331"/>
      <c r="AA507" s="331"/>
      <c r="AB507" s="331"/>
      <c r="AC507" s="331"/>
      <c r="AD507" s="331"/>
      <c r="AE507" s="331"/>
      <c r="AF507" s="444"/>
      <c r="AG507" s="444"/>
      <c r="AH507" s="331"/>
      <c r="AI507" s="444"/>
      <c r="AJ507" s="331"/>
      <c r="AK507" s="331"/>
      <c r="AL507" s="331"/>
      <c r="AM507" s="331"/>
      <c r="AN507" s="444"/>
      <c r="AO507" s="331"/>
      <c r="AP507" s="331"/>
      <c r="AQ507" s="331"/>
      <c r="AR507" s="444"/>
      <c r="AS507" s="444"/>
      <c r="AT507" s="444"/>
      <c r="AU507" s="444"/>
      <c r="AV507" s="444"/>
      <c r="AW507" s="444"/>
      <c r="AX507" s="444"/>
      <c r="AY507" s="444"/>
      <c r="AZ507" s="444"/>
      <c r="BA507" s="444"/>
      <c r="BB507" s="444"/>
      <c r="BC507" s="444"/>
    </row>
    <row r="508" spans="1:55">
      <c r="D508" s="331"/>
      <c r="J508" s="331"/>
      <c r="K508" s="331"/>
      <c r="L508" s="331"/>
      <c r="M508" s="444"/>
      <c r="N508" s="331"/>
      <c r="S508" s="331"/>
      <c r="T508" s="444"/>
      <c r="U508" s="331"/>
      <c r="V508" s="331"/>
      <c r="X508" s="331"/>
      <c r="Y508" s="331"/>
      <c r="Z508" s="331"/>
      <c r="AA508" s="331"/>
      <c r="AC508" s="331"/>
      <c r="AE508" s="331"/>
      <c r="AF508" s="444"/>
      <c r="AG508" s="444"/>
      <c r="AH508" s="331"/>
      <c r="AI508" s="444"/>
      <c r="AK508" s="444"/>
      <c r="AL508" s="331"/>
      <c r="AM508" s="444"/>
      <c r="AN508" s="444"/>
      <c r="AO508" s="331"/>
      <c r="AP508" s="331"/>
      <c r="AQ508" s="444"/>
      <c r="AR508" s="331"/>
      <c r="AS508" s="331"/>
      <c r="AT508" s="331"/>
      <c r="AU508" s="331"/>
      <c r="AV508" s="331"/>
      <c r="AW508" s="331"/>
      <c r="AX508" s="331"/>
      <c r="AY508" s="331"/>
      <c r="AZ508" s="331"/>
      <c r="BA508" s="331"/>
      <c r="BB508" s="331"/>
      <c r="BC508" s="331"/>
    </row>
    <row r="509" spans="1:55">
      <c r="H509" s="444"/>
      <c r="M509" s="331"/>
      <c r="P509" s="331"/>
      <c r="R509" s="331"/>
      <c r="T509" s="331"/>
      <c r="U509" s="331"/>
      <c r="V509" s="331"/>
      <c r="W509" s="444"/>
      <c r="Y509" s="444"/>
      <c r="Z509" s="331"/>
      <c r="AA509" s="331"/>
      <c r="AC509" s="331"/>
      <c r="AD509" s="331"/>
      <c r="AE509" s="444"/>
      <c r="AF509" s="444"/>
      <c r="AG509" s="444"/>
      <c r="AH509" s="331"/>
      <c r="AI509" s="444"/>
      <c r="AK509" s="331"/>
      <c r="AM509" s="331"/>
      <c r="AN509" s="444"/>
      <c r="AO509" s="331"/>
      <c r="AP509" s="331"/>
      <c r="AQ509" s="331"/>
      <c r="AR509" s="331"/>
      <c r="AS509" s="331"/>
      <c r="AT509" s="444"/>
      <c r="AU509" s="444"/>
      <c r="AV509" s="444"/>
      <c r="AW509" s="444"/>
      <c r="AX509" s="444"/>
      <c r="AY509" s="444"/>
      <c r="AZ509" s="444"/>
      <c r="BA509" s="444"/>
      <c r="BB509" s="444"/>
      <c r="BC509" s="444"/>
    </row>
    <row r="510" spans="1:55">
      <c r="J510" s="331"/>
      <c r="K510" s="331"/>
      <c r="P510" s="331"/>
      <c r="T510" s="331"/>
      <c r="U510" s="444"/>
      <c r="V510" s="331"/>
      <c r="X510" s="331"/>
      <c r="Y510" s="331"/>
      <c r="AB510" s="331"/>
      <c r="AC510" s="331"/>
      <c r="AD510" s="331"/>
      <c r="AE510" s="444"/>
      <c r="AF510" s="331"/>
      <c r="AG510" s="444"/>
      <c r="AH510" s="444"/>
      <c r="AI510" s="331"/>
      <c r="AJ510" s="331"/>
      <c r="AK510" s="444"/>
      <c r="AL510" s="331"/>
      <c r="AM510" s="331"/>
      <c r="AN510" s="444"/>
      <c r="AO510" s="444"/>
      <c r="AP510" s="331"/>
      <c r="AQ510" s="331"/>
      <c r="AR510" s="331"/>
      <c r="AS510" s="331"/>
      <c r="AT510" s="331"/>
      <c r="AU510" s="444"/>
      <c r="AV510" s="444"/>
      <c r="AW510" s="444"/>
      <c r="AX510" s="444"/>
      <c r="AY510" s="444"/>
      <c r="AZ510" s="444"/>
      <c r="BA510" s="444"/>
      <c r="BB510" s="444"/>
      <c r="BC510" s="444"/>
    </row>
    <row r="511" spans="1:55">
      <c r="C511" s="331"/>
      <c r="D511" s="331"/>
      <c r="G511" s="331"/>
      <c r="H511" s="331"/>
      <c r="K511" s="331"/>
      <c r="L511" s="331"/>
      <c r="M511" s="331"/>
      <c r="N511" s="331"/>
      <c r="P511" s="331"/>
      <c r="Q511" s="331"/>
      <c r="S511" s="331"/>
      <c r="T511" s="331"/>
      <c r="U511" s="444"/>
      <c r="V511" s="331"/>
      <c r="W511" s="444"/>
      <c r="Y511" s="331"/>
      <c r="Z511" s="331"/>
      <c r="AA511" s="444"/>
      <c r="AB511" s="331"/>
      <c r="AC511" s="444"/>
      <c r="AF511" s="444"/>
      <c r="AG511" s="331"/>
      <c r="AH511" s="331"/>
      <c r="AI511" s="444"/>
      <c r="AJ511" s="331"/>
      <c r="AK511" s="331"/>
      <c r="AL511" s="331"/>
      <c r="AM511" s="444"/>
      <c r="AN511" s="331"/>
      <c r="AO511" s="331"/>
      <c r="AP511" s="444"/>
      <c r="AQ511" s="444"/>
      <c r="AR511" s="444"/>
      <c r="AS511" s="444"/>
      <c r="AT511" s="444"/>
      <c r="AU511" s="444"/>
      <c r="AV511" s="444"/>
      <c r="AW511" s="444"/>
      <c r="AX511" s="444"/>
      <c r="AY511" s="444"/>
      <c r="AZ511" s="444"/>
      <c r="BA511" s="444"/>
      <c r="BB511" s="444"/>
      <c r="BC511" s="444"/>
    </row>
    <row r="512" spans="1:55">
      <c r="F512" s="444"/>
      <c r="G512" s="331"/>
      <c r="K512" s="444"/>
      <c r="M512" s="331"/>
      <c r="Q512" s="331"/>
      <c r="T512" s="331"/>
      <c r="U512" s="331"/>
      <c r="V512" s="444"/>
      <c r="W512" s="331"/>
      <c r="Y512" s="331"/>
      <c r="AB512" s="331"/>
      <c r="AE512" s="331"/>
      <c r="AG512" s="444"/>
      <c r="AH512" s="444"/>
      <c r="AI512" s="444"/>
      <c r="AJ512" s="331"/>
      <c r="AK512" s="331"/>
      <c r="AL512" s="331"/>
      <c r="AM512" s="331"/>
      <c r="AN512" s="444"/>
      <c r="AO512" s="331"/>
      <c r="AP512" s="331"/>
      <c r="AQ512" s="444"/>
      <c r="AR512" s="331"/>
      <c r="AS512" s="331"/>
      <c r="AT512" s="331"/>
      <c r="AU512" s="331"/>
      <c r="AV512" s="331"/>
      <c r="AW512" s="331"/>
      <c r="AX512" s="331"/>
      <c r="AY512" s="331"/>
      <c r="AZ512" s="331"/>
      <c r="BA512" s="331"/>
      <c r="BB512" s="331"/>
      <c r="BC512" s="331"/>
    </row>
    <row r="513" spans="4:55">
      <c r="D513" s="331"/>
      <c r="E513" s="444"/>
      <c r="F513" s="331"/>
      <c r="G513" s="331"/>
      <c r="I513" s="331"/>
      <c r="K513" s="444"/>
      <c r="M513" s="331"/>
      <c r="N513" s="331"/>
      <c r="O513" s="331"/>
      <c r="P513" s="444"/>
      <c r="S513" s="331"/>
      <c r="T513" s="331"/>
      <c r="U513" s="331"/>
      <c r="V513" s="331"/>
      <c r="W513" s="331"/>
      <c r="AA513" s="331"/>
      <c r="AB513" s="331"/>
      <c r="AC513" s="444"/>
      <c r="AD513" s="331"/>
      <c r="AE513" s="331"/>
      <c r="AI513" s="444"/>
      <c r="AJ513" s="331"/>
      <c r="AK513" s="331"/>
      <c r="AM513" s="331"/>
      <c r="AN513" s="444"/>
      <c r="AO513" s="331"/>
      <c r="AP513" s="444"/>
      <c r="AQ513" s="331"/>
      <c r="AR513" s="331"/>
      <c r="AS513" s="331"/>
      <c r="AT513" s="331"/>
      <c r="AU513" s="331"/>
      <c r="AV513" s="331"/>
      <c r="AW513" s="331"/>
      <c r="AX513" s="331"/>
      <c r="AY513" s="331"/>
      <c r="AZ513" s="331"/>
      <c r="BA513" s="331"/>
      <c r="BB513" s="331"/>
      <c r="BC513" s="331"/>
    </row>
    <row r="514" spans="4:55">
      <c r="G514" s="444"/>
      <c r="H514" s="331"/>
      <c r="J514" s="331"/>
      <c r="K514" s="444"/>
      <c r="S514" s="331"/>
      <c r="T514" s="331"/>
      <c r="U514" s="444"/>
      <c r="V514" s="331"/>
      <c r="W514" s="331"/>
      <c r="Y514" s="444"/>
      <c r="Z514" s="331"/>
      <c r="AA514" s="444"/>
      <c r="AC514" s="331"/>
      <c r="AE514" s="444"/>
      <c r="AF514" s="444"/>
      <c r="AG514" s="444"/>
      <c r="AI514" s="331"/>
      <c r="AJ514" s="331"/>
      <c r="AK514" s="444"/>
      <c r="AL514" s="331"/>
      <c r="AM514" s="331"/>
      <c r="AN514" s="444"/>
      <c r="AO514" s="444"/>
      <c r="AP514" s="331"/>
      <c r="AQ514" s="444"/>
      <c r="AR514" s="331"/>
      <c r="AS514" s="331"/>
      <c r="AT514" s="444"/>
      <c r="AU514" s="331"/>
      <c r="AV514" s="331"/>
      <c r="AW514" s="331"/>
      <c r="AX514" s="331"/>
      <c r="AY514" s="331"/>
      <c r="AZ514" s="331"/>
      <c r="BA514" s="331"/>
      <c r="BB514" s="331"/>
      <c r="BC514" s="331"/>
    </row>
    <row r="515" spans="4:55">
      <c r="E515" s="444"/>
      <c r="F515" s="331"/>
      <c r="J515" s="331"/>
      <c r="K515" s="444"/>
      <c r="L515" s="331"/>
      <c r="N515" s="445"/>
      <c r="O515" s="331"/>
      <c r="P515" s="331"/>
      <c r="U515" s="444"/>
      <c r="V515" s="331"/>
      <c r="W515" s="331"/>
      <c r="Z515" s="331"/>
      <c r="AA515" s="331"/>
      <c r="AB515" s="331"/>
      <c r="AC515" s="444"/>
      <c r="AD515" s="331"/>
      <c r="AE515" s="444"/>
      <c r="AG515" s="444"/>
      <c r="AH515" s="331"/>
      <c r="AI515" s="444"/>
      <c r="AJ515" s="331"/>
      <c r="AK515" s="444"/>
      <c r="AL515" s="444"/>
      <c r="AM515" s="331"/>
      <c r="AO515" s="331"/>
      <c r="AP515" s="444"/>
      <c r="AT515" s="331"/>
    </row>
    <row r="516" spans="4:55">
      <c r="G516" s="331"/>
      <c r="H516" s="444"/>
      <c r="N516" s="331"/>
      <c r="O516" s="331"/>
      <c r="P516" s="331"/>
      <c r="R516" s="444"/>
      <c r="T516" s="331"/>
      <c r="U516" s="444"/>
      <c r="V516" s="331"/>
      <c r="W516" s="444"/>
      <c r="X516" s="331"/>
      <c r="Y516" s="444"/>
      <c r="AB516" s="444"/>
      <c r="AC516" s="331"/>
      <c r="AE516" s="331"/>
      <c r="AF516" s="444"/>
      <c r="AG516" s="444"/>
      <c r="AH516" s="331"/>
      <c r="AJ516" s="331"/>
      <c r="AK516" s="444"/>
      <c r="AL516" s="331"/>
      <c r="AM516" s="331"/>
      <c r="AN516" s="444"/>
      <c r="AO516" s="444"/>
      <c r="AP516" s="331"/>
      <c r="AQ516" s="331"/>
      <c r="AR516" s="331"/>
      <c r="AS516" s="331"/>
      <c r="AT516" s="444"/>
      <c r="AU516" s="331"/>
      <c r="AV516" s="331"/>
      <c r="AW516" s="331"/>
      <c r="AX516" s="331"/>
      <c r="AY516" s="331"/>
      <c r="AZ516" s="331"/>
      <c r="BA516" s="331"/>
      <c r="BB516" s="331"/>
      <c r="BC516" s="331"/>
    </row>
    <row r="517" spans="4:55">
      <c r="D517" s="444"/>
      <c r="E517" s="331"/>
      <c r="F517" s="331"/>
      <c r="M517" s="331"/>
      <c r="N517" s="444"/>
      <c r="O517" s="331"/>
      <c r="P517" s="444"/>
      <c r="R517" s="331"/>
      <c r="S517" s="331"/>
      <c r="T517" s="331"/>
      <c r="U517" s="331"/>
      <c r="X517" s="331"/>
      <c r="Y517" s="444"/>
      <c r="AB517" s="444"/>
      <c r="AC517" s="331"/>
      <c r="AD517" s="331"/>
      <c r="AF517" s="331"/>
      <c r="AG517" s="444"/>
      <c r="AH517" s="444"/>
      <c r="AI517" s="444"/>
      <c r="AL517" s="331"/>
      <c r="AN517" s="444"/>
      <c r="AO517" s="444"/>
      <c r="AP517" s="444"/>
      <c r="AQ517" s="444"/>
      <c r="AR517" s="444"/>
      <c r="AS517" s="444"/>
      <c r="AT517" s="444"/>
      <c r="AU517" s="444"/>
      <c r="AV517" s="444"/>
      <c r="AW517" s="444"/>
      <c r="AX517" s="444"/>
      <c r="AY517" s="444"/>
      <c r="AZ517" s="444"/>
      <c r="BA517" s="444"/>
      <c r="BB517" s="444"/>
      <c r="BC517" s="444"/>
    </row>
    <row r="518" spans="4:55">
      <c r="I518" s="331"/>
      <c r="K518" s="331"/>
      <c r="L518" s="331"/>
      <c r="M518" s="331"/>
      <c r="P518" s="331"/>
      <c r="Q518" s="331"/>
      <c r="R518" s="331"/>
      <c r="T518" s="331"/>
      <c r="U518" s="331"/>
      <c r="V518" s="444"/>
      <c r="W518" s="444"/>
      <c r="AA518" s="444"/>
      <c r="AC518" s="331"/>
      <c r="AE518" s="331"/>
      <c r="AF518" s="444"/>
      <c r="AG518" s="444"/>
      <c r="AH518" s="331"/>
      <c r="AI518" s="444"/>
      <c r="AK518" s="331"/>
      <c r="AL518" s="444"/>
      <c r="AM518" s="331"/>
      <c r="AN518" s="444"/>
      <c r="AO518" s="444"/>
      <c r="AR518" s="444"/>
      <c r="AS518" s="444"/>
      <c r="AT518" s="444"/>
      <c r="AU518" s="444"/>
      <c r="AV518" s="444"/>
      <c r="AW518" s="444"/>
      <c r="AX518" s="444"/>
      <c r="AY518" s="444"/>
      <c r="AZ518" s="444"/>
      <c r="BA518" s="444"/>
      <c r="BB518" s="444"/>
      <c r="BC518" s="444"/>
    </row>
    <row r="519" spans="4:55">
      <c r="E519" s="444"/>
      <c r="H519" s="331"/>
      <c r="I519" s="331"/>
      <c r="K519" s="331"/>
      <c r="N519" s="331"/>
      <c r="O519" s="331"/>
      <c r="P519" s="331"/>
      <c r="Q519" s="331"/>
      <c r="S519" s="331"/>
      <c r="T519" s="444"/>
      <c r="U519" s="444"/>
      <c r="Y519" s="331"/>
      <c r="AC519" s="444"/>
      <c r="AD519" s="331"/>
      <c r="AI519" s="444"/>
      <c r="AK519" s="331"/>
      <c r="AL519" s="331"/>
      <c r="AM519" s="444"/>
      <c r="AN519" s="331"/>
      <c r="AO519" s="331"/>
      <c r="AP519" s="444"/>
      <c r="AQ519" s="444"/>
      <c r="AR519" s="444"/>
      <c r="AS519" s="444"/>
      <c r="AT519" s="444"/>
      <c r="AU519" s="444"/>
      <c r="AV519" s="444"/>
      <c r="AW519" s="444"/>
      <c r="AX519" s="444"/>
      <c r="AY519" s="444"/>
      <c r="AZ519" s="444"/>
      <c r="BA519" s="444"/>
      <c r="BB519" s="444"/>
      <c r="BC519" s="444"/>
    </row>
    <row r="520" spans="4:55">
      <c r="F520" s="331"/>
      <c r="J520" s="331"/>
      <c r="K520" s="331"/>
      <c r="L520" s="331"/>
      <c r="N520" s="444"/>
      <c r="O520" s="331"/>
      <c r="P520" s="444"/>
      <c r="Q520" s="331"/>
      <c r="S520" s="331"/>
      <c r="T520" s="331"/>
      <c r="U520" s="444"/>
      <c r="V520" s="331"/>
      <c r="W520" s="444"/>
      <c r="X520" s="331"/>
      <c r="Y520" s="331"/>
      <c r="Z520" s="331"/>
      <c r="AC520" s="331"/>
      <c r="AE520" s="331"/>
      <c r="AF520" s="331"/>
      <c r="AG520" s="331"/>
      <c r="AH520" s="444"/>
      <c r="AI520" s="331"/>
      <c r="AJ520" s="331"/>
      <c r="AK520" s="444"/>
      <c r="AL520" s="331"/>
      <c r="AM520" s="331"/>
      <c r="AN520" s="331"/>
      <c r="AO520" s="331"/>
      <c r="AP520" s="444"/>
      <c r="AQ520" s="331"/>
      <c r="AR520" s="331"/>
      <c r="AS520" s="331"/>
      <c r="AT520" s="331"/>
      <c r="AU520" s="331"/>
      <c r="AV520" s="331"/>
      <c r="AW520" s="331"/>
      <c r="AX520" s="331"/>
      <c r="AY520" s="331"/>
      <c r="AZ520" s="331"/>
      <c r="BA520" s="331"/>
      <c r="BB520" s="331"/>
      <c r="BC520" s="331"/>
    </row>
    <row r="521" spans="4:55">
      <c r="G521" s="331"/>
      <c r="H521" s="331"/>
      <c r="L521" s="331"/>
      <c r="M521" s="331"/>
      <c r="N521" s="444"/>
      <c r="P521" s="331"/>
      <c r="S521" s="331"/>
      <c r="T521" s="331"/>
      <c r="V521" s="331"/>
      <c r="W521" s="444"/>
      <c r="Y521" s="331"/>
      <c r="Z521" s="331"/>
      <c r="AA521" s="444"/>
      <c r="AC521" s="444"/>
      <c r="AD521" s="331"/>
      <c r="AE521" s="444"/>
      <c r="AF521" s="444"/>
      <c r="AG521" s="444"/>
      <c r="AH521" s="444"/>
      <c r="AI521" s="331"/>
      <c r="AJ521" s="331"/>
      <c r="AK521" s="444"/>
      <c r="AL521" s="331"/>
      <c r="AM521" s="444"/>
      <c r="AN521" s="444"/>
      <c r="AO521" s="444"/>
      <c r="AP521" s="331"/>
      <c r="AQ521" s="444"/>
      <c r="AT521" s="331"/>
    </row>
    <row r="522" spans="4:55">
      <c r="G522" s="444"/>
      <c r="H522" s="331"/>
      <c r="I522" s="331"/>
      <c r="K522" s="331"/>
      <c r="L522" s="331"/>
      <c r="P522" s="331"/>
      <c r="R522" s="331"/>
      <c r="S522" s="331"/>
      <c r="T522" s="331"/>
      <c r="U522" s="331"/>
      <c r="V522" s="331"/>
      <c r="W522" s="444"/>
      <c r="X522" s="331"/>
      <c r="Y522" s="331"/>
      <c r="Z522" s="331"/>
      <c r="AB522" s="444"/>
      <c r="AC522" s="331"/>
      <c r="AD522" s="331"/>
      <c r="AE522" s="331"/>
      <c r="AF522" s="444"/>
      <c r="AG522" s="444"/>
      <c r="AH522" s="444"/>
      <c r="AI522" s="444"/>
      <c r="AK522" s="444"/>
      <c r="AL522" s="331"/>
      <c r="AM522" s="331"/>
      <c r="AN522" s="444"/>
      <c r="AO522" s="444"/>
      <c r="AP522" s="444"/>
      <c r="AQ522" s="444"/>
      <c r="AR522" s="444"/>
      <c r="AS522" s="444"/>
      <c r="AT522" s="444"/>
      <c r="AU522" s="444"/>
      <c r="AV522" s="444"/>
      <c r="AW522" s="444"/>
      <c r="AX522" s="444"/>
      <c r="AY522" s="444"/>
      <c r="AZ522" s="444"/>
      <c r="BA522" s="444"/>
      <c r="BB522" s="444"/>
      <c r="BC522" s="444"/>
    </row>
    <row r="523" spans="4:55">
      <c r="G523" s="331"/>
      <c r="I523" s="331"/>
      <c r="K523" s="331"/>
      <c r="L523" s="331"/>
      <c r="M523" s="331"/>
      <c r="P523" s="331"/>
      <c r="Q523" s="331"/>
      <c r="S523" s="331"/>
      <c r="U523" s="331"/>
      <c r="V523" s="331"/>
      <c r="W523" s="444"/>
      <c r="Y523" s="331"/>
      <c r="AA523" s="444"/>
      <c r="AB523" s="444"/>
      <c r="AC523" s="331"/>
      <c r="AD523" s="331"/>
      <c r="AE523" s="331"/>
      <c r="AF523" s="444"/>
      <c r="AG523" s="444"/>
      <c r="AH523" s="444"/>
      <c r="AI523" s="331"/>
      <c r="AJ523" s="331"/>
      <c r="AK523" s="444"/>
      <c r="AL523" s="331"/>
      <c r="AN523" s="444"/>
      <c r="AO523" s="444"/>
      <c r="AP523" s="444"/>
      <c r="AQ523" s="444"/>
      <c r="AR523" s="445"/>
      <c r="AS523" s="445"/>
      <c r="AT523" s="445"/>
      <c r="AU523" s="445"/>
      <c r="AV523" s="445"/>
      <c r="AW523" s="445"/>
      <c r="AX523" s="445"/>
      <c r="AY523" s="445"/>
      <c r="AZ523" s="445"/>
      <c r="BA523" s="445"/>
      <c r="BB523" s="445"/>
      <c r="BC523" s="445"/>
    </row>
    <row r="524" spans="4:55">
      <c r="D524" s="331"/>
      <c r="E524" s="331"/>
      <c r="F524" s="331"/>
      <c r="G524" s="331"/>
      <c r="I524" s="331"/>
      <c r="J524" s="331"/>
      <c r="K524" s="444"/>
      <c r="L524" s="331"/>
      <c r="M524" s="331"/>
      <c r="N524" s="331"/>
      <c r="P524" s="331"/>
      <c r="Q524" s="331"/>
      <c r="S524" s="331"/>
      <c r="T524" s="331"/>
      <c r="U524" s="331"/>
      <c r="V524" s="331"/>
      <c r="W524" s="331"/>
      <c r="X524" s="331"/>
      <c r="Y524" s="444"/>
      <c r="AA524" s="444"/>
      <c r="AB524" s="331"/>
      <c r="AC524" s="331"/>
      <c r="AE524" s="444"/>
      <c r="AF524" s="444"/>
      <c r="AG524" s="444"/>
      <c r="AH524" s="331"/>
      <c r="AJ524" s="331"/>
      <c r="AK524" s="444"/>
      <c r="AL524" s="331"/>
      <c r="AM524" s="331"/>
      <c r="AN524" s="331"/>
      <c r="AO524" s="331"/>
      <c r="AP524" s="331"/>
      <c r="AQ524" s="331"/>
      <c r="AR524" s="444"/>
      <c r="AS524" s="444"/>
      <c r="AT524" s="444"/>
      <c r="AU524" s="444"/>
      <c r="AV524" s="444"/>
      <c r="AW524" s="444"/>
      <c r="AX524" s="444"/>
      <c r="AY524" s="444"/>
      <c r="AZ524" s="444"/>
      <c r="BA524" s="444"/>
      <c r="BB524" s="444"/>
      <c r="BC524" s="444"/>
    </row>
    <row r="525" spans="4:55">
      <c r="F525" s="331"/>
      <c r="I525" s="331"/>
      <c r="J525" s="331"/>
      <c r="K525" s="331"/>
      <c r="M525" s="331"/>
      <c r="N525" s="331"/>
      <c r="O525" s="331"/>
      <c r="Q525" s="331"/>
      <c r="R525" s="331"/>
      <c r="V525" s="331"/>
      <c r="W525" s="444"/>
      <c r="Y525" s="444"/>
      <c r="Z525" s="331"/>
      <c r="AA525" s="444"/>
      <c r="AB525" s="444"/>
      <c r="AC525" s="444"/>
      <c r="AD525" s="331"/>
      <c r="AF525" s="444"/>
      <c r="AH525" s="331"/>
      <c r="AK525" s="331"/>
      <c r="AL525" s="444"/>
      <c r="AM525" s="331"/>
      <c r="AN525" s="331"/>
      <c r="AO525" s="331"/>
      <c r="AP525" s="331"/>
      <c r="AQ525" s="444"/>
      <c r="AR525" s="331"/>
      <c r="AS525" s="331"/>
      <c r="AT525" s="444"/>
      <c r="AU525" s="331"/>
      <c r="AV525" s="331"/>
      <c r="AW525" s="331"/>
      <c r="AX525" s="331"/>
      <c r="AY525" s="331"/>
      <c r="AZ525" s="331"/>
      <c r="BA525" s="331"/>
      <c r="BB525" s="331"/>
      <c r="BC525" s="331"/>
    </row>
    <row r="526" spans="4:55">
      <c r="D526" s="331"/>
      <c r="E526" s="331"/>
      <c r="H526" s="331"/>
      <c r="J526" s="331"/>
      <c r="K526" s="331"/>
      <c r="M526" s="331"/>
      <c r="N526" s="331"/>
      <c r="P526" s="444"/>
      <c r="R526" s="331"/>
      <c r="T526" s="444"/>
      <c r="U526" s="444"/>
      <c r="V526" s="331"/>
      <c r="W526" s="445"/>
      <c r="X526" s="331"/>
      <c r="Y526" s="331"/>
      <c r="Z526" s="331"/>
      <c r="AA526" s="331"/>
      <c r="AB526" s="331"/>
      <c r="AC526" s="331"/>
      <c r="AD526" s="331"/>
      <c r="AE526" s="444"/>
      <c r="AF526" s="331"/>
      <c r="AG526" s="444"/>
      <c r="AH526" s="331"/>
      <c r="AI526" s="331"/>
      <c r="AJ526" s="331"/>
      <c r="AK526" s="444"/>
      <c r="AL526" s="444"/>
      <c r="AM526" s="331"/>
      <c r="AN526" s="444"/>
      <c r="AO526" s="444"/>
      <c r="AP526" s="444"/>
      <c r="AQ526" s="444"/>
      <c r="AR526" s="444"/>
      <c r="AS526" s="444"/>
      <c r="AT526" s="444"/>
      <c r="AU526" s="444"/>
      <c r="AV526" s="444"/>
      <c r="AW526" s="444"/>
      <c r="AX526" s="444"/>
      <c r="AY526" s="444"/>
      <c r="AZ526" s="444"/>
      <c r="BA526" s="444"/>
      <c r="BB526" s="444"/>
      <c r="BC526" s="444"/>
    </row>
    <row r="527" spans="4:55">
      <c r="D527" s="331"/>
      <c r="F527" s="331"/>
      <c r="J527" s="331"/>
      <c r="K527" s="331"/>
      <c r="N527" s="331"/>
      <c r="O527" s="331"/>
      <c r="P527" s="331"/>
      <c r="R527" s="331"/>
      <c r="T527" s="444"/>
      <c r="U527" s="444"/>
      <c r="X527" s="331"/>
      <c r="Y527" s="331"/>
      <c r="AA527" s="444"/>
      <c r="AB527" s="331"/>
      <c r="AC527" s="444"/>
      <c r="AD527" s="331"/>
      <c r="AE527" s="444"/>
      <c r="AF527" s="331"/>
      <c r="AG527" s="331"/>
      <c r="AI527" s="331"/>
      <c r="AJ527" s="331"/>
      <c r="AK527" s="331"/>
      <c r="AL527" s="444"/>
      <c r="AM527" s="331"/>
      <c r="AN527" s="444"/>
      <c r="AO527" s="331"/>
      <c r="AP527" s="444"/>
      <c r="AQ527" s="444"/>
      <c r="AR527" s="444"/>
      <c r="AS527" s="444"/>
      <c r="AT527" s="444"/>
      <c r="AU527" s="444"/>
      <c r="AV527" s="444"/>
      <c r="AW527" s="444"/>
      <c r="AX527" s="444"/>
      <c r="AY527" s="444"/>
      <c r="AZ527" s="444"/>
      <c r="BA527" s="444"/>
      <c r="BB527" s="444"/>
      <c r="BC527" s="444"/>
    </row>
    <row r="528" spans="4:55">
      <c r="G528" s="331"/>
      <c r="H528" s="331"/>
      <c r="M528" s="444"/>
      <c r="N528" s="331"/>
      <c r="P528" s="331"/>
      <c r="T528" s="444"/>
      <c r="U528" s="331"/>
      <c r="V528" s="331"/>
      <c r="W528" s="444"/>
      <c r="AA528" s="331"/>
      <c r="AB528" s="331"/>
      <c r="AC528" s="444"/>
      <c r="AD528" s="331"/>
      <c r="AE528" s="331"/>
      <c r="AG528" s="444"/>
      <c r="AH528" s="444"/>
      <c r="AI528" s="444"/>
      <c r="AK528" s="444"/>
      <c r="AL528" s="331"/>
      <c r="AM528" s="444"/>
      <c r="AN528" s="444"/>
      <c r="AO528" s="444"/>
      <c r="AP528" s="444"/>
      <c r="AQ528" s="444"/>
      <c r="AR528" s="444"/>
      <c r="AS528" s="444"/>
      <c r="AT528" s="444"/>
      <c r="AU528" s="444"/>
      <c r="AV528" s="444"/>
      <c r="AW528" s="444"/>
      <c r="AX528" s="444"/>
      <c r="AY528" s="444"/>
      <c r="AZ528" s="444"/>
      <c r="BA528" s="444"/>
      <c r="BB528" s="444"/>
      <c r="BC528" s="444"/>
    </row>
    <row r="529" spans="2:55">
      <c r="B529" s="331"/>
      <c r="D529" s="331"/>
      <c r="K529" s="331"/>
      <c r="O529" s="331"/>
      <c r="R529" s="331"/>
      <c r="T529" s="331"/>
      <c r="U529" s="331"/>
      <c r="W529" s="331"/>
      <c r="Y529" s="331"/>
      <c r="Z529" s="331"/>
      <c r="AA529" s="444"/>
      <c r="AB529" s="444"/>
      <c r="AC529" s="331"/>
      <c r="AD529" s="331"/>
      <c r="AE529" s="331"/>
      <c r="AF529" s="331"/>
      <c r="AG529" s="331"/>
      <c r="AH529" s="444"/>
      <c r="AJ529" s="331"/>
      <c r="AK529" s="444"/>
      <c r="AL529" s="331"/>
      <c r="AN529" s="444"/>
      <c r="AO529" s="444"/>
      <c r="AP529" s="444"/>
      <c r="AQ529" s="444"/>
      <c r="AR529" s="444"/>
      <c r="AS529" s="444"/>
      <c r="AT529" s="444"/>
      <c r="AU529" s="444"/>
      <c r="AV529" s="444"/>
      <c r="AW529" s="444"/>
      <c r="AX529" s="444"/>
      <c r="AY529" s="444"/>
      <c r="AZ529" s="444"/>
      <c r="BA529" s="444"/>
      <c r="BB529" s="444"/>
      <c r="BC529" s="444"/>
    </row>
    <row r="530" spans="2:55">
      <c r="D530" s="331"/>
      <c r="I530" s="331"/>
      <c r="M530" s="331"/>
      <c r="N530" s="331"/>
      <c r="P530" s="331"/>
      <c r="R530" s="331"/>
      <c r="T530" s="444"/>
      <c r="U530" s="331"/>
      <c r="W530" s="444"/>
      <c r="Y530" s="444"/>
      <c r="Z530" s="331"/>
      <c r="AB530" s="331"/>
      <c r="AF530" s="331"/>
      <c r="AG530" s="444"/>
      <c r="AH530" s="444"/>
      <c r="AJ530" s="331"/>
      <c r="AK530" s="444"/>
      <c r="AL530" s="331"/>
      <c r="AM530" s="331"/>
      <c r="AN530" s="331"/>
      <c r="AO530" s="331"/>
      <c r="AP530" s="444"/>
      <c r="AQ530" s="444"/>
      <c r="AR530" s="444"/>
      <c r="AS530" s="444"/>
      <c r="AT530" s="444"/>
      <c r="AU530" s="444"/>
      <c r="AV530" s="444"/>
      <c r="AW530" s="444"/>
      <c r="AX530" s="444"/>
      <c r="AY530" s="444"/>
      <c r="AZ530" s="444"/>
      <c r="BA530" s="444"/>
      <c r="BB530" s="444"/>
      <c r="BC530" s="444"/>
    </row>
    <row r="531" spans="2:55">
      <c r="D531" s="444"/>
      <c r="G531" s="331"/>
      <c r="J531" s="331"/>
      <c r="O531" s="331"/>
      <c r="P531" s="444"/>
      <c r="R531" s="331"/>
      <c r="S531" s="331"/>
      <c r="T531" s="331"/>
      <c r="U531" s="444"/>
      <c r="V531" s="444"/>
      <c r="W531" s="331"/>
      <c r="Y531" s="444"/>
      <c r="Z531" s="331"/>
      <c r="AA531" s="331"/>
      <c r="AB531" s="444"/>
      <c r="AC531" s="331"/>
      <c r="AE531" s="444"/>
      <c r="AF531" s="444"/>
      <c r="AG531" s="331"/>
      <c r="AK531" s="331"/>
      <c r="AL531" s="444"/>
      <c r="AM531" s="444"/>
      <c r="AN531" s="444"/>
      <c r="AO531" s="331"/>
      <c r="AP531" s="331"/>
      <c r="AQ531" s="331"/>
      <c r="AR531" s="444"/>
      <c r="AS531" s="444"/>
      <c r="AT531" s="444"/>
      <c r="AU531" s="444"/>
      <c r="AV531" s="444"/>
      <c r="AW531" s="444"/>
      <c r="AX531" s="444"/>
      <c r="AY531" s="444"/>
      <c r="AZ531" s="444"/>
      <c r="BA531" s="444"/>
      <c r="BB531" s="444"/>
      <c r="BC531" s="444"/>
    </row>
    <row r="532" spans="2:55">
      <c r="B532" s="331"/>
      <c r="G532" s="331"/>
      <c r="L532" s="444"/>
      <c r="N532" s="331"/>
      <c r="P532" s="331"/>
      <c r="Q532" s="331"/>
      <c r="T532" s="444"/>
      <c r="V532" s="331"/>
      <c r="W532" s="444"/>
      <c r="X532" s="331"/>
      <c r="Y532" s="444"/>
      <c r="Z532" s="331"/>
      <c r="AA532" s="444"/>
      <c r="AB532" s="331"/>
      <c r="AC532" s="331"/>
      <c r="AE532" s="444"/>
      <c r="AG532" s="331"/>
      <c r="AI532" s="444"/>
      <c r="AJ532" s="331"/>
      <c r="AL532" s="444"/>
      <c r="AN532" s="444"/>
      <c r="AO532" s="331"/>
      <c r="AP532" s="444"/>
      <c r="AQ532" s="444"/>
      <c r="AR532" s="444"/>
      <c r="AS532" s="444"/>
      <c r="AT532" s="444"/>
      <c r="AU532" s="444"/>
      <c r="AV532" s="444"/>
      <c r="AW532" s="444"/>
      <c r="AX532" s="444"/>
      <c r="AY532" s="444"/>
      <c r="AZ532" s="444"/>
      <c r="BA532" s="444"/>
      <c r="BB532" s="444"/>
      <c r="BC532" s="444"/>
    </row>
    <row r="533" spans="2:55">
      <c r="B533" s="331"/>
      <c r="F533" s="331"/>
      <c r="I533" s="331"/>
      <c r="K533" s="331"/>
      <c r="L533" s="331"/>
      <c r="M533" s="331"/>
      <c r="N533" s="444"/>
      <c r="P533" s="444"/>
      <c r="S533" s="331"/>
      <c r="T533" s="331"/>
      <c r="U533" s="331"/>
      <c r="Y533" s="331"/>
      <c r="Z533" s="444"/>
      <c r="AA533" s="444"/>
      <c r="AC533" s="331"/>
      <c r="AD533" s="331"/>
      <c r="AE533" s="331"/>
      <c r="AF533" s="444"/>
      <c r="AG533" s="444"/>
      <c r="AH533" s="444"/>
      <c r="AI533" s="444"/>
      <c r="AJ533" s="331"/>
      <c r="AK533" s="444"/>
      <c r="AL533" s="331"/>
      <c r="AM533" s="444"/>
      <c r="AN533" s="331"/>
      <c r="AO533" s="331"/>
      <c r="AP533" s="331"/>
      <c r="AT533" s="331"/>
      <c r="AU533" s="444"/>
      <c r="AV533" s="444"/>
      <c r="AW533" s="444"/>
      <c r="AX533" s="444"/>
      <c r="AY533" s="444"/>
      <c r="AZ533" s="444"/>
      <c r="BA533" s="444"/>
      <c r="BB533" s="444"/>
      <c r="BC533" s="444"/>
    </row>
    <row r="534" spans="2:55">
      <c r="D534" s="331"/>
      <c r="E534" s="444"/>
      <c r="G534" s="331"/>
      <c r="K534" s="444"/>
      <c r="M534" s="331"/>
      <c r="O534" s="331"/>
      <c r="Q534" s="331"/>
      <c r="R534" s="331"/>
      <c r="T534" s="331"/>
      <c r="U534" s="331"/>
      <c r="V534" s="331"/>
      <c r="W534" s="444"/>
      <c r="Z534" s="331"/>
      <c r="AA534" s="444"/>
      <c r="AB534" s="444"/>
      <c r="AC534" s="331"/>
      <c r="AD534" s="331"/>
      <c r="AE534" s="444"/>
      <c r="AF534" s="331"/>
      <c r="AG534" s="331"/>
      <c r="AH534" s="444"/>
      <c r="AI534" s="444"/>
      <c r="AK534" s="444"/>
      <c r="AM534" s="331"/>
      <c r="AO534" s="444"/>
      <c r="AP534" s="444"/>
      <c r="AQ534" s="444"/>
      <c r="AR534" s="444"/>
      <c r="AS534" s="444"/>
      <c r="AT534" s="444"/>
      <c r="AU534" s="444"/>
      <c r="AV534" s="444"/>
      <c r="AW534" s="444"/>
      <c r="AX534" s="444"/>
      <c r="AY534" s="444"/>
      <c r="AZ534" s="444"/>
      <c r="BA534" s="444"/>
      <c r="BB534" s="444"/>
      <c r="BC534" s="444"/>
    </row>
    <row r="535" spans="2:55">
      <c r="G535" s="444"/>
      <c r="J535" s="444"/>
      <c r="K535" s="331"/>
      <c r="N535" s="331"/>
      <c r="O535" s="331"/>
      <c r="Q535" s="331"/>
      <c r="R535" s="331"/>
      <c r="T535" s="331"/>
      <c r="U535" s="444"/>
      <c r="W535" s="331"/>
      <c r="X535" s="331"/>
      <c r="AA535" s="331"/>
      <c r="AB535" s="331"/>
      <c r="AC535" s="331"/>
      <c r="AD535" s="331"/>
      <c r="AE535" s="331"/>
      <c r="AF535" s="331"/>
      <c r="AG535" s="331"/>
      <c r="AH535" s="331"/>
      <c r="AI535" s="331"/>
      <c r="AK535" s="331"/>
      <c r="AL535" s="331"/>
      <c r="AM535" s="331"/>
      <c r="AN535" s="444"/>
      <c r="AO535" s="331"/>
      <c r="AP535" s="444"/>
      <c r="AQ535" s="444"/>
      <c r="AR535" s="444"/>
      <c r="AS535" s="444"/>
      <c r="AT535" s="444"/>
      <c r="AU535" s="444"/>
      <c r="AV535" s="444"/>
      <c r="AW535" s="444"/>
      <c r="AX535" s="444"/>
      <c r="AY535" s="444"/>
      <c r="AZ535" s="444"/>
      <c r="BA535" s="444"/>
      <c r="BB535" s="444"/>
      <c r="BC535" s="444"/>
    </row>
    <row r="536" spans="2:55">
      <c r="G536" s="331"/>
      <c r="H536" s="331"/>
      <c r="I536" s="331"/>
      <c r="L536" s="331"/>
      <c r="P536" s="331"/>
      <c r="S536" s="331"/>
      <c r="T536" s="331"/>
      <c r="U536" s="331"/>
      <c r="V536" s="331"/>
      <c r="W536" s="444"/>
      <c r="X536" s="331"/>
      <c r="Y536" s="331"/>
      <c r="Z536" s="331"/>
      <c r="AA536" s="444"/>
      <c r="AB536" s="331"/>
      <c r="AC536" s="444"/>
      <c r="AD536" s="331"/>
      <c r="AE536" s="331"/>
      <c r="AG536" s="444"/>
      <c r="AH536" s="331"/>
      <c r="AI536" s="331"/>
      <c r="AJ536" s="331"/>
      <c r="AK536" s="444"/>
      <c r="AL536" s="331"/>
      <c r="AM536" s="444"/>
      <c r="AN536" s="444"/>
      <c r="AO536" s="444"/>
      <c r="AP536" s="444"/>
      <c r="AQ536" s="444"/>
      <c r="AR536" s="444"/>
      <c r="AS536" s="444"/>
      <c r="AT536" s="444"/>
      <c r="AU536" s="444"/>
      <c r="AV536" s="444"/>
      <c r="AW536" s="444"/>
      <c r="AX536" s="444"/>
      <c r="AY536" s="444"/>
      <c r="AZ536" s="444"/>
      <c r="BA536" s="444"/>
      <c r="BB536" s="444"/>
      <c r="BC536" s="444"/>
    </row>
    <row r="537" spans="2:55">
      <c r="C537" s="331"/>
      <c r="E537" s="444"/>
      <c r="J537" s="331"/>
      <c r="K537" s="331"/>
      <c r="L537" s="331"/>
      <c r="Q537" s="331"/>
      <c r="R537" s="331"/>
      <c r="S537" s="331"/>
      <c r="T537" s="331"/>
      <c r="U537" s="331"/>
      <c r="V537" s="331"/>
      <c r="W537" s="444"/>
      <c r="X537" s="331"/>
      <c r="Y537" s="331"/>
      <c r="Z537" s="331"/>
      <c r="AA537" s="444"/>
      <c r="AB537" s="331"/>
      <c r="AC537" s="445"/>
      <c r="AD537" s="331"/>
      <c r="AE537" s="331"/>
      <c r="AF537" s="331"/>
      <c r="AG537" s="444"/>
      <c r="AH537" s="331"/>
      <c r="AI537" s="331"/>
      <c r="AJ537" s="331"/>
      <c r="AK537" s="331"/>
      <c r="AL537" s="331"/>
      <c r="AO537" s="331"/>
      <c r="AP537" s="444"/>
      <c r="AQ537" s="444"/>
      <c r="AR537" s="444"/>
      <c r="AS537" s="444"/>
      <c r="AT537" s="444"/>
      <c r="AU537" s="444"/>
      <c r="AV537" s="444"/>
      <c r="AW537" s="444"/>
      <c r="AX537" s="444"/>
      <c r="AY537" s="444"/>
      <c r="AZ537" s="444"/>
      <c r="BA537" s="444"/>
      <c r="BB537" s="444"/>
      <c r="BC537" s="444"/>
    </row>
    <row r="538" spans="2:55">
      <c r="K538" s="331"/>
      <c r="L538" s="331"/>
      <c r="M538" s="331"/>
      <c r="N538" s="331"/>
      <c r="O538" s="331"/>
      <c r="P538" s="331"/>
      <c r="Q538" s="331"/>
      <c r="S538" s="331"/>
      <c r="U538" s="331"/>
      <c r="V538" s="444"/>
      <c r="X538" s="331"/>
      <c r="Y538" s="444"/>
      <c r="Z538" s="331"/>
      <c r="AB538" s="444"/>
      <c r="AC538" s="331"/>
      <c r="AD538" s="331"/>
      <c r="AE538" s="444"/>
      <c r="AF538" s="444"/>
      <c r="AG538" s="331"/>
      <c r="AH538" s="444"/>
      <c r="AI538" s="444"/>
      <c r="AJ538" s="331"/>
      <c r="AK538" s="331"/>
      <c r="AL538" s="444"/>
      <c r="AM538" s="331"/>
      <c r="AN538" s="444"/>
      <c r="AO538" s="331"/>
      <c r="AQ538" s="444"/>
      <c r="AT538" s="331"/>
    </row>
    <row r="539" spans="2:55">
      <c r="E539" s="331"/>
      <c r="G539" s="331"/>
      <c r="K539" s="331"/>
      <c r="L539" s="331"/>
      <c r="N539" s="331"/>
      <c r="O539" s="331"/>
      <c r="P539" s="331"/>
      <c r="T539" s="444"/>
      <c r="U539" s="444"/>
      <c r="X539" s="331"/>
      <c r="Z539" s="331"/>
      <c r="AA539" s="331"/>
      <c r="AB539" s="331"/>
      <c r="AC539" s="444"/>
      <c r="AD539" s="331"/>
      <c r="AF539" s="444"/>
      <c r="AG539" s="331"/>
      <c r="AH539" s="331"/>
      <c r="AI539" s="444"/>
      <c r="AK539" s="444"/>
      <c r="AM539" s="444"/>
      <c r="AP539" s="444"/>
      <c r="AQ539" s="444"/>
      <c r="AR539" s="444"/>
      <c r="AS539" s="444"/>
      <c r="AT539" s="444"/>
      <c r="AU539" s="444"/>
      <c r="AV539" s="444"/>
      <c r="AW539" s="444"/>
      <c r="AX539" s="444"/>
      <c r="AY539" s="444"/>
      <c r="AZ539" s="444"/>
      <c r="BA539" s="444"/>
      <c r="BB539" s="444"/>
      <c r="BC539" s="444"/>
    </row>
    <row r="540" spans="2:55">
      <c r="E540" s="331"/>
      <c r="G540" s="331"/>
      <c r="H540" s="331"/>
      <c r="I540" s="331"/>
      <c r="K540" s="331"/>
      <c r="L540" s="331"/>
      <c r="N540" s="331"/>
      <c r="P540" s="331"/>
      <c r="S540" s="331"/>
      <c r="T540" s="444"/>
      <c r="U540" s="331"/>
      <c r="V540" s="331"/>
      <c r="W540" s="331"/>
      <c r="X540" s="331"/>
      <c r="Y540" s="331"/>
      <c r="AA540" s="331"/>
      <c r="AB540" s="444"/>
      <c r="AC540" s="331"/>
      <c r="AD540" s="331"/>
      <c r="AE540" s="444"/>
      <c r="AF540" s="444"/>
      <c r="AG540" s="331"/>
      <c r="AH540" s="331"/>
      <c r="AI540" s="444"/>
      <c r="AK540" s="331"/>
      <c r="AL540" s="444"/>
      <c r="AM540" s="444"/>
      <c r="AO540" s="444"/>
      <c r="AP540" s="331"/>
      <c r="AQ540" s="331"/>
      <c r="AR540" s="444"/>
      <c r="AS540" s="444"/>
      <c r="AT540" s="444"/>
      <c r="AU540" s="444"/>
      <c r="AV540" s="444"/>
      <c r="AW540" s="444"/>
      <c r="AX540" s="444"/>
      <c r="AY540" s="444"/>
      <c r="AZ540" s="444"/>
      <c r="BA540" s="444"/>
      <c r="BB540" s="444"/>
      <c r="BC540" s="444"/>
    </row>
    <row r="541" spans="2:55">
      <c r="G541" s="444"/>
      <c r="H541" s="331"/>
      <c r="I541" s="331"/>
      <c r="K541" s="331"/>
      <c r="L541" s="331"/>
      <c r="N541" s="444"/>
      <c r="R541" s="331"/>
      <c r="T541" s="331"/>
      <c r="U541" s="331"/>
      <c r="V541" s="444"/>
      <c r="Y541" s="331"/>
      <c r="Z541" s="331"/>
      <c r="AC541" s="331"/>
      <c r="AD541" s="331"/>
      <c r="AE541" s="331"/>
      <c r="AF541" s="331"/>
      <c r="AG541" s="444"/>
      <c r="AH541" s="444"/>
      <c r="AI541" s="331"/>
      <c r="AL541" s="331"/>
      <c r="AM541" s="331"/>
      <c r="AN541" s="331"/>
      <c r="AO541" s="331"/>
      <c r="AP541" s="444"/>
      <c r="AQ541" s="331"/>
      <c r="AT541" s="331"/>
      <c r="AU541" s="444"/>
      <c r="AV541" s="444"/>
      <c r="AW541" s="444"/>
      <c r="AX541" s="444"/>
      <c r="AY541" s="444"/>
      <c r="AZ541" s="444"/>
      <c r="BA541" s="444"/>
      <c r="BB541" s="444"/>
      <c r="BC541" s="444"/>
    </row>
    <row r="542" spans="2:55">
      <c r="H542" s="331"/>
      <c r="K542" s="331"/>
      <c r="L542" s="444"/>
      <c r="M542" s="331"/>
      <c r="N542" s="444"/>
      <c r="P542" s="331"/>
      <c r="U542" s="331"/>
      <c r="W542" s="444"/>
      <c r="Y542" s="444"/>
      <c r="Z542" s="331"/>
      <c r="AA542" s="444"/>
      <c r="AB542" s="331"/>
      <c r="AC542" s="331"/>
      <c r="AE542" s="444"/>
      <c r="AF542" s="444"/>
      <c r="AG542" s="444"/>
      <c r="AH542" s="331"/>
      <c r="AJ542" s="331"/>
      <c r="AK542" s="444"/>
      <c r="AL542" s="444"/>
      <c r="AM542" s="444"/>
      <c r="AN542" s="331"/>
      <c r="AQ542" s="444"/>
    </row>
    <row r="543" spans="2:55">
      <c r="E543" s="331"/>
      <c r="G543" s="331"/>
      <c r="I543" s="331"/>
      <c r="J543" s="331"/>
      <c r="K543" s="331"/>
      <c r="L543" s="444"/>
      <c r="M543" s="331"/>
      <c r="O543" s="331"/>
      <c r="P543" s="331"/>
      <c r="R543" s="331"/>
      <c r="U543" s="444"/>
      <c r="V543" s="331"/>
      <c r="W543" s="331"/>
      <c r="Y543" s="331"/>
      <c r="AA543" s="444"/>
      <c r="AC543" s="331"/>
      <c r="AD543" s="331"/>
      <c r="AE543" s="331"/>
      <c r="AF543" s="331"/>
      <c r="AG543" s="444"/>
      <c r="AH543" s="444"/>
      <c r="AI543" s="331"/>
      <c r="AK543" s="444"/>
      <c r="AL543" s="444"/>
      <c r="AM543" s="331"/>
      <c r="AN543" s="444"/>
      <c r="AO543" s="444"/>
      <c r="AQ543" s="331"/>
      <c r="AT543" s="331"/>
      <c r="AU543" s="444"/>
      <c r="AV543" s="444"/>
      <c r="AW543" s="444"/>
      <c r="AX543" s="444"/>
      <c r="AY543" s="444"/>
      <c r="AZ543" s="444"/>
      <c r="BA543" s="444"/>
      <c r="BB543" s="444"/>
      <c r="BC543" s="444"/>
    </row>
    <row r="544" spans="2:55">
      <c r="H544" s="444"/>
      <c r="J544" s="444"/>
      <c r="K544" s="331"/>
      <c r="M544" s="331"/>
      <c r="O544" s="331"/>
      <c r="P544" s="331"/>
      <c r="R544" s="331"/>
      <c r="S544" s="331"/>
      <c r="T544" s="331"/>
      <c r="U544" s="331"/>
      <c r="V544" s="331"/>
      <c r="X544" s="331"/>
      <c r="Y544" s="331"/>
      <c r="Z544" s="331"/>
      <c r="AA544" s="444"/>
      <c r="AB544" s="444"/>
      <c r="AC544" s="331"/>
      <c r="AD544" s="331"/>
      <c r="AG544" s="444"/>
      <c r="AI544" s="331"/>
      <c r="AJ544" s="331"/>
      <c r="AK544" s="444"/>
      <c r="AL544" s="331"/>
      <c r="AM544" s="444"/>
      <c r="AN544" s="444"/>
      <c r="AO544" s="444"/>
      <c r="AP544" s="331"/>
      <c r="AQ544" s="444"/>
      <c r="AR544" s="331"/>
      <c r="AS544" s="331"/>
      <c r="AT544" s="331"/>
      <c r="AU544" s="331"/>
      <c r="AV544" s="331"/>
      <c r="AW544" s="331"/>
      <c r="AX544" s="331"/>
      <c r="AY544" s="331"/>
      <c r="AZ544" s="331"/>
      <c r="BA544" s="331"/>
      <c r="BB544" s="331"/>
      <c r="BC544" s="331"/>
    </row>
    <row r="545" spans="2:55">
      <c r="G545" s="444"/>
      <c r="H545" s="331"/>
      <c r="J545" s="331"/>
      <c r="L545" s="331"/>
      <c r="M545" s="444"/>
      <c r="N545" s="331"/>
      <c r="P545" s="331"/>
      <c r="R545" s="331"/>
      <c r="T545" s="444"/>
      <c r="U545" s="331"/>
      <c r="V545" s="331"/>
      <c r="W545" s="331"/>
      <c r="Y545" s="331"/>
      <c r="Z545" s="331"/>
      <c r="AA545" s="444"/>
      <c r="AB545" s="331"/>
      <c r="AC545" s="444"/>
      <c r="AD545" s="331"/>
      <c r="AE545" s="331"/>
      <c r="AF545" s="331"/>
      <c r="AG545" s="331"/>
      <c r="AH545" s="444"/>
      <c r="AI545" s="331"/>
      <c r="AK545" s="444"/>
      <c r="AL545" s="331"/>
      <c r="AM545" s="331"/>
      <c r="AO545" s="331"/>
      <c r="AP545" s="331"/>
      <c r="AQ545" s="331"/>
      <c r="AR545" s="331"/>
      <c r="AS545" s="331"/>
      <c r="AT545" s="331"/>
      <c r="AU545" s="331"/>
      <c r="AV545" s="331"/>
      <c r="AW545" s="331"/>
      <c r="AX545" s="331"/>
      <c r="AY545" s="331"/>
      <c r="AZ545" s="331"/>
      <c r="BA545" s="331"/>
      <c r="BB545" s="331"/>
      <c r="BC545" s="331"/>
    </row>
    <row r="546" spans="2:55">
      <c r="G546" s="331"/>
      <c r="H546" s="331"/>
      <c r="K546" s="444"/>
      <c r="L546" s="331"/>
      <c r="M546" s="331"/>
      <c r="N546" s="331"/>
      <c r="P546" s="331"/>
      <c r="Q546" s="331"/>
      <c r="U546" s="331"/>
      <c r="W546" s="444"/>
      <c r="Y546" s="444"/>
      <c r="AA546" s="331"/>
      <c r="AB546" s="444"/>
      <c r="AC546" s="331"/>
      <c r="AD546" s="331"/>
      <c r="AE546" s="444"/>
      <c r="AF546" s="444"/>
      <c r="AG546" s="444"/>
      <c r="AH546" s="331"/>
      <c r="AI546" s="331"/>
      <c r="AJ546" s="331"/>
      <c r="AK546" s="444"/>
      <c r="AL546" s="444"/>
      <c r="AM546" s="331"/>
      <c r="AN546" s="444"/>
      <c r="AO546" s="444"/>
      <c r="AP546" s="444"/>
      <c r="AQ546" s="331"/>
      <c r="AR546" s="331"/>
      <c r="AS546" s="331"/>
      <c r="AT546" s="444"/>
      <c r="AU546" s="331"/>
      <c r="AV546" s="331"/>
      <c r="AW546" s="331"/>
      <c r="AX546" s="331"/>
      <c r="AY546" s="331"/>
      <c r="AZ546" s="331"/>
      <c r="BA546" s="331"/>
      <c r="BB546" s="331"/>
      <c r="BC546" s="331"/>
    </row>
    <row r="547" spans="2:55">
      <c r="K547" s="444"/>
      <c r="M547" s="331"/>
      <c r="N547" s="444"/>
      <c r="P547" s="444"/>
      <c r="Q547" s="331"/>
      <c r="R547" s="331"/>
      <c r="T547" s="445"/>
      <c r="U547" s="331"/>
      <c r="V547" s="331"/>
      <c r="W547" s="444"/>
      <c r="Y547" s="331"/>
      <c r="AA547" s="331"/>
      <c r="AB547" s="444"/>
      <c r="AC547" s="444"/>
      <c r="AD547" s="331"/>
      <c r="AE547" s="444"/>
      <c r="AF547" s="331"/>
      <c r="AG547" s="331"/>
      <c r="AH547" s="331"/>
      <c r="AI547" s="444"/>
      <c r="AJ547" s="331"/>
      <c r="AK547" s="331"/>
      <c r="AL547" s="444"/>
      <c r="AM547" s="444"/>
      <c r="AN547" s="444"/>
      <c r="AO547" s="331"/>
      <c r="AP547" s="444"/>
      <c r="AQ547" s="444"/>
      <c r="AR547" s="444"/>
      <c r="AS547" s="444"/>
      <c r="AT547" s="444"/>
      <c r="AU547" s="444"/>
      <c r="AV547" s="444"/>
      <c r="AW547" s="444"/>
      <c r="AX547" s="444"/>
      <c r="AY547" s="444"/>
      <c r="AZ547" s="444"/>
      <c r="BA547" s="444"/>
      <c r="BB547" s="444"/>
      <c r="BC547" s="444"/>
    </row>
    <row r="548" spans="2:55">
      <c r="J548" s="331"/>
      <c r="K548" s="331"/>
      <c r="L548" s="331"/>
      <c r="M548" s="331"/>
      <c r="P548" s="444"/>
      <c r="Q548" s="331"/>
      <c r="T548" s="331"/>
      <c r="U548" s="331"/>
      <c r="W548" s="331"/>
      <c r="Y548" s="444"/>
      <c r="Z548" s="331"/>
      <c r="AA548" s="444"/>
      <c r="AB548" s="444"/>
      <c r="AC548" s="444"/>
      <c r="AD548" s="331"/>
      <c r="AE548" s="331"/>
      <c r="AF548" s="444"/>
      <c r="AG548" s="444"/>
      <c r="AH548" s="444"/>
      <c r="AI548" s="331"/>
      <c r="AJ548" s="331"/>
      <c r="AK548" s="442"/>
      <c r="AL548" s="444"/>
      <c r="AM548" s="331"/>
      <c r="AN548" s="331"/>
      <c r="AO548" s="444"/>
      <c r="AP548" s="331"/>
      <c r="AQ548" s="331"/>
      <c r="AR548" s="331"/>
      <c r="AS548" s="331"/>
      <c r="AT548" s="444"/>
      <c r="AU548" s="444"/>
      <c r="AV548" s="444"/>
      <c r="AW548" s="444"/>
      <c r="AX548" s="444"/>
      <c r="AY548" s="444"/>
      <c r="AZ548" s="444"/>
      <c r="BA548" s="444"/>
      <c r="BB548" s="444"/>
      <c r="BC548" s="444"/>
    </row>
    <row r="549" spans="2:55">
      <c r="E549" s="331"/>
      <c r="K549" s="331"/>
      <c r="M549" s="444"/>
      <c r="N549" s="331"/>
      <c r="O549" s="331"/>
      <c r="Q549" s="331"/>
      <c r="R549" s="331"/>
      <c r="T549" s="444"/>
      <c r="V549" s="331"/>
      <c r="W549" s="444"/>
      <c r="Y549" s="444"/>
      <c r="Z549" s="331"/>
      <c r="AA549" s="444"/>
      <c r="AB549" s="331"/>
      <c r="AC549" s="331"/>
      <c r="AD549" s="331"/>
      <c r="AE549" s="444"/>
      <c r="AF549" s="444"/>
      <c r="AH549" s="444"/>
      <c r="AI549" s="444"/>
      <c r="AK549" s="444"/>
      <c r="AL549" s="444"/>
      <c r="AM549" s="331"/>
      <c r="AN549" s="444"/>
      <c r="AO549" s="444"/>
      <c r="AP549" s="444"/>
      <c r="AQ549" s="444"/>
      <c r="AR549" s="444"/>
      <c r="AS549" s="444"/>
      <c r="AT549" s="444"/>
      <c r="AU549" s="444"/>
      <c r="AV549" s="444"/>
      <c r="AW549" s="444"/>
      <c r="AX549" s="444"/>
      <c r="AY549" s="444"/>
      <c r="AZ549" s="444"/>
      <c r="BA549" s="444"/>
      <c r="BB549" s="444"/>
      <c r="BC549" s="444"/>
    </row>
    <row r="550" spans="2:55">
      <c r="H550" s="331"/>
      <c r="K550" s="331"/>
      <c r="M550" s="331"/>
      <c r="N550" s="444"/>
      <c r="P550" s="331"/>
      <c r="Q550" s="331"/>
      <c r="R550" s="331"/>
      <c r="S550" s="331"/>
      <c r="T550" s="331"/>
      <c r="U550" s="444"/>
      <c r="V550" s="331"/>
      <c r="Y550" s="444"/>
      <c r="Z550" s="331"/>
      <c r="AA550" s="444"/>
      <c r="AB550" s="331"/>
      <c r="AC550" s="331"/>
      <c r="AD550" s="331"/>
      <c r="AE550" s="331"/>
      <c r="AF550" s="444"/>
      <c r="AG550" s="331"/>
      <c r="AH550" s="331"/>
      <c r="AI550" s="444"/>
      <c r="AK550" s="331"/>
      <c r="AL550" s="331"/>
      <c r="AQ550" s="331"/>
      <c r="AT550" s="444"/>
    </row>
    <row r="551" spans="2:55">
      <c r="H551" s="331"/>
      <c r="J551" s="331"/>
      <c r="K551" s="331"/>
      <c r="N551" s="444"/>
      <c r="U551" s="331"/>
      <c r="W551" s="331"/>
      <c r="AA551" s="331"/>
      <c r="AB551" s="444"/>
      <c r="AC551" s="444"/>
      <c r="AD551" s="331"/>
      <c r="AE551" s="331"/>
      <c r="AF551" s="331"/>
      <c r="AG551" s="331"/>
      <c r="AH551" s="444"/>
      <c r="AI551" s="444"/>
      <c r="AJ551" s="331"/>
      <c r="AK551" s="444"/>
      <c r="AL551" s="331"/>
      <c r="AM551" s="444"/>
      <c r="AN551" s="331"/>
      <c r="AO551" s="331"/>
      <c r="AP551" s="444"/>
      <c r="AQ551" s="444"/>
      <c r="AR551" s="444"/>
      <c r="AS551" s="444"/>
      <c r="AT551" s="444"/>
      <c r="AU551" s="444"/>
      <c r="AV551" s="444"/>
      <c r="AW551" s="444"/>
      <c r="AX551" s="444"/>
      <c r="AY551" s="444"/>
      <c r="AZ551" s="444"/>
      <c r="BA551" s="444"/>
      <c r="BB551" s="444"/>
      <c r="BC551" s="444"/>
    </row>
    <row r="552" spans="2:55">
      <c r="D552" s="444"/>
      <c r="F552" s="331"/>
      <c r="G552" s="331"/>
      <c r="H552" s="444"/>
      <c r="I552" s="331"/>
      <c r="J552" s="331"/>
      <c r="K552" s="331"/>
      <c r="M552" s="331"/>
      <c r="N552" s="444"/>
      <c r="O552" s="331"/>
      <c r="Q552" s="331"/>
      <c r="R552" s="331"/>
      <c r="S552" s="331"/>
      <c r="T552" s="444"/>
      <c r="U552" s="444"/>
      <c r="V552" s="331"/>
      <c r="W552" s="444"/>
      <c r="Y552" s="331"/>
      <c r="Z552" s="331"/>
      <c r="AA552" s="444"/>
      <c r="AB552" s="444"/>
      <c r="AC552" s="331"/>
      <c r="AE552" s="331"/>
      <c r="AG552" s="444"/>
      <c r="AH552" s="331"/>
      <c r="AI552" s="331"/>
      <c r="AK552" s="444"/>
      <c r="AL552" s="444"/>
      <c r="AM552" s="444"/>
      <c r="AN552" s="331"/>
      <c r="AO552" s="444"/>
      <c r="AP552" s="444"/>
      <c r="AQ552" s="444"/>
      <c r="AR552" s="444"/>
      <c r="AS552" s="444"/>
      <c r="AT552" s="444"/>
      <c r="AU552" s="444"/>
      <c r="AV552" s="444"/>
      <c r="AW552" s="444"/>
      <c r="AX552" s="444"/>
      <c r="AY552" s="444"/>
      <c r="AZ552" s="444"/>
      <c r="BA552" s="444"/>
      <c r="BB552" s="444"/>
      <c r="BC552" s="444"/>
    </row>
    <row r="553" spans="2:55">
      <c r="D553" s="331"/>
      <c r="E553" s="331"/>
      <c r="G553" s="444"/>
      <c r="M553" s="331"/>
      <c r="N553" s="331"/>
      <c r="O553" s="331"/>
      <c r="P553" s="444"/>
      <c r="Q553" s="331"/>
      <c r="R553" s="331"/>
      <c r="T553" s="331"/>
      <c r="U553" s="331"/>
      <c r="V553" s="331"/>
      <c r="Y553" s="331"/>
      <c r="Z553" s="331"/>
      <c r="AA553" s="331"/>
      <c r="AB553" s="331"/>
      <c r="AD553" s="331"/>
      <c r="AE553" s="444"/>
      <c r="AF553" s="331"/>
      <c r="AG553" s="444"/>
      <c r="AH553" s="444"/>
      <c r="AJ553" s="331"/>
      <c r="AK553" s="331"/>
      <c r="AM553" s="444"/>
      <c r="AN553" s="444"/>
      <c r="AP553" s="331"/>
      <c r="AQ553" s="331"/>
      <c r="AR553" s="331"/>
      <c r="AS553" s="331"/>
      <c r="AT553" s="331"/>
      <c r="AU553" s="444"/>
      <c r="AV553" s="444"/>
      <c r="AW553" s="444"/>
      <c r="AX553" s="444"/>
      <c r="AY553" s="444"/>
      <c r="AZ553" s="444"/>
      <c r="BA553" s="444"/>
      <c r="BB553" s="444"/>
      <c r="BC553" s="444"/>
    </row>
    <row r="554" spans="2:55">
      <c r="G554" s="331"/>
      <c r="J554" s="331"/>
      <c r="K554" s="331"/>
      <c r="T554" s="331"/>
      <c r="U554" s="331"/>
      <c r="V554" s="331"/>
      <c r="W554" s="331"/>
      <c r="X554" s="331"/>
      <c r="Y554" s="331"/>
      <c r="Z554" s="331"/>
      <c r="AA554" s="444"/>
      <c r="AB554" s="444"/>
      <c r="AC554" s="444"/>
      <c r="AD554" s="331"/>
      <c r="AE554" s="331"/>
      <c r="AF554" s="444"/>
      <c r="AG554" s="331"/>
      <c r="AH554" s="331"/>
      <c r="AI554" s="444"/>
      <c r="AK554" s="444"/>
      <c r="AL554" s="331"/>
      <c r="AM554" s="444"/>
      <c r="AN554" s="331"/>
      <c r="AO554" s="444"/>
      <c r="AP554" s="444"/>
      <c r="AQ554" s="444"/>
      <c r="AR554" s="444"/>
      <c r="AS554" s="444"/>
      <c r="AT554" s="444"/>
      <c r="AU554" s="444"/>
      <c r="AV554" s="444"/>
      <c r="AW554" s="444"/>
      <c r="AX554" s="444"/>
      <c r="AY554" s="444"/>
      <c r="AZ554" s="444"/>
      <c r="BA554" s="444"/>
      <c r="BB554" s="444"/>
      <c r="BC554" s="444"/>
    </row>
    <row r="555" spans="2:55">
      <c r="B555" s="331"/>
      <c r="G555" s="444"/>
      <c r="J555" s="444"/>
      <c r="K555" s="331"/>
      <c r="N555" s="444"/>
      <c r="O555" s="331"/>
      <c r="R555" s="331"/>
      <c r="S555" s="331"/>
      <c r="T555" s="331"/>
      <c r="U555" s="331"/>
      <c r="V555" s="331"/>
      <c r="W555" s="331"/>
      <c r="Z555" s="331"/>
      <c r="AA555" s="331"/>
      <c r="AB555" s="444"/>
      <c r="AC555" s="331"/>
      <c r="AD555" s="331"/>
      <c r="AE555" s="444"/>
      <c r="AF555" s="331"/>
      <c r="AG555" s="331"/>
      <c r="AI555" s="331"/>
      <c r="AJ555" s="331"/>
      <c r="AK555" s="444"/>
      <c r="AL555" s="331"/>
      <c r="AM555" s="331"/>
      <c r="AN555" s="331"/>
      <c r="AO555" s="331"/>
      <c r="AQ555" s="331"/>
      <c r="AR555" s="331"/>
      <c r="AS555" s="331"/>
      <c r="AT555" s="444"/>
      <c r="AU555" s="331"/>
      <c r="AV555" s="331"/>
      <c r="AW555" s="331"/>
      <c r="AX555" s="331"/>
      <c r="AY555" s="331"/>
      <c r="AZ555" s="331"/>
      <c r="BA555" s="331"/>
      <c r="BB555" s="331"/>
      <c r="BC555" s="331"/>
    </row>
    <row r="556" spans="2:55">
      <c r="D556" s="444"/>
      <c r="J556" s="331"/>
      <c r="L556" s="331"/>
      <c r="O556" s="331"/>
      <c r="P556" s="331"/>
      <c r="R556" s="331"/>
      <c r="S556" s="331"/>
      <c r="T556" s="444"/>
      <c r="V556" s="331"/>
      <c r="X556" s="331"/>
      <c r="Y556" s="444"/>
      <c r="AA556" s="444"/>
      <c r="AB556" s="444"/>
      <c r="AC556" s="331"/>
      <c r="AD556" s="331"/>
      <c r="AE556" s="444"/>
      <c r="AF556" s="444"/>
      <c r="AG556" s="331"/>
      <c r="AH556" s="445"/>
      <c r="AI556" s="444"/>
      <c r="AK556" s="444"/>
      <c r="AL556" s="444"/>
      <c r="AM556" s="331"/>
      <c r="AN556" s="331"/>
      <c r="AO556" s="444"/>
      <c r="AP556" s="444"/>
      <c r="AQ556" s="444"/>
      <c r="AR556" s="444"/>
      <c r="AS556" s="444"/>
      <c r="AT556" s="444"/>
      <c r="AU556" s="444"/>
      <c r="AV556" s="444"/>
      <c r="AW556" s="444"/>
      <c r="AX556" s="444"/>
      <c r="AY556" s="444"/>
      <c r="AZ556" s="444"/>
      <c r="BA556" s="444"/>
      <c r="BB556" s="444"/>
      <c r="BC556" s="444"/>
    </row>
    <row r="557" spans="2:55">
      <c r="C557" s="331"/>
      <c r="E557" s="331"/>
      <c r="F557" s="331"/>
      <c r="J557" s="444"/>
      <c r="K557" s="331"/>
      <c r="N557" s="444"/>
      <c r="O557" s="331"/>
      <c r="P557" s="331"/>
      <c r="Q557" s="331"/>
      <c r="R557" s="331"/>
      <c r="T557" s="331"/>
      <c r="U557" s="444"/>
      <c r="V557" s="331"/>
      <c r="W557" s="331"/>
      <c r="Y557" s="331"/>
      <c r="Z557" s="331"/>
      <c r="AA557" s="444"/>
      <c r="AB557" s="444"/>
      <c r="AD557" s="331"/>
      <c r="AE557" s="444"/>
      <c r="AG557" s="444"/>
      <c r="AH557" s="444"/>
      <c r="AI557" s="331"/>
      <c r="AJ557" s="331"/>
      <c r="AK557" s="331"/>
      <c r="AL557" s="331"/>
      <c r="AN557" s="331"/>
      <c r="AO557" s="331"/>
      <c r="AP557" s="444"/>
      <c r="AQ557" s="444"/>
      <c r="AR557" s="444"/>
      <c r="AS557" s="444"/>
      <c r="AT557" s="444"/>
      <c r="AU557" s="444"/>
      <c r="AV557" s="444"/>
      <c r="AW557" s="444"/>
      <c r="AX557" s="444"/>
      <c r="AY557" s="444"/>
      <c r="AZ557" s="444"/>
      <c r="BA557" s="444"/>
      <c r="BB557" s="444"/>
      <c r="BC557" s="444"/>
    </row>
    <row r="558" spans="2:55">
      <c r="C558" s="331"/>
      <c r="E558" s="331"/>
      <c r="I558" s="331"/>
      <c r="J558" s="331"/>
      <c r="M558" s="331"/>
      <c r="N558" s="444"/>
      <c r="P558" s="331"/>
      <c r="R558" s="331"/>
      <c r="S558" s="331"/>
      <c r="T558" s="331"/>
      <c r="U558" s="331"/>
      <c r="V558" s="331"/>
      <c r="W558" s="331"/>
      <c r="Y558" s="331"/>
      <c r="Z558" s="331"/>
      <c r="AD558" s="331"/>
      <c r="AE558" s="331"/>
      <c r="AF558" s="331"/>
      <c r="AG558" s="331"/>
      <c r="AH558" s="444"/>
      <c r="AI558" s="444"/>
      <c r="AJ558" s="331"/>
      <c r="AK558" s="444"/>
      <c r="AL558" s="331"/>
      <c r="AM558" s="331"/>
      <c r="AN558" s="444"/>
      <c r="AO558" s="331"/>
      <c r="AP558" s="331"/>
      <c r="AQ558" s="444"/>
      <c r="AR558" s="331"/>
      <c r="AS558" s="331"/>
      <c r="AT558" s="331"/>
      <c r="AU558" s="331"/>
      <c r="AV558" s="331"/>
      <c r="AW558" s="331"/>
      <c r="AX558" s="331"/>
      <c r="AY558" s="331"/>
      <c r="AZ558" s="331"/>
      <c r="BA558" s="331"/>
      <c r="BB558" s="331"/>
      <c r="BC558" s="331"/>
    </row>
    <row r="559" spans="2:55">
      <c r="G559" s="331"/>
      <c r="I559" s="331"/>
      <c r="J559" s="444"/>
      <c r="M559" s="331"/>
      <c r="N559" s="444"/>
      <c r="P559" s="331"/>
      <c r="R559" s="444"/>
      <c r="S559" s="331"/>
      <c r="T559" s="444"/>
      <c r="U559" s="331"/>
      <c r="V559" s="331"/>
      <c r="W559" s="444"/>
      <c r="Y559" s="331"/>
      <c r="Z559" s="331"/>
      <c r="AA559" s="444"/>
      <c r="AC559" s="331"/>
      <c r="AE559" s="331"/>
      <c r="AF559" s="444"/>
      <c r="AG559" s="331"/>
      <c r="AH559" s="444"/>
      <c r="AI559" s="331"/>
      <c r="AJ559" s="331"/>
      <c r="AK559" s="444"/>
      <c r="AL559" s="331"/>
      <c r="AM559" s="444"/>
      <c r="AN559" s="331"/>
      <c r="AO559" s="444"/>
      <c r="AP559" s="444"/>
      <c r="AQ559" s="444"/>
      <c r="AR559" s="444"/>
      <c r="AS559" s="444"/>
      <c r="AT559" s="444"/>
      <c r="AU559" s="444"/>
      <c r="AV559" s="444"/>
      <c r="AW559" s="444"/>
      <c r="AX559" s="444"/>
      <c r="AY559" s="444"/>
      <c r="AZ559" s="444"/>
      <c r="BA559" s="444"/>
      <c r="BB559" s="444"/>
      <c r="BC559" s="444"/>
    </row>
    <row r="560" spans="2:55">
      <c r="H560" s="331"/>
      <c r="I560" s="331"/>
      <c r="J560" s="331"/>
      <c r="K560" s="331"/>
      <c r="M560" s="331"/>
      <c r="N560" s="444"/>
      <c r="P560" s="331"/>
      <c r="S560" s="331"/>
      <c r="T560" s="331"/>
      <c r="V560" s="331"/>
      <c r="Z560" s="331"/>
      <c r="AA560" s="444"/>
      <c r="AB560" s="444"/>
      <c r="AC560" s="444"/>
      <c r="AE560" s="444"/>
      <c r="AF560" s="331"/>
      <c r="AH560" s="444"/>
      <c r="AJ560" s="331"/>
      <c r="AK560" s="444"/>
      <c r="AL560" s="331"/>
      <c r="AM560" s="444"/>
      <c r="AN560" s="331"/>
      <c r="AO560" s="444"/>
      <c r="AP560" s="444"/>
      <c r="AQ560" s="444"/>
      <c r="AR560" s="444"/>
      <c r="AS560" s="444"/>
      <c r="AT560" s="444"/>
      <c r="AU560" s="444"/>
      <c r="AV560" s="444"/>
      <c r="AW560" s="444"/>
      <c r="AX560" s="444"/>
      <c r="AY560" s="444"/>
      <c r="AZ560" s="444"/>
      <c r="BA560" s="444"/>
      <c r="BB560" s="444"/>
      <c r="BC560" s="444"/>
    </row>
    <row r="561" spans="3:55">
      <c r="J561" s="444"/>
      <c r="L561" s="331"/>
      <c r="M561" s="331"/>
      <c r="O561" s="331"/>
      <c r="P561" s="331"/>
      <c r="Q561" s="331"/>
      <c r="S561" s="331"/>
      <c r="T561" s="444"/>
      <c r="U561" s="331"/>
      <c r="V561" s="331"/>
      <c r="W561" s="331"/>
      <c r="Y561" s="331"/>
      <c r="AB561" s="331"/>
      <c r="AC561" s="331"/>
      <c r="AE561" s="444"/>
      <c r="AF561" s="444"/>
      <c r="AG561" s="331"/>
      <c r="AH561" s="444"/>
      <c r="AI561" s="444"/>
      <c r="AJ561" s="331"/>
      <c r="AK561" s="331"/>
      <c r="AL561" s="331"/>
      <c r="AM561" s="444"/>
      <c r="AN561" s="444"/>
      <c r="AP561" s="444"/>
      <c r="AQ561" s="444"/>
      <c r="AR561" s="444"/>
      <c r="AS561" s="444"/>
      <c r="AT561" s="444"/>
      <c r="AU561" s="444"/>
      <c r="AV561" s="444"/>
      <c r="AW561" s="444"/>
      <c r="AX561" s="444"/>
      <c r="AY561" s="444"/>
      <c r="AZ561" s="444"/>
      <c r="BA561" s="444"/>
      <c r="BB561" s="444"/>
      <c r="BC561" s="444"/>
    </row>
    <row r="562" spans="3:55">
      <c r="D562" s="331"/>
      <c r="J562" s="444"/>
      <c r="K562" s="444"/>
      <c r="L562" s="331"/>
      <c r="M562" s="331"/>
      <c r="N562" s="331"/>
      <c r="Q562" s="331"/>
      <c r="R562" s="331"/>
      <c r="S562" s="331"/>
      <c r="T562" s="331"/>
      <c r="U562" s="331"/>
      <c r="V562" s="444"/>
      <c r="W562" s="444"/>
      <c r="X562" s="331"/>
      <c r="Y562" s="331"/>
      <c r="AA562" s="444"/>
      <c r="AB562" s="331"/>
      <c r="AC562" s="444"/>
      <c r="AD562" s="331"/>
      <c r="AE562" s="331"/>
      <c r="AF562" s="331"/>
      <c r="AG562" s="331"/>
      <c r="AI562" s="331"/>
      <c r="AJ562" s="331"/>
      <c r="AK562" s="444"/>
      <c r="AM562" s="331"/>
      <c r="AN562" s="444"/>
      <c r="AO562" s="444"/>
      <c r="AP562" s="331"/>
      <c r="AQ562" s="331"/>
      <c r="AR562" s="331"/>
      <c r="AS562" s="331"/>
      <c r="AT562" s="444"/>
      <c r="AU562" s="331"/>
      <c r="AV562" s="331"/>
      <c r="AW562" s="331"/>
      <c r="AX562" s="331"/>
      <c r="AY562" s="331"/>
      <c r="AZ562" s="331"/>
      <c r="BA562" s="331"/>
      <c r="BB562" s="331"/>
      <c r="BC562" s="331"/>
    </row>
    <row r="563" spans="3:55">
      <c r="C563" s="331"/>
      <c r="E563" s="444"/>
      <c r="G563" s="331"/>
      <c r="H563" s="331"/>
      <c r="K563" s="444"/>
      <c r="P563" s="331"/>
      <c r="Q563" s="331"/>
      <c r="T563" s="444"/>
      <c r="U563" s="331"/>
      <c r="AA563" s="331"/>
      <c r="AB563" s="331"/>
      <c r="AE563" s="331"/>
      <c r="AF563" s="331"/>
      <c r="AG563" s="331"/>
      <c r="AI563" s="444"/>
      <c r="AJ563" s="331"/>
      <c r="AK563" s="331"/>
      <c r="AM563" s="444"/>
      <c r="AN563" s="331"/>
      <c r="AO563" s="331"/>
      <c r="AP563" s="444"/>
      <c r="AQ563" s="444"/>
      <c r="AR563" s="444"/>
      <c r="AS563" s="444"/>
      <c r="AT563" s="444"/>
      <c r="AU563" s="444"/>
      <c r="AV563" s="444"/>
      <c r="AW563" s="444"/>
      <c r="AX563" s="444"/>
      <c r="AY563" s="444"/>
      <c r="AZ563" s="444"/>
      <c r="BA563" s="444"/>
      <c r="BB563" s="444"/>
      <c r="BC563" s="444"/>
    </row>
    <row r="564" spans="3:55">
      <c r="J564" s="331"/>
      <c r="K564" s="331"/>
      <c r="M564" s="331"/>
      <c r="N564" s="444"/>
      <c r="P564" s="331"/>
      <c r="Q564" s="331"/>
      <c r="T564" s="331"/>
      <c r="U564" s="444"/>
      <c r="V564" s="331"/>
      <c r="W564" s="331"/>
      <c r="X564" s="331"/>
      <c r="Y564" s="331"/>
      <c r="AA564" s="331"/>
      <c r="AB564" s="444"/>
      <c r="AC564" s="331"/>
      <c r="AE564" s="444"/>
      <c r="AF564" s="331"/>
      <c r="AG564" s="331"/>
      <c r="AH564" s="444"/>
      <c r="AI564" s="444"/>
      <c r="AJ564" s="331"/>
      <c r="AK564" s="331"/>
      <c r="AL564" s="331"/>
      <c r="AM564" s="331"/>
      <c r="AN564" s="444"/>
      <c r="AP564" s="444"/>
      <c r="AQ564" s="444"/>
      <c r="AR564" s="444"/>
      <c r="AS564" s="444"/>
      <c r="AT564" s="444"/>
      <c r="AU564" s="444"/>
      <c r="AV564" s="444"/>
      <c r="AW564" s="444"/>
      <c r="AX564" s="444"/>
      <c r="AY564" s="444"/>
      <c r="AZ564" s="444"/>
      <c r="BA564" s="444"/>
      <c r="BB564" s="444"/>
      <c r="BC564" s="444"/>
    </row>
    <row r="565" spans="3:55">
      <c r="D565" s="331"/>
      <c r="J565" s="331"/>
      <c r="K565" s="331"/>
      <c r="N565" s="444"/>
      <c r="O565" s="331"/>
      <c r="P565" s="331"/>
      <c r="Q565" s="331"/>
      <c r="R565" s="331"/>
      <c r="S565" s="331"/>
      <c r="T565" s="331"/>
      <c r="U565" s="331"/>
      <c r="V565" s="331"/>
      <c r="W565" s="331"/>
      <c r="X565" s="331"/>
      <c r="Y565" s="331"/>
      <c r="Z565" s="331"/>
      <c r="AB565" s="444"/>
      <c r="AC565" s="331"/>
      <c r="AD565" s="331"/>
      <c r="AE565" s="331"/>
      <c r="AG565" s="444"/>
      <c r="AH565" s="444"/>
      <c r="AJ565" s="331"/>
      <c r="AK565" s="331"/>
      <c r="AM565" s="331"/>
      <c r="AN565" s="444"/>
      <c r="AO565" s="444"/>
      <c r="AP565" s="331"/>
      <c r="AQ565" s="331"/>
      <c r="AR565" s="331"/>
      <c r="AS565" s="331"/>
      <c r="AT565" s="331"/>
      <c r="AU565" s="331"/>
      <c r="AV565" s="331"/>
      <c r="AW565" s="331"/>
      <c r="AX565" s="331"/>
      <c r="AY565" s="331"/>
      <c r="AZ565" s="331"/>
      <c r="BA565" s="331"/>
      <c r="BB565" s="331"/>
      <c r="BC565" s="331"/>
    </row>
    <row r="566" spans="3:55">
      <c r="H566" s="331"/>
      <c r="J566" s="444"/>
      <c r="K566" s="331"/>
      <c r="N566" s="444"/>
      <c r="P566" s="444"/>
      <c r="T566" s="331"/>
      <c r="U566" s="331"/>
      <c r="V566" s="331"/>
      <c r="Z566" s="331"/>
      <c r="AB566" s="444"/>
      <c r="AD566" s="331"/>
      <c r="AE566" s="331"/>
      <c r="AF566" s="331"/>
      <c r="AG566" s="331"/>
      <c r="AH566" s="444"/>
      <c r="AJ566" s="331"/>
      <c r="AK566" s="331"/>
      <c r="AM566" s="331"/>
      <c r="AP566" s="444"/>
      <c r="AQ566" s="444"/>
      <c r="AR566" s="444"/>
      <c r="AS566" s="444"/>
      <c r="AT566" s="444"/>
      <c r="AU566" s="444"/>
      <c r="AV566" s="444"/>
      <c r="AW566" s="444"/>
      <c r="AX566" s="444"/>
      <c r="AY566" s="444"/>
      <c r="AZ566" s="444"/>
      <c r="BA566" s="444"/>
      <c r="BB566" s="444"/>
      <c r="BC566" s="444"/>
    </row>
    <row r="567" spans="3:55">
      <c r="G567" s="331"/>
      <c r="K567" s="331"/>
      <c r="N567" s="444"/>
      <c r="P567" s="331"/>
      <c r="R567" s="331"/>
      <c r="S567" s="331"/>
      <c r="T567" s="331"/>
      <c r="U567" s="331"/>
      <c r="W567" s="444"/>
      <c r="Z567" s="331"/>
      <c r="AB567" s="331"/>
      <c r="AC567" s="331"/>
      <c r="AD567" s="331"/>
      <c r="AE567" s="331"/>
      <c r="AF567" s="331"/>
      <c r="AG567" s="331"/>
      <c r="AH567" s="331"/>
      <c r="AI567" s="331"/>
      <c r="AJ567" s="331"/>
      <c r="AK567" s="331"/>
      <c r="AN567" s="444"/>
      <c r="AO567" s="331"/>
      <c r="AP567" s="444"/>
      <c r="AQ567" s="444"/>
      <c r="AR567" s="444"/>
      <c r="AS567" s="444"/>
      <c r="AT567" s="444"/>
      <c r="AU567" s="444"/>
      <c r="AV567" s="444"/>
      <c r="AW567" s="444"/>
      <c r="AX567" s="444"/>
      <c r="AY567" s="444"/>
      <c r="AZ567" s="444"/>
      <c r="BA567" s="444"/>
      <c r="BB567" s="444"/>
      <c r="BC567" s="444"/>
    </row>
    <row r="568" spans="3:55">
      <c r="F568" s="331"/>
      <c r="J568" s="442"/>
      <c r="K568" s="331"/>
      <c r="L568" s="331"/>
      <c r="M568" s="331"/>
      <c r="N568" s="444"/>
      <c r="O568" s="331"/>
      <c r="P568" s="331"/>
      <c r="T568" s="331"/>
      <c r="U568" s="331"/>
      <c r="V568" s="331"/>
      <c r="W568" s="444"/>
      <c r="X568" s="331"/>
      <c r="Y568" s="331"/>
      <c r="AA568" s="331"/>
      <c r="AC568" s="331"/>
      <c r="AD568" s="444"/>
      <c r="AE568" s="331"/>
      <c r="AF568" s="331"/>
      <c r="AG568" s="444"/>
      <c r="AH568" s="331"/>
      <c r="AJ568" s="331"/>
      <c r="AK568" s="444"/>
      <c r="AL568" s="331"/>
      <c r="AM568" s="331"/>
      <c r="AN568" s="444"/>
      <c r="AO568" s="331"/>
      <c r="AP568" s="444"/>
      <c r="AQ568" s="444"/>
      <c r="AR568" s="444"/>
      <c r="AS568" s="444"/>
      <c r="AT568" s="444"/>
      <c r="AU568" s="444"/>
      <c r="AV568" s="444"/>
      <c r="AW568" s="444"/>
      <c r="AX568" s="444"/>
      <c r="AY568" s="444"/>
      <c r="AZ568" s="444"/>
      <c r="BA568" s="444"/>
      <c r="BB568" s="444"/>
      <c r="BC568" s="444"/>
    </row>
    <row r="569" spans="3:55">
      <c r="E569" s="444"/>
      <c r="F569" s="331"/>
      <c r="H569" s="331"/>
      <c r="Q569" s="331"/>
      <c r="S569" s="331"/>
      <c r="T569" s="444"/>
      <c r="U569" s="331"/>
      <c r="V569" s="331"/>
      <c r="W569" s="444"/>
      <c r="X569" s="331"/>
      <c r="Z569" s="444"/>
      <c r="AA569" s="444"/>
      <c r="AB569" s="444"/>
      <c r="AC569" s="331"/>
      <c r="AE569" s="331"/>
      <c r="AF569" s="331"/>
      <c r="AG569" s="331"/>
      <c r="AJ569" s="331"/>
      <c r="AK569" s="444"/>
      <c r="AL569" s="331"/>
      <c r="AM569" s="444"/>
      <c r="AO569" s="444"/>
      <c r="AP569" s="444"/>
      <c r="AQ569" s="444"/>
      <c r="AR569" s="444"/>
      <c r="AS569" s="444"/>
      <c r="AT569" s="444"/>
      <c r="AU569" s="444"/>
      <c r="AV569" s="444"/>
      <c r="AW569" s="444"/>
      <c r="AX569" s="444"/>
      <c r="AY569" s="444"/>
      <c r="AZ569" s="444"/>
      <c r="BA569" s="444"/>
      <c r="BB569" s="444"/>
      <c r="BC569" s="444"/>
    </row>
    <row r="570" spans="3:55">
      <c r="G570" s="331"/>
      <c r="H570" s="331"/>
      <c r="I570" s="331"/>
      <c r="K570" s="331"/>
      <c r="P570" s="331"/>
      <c r="R570" s="331"/>
      <c r="S570" s="331"/>
      <c r="T570" s="331"/>
      <c r="U570" s="331"/>
      <c r="W570" s="331"/>
      <c r="X570" s="331"/>
      <c r="Y570" s="444"/>
      <c r="Z570" s="331"/>
      <c r="AA570" s="331"/>
      <c r="AC570" s="444"/>
      <c r="AF570" s="444"/>
      <c r="AG570" s="331"/>
      <c r="AI570" s="444"/>
      <c r="AJ570" s="331"/>
      <c r="AK570" s="331"/>
      <c r="AL570" s="331"/>
      <c r="AM570" s="444"/>
      <c r="AN570" s="444"/>
      <c r="AP570" s="444"/>
      <c r="AQ570" s="444"/>
      <c r="AR570" s="444"/>
      <c r="AS570" s="444"/>
      <c r="AT570" s="444"/>
      <c r="AU570" s="444"/>
      <c r="AV570" s="444"/>
      <c r="AW570" s="444"/>
      <c r="AX570" s="444"/>
      <c r="AY570" s="444"/>
      <c r="AZ570" s="444"/>
      <c r="BA570" s="444"/>
      <c r="BB570" s="444"/>
      <c r="BC570" s="444"/>
    </row>
    <row r="571" spans="3:55">
      <c r="D571" s="444"/>
      <c r="H571" s="331"/>
      <c r="L571" s="331"/>
      <c r="M571" s="331"/>
      <c r="N571" s="444"/>
      <c r="O571" s="331"/>
      <c r="Q571" s="331"/>
      <c r="T571" s="331"/>
      <c r="U571" s="444"/>
      <c r="W571" s="444"/>
      <c r="Y571" s="331"/>
      <c r="Z571" s="331"/>
      <c r="AA571" s="331"/>
      <c r="AC571" s="331"/>
      <c r="AD571" s="331"/>
      <c r="AE571" s="331"/>
      <c r="AF571" s="331"/>
      <c r="AG571" s="331"/>
      <c r="AH571" s="444"/>
      <c r="AI571" s="331"/>
      <c r="AJ571" s="331"/>
      <c r="AK571" s="331"/>
      <c r="AL571" s="331"/>
      <c r="AM571" s="444"/>
      <c r="AN571" s="444"/>
      <c r="AO571" s="331"/>
      <c r="AP571" s="444"/>
      <c r="AQ571" s="444"/>
      <c r="AR571" s="444"/>
      <c r="AS571" s="444"/>
      <c r="AT571" s="444"/>
      <c r="AU571" s="444"/>
      <c r="AV571" s="444"/>
      <c r="AW571" s="444"/>
      <c r="AX571" s="444"/>
      <c r="AY571" s="444"/>
      <c r="AZ571" s="444"/>
      <c r="BA571" s="444"/>
      <c r="BB571" s="444"/>
      <c r="BC571" s="444"/>
    </row>
    <row r="572" spans="3:55">
      <c r="D572" s="331"/>
      <c r="F572" s="331"/>
      <c r="L572" s="331"/>
      <c r="M572" s="444"/>
      <c r="N572" s="444"/>
      <c r="O572" s="331"/>
      <c r="P572" s="331"/>
      <c r="R572" s="331"/>
      <c r="T572" s="444"/>
      <c r="W572" s="444"/>
      <c r="Y572" s="331"/>
      <c r="Z572" s="331"/>
      <c r="AA572" s="331"/>
      <c r="AB572" s="331"/>
      <c r="AC572" s="331"/>
      <c r="AD572" s="331"/>
      <c r="AE572" s="331"/>
      <c r="AF572" s="444"/>
      <c r="AG572" s="331"/>
      <c r="AH572" s="444"/>
      <c r="AI572" s="444"/>
      <c r="AJ572" s="331"/>
      <c r="AK572" s="331"/>
      <c r="AM572" s="444"/>
      <c r="AN572" s="444"/>
      <c r="AO572" s="331"/>
      <c r="AP572" s="331"/>
      <c r="AQ572" s="331"/>
      <c r="AR572" s="331"/>
      <c r="AS572" s="331"/>
      <c r="AT572" s="331"/>
      <c r="AU572" s="331"/>
      <c r="AV572" s="331"/>
      <c r="AW572" s="331"/>
      <c r="AX572" s="331"/>
      <c r="AY572" s="331"/>
      <c r="AZ572" s="331"/>
      <c r="BA572" s="331"/>
      <c r="BB572" s="331"/>
      <c r="BC572" s="331"/>
    </row>
    <row r="573" spans="3:55">
      <c r="F573" s="331"/>
      <c r="H573" s="444"/>
      <c r="J573" s="331"/>
      <c r="K573" s="331"/>
      <c r="M573" s="331"/>
      <c r="N573" s="444"/>
      <c r="O573" s="331"/>
      <c r="P573" s="331"/>
      <c r="T573" s="444"/>
      <c r="U573" s="331"/>
      <c r="W573" s="444"/>
      <c r="Y573" s="331"/>
      <c r="AA573" s="444"/>
      <c r="AB573" s="331"/>
      <c r="AD573" s="331"/>
      <c r="AE573" s="444"/>
      <c r="AF573" s="444"/>
      <c r="AG573" s="331"/>
      <c r="AH573" s="444"/>
      <c r="AI573" s="331"/>
      <c r="AJ573" s="331"/>
      <c r="AK573" s="444"/>
      <c r="AL573" s="444"/>
      <c r="AM573" s="331"/>
      <c r="AN573" s="331"/>
      <c r="AO573" s="444"/>
      <c r="AP573" s="331"/>
      <c r="AQ573" s="331"/>
      <c r="AR573" s="331"/>
      <c r="AS573" s="331"/>
      <c r="AT573" s="331"/>
      <c r="AU573" s="331"/>
      <c r="AV573" s="331"/>
      <c r="AW573" s="331"/>
      <c r="AX573" s="331"/>
      <c r="AY573" s="331"/>
      <c r="AZ573" s="331"/>
      <c r="BA573" s="331"/>
      <c r="BB573" s="331"/>
      <c r="BC573" s="331"/>
    </row>
    <row r="574" spans="3:55">
      <c r="G574" s="444"/>
      <c r="H574" s="331"/>
      <c r="J574" s="444"/>
      <c r="M574" s="331"/>
      <c r="N574" s="444"/>
      <c r="R574" s="331"/>
      <c r="S574" s="331"/>
      <c r="T574" s="444"/>
      <c r="U574" s="331"/>
      <c r="V574" s="331"/>
      <c r="W574" s="444"/>
      <c r="X574" s="331"/>
      <c r="Y574" s="444"/>
      <c r="Z574" s="331"/>
      <c r="AA574" s="444"/>
      <c r="AB574" s="331"/>
      <c r="AE574" s="444"/>
      <c r="AF574" s="331"/>
      <c r="AG574" s="331"/>
      <c r="AI574" s="444"/>
      <c r="AJ574" s="331"/>
      <c r="AK574" s="444"/>
      <c r="AL574" s="444"/>
      <c r="AM574" s="331"/>
      <c r="AN574" s="331"/>
      <c r="AO574" s="444"/>
      <c r="AP574" s="444"/>
      <c r="AQ574" s="444"/>
      <c r="AR574" s="444"/>
      <c r="AS574" s="444"/>
      <c r="AT574" s="444"/>
      <c r="AU574" s="444"/>
      <c r="AV574" s="444"/>
      <c r="AW574" s="444"/>
      <c r="AX574" s="444"/>
      <c r="AY574" s="444"/>
      <c r="AZ574" s="444"/>
      <c r="BA574" s="444"/>
      <c r="BB574" s="444"/>
      <c r="BC574" s="444"/>
    </row>
    <row r="575" spans="3:55">
      <c r="D575" s="444"/>
      <c r="E575" s="331"/>
      <c r="G575" s="331"/>
      <c r="J575" s="331"/>
      <c r="K575" s="331"/>
      <c r="M575" s="331"/>
      <c r="N575" s="331"/>
      <c r="O575" s="331"/>
      <c r="P575" s="331"/>
      <c r="Q575" s="331"/>
      <c r="R575" s="331"/>
      <c r="T575" s="331"/>
      <c r="W575" s="444"/>
      <c r="Y575" s="331"/>
      <c r="AB575" s="444"/>
      <c r="AC575" s="331"/>
      <c r="AD575" s="331"/>
      <c r="AE575" s="331"/>
      <c r="AF575" s="444"/>
      <c r="AG575" s="331"/>
      <c r="AH575" s="331"/>
      <c r="AI575" s="331"/>
      <c r="AJ575" s="331"/>
      <c r="AK575" s="331"/>
      <c r="AM575" s="444"/>
      <c r="AN575" s="444"/>
      <c r="AO575" s="331"/>
      <c r="AP575" s="444"/>
      <c r="AQ575" s="444"/>
      <c r="AR575" s="444"/>
      <c r="AS575" s="444"/>
      <c r="AT575" s="444"/>
      <c r="AU575" s="444"/>
      <c r="AV575" s="444"/>
      <c r="AW575" s="444"/>
      <c r="AX575" s="444"/>
      <c r="AY575" s="444"/>
      <c r="AZ575" s="444"/>
      <c r="BA575" s="444"/>
      <c r="BB575" s="444"/>
      <c r="BC575" s="444"/>
    </row>
    <row r="576" spans="3:55">
      <c r="H576" s="331"/>
      <c r="L576" s="331"/>
      <c r="M576" s="331"/>
      <c r="O576" s="331"/>
      <c r="P576" s="331"/>
      <c r="Q576" s="331"/>
      <c r="R576" s="331"/>
      <c r="T576" s="331"/>
      <c r="U576" s="444"/>
      <c r="V576" s="331"/>
      <c r="W576" s="444"/>
      <c r="X576" s="331"/>
      <c r="Y576" s="331"/>
      <c r="Z576" s="331"/>
      <c r="AB576" s="331"/>
      <c r="AD576" s="331"/>
      <c r="AE576" s="331"/>
      <c r="AF576" s="331"/>
      <c r="AH576" s="444"/>
      <c r="AI576" s="331"/>
      <c r="AJ576" s="331"/>
      <c r="AK576" s="331"/>
      <c r="AL576" s="331"/>
      <c r="AM576" s="331"/>
      <c r="AP576" s="444"/>
      <c r="AQ576" s="444"/>
      <c r="AR576" s="444"/>
      <c r="AS576" s="444"/>
      <c r="AT576" s="444"/>
      <c r="AU576" s="444"/>
      <c r="AV576" s="444"/>
      <c r="AW576" s="444"/>
      <c r="AX576" s="444"/>
      <c r="AY576" s="444"/>
      <c r="AZ576" s="444"/>
      <c r="BA576" s="444"/>
      <c r="BB576" s="444"/>
      <c r="BC576" s="444"/>
    </row>
    <row r="577" spans="2:55">
      <c r="F577" s="331"/>
      <c r="G577" s="444"/>
      <c r="I577" s="331"/>
      <c r="J577" s="444"/>
      <c r="K577" s="444"/>
      <c r="L577" s="331"/>
      <c r="N577" s="444"/>
      <c r="P577" s="331"/>
      <c r="S577" s="331"/>
      <c r="T577" s="331"/>
      <c r="W577" s="444"/>
      <c r="X577" s="331"/>
      <c r="Y577" s="331"/>
      <c r="Z577" s="331"/>
      <c r="AA577" s="331"/>
      <c r="AB577" s="331"/>
      <c r="AC577" s="331"/>
      <c r="AD577" s="331"/>
      <c r="AE577" s="444"/>
      <c r="AF577" s="331"/>
      <c r="AH577" s="444"/>
      <c r="AI577" s="444"/>
      <c r="AK577" s="444"/>
      <c r="AL577" s="331"/>
      <c r="AP577" s="444"/>
      <c r="AU577" s="331"/>
      <c r="AV577" s="331"/>
      <c r="AW577" s="331"/>
      <c r="AX577" s="331"/>
      <c r="AY577" s="331"/>
      <c r="AZ577" s="331"/>
      <c r="BA577" s="331"/>
      <c r="BB577" s="331"/>
      <c r="BC577" s="331"/>
    </row>
    <row r="578" spans="2:55">
      <c r="D578" s="331"/>
      <c r="E578" s="331"/>
      <c r="F578" s="331"/>
      <c r="G578" s="331"/>
      <c r="J578" s="444"/>
      <c r="N578" s="444"/>
      <c r="O578" s="331"/>
      <c r="R578" s="331"/>
      <c r="T578" s="331"/>
      <c r="U578" s="331"/>
      <c r="V578" s="331"/>
      <c r="W578" s="444"/>
      <c r="Y578" s="331"/>
      <c r="AA578" s="444"/>
      <c r="AB578" s="444"/>
      <c r="AC578" s="331"/>
      <c r="AD578" s="331"/>
      <c r="AE578" s="331"/>
      <c r="AF578" s="331"/>
      <c r="AH578" s="331"/>
      <c r="AI578" s="444"/>
      <c r="AJ578" s="331"/>
      <c r="AK578" s="444"/>
      <c r="AL578" s="331"/>
      <c r="AM578" s="444"/>
      <c r="AN578" s="331"/>
      <c r="AO578" s="331"/>
      <c r="AP578" s="444"/>
      <c r="AQ578" s="444"/>
      <c r="AR578" s="444"/>
      <c r="AS578" s="444"/>
      <c r="AT578" s="444"/>
      <c r="AU578" s="444"/>
      <c r="AV578" s="444"/>
      <c r="AW578" s="444"/>
      <c r="AX578" s="444"/>
      <c r="AY578" s="444"/>
      <c r="AZ578" s="444"/>
      <c r="BA578" s="444"/>
      <c r="BB578" s="444"/>
      <c r="BC578" s="444"/>
    </row>
    <row r="579" spans="2:55">
      <c r="B579" s="331"/>
      <c r="G579" s="331"/>
      <c r="K579" s="331"/>
      <c r="M579" s="331"/>
      <c r="O579" s="331"/>
      <c r="P579" s="331"/>
      <c r="R579" s="331"/>
      <c r="S579" s="331"/>
      <c r="T579" s="331"/>
      <c r="U579" s="331"/>
      <c r="V579" s="331"/>
      <c r="W579" s="444"/>
      <c r="X579" s="331"/>
      <c r="AA579" s="331"/>
      <c r="AB579" s="331"/>
      <c r="AC579" s="331"/>
      <c r="AD579" s="331"/>
      <c r="AG579" s="331"/>
      <c r="AH579" s="444"/>
      <c r="AI579" s="331"/>
      <c r="AK579" s="331"/>
      <c r="AL579" s="331"/>
      <c r="AM579" s="331"/>
      <c r="AN579" s="444"/>
      <c r="AO579" s="331"/>
      <c r="AP579" s="331"/>
      <c r="AQ579" s="331"/>
      <c r="AR579" s="331"/>
      <c r="AS579" s="331"/>
      <c r="AT579" s="331"/>
      <c r="AU579" s="331"/>
      <c r="AV579" s="331"/>
      <c r="AW579" s="331"/>
      <c r="AX579" s="331"/>
      <c r="AY579" s="331"/>
      <c r="AZ579" s="331"/>
      <c r="BA579" s="331"/>
      <c r="BB579" s="331"/>
      <c r="BC579" s="331"/>
    </row>
    <row r="580" spans="2:55">
      <c r="D580" s="331"/>
      <c r="E580" s="331"/>
      <c r="G580" s="331"/>
      <c r="H580" s="331"/>
      <c r="J580" s="331"/>
      <c r="L580" s="331"/>
      <c r="M580" s="331"/>
      <c r="N580" s="331"/>
      <c r="O580" s="331"/>
      <c r="P580" s="444"/>
      <c r="Q580" s="331"/>
      <c r="S580" s="331"/>
      <c r="T580" s="444"/>
      <c r="U580" s="331"/>
      <c r="V580" s="331"/>
      <c r="W580" s="444"/>
      <c r="X580" s="331"/>
      <c r="Y580" s="331"/>
      <c r="Z580" s="331"/>
      <c r="AA580" s="331"/>
      <c r="AB580" s="331"/>
      <c r="AD580" s="331"/>
      <c r="AE580" s="444"/>
      <c r="AF580" s="331"/>
      <c r="AG580" s="331"/>
      <c r="AH580" s="444"/>
      <c r="AI580" s="444"/>
      <c r="AJ580" s="331"/>
      <c r="AK580" s="331"/>
      <c r="AL580" s="444"/>
      <c r="AM580" s="444"/>
      <c r="AN580" s="331"/>
      <c r="AO580" s="331"/>
      <c r="AP580" s="444"/>
      <c r="AQ580" s="444"/>
      <c r="AR580" s="444"/>
      <c r="AS580" s="444"/>
      <c r="AT580" s="444"/>
      <c r="AU580" s="444"/>
      <c r="AV580" s="444"/>
      <c r="AW580" s="444"/>
      <c r="AX580" s="444"/>
      <c r="AY580" s="444"/>
      <c r="AZ580" s="444"/>
      <c r="BA580" s="444"/>
      <c r="BB580" s="444"/>
      <c r="BC580" s="444"/>
    </row>
    <row r="581" spans="2:55">
      <c r="E581" s="331"/>
      <c r="F581" s="331"/>
      <c r="G581" s="331"/>
      <c r="H581" s="444"/>
      <c r="J581" s="444"/>
      <c r="K581" s="331"/>
      <c r="P581" s="331"/>
      <c r="S581" s="331"/>
      <c r="T581" s="444"/>
      <c r="U581" s="331"/>
      <c r="V581" s="331"/>
      <c r="W581" s="444"/>
      <c r="X581" s="331"/>
      <c r="Z581" s="331"/>
      <c r="AA581" s="331"/>
      <c r="AC581" s="444"/>
      <c r="AD581" s="331"/>
      <c r="AE581" s="444"/>
      <c r="AF581" s="331"/>
      <c r="AH581" s="331"/>
      <c r="AI581" s="331"/>
      <c r="AJ581" s="331"/>
      <c r="AK581" s="331"/>
      <c r="AL581" s="444"/>
      <c r="AM581" s="331"/>
      <c r="AN581" s="444"/>
      <c r="AO581" s="331"/>
      <c r="AP581" s="444"/>
      <c r="AQ581" s="331"/>
      <c r="AR581" s="331"/>
      <c r="AS581" s="331"/>
      <c r="AT581" s="331"/>
      <c r="AU581" s="331"/>
      <c r="AV581" s="331"/>
      <c r="AW581" s="331"/>
      <c r="AX581" s="331"/>
      <c r="AY581" s="331"/>
      <c r="AZ581" s="331"/>
      <c r="BA581" s="331"/>
      <c r="BB581" s="331"/>
      <c r="BC581" s="331"/>
    </row>
    <row r="582" spans="2:55">
      <c r="E582" s="331"/>
      <c r="I582" s="331"/>
      <c r="K582" s="331"/>
      <c r="L582" s="331"/>
      <c r="M582" s="331"/>
      <c r="O582" s="331"/>
      <c r="P582" s="331"/>
      <c r="Q582" s="331"/>
      <c r="T582" s="331"/>
      <c r="U582" s="331"/>
      <c r="W582" s="444"/>
      <c r="Y582" s="331"/>
      <c r="Z582" s="331"/>
      <c r="AC582" s="331"/>
      <c r="AD582" s="331"/>
      <c r="AE582" s="331"/>
      <c r="AF582" s="331"/>
      <c r="AG582" s="331"/>
      <c r="AH582" s="444"/>
      <c r="AI582" s="444"/>
      <c r="AK582" s="331"/>
      <c r="AM582" s="444"/>
      <c r="AN582" s="444"/>
      <c r="AO582" s="331"/>
      <c r="AP582" s="444"/>
      <c r="AQ582" s="444"/>
      <c r="AR582" s="444"/>
      <c r="AS582" s="444"/>
      <c r="AT582" s="444"/>
      <c r="AU582" s="444"/>
      <c r="AV582" s="444"/>
      <c r="AW582" s="444"/>
      <c r="AX582" s="444"/>
      <c r="AY582" s="444"/>
      <c r="AZ582" s="444"/>
      <c r="BA582" s="444"/>
      <c r="BB582" s="444"/>
      <c r="BC582" s="444"/>
    </row>
    <row r="583" spans="2:55">
      <c r="G583" s="331"/>
      <c r="J583" s="444"/>
      <c r="K583" s="331"/>
      <c r="M583" s="331"/>
      <c r="P583" s="331"/>
      <c r="Q583" s="331"/>
      <c r="R583" s="331"/>
      <c r="S583" s="331"/>
      <c r="T583" s="331"/>
      <c r="V583" s="331"/>
      <c r="W583" s="444"/>
      <c r="Y583" s="331"/>
      <c r="Z583" s="331"/>
      <c r="AA583" s="331"/>
      <c r="AB583" s="331"/>
      <c r="AC583" s="331"/>
      <c r="AE583" s="331"/>
      <c r="AH583" s="444"/>
      <c r="AI583" s="331"/>
      <c r="AJ583" s="331"/>
      <c r="AK583" s="331"/>
      <c r="AL583" s="331"/>
      <c r="AM583" s="444"/>
      <c r="AN583" s="444"/>
      <c r="AO583" s="331"/>
      <c r="AP583" s="444"/>
      <c r="AQ583" s="444"/>
      <c r="AR583" s="444"/>
      <c r="AS583" s="444"/>
      <c r="AT583" s="444"/>
      <c r="AU583" s="444"/>
      <c r="AV583" s="444"/>
      <c r="AW583" s="444"/>
      <c r="AX583" s="444"/>
      <c r="AY583" s="444"/>
      <c r="AZ583" s="444"/>
      <c r="BA583" s="444"/>
      <c r="BB583" s="444"/>
      <c r="BC583" s="444"/>
    </row>
    <row r="584" spans="2:55">
      <c r="G584" s="331"/>
      <c r="H584" s="331"/>
      <c r="I584" s="331"/>
      <c r="J584" s="331"/>
      <c r="K584" s="331"/>
      <c r="N584" s="444"/>
      <c r="O584" s="331"/>
      <c r="P584" s="331"/>
      <c r="Q584" s="331"/>
      <c r="R584" s="331"/>
      <c r="T584" s="331"/>
      <c r="U584" s="331"/>
      <c r="W584" s="444"/>
      <c r="Y584" s="331"/>
      <c r="AA584" s="444"/>
      <c r="AB584" s="444"/>
      <c r="AC584" s="331"/>
      <c r="AD584" s="331"/>
      <c r="AE584" s="331"/>
      <c r="AF584" s="444"/>
      <c r="AI584" s="444"/>
      <c r="AK584" s="444"/>
      <c r="AL584" s="331"/>
      <c r="AM584" s="331"/>
      <c r="AN584" s="444"/>
      <c r="AO584" s="444"/>
      <c r="AP584" s="444"/>
      <c r="AQ584" s="444"/>
      <c r="AR584" s="444"/>
      <c r="AS584" s="444"/>
      <c r="AT584" s="444"/>
      <c r="AU584" s="444"/>
      <c r="AV584" s="444"/>
      <c r="AW584" s="444"/>
      <c r="AX584" s="444"/>
      <c r="AY584" s="444"/>
      <c r="AZ584" s="444"/>
      <c r="BA584" s="444"/>
      <c r="BB584" s="444"/>
      <c r="BC584" s="444"/>
    </row>
    <row r="585" spans="2:55">
      <c r="E585" s="331"/>
      <c r="G585" s="444"/>
      <c r="N585" s="444"/>
      <c r="P585" s="444"/>
      <c r="R585" s="331"/>
      <c r="S585" s="331"/>
      <c r="T585" s="331"/>
      <c r="U585" s="444"/>
      <c r="W585" s="444"/>
      <c r="Z585" s="331"/>
      <c r="AA585" s="331"/>
      <c r="AB585" s="331"/>
      <c r="AC585" s="331"/>
      <c r="AD585" s="331"/>
      <c r="AE585" s="331"/>
      <c r="AF585" s="331"/>
      <c r="AG585" s="331"/>
      <c r="AH585" s="331"/>
      <c r="AI585" s="331"/>
      <c r="AJ585" s="331"/>
      <c r="AK585" s="444"/>
      <c r="AL585" s="331"/>
      <c r="AM585" s="444"/>
      <c r="AO585" s="331"/>
      <c r="AP585" s="331"/>
      <c r="AQ585" s="331"/>
      <c r="AR585" s="331"/>
      <c r="AS585" s="331"/>
      <c r="AT585" s="331"/>
      <c r="AU585" s="331"/>
      <c r="AV585" s="331"/>
      <c r="AW585" s="331"/>
      <c r="AX585" s="331"/>
      <c r="AY585" s="331"/>
      <c r="AZ585" s="331"/>
      <c r="BA585" s="331"/>
      <c r="BB585" s="331"/>
      <c r="BC585" s="331"/>
    </row>
    <row r="586" spans="2:55">
      <c r="E586" s="331"/>
      <c r="F586" s="331"/>
      <c r="J586" s="331"/>
      <c r="K586" s="331"/>
      <c r="M586" s="331"/>
      <c r="N586" s="331"/>
      <c r="O586" s="331"/>
      <c r="S586" s="331"/>
      <c r="T586" s="444"/>
      <c r="U586" s="331"/>
      <c r="V586" s="331"/>
      <c r="W586" s="444"/>
      <c r="X586" s="331"/>
      <c r="AA586" s="331"/>
      <c r="AB586" s="331"/>
      <c r="AC586" s="331"/>
      <c r="AD586" s="331"/>
      <c r="AE586" s="444"/>
      <c r="AF586" s="331"/>
      <c r="AG586" s="331"/>
      <c r="AH586" s="444"/>
      <c r="AJ586" s="331"/>
      <c r="AK586" s="331"/>
      <c r="AL586" s="444"/>
      <c r="AM586" s="444"/>
      <c r="AO586" s="331"/>
      <c r="AP586" s="444"/>
      <c r="AQ586" s="444"/>
      <c r="AR586" s="444"/>
      <c r="AS586" s="444"/>
      <c r="AT586" s="444"/>
      <c r="AU586" s="444"/>
      <c r="AV586" s="444"/>
      <c r="AW586" s="444"/>
      <c r="AX586" s="444"/>
      <c r="AY586" s="444"/>
      <c r="AZ586" s="444"/>
      <c r="BA586" s="444"/>
      <c r="BB586" s="444"/>
      <c r="BC586" s="444"/>
    </row>
    <row r="587" spans="2:55">
      <c r="G587" s="331"/>
      <c r="J587" s="331"/>
      <c r="K587" s="444"/>
      <c r="N587" s="331"/>
      <c r="O587" s="331"/>
      <c r="R587" s="331"/>
      <c r="U587" s="331"/>
      <c r="W587" s="444"/>
      <c r="Y587" s="331"/>
      <c r="Z587" s="331"/>
      <c r="AA587" s="331"/>
      <c r="AB587" s="331"/>
      <c r="AC587" s="331"/>
      <c r="AD587" s="331"/>
      <c r="AE587" s="331"/>
      <c r="AF587" s="331"/>
      <c r="AH587" s="444"/>
      <c r="AI587" s="331"/>
      <c r="AJ587" s="331"/>
      <c r="AK587" s="331"/>
      <c r="AL587" s="331"/>
      <c r="AM587" s="331"/>
      <c r="AN587" s="331"/>
      <c r="AO587" s="331"/>
      <c r="AP587" s="331"/>
      <c r="AQ587" s="331"/>
      <c r="AR587" s="331"/>
      <c r="AS587" s="331"/>
      <c r="AT587" s="331"/>
      <c r="AU587" s="331"/>
      <c r="AV587" s="331"/>
      <c r="AW587" s="331"/>
      <c r="AX587" s="331"/>
      <c r="AY587" s="331"/>
      <c r="AZ587" s="331"/>
      <c r="BA587" s="331"/>
      <c r="BB587" s="331"/>
      <c r="BC587" s="331"/>
    </row>
    <row r="588" spans="2:55">
      <c r="E588" s="331"/>
      <c r="F588" s="331"/>
      <c r="G588" s="331"/>
      <c r="I588" s="331"/>
      <c r="J588" s="331"/>
      <c r="M588" s="331"/>
      <c r="O588" s="331"/>
      <c r="P588" s="331"/>
      <c r="R588" s="331"/>
      <c r="T588" s="331"/>
      <c r="U588" s="331"/>
      <c r="W588" s="444"/>
      <c r="Y588" s="331"/>
      <c r="Z588" s="331"/>
      <c r="AA588" s="444"/>
      <c r="AB588" s="331"/>
      <c r="AC588" s="331"/>
      <c r="AD588" s="331"/>
      <c r="AE588" s="331"/>
      <c r="AF588" s="331"/>
      <c r="AH588" s="331"/>
      <c r="AI588" s="331"/>
      <c r="AJ588" s="331"/>
      <c r="AK588" s="444"/>
      <c r="AL588" s="331"/>
      <c r="AM588" s="331"/>
      <c r="AN588" s="331"/>
      <c r="AO588" s="444"/>
      <c r="AP588" s="444"/>
      <c r="AQ588" s="444"/>
      <c r="AR588" s="444"/>
      <c r="AS588" s="444"/>
      <c r="AT588" s="444"/>
      <c r="AU588" s="444"/>
      <c r="AV588" s="444"/>
      <c r="AW588" s="444"/>
      <c r="AX588" s="444"/>
      <c r="AY588" s="444"/>
      <c r="AZ588" s="444"/>
      <c r="BA588" s="444"/>
      <c r="BB588" s="444"/>
      <c r="BC588" s="444"/>
    </row>
    <row r="589" spans="2:55">
      <c r="D589" s="444"/>
      <c r="F589" s="331"/>
      <c r="G589" s="331"/>
      <c r="K589" s="331"/>
      <c r="N589" s="331"/>
      <c r="O589" s="331"/>
      <c r="P589" s="331"/>
      <c r="Q589" s="331"/>
      <c r="T589" s="331"/>
      <c r="U589" s="331"/>
      <c r="V589" s="331"/>
      <c r="W589" s="444"/>
      <c r="Z589" s="331"/>
      <c r="AA589" s="331"/>
      <c r="AB589" s="331"/>
      <c r="AC589" s="331"/>
      <c r="AD589" s="331"/>
      <c r="AE589" s="331"/>
      <c r="AF589" s="331"/>
      <c r="AI589" s="331"/>
      <c r="AJ589" s="331"/>
      <c r="AK589" s="331"/>
      <c r="AL589" s="331"/>
      <c r="AM589" s="331"/>
      <c r="AN589" s="331"/>
      <c r="AO589" s="331"/>
      <c r="AQ589" s="444"/>
      <c r="AR589" s="331"/>
      <c r="AS589" s="331"/>
      <c r="AT589" s="331"/>
      <c r="AU589" s="331"/>
      <c r="AV589" s="331"/>
      <c r="AW589" s="331"/>
      <c r="AX589" s="331"/>
      <c r="AY589" s="331"/>
      <c r="AZ589" s="331"/>
      <c r="BA589" s="331"/>
      <c r="BB589" s="331"/>
      <c r="BC589" s="331"/>
    </row>
    <row r="590" spans="2:55">
      <c r="C590" s="331"/>
      <c r="E590" s="331"/>
      <c r="G590" s="444"/>
      <c r="H590" s="331"/>
      <c r="J590" s="331"/>
      <c r="M590" s="331"/>
      <c r="P590" s="444"/>
      <c r="V590" s="331"/>
      <c r="W590" s="444"/>
      <c r="Z590" s="444"/>
      <c r="AA590" s="444"/>
      <c r="AB590" s="331"/>
      <c r="AE590" s="331"/>
      <c r="AF590" s="331"/>
      <c r="AH590" s="331"/>
      <c r="AJ590" s="331"/>
      <c r="AK590" s="444"/>
      <c r="AL590" s="331"/>
      <c r="AM590" s="444"/>
      <c r="AN590" s="444"/>
      <c r="AO590" s="444"/>
      <c r="AP590" s="331"/>
      <c r="AQ590" s="331"/>
      <c r="AT590" s="331"/>
    </row>
    <row r="591" spans="2:55">
      <c r="H591" s="331"/>
      <c r="L591" s="331"/>
      <c r="N591" s="331"/>
      <c r="O591" s="331"/>
      <c r="R591" s="331"/>
      <c r="S591" s="331"/>
      <c r="T591" s="331"/>
      <c r="V591" s="331"/>
      <c r="X591" s="331"/>
      <c r="Y591" s="331"/>
      <c r="AB591" s="331"/>
      <c r="AC591" s="444"/>
      <c r="AD591" s="331"/>
      <c r="AE591" s="444"/>
      <c r="AF591" s="331"/>
      <c r="AG591" s="331"/>
      <c r="AI591" s="331"/>
      <c r="AJ591" s="331"/>
      <c r="AK591" s="331"/>
      <c r="AL591" s="331"/>
      <c r="AM591" s="444"/>
      <c r="AN591" s="331"/>
      <c r="AR591" s="331"/>
      <c r="AS591" s="331"/>
      <c r="AT591" s="331"/>
      <c r="AU591" s="331"/>
      <c r="AV591" s="331"/>
      <c r="AW591" s="331"/>
      <c r="AX591" s="331"/>
      <c r="AY591" s="331"/>
      <c r="AZ591" s="331"/>
      <c r="BA591" s="331"/>
      <c r="BB591" s="331"/>
      <c r="BC591" s="331"/>
    </row>
    <row r="592" spans="2:55">
      <c r="B592" s="444"/>
      <c r="G592" s="331"/>
      <c r="H592" s="331"/>
      <c r="M592" s="331"/>
      <c r="N592" s="331"/>
      <c r="O592" s="331"/>
      <c r="R592" s="331"/>
      <c r="U592" s="331"/>
      <c r="W592" s="444"/>
      <c r="Y592" s="331"/>
      <c r="Z592" s="331"/>
      <c r="AA592" s="331"/>
      <c r="AB592" s="331"/>
      <c r="AC592" s="444"/>
      <c r="AD592" s="331"/>
      <c r="AG592" s="331"/>
      <c r="AH592" s="331"/>
      <c r="AI592" s="331"/>
      <c r="AJ592" s="331"/>
      <c r="AK592" s="331"/>
      <c r="AL592" s="331"/>
      <c r="AM592" s="331"/>
      <c r="AN592" s="444"/>
      <c r="AO592" s="331"/>
      <c r="AP592" s="444"/>
      <c r="AQ592" s="444"/>
      <c r="AR592" s="444"/>
      <c r="AS592" s="444"/>
      <c r="AT592" s="444"/>
      <c r="AU592" s="444"/>
      <c r="AV592" s="444"/>
      <c r="AW592" s="444"/>
      <c r="AX592" s="444"/>
      <c r="AY592" s="444"/>
      <c r="AZ592" s="444"/>
      <c r="BA592" s="444"/>
      <c r="BB592" s="444"/>
      <c r="BC592" s="444"/>
    </row>
    <row r="593" spans="2:55">
      <c r="F593" s="331"/>
      <c r="G593" s="331"/>
      <c r="M593" s="331"/>
      <c r="N593" s="331"/>
      <c r="O593" s="331"/>
      <c r="P593" s="331"/>
      <c r="V593" s="331"/>
      <c r="X593" s="331"/>
      <c r="Y593" s="331"/>
      <c r="Z593" s="331"/>
      <c r="AA593" s="444"/>
      <c r="AB593" s="444"/>
      <c r="AC593" s="331"/>
      <c r="AD593" s="331"/>
      <c r="AE593" s="444"/>
      <c r="AF593" s="331"/>
      <c r="AH593" s="331"/>
      <c r="AI593" s="331"/>
      <c r="AJ593" s="331"/>
      <c r="AK593" s="444"/>
      <c r="AL593" s="331"/>
      <c r="AM593" s="444"/>
      <c r="AN593" s="444"/>
      <c r="AO593" s="444"/>
      <c r="AP593" s="331"/>
      <c r="AQ593" s="331"/>
      <c r="AR593" s="331"/>
      <c r="AS593" s="331"/>
      <c r="AT593" s="331"/>
      <c r="AU593" s="331"/>
      <c r="AV593" s="331"/>
      <c r="AW593" s="331"/>
      <c r="AX593" s="331"/>
      <c r="AY593" s="331"/>
      <c r="AZ593" s="331"/>
      <c r="BA593" s="331"/>
      <c r="BB593" s="331"/>
      <c r="BC593" s="331"/>
    </row>
    <row r="594" spans="2:55">
      <c r="D594" s="444"/>
      <c r="F594" s="331"/>
      <c r="G594" s="444"/>
      <c r="H594" s="331"/>
      <c r="K594" s="331"/>
      <c r="M594" s="331"/>
      <c r="N594" s="444"/>
      <c r="O594" s="331"/>
      <c r="P594" s="445"/>
      <c r="T594" s="331"/>
      <c r="U594" s="331"/>
      <c r="V594" s="331"/>
      <c r="W594" s="444"/>
      <c r="X594" s="331"/>
      <c r="AA594" s="331"/>
      <c r="AB594" s="444"/>
      <c r="AC594" s="331"/>
      <c r="AD594" s="331"/>
      <c r="AE594" s="444"/>
      <c r="AF594" s="331"/>
      <c r="AH594" s="331"/>
      <c r="AJ594" s="331"/>
      <c r="AK594" s="331"/>
      <c r="AL594" s="331"/>
      <c r="AM594" s="444"/>
      <c r="AN594" s="331"/>
      <c r="AO594" s="331"/>
      <c r="AP594" s="331"/>
      <c r="AQ594" s="444"/>
      <c r="AR594" s="331"/>
      <c r="AS594" s="331"/>
      <c r="AT594" s="331"/>
      <c r="AU594" s="331"/>
      <c r="AV594" s="331"/>
      <c r="AW594" s="331"/>
      <c r="AX594" s="331"/>
      <c r="AY594" s="331"/>
      <c r="AZ594" s="331"/>
      <c r="BA594" s="331"/>
      <c r="BB594" s="331"/>
      <c r="BC594" s="331"/>
    </row>
    <row r="595" spans="2:55">
      <c r="G595" s="445"/>
      <c r="J595" s="331"/>
      <c r="K595" s="331"/>
      <c r="N595" s="444"/>
      <c r="P595" s="444"/>
      <c r="Q595" s="331"/>
      <c r="S595" s="331"/>
      <c r="T595" s="331"/>
      <c r="V595" s="331"/>
      <c r="W595" s="331"/>
      <c r="Y595" s="331"/>
      <c r="Z595" s="331"/>
      <c r="AD595" s="331"/>
      <c r="AF595" s="331"/>
      <c r="AI595" s="444"/>
      <c r="AJ595" s="331"/>
      <c r="AK595" s="444"/>
      <c r="AL595" s="331"/>
      <c r="AM595" s="444"/>
      <c r="AO595" s="444"/>
      <c r="AP595" s="444"/>
      <c r="AQ595" s="444"/>
      <c r="AR595" s="444"/>
      <c r="AS595" s="444"/>
      <c r="AT595" s="444"/>
      <c r="AU595" s="444"/>
      <c r="AV595" s="444"/>
      <c r="AW595" s="444"/>
      <c r="AX595" s="444"/>
      <c r="AY595" s="444"/>
      <c r="AZ595" s="444"/>
      <c r="BA595" s="444"/>
      <c r="BB595" s="444"/>
      <c r="BC595" s="444"/>
    </row>
    <row r="596" spans="2:55">
      <c r="K596" s="444"/>
      <c r="L596" s="331"/>
      <c r="N596" s="331"/>
      <c r="P596" s="331"/>
      <c r="R596" s="331"/>
      <c r="T596" s="331"/>
      <c r="U596" s="331"/>
      <c r="V596" s="331"/>
      <c r="W596" s="331"/>
      <c r="X596" s="331"/>
      <c r="Z596" s="331"/>
      <c r="AA596" s="331"/>
      <c r="AB596" s="445"/>
      <c r="AC596" s="331"/>
      <c r="AD596" s="331"/>
      <c r="AE596" s="444"/>
      <c r="AF596" s="331"/>
      <c r="AG596" s="331"/>
      <c r="AL596" s="444"/>
      <c r="AN596" s="444"/>
      <c r="AP596" s="331"/>
      <c r="AQ596" s="331"/>
      <c r="AR596" s="331"/>
      <c r="AS596" s="331"/>
      <c r="AT596" s="331"/>
      <c r="AU596" s="331"/>
      <c r="AV596" s="331"/>
      <c r="AW596" s="331"/>
      <c r="AX596" s="331"/>
      <c r="AY596" s="331"/>
      <c r="AZ596" s="331"/>
      <c r="BA596" s="331"/>
      <c r="BB596" s="331"/>
      <c r="BC596" s="331"/>
    </row>
    <row r="597" spans="2:55">
      <c r="D597" s="331"/>
      <c r="K597" s="444"/>
      <c r="L597" s="331"/>
      <c r="N597" s="331"/>
      <c r="P597" s="331"/>
      <c r="R597" s="331"/>
      <c r="S597" s="331"/>
      <c r="U597" s="331"/>
      <c r="V597" s="331"/>
      <c r="X597" s="331"/>
      <c r="Y597" s="331"/>
      <c r="Z597" s="331"/>
      <c r="AA597" s="331"/>
      <c r="AB597" s="331"/>
      <c r="AC597" s="331"/>
      <c r="AD597" s="331"/>
      <c r="AE597" s="444"/>
      <c r="AG597" s="331"/>
      <c r="AJ597" s="331"/>
      <c r="AL597" s="331"/>
      <c r="AM597" s="331"/>
      <c r="AN597" s="331"/>
      <c r="AO597" s="331"/>
      <c r="AP597" s="331"/>
      <c r="AQ597" s="331"/>
      <c r="AR597" s="331"/>
      <c r="AS597" s="331"/>
      <c r="AT597" s="331"/>
      <c r="AU597" s="331"/>
      <c r="AV597" s="331"/>
      <c r="AW597" s="331"/>
      <c r="AX597" s="331"/>
      <c r="AY597" s="331"/>
      <c r="AZ597" s="331"/>
      <c r="BA597" s="331"/>
      <c r="BB597" s="331"/>
      <c r="BC597" s="331"/>
    </row>
    <row r="598" spans="2:55">
      <c r="D598" s="444"/>
      <c r="F598" s="331"/>
      <c r="G598" s="331"/>
      <c r="K598" s="331"/>
      <c r="L598" s="331"/>
      <c r="O598" s="331"/>
      <c r="R598" s="331"/>
      <c r="T598" s="331"/>
      <c r="U598" s="331"/>
      <c r="Y598" s="331"/>
      <c r="Z598" s="331"/>
      <c r="AA598" s="331"/>
      <c r="AB598" s="444"/>
      <c r="AC598" s="331"/>
      <c r="AD598" s="331"/>
      <c r="AE598" s="331"/>
      <c r="AG598" s="444"/>
      <c r="AH598" s="444"/>
      <c r="AI598" s="331"/>
      <c r="AJ598" s="331"/>
      <c r="AK598" s="444"/>
      <c r="AL598" s="444"/>
      <c r="AM598" s="331"/>
      <c r="AP598" s="444"/>
      <c r="AQ598" s="444"/>
      <c r="AR598" s="444"/>
      <c r="AS598" s="444"/>
      <c r="AT598" s="444"/>
      <c r="AU598" s="444"/>
      <c r="AV598" s="444"/>
      <c r="AW598" s="444"/>
      <c r="AX598" s="444"/>
      <c r="AY598" s="444"/>
      <c r="AZ598" s="444"/>
      <c r="BA598" s="444"/>
      <c r="BB598" s="444"/>
      <c r="BC598" s="444"/>
    </row>
    <row r="599" spans="2:55">
      <c r="D599" s="444"/>
      <c r="E599" s="331"/>
      <c r="F599" s="331"/>
      <c r="K599" s="445"/>
      <c r="M599" s="331"/>
      <c r="N599" s="331"/>
      <c r="O599" s="331"/>
      <c r="P599" s="331"/>
      <c r="Q599" s="331"/>
      <c r="R599" s="331"/>
      <c r="S599" s="331"/>
      <c r="T599" s="331"/>
      <c r="U599" s="331"/>
      <c r="V599" s="331"/>
      <c r="W599" s="331"/>
      <c r="X599" s="331"/>
      <c r="Y599" s="331"/>
      <c r="Z599" s="331"/>
      <c r="AA599" s="331"/>
      <c r="AC599" s="331"/>
      <c r="AD599" s="331"/>
      <c r="AE599" s="331"/>
      <c r="AG599" s="444"/>
      <c r="AH599" s="331"/>
      <c r="AI599" s="331"/>
      <c r="AJ599" s="331"/>
      <c r="AK599" s="444"/>
      <c r="AL599" s="444"/>
      <c r="AM599" s="331"/>
      <c r="AN599" s="331"/>
      <c r="AO599" s="331"/>
      <c r="AP599" s="444"/>
      <c r="AQ599" s="444"/>
      <c r="AR599" s="444"/>
      <c r="AS599" s="444"/>
      <c r="AT599" s="444"/>
      <c r="AU599" s="444"/>
      <c r="AV599" s="444"/>
      <c r="AW599" s="444"/>
      <c r="AX599" s="444"/>
      <c r="AY599" s="444"/>
      <c r="AZ599" s="444"/>
      <c r="BA599" s="444"/>
      <c r="BB599" s="444"/>
      <c r="BC599" s="444"/>
    </row>
    <row r="600" spans="2:55">
      <c r="C600" s="331"/>
      <c r="F600" s="331"/>
      <c r="H600" s="331"/>
      <c r="K600" s="331"/>
      <c r="M600" s="444"/>
      <c r="N600" s="444"/>
      <c r="O600" s="331"/>
      <c r="P600" s="331"/>
      <c r="R600" s="445"/>
      <c r="S600" s="331"/>
      <c r="T600" s="444"/>
      <c r="V600" s="331"/>
      <c r="W600" s="331"/>
      <c r="Y600" s="331"/>
      <c r="Z600" s="331"/>
      <c r="AA600" s="331"/>
      <c r="AB600" s="331"/>
      <c r="AC600" s="444"/>
      <c r="AD600" s="331"/>
      <c r="AE600" s="444"/>
      <c r="AI600" s="331"/>
      <c r="AK600" s="444"/>
      <c r="AL600" s="444"/>
      <c r="AP600" s="444"/>
      <c r="AQ600" s="444"/>
      <c r="AR600" s="444"/>
      <c r="AS600" s="444"/>
      <c r="AT600" s="444"/>
      <c r="AU600" s="444"/>
      <c r="AV600" s="444"/>
      <c r="AW600" s="444"/>
      <c r="AX600" s="444"/>
      <c r="AY600" s="444"/>
      <c r="AZ600" s="444"/>
      <c r="BA600" s="444"/>
      <c r="BB600" s="444"/>
      <c r="BC600" s="444"/>
    </row>
    <row r="601" spans="2:55">
      <c r="G601" s="331"/>
      <c r="K601" s="444"/>
      <c r="M601" s="331"/>
      <c r="O601" s="331"/>
      <c r="R601" s="331"/>
      <c r="U601" s="331"/>
      <c r="V601" s="331"/>
      <c r="W601" s="331"/>
      <c r="AA601" s="331"/>
      <c r="AB601" s="331"/>
      <c r="AC601" s="331"/>
      <c r="AD601" s="331"/>
      <c r="AE601" s="331"/>
      <c r="AF601" s="331"/>
      <c r="AG601" s="331"/>
      <c r="AJ601" s="331"/>
      <c r="AK601" s="331"/>
      <c r="AL601" s="331"/>
      <c r="AM601" s="331"/>
      <c r="AN601" s="331"/>
      <c r="AO601" s="331"/>
      <c r="AP601" s="444"/>
      <c r="AQ601" s="444"/>
      <c r="AR601" s="444"/>
      <c r="AS601" s="444"/>
      <c r="AT601" s="444"/>
      <c r="AU601" s="444"/>
      <c r="AV601" s="444"/>
      <c r="AW601" s="444"/>
      <c r="AX601" s="444"/>
      <c r="AY601" s="444"/>
      <c r="AZ601" s="444"/>
      <c r="BA601" s="444"/>
      <c r="BB601" s="444"/>
      <c r="BC601" s="444"/>
    </row>
    <row r="602" spans="2:55">
      <c r="D602" s="331"/>
      <c r="G602" s="331"/>
      <c r="K602" s="444"/>
      <c r="M602" s="331"/>
      <c r="P602" s="331"/>
      <c r="Q602" s="331"/>
      <c r="S602" s="331"/>
      <c r="T602" s="331"/>
      <c r="U602" s="331"/>
      <c r="V602" s="444"/>
      <c r="W602" s="331"/>
      <c r="Z602" s="331"/>
      <c r="AA602" s="331"/>
      <c r="AB602" s="331"/>
      <c r="AC602" s="331"/>
      <c r="AD602" s="331"/>
      <c r="AE602" s="331"/>
      <c r="AF602" s="331"/>
      <c r="AG602" s="331"/>
      <c r="AH602" s="444"/>
      <c r="AI602" s="331"/>
      <c r="AJ602" s="331"/>
      <c r="AK602" s="331"/>
      <c r="AL602" s="331"/>
      <c r="AM602" s="444"/>
      <c r="AN602" s="445"/>
      <c r="AP602" s="331"/>
      <c r="AQ602" s="331"/>
      <c r="AR602" s="331"/>
      <c r="AS602" s="331"/>
      <c r="AT602" s="331"/>
      <c r="AU602" s="331"/>
      <c r="AV602" s="331"/>
      <c r="AW602" s="331"/>
      <c r="AX602" s="331"/>
      <c r="AY602" s="331"/>
      <c r="AZ602" s="331"/>
      <c r="BA602" s="331"/>
      <c r="BB602" s="331"/>
      <c r="BC602" s="331"/>
    </row>
    <row r="603" spans="2:55">
      <c r="E603" s="331"/>
      <c r="G603" s="331"/>
      <c r="J603" s="331"/>
      <c r="K603" s="331"/>
      <c r="P603" s="331"/>
      <c r="R603" s="331"/>
      <c r="S603" s="331"/>
      <c r="T603" s="331"/>
      <c r="U603" s="331"/>
      <c r="V603" s="331"/>
      <c r="X603" s="331"/>
      <c r="Y603" s="331"/>
      <c r="Z603" s="331"/>
      <c r="AA603" s="331"/>
      <c r="AB603" s="444"/>
      <c r="AC603" s="331"/>
      <c r="AE603" s="331"/>
      <c r="AF603" s="331"/>
      <c r="AG603" s="331"/>
      <c r="AI603" s="331"/>
      <c r="AK603" s="331"/>
      <c r="AL603" s="331"/>
      <c r="AN603" s="331"/>
      <c r="AO603" s="331"/>
      <c r="AP603" s="444"/>
      <c r="AQ603" s="444"/>
      <c r="AR603" s="444"/>
      <c r="AS603" s="444"/>
      <c r="AT603" s="444"/>
      <c r="AU603" s="444"/>
      <c r="AV603" s="444"/>
      <c r="AW603" s="444"/>
      <c r="AX603" s="444"/>
      <c r="AY603" s="444"/>
      <c r="AZ603" s="444"/>
      <c r="BA603" s="444"/>
      <c r="BB603" s="444"/>
      <c r="BC603" s="444"/>
    </row>
    <row r="604" spans="2:55">
      <c r="F604" s="331"/>
      <c r="K604" s="444"/>
      <c r="L604" s="331"/>
      <c r="M604" s="331"/>
      <c r="N604" s="444"/>
      <c r="P604" s="444"/>
      <c r="T604" s="331"/>
      <c r="U604" s="331"/>
      <c r="V604" s="331"/>
      <c r="W604" s="444"/>
      <c r="X604" s="331"/>
      <c r="Y604" s="331"/>
      <c r="AA604" s="331"/>
      <c r="AB604" s="331"/>
      <c r="AC604" s="331"/>
      <c r="AD604" s="331"/>
      <c r="AF604" s="331"/>
      <c r="AH604" s="331"/>
      <c r="AJ604" s="331"/>
      <c r="AK604" s="444"/>
      <c r="AL604" s="331"/>
      <c r="AM604" s="331"/>
      <c r="AN604" s="331"/>
      <c r="AO604" s="444"/>
      <c r="AP604" s="331"/>
      <c r="AQ604" s="331"/>
      <c r="AR604" s="331"/>
      <c r="AS604" s="331"/>
      <c r="AT604" s="331"/>
      <c r="AU604" s="331"/>
      <c r="AV604" s="331"/>
      <c r="AW604" s="331"/>
      <c r="AX604" s="331"/>
      <c r="AY604" s="331"/>
      <c r="AZ604" s="331"/>
      <c r="BA604" s="331"/>
      <c r="BB604" s="331"/>
      <c r="BC604" s="331"/>
    </row>
    <row r="605" spans="2:55">
      <c r="G605" s="331"/>
      <c r="J605" s="331"/>
      <c r="K605" s="444"/>
      <c r="M605" s="331"/>
      <c r="N605" s="444"/>
      <c r="P605" s="444"/>
      <c r="Q605" s="331"/>
      <c r="R605" s="331"/>
      <c r="S605" s="331"/>
      <c r="U605" s="331"/>
      <c r="V605" s="331"/>
      <c r="W605" s="331"/>
      <c r="Y605" s="331"/>
      <c r="Z605" s="331"/>
      <c r="AA605" s="331"/>
      <c r="AB605" s="444"/>
      <c r="AE605" s="331"/>
      <c r="AF605" s="331"/>
      <c r="AG605" s="331"/>
      <c r="AH605" s="331"/>
      <c r="AJ605" s="331"/>
      <c r="AK605" s="444"/>
      <c r="AM605" s="331"/>
      <c r="AN605" s="331"/>
      <c r="AO605" s="331"/>
      <c r="AP605" s="331"/>
      <c r="AQ605" s="331"/>
      <c r="AR605" s="331"/>
      <c r="AS605" s="331"/>
      <c r="AT605" s="331"/>
      <c r="AU605" s="331"/>
      <c r="AV605" s="331"/>
      <c r="AW605" s="331"/>
      <c r="AX605" s="331"/>
      <c r="AY605" s="331"/>
      <c r="AZ605" s="331"/>
      <c r="BA605" s="331"/>
      <c r="BB605" s="331"/>
      <c r="BC605" s="331"/>
    </row>
    <row r="606" spans="2:55">
      <c r="B606" s="331"/>
      <c r="G606" s="331"/>
      <c r="M606" s="331"/>
      <c r="N606" s="331"/>
      <c r="O606" s="331"/>
      <c r="R606" s="331"/>
      <c r="T606" s="444"/>
      <c r="U606" s="331"/>
      <c r="V606" s="331"/>
      <c r="W606" s="331"/>
      <c r="Z606" s="331"/>
      <c r="AA606" s="331"/>
      <c r="AC606" s="331"/>
      <c r="AE606" s="331"/>
      <c r="AH606" s="331"/>
      <c r="AI606" s="331"/>
      <c r="AJ606" s="331"/>
      <c r="AK606" s="331"/>
      <c r="AL606" s="331"/>
      <c r="AP606" s="444"/>
      <c r="AQ606" s="444"/>
      <c r="AR606" s="444"/>
      <c r="AS606" s="444"/>
      <c r="AT606" s="444"/>
      <c r="AU606" s="444"/>
      <c r="AV606" s="444"/>
      <c r="AW606" s="444"/>
      <c r="AX606" s="444"/>
      <c r="AY606" s="444"/>
      <c r="AZ606" s="444"/>
      <c r="BA606" s="444"/>
      <c r="BB606" s="444"/>
      <c r="BC606" s="444"/>
    </row>
    <row r="607" spans="2:55">
      <c r="I607" s="331"/>
      <c r="M607" s="331"/>
      <c r="N607" s="331"/>
      <c r="P607" s="331"/>
      <c r="Q607" s="331"/>
      <c r="R607" s="331"/>
      <c r="U607" s="331"/>
      <c r="W607" s="331"/>
      <c r="Y607" s="331"/>
      <c r="Z607" s="331"/>
      <c r="AA607" s="331"/>
      <c r="AB607" s="331"/>
      <c r="AD607" s="331"/>
      <c r="AF607" s="331"/>
      <c r="AG607" s="331"/>
      <c r="AH607" s="331"/>
      <c r="AJ607" s="331"/>
      <c r="AL607" s="444"/>
      <c r="AP607" s="331"/>
      <c r="AQ607" s="331"/>
      <c r="AR607" s="331"/>
      <c r="AS607" s="331"/>
      <c r="AT607" s="331"/>
      <c r="AU607" s="331"/>
      <c r="AV607" s="331"/>
      <c r="AW607" s="331"/>
      <c r="AX607" s="331"/>
      <c r="AY607" s="331"/>
      <c r="AZ607" s="331"/>
      <c r="BA607" s="331"/>
      <c r="BB607" s="331"/>
      <c r="BC607" s="331"/>
    </row>
    <row r="608" spans="2:55">
      <c r="J608" s="331"/>
      <c r="M608" s="331"/>
      <c r="N608" s="331"/>
      <c r="O608" s="331"/>
      <c r="P608" s="331"/>
      <c r="S608" s="331"/>
      <c r="T608" s="331"/>
      <c r="U608" s="331"/>
      <c r="Y608" s="331"/>
      <c r="Z608" s="331"/>
      <c r="AC608" s="331"/>
      <c r="AE608" s="331"/>
      <c r="AF608" s="331"/>
      <c r="AI608" s="331"/>
      <c r="AL608" s="331"/>
      <c r="AM608" s="331"/>
      <c r="AN608" s="331"/>
      <c r="AO608" s="331"/>
      <c r="AP608" s="331"/>
      <c r="AQ608" s="331"/>
      <c r="AR608" s="331"/>
      <c r="AS608" s="331"/>
      <c r="AT608" s="331"/>
      <c r="AU608" s="331"/>
      <c r="AV608" s="331"/>
      <c r="AW608" s="331"/>
      <c r="AX608" s="331"/>
      <c r="AY608" s="331"/>
      <c r="AZ608" s="331"/>
      <c r="BA608" s="331"/>
      <c r="BB608" s="331"/>
      <c r="BC608" s="331"/>
    </row>
    <row r="609" spans="2:55">
      <c r="L609" s="331"/>
      <c r="M609" s="331"/>
      <c r="P609" s="331"/>
      <c r="Q609" s="331"/>
      <c r="S609" s="331"/>
      <c r="T609" s="331"/>
      <c r="U609" s="331"/>
      <c r="V609" s="331"/>
      <c r="X609" s="331"/>
      <c r="Y609" s="331"/>
      <c r="AA609" s="331"/>
      <c r="AC609" s="331"/>
      <c r="AD609" s="331"/>
      <c r="AE609" s="331"/>
      <c r="AG609" s="331"/>
      <c r="AI609" s="331"/>
      <c r="AK609" s="331"/>
      <c r="AM609" s="331"/>
      <c r="AN609" s="331"/>
      <c r="AO609" s="331"/>
      <c r="AP609" s="331"/>
      <c r="AQ609" s="331"/>
      <c r="AR609" s="331"/>
      <c r="AS609" s="331"/>
      <c r="AT609" s="331"/>
      <c r="AU609" s="331"/>
      <c r="AV609" s="331"/>
      <c r="AW609" s="331"/>
      <c r="AX609" s="331"/>
      <c r="AY609" s="331"/>
      <c r="AZ609" s="331"/>
      <c r="BA609" s="331"/>
      <c r="BB609" s="331"/>
      <c r="BC609" s="331"/>
    </row>
    <row r="610" spans="2:55">
      <c r="F610" s="331"/>
      <c r="G610" s="252"/>
      <c r="H610" s="331"/>
      <c r="L610" s="331"/>
      <c r="O610" s="331"/>
      <c r="P610" s="252"/>
      <c r="T610" s="331"/>
      <c r="U610" s="331"/>
      <c r="V610" s="331"/>
      <c r="Z610" s="331"/>
      <c r="AA610" s="331"/>
      <c r="AB610" s="331"/>
      <c r="AC610" s="331"/>
      <c r="AD610" s="331"/>
      <c r="AF610" s="331"/>
      <c r="AG610" s="331"/>
      <c r="AI610" s="331"/>
      <c r="AK610" s="331"/>
      <c r="AL610" s="331"/>
      <c r="AP610" s="331"/>
      <c r="AQ610" s="331"/>
      <c r="AR610" s="331"/>
      <c r="AS610" s="331"/>
      <c r="AT610" s="331"/>
      <c r="AU610" s="331"/>
      <c r="AV610" s="331"/>
      <c r="AW610" s="331"/>
      <c r="AX610" s="331"/>
      <c r="AY610" s="331"/>
      <c r="AZ610" s="331"/>
      <c r="BA610" s="331"/>
      <c r="BB610" s="331"/>
      <c r="BC610" s="331"/>
    </row>
    <row r="611" spans="2:55">
      <c r="H611" s="331"/>
      <c r="I611" s="331"/>
      <c r="K611" s="331"/>
      <c r="L611" s="331"/>
      <c r="M611" s="331"/>
      <c r="P611" s="331"/>
      <c r="Q611" s="331"/>
      <c r="R611" s="331"/>
      <c r="T611" s="331"/>
      <c r="U611" s="331"/>
      <c r="W611" s="331"/>
      <c r="X611" s="331"/>
      <c r="Y611" s="331"/>
      <c r="AD611" s="331"/>
      <c r="AE611" s="331"/>
      <c r="AG611" s="331"/>
      <c r="AM611" s="331"/>
      <c r="AN611" s="331"/>
      <c r="AO611" s="331"/>
      <c r="AP611" s="331"/>
      <c r="AQ611" s="331"/>
      <c r="AR611" s="331"/>
      <c r="AS611" s="331"/>
      <c r="AT611" s="331"/>
      <c r="AU611" s="331"/>
      <c r="AV611" s="331"/>
      <c r="AW611" s="331"/>
      <c r="AX611" s="331"/>
      <c r="AY611" s="331"/>
      <c r="AZ611" s="331"/>
      <c r="BA611" s="331"/>
      <c r="BB611" s="331"/>
      <c r="BC611" s="331"/>
    </row>
    <row r="612" spans="2:55">
      <c r="B612" s="331"/>
      <c r="H612" s="331"/>
      <c r="I612" s="331"/>
      <c r="N612" s="331"/>
      <c r="P612" s="331"/>
      <c r="R612" s="331"/>
      <c r="S612" s="331"/>
      <c r="T612" s="331"/>
      <c r="U612" s="331"/>
      <c r="V612" s="331"/>
      <c r="W612" s="331"/>
      <c r="AA612" s="331"/>
      <c r="AB612" s="331"/>
      <c r="AC612" s="331"/>
      <c r="AD612" s="331"/>
      <c r="AE612" s="331"/>
      <c r="AH612" s="331"/>
      <c r="AI612" s="331"/>
      <c r="AM612" s="331"/>
      <c r="AN612" s="331"/>
      <c r="AO612" s="331"/>
      <c r="AP612" s="331"/>
      <c r="AQ612" s="331"/>
      <c r="AR612" s="331"/>
      <c r="AS612" s="331"/>
      <c r="AT612" s="331"/>
      <c r="AU612" s="331"/>
      <c r="AV612" s="331"/>
      <c r="AW612" s="331"/>
      <c r="AX612" s="331"/>
      <c r="AY612" s="331"/>
      <c r="AZ612" s="331"/>
      <c r="BA612" s="331"/>
      <c r="BB612" s="331"/>
      <c r="BC612" s="331"/>
    </row>
    <row r="613" spans="2:55">
      <c r="L613" s="331"/>
      <c r="R613" s="331"/>
      <c r="S613" s="331"/>
      <c r="T613" s="331"/>
      <c r="U613" s="331"/>
      <c r="W613" s="331"/>
      <c r="X613" s="331"/>
      <c r="Y613" s="331"/>
      <c r="AA613" s="331"/>
      <c r="AB613" s="331"/>
      <c r="AC613" s="331"/>
      <c r="AF613" s="331"/>
      <c r="AG613" s="331"/>
      <c r="AI613" s="331"/>
      <c r="AJ613" s="331"/>
      <c r="AK613" s="252"/>
      <c r="AL613" s="331"/>
      <c r="AM613" s="331"/>
      <c r="AN613" s="331"/>
      <c r="AO613" s="331"/>
      <c r="AP613" s="331"/>
      <c r="AQ613" s="331"/>
      <c r="AR613" s="331"/>
      <c r="AS613" s="331"/>
      <c r="AT613" s="331"/>
      <c r="AU613" s="331"/>
      <c r="AV613" s="331"/>
      <c r="AW613" s="331"/>
      <c r="AX613" s="331"/>
      <c r="AY613" s="331"/>
      <c r="AZ613" s="331"/>
      <c r="BA613" s="331"/>
      <c r="BB613" s="331"/>
      <c r="BC613" s="331"/>
    </row>
    <row r="614" spans="2:55">
      <c r="F614" s="331"/>
      <c r="J614" s="331"/>
      <c r="K614" s="331"/>
      <c r="M614" s="331"/>
      <c r="N614" s="331"/>
      <c r="O614" s="331"/>
      <c r="P614" s="331"/>
      <c r="Q614" s="331"/>
      <c r="S614" s="331"/>
      <c r="T614" s="331"/>
      <c r="U614" s="331"/>
      <c r="V614" s="331"/>
      <c r="AC614" s="331"/>
      <c r="AD614" s="331"/>
      <c r="AG614" s="331"/>
      <c r="AI614" s="331"/>
      <c r="AJ614" s="331"/>
      <c r="AL614" s="331"/>
      <c r="AO614" s="331"/>
      <c r="AR614" s="331"/>
      <c r="AS614" s="331"/>
      <c r="AT614" s="331"/>
      <c r="AU614" s="331"/>
      <c r="AV614" s="331"/>
      <c r="AW614" s="331"/>
      <c r="AX614" s="331"/>
      <c r="AY614" s="331"/>
      <c r="AZ614" s="331"/>
      <c r="BA614" s="331"/>
      <c r="BB614" s="331"/>
      <c r="BC614" s="331"/>
    </row>
    <row r="615" spans="2:55">
      <c r="E615" s="331"/>
      <c r="G615" s="331"/>
      <c r="H615" s="331"/>
      <c r="M615" s="331"/>
      <c r="O615" s="331"/>
      <c r="P615" s="331"/>
      <c r="Q615" s="331"/>
      <c r="R615" s="331"/>
      <c r="T615" s="331"/>
      <c r="U615" s="331"/>
      <c r="X615" s="331"/>
      <c r="Y615" s="331"/>
      <c r="Z615" s="331"/>
      <c r="AB615" s="331"/>
      <c r="AD615" s="331"/>
      <c r="AE615" s="331"/>
      <c r="AF615" s="331"/>
      <c r="AI615" s="331"/>
      <c r="AK615" s="331"/>
      <c r="AL615" s="331"/>
      <c r="AM615" s="331"/>
      <c r="AP615" s="331"/>
      <c r="AQ615" s="331"/>
    </row>
    <row r="616" spans="2:55">
      <c r="E616" s="331"/>
      <c r="F616" s="331"/>
      <c r="G616" s="331"/>
      <c r="H616" s="331"/>
      <c r="I616" s="331"/>
      <c r="J616" s="331"/>
      <c r="K616" s="331"/>
      <c r="M616" s="331"/>
      <c r="N616" s="331"/>
      <c r="P616" s="331"/>
      <c r="R616" s="331"/>
      <c r="V616" s="331"/>
      <c r="X616" s="331"/>
      <c r="Z616" s="331"/>
      <c r="AB616" s="331"/>
      <c r="AD616" s="331"/>
      <c r="AE616" s="331"/>
      <c r="AF616" s="331"/>
      <c r="AG616" s="331"/>
      <c r="AI616" s="331"/>
      <c r="AJ616" s="331"/>
      <c r="AK616" s="331"/>
      <c r="AL616" s="331"/>
      <c r="AM616" s="331"/>
      <c r="AN616" s="331"/>
      <c r="AO616" s="331"/>
      <c r="AP616" s="331"/>
      <c r="AQ616" s="331"/>
      <c r="AR616" s="331"/>
      <c r="AS616" s="331"/>
      <c r="AT616" s="331"/>
      <c r="AU616" s="331"/>
      <c r="AV616" s="331"/>
      <c r="AW616" s="331"/>
      <c r="AX616" s="331"/>
      <c r="AY616" s="331"/>
      <c r="AZ616" s="331"/>
      <c r="BA616" s="331"/>
      <c r="BB616" s="331"/>
      <c r="BC616" s="331"/>
    </row>
    <row r="617" spans="2:55">
      <c r="E617" s="331"/>
      <c r="G617" s="331"/>
      <c r="H617" s="331"/>
      <c r="J617" s="331"/>
      <c r="K617" s="331"/>
      <c r="M617" s="331"/>
      <c r="N617" s="331"/>
      <c r="O617" s="331"/>
      <c r="T617" s="331"/>
      <c r="U617" s="331"/>
      <c r="V617" s="331"/>
      <c r="X617" s="331"/>
      <c r="Y617" s="331"/>
      <c r="Z617" s="331"/>
      <c r="AB617" s="331"/>
      <c r="AC617" s="331"/>
      <c r="AD617" s="331"/>
      <c r="AE617" s="331"/>
      <c r="AG617" s="331"/>
      <c r="AH617" s="331"/>
      <c r="AI617" s="331"/>
      <c r="AL617" s="331"/>
      <c r="AM617" s="331"/>
      <c r="AN617" s="331"/>
      <c r="AO617" s="331"/>
      <c r="AP617" s="331"/>
      <c r="AQ617" s="331"/>
      <c r="AR617" s="331"/>
      <c r="AS617" s="331"/>
      <c r="AT617" s="331"/>
      <c r="AU617" s="331"/>
      <c r="AV617" s="331"/>
      <c r="AW617" s="331"/>
      <c r="AX617" s="331"/>
      <c r="AY617" s="331"/>
      <c r="AZ617" s="331"/>
      <c r="BA617" s="331"/>
      <c r="BB617" s="331"/>
      <c r="BC617" s="331"/>
    </row>
    <row r="618" spans="2:55">
      <c r="E618" s="331"/>
      <c r="G618" s="331"/>
      <c r="J618" s="331"/>
      <c r="K618" s="331"/>
      <c r="M618" s="331"/>
      <c r="S618" s="331"/>
      <c r="T618" s="331"/>
      <c r="W618" s="331"/>
      <c r="X618" s="331"/>
      <c r="Z618" s="331"/>
      <c r="AA618" s="331"/>
      <c r="AB618" s="331"/>
      <c r="AC618" s="331"/>
      <c r="AG618" s="331"/>
      <c r="AJ618" s="331"/>
      <c r="AK618" s="331"/>
      <c r="AM618" s="331"/>
      <c r="AN618" s="331"/>
    </row>
    <row r="619" spans="2:55">
      <c r="K619" s="331"/>
      <c r="M619" s="331"/>
      <c r="N619" s="331"/>
      <c r="O619" s="331"/>
      <c r="P619" s="331"/>
      <c r="T619" s="331"/>
      <c r="U619" s="331"/>
      <c r="Y619" s="331"/>
      <c r="AA619" s="331"/>
      <c r="AD619" s="331"/>
      <c r="AE619" s="331"/>
      <c r="AF619" s="331"/>
      <c r="AH619" s="331"/>
      <c r="AJ619" s="331"/>
      <c r="AL619" s="331"/>
      <c r="AN619" s="331"/>
    </row>
    <row r="620" spans="2:55">
      <c r="F620" s="331"/>
      <c r="P620" s="331"/>
      <c r="R620" s="331"/>
      <c r="T620" s="331"/>
      <c r="U620" s="331"/>
      <c r="V620" s="331"/>
      <c r="W620" s="331"/>
      <c r="X620" s="331"/>
      <c r="Y620" s="331"/>
      <c r="Z620" s="331"/>
      <c r="AA620" s="331"/>
      <c r="AB620" s="331"/>
      <c r="AC620" s="252"/>
      <c r="AD620" s="331"/>
      <c r="AE620" s="331"/>
      <c r="AF620" s="331"/>
      <c r="AG620" s="331"/>
      <c r="AH620" s="331"/>
      <c r="AI620" s="331"/>
      <c r="AK620" s="331"/>
      <c r="AM620" s="331"/>
      <c r="AN620" s="331"/>
      <c r="AO620" s="331"/>
      <c r="AP620" s="331"/>
      <c r="AQ620" s="331"/>
      <c r="AR620" s="331"/>
      <c r="AS620" s="331"/>
      <c r="AT620" s="331"/>
      <c r="AU620" s="331"/>
      <c r="AV620" s="331"/>
      <c r="AW620" s="331"/>
      <c r="AX620" s="331"/>
      <c r="AY620" s="331"/>
      <c r="AZ620" s="331"/>
      <c r="BA620" s="331"/>
      <c r="BB620" s="331"/>
      <c r="BC620" s="331"/>
    </row>
    <row r="621" spans="2:55">
      <c r="L621" s="331"/>
      <c r="P621" s="331"/>
      <c r="R621" s="331"/>
      <c r="V621" s="331"/>
      <c r="W621" s="331"/>
      <c r="X621" s="331"/>
      <c r="Y621" s="331"/>
      <c r="AC621" s="331"/>
      <c r="AE621" s="331"/>
      <c r="AH621" s="331"/>
      <c r="AL621" s="331"/>
      <c r="AQ621" s="331"/>
    </row>
    <row r="622" spans="2:55">
      <c r="B622" s="331"/>
      <c r="G622" s="331"/>
      <c r="I622" s="331"/>
      <c r="J622" s="331"/>
      <c r="N622" s="331"/>
      <c r="R622" s="331"/>
      <c r="U622" s="331"/>
      <c r="V622" s="331"/>
      <c r="W622" s="331"/>
      <c r="Y622" s="331"/>
      <c r="AA622" s="331"/>
      <c r="AB622" s="331"/>
      <c r="AC622" s="331"/>
      <c r="AD622" s="331"/>
      <c r="AE622" s="331"/>
      <c r="AF622" s="331"/>
      <c r="AG622" s="331"/>
      <c r="AH622" s="331"/>
      <c r="AJ622" s="331"/>
      <c r="AL622" s="331"/>
      <c r="AM622" s="331"/>
      <c r="AN622" s="331"/>
      <c r="AO622" s="331"/>
      <c r="AP622" s="331"/>
      <c r="AQ622" s="331"/>
      <c r="AR622" s="331"/>
      <c r="AS622" s="331"/>
      <c r="AT622" s="331"/>
      <c r="AU622" s="331"/>
      <c r="AV622" s="331"/>
      <c r="AW622" s="331"/>
      <c r="AX622" s="331"/>
      <c r="AY622" s="331"/>
      <c r="AZ622" s="331"/>
      <c r="BA622" s="331"/>
      <c r="BB622" s="331"/>
      <c r="BC622" s="331"/>
    </row>
    <row r="623" spans="2:55">
      <c r="J623" s="331"/>
      <c r="N623" s="331"/>
      <c r="P623" s="331"/>
      <c r="Q623" s="331"/>
      <c r="R623" s="331"/>
      <c r="U623" s="331"/>
      <c r="V623" s="331"/>
      <c r="W623" s="331"/>
      <c r="X623" s="331"/>
      <c r="AA623" s="331"/>
      <c r="AB623" s="331"/>
      <c r="AD623" s="331"/>
      <c r="AF623" s="331"/>
      <c r="AG623" s="331"/>
      <c r="AH623" s="331"/>
      <c r="AI623" s="331"/>
      <c r="AJ623" s="331"/>
      <c r="AK623" s="331"/>
      <c r="AO623" s="331"/>
    </row>
    <row r="624" spans="2:55">
      <c r="H624" s="331"/>
      <c r="M624" s="331"/>
      <c r="P624" s="331"/>
      <c r="Q624" s="331"/>
      <c r="R624" s="331"/>
      <c r="U624" s="331"/>
      <c r="W624" s="331"/>
      <c r="X624" s="331"/>
      <c r="Y624" s="331"/>
      <c r="AB624" s="331"/>
      <c r="AC624" s="331"/>
      <c r="AD624" s="331"/>
      <c r="AF624" s="331"/>
      <c r="AG624" s="331"/>
      <c r="AI624" s="331"/>
      <c r="AK624" s="331"/>
      <c r="AL624" s="331"/>
      <c r="AM624" s="331"/>
      <c r="AN624" s="331"/>
      <c r="AO624" s="331"/>
      <c r="AP624" s="331"/>
      <c r="AQ624" s="331"/>
      <c r="AR624" s="331"/>
      <c r="AS624" s="331"/>
      <c r="AT624" s="331"/>
      <c r="AU624" s="331"/>
      <c r="AV624" s="331"/>
      <c r="AW624" s="331"/>
      <c r="AX624" s="331"/>
      <c r="AY624" s="331"/>
      <c r="AZ624" s="331"/>
      <c r="BA624" s="331"/>
      <c r="BB624" s="331"/>
      <c r="BC624" s="331"/>
    </row>
    <row r="625" spans="2:55">
      <c r="D625" s="331"/>
      <c r="F625" s="331"/>
      <c r="I625" s="331"/>
      <c r="L625" s="331"/>
      <c r="P625" s="331"/>
      <c r="Q625" s="331"/>
      <c r="R625" s="331"/>
      <c r="T625" s="331"/>
      <c r="V625" s="331"/>
      <c r="X625" s="331"/>
      <c r="Y625" s="331"/>
      <c r="AB625" s="331"/>
      <c r="AD625" s="331"/>
      <c r="AE625" s="331"/>
      <c r="AF625" s="331"/>
      <c r="AG625" s="331"/>
      <c r="AH625" s="331"/>
      <c r="AI625" s="331"/>
      <c r="AJ625" s="331"/>
      <c r="AP625" s="331"/>
      <c r="AQ625" s="331"/>
      <c r="AR625" s="331"/>
      <c r="AS625" s="331"/>
      <c r="AT625" s="331"/>
      <c r="AU625" s="331"/>
      <c r="AV625" s="331"/>
      <c r="AW625" s="331"/>
      <c r="AX625" s="331"/>
      <c r="AY625" s="331"/>
      <c r="AZ625" s="331"/>
      <c r="BA625" s="331"/>
      <c r="BB625" s="331"/>
      <c r="BC625" s="331"/>
    </row>
    <row r="626" spans="2:55">
      <c r="E626" s="331"/>
      <c r="F626" s="331"/>
      <c r="H626" s="331"/>
      <c r="K626" s="331"/>
      <c r="M626" s="331"/>
      <c r="N626" s="331"/>
      <c r="S626" s="331"/>
      <c r="T626" s="331"/>
      <c r="U626" s="331"/>
      <c r="V626" s="331"/>
      <c r="W626" s="331"/>
      <c r="X626" s="331"/>
      <c r="Y626" s="331"/>
      <c r="AA626" s="331"/>
      <c r="AB626" s="331"/>
      <c r="AD626" s="331"/>
      <c r="AE626" s="331"/>
      <c r="AG626" s="331"/>
      <c r="AH626" s="331"/>
      <c r="AI626" s="331"/>
      <c r="AJ626" s="331"/>
      <c r="AL626" s="331"/>
      <c r="AN626" s="331"/>
      <c r="AO626" s="331"/>
      <c r="AP626" s="331"/>
      <c r="AQ626" s="331"/>
      <c r="AR626" s="331"/>
      <c r="AS626" s="331"/>
      <c r="AT626" s="331"/>
      <c r="AU626" s="331"/>
      <c r="AV626" s="331"/>
      <c r="AW626" s="331"/>
      <c r="AX626" s="331"/>
      <c r="AY626" s="331"/>
      <c r="AZ626" s="331"/>
      <c r="BA626" s="331"/>
      <c r="BB626" s="331"/>
      <c r="BC626" s="331"/>
    </row>
    <row r="627" spans="2:55">
      <c r="F627" s="331"/>
      <c r="L627" s="331"/>
      <c r="M627" s="331"/>
      <c r="N627" s="331"/>
      <c r="Q627" s="331"/>
      <c r="S627" s="331"/>
      <c r="T627" s="331"/>
      <c r="U627" s="331"/>
      <c r="V627" s="331"/>
      <c r="Y627" s="331"/>
      <c r="Z627" s="331"/>
      <c r="AA627" s="331"/>
      <c r="AB627" s="331"/>
      <c r="AC627" s="331"/>
      <c r="AD627" s="331"/>
      <c r="AF627" s="331"/>
      <c r="AG627" s="331"/>
      <c r="AH627" s="331"/>
      <c r="AI627" s="331"/>
      <c r="AJ627" s="331"/>
      <c r="AL627" s="331"/>
      <c r="AM627" s="331"/>
      <c r="AN627" s="331"/>
      <c r="AO627" s="331"/>
      <c r="AP627" s="331"/>
      <c r="AQ627" s="331"/>
      <c r="AR627" s="331"/>
      <c r="AS627" s="331"/>
      <c r="AT627" s="331"/>
      <c r="AU627" s="331"/>
      <c r="AV627" s="331"/>
      <c r="AW627" s="331"/>
      <c r="AX627" s="331"/>
      <c r="AY627" s="331"/>
      <c r="AZ627" s="331"/>
      <c r="BA627" s="331"/>
      <c r="BB627" s="331"/>
      <c r="BC627" s="331"/>
    </row>
    <row r="628" spans="2:55">
      <c r="C628" s="331"/>
      <c r="G628" s="331"/>
      <c r="L628" s="331"/>
      <c r="N628" s="331"/>
      <c r="P628" s="331"/>
      <c r="Q628" s="331"/>
      <c r="R628" s="331"/>
      <c r="S628" s="331"/>
      <c r="U628" s="331"/>
      <c r="W628" s="331"/>
      <c r="Y628" s="331"/>
      <c r="Z628" s="331"/>
      <c r="AB628" s="331"/>
      <c r="AC628" s="331"/>
      <c r="AE628" s="331"/>
      <c r="AG628" s="331"/>
      <c r="AH628" s="331"/>
      <c r="AJ628" s="331"/>
      <c r="AL628" s="331"/>
      <c r="AM628" s="331"/>
      <c r="AO628" s="331"/>
      <c r="AQ628" s="331"/>
      <c r="AU628" s="331"/>
      <c r="AV628" s="331"/>
      <c r="AW628" s="331"/>
      <c r="AX628" s="331"/>
      <c r="AY628" s="331"/>
      <c r="AZ628" s="331"/>
      <c r="BA628" s="331"/>
      <c r="BB628" s="331"/>
      <c r="BC628" s="331"/>
    </row>
    <row r="629" spans="2:55">
      <c r="F629" s="331"/>
      <c r="K629" s="331"/>
      <c r="L629" s="331"/>
      <c r="N629" s="331"/>
      <c r="O629" s="331"/>
      <c r="P629" s="331"/>
      <c r="Q629" s="331"/>
      <c r="R629" s="331"/>
      <c r="T629" s="331"/>
      <c r="U629" s="331"/>
      <c r="X629" s="331"/>
      <c r="AB629" s="331"/>
      <c r="AD629" s="331"/>
      <c r="AG629" s="331"/>
      <c r="AH629" s="331"/>
      <c r="AI629" s="331"/>
      <c r="AK629" s="331"/>
      <c r="AL629" s="331"/>
      <c r="AM629" s="331"/>
      <c r="AO629" s="331"/>
      <c r="AP629" s="331"/>
    </row>
    <row r="630" spans="2:55">
      <c r="G630" s="331"/>
      <c r="L630" s="331"/>
      <c r="M630" s="331"/>
      <c r="O630" s="331"/>
      <c r="P630" s="331"/>
      <c r="T630" s="331"/>
      <c r="U630" s="331"/>
      <c r="W630" s="331"/>
      <c r="X630" s="331"/>
      <c r="Y630" s="331"/>
      <c r="Z630" s="331"/>
      <c r="AA630" s="331"/>
      <c r="AC630" s="331"/>
      <c r="AD630" s="331"/>
      <c r="AE630" s="331"/>
      <c r="AG630" s="331"/>
      <c r="AH630" s="331"/>
      <c r="AI630" s="331"/>
      <c r="AJ630" s="331"/>
      <c r="AK630" s="331"/>
      <c r="AL630" s="331"/>
      <c r="AM630" s="331"/>
      <c r="AR630" s="252"/>
      <c r="AS630" s="252"/>
      <c r="AT630" s="252"/>
      <c r="AU630" s="252"/>
      <c r="AV630" s="252"/>
      <c r="AW630" s="252"/>
      <c r="AX630" s="252"/>
      <c r="AY630" s="252"/>
      <c r="AZ630" s="252"/>
      <c r="BA630" s="252"/>
      <c r="BB630" s="252"/>
      <c r="BC630" s="252"/>
    </row>
    <row r="631" spans="2:55">
      <c r="F631" s="252"/>
      <c r="G631" s="331"/>
      <c r="H631" s="331"/>
      <c r="I631" s="331"/>
      <c r="J631" s="331"/>
      <c r="N631" s="331"/>
      <c r="Q631" s="331"/>
      <c r="T631" s="331"/>
      <c r="V631" s="331"/>
      <c r="W631" s="331"/>
      <c r="X631" s="331"/>
      <c r="Y631" s="331"/>
      <c r="Z631" s="331"/>
      <c r="AC631" s="331"/>
      <c r="AD631" s="331"/>
      <c r="AE631" s="331"/>
      <c r="AG631" s="331"/>
      <c r="AH631" s="331"/>
      <c r="AI631" s="331"/>
      <c r="AK631" s="331"/>
      <c r="AO631" s="331"/>
      <c r="AR631" s="331"/>
      <c r="AS631" s="331"/>
    </row>
    <row r="632" spans="2:55">
      <c r="C632" s="331"/>
      <c r="P632" s="331"/>
      <c r="Q632" s="331"/>
      <c r="U632" s="331"/>
      <c r="Y632" s="331"/>
      <c r="Z632" s="331"/>
      <c r="AA632" s="331"/>
      <c r="AB632" s="331"/>
      <c r="AC632" s="331"/>
      <c r="AD632" s="331"/>
      <c r="AG632" s="331"/>
      <c r="AH632" s="331"/>
      <c r="AI632" s="331"/>
      <c r="AK632" s="331"/>
      <c r="AL632" s="331"/>
      <c r="AN632" s="331"/>
      <c r="AO632" s="331"/>
      <c r="AP632" s="331"/>
      <c r="AQ632" s="331"/>
      <c r="AR632" s="331"/>
      <c r="AS632" s="331"/>
      <c r="AT632" s="331"/>
      <c r="AU632" s="331"/>
      <c r="AV632" s="331"/>
      <c r="AW632" s="331"/>
      <c r="AX632" s="331"/>
      <c r="AY632" s="331"/>
      <c r="AZ632" s="331"/>
      <c r="BA632" s="331"/>
      <c r="BB632" s="331"/>
      <c r="BC632" s="331"/>
    </row>
    <row r="633" spans="2:55">
      <c r="G633" s="331"/>
      <c r="I633" s="331"/>
      <c r="L633" s="331"/>
      <c r="N633" s="331"/>
      <c r="P633" s="331"/>
      <c r="S633" s="331"/>
      <c r="W633" s="331"/>
      <c r="X633" s="331"/>
      <c r="Y633" s="331"/>
      <c r="Z633" s="331"/>
      <c r="AB633" s="331"/>
      <c r="AD633" s="331"/>
      <c r="AE633" s="331"/>
      <c r="AF633" s="331"/>
      <c r="AH633" s="331"/>
      <c r="AI633" s="331"/>
      <c r="AK633" s="331"/>
      <c r="AL633" s="331"/>
      <c r="AM633" s="331"/>
      <c r="AN633" s="331"/>
      <c r="AO633" s="331"/>
      <c r="AP633" s="331"/>
      <c r="AQ633" s="331"/>
      <c r="AR633" s="331"/>
      <c r="AS633" s="331"/>
      <c r="AT633" s="331"/>
      <c r="AU633" s="331"/>
      <c r="AV633" s="331"/>
      <c r="AW633" s="331"/>
      <c r="AX633" s="331"/>
      <c r="AY633" s="331"/>
      <c r="AZ633" s="331"/>
      <c r="BA633" s="331"/>
      <c r="BB633" s="331"/>
      <c r="BC633" s="331"/>
    </row>
    <row r="634" spans="2:55">
      <c r="E634" s="331"/>
      <c r="G634" s="331"/>
      <c r="L634" s="331"/>
      <c r="Q634" s="331"/>
      <c r="R634" s="331"/>
      <c r="S634" s="331"/>
      <c r="T634" s="331"/>
      <c r="V634" s="331"/>
      <c r="W634" s="331"/>
      <c r="Y634" s="331"/>
      <c r="Z634" s="331"/>
      <c r="AA634" s="331"/>
      <c r="AB634" s="331"/>
      <c r="AC634" s="331"/>
      <c r="AD634" s="331"/>
      <c r="AG634" s="331"/>
      <c r="AH634" s="331"/>
      <c r="AI634" s="331"/>
      <c r="AK634" s="331"/>
      <c r="AM634" s="331"/>
      <c r="AN634" s="331"/>
      <c r="AO634" s="331"/>
      <c r="AP634" s="331"/>
      <c r="AQ634" s="331"/>
      <c r="AR634" s="331"/>
      <c r="AS634" s="331"/>
      <c r="AT634" s="331"/>
      <c r="AU634" s="331"/>
      <c r="AV634" s="331"/>
      <c r="AW634" s="331"/>
      <c r="AX634" s="331"/>
      <c r="AY634" s="331"/>
      <c r="AZ634" s="331"/>
      <c r="BA634" s="331"/>
      <c r="BB634" s="331"/>
      <c r="BC634" s="331"/>
    </row>
    <row r="635" spans="2:55">
      <c r="E635" s="331"/>
      <c r="F635" s="331"/>
      <c r="G635" s="331"/>
      <c r="H635" s="331"/>
      <c r="I635" s="331"/>
      <c r="K635" s="331"/>
      <c r="N635" s="331"/>
      <c r="O635" s="331"/>
      <c r="P635" s="331"/>
      <c r="S635" s="331"/>
      <c r="T635" s="331"/>
      <c r="U635" s="331"/>
      <c r="V635" s="331"/>
      <c r="W635" s="331"/>
      <c r="Y635" s="331"/>
      <c r="Z635" s="331"/>
      <c r="AA635" s="331"/>
      <c r="AB635" s="331"/>
      <c r="AC635" s="331"/>
      <c r="AD635" s="331"/>
      <c r="AF635" s="331"/>
      <c r="AH635" s="331"/>
      <c r="AI635" s="331"/>
      <c r="AJ635" s="331"/>
      <c r="AK635" s="331"/>
      <c r="AL635" s="331"/>
      <c r="AM635" s="331"/>
      <c r="AN635" s="331"/>
      <c r="AO635" s="331"/>
      <c r="AP635" s="331"/>
      <c r="AQ635" s="331"/>
      <c r="AR635" s="331"/>
      <c r="AS635" s="331"/>
      <c r="AT635" s="331"/>
      <c r="AU635" s="331"/>
      <c r="AV635" s="331"/>
      <c r="AW635" s="331"/>
      <c r="AX635" s="331"/>
      <c r="AY635" s="331"/>
      <c r="AZ635" s="331"/>
      <c r="BA635" s="331"/>
      <c r="BB635" s="331"/>
      <c r="BC635" s="331"/>
    </row>
    <row r="636" spans="2:55">
      <c r="B636" s="331"/>
      <c r="D636" s="331"/>
      <c r="G636" s="331"/>
      <c r="H636" s="331"/>
      <c r="M636" s="331"/>
      <c r="O636" s="331"/>
      <c r="Q636" s="331"/>
      <c r="R636" s="331"/>
      <c r="S636" s="331"/>
      <c r="U636" s="331"/>
      <c r="V636" s="331"/>
      <c r="AB636" s="331"/>
      <c r="AF636" s="331"/>
      <c r="AI636" s="331"/>
      <c r="AK636" s="331"/>
      <c r="AL636" s="331"/>
      <c r="AM636" s="331"/>
      <c r="AO636" s="331"/>
    </row>
    <row r="637" spans="2:55">
      <c r="D637" s="331"/>
      <c r="H637" s="331"/>
      <c r="L637" s="331"/>
      <c r="M637" s="331"/>
      <c r="P637" s="331"/>
      <c r="Q637" s="331"/>
      <c r="T637" s="331"/>
      <c r="U637" s="331"/>
      <c r="W637" s="331"/>
      <c r="X637" s="331"/>
      <c r="Z637" s="331"/>
      <c r="AC637" s="331"/>
      <c r="AD637" s="331"/>
      <c r="AE637" s="331"/>
      <c r="AG637" s="331"/>
      <c r="AI637" s="331"/>
      <c r="AK637" s="331"/>
      <c r="AL637" s="331"/>
      <c r="AO637" s="331"/>
      <c r="AP637" s="331"/>
      <c r="AQ637" s="331"/>
    </row>
    <row r="638" spans="2:55">
      <c r="N638" s="331"/>
      <c r="P638" s="331"/>
      <c r="Q638" s="331"/>
      <c r="R638" s="331"/>
      <c r="T638" s="331"/>
      <c r="V638" s="331"/>
      <c r="X638" s="331"/>
      <c r="Y638" s="331"/>
      <c r="AB638" s="331"/>
      <c r="AC638" s="331"/>
      <c r="AF638" s="331"/>
      <c r="AH638" s="331"/>
      <c r="AK638" s="331"/>
      <c r="AM638" s="331"/>
      <c r="AN638" s="331"/>
      <c r="AO638" s="331"/>
      <c r="AP638" s="331"/>
      <c r="AQ638" s="331"/>
      <c r="AR638" s="331"/>
      <c r="AS638" s="331"/>
      <c r="AT638" s="331"/>
      <c r="AU638" s="331"/>
      <c r="AV638" s="331"/>
      <c r="AW638" s="331"/>
      <c r="AX638" s="331"/>
      <c r="AY638" s="331"/>
      <c r="AZ638" s="331"/>
      <c r="BA638" s="331"/>
      <c r="BB638" s="331"/>
      <c r="BC638" s="331"/>
    </row>
    <row r="639" spans="2:55">
      <c r="C639" s="331"/>
      <c r="E639" s="331"/>
      <c r="F639" s="331"/>
      <c r="G639" s="331"/>
      <c r="H639" s="331"/>
      <c r="I639" s="331"/>
      <c r="M639" s="331"/>
      <c r="P639" s="331"/>
      <c r="R639" s="331"/>
      <c r="S639" s="331"/>
      <c r="T639" s="331"/>
      <c r="U639" s="331"/>
      <c r="V639" s="331"/>
      <c r="Y639" s="331"/>
      <c r="AA639" s="331"/>
      <c r="AC639" s="331"/>
      <c r="AD639" s="331"/>
      <c r="AF639" s="331"/>
      <c r="AG639" s="331"/>
      <c r="AI639" s="331"/>
      <c r="AJ639" s="331"/>
      <c r="AK639" s="331"/>
      <c r="AL639" s="331"/>
      <c r="AM639" s="331"/>
      <c r="AN639" s="331"/>
      <c r="AO639" s="331"/>
      <c r="AP639" s="331"/>
      <c r="AQ639" s="331"/>
      <c r="AR639" s="331"/>
      <c r="AS639" s="331"/>
      <c r="AT639" s="331"/>
      <c r="AU639" s="331"/>
      <c r="AV639" s="331"/>
      <c r="AW639" s="331"/>
      <c r="AX639" s="331"/>
      <c r="AY639" s="331"/>
      <c r="AZ639" s="331"/>
      <c r="BA639" s="331"/>
      <c r="BB639" s="331"/>
      <c r="BC639" s="331"/>
    </row>
    <row r="640" spans="2:55">
      <c r="J640" s="331"/>
      <c r="L640" s="331"/>
      <c r="O640" s="331"/>
      <c r="P640" s="331"/>
      <c r="Q640" s="331"/>
      <c r="T640" s="331"/>
      <c r="U640" s="331"/>
      <c r="W640" s="331"/>
      <c r="Y640" s="331"/>
      <c r="Z640" s="331"/>
      <c r="AA640" s="331"/>
      <c r="AD640" s="331"/>
      <c r="AE640" s="331"/>
      <c r="AG640" s="331"/>
      <c r="AI640" s="331"/>
      <c r="AL640" s="331"/>
      <c r="AN640" s="331"/>
    </row>
    <row r="641" spans="3:55">
      <c r="F641" s="331"/>
      <c r="H641" s="331"/>
      <c r="K641" s="331"/>
      <c r="L641" s="331"/>
      <c r="M641" s="331"/>
      <c r="P641" s="331"/>
      <c r="R641" s="331"/>
      <c r="S641" s="331"/>
      <c r="V641" s="331"/>
      <c r="W641" s="331"/>
      <c r="Z641" s="331"/>
      <c r="AA641" s="331"/>
      <c r="AB641" s="331"/>
      <c r="AC641" s="331"/>
      <c r="AD641" s="331"/>
      <c r="AE641" s="331"/>
      <c r="AF641" s="331"/>
      <c r="AG641" s="331"/>
      <c r="AH641" s="331"/>
      <c r="AL641" s="331"/>
      <c r="AN641" s="331"/>
      <c r="AO641" s="331"/>
      <c r="AP641" s="331"/>
      <c r="AQ641" s="331"/>
      <c r="AR641" s="331"/>
      <c r="AS641" s="331"/>
      <c r="AT641" s="331"/>
      <c r="AU641" s="331"/>
      <c r="AV641" s="331"/>
      <c r="AW641" s="331"/>
      <c r="AX641" s="331"/>
      <c r="AY641" s="331"/>
      <c r="AZ641" s="331"/>
      <c r="BA641" s="331"/>
      <c r="BB641" s="331"/>
      <c r="BC641" s="331"/>
    </row>
    <row r="642" spans="3:55">
      <c r="F642" s="331"/>
      <c r="I642" s="331"/>
      <c r="K642" s="331"/>
      <c r="L642" s="331"/>
      <c r="N642" s="331"/>
      <c r="Q642" s="331"/>
      <c r="S642" s="331"/>
      <c r="T642" s="331"/>
      <c r="W642" s="331"/>
      <c r="X642" s="331"/>
      <c r="Y642" s="331"/>
      <c r="AH642" s="331"/>
      <c r="AI642" s="331"/>
      <c r="AK642" s="331"/>
    </row>
    <row r="643" spans="3:55">
      <c r="F643" s="331"/>
      <c r="H643" s="331"/>
      <c r="I643" s="331"/>
      <c r="K643" s="331"/>
      <c r="M643" s="331"/>
      <c r="P643" s="331"/>
      <c r="S643" s="331"/>
      <c r="V643" s="331"/>
      <c r="Y643" s="331"/>
      <c r="Z643" s="331"/>
      <c r="AA643" s="331"/>
      <c r="AB643" s="331"/>
      <c r="AC643" s="331"/>
      <c r="AE643" s="331"/>
      <c r="AI643" s="331"/>
      <c r="AJ643" s="331"/>
      <c r="AK643" s="331"/>
      <c r="AM643" s="331"/>
      <c r="AQ643" s="331"/>
    </row>
    <row r="644" spans="3:55">
      <c r="G644" s="331"/>
      <c r="H644" s="252"/>
      <c r="K644" s="331"/>
      <c r="M644" s="331"/>
      <c r="N644" s="331"/>
      <c r="O644" s="331"/>
      <c r="R644" s="331"/>
      <c r="X644" s="331"/>
      <c r="Y644" s="331"/>
      <c r="Z644" s="331"/>
      <c r="AA644" s="331"/>
      <c r="AB644" s="331"/>
      <c r="AD644" s="331"/>
      <c r="AE644" s="331"/>
      <c r="AH644" s="331"/>
      <c r="AI644" s="331"/>
      <c r="AJ644" s="331"/>
      <c r="AK644" s="331"/>
      <c r="AM644" s="331"/>
      <c r="AQ644" s="331"/>
    </row>
    <row r="645" spans="3:55">
      <c r="I645" s="331"/>
      <c r="K645" s="252"/>
      <c r="L645" s="331"/>
      <c r="M645" s="331"/>
      <c r="Q645" s="331"/>
      <c r="R645" s="331"/>
      <c r="W645" s="331"/>
      <c r="Y645" s="331"/>
      <c r="AC645" s="331"/>
      <c r="AD645" s="331"/>
      <c r="AE645" s="331"/>
      <c r="AF645" s="331"/>
      <c r="AG645" s="331"/>
      <c r="AH645" s="331"/>
      <c r="AI645" s="331"/>
      <c r="AJ645" s="331"/>
      <c r="AL645" s="331"/>
      <c r="AN645" s="331"/>
    </row>
    <row r="646" spans="3:55">
      <c r="L646" s="331"/>
      <c r="M646" s="331"/>
      <c r="P646" s="331"/>
      <c r="Q646" s="331"/>
      <c r="R646" s="331"/>
      <c r="U646" s="331"/>
      <c r="W646" s="331"/>
      <c r="X646" s="331"/>
      <c r="Y646" s="331"/>
      <c r="Z646" s="331"/>
      <c r="AA646" s="331"/>
      <c r="AB646" s="331"/>
      <c r="AE646" s="331"/>
      <c r="AH646" s="331"/>
      <c r="AJ646" s="331"/>
      <c r="AL646" s="331"/>
      <c r="AM646" s="331"/>
      <c r="AN646" s="331"/>
      <c r="AO646" s="331"/>
      <c r="AP646" s="331"/>
      <c r="AQ646" s="331"/>
      <c r="AR646" s="331"/>
      <c r="AS646" s="331"/>
      <c r="AT646" s="331"/>
      <c r="AU646" s="331"/>
      <c r="AV646" s="331"/>
      <c r="AW646" s="331"/>
      <c r="AX646" s="331"/>
      <c r="AY646" s="331"/>
      <c r="AZ646" s="331"/>
      <c r="BA646" s="331"/>
      <c r="BB646" s="331"/>
      <c r="BC646" s="331"/>
    </row>
    <row r="647" spans="3:55">
      <c r="C647" s="331"/>
      <c r="F647" s="331"/>
      <c r="J647" s="331"/>
      <c r="K647" s="331"/>
      <c r="N647" s="331"/>
      <c r="P647" s="331"/>
      <c r="S647" s="331"/>
      <c r="T647" s="331"/>
      <c r="V647" s="331"/>
      <c r="Y647" s="331"/>
      <c r="Z647" s="331"/>
      <c r="AB647" s="331"/>
      <c r="AD647" s="331"/>
      <c r="AG647" s="331"/>
      <c r="AI647" s="331"/>
      <c r="AJ647" s="331"/>
      <c r="AK647" s="331"/>
      <c r="AM647" s="331"/>
      <c r="AN647" s="331"/>
      <c r="AO647" s="331"/>
      <c r="AP647" s="331"/>
      <c r="AQ647" s="331"/>
      <c r="AR647" s="331"/>
      <c r="AS647" s="331"/>
      <c r="AT647" s="331"/>
      <c r="AU647" s="331"/>
      <c r="AV647" s="331"/>
      <c r="AW647" s="331"/>
      <c r="AX647" s="331"/>
      <c r="AY647" s="331"/>
      <c r="AZ647" s="331"/>
      <c r="BA647" s="331"/>
      <c r="BB647" s="331"/>
      <c r="BC647" s="331"/>
    </row>
    <row r="648" spans="3:55">
      <c r="J648" s="331"/>
      <c r="K648" s="331"/>
      <c r="M648" s="331"/>
      <c r="P648" s="331"/>
      <c r="R648" s="331"/>
      <c r="T648" s="331"/>
      <c r="U648" s="331"/>
      <c r="V648" s="331"/>
      <c r="W648" s="331"/>
      <c r="Z648" s="331"/>
      <c r="AA648" s="331"/>
      <c r="AB648" s="331"/>
      <c r="AD648" s="331"/>
      <c r="AE648" s="331"/>
      <c r="AF648" s="331"/>
      <c r="AG648" s="331"/>
      <c r="AH648" s="331"/>
      <c r="AJ648" s="331"/>
      <c r="AL648" s="331"/>
      <c r="AM648" s="331"/>
      <c r="AP648" s="331"/>
      <c r="AQ648" s="331"/>
    </row>
    <row r="649" spans="3:55">
      <c r="E649" s="331"/>
      <c r="F649" s="331"/>
      <c r="G649" s="331"/>
      <c r="H649" s="331"/>
      <c r="J649" s="331"/>
      <c r="K649" s="331"/>
      <c r="L649" s="331"/>
      <c r="N649" s="331"/>
      <c r="O649" s="331"/>
      <c r="R649" s="331"/>
      <c r="T649" s="331"/>
      <c r="U649" s="331"/>
      <c r="V649" s="331"/>
      <c r="W649" s="331"/>
      <c r="Y649" s="331"/>
      <c r="Z649" s="331"/>
      <c r="AA649" s="331"/>
      <c r="AB649" s="331"/>
      <c r="AC649" s="331"/>
      <c r="AD649" s="331"/>
      <c r="AE649" s="331"/>
      <c r="AG649" s="331"/>
      <c r="AH649" s="331"/>
      <c r="AJ649" s="331"/>
      <c r="AL649" s="331"/>
      <c r="AP649" s="331"/>
    </row>
    <row r="650" spans="3:55">
      <c r="E650" s="331"/>
      <c r="K650" s="331"/>
      <c r="M650" s="331"/>
      <c r="N650" s="331"/>
      <c r="R650" s="331"/>
      <c r="U650" s="331"/>
      <c r="V650" s="331"/>
      <c r="X650" s="331"/>
      <c r="Z650" s="331"/>
      <c r="AA650" s="331"/>
      <c r="AB650" s="331"/>
      <c r="AC650" s="331"/>
      <c r="AD650" s="331"/>
      <c r="AE650" s="331"/>
      <c r="AG650" s="331"/>
      <c r="AH650" s="331"/>
      <c r="AJ650" s="331"/>
      <c r="AO650" s="331"/>
    </row>
    <row r="651" spans="3:55">
      <c r="D651" s="331"/>
      <c r="H651" s="331"/>
      <c r="I651" s="331"/>
      <c r="J651" s="331"/>
      <c r="N651" s="252"/>
      <c r="P651" s="331"/>
      <c r="T651" s="331"/>
      <c r="U651" s="331"/>
      <c r="W651" s="331"/>
      <c r="Y651" s="331"/>
      <c r="Z651" s="331"/>
      <c r="AA651" s="331"/>
      <c r="AB651" s="331"/>
      <c r="AF651" s="331"/>
      <c r="AH651" s="331"/>
      <c r="AI651" s="331"/>
      <c r="AK651" s="331"/>
      <c r="AM651" s="331"/>
      <c r="AN651" s="331"/>
      <c r="AO651" s="331"/>
      <c r="AP651" s="331"/>
      <c r="AQ651" s="331"/>
      <c r="AR651" s="331"/>
      <c r="AS651" s="331"/>
      <c r="AT651" s="331"/>
      <c r="AU651" s="331"/>
      <c r="AV651" s="331"/>
      <c r="AW651" s="331"/>
      <c r="AX651" s="331"/>
      <c r="AY651" s="331"/>
      <c r="AZ651" s="331"/>
      <c r="BA651" s="331"/>
      <c r="BB651" s="331"/>
      <c r="BC651" s="331"/>
    </row>
    <row r="652" spans="3:55">
      <c r="G652" s="331"/>
      <c r="J652" s="331"/>
      <c r="K652" s="331"/>
      <c r="N652" s="331"/>
      <c r="P652" s="331"/>
      <c r="T652" s="331"/>
      <c r="Y652" s="331"/>
      <c r="Z652" s="331"/>
      <c r="AD652" s="331"/>
      <c r="AE652" s="331"/>
      <c r="AF652" s="331"/>
      <c r="AG652" s="331"/>
      <c r="AH652" s="331"/>
      <c r="AK652" s="331"/>
      <c r="AL652" s="331"/>
      <c r="AM652" s="331"/>
      <c r="AN652" s="331"/>
      <c r="AO652" s="331"/>
      <c r="AP652" s="331"/>
      <c r="AQ652" s="331"/>
      <c r="AR652" s="331"/>
      <c r="AS652" s="331"/>
      <c r="AT652" s="331"/>
      <c r="AU652" s="331"/>
      <c r="AV652" s="331"/>
      <c r="AW652" s="331"/>
      <c r="AX652" s="331"/>
      <c r="AY652" s="331"/>
      <c r="AZ652" s="331"/>
      <c r="BA652" s="331"/>
      <c r="BB652" s="331"/>
      <c r="BC652" s="331"/>
    </row>
    <row r="653" spans="3:55">
      <c r="F653" s="331"/>
      <c r="K653" s="331"/>
      <c r="L653" s="331"/>
      <c r="M653" s="331"/>
      <c r="N653" s="331"/>
      <c r="O653" s="331"/>
      <c r="P653" s="331"/>
      <c r="Q653" s="331"/>
      <c r="S653" s="331"/>
      <c r="T653" s="331"/>
      <c r="V653" s="331"/>
      <c r="Y653" s="331"/>
      <c r="AA653" s="331"/>
      <c r="AC653" s="331"/>
      <c r="AD653" s="331"/>
      <c r="AE653" s="331"/>
      <c r="AF653" s="331"/>
      <c r="AH653" s="331"/>
      <c r="AM653" s="331"/>
      <c r="AN653" s="331"/>
      <c r="AO653" s="331"/>
      <c r="AP653" s="331"/>
      <c r="AQ653" s="331"/>
      <c r="AR653" s="331"/>
      <c r="AS653" s="331"/>
      <c r="AT653" s="331"/>
      <c r="AU653" s="331"/>
      <c r="AV653" s="331"/>
      <c r="AW653" s="331"/>
      <c r="AX653" s="331"/>
      <c r="AY653" s="331"/>
      <c r="AZ653" s="331"/>
      <c r="BA653" s="331"/>
      <c r="BB653" s="331"/>
      <c r="BC653" s="331"/>
    </row>
    <row r="654" spans="3:55">
      <c r="F654" s="331"/>
      <c r="G654" s="331"/>
      <c r="H654" s="331"/>
      <c r="N654" s="331"/>
      <c r="O654" s="331"/>
      <c r="Q654" s="331"/>
      <c r="R654" s="331"/>
      <c r="T654" s="331"/>
      <c r="U654" s="331"/>
      <c r="W654" s="331"/>
      <c r="X654" s="331"/>
      <c r="Z654" s="331"/>
      <c r="AB654" s="331"/>
      <c r="AC654" s="331"/>
      <c r="AD654" s="331"/>
      <c r="AF654" s="331"/>
      <c r="AG654" s="331"/>
      <c r="AH654" s="331"/>
      <c r="AJ654" s="331"/>
      <c r="AN654" s="331"/>
      <c r="AQ654" s="331"/>
      <c r="AR654" s="331"/>
      <c r="AS654" s="331"/>
    </row>
    <row r="655" spans="3:55">
      <c r="D655" s="331"/>
      <c r="J655" s="331"/>
      <c r="L655" s="331"/>
      <c r="N655" s="331"/>
      <c r="Q655" s="331"/>
      <c r="S655" s="331"/>
      <c r="U655" s="331"/>
      <c r="W655" s="331"/>
      <c r="Y655" s="331"/>
      <c r="AA655" s="331"/>
      <c r="AB655" s="331"/>
      <c r="AD655" s="331"/>
      <c r="AE655" s="331"/>
      <c r="AF655" s="331"/>
      <c r="AH655" s="331"/>
      <c r="AM655" s="331"/>
      <c r="AN655" s="331"/>
      <c r="AO655" s="331"/>
      <c r="AP655" s="331"/>
      <c r="AQ655" s="331"/>
      <c r="AR655" s="331"/>
      <c r="AS655" s="331"/>
      <c r="AT655" s="331"/>
      <c r="AU655" s="331"/>
      <c r="AV655" s="331"/>
      <c r="AW655" s="331"/>
      <c r="AX655" s="331"/>
      <c r="AY655" s="331"/>
      <c r="AZ655" s="331"/>
      <c r="BA655" s="331"/>
      <c r="BB655" s="331"/>
      <c r="BC655" s="331"/>
    </row>
    <row r="656" spans="3:55">
      <c r="D656" s="331"/>
      <c r="G656" s="331"/>
      <c r="P656" s="331"/>
      <c r="R656" s="331"/>
      <c r="S656" s="331"/>
      <c r="T656" s="331"/>
      <c r="U656" s="331"/>
      <c r="V656" s="331"/>
      <c r="W656" s="331"/>
      <c r="X656" s="331"/>
      <c r="Y656" s="331"/>
      <c r="Z656" s="331"/>
      <c r="AC656" s="331"/>
      <c r="AD656" s="331"/>
      <c r="AF656" s="331"/>
      <c r="AH656" s="331"/>
      <c r="AJ656" s="331"/>
      <c r="AK656" s="331"/>
      <c r="AL656" s="331"/>
      <c r="AM656" s="331"/>
      <c r="AN656" s="331"/>
      <c r="AO656" s="331"/>
      <c r="AP656" s="331"/>
      <c r="AQ656" s="331"/>
      <c r="AR656" s="331"/>
      <c r="AS656" s="331"/>
      <c r="AT656" s="331"/>
      <c r="AU656" s="331"/>
      <c r="AV656" s="331"/>
      <c r="AW656" s="331"/>
      <c r="AX656" s="331"/>
      <c r="AY656" s="331"/>
      <c r="AZ656" s="331"/>
      <c r="BA656" s="331"/>
      <c r="BB656" s="331"/>
      <c r="BC656" s="331"/>
    </row>
    <row r="657" spans="2:55">
      <c r="E657" s="331"/>
      <c r="G657" s="331"/>
      <c r="J657" s="331"/>
      <c r="O657" s="331"/>
      <c r="T657" s="331"/>
      <c r="U657" s="331"/>
      <c r="V657" s="331"/>
      <c r="X657" s="331"/>
      <c r="Y657" s="331"/>
      <c r="Z657" s="331"/>
      <c r="AB657" s="331"/>
      <c r="AC657" s="331"/>
      <c r="AD657" s="331"/>
      <c r="AE657" s="331"/>
      <c r="AG657" s="331"/>
      <c r="AH657" s="331"/>
      <c r="AI657" s="331"/>
      <c r="AJ657" s="331"/>
      <c r="AL657" s="331"/>
      <c r="AM657" s="331"/>
      <c r="AN657" s="331"/>
      <c r="AO657" s="331"/>
      <c r="AP657" s="331"/>
      <c r="AQ657" s="331"/>
      <c r="AR657" s="331"/>
      <c r="AS657" s="331"/>
      <c r="AT657" s="331"/>
      <c r="AU657" s="331"/>
      <c r="AV657" s="331"/>
      <c r="AW657" s="331"/>
      <c r="AX657" s="331"/>
      <c r="AY657" s="331"/>
      <c r="AZ657" s="331"/>
      <c r="BA657" s="331"/>
      <c r="BB657" s="331"/>
      <c r="BC657" s="331"/>
    </row>
    <row r="658" spans="2:55">
      <c r="E658" s="331"/>
      <c r="L658" s="331"/>
      <c r="O658" s="331"/>
      <c r="Q658" s="331"/>
      <c r="R658" s="329"/>
      <c r="T658" s="331"/>
      <c r="U658" s="331"/>
      <c r="V658" s="331"/>
      <c r="W658" s="331"/>
      <c r="X658" s="331"/>
      <c r="Y658" s="252"/>
      <c r="Z658" s="331"/>
      <c r="AA658" s="331"/>
      <c r="AC658" s="331"/>
      <c r="AD658" s="331"/>
      <c r="AF658" s="331"/>
      <c r="AG658" s="331"/>
      <c r="AH658" s="331"/>
      <c r="AJ658" s="331"/>
      <c r="AM658" s="331"/>
      <c r="AN658" s="331"/>
      <c r="AO658" s="331"/>
      <c r="AP658" s="331"/>
      <c r="AQ658" s="331"/>
      <c r="AR658" s="331"/>
      <c r="AS658" s="331"/>
      <c r="AT658" s="331"/>
      <c r="AU658" s="331"/>
      <c r="AV658" s="331"/>
      <c r="AW658" s="331"/>
      <c r="AX658" s="331"/>
      <c r="AY658" s="331"/>
      <c r="AZ658" s="331"/>
      <c r="BA658" s="331"/>
      <c r="BB658" s="331"/>
      <c r="BC658" s="331"/>
    </row>
    <row r="659" spans="2:55">
      <c r="D659" s="331"/>
      <c r="I659" s="331"/>
      <c r="Q659" s="331"/>
      <c r="R659" s="331"/>
      <c r="S659" s="331"/>
      <c r="T659" s="331"/>
      <c r="U659" s="331"/>
      <c r="W659" s="331"/>
      <c r="X659" s="331"/>
      <c r="AB659" s="252"/>
      <c r="AC659" s="331"/>
      <c r="AD659" s="331"/>
      <c r="AE659" s="331"/>
      <c r="AF659" s="331"/>
      <c r="AG659" s="331"/>
      <c r="AH659" s="331"/>
      <c r="AI659" s="331"/>
      <c r="AJ659" s="331"/>
      <c r="AK659" s="331"/>
      <c r="AL659" s="331"/>
      <c r="AM659" s="331"/>
      <c r="AN659" s="331"/>
      <c r="AO659" s="331"/>
      <c r="AP659" s="331"/>
      <c r="AQ659" s="331"/>
      <c r="AR659" s="331"/>
      <c r="AS659" s="331"/>
      <c r="AT659" s="331"/>
      <c r="AU659" s="331"/>
      <c r="AV659" s="331"/>
      <c r="AW659" s="331"/>
      <c r="AX659" s="331"/>
      <c r="AY659" s="331"/>
      <c r="AZ659" s="331"/>
      <c r="BA659" s="331"/>
      <c r="BB659" s="331"/>
      <c r="BC659" s="331"/>
    </row>
    <row r="660" spans="2:55">
      <c r="C660" s="331"/>
      <c r="L660" s="331"/>
      <c r="N660" s="331"/>
      <c r="U660" s="331"/>
      <c r="V660" s="331"/>
      <c r="X660" s="331"/>
      <c r="Y660" s="331"/>
      <c r="AC660" s="331"/>
      <c r="AD660" s="331"/>
      <c r="AE660" s="331"/>
      <c r="AF660" s="331"/>
      <c r="AG660" s="331"/>
      <c r="AH660" s="331"/>
      <c r="AI660" s="331"/>
      <c r="AL660" s="331"/>
      <c r="AM660" s="331"/>
      <c r="AQ660" s="331"/>
    </row>
    <row r="661" spans="2:55">
      <c r="B661" s="331"/>
      <c r="K661" s="331"/>
      <c r="L661" s="331"/>
      <c r="O661" s="331"/>
      <c r="P661" s="252"/>
      <c r="Q661" s="331"/>
      <c r="S661" s="331"/>
      <c r="U661" s="331"/>
      <c r="X661" s="331"/>
      <c r="Y661" s="331"/>
      <c r="AD661" s="331"/>
      <c r="AG661" s="331"/>
      <c r="AI661" s="331"/>
      <c r="AJ661" s="331"/>
      <c r="AK661" s="331"/>
      <c r="AM661" s="331"/>
      <c r="AN661" s="331"/>
      <c r="AO661" s="331"/>
      <c r="AP661" s="331"/>
      <c r="AQ661" s="331"/>
      <c r="AR661" s="331"/>
      <c r="AS661" s="331"/>
      <c r="AT661" s="331"/>
      <c r="AU661" s="331"/>
      <c r="AV661" s="331"/>
      <c r="AW661" s="331"/>
      <c r="AX661" s="331"/>
      <c r="AY661" s="331"/>
      <c r="AZ661" s="331"/>
      <c r="BA661" s="331"/>
      <c r="BB661" s="331"/>
      <c r="BC661" s="331"/>
    </row>
    <row r="662" spans="2:55">
      <c r="F662" s="331"/>
      <c r="M662" s="331"/>
      <c r="P662" s="331"/>
      <c r="Q662" s="331"/>
      <c r="R662" s="331"/>
      <c r="T662" s="331"/>
      <c r="U662" s="331"/>
      <c r="V662" s="331"/>
      <c r="W662" s="331"/>
      <c r="X662" s="331"/>
      <c r="Y662" s="331"/>
      <c r="AB662" s="331"/>
      <c r="AD662" s="331"/>
      <c r="AF662" s="331"/>
      <c r="AH662" s="331"/>
      <c r="AI662" s="331"/>
      <c r="AJ662" s="331"/>
      <c r="AK662" s="331"/>
      <c r="AM662" s="331"/>
      <c r="AN662" s="331"/>
      <c r="AO662" s="331"/>
      <c r="AP662" s="331"/>
      <c r="AQ662" s="331"/>
      <c r="AR662" s="331"/>
      <c r="AS662" s="331"/>
      <c r="AT662" s="331"/>
      <c r="AU662" s="331"/>
      <c r="AV662" s="331"/>
      <c r="AW662" s="331"/>
      <c r="AX662" s="331"/>
      <c r="AY662" s="331"/>
      <c r="AZ662" s="331"/>
      <c r="BA662" s="331"/>
      <c r="BB662" s="331"/>
      <c r="BC662" s="331"/>
    </row>
    <row r="663" spans="2:55">
      <c r="I663" s="331"/>
      <c r="J663" s="331"/>
      <c r="M663" s="331"/>
      <c r="N663" s="331"/>
      <c r="R663" s="331"/>
      <c r="T663" s="331"/>
      <c r="U663" s="331"/>
      <c r="W663" s="331"/>
      <c r="X663" s="331"/>
      <c r="Z663" s="331"/>
      <c r="AB663" s="331"/>
      <c r="AC663" s="331"/>
      <c r="AD663" s="331"/>
      <c r="AE663" s="331"/>
      <c r="AF663" s="331"/>
      <c r="AG663" s="331"/>
      <c r="AI663" s="331"/>
      <c r="AJ663" s="331"/>
      <c r="AK663" s="331"/>
      <c r="AL663" s="331"/>
      <c r="AU663" s="331"/>
      <c r="AV663" s="331"/>
      <c r="AW663" s="331"/>
      <c r="AX663" s="331"/>
      <c r="AY663" s="331"/>
      <c r="AZ663" s="331"/>
      <c r="BA663" s="331"/>
      <c r="BB663" s="331"/>
      <c r="BC663" s="331"/>
    </row>
    <row r="664" spans="2:55">
      <c r="I664" s="331"/>
      <c r="M664" s="331"/>
      <c r="Q664" s="331"/>
      <c r="R664" s="331"/>
      <c r="T664" s="331"/>
      <c r="V664" s="331"/>
      <c r="W664" s="331"/>
      <c r="X664" s="331"/>
      <c r="Y664" s="331"/>
      <c r="AA664" s="331"/>
      <c r="AB664" s="331"/>
      <c r="AC664" s="331"/>
      <c r="AE664" s="331"/>
      <c r="AF664" s="331"/>
      <c r="AH664" s="331"/>
      <c r="AI664" s="331"/>
      <c r="AK664" s="331"/>
      <c r="AM664" s="331"/>
      <c r="AN664" s="331"/>
      <c r="AO664" s="331"/>
      <c r="AP664" s="331"/>
      <c r="AR664" s="331"/>
      <c r="AS664" s="331"/>
      <c r="AT664" s="331"/>
      <c r="AU664" s="331"/>
      <c r="AV664" s="331"/>
      <c r="AW664" s="331"/>
      <c r="AX664" s="331"/>
      <c r="AY664" s="331"/>
      <c r="AZ664" s="331"/>
      <c r="BA664" s="331"/>
      <c r="BB664" s="331"/>
      <c r="BC664" s="331"/>
    </row>
    <row r="665" spans="2:55">
      <c r="E665" s="331"/>
      <c r="J665" s="331"/>
      <c r="O665" s="331"/>
      <c r="P665" s="331"/>
      <c r="R665" s="331"/>
      <c r="U665" s="331"/>
      <c r="V665" s="331"/>
      <c r="W665" s="331"/>
      <c r="X665" s="331"/>
      <c r="Z665" s="331"/>
      <c r="AB665" s="331"/>
      <c r="AC665" s="331"/>
      <c r="AD665" s="331"/>
      <c r="AE665" s="331"/>
      <c r="AF665" s="331"/>
      <c r="AG665" s="331"/>
      <c r="AH665" s="331"/>
      <c r="AJ665" s="331"/>
      <c r="AN665" s="331"/>
      <c r="AO665" s="331"/>
      <c r="AT665" s="331"/>
    </row>
    <row r="666" spans="2:55">
      <c r="J666" s="331"/>
      <c r="K666" s="331"/>
      <c r="N666" s="331"/>
      <c r="O666" s="331"/>
      <c r="P666" s="331"/>
      <c r="Q666" s="331"/>
      <c r="U666" s="331"/>
      <c r="V666" s="331"/>
      <c r="Y666" s="331"/>
      <c r="AA666" s="331"/>
      <c r="AC666" s="331"/>
      <c r="AD666" s="331"/>
      <c r="AE666" s="331"/>
      <c r="AF666" s="331"/>
      <c r="AG666" s="331"/>
      <c r="AH666" s="331"/>
      <c r="AI666" s="331"/>
      <c r="AJ666" s="331"/>
      <c r="AK666" s="331"/>
      <c r="AL666" s="331"/>
      <c r="AM666" s="331"/>
      <c r="AN666" s="331"/>
      <c r="AO666" s="331"/>
      <c r="AP666" s="331"/>
      <c r="AQ666" s="331"/>
      <c r="AR666" s="331"/>
      <c r="AS666" s="331"/>
      <c r="AT666" s="331"/>
      <c r="AU666" s="331"/>
      <c r="AV666" s="331"/>
      <c r="AW666" s="331"/>
      <c r="AX666" s="331"/>
      <c r="AY666" s="331"/>
      <c r="AZ666" s="331"/>
      <c r="BA666" s="331"/>
      <c r="BB666" s="331"/>
      <c r="BC666" s="331"/>
    </row>
    <row r="667" spans="2:55">
      <c r="C667" s="331"/>
      <c r="E667" s="331"/>
      <c r="G667" s="331"/>
      <c r="H667" s="331"/>
      <c r="J667" s="331"/>
      <c r="L667" s="331"/>
      <c r="N667" s="331"/>
      <c r="O667" s="331"/>
      <c r="P667" s="331"/>
      <c r="Q667" s="331"/>
      <c r="R667" s="331"/>
      <c r="S667" s="331"/>
      <c r="T667" s="331"/>
      <c r="W667" s="331"/>
      <c r="X667" s="331"/>
      <c r="Y667" s="331"/>
      <c r="Z667" s="331"/>
      <c r="AD667" s="331"/>
      <c r="AE667" s="331"/>
      <c r="AF667" s="331"/>
      <c r="AI667" s="331"/>
      <c r="AJ667" s="331"/>
      <c r="AK667" s="331"/>
      <c r="AL667" s="331"/>
      <c r="AM667" s="331"/>
      <c r="AN667" s="331"/>
      <c r="AO667" s="331"/>
      <c r="AP667" s="331"/>
      <c r="AQ667" s="331"/>
      <c r="AR667" s="331"/>
      <c r="AS667" s="331"/>
      <c r="AT667" s="331"/>
      <c r="AU667" s="331"/>
      <c r="AV667" s="331"/>
      <c r="AW667" s="331"/>
      <c r="AX667" s="331"/>
      <c r="AY667" s="331"/>
      <c r="AZ667" s="331"/>
      <c r="BA667" s="331"/>
      <c r="BB667" s="331"/>
      <c r="BC667" s="331"/>
    </row>
    <row r="668" spans="2:55">
      <c r="H668" s="331"/>
      <c r="Q668" s="331"/>
      <c r="S668" s="331"/>
      <c r="U668" s="331"/>
      <c r="Y668" s="331"/>
      <c r="AA668" s="331"/>
      <c r="AB668" s="331"/>
      <c r="AC668" s="331"/>
      <c r="AD668" s="331"/>
      <c r="AE668" s="331"/>
      <c r="AF668" s="331"/>
      <c r="AG668" s="331"/>
      <c r="AH668" s="331"/>
      <c r="AI668" s="331"/>
      <c r="AJ668" s="331"/>
      <c r="AL668" s="331"/>
      <c r="AM668" s="331"/>
      <c r="AN668" s="331"/>
      <c r="AO668" s="331"/>
      <c r="AP668" s="331"/>
      <c r="AQ668" s="331"/>
      <c r="AR668" s="331"/>
      <c r="AS668" s="331"/>
      <c r="AT668" s="331"/>
      <c r="AU668" s="331"/>
      <c r="AV668" s="331"/>
      <c r="AW668" s="331"/>
      <c r="AX668" s="331"/>
      <c r="AY668" s="331"/>
      <c r="AZ668" s="331"/>
      <c r="BA668" s="331"/>
      <c r="BB668" s="331"/>
      <c r="BC668" s="331"/>
    </row>
    <row r="669" spans="2:55">
      <c r="D669" s="331"/>
      <c r="G669" s="331"/>
      <c r="I669" s="331"/>
      <c r="L669" s="331"/>
      <c r="P669" s="331"/>
      <c r="Q669" s="331"/>
      <c r="T669" s="331"/>
      <c r="U669" s="331"/>
      <c r="V669" s="331"/>
      <c r="Y669" s="331"/>
      <c r="Z669" s="331"/>
      <c r="AB669" s="331"/>
      <c r="AC669" s="331"/>
      <c r="AD669" s="331"/>
      <c r="AF669" s="331"/>
      <c r="AG669" s="331"/>
      <c r="AH669" s="331"/>
      <c r="AJ669" s="331"/>
      <c r="AK669" s="331"/>
      <c r="AL669" s="331"/>
      <c r="AM669" s="331"/>
      <c r="AN669" s="331"/>
      <c r="AO669" s="331"/>
      <c r="AP669" s="331"/>
      <c r="AQ669" s="331"/>
      <c r="AR669" s="331"/>
      <c r="AS669" s="331"/>
      <c r="AT669" s="331"/>
      <c r="AU669" s="331"/>
      <c r="AV669" s="331"/>
      <c r="AW669" s="331"/>
      <c r="AX669" s="331"/>
      <c r="AY669" s="331"/>
      <c r="AZ669" s="331"/>
      <c r="BA669" s="331"/>
      <c r="BB669" s="331"/>
      <c r="BC669" s="331"/>
    </row>
    <row r="670" spans="2:55">
      <c r="E670" s="331"/>
      <c r="F670" s="331"/>
      <c r="H670" s="331"/>
      <c r="L670" s="331"/>
      <c r="O670" s="331"/>
      <c r="P670" s="331"/>
      <c r="U670" s="331"/>
      <c r="W670" s="331"/>
      <c r="Y670" s="331"/>
      <c r="Z670" s="331"/>
      <c r="AA670" s="331"/>
      <c r="AD670" s="331"/>
      <c r="AF670" s="331"/>
      <c r="AG670" s="331"/>
      <c r="AI670" s="331"/>
      <c r="AK670" s="331"/>
      <c r="AL670" s="331"/>
      <c r="AM670" s="331"/>
      <c r="AN670" s="331"/>
    </row>
    <row r="671" spans="2:55">
      <c r="C671" s="331"/>
      <c r="D671" s="331"/>
      <c r="E671" s="331"/>
      <c r="F671" s="331"/>
      <c r="G671" s="331"/>
      <c r="J671" s="331"/>
      <c r="M671" s="331"/>
      <c r="N671" s="331"/>
      <c r="O671" s="331"/>
      <c r="Q671" s="331"/>
      <c r="S671" s="331"/>
      <c r="T671" s="331"/>
      <c r="U671" s="331"/>
      <c r="X671" s="331"/>
      <c r="Y671" s="331"/>
      <c r="AC671" s="331"/>
      <c r="AD671" s="331"/>
      <c r="AF671" s="331"/>
      <c r="AI671" s="331"/>
      <c r="AK671" s="331"/>
      <c r="AL671" s="331"/>
      <c r="AM671" s="331"/>
      <c r="AN671" s="331"/>
      <c r="AO671" s="331"/>
      <c r="AP671" s="331"/>
      <c r="AQ671" s="331"/>
      <c r="AR671" s="331"/>
      <c r="AS671" s="331"/>
      <c r="AT671" s="331"/>
      <c r="AU671" s="331"/>
      <c r="AV671" s="331"/>
      <c r="AW671" s="331"/>
      <c r="AX671" s="331"/>
      <c r="AY671" s="331"/>
      <c r="AZ671" s="331"/>
      <c r="BA671" s="331"/>
      <c r="BB671" s="331"/>
      <c r="BC671" s="331"/>
    </row>
    <row r="672" spans="2:55">
      <c r="F672" s="331"/>
      <c r="H672" s="331"/>
      <c r="I672" s="331"/>
      <c r="K672" s="331"/>
      <c r="L672" s="331"/>
      <c r="P672" s="331"/>
      <c r="Q672" s="331"/>
      <c r="R672" s="331"/>
      <c r="T672" s="331"/>
      <c r="U672" s="331"/>
      <c r="V672" s="331"/>
      <c r="W672" s="331"/>
      <c r="Z672" s="331"/>
      <c r="AA672" s="331"/>
      <c r="AB672" s="331"/>
      <c r="AD672" s="331"/>
      <c r="AJ672" s="331"/>
      <c r="AL672" s="331"/>
    </row>
    <row r="673" spans="3:55">
      <c r="E673" s="331"/>
      <c r="H673" s="331"/>
      <c r="I673" s="331"/>
      <c r="R673" s="331"/>
      <c r="T673" s="331"/>
      <c r="U673" s="331"/>
      <c r="V673" s="331"/>
      <c r="W673" s="331"/>
      <c r="X673" s="331"/>
      <c r="Z673" s="331"/>
      <c r="AA673" s="331"/>
      <c r="AB673" s="331"/>
      <c r="AC673" s="331"/>
      <c r="AD673" s="331"/>
      <c r="AE673" s="331"/>
      <c r="AH673" s="331"/>
      <c r="AK673" s="331"/>
      <c r="AL673" s="331"/>
      <c r="AM673" s="331"/>
      <c r="AN673" s="331"/>
      <c r="AO673" s="331"/>
      <c r="AP673" s="331"/>
      <c r="AQ673" s="331"/>
      <c r="AR673" s="331"/>
      <c r="AS673" s="331"/>
      <c r="AT673" s="331"/>
      <c r="AU673" s="331"/>
      <c r="AV673" s="331"/>
      <c r="AW673" s="331"/>
      <c r="AX673" s="331"/>
      <c r="AY673" s="331"/>
      <c r="AZ673" s="331"/>
      <c r="BA673" s="331"/>
      <c r="BB673" s="331"/>
      <c r="BC673" s="331"/>
    </row>
    <row r="674" spans="3:55">
      <c r="J674" s="331"/>
      <c r="L674" s="331"/>
      <c r="N674" s="331"/>
      <c r="P674" s="331"/>
      <c r="T674" s="331"/>
      <c r="U674" s="331"/>
      <c r="Y674" s="331"/>
      <c r="Z674" s="331"/>
      <c r="AA674" s="331"/>
      <c r="AB674" s="331"/>
      <c r="AG674" s="331"/>
      <c r="AK674" s="331"/>
      <c r="AL674" s="331"/>
      <c r="AM674" s="331"/>
      <c r="AN674" s="331"/>
      <c r="AO674" s="331"/>
      <c r="AP674" s="331"/>
      <c r="AQ674" s="331"/>
      <c r="AR674" s="331"/>
      <c r="AS674" s="331"/>
      <c r="AT674" s="331"/>
      <c r="AU674" s="331"/>
      <c r="AV674" s="331"/>
      <c r="AW674" s="331"/>
      <c r="AX674" s="331"/>
      <c r="AY674" s="331"/>
      <c r="AZ674" s="331"/>
      <c r="BA674" s="331"/>
      <c r="BB674" s="331"/>
      <c r="BC674" s="331"/>
    </row>
    <row r="675" spans="3:55">
      <c r="F675" s="331"/>
      <c r="H675" s="331"/>
      <c r="K675" s="331"/>
      <c r="N675" s="331"/>
      <c r="Q675" s="331"/>
      <c r="Y675" s="331"/>
      <c r="Z675" s="331"/>
      <c r="AA675" s="331"/>
      <c r="AD675" s="331"/>
      <c r="AE675" s="331"/>
      <c r="AF675" s="331"/>
      <c r="AG675" s="331"/>
      <c r="AH675" s="331"/>
      <c r="AI675" s="331"/>
      <c r="AJ675" s="331"/>
      <c r="AL675" s="331"/>
      <c r="AM675" s="331"/>
      <c r="AN675" s="331"/>
      <c r="AO675" s="331"/>
      <c r="AP675" s="331"/>
      <c r="AQ675" s="331"/>
    </row>
    <row r="676" spans="3:55">
      <c r="C676" s="331"/>
      <c r="I676" s="331"/>
      <c r="O676" s="331"/>
      <c r="Q676" s="331"/>
      <c r="U676" s="331"/>
      <c r="Z676" s="331"/>
      <c r="AA676" s="331"/>
      <c r="AH676" s="331"/>
      <c r="AI676" s="331"/>
      <c r="AK676" s="331"/>
      <c r="AL676" s="331"/>
      <c r="AM676" s="331"/>
      <c r="AN676" s="331"/>
      <c r="AO676" s="331"/>
      <c r="AP676" s="331"/>
      <c r="AQ676" s="331"/>
      <c r="AR676" s="331"/>
      <c r="AS676" s="331"/>
      <c r="AT676" s="331"/>
      <c r="AU676" s="331"/>
      <c r="AV676" s="331"/>
      <c r="AW676" s="331"/>
      <c r="AX676" s="331"/>
      <c r="AY676" s="331"/>
      <c r="AZ676" s="331"/>
      <c r="BA676" s="331"/>
      <c r="BB676" s="331"/>
      <c r="BC676" s="331"/>
    </row>
    <row r="677" spans="3:55">
      <c r="G677" s="331"/>
      <c r="H677" s="331"/>
      <c r="K677" s="331"/>
      <c r="M677" s="331"/>
      <c r="R677" s="331"/>
      <c r="T677" s="331"/>
      <c r="U677" s="331"/>
      <c r="V677" s="331"/>
      <c r="W677" s="331"/>
      <c r="AC677" s="331"/>
      <c r="AD677" s="331"/>
      <c r="AF677" s="331"/>
      <c r="AG677" s="331"/>
      <c r="AH677" s="331"/>
      <c r="AI677" s="331"/>
      <c r="AJ677" s="331"/>
      <c r="AK677" s="331"/>
      <c r="AL677" s="331"/>
      <c r="AQ677" s="331"/>
      <c r="AR677" s="331"/>
      <c r="AS677" s="331"/>
    </row>
    <row r="678" spans="3:55">
      <c r="C678" s="331"/>
      <c r="H678" s="331"/>
      <c r="J678" s="331"/>
      <c r="K678" s="331"/>
      <c r="N678" s="331"/>
      <c r="O678" s="331"/>
      <c r="Q678" s="331"/>
      <c r="R678" s="331"/>
      <c r="V678" s="331"/>
      <c r="X678" s="331"/>
      <c r="Y678" s="331"/>
      <c r="AG678" s="331"/>
      <c r="AH678" s="331"/>
      <c r="AI678" s="331"/>
      <c r="AJ678" s="331"/>
      <c r="AL678" s="331"/>
      <c r="AP678" s="331"/>
    </row>
    <row r="679" spans="3:55">
      <c r="D679" s="331"/>
      <c r="K679" s="331"/>
      <c r="N679" s="331"/>
      <c r="Q679" s="331"/>
      <c r="S679" s="331"/>
      <c r="T679" s="331"/>
      <c r="U679" s="331"/>
      <c r="X679" s="331"/>
      <c r="AA679" s="331"/>
      <c r="AD679" s="331"/>
      <c r="AF679" s="331"/>
      <c r="AG679" s="331"/>
      <c r="AJ679" s="331"/>
      <c r="AK679" s="331"/>
      <c r="AL679" s="331"/>
      <c r="AM679" s="331"/>
      <c r="AN679" s="331"/>
      <c r="AO679" s="331"/>
      <c r="AP679" s="331"/>
      <c r="AQ679" s="331"/>
      <c r="AR679" s="331"/>
      <c r="AS679" s="331"/>
      <c r="AT679" s="331"/>
      <c r="AU679" s="331"/>
      <c r="AV679" s="331"/>
      <c r="AW679" s="331"/>
      <c r="AX679" s="331"/>
      <c r="AY679" s="331"/>
      <c r="AZ679" s="331"/>
      <c r="BA679" s="331"/>
      <c r="BB679" s="331"/>
      <c r="BC679" s="331"/>
    </row>
    <row r="680" spans="3:55">
      <c r="D680" s="331"/>
      <c r="E680" s="331"/>
      <c r="L680" s="331"/>
      <c r="M680" s="331"/>
      <c r="N680" s="331"/>
      <c r="O680" s="331"/>
      <c r="P680" s="331"/>
      <c r="Q680" s="331"/>
      <c r="T680" s="331"/>
      <c r="U680" s="331"/>
      <c r="V680" s="331"/>
      <c r="W680" s="331"/>
      <c r="X680" s="331"/>
      <c r="Z680" s="331"/>
      <c r="AC680" s="331"/>
      <c r="AF680" s="331"/>
      <c r="AG680" s="331"/>
      <c r="AH680" s="331"/>
      <c r="AI680" s="331"/>
      <c r="AJ680" s="331"/>
      <c r="AK680" s="331"/>
      <c r="AL680" s="331"/>
      <c r="AP680" s="331"/>
      <c r="AQ680" s="331"/>
    </row>
    <row r="681" spans="3:55">
      <c r="F681" s="252"/>
      <c r="I681" s="331"/>
      <c r="K681" s="331"/>
      <c r="L681" s="331"/>
      <c r="P681" s="331"/>
      <c r="S681" s="331"/>
      <c r="T681" s="331"/>
      <c r="U681" s="331"/>
      <c r="V681" s="331"/>
      <c r="W681" s="331"/>
      <c r="Z681" s="331"/>
      <c r="AB681" s="331"/>
      <c r="AC681" s="331"/>
      <c r="AD681" s="331"/>
      <c r="AF681" s="331"/>
      <c r="AK681" s="331"/>
      <c r="AL681" s="331"/>
      <c r="AN681" s="331"/>
      <c r="AO681" s="331"/>
      <c r="AP681" s="331"/>
      <c r="AQ681" s="331"/>
      <c r="AR681" s="331"/>
      <c r="AS681" s="331"/>
      <c r="AT681" s="331"/>
      <c r="AU681" s="331"/>
      <c r="AV681" s="331"/>
      <c r="AW681" s="331"/>
      <c r="AX681" s="331"/>
      <c r="AY681" s="331"/>
      <c r="AZ681" s="331"/>
      <c r="BA681" s="331"/>
      <c r="BB681" s="331"/>
      <c r="BC681" s="331"/>
    </row>
    <row r="682" spans="3:55">
      <c r="D682" s="331"/>
      <c r="E682" s="331"/>
      <c r="J682" s="331"/>
      <c r="M682" s="331"/>
      <c r="P682" s="331"/>
      <c r="R682" s="331"/>
      <c r="U682" s="331"/>
      <c r="V682" s="331"/>
      <c r="X682" s="331"/>
      <c r="Y682" s="331"/>
      <c r="Z682" s="331"/>
      <c r="AA682" s="331"/>
      <c r="AB682" s="331"/>
      <c r="AC682" s="331"/>
      <c r="AD682" s="331"/>
      <c r="AE682" s="331"/>
      <c r="AG682" s="331"/>
      <c r="AH682" s="331"/>
      <c r="AI682" s="331"/>
      <c r="AJ682" s="331"/>
      <c r="AK682" s="331"/>
      <c r="AL682" s="331"/>
      <c r="AM682" s="331"/>
      <c r="AN682" s="331"/>
      <c r="AO682" s="331"/>
      <c r="AP682" s="331"/>
      <c r="AQ682" s="331"/>
      <c r="AR682" s="331"/>
      <c r="AS682" s="331"/>
      <c r="AT682" s="331"/>
      <c r="AU682" s="331"/>
      <c r="AV682" s="331"/>
      <c r="AW682" s="331"/>
      <c r="AX682" s="331"/>
      <c r="AY682" s="331"/>
      <c r="AZ682" s="331"/>
      <c r="BA682" s="331"/>
      <c r="BB682" s="331"/>
      <c r="BC682" s="331"/>
    </row>
    <row r="683" spans="3:55">
      <c r="G683" s="331"/>
      <c r="K683" s="331"/>
      <c r="O683" s="331"/>
      <c r="Q683" s="331"/>
      <c r="T683" s="331"/>
      <c r="V683" s="331"/>
      <c r="W683" s="331"/>
      <c r="X683" s="331"/>
      <c r="AA683" s="331"/>
      <c r="AC683" s="331"/>
      <c r="AD683" s="331"/>
      <c r="AE683" s="331"/>
      <c r="AH683" s="331"/>
      <c r="AI683" s="331"/>
      <c r="AJ683" s="331"/>
      <c r="AM683" s="331"/>
      <c r="AN683" s="331"/>
      <c r="AO683" s="331"/>
      <c r="AP683" s="331"/>
      <c r="AQ683" s="331"/>
      <c r="AR683" s="331"/>
      <c r="AS683" s="331"/>
      <c r="AT683" s="331"/>
      <c r="AU683" s="331"/>
      <c r="AV683" s="331"/>
      <c r="AW683" s="331"/>
      <c r="AX683" s="331"/>
      <c r="AY683" s="331"/>
      <c r="AZ683" s="331"/>
      <c r="BA683" s="331"/>
      <c r="BB683" s="331"/>
      <c r="BC683" s="331"/>
    </row>
    <row r="684" spans="3:55">
      <c r="E684" s="331"/>
      <c r="I684" s="331"/>
      <c r="J684" s="331"/>
      <c r="M684" s="331"/>
      <c r="Q684" s="331"/>
      <c r="R684" s="331"/>
      <c r="S684" s="331"/>
      <c r="T684" s="331"/>
      <c r="U684" s="331"/>
      <c r="V684" s="331"/>
      <c r="W684" s="331"/>
      <c r="X684" s="331"/>
      <c r="Y684" s="331"/>
      <c r="Z684" s="331"/>
      <c r="AA684" s="331"/>
      <c r="AC684" s="331"/>
      <c r="AD684" s="331"/>
      <c r="AE684" s="331"/>
      <c r="AF684" s="331"/>
      <c r="AG684" s="331"/>
      <c r="AL684" s="331"/>
      <c r="AN684" s="331"/>
      <c r="AO684" s="331"/>
      <c r="AR684" s="331"/>
      <c r="AS684" s="331"/>
    </row>
    <row r="685" spans="3:55">
      <c r="C685" s="331"/>
      <c r="F685" s="331"/>
      <c r="H685" s="331"/>
      <c r="L685" s="331"/>
      <c r="M685" s="331"/>
      <c r="N685" s="331"/>
      <c r="P685" s="331"/>
      <c r="Q685" s="331"/>
      <c r="V685" s="331"/>
      <c r="X685" s="331"/>
      <c r="Z685" s="331"/>
      <c r="AA685" s="331"/>
      <c r="AB685" s="331"/>
      <c r="AE685" s="331"/>
      <c r="AF685" s="331"/>
      <c r="AG685" s="331"/>
      <c r="AJ685" s="331"/>
      <c r="AK685" s="331"/>
      <c r="AL685" s="331"/>
      <c r="AM685" s="331"/>
      <c r="AN685" s="331"/>
      <c r="AO685" s="331"/>
      <c r="AP685" s="331"/>
      <c r="AQ685" s="331"/>
      <c r="AR685" s="331"/>
      <c r="AS685" s="331"/>
      <c r="AT685" s="331"/>
      <c r="AU685" s="331"/>
      <c r="AV685" s="331"/>
      <c r="AW685" s="331"/>
      <c r="AX685" s="331"/>
      <c r="AY685" s="331"/>
      <c r="AZ685" s="331"/>
      <c r="BA685" s="331"/>
      <c r="BB685" s="331"/>
      <c r="BC685" s="331"/>
    </row>
    <row r="686" spans="3:55">
      <c r="I686" s="331"/>
      <c r="O686" s="331"/>
      <c r="R686" s="331"/>
      <c r="S686" s="331"/>
      <c r="T686" s="331"/>
      <c r="W686" s="331"/>
      <c r="AA686" s="331"/>
      <c r="AC686" s="331"/>
      <c r="AD686" s="331"/>
      <c r="AE686" s="331"/>
      <c r="AF686" s="331"/>
      <c r="AG686" s="331"/>
      <c r="AH686" s="331"/>
      <c r="AJ686" s="331"/>
      <c r="AM686" s="331"/>
      <c r="AN686" s="331"/>
      <c r="AO686" s="331"/>
      <c r="AP686" s="331"/>
      <c r="AQ686" s="331"/>
      <c r="AR686" s="331"/>
      <c r="AS686" s="331"/>
      <c r="AT686" s="331"/>
      <c r="AU686" s="331"/>
      <c r="AV686" s="331"/>
      <c r="AW686" s="331"/>
      <c r="AX686" s="331"/>
      <c r="AY686" s="331"/>
      <c r="AZ686" s="331"/>
      <c r="BA686" s="331"/>
      <c r="BB686" s="331"/>
      <c r="BC686" s="331"/>
    </row>
    <row r="687" spans="3:55">
      <c r="F687" s="331"/>
      <c r="G687" s="331"/>
      <c r="I687" s="331"/>
      <c r="J687" s="331"/>
      <c r="O687" s="331"/>
      <c r="P687" s="331"/>
      <c r="Q687" s="331"/>
      <c r="R687" s="331"/>
      <c r="S687" s="331"/>
      <c r="U687" s="331"/>
      <c r="V687" s="331"/>
      <c r="X687" s="331"/>
      <c r="Y687" s="331"/>
      <c r="AB687" s="331"/>
      <c r="AC687" s="331"/>
      <c r="AD687" s="331"/>
      <c r="AE687" s="331"/>
      <c r="AF687" s="331"/>
      <c r="AG687" s="331"/>
      <c r="AI687" s="331"/>
      <c r="AM687" s="331"/>
      <c r="AN687" s="331"/>
      <c r="AO687" s="331"/>
      <c r="AP687" s="331"/>
      <c r="AQ687" s="331"/>
      <c r="AR687" s="331"/>
      <c r="AS687" s="331"/>
      <c r="AT687" s="331"/>
      <c r="AU687" s="331"/>
      <c r="AV687" s="331"/>
      <c r="AW687" s="331"/>
      <c r="AX687" s="331"/>
      <c r="AY687" s="331"/>
      <c r="AZ687" s="331"/>
      <c r="BA687" s="331"/>
      <c r="BB687" s="331"/>
      <c r="BC687" s="331"/>
    </row>
    <row r="688" spans="3:55">
      <c r="E688" s="331"/>
      <c r="G688" s="331"/>
      <c r="J688" s="331"/>
      <c r="K688" s="331"/>
      <c r="O688" s="331"/>
      <c r="Q688" s="331"/>
      <c r="R688" s="331"/>
      <c r="S688" s="331"/>
      <c r="X688" s="331"/>
      <c r="AA688" s="331"/>
      <c r="AB688" s="331"/>
      <c r="AC688" s="331"/>
      <c r="AD688" s="331"/>
      <c r="AF688" s="331"/>
      <c r="AH688" s="331"/>
      <c r="AJ688" s="331"/>
      <c r="AK688" s="331"/>
      <c r="AM688" s="331"/>
      <c r="AN688" s="331"/>
      <c r="AU688" s="331"/>
      <c r="AV688" s="331"/>
      <c r="AW688" s="331"/>
      <c r="AX688" s="331"/>
      <c r="AY688" s="331"/>
      <c r="AZ688" s="331"/>
      <c r="BA688" s="331"/>
      <c r="BB688" s="331"/>
      <c r="BC688" s="331"/>
    </row>
    <row r="689" spans="3:55">
      <c r="D689" s="331"/>
      <c r="L689" s="331"/>
      <c r="Q689" s="331"/>
      <c r="R689" s="331"/>
      <c r="U689" s="331"/>
      <c r="W689" s="331"/>
      <c r="X689" s="331"/>
      <c r="Y689" s="331"/>
      <c r="Z689" s="331"/>
      <c r="AA689" s="331"/>
      <c r="AB689" s="331"/>
      <c r="AD689" s="331"/>
      <c r="AE689" s="331"/>
      <c r="AG689" s="331"/>
      <c r="AL689" s="331"/>
      <c r="AM689" s="331"/>
      <c r="AN689" s="331"/>
      <c r="AO689" s="331"/>
      <c r="AP689" s="331"/>
      <c r="AQ689" s="331"/>
      <c r="AR689" s="331"/>
      <c r="AS689" s="331"/>
      <c r="AT689" s="331"/>
      <c r="AU689" s="331"/>
      <c r="AV689" s="331"/>
      <c r="AW689" s="331"/>
      <c r="AX689" s="331"/>
      <c r="AY689" s="331"/>
      <c r="AZ689" s="331"/>
      <c r="BA689" s="331"/>
      <c r="BB689" s="331"/>
      <c r="BC689" s="331"/>
    </row>
    <row r="690" spans="3:55">
      <c r="D690" s="331"/>
      <c r="G690" s="331"/>
      <c r="O690" s="331"/>
      <c r="P690" s="331"/>
      <c r="Q690" s="331"/>
      <c r="R690" s="331"/>
      <c r="S690" s="331"/>
      <c r="U690" s="331"/>
      <c r="V690" s="331"/>
      <c r="AB690" s="331"/>
      <c r="AC690" s="331"/>
      <c r="AE690" s="331"/>
      <c r="AG690" s="331"/>
      <c r="AH690" s="331"/>
      <c r="AI690" s="331"/>
      <c r="AK690" s="331"/>
      <c r="AM690" s="331"/>
      <c r="AN690" s="331"/>
      <c r="AO690" s="331"/>
      <c r="AP690" s="331"/>
    </row>
    <row r="691" spans="3:55">
      <c r="E691" s="331"/>
      <c r="F691" s="331"/>
      <c r="N691" s="331"/>
      <c r="O691" s="331"/>
      <c r="P691" s="331"/>
      <c r="Q691" s="331"/>
      <c r="T691" s="331"/>
      <c r="X691" s="331"/>
      <c r="Y691" s="331"/>
      <c r="AA691" s="331"/>
      <c r="AB691" s="331"/>
      <c r="AE691" s="331"/>
      <c r="AF691" s="331"/>
      <c r="AH691" s="331"/>
      <c r="AI691" s="331"/>
      <c r="AJ691" s="331"/>
      <c r="AL691" s="331"/>
      <c r="AM691" s="331"/>
      <c r="AN691" s="331"/>
      <c r="AO691" s="331"/>
      <c r="AP691" s="331"/>
      <c r="AQ691" s="331"/>
      <c r="AR691" s="331"/>
      <c r="AS691" s="331"/>
      <c r="AT691" s="331"/>
      <c r="AU691" s="331"/>
      <c r="AV691" s="331"/>
      <c r="AW691" s="331"/>
      <c r="AX691" s="331"/>
      <c r="AY691" s="331"/>
      <c r="AZ691" s="331"/>
      <c r="BA691" s="331"/>
      <c r="BB691" s="331"/>
      <c r="BC691" s="331"/>
    </row>
    <row r="692" spans="3:55">
      <c r="G692" s="331"/>
      <c r="H692" s="331"/>
      <c r="I692" s="331"/>
      <c r="L692" s="331"/>
      <c r="N692" s="331"/>
      <c r="P692" s="331"/>
      <c r="Q692" s="331"/>
      <c r="R692" s="331"/>
      <c r="U692" s="331"/>
      <c r="V692" s="331"/>
      <c r="X692" s="331"/>
      <c r="Y692" s="331"/>
      <c r="Z692" s="331"/>
      <c r="AA692" s="331"/>
      <c r="AC692" s="331"/>
      <c r="AE692" s="331"/>
      <c r="AF692" s="331"/>
      <c r="AJ692" s="331"/>
      <c r="AK692" s="331"/>
      <c r="AL692" s="331"/>
      <c r="AM692" s="331"/>
      <c r="AN692" s="331"/>
      <c r="AO692" s="331"/>
      <c r="AP692" s="331"/>
      <c r="AQ692" s="331"/>
      <c r="AR692" s="331"/>
      <c r="AS692" s="331"/>
      <c r="AT692" s="331"/>
      <c r="AU692" s="331"/>
      <c r="AV692" s="331"/>
      <c r="AW692" s="331"/>
      <c r="AX692" s="331"/>
      <c r="AY692" s="331"/>
      <c r="AZ692" s="331"/>
      <c r="BA692" s="331"/>
      <c r="BB692" s="331"/>
      <c r="BC692" s="331"/>
    </row>
    <row r="693" spans="3:55">
      <c r="I693" s="331"/>
      <c r="L693" s="331"/>
      <c r="M693" s="331"/>
      <c r="R693" s="331"/>
      <c r="S693" s="331"/>
      <c r="V693" s="331"/>
      <c r="X693" s="331"/>
      <c r="Y693" s="331"/>
      <c r="Z693" s="331"/>
      <c r="AA693" s="331"/>
      <c r="AC693" s="331"/>
      <c r="AE693" s="331"/>
      <c r="AH693" s="331"/>
      <c r="AL693" s="331"/>
      <c r="AM693" s="331"/>
      <c r="AN693" s="331"/>
      <c r="AO693" s="331"/>
      <c r="AP693" s="331"/>
      <c r="AQ693" s="331"/>
      <c r="AR693" s="331"/>
      <c r="AS693" s="331"/>
      <c r="AT693" s="331"/>
      <c r="AU693" s="331"/>
      <c r="AV693" s="331"/>
      <c r="AW693" s="331"/>
      <c r="AX693" s="331"/>
      <c r="AY693" s="331"/>
      <c r="AZ693" s="331"/>
      <c r="BA693" s="331"/>
      <c r="BB693" s="331"/>
      <c r="BC693" s="331"/>
    </row>
    <row r="694" spans="3:55">
      <c r="E694" s="331"/>
      <c r="J694" s="331"/>
      <c r="N694" s="331"/>
      <c r="P694" s="331"/>
      <c r="R694" s="331"/>
      <c r="S694" s="331"/>
      <c r="AA694" s="331"/>
      <c r="AC694" s="331"/>
      <c r="AD694" s="331"/>
      <c r="AE694" s="331"/>
      <c r="AF694" s="331"/>
      <c r="AG694" s="331"/>
      <c r="AI694" s="331"/>
      <c r="AJ694" s="331"/>
      <c r="AK694" s="331"/>
      <c r="AL694" s="331"/>
      <c r="AM694" s="331"/>
      <c r="AN694" s="331"/>
      <c r="AO694" s="331"/>
      <c r="AP694" s="331"/>
      <c r="AQ694" s="331"/>
      <c r="AR694" s="331"/>
      <c r="AS694" s="331"/>
      <c r="AT694" s="331"/>
      <c r="AU694" s="331"/>
      <c r="AV694" s="331"/>
      <c r="AW694" s="331"/>
      <c r="AX694" s="331"/>
      <c r="AY694" s="331"/>
      <c r="AZ694" s="331"/>
      <c r="BA694" s="331"/>
      <c r="BB694" s="331"/>
      <c r="BC694" s="331"/>
    </row>
    <row r="695" spans="3:55">
      <c r="F695" s="331"/>
      <c r="I695" s="331"/>
      <c r="L695" s="331"/>
      <c r="M695" s="331"/>
      <c r="N695" s="331"/>
      <c r="O695" s="331"/>
      <c r="P695" s="331"/>
      <c r="Q695" s="331"/>
      <c r="S695" s="331"/>
      <c r="T695" s="331"/>
      <c r="U695" s="331"/>
      <c r="W695" s="331"/>
      <c r="Y695" s="331"/>
      <c r="Z695" s="331"/>
      <c r="AB695" s="331"/>
      <c r="AD695" s="331"/>
      <c r="AE695" s="331"/>
      <c r="AG695" s="331"/>
      <c r="AH695" s="331"/>
      <c r="AI695" s="331"/>
      <c r="AK695" s="331"/>
      <c r="AL695" s="331"/>
      <c r="AN695" s="331"/>
      <c r="AP695" s="331"/>
      <c r="AT695" s="331"/>
    </row>
    <row r="696" spans="3:55">
      <c r="E696" s="331"/>
      <c r="G696" s="331"/>
      <c r="Q696" s="331"/>
      <c r="X696" s="331"/>
      <c r="Z696" s="331"/>
      <c r="AE696" s="331"/>
      <c r="AF696" s="331"/>
      <c r="AG696" s="331"/>
      <c r="AK696" s="331"/>
      <c r="AL696" s="331"/>
      <c r="AM696" s="331"/>
      <c r="AN696" s="331"/>
      <c r="AO696" s="331"/>
      <c r="AP696" s="331"/>
      <c r="AQ696" s="331"/>
      <c r="AR696" s="331"/>
      <c r="AS696" s="331"/>
    </row>
    <row r="697" spans="3:55">
      <c r="C697" s="331"/>
      <c r="G697" s="331"/>
      <c r="H697" s="331"/>
      <c r="I697" s="331"/>
      <c r="L697" s="331"/>
      <c r="N697" s="331"/>
      <c r="S697" s="331"/>
      <c r="U697" s="331"/>
      <c r="V697" s="331"/>
      <c r="Y697" s="331"/>
      <c r="AC697" s="331"/>
      <c r="AD697" s="331"/>
      <c r="AE697" s="331"/>
      <c r="AG697" s="331"/>
      <c r="AH697" s="331"/>
      <c r="AJ697" s="331"/>
      <c r="AM697" s="331"/>
      <c r="AN697" s="331"/>
      <c r="AO697" s="331"/>
      <c r="AP697" s="331"/>
      <c r="AQ697" s="331"/>
      <c r="AR697" s="331"/>
      <c r="AS697" s="331"/>
      <c r="AT697" s="331"/>
      <c r="AU697" s="331"/>
      <c r="AV697" s="331"/>
      <c r="AW697" s="331"/>
      <c r="AX697" s="331"/>
      <c r="AY697" s="331"/>
      <c r="AZ697" s="331"/>
      <c r="BA697" s="331"/>
      <c r="BB697" s="331"/>
      <c r="BC697" s="331"/>
    </row>
    <row r="698" spans="3:55">
      <c r="D698" s="331"/>
      <c r="K698" s="331"/>
      <c r="L698" s="331"/>
      <c r="O698" s="331"/>
      <c r="P698" s="331"/>
      <c r="S698" s="331"/>
      <c r="T698" s="331"/>
      <c r="U698" s="331"/>
      <c r="V698" s="331"/>
      <c r="W698" s="331"/>
      <c r="X698" s="331"/>
      <c r="AA698" s="331"/>
      <c r="AB698" s="331"/>
      <c r="AC698" s="331"/>
      <c r="AF698" s="331"/>
      <c r="AH698" s="331"/>
      <c r="AJ698" s="331"/>
      <c r="AL698" s="331"/>
      <c r="AM698" s="331"/>
      <c r="AN698" s="331"/>
      <c r="AO698" s="331"/>
      <c r="AP698" s="331"/>
      <c r="AQ698" s="331"/>
      <c r="AR698" s="331"/>
      <c r="AS698" s="331"/>
      <c r="AT698" s="331"/>
      <c r="AU698" s="331"/>
      <c r="AV698" s="331"/>
      <c r="AW698" s="331"/>
      <c r="AX698" s="331"/>
      <c r="AY698" s="331"/>
      <c r="AZ698" s="331"/>
      <c r="BA698" s="331"/>
      <c r="BB698" s="331"/>
      <c r="BC698" s="331"/>
    </row>
    <row r="699" spans="3:55">
      <c r="H699" s="331"/>
      <c r="L699" s="331"/>
      <c r="N699" s="331"/>
      <c r="P699" s="331"/>
      <c r="R699" s="331"/>
      <c r="S699" s="331"/>
      <c r="V699" s="331"/>
      <c r="W699" s="331"/>
      <c r="Y699" s="331"/>
      <c r="AA699" s="331"/>
      <c r="AD699" s="331"/>
      <c r="AG699" s="331"/>
      <c r="AH699" s="331"/>
      <c r="AI699" s="331"/>
      <c r="AJ699" s="331"/>
      <c r="AL699" s="331"/>
      <c r="AM699" s="331"/>
      <c r="AN699" s="331"/>
      <c r="AO699" s="331"/>
      <c r="AP699" s="331"/>
      <c r="AQ699" s="331"/>
      <c r="AR699" s="331"/>
      <c r="AS699" s="331"/>
      <c r="AT699" s="331"/>
      <c r="AU699" s="331"/>
      <c r="AV699" s="331"/>
      <c r="AW699" s="331"/>
      <c r="AX699" s="331"/>
      <c r="AY699" s="331"/>
      <c r="AZ699" s="331"/>
      <c r="BA699" s="331"/>
      <c r="BB699" s="331"/>
      <c r="BC699" s="331"/>
    </row>
    <row r="700" spans="3:55">
      <c r="M700" s="331"/>
      <c r="N700" s="331"/>
      <c r="P700" s="331"/>
      <c r="Q700" s="331"/>
      <c r="R700" s="331"/>
      <c r="T700" s="252"/>
      <c r="W700" s="331"/>
      <c r="Y700" s="331"/>
      <c r="AB700" s="331"/>
      <c r="AF700" s="331"/>
      <c r="AG700" s="331"/>
      <c r="AH700" s="331"/>
      <c r="AJ700" s="331"/>
      <c r="AK700" s="331"/>
      <c r="AL700" s="331"/>
      <c r="AM700" s="331"/>
      <c r="AN700" s="331"/>
      <c r="AO700" s="331"/>
      <c r="AP700" s="331"/>
      <c r="AQ700" s="331"/>
      <c r="AR700" s="331"/>
      <c r="AS700" s="331"/>
      <c r="AT700" s="331"/>
      <c r="AU700" s="331"/>
      <c r="AV700" s="331"/>
      <c r="AW700" s="331"/>
      <c r="AX700" s="331"/>
      <c r="AY700" s="331"/>
      <c r="AZ700" s="331"/>
      <c r="BA700" s="331"/>
      <c r="BB700" s="331"/>
      <c r="BC700" s="331"/>
    </row>
    <row r="701" spans="3:55">
      <c r="F701" s="252"/>
      <c r="K701" s="331"/>
      <c r="L701" s="331"/>
      <c r="M701" s="252"/>
      <c r="N701" s="331"/>
      <c r="O701" s="331"/>
      <c r="P701" s="329"/>
      <c r="Q701" s="331"/>
      <c r="R701" s="331"/>
      <c r="U701" s="331"/>
      <c r="V701" s="331"/>
      <c r="W701" s="331"/>
      <c r="X701" s="331"/>
      <c r="Y701" s="331"/>
      <c r="Z701" s="331"/>
      <c r="AA701" s="331"/>
      <c r="AB701" s="331"/>
      <c r="AC701" s="331"/>
      <c r="AD701" s="331"/>
      <c r="AG701" s="331"/>
      <c r="AH701" s="331"/>
      <c r="AI701" s="331"/>
      <c r="AK701" s="331"/>
      <c r="AL701" s="331"/>
      <c r="AM701" s="331"/>
      <c r="AN701" s="331"/>
      <c r="AO701" s="331"/>
      <c r="AP701" s="331"/>
      <c r="AQ701" s="331"/>
      <c r="AR701" s="331"/>
      <c r="AS701" s="331"/>
      <c r="AT701" s="331"/>
      <c r="AU701" s="331"/>
      <c r="AV701" s="331"/>
      <c r="AW701" s="331"/>
      <c r="AX701" s="331"/>
      <c r="AY701" s="331"/>
      <c r="AZ701" s="331"/>
      <c r="BA701" s="331"/>
      <c r="BB701" s="331"/>
      <c r="BC701" s="331"/>
    </row>
    <row r="702" spans="3:55">
      <c r="G702" s="331"/>
      <c r="N702" s="331"/>
      <c r="O702" s="331"/>
      <c r="P702" s="331"/>
      <c r="Q702" s="331"/>
      <c r="S702" s="331"/>
      <c r="T702" s="331"/>
      <c r="V702" s="331"/>
      <c r="W702" s="331"/>
      <c r="Y702" s="331"/>
      <c r="Z702" s="331"/>
      <c r="AA702" s="331"/>
      <c r="AB702" s="331"/>
      <c r="AD702" s="331"/>
      <c r="AG702" s="331"/>
      <c r="AH702" s="331"/>
      <c r="AI702" s="331"/>
      <c r="AJ702" s="331"/>
      <c r="AM702" s="331"/>
      <c r="AN702" s="331"/>
      <c r="AO702" s="331"/>
      <c r="AP702" s="331"/>
      <c r="AQ702" s="331"/>
      <c r="AR702" s="331"/>
      <c r="AS702" s="331"/>
      <c r="AT702" s="331"/>
      <c r="AU702" s="331"/>
      <c r="AV702" s="331"/>
      <c r="AW702" s="331"/>
      <c r="AX702" s="331"/>
      <c r="AY702" s="331"/>
      <c r="AZ702" s="331"/>
      <c r="BA702" s="331"/>
      <c r="BB702" s="331"/>
      <c r="BC702" s="331"/>
    </row>
    <row r="703" spans="3:55">
      <c r="H703" s="331"/>
      <c r="K703" s="331"/>
      <c r="M703" s="331"/>
      <c r="N703" s="331"/>
      <c r="O703" s="331"/>
      <c r="R703" s="331"/>
      <c r="T703" s="331"/>
      <c r="U703" s="331"/>
      <c r="V703" s="331"/>
      <c r="W703" s="331"/>
      <c r="Y703" s="331"/>
      <c r="AA703" s="331"/>
      <c r="AB703" s="331"/>
      <c r="AC703" s="331"/>
      <c r="AD703" s="331"/>
      <c r="AE703" s="331"/>
      <c r="AF703" s="331"/>
      <c r="AG703" s="331"/>
      <c r="AH703" s="331"/>
      <c r="AI703" s="329"/>
      <c r="AK703" s="331"/>
      <c r="AL703" s="331"/>
      <c r="AM703" s="331"/>
      <c r="AN703" s="331"/>
      <c r="AO703" s="331"/>
      <c r="AP703" s="331"/>
      <c r="AQ703" s="331"/>
      <c r="AR703" s="331"/>
      <c r="AS703" s="331"/>
      <c r="AT703" s="331"/>
      <c r="AU703" s="331"/>
      <c r="AV703" s="331"/>
      <c r="AW703" s="331"/>
      <c r="AX703" s="331"/>
      <c r="AY703" s="331"/>
      <c r="AZ703" s="331"/>
      <c r="BA703" s="331"/>
      <c r="BB703" s="331"/>
      <c r="BC703" s="331"/>
    </row>
    <row r="704" spans="3:55">
      <c r="C704" s="331"/>
      <c r="G704" s="331"/>
      <c r="H704" s="331"/>
      <c r="J704" s="331"/>
      <c r="K704" s="331"/>
      <c r="L704" s="331"/>
      <c r="N704" s="331"/>
      <c r="O704" s="331"/>
      <c r="P704" s="331"/>
      <c r="Q704" s="331"/>
      <c r="R704" s="331"/>
      <c r="S704" s="331"/>
      <c r="U704" s="331"/>
      <c r="W704" s="331"/>
      <c r="X704" s="331"/>
      <c r="AB704" s="331"/>
      <c r="AC704" s="331"/>
      <c r="AD704" s="331"/>
      <c r="AE704" s="331"/>
      <c r="AG704" s="331"/>
      <c r="AH704" s="331"/>
      <c r="AI704" s="331"/>
      <c r="AJ704" s="331"/>
      <c r="AK704" s="331"/>
      <c r="AN704" s="331"/>
      <c r="AP704" s="331"/>
      <c r="AR704" s="331"/>
      <c r="AS704" s="331"/>
    </row>
    <row r="705" spans="2:55">
      <c r="H705" s="331"/>
      <c r="L705" s="331"/>
      <c r="M705" s="331"/>
      <c r="N705" s="331"/>
      <c r="O705" s="331"/>
      <c r="P705" s="331"/>
      <c r="Q705" s="331"/>
      <c r="R705" s="331"/>
      <c r="S705" s="331"/>
      <c r="U705" s="331"/>
      <c r="V705" s="331"/>
      <c r="W705" s="331"/>
      <c r="Z705" s="331"/>
      <c r="AC705" s="331"/>
      <c r="AE705" s="331"/>
      <c r="AF705" s="331"/>
      <c r="AG705" s="331"/>
      <c r="AH705" s="331"/>
      <c r="AI705" s="331"/>
      <c r="AJ705" s="331"/>
      <c r="AL705" s="331"/>
      <c r="AO705" s="331"/>
      <c r="AR705" s="331"/>
      <c r="AS705" s="331"/>
      <c r="AT705" s="331"/>
      <c r="AU705" s="331"/>
      <c r="AV705" s="331"/>
      <c r="AW705" s="331"/>
      <c r="AX705" s="331"/>
      <c r="AY705" s="331"/>
      <c r="AZ705" s="331"/>
      <c r="BA705" s="331"/>
      <c r="BB705" s="331"/>
      <c r="BC705" s="331"/>
    </row>
    <row r="706" spans="2:55">
      <c r="C706" s="331"/>
      <c r="E706" s="331"/>
      <c r="G706" s="331"/>
      <c r="M706" s="331"/>
      <c r="N706" s="331"/>
      <c r="Q706" s="331"/>
      <c r="Y706" s="331"/>
      <c r="AA706" s="331"/>
      <c r="AB706" s="331"/>
      <c r="AC706" s="331"/>
      <c r="AD706" s="331"/>
      <c r="AF706" s="331"/>
      <c r="AG706" s="331"/>
      <c r="AI706" s="331"/>
      <c r="AJ706" s="331"/>
      <c r="AK706" s="331"/>
      <c r="AL706" s="329"/>
      <c r="AM706" s="331"/>
      <c r="AN706" s="331"/>
      <c r="AO706" s="331"/>
      <c r="AP706" s="331"/>
      <c r="AQ706" s="331"/>
      <c r="AR706" s="331"/>
      <c r="AS706" s="331"/>
      <c r="AT706" s="331"/>
      <c r="AU706" s="331"/>
      <c r="AV706" s="331"/>
      <c r="AW706" s="331"/>
      <c r="AX706" s="331"/>
      <c r="AY706" s="331"/>
      <c r="AZ706" s="331"/>
      <c r="BA706" s="331"/>
      <c r="BB706" s="331"/>
      <c r="BC706" s="331"/>
    </row>
    <row r="707" spans="2:55">
      <c r="F707" s="331"/>
      <c r="I707" s="331"/>
      <c r="K707" s="331"/>
      <c r="M707" s="331"/>
      <c r="O707" s="331"/>
      <c r="Q707" s="331"/>
      <c r="T707" s="331"/>
      <c r="V707" s="331"/>
      <c r="Y707" s="331"/>
      <c r="Z707" s="331"/>
      <c r="AA707" s="331"/>
      <c r="AB707" s="331"/>
      <c r="AC707" s="331"/>
      <c r="AD707" s="331"/>
      <c r="AE707" s="331"/>
      <c r="AF707" s="331"/>
      <c r="AH707" s="331"/>
      <c r="AI707" s="331"/>
      <c r="AJ707" s="331"/>
      <c r="AL707" s="331"/>
      <c r="AM707" s="331"/>
      <c r="AN707" s="331"/>
      <c r="AO707" s="331"/>
      <c r="AP707" s="331"/>
      <c r="AQ707" s="331"/>
      <c r="AR707" s="331"/>
      <c r="AS707" s="331"/>
      <c r="AT707" s="331"/>
      <c r="AU707" s="331"/>
      <c r="AV707" s="331"/>
      <c r="AW707" s="331"/>
      <c r="AX707" s="331"/>
      <c r="AY707" s="331"/>
      <c r="AZ707" s="331"/>
      <c r="BA707" s="331"/>
      <c r="BB707" s="331"/>
      <c r="BC707" s="331"/>
    </row>
    <row r="708" spans="2:55">
      <c r="B708" s="252"/>
      <c r="C708" s="331"/>
      <c r="I708" s="331"/>
      <c r="N708" s="331"/>
      <c r="P708" s="331"/>
      <c r="R708" s="331"/>
      <c r="S708" s="331"/>
      <c r="Y708" s="331"/>
      <c r="AA708" s="331"/>
      <c r="AC708" s="331"/>
      <c r="AD708" s="331"/>
      <c r="AE708" s="331"/>
      <c r="AF708" s="331"/>
      <c r="AG708" s="331"/>
      <c r="AH708" s="331"/>
      <c r="AI708" s="331"/>
      <c r="AL708" s="331"/>
      <c r="AM708" s="331"/>
      <c r="AN708" s="331"/>
      <c r="AO708" s="331"/>
      <c r="AP708" s="331"/>
      <c r="AQ708" s="331"/>
      <c r="AR708" s="331"/>
      <c r="AS708" s="331"/>
      <c r="AT708" s="331"/>
      <c r="AU708" s="331"/>
      <c r="AV708" s="331"/>
      <c r="AW708" s="331"/>
      <c r="AX708" s="331"/>
      <c r="AY708" s="331"/>
      <c r="AZ708" s="331"/>
      <c r="BA708" s="331"/>
      <c r="BB708" s="331"/>
      <c r="BC708" s="331"/>
    </row>
    <row r="709" spans="2:55">
      <c r="Q709" s="331"/>
      <c r="S709" s="331"/>
      <c r="T709" s="329"/>
      <c r="Y709" s="331"/>
      <c r="AC709" s="331"/>
      <c r="AD709" s="331"/>
      <c r="AF709" s="331"/>
      <c r="AG709" s="331"/>
      <c r="AH709" s="331"/>
      <c r="AI709" s="331"/>
      <c r="AJ709" s="331"/>
      <c r="AK709" s="331"/>
      <c r="AL709" s="331"/>
      <c r="AM709" s="331"/>
      <c r="AN709" s="331"/>
      <c r="AO709" s="331"/>
      <c r="AP709" s="331"/>
      <c r="AQ709" s="331"/>
      <c r="AR709" s="331"/>
      <c r="AS709" s="331"/>
      <c r="AT709" s="331"/>
      <c r="AU709" s="331"/>
      <c r="AV709" s="331"/>
      <c r="AW709" s="331"/>
      <c r="AX709" s="331"/>
      <c r="AY709" s="331"/>
      <c r="AZ709" s="331"/>
      <c r="BA709" s="331"/>
      <c r="BB709" s="331"/>
      <c r="BC709" s="331"/>
    </row>
    <row r="710" spans="2:55">
      <c r="D710" s="252"/>
      <c r="I710" s="331"/>
      <c r="J710" s="331"/>
      <c r="Q710" s="331"/>
      <c r="R710" s="331"/>
      <c r="T710" s="331"/>
      <c r="U710" s="331"/>
      <c r="Z710" s="331"/>
      <c r="AA710" s="331"/>
      <c r="AB710" s="252"/>
      <c r="AE710" s="331"/>
      <c r="AF710" s="331"/>
      <c r="AG710" s="331"/>
      <c r="AK710" s="331"/>
      <c r="AL710" s="331"/>
      <c r="AM710" s="331"/>
      <c r="AN710" s="331"/>
      <c r="AO710" s="331"/>
      <c r="AP710" s="331"/>
      <c r="AQ710" s="331"/>
      <c r="AR710" s="331"/>
      <c r="AS710" s="331"/>
      <c r="AT710" s="331"/>
      <c r="AU710" s="331"/>
      <c r="AV710" s="331"/>
      <c r="AW710" s="331"/>
      <c r="AX710" s="331"/>
      <c r="AY710" s="331"/>
      <c r="AZ710" s="331"/>
      <c r="BA710" s="331"/>
      <c r="BB710" s="331"/>
      <c r="BC710" s="331"/>
    </row>
    <row r="711" spans="2:55">
      <c r="F711" s="331"/>
      <c r="H711" s="331"/>
      <c r="J711" s="331"/>
      <c r="L711" s="331"/>
      <c r="M711" s="331"/>
      <c r="P711" s="331"/>
      <c r="Q711" s="331"/>
      <c r="R711" s="331"/>
      <c r="S711" s="331"/>
      <c r="T711" s="331"/>
      <c r="X711" s="331"/>
      <c r="Y711" s="331"/>
      <c r="AA711" s="331"/>
      <c r="AG711" s="329"/>
      <c r="AH711" s="331"/>
      <c r="AI711" s="331"/>
      <c r="AJ711" s="331"/>
      <c r="AK711" s="331"/>
      <c r="AN711" s="331"/>
      <c r="AO711" s="331"/>
      <c r="AP711" s="331"/>
      <c r="AQ711" s="331"/>
      <c r="AR711" s="331"/>
      <c r="AS711" s="331"/>
      <c r="AT711" s="331"/>
      <c r="AU711" s="331"/>
      <c r="AV711" s="331"/>
      <c r="AW711" s="331"/>
      <c r="AX711" s="331"/>
      <c r="AY711" s="331"/>
      <c r="AZ711" s="331"/>
      <c r="BA711" s="331"/>
      <c r="BB711" s="331"/>
      <c r="BC711" s="331"/>
    </row>
    <row r="712" spans="2:55">
      <c r="F712" s="331"/>
      <c r="J712" s="331"/>
      <c r="P712" s="331"/>
      <c r="S712" s="331"/>
      <c r="AA712" s="331"/>
      <c r="AB712" s="331"/>
      <c r="AD712" s="331"/>
      <c r="AF712" s="331"/>
      <c r="AH712" s="331"/>
      <c r="AI712" s="331"/>
      <c r="AK712" s="331"/>
      <c r="AL712" s="331"/>
      <c r="AM712" s="331"/>
      <c r="AN712" s="331"/>
      <c r="AO712" s="331"/>
      <c r="AP712" s="331"/>
    </row>
    <row r="713" spans="2:55">
      <c r="J713" s="331"/>
      <c r="K713" s="331"/>
      <c r="L713" s="331"/>
      <c r="Q713" s="331"/>
      <c r="R713" s="331"/>
      <c r="S713" s="331"/>
      <c r="T713" s="331"/>
      <c r="W713" s="331"/>
      <c r="X713" s="331"/>
      <c r="AD713" s="331"/>
      <c r="AE713" s="331"/>
      <c r="AF713" s="331"/>
      <c r="AG713" s="331"/>
      <c r="AH713" s="331"/>
      <c r="AI713" s="331"/>
      <c r="AJ713" s="331"/>
      <c r="AK713" s="331"/>
      <c r="AM713" s="331"/>
      <c r="AN713" s="331"/>
    </row>
    <row r="714" spans="2:55">
      <c r="B714" s="331"/>
      <c r="N714" s="331"/>
      <c r="Q714" s="331"/>
      <c r="S714" s="331"/>
      <c r="T714" s="331"/>
      <c r="U714" s="331"/>
      <c r="V714" s="331"/>
      <c r="W714" s="331"/>
      <c r="Y714" s="331"/>
      <c r="AA714" s="331"/>
      <c r="AB714" s="331"/>
      <c r="AC714" s="331"/>
      <c r="AH714" s="331"/>
      <c r="AJ714" s="331"/>
      <c r="AK714" s="331"/>
      <c r="AL714" s="331"/>
      <c r="AP714" s="331"/>
    </row>
    <row r="715" spans="2:55">
      <c r="E715" s="252"/>
      <c r="J715" s="331"/>
      <c r="L715" s="331"/>
      <c r="O715" s="331"/>
      <c r="P715" s="331"/>
      <c r="Q715" s="331"/>
      <c r="T715" s="331"/>
      <c r="V715" s="331"/>
      <c r="W715" s="331"/>
      <c r="Z715" s="331"/>
      <c r="AA715" s="331"/>
      <c r="AB715" s="331"/>
      <c r="AC715" s="331"/>
      <c r="AD715" s="331"/>
      <c r="AG715" s="331"/>
      <c r="AH715" s="331"/>
      <c r="AK715" s="331"/>
      <c r="AL715" s="331"/>
      <c r="AM715" s="331"/>
      <c r="AN715" s="331"/>
      <c r="AO715" s="331"/>
      <c r="AP715" s="331"/>
      <c r="AQ715" s="331"/>
      <c r="AR715" s="331"/>
      <c r="AS715" s="331"/>
      <c r="AT715" s="331"/>
      <c r="AU715" s="331"/>
      <c r="AV715" s="331"/>
      <c r="AW715" s="331"/>
      <c r="AX715" s="331"/>
      <c r="AY715" s="331"/>
      <c r="AZ715" s="331"/>
      <c r="BA715" s="331"/>
      <c r="BB715" s="331"/>
      <c r="BC715" s="331"/>
    </row>
    <row r="716" spans="2:55">
      <c r="L716" s="331"/>
      <c r="M716" s="331"/>
      <c r="P716" s="331"/>
      <c r="Q716" s="331"/>
      <c r="R716" s="331"/>
      <c r="T716" s="331"/>
      <c r="U716" s="331"/>
      <c r="V716" s="331"/>
      <c r="W716" s="331"/>
      <c r="Y716" s="331"/>
      <c r="Z716" s="331"/>
      <c r="AB716" s="331"/>
      <c r="AC716" s="331"/>
      <c r="AE716" s="331"/>
      <c r="AG716" s="331"/>
      <c r="AL716" s="331"/>
      <c r="AM716" s="331"/>
      <c r="AN716" s="331"/>
      <c r="AO716" s="331"/>
    </row>
    <row r="717" spans="2:55">
      <c r="P717" s="331"/>
      <c r="Q717" s="331"/>
      <c r="Z717" s="331"/>
      <c r="AB717" s="331"/>
      <c r="AC717" s="331"/>
      <c r="AD717" s="331"/>
      <c r="AG717" s="331"/>
      <c r="AH717" s="331"/>
      <c r="AI717" s="331"/>
      <c r="AL717" s="331"/>
      <c r="AM717" s="331"/>
      <c r="AN717" s="331"/>
      <c r="AO717" s="331"/>
      <c r="AP717" s="331"/>
      <c r="AQ717" s="331"/>
      <c r="AR717" s="331"/>
      <c r="AS717" s="331"/>
      <c r="AT717" s="331"/>
      <c r="AU717" s="331"/>
      <c r="AV717" s="331"/>
      <c r="AW717" s="331"/>
      <c r="AX717" s="331"/>
      <c r="AY717" s="331"/>
      <c r="AZ717" s="331"/>
      <c r="BA717" s="331"/>
      <c r="BB717" s="331"/>
      <c r="BC717" s="331"/>
    </row>
    <row r="718" spans="2:55">
      <c r="D718" s="331"/>
      <c r="F718" s="331"/>
      <c r="G718" s="331"/>
      <c r="I718" s="331"/>
      <c r="P718" s="331"/>
      <c r="R718" s="331"/>
      <c r="T718" s="331"/>
      <c r="W718" s="331"/>
      <c r="AA718" s="331"/>
      <c r="AB718" s="331"/>
      <c r="AC718" s="331"/>
      <c r="AD718" s="331"/>
      <c r="AF718" s="331"/>
      <c r="AG718" s="331"/>
      <c r="AH718" s="331"/>
      <c r="AI718" s="331"/>
      <c r="AJ718" s="331"/>
      <c r="AK718" s="331"/>
      <c r="AQ718" s="331"/>
    </row>
    <row r="719" spans="2:55">
      <c r="F719" s="331"/>
      <c r="J719" s="331"/>
      <c r="K719" s="331"/>
      <c r="M719" s="331"/>
      <c r="N719" s="331"/>
      <c r="O719" s="331"/>
      <c r="P719" s="331"/>
      <c r="Q719" s="331"/>
      <c r="R719" s="331"/>
      <c r="S719" s="331"/>
      <c r="U719" s="331"/>
      <c r="Y719" s="331"/>
      <c r="Z719" s="331"/>
      <c r="AE719" s="331"/>
      <c r="AF719" s="331"/>
      <c r="AG719" s="331"/>
      <c r="AH719" s="331"/>
      <c r="AJ719" s="331"/>
      <c r="AL719" s="331"/>
      <c r="AM719" s="331"/>
      <c r="AN719" s="331"/>
      <c r="AO719" s="331"/>
      <c r="AP719" s="331"/>
      <c r="AQ719" s="331"/>
      <c r="AR719" s="331"/>
      <c r="AS719" s="331"/>
      <c r="AT719" s="331"/>
      <c r="AU719" s="331"/>
      <c r="AV719" s="331"/>
      <c r="AW719" s="331"/>
      <c r="AX719" s="331"/>
      <c r="AY719" s="331"/>
      <c r="AZ719" s="331"/>
      <c r="BA719" s="331"/>
      <c r="BB719" s="331"/>
      <c r="BC719" s="331"/>
    </row>
    <row r="720" spans="2:55">
      <c r="D720" s="331"/>
      <c r="E720" s="331"/>
      <c r="J720" s="331"/>
      <c r="L720" s="331"/>
      <c r="P720" s="331"/>
      <c r="Q720" s="331"/>
      <c r="T720" s="331"/>
      <c r="W720" s="331"/>
      <c r="X720" s="331"/>
      <c r="Y720" s="331"/>
      <c r="Z720" s="331"/>
      <c r="AB720" s="331"/>
      <c r="AC720" s="331"/>
      <c r="AE720" s="331"/>
      <c r="AI720" s="331"/>
      <c r="AL720" s="331"/>
      <c r="AQ720" s="331"/>
      <c r="AU720" s="331"/>
      <c r="AV720" s="331"/>
      <c r="AW720" s="331"/>
      <c r="AX720" s="331"/>
      <c r="AY720" s="331"/>
      <c r="AZ720" s="331"/>
      <c r="BA720" s="331"/>
      <c r="BB720" s="331"/>
      <c r="BC720" s="331"/>
    </row>
    <row r="721" spans="3:55">
      <c r="C721" s="329"/>
      <c r="G721" s="331"/>
      <c r="K721" s="331"/>
      <c r="L721" s="331"/>
      <c r="N721" s="331"/>
      <c r="Q721" s="331"/>
      <c r="S721" s="331"/>
      <c r="U721" s="331"/>
      <c r="V721" s="331"/>
      <c r="Y721" s="331"/>
      <c r="AB721" s="331"/>
      <c r="AC721" s="331"/>
      <c r="AD721" s="331"/>
      <c r="AE721" s="331"/>
      <c r="AF721" s="331"/>
      <c r="AG721" s="331"/>
      <c r="AH721" s="331"/>
      <c r="AI721" s="331"/>
      <c r="AJ721" s="331"/>
      <c r="AL721" s="331"/>
      <c r="AM721" s="331"/>
      <c r="AN721" s="331"/>
      <c r="AO721" s="331"/>
      <c r="AP721" s="331"/>
      <c r="AQ721" s="331"/>
      <c r="AR721" s="331"/>
      <c r="AS721" s="331"/>
      <c r="AT721" s="331"/>
      <c r="AU721" s="331"/>
      <c r="AV721" s="331"/>
      <c r="AW721" s="331"/>
      <c r="AX721" s="331"/>
      <c r="AY721" s="331"/>
      <c r="AZ721" s="331"/>
      <c r="BA721" s="331"/>
      <c r="BB721" s="331"/>
      <c r="BC721" s="331"/>
    </row>
    <row r="722" spans="3:55">
      <c r="H722" s="331"/>
      <c r="M722" s="331"/>
      <c r="N722" s="331"/>
      <c r="O722" s="331"/>
      <c r="P722" s="331"/>
      <c r="Q722" s="331"/>
      <c r="Z722" s="331"/>
      <c r="AB722" s="331"/>
      <c r="AC722" s="331"/>
      <c r="AD722" s="331"/>
      <c r="AE722" s="331"/>
      <c r="AH722" s="331"/>
      <c r="AI722" s="331"/>
      <c r="AJ722" s="331"/>
      <c r="AK722" s="331"/>
      <c r="AL722" s="331"/>
      <c r="AM722" s="331"/>
      <c r="AN722" s="331"/>
      <c r="AO722" s="331"/>
      <c r="AP722" s="331"/>
      <c r="AQ722" s="331"/>
      <c r="AR722" s="331"/>
      <c r="AS722" s="331"/>
      <c r="AT722" s="331"/>
      <c r="AU722" s="331"/>
      <c r="AV722" s="331"/>
      <c r="AW722" s="331"/>
      <c r="AX722" s="331"/>
      <c r="AY722" s="331"/>
      <c r="AZ722" s="331"/>
      <c r="BA722" s="331"/>
      <c r="BB722" s="331"/>
      <c r="BC722" s="331"/>
    </row>
    <row r="723" spans="3:55">
      <c r="D723" s="331"/>
      <c r="K723" s="331"/>
      <c r="M723" s="331"/>
      <c r="N723" s="331"/>
      <c r="O723" s="331"/>
      <c r="T723" s="331"/>
      <c r="X723" s="331"/>
      <c r="AA723" s="331"/>
      <c r="AC723" s="331"/>
      <c r="AE723" s="331"/>
      <c r="AF723" s="331"/>
      <c r="AI723" s="331"/>
      <c r="AJ723" s="331"/>
      <c r="AK723" s="331"/>
      <c r="AM723" s="331"/>
      <c r="AO723" s="331"/>
      <c r="AQ723" s="331"/>
      <c r="AR723" s="331"/>
      <c r="AS723" s="331"/>
      <c r="AT723" s="331"/>
      <c r="AU723" s="331"/>
      <c r="AV723" s="331"/>
      <c r="AW723" s="331"/>
      <c r="AX723" s="331"/>
      <c r="AY723" s="331"/>
      <c r="AZ723" s="331"/>
      <c r="BA723" s="331"/>
      <c r="BB723" s="331"/>
      <c r="BC723" s="331"/>
    </row>
    <row r="724" spans="3:55">
      <c r="L724" s="331"/>
      <c r="O724" s="331"/>
      <c r="P724" s="331"/>
      <c r="R724" s="331"/>
      <c r="V724" s="331"/>
      <c r="X724" s="331"/>
      <c r="Y724" s="331"/>
      <c r="Z724" s="331"/>
      <c r="AB724" s="331"/>
      <c r="AE724" s="331"/>
      <c r="AF724" s="331"/>
      <c r="AH724" s="331"/>
      <c r="AI724" s="331"/>
      <c r="AJ724" s="331"/>
      <c r="AL724" s="331"/>
      <c r="AM724" s="331"/>
      <c r="AN724" s="331"/>
      <c r="AO724" s="331"/>
      <c r="AP724" s="331"/>
      <c r="AT724" s="331"/>
    </row>
    <row r="725" spans="3:55">
      <c r="E725" s="331"/>
      <c r="G725" s="331"/>
      <c r="J725" s="331"/>
      <c r="N725" s="331"/>
      <c r="P725" s="331"/>
      <c r="R725" s="331"/>
      <c r="T725" s="331"/>
      <c r="U725" s="331"/>
      <c r="Y725" s="331"/>
      <c r="AA725" s="331"/>
      <c r="AC725" s="331"/>
      <c r="AD725" s="331"/>
      <c r="AE725" s="331"/>
      <c r="AF725" s="331"/>
      <c r="AG725" s="331"/>
      <c r="AH725" s="331"/>
      <c r="AI725" s="331"/>
      <c r="AJ725" s="331"/>
      <c r="AK725" s="331"/>
      <c r="AL725" s="331"/>
      <c r="AM725" s="331"/>
      <c r="AN725" s="331"/>
      <c r="AO725" s="331"/>
      <c r="AP725" s="331"/>
      <c r="AQ725" s="331"/>
      <c r="AR725" s="331"/>
      <c r="AS725" s="331"/>
      <c r="AT725" s="331"/>
      <c r="AU725" s="331"/>
      <c r="AV725" s="331"/>
      <c r="AW725" s="331"/>
      <c r="AX725" s="331"/>
      <c r="AY725" s="331"/>
      <c r="AZ725" s="331"/>
      <c r="BA725" s="331"/>
      <c r="BB725" s="331"/>
      <c r="BC725" s="331"/>
    </row>
    <row r="726" spans="3:55">
      <c r="E726" s="331"/>
      <c r="G726" s="331"/>
      <c r="H726" s="331"/>
      <c r="K726" s="331"/>
      <c r="P726" s="331"/>
      <c r="R726" s="331"/>
      <c r="U726" s="331"/>
      <c r="V726" s="331"/>
      <c r="W726" s="331"/>
      <c r="Y726" s="331"/>
      <c r="Z726" s="331"/>
      <c r="AB726" s="331"/>
      <c r="AC726" s="331"/>
      <c r="AF726" s="331"/>
      <c r="AI726" s="331"/>
      <c r="AJ726" s="331"/>
      <c r="AL726" s="331"/>
      <c r="AM726" s="331"/>
      <c r="AN726" s="331"/>
      <c r="AO726" s="331"/>
      <c r="AP726" s="331"/>
      <c r="AQ726" s="331"/>
      <c r="AR726" s="331"/>
      <c r="AS726" s="331"/>
      <c r="AT726" s="331"/>
      <c r="AU726" s="331"/>
      <c r="AV726" s="331"/>
      <c r="AW726" s="331"/>
      <c r="AX726" s="331"/>
      <c r="AY726" s="331"/>
      <c r="AZ726" s="331"/>
      <c r="BA726" s="331"/>
      <c r="BB726" s="331"/>
      <c r="BC726" s="331"/>
    </row>
    <row r="727" spans="3:55">
      <c r="D727" s="331"/>
      <c r="E727" s="331"/>
      <c r="K727" s="331"/>
      <c r="M727" s="331"/>
      <c r="S727" s="331"/>
      <c r="T727" s="331"/>
      <c r="U727" s="331"/>
      <c r="V727" s="331"/>
      <c r="W727" s="331"/>
      <c r="Y727" s="331"/>
      <c r="Z727" s="329"/>
      <c r="AC727" s="331"/>
      <c r="AD727" s="331"/>
      <c r="AE727" s="331"/>
      <c r="AG727" s="331"/>
      <c r="AK727" s="331"/>
      <c r="AL727" s="331"/>
      <c r="AM727" s="331"/>
      <c r="AN727" s="331"/>
      <c r="AO727" s="331"/>
      <c r="AP727" s="331"/>
      <c r="AQ727" s="331"/>
      <c r="AR727" s="331"/>
      <c r="AS727" s="331"/>
      <c r="AT727" s="331"/>
      <c r="AU727" s="331"/>
      <c r="AV727" s="331"/>
      <c r="AW727" s="331"/>
      <c r="AX727" s="331"/>
      <c r="AY727" s="331"/>
      <c r="AZ727" s="331"/>
      <c r="BA727" s="331"/>
      <c r="BB727" s="331"/>
      <c r="BC727" s="331"/>
    </row>
    <row r="728" spans="3:55">
      <c r="L728" s="331"/>
      <c r="M728" s="331"/>
      <c r="R728" s="331"/>
      <c r="S728" s="331"/>
      <c r="T728" s="331"/>
      <c r="W728" s="331"/>
      <c r="X728" s="331"/>
      <c r="Y728" s="331"/>
      <c r="AA728" s="331"/>
      <c r="AB728" s="331"/>
      <c r="AC728" s="331"/>
      <c r="AG728" s="331"/>
      <c r="AH728" s="331"/>
      <c r="AJ728" s="331"/>
      <c r="AK728" s="331"/>
      <c r="AM728" s="331"/>
      <c r="AN728" s="331"/>
      <c r="AO728" s="331"/>
      <c r="AP728" s="331"/>
      <c r="AQ728" s="331"/>
      <c r="AR728" s="331"/>
      <c r="AS728" s="331"/>
      <c r="AT728" s="331"/>
      <c r="AU728" s="331"/>
      <c r="AV728" s="331"/>
      <c r="AW728" s="331"/>
      <c r="AX728" s="331"/>
      <c r="AY728" s="331"/>
      <c r="AZ728" s="331"/>
      <c r="BA728" s="331"/>
      <c r="BB728" s="331"/>
      <c r="BC728" s="331"/>
    </row>
    <row r="729" spans="3:55">
      <c r="F729" s="331"/>
      <c r="G729" s="331"/>
      <c r="H729" s="331"/>
      <c r="K729" s="331"/>
      <c r="M729" s="331"/>
      <c r="Q729" s="331"/>
      <c r="R729" s="331"/>
      <c r="S729" s="331"/>
      <c r="T729" s="331"/>
      <c r="U729" s="331"/>
      <c r="Y729" s="331"/>
      <c r="AC729" s="331"/>
      <c r="AD729" s="331"/>
      <c r="AE729" s="331"/>
      <c r="AH729" s="331"/>
      <c r="AI729" s="331"/>
      <c r="AJ729" s="331"/>
      <c r="AL729" s="331"/>
      <c r="AM729" s="252"/>
      <c r="AQ729" s="331"/>
    </row>
    <row r="730" spans="3:55">
      <c r="G730" s="331"/>
      <c r="K730" s="331"/>
      <c r="P730" s="331"/>
      <c r="Q730" s="331"/>
      <c r="T730" s="331"/>
      <c r="U730" s="331"/>
      <c r="V730" s="331"/>
      <c r="W730" s="331"/>
      <c r="Z730" s="331"/>
      <c r="AA730" s="331"/>
      <c r="AB730" s="331"/>
      <c r="AC730" s="331"/>
      <c r="AD730" s="331"/>
      <c r="AE730" s="331"/>
      <c r="AI730" s="331"/>
      <c r="AJ730" s="331"/>
      <c r="AL730" s="331"/>
      <c r="AM730" s="331"/>
      <c r="AN730" s="331"/>
      <c r="AO730" s="331"/>
      <c r="AP730" s="331"/>
      <c r="AQ730" s="331"/>
      <c r="AR730" s="331"/>
      <c r="AS730" s="331"/>
      <c r="AT730" s="331"/>
      <c r="AU730" s="331"/>
      <c r="AV730" s="331"/>
      <c r="AW730" s="331"/>
      <c r="AX730" s="331"/>
      <c r="AY730" s="331"/>
      <c r="AZ730" s="331"/>
      <c r="BA730" s="331"/>
      <c r="BB730" s="331"/>
      <c r="BC730" s="331"/>
    </row>
    <row r="731" spans="3:55">
      <c r="G731" s="331"/>
      <c r="N731" s="331"/>
      <c r="P731" s="331"/>
      <c r="Q731" s="331"/>
      <c r="R731" s="331"/>
      <c r="S731" s="331"/>
      <c r="U731" s="331"/>
      <c r="V731" s="331"/>
      <c r="Y731" s="331"/>
      <c r="AA731" s="331"/>
      <c r="AD731" s="331"/>
      <c r="AE731" s="331"/>
      <c r="AI731" s="331"/>
      <c r="AL731" s="331"/>
      <c r="AN731" s="331"/>
      <c r="AP731" s="331"/>
      <c r="AQ731" s="331"/>
      <c r="AR731" s="331"/>
      <c r="AS731" s="331"/>
      <c r="AT731" s="331"/>
      <c r="AU731" s="331"/>
      <c r="AV731" s="331"/>
      <c r="AW731" s="331"/>
      <c r="AX731" s="331"/>
      <c r="AY731" s="331"/>
      <c r="AZ731" s="331"/>
      <c r="BA731" s="331"/>
      <c r="BB731" s="331"/>
      <c r="BC731" s="331"/>
    </row>
    <row r="732" spans="3:55">
      <c r="F732" s="331"/>
      <c r="I732" s="331"/>
      <c r="M732" s="331"/>
      <c r="N732" s="331"/>
      <c r="Q732" s="331"/>
      <c r="R732" s="331"/>
      <c r="T732" s="331"/>
      <c r="U732" s="331"/>
      <c r="V732" s="331"/>
      <c r="W732" s="331"/>
      <c r="X732" s="331"/>
      <c r="Y732" s="331"/>
      <c r="Z732" s="331"/>
      <c r="AC732" s="331"/>
      <c r="AE732" s="331"/>
      <c r="AF732" s="331"/>
      <c r="AH732" s="331"/>
      <c r="AJ732" s="331"/>
      <c r="AK732" s="331"/>
      <c r="AL732" s="331"/>
      <c r="AM732" s="331"/>
      <c r="AN732" s="331"/>
      <c r="AO732" s="331"/>
      <c r="AP732" s="331"/>
      <c r="AQ732" s="331"/>
      <c r="AR732" s="331"/>
      <c r="AS732" s="331"/>
      <c r="AT732" s="331"/>
      <c r="AU732" s="331"/>
      <c r="AV732" s="331"/>
      <c r="AW732" s="331"/>
      <c r="AX732" s="331"/>
      <c r="AY732" s="331"/>
      <c r="AZ732" s="331"/>
      <c r="BA732" s="331"/>
      <c r="BB732" s="331"/>
      <c r="BC732" s="331"/>
    </row>
    <row r="733" spans="3:55">
      <c r="I733" s="331"/>
      <c r="K733" s="331"/>
      <c r="P733" s="331"/>
      <c r="R733" s="331"/>
      <c r="U733" s="331"/>
      <c r="X733" s="331"/>
      <c r="Y733" s="331"/>
      <c r="AB733" s="331"/>
      <c r="AC733" s="331"/>
      <c r="AD733" s="331"/>
      <c r="AE733" s="331"/>
      <c r="AG733" s="331"/>
      <c r="AH733" s="331"/>
      <c r="AL733" s="331"/>
      <c r="AM733" s="331"/>
      <c r="AN733" s="331"/>
      <c r="AO733" s="331"/>
      <c r="AQ733" s="331"/>
    </row>
    <row r="734" spans="3:55">
      <c r="N734" s="331"/>
      <c r="Q734" s="331"/>
      <c r="T734" s="331"/>
      <c r="V734" s="331"/>
      <c r="W734" s="331"/>
      <c r="Y734" s="331"/>
      <c r="Z734" s="331"/>
      <c r="AA734" s="331"/>
      <c r="AB734" s="331"/>
      <c r="AC734" s="331"/>
      <c r="AE734" s="331"/>
      <c r="AF734" s="331"/>
      <c r="AH734" s="331"/>
      <c r="AL734" s="331"/>
      <c r="AO734" s="331"/>
      <c r="AP734" s="331"/>
    </row>
    <row r="735" spans="3:55">
      <c r="D735" s="331"/>
      <c r="E735" s="331"/>
      <c r="G735" s="331"/>
      <c r="J735" s="331"/>
      <c r="K735" s="331"/>
      <c r="N735" s="331"/>
      <c r="P735" s="331"/>
      <c r="Q735" s="331"/>
      <c r="R735" s="331"/>
      <c r="S735" s="331"/>
      <c r="U735" s="331"/>
      <c r="X735" s="331"/>
      <c r="Y735" s="331"/>
      <c r="Z735" s="331"/>
      <c r="AB735" s="331"/>
      <c r="AC735" s="331"/>
      <c r="AE735" s="331"/>
      <c r="AF735" s="331"/>
      <c r="AG735" s="331"/>
      <c r="AH735" s="331"/>
      <c r="AI735" s="331"/>
      <c r="AJ735" s="331"/>
      <c r="AK735" s="331"/>
      <c r="AM735" s="331"/>
      <c r="AN735" s="331"/>
      <c r="AO735" s="331"/>
      <c r="AP735" s="331"/>
      <c r="AQ735" s="331"/>
      <c r="AR735" s="331"/>
      <c r="AS735" s="331"/>
      <c r="AT735" s="331"/>
      <c r="AU735" s="331"/>
      <c r="AV735" s="331"/>
      <c r="AW735" s="331"/>
      <c r="AX735" s="331"/>
      <c r="AY735" s="331"/>
      <c r="AZ735" s="331"/>
      <c r="BA735" s="331"/>
      <c r="BB735" s="331"/>
      <c r="BC735" s="331"/>
    </row>
    <row r="736" spans="3:55">
      <c r="I736" s="331"/>
      <c r="O736" s="331"/>
      <c r="P736" s="331"/>
      <c r="T736" s="331"/>
      <c r="W736" s="331"/>
      <c r="X736" s="331"/>
      <c r="AB736" s="331"/>
      <c r="AC736" s="331"/>
      <c r="AE736" s="331"/>
      <c r="AG736" s="331"/>
      <c r="AH736" s="331"/>
      <c r="AI736" s="331"/>
      <c r="AL736" s="331"/>
      <c r="AM736" s="331"/>
      <c r="AN736" s="331"/>
      <c r="AO736" s="331"/>
      <c r="AP736" s="331"/>
      <c r="AQ736" s="331"/>
      <c r="AR736" s="331"/>
      <c r="AS736" s="331"/>
      <c r="AT736" s="331"/>
      <c r="AU736" s="331"/>
      <c r="AV736" s="331"/>
      <c r="AW736" s="331"/>
      <c r="AX736" s="331"/>
      <c r="AY736" s="331"/>
      <c r="AZ736" s="331"/>
      <c r="BA736" s="331"/>
      <c r="BB736" s="331"/>
      <c r="BC736" s="331"/>
    </row>
    <row r="737" spans="3:55">
      <c r="F737" s="331"/>
      <c r="J737" s="331"/>
      <c r="L737" s="331"/>
      <c r="M737" s="331"/>
      <c r="P737" s="331"/>
      <c r="Q737" s="331"/>
      <c r="R737" s="331"/>
      <c r="S737" s="331"/>
      <c r="T737" s="331"/>
      <c r="U737" s="331"/>
      <c r="V737" s="331"/>
      <c r="W737" s="331"/>
      <c r="X737" s="331"/>
      <c r="Y737" s="331"/>
      <c r="AF737" s="331"/>
      <c r="AH737" s="331"/>
      <c r="AI737" s="331"/>
      <c r="AJ737" s="331"/>
      <c r="AK737" s="331"/>
      <c r="AL737" s="331"/>
      <c r="AM737" s="331"/>
    </row>
    <row r="738" spans="3:55">
      <c r="D738" s="331"/>
      <c r="E738" s="331"/>
      <c r="H738" s="331"/>
      <c r="K738" s="331"/>
      <c r="Q738" s="331"/>
      <c r="S738" s="331"/>
      <c r="X738" s="331"/>
      <c r="Y738" s="331"/>
      <c r="Z738" s="331"/>
      <c r="AA738" s="331"/>
      <c r="AD738" s="331"/>
      <c r="AF738" s="331"/>
      <c r="AH738" s="331"/>
      <c r="AL738" s="331"/>
      <c r="AO738" s="331"/>
      <c r="AQ738" s="331"/>
    </row>
    <row r="739" spans="3:55">
      <c r="K739" s="331"/>
      <c r="L739" s="331"/>
      <c r="N739" s="331"/>
      <c r="R739" s="331"/>
      <c r="V739" s="331"/>
      <c r="W739" s="331"/>
      <c r="X739" s="331"/>
      <c r="Y739" s="331"/>
      <c r="Z739" s="331"/>
      <c r="AB739" s="331"/>
      <c r="AC739" s="331"/>
      <c r="AE739" s="331"/>
      <c r="AF739" s="331"/>
      <c r="AG739" s="331"/>
      <c r="AK739" s="331"/>
      <c r="AL739" s="331"/>
      <c r="AM739" s="331"/>
      <c r="AN739" s="331"/>
      <c r="AO739" s="331"/>
      <c r="AP739" s="331"/>
      <c r="AQ739" s="331"/>
      <c r="AR739" s="331"/>
      <c r="AS739" s="331"/>
      <c r="AT739" s="331"/>
      <c r="AU739" s="331"/>
      <c r="AV739" s="331"/>
      <c r="AW739" s="331"/>
      <c r="AX739" s="331"/>
      <c r="AY739" s="331"/>
      <c r="AZ739" s="331"/>
      <c r="BA739" s="331"/>
      <c r="BB739" s="331"/>
      <c r="BC739" s="331"/>
    </row>
    <row r="740" spans="3:55">
      <c r="D740" s="331"/>
      <c r="F740" s="331"/>
      <c r="L740" s="331"/>
      <c r="S740" s="331"/>
      <c r="T740" s="331"/>
      <c r="W740" s="331"/>
      <c r="Z740" s="331"/>
      <c r="AA740" s="331"/>
      <c r="AC740" s="331"/>
      <c r="AD740" s="252"/>
      <c r="AE740" s="252"/>
      <c r="AF740" s="331"/>
      <c r="AH740" s="331"/>
      <c r="AI740" s="331"/>
      <c r="AJ740" s="331"/>
      <c r="AK740" s="331"/>
      <c r="AM740" s="331"/>
      <c r="AO740" s="331"/>
    </row>
    <row r="741" spans="3:55">
      <c r="N741" s="331"/>
      <c r="P741" s="331"/>
      <c r="Q741" s="331"/>
      <c r="T741" s="331"/>
      <c r="U741" s="331"/>
      <c r="X741" s="331"/>
      <c r="Y741" s="331"/>
      <c r="AA741" s="331"/>
      <c r="AB741" s="331"/>
      <c r="AD741" s="331"/>
      <c r="AG741" s="331"/>
      <c r="AH741" s="331"/>
      <c r="AI741" s="331"/>
      <c r="AK741" s="331"/>
      <c r="AL741" s="331"/>
      <c r="AM741" s="331"/>
      <c r="AN741" s="331"/>
      <c r="AO741" s="331"/>
      <c r="AP741" s="331"/>
      <c r="AQ741" s="331"/>
      <c r="AR741" s="331"/>
      <c r="AS741" s="331"/>
      <c r="AT741" s="331"/>
      <c r="AU741" s="331"/>
      <c r="AV741" s="331"/>
      <c r="AW741" s="331"/>
      <c r="AX741" s="331"/>
      <c r="AY741" s="331"/>
      <c r="AZ741" s="331"/>
      <c r="BA741" s="331"/>
      <c r="BB741" s="331"/>
      <c r="BC741" s="331"/>
    </row>
    <row r="742" spans="3:55">
      <c r="F742" s="331"/>
      <c r="N742" s="331"/>
      <c r="P742" s="331"/>
      <c r="Q742" s="331"/>
      <c r="S742" s="331"/>
      <c r="T742" s="331"/>
      <c r="U742" s="331"/>
      <c r="V742" s="331"/>
      <c r="W742" s="331"/>
      <c r="X742" s="331"/>
      <c r="Y742" s="331"/>
      <c r="Z742" s="331"/>
      <c r="AC742" s="331"/>
      <c r="AD742" s="331"/>
      <c r="AE742" s="331"/>
      <c r="AF742" s="331"/>
      <c r="AG742" s="331"/>
      <c r="AH742" s="331"/>
      <c r="AJ742" s="331"/>
      <c r="AL742" s="331"/>
      <c r="AM742" s="331"/>
      <c r="AU742" s="331"/>
      <c r="AV742" s="331"/>
      <c r="AW742" s="331"/>
      <c r="AX742" s="331"/>
      <c r="AY742" s="331"/>
      <c r="AZ742" s="331"/>
      <c r="BA742" s="331"/>
      <c r="BB742" s="331"/>
      <c r="BC742" s="331"/>
    </row>
    <row r="743" spans="3:55">
      <c r="G743" s="331"/>
      <c r="H743" s="331"/>
      <c r="L743" s="331"/>
      <c r="Q743" s="331"/>
      <c r="S743" s="331"/>
      <c r="U743" s="331"/>
      <c r="V743" s="331"/>
      <c r="W743" s="331"/>
      <c r="Y743" s="331"/>
      <c r="Z743" s="331"/>
      <c r="AA743" s="331"/>
      <c r="AB743" s="331"/>
      <c r="AD743" s="331"/>
      <c r="AE743" s="331"/>
      <c r="AG743" s="331"/>
      <c r="AH743" s="331"/>
      <c r="AJ743" s="331"/>
      <c r="AK743" s="331"/>
      <c r="AL743" s="331"/>
      <c r="AM743" s="331"/>
      <c r="AN743" s="331"/>
      <c r="AO743" s="331"/>
      <c r="AP743" s="331"/>
      <c r="AQ743" s="331"/>
      <c r="AR743" s="331"/>
      <c r="AS743" s="331"/>
      <c r="AT743" s="331"/>
      <c r="AU743" s="331"/>
      <c r="AV743" s="331"/>
      <c r="AW743" s="331"/>
      <c r="AX743" s="331"/>
      <c r="AY743" s="331"/>
      <c r="AZ743" s="331"/>
      <c r="BA743" s="331"/>
      <c r="BB743" s="331"/>
      <c r="BC743" s="331"/>
    </row>
    <row r="744" spans="3:55">
      <c r="H744" s="331"/>
      <c r="M744" s="331"/>
      <c r="O744" s="331"/>
      <c r="P744" s="331"/>
      <c r="Q744" s="331"/>
      <c r="R744" s="331"/>
      <c r="S744" s="331"/>
      <c r="U744" s="331"/>
      <c r="V744" s="331"/>
      <c r="Y744" s="331"/>
      <c r="AA744" s="331"/>
      <c r="AB744" s="331"/>
      <c r="AD744" s="331"/>
      <c r="AE744" s="331"/>
      <c r="AH744" s="331"/>
      <c r="AI744" s="331"/>
      <c r="AJ744" s="331"/>
      <c r="AM744" s="331"/>
      <c r="AP744" s="331"/>
    </row>
    <row r="745" spans="3:55">
      <c r="D745" s="331"/>
      <c r="H745" s="331"/>
      <c r="L745" s="331"/>
      <c r="Q745" s="331"/>
      <c r="V745" s="331"/>
      <c r="W745" s="331"/>
      <c r="Y745" s="331"/>
      <c r="AA745" s="331"/>
      <c r="AC745" s="331"/>
      <c r="AE745" s="331"/>
      <c r="AF745" s="331"/>
      <c r="AG745" s="331"/>
      <c r="AH745" s="331"/>
      <c r="AL745" s="331"/>
    </row>
    <row r="746" spans="3:55">
      <c r="F746" s="331"/>
      <c r="J746" s="331"/>
      <c r="K746" s="331"/>
      <c r="O746" s="331"/>
      <c r="P746" s="331"/>
      <c r="R746" s="331"/>
      <c r="S746" s="331"/>
      <c r="U746" s="331"/>
      <c r="Y746" s="331"/>
      <c r="Z746" s="331"/>
      <c r="AA746" s="331"/>
      <c r="AC746" s="331"/>
      <c r="AF746" s="331"/>
      <c r="AG746" s="331"/>
      <c r="AH746" s="331"/>
      <c r="AJ746" s="331"/>
      <c r="AM746" s="331"/>
      <c r="AP746" s="331"/>
    </row>
    <row r="747" spans="3:55">
      <c r="J747" s="331"/>
      <c r="L747" s="331"/>
      <c r="M747" s="331"/>
      <c r="N747" s="331"/>
      <c r="Q747" s="331"/>
      <c r="U747" s="331"/>
      <c r="V747" s="331"/>
      <c r="Y747" s="331"/>
      <c r="AE747" s="331"/>
      <c r="AF747" s="331"/>
      <c r="AH747" s="331"/>
      <c r="AI747" s="331"/>
      <c r="AJ747" s="331"/>
      <c r="AK747" s="331"/>
      <c r="AO747" s="331"/>
    </row>
    <row r="748" spans="3:55">
      <c r="D748" s="331"/>
      <c r="F748" s="331"/>
      <c r="M748" s="331"/>
      <c r="N748" s="331"/>
      <c r="P748" s="331"/>
      <c r="Q748" s="331"/>
      <c r="U748" s="331"/>
      <c r="V748" s="331"/>
      <c r="AB748" s="331"/>
      <c r="AC748" s="331"/>
      <c r="AE748" s="331"/>
      <c r="AG748" s="331"/>
      <c r="AH748" s="331"/>
      <c r="AL748" s="331"/>
      <c r="AM748" s="331"/>
      <c r="AO748" s="331"/>
      <c r="AR748" s="331"/>
      <c r="AS748" s="331"/>
      <c r="AT748" s="331"/>
      <c r="AU748" s="331"/>
      <c r="AV748" s="331"/>
      <c r="AW748" s="331"/>
      <c r="AX748" s="331"/>
      <c r="AY748" s="331"/>
      <c r="AZ748" s="331"/>
      <c r="BA748" s="331"/>
      <c r="BB748" s="331"/>
      <c r="BC748" s="331"/>
    </row>
    <row r="749" spans="3:55">
      <c r="M749" s="331"/>
      <c r="O749" s="331"/>
      <c r="P749" s="331"/>
      <c r="Q749" s="331"/>
      <c r="R749" s="331"/>
      <c r="S749" s="331"/>
      <c r="T749" s="331"/>
      <c r="U749" s="331"/>
      <c r="Y749" s="331"/>
      <c r="Z749" s="331"/>
      <c r="AA749" s="331"/>
      <c r="AC749" s="331"/>
      <c r="AD749" s="331"/>
      <c r="AE749" s="331"/>
      <c r="AG749" s="331"/>
      <c r="AH749" s="331"/>
      <c r="AL749" s="331"/>
      <c r="AN749" s="331"/>
      <c r="AO749" s="331"/>
      <c r="AP749" s="331"/>
      <c r="AQ749" s="331"/>
      <c r="AR749" s="331"/>
      <c r="AS749" s="331"/>
      <c r="AT749" s="331"/>
      <c r="AU749" s="331"/>
      <c r="AV749" s="331"/>
      <c r="AW749" s="331"/>
      <c r="AX749" s="331"/>
      <c r="AY749" s="331"/>
      <c r="AZ749" s="331"/>
      <c r="BA749" s="331"/>
      <c r="BB749" s="331"/>
      <c r="BC749" s="331"/>
    </row>
    <row r="750" spans="3:55">
      <c r="D750" s="331"/>
      <c r="H750" s="331"/>
      <c r="J750" s="331"/>
      <c r="K750" s="331"/>
      <c r="L750" s="331"/>
      <c r="O750" s="331"/>
      <c r="P750" s="331"/>
      <c r="Q750" s="331"/>
      <c r="R750" s="331"/>
      <c r="T750" s="331"/>
      <c r="U750" s="331"/>
      <c r="V750" s="331"/>
      <c r="X750" s="331"/>
      <c r="Y750" s="331"/>
      <c r="AD750" s="331"/>
      <c r="AE750" s="331"/>
      <c r="AH750" s="331"/>
      <c r="AI750" s="331"/>
      <c r="AK750" s="331"/>
      <c r="AL750" s="331"/>
      <c r="AM750" s="331"/>
      <c r="AN750" s="331"/>
      <c r="AO750" s="331"/>
      <c r="AP750" s="331"/>
      <c r="AQ750" s="331"/>
      <c r="AR750" s="331"/>
      <c r="AS750" s="331"/>
      <c r="AT750" s="331"/>
      <c r="AU750" s="331"/>
      <c r="AV750" s="331"/>
      <c r="AW750" s="331"/>
      <c r="AX750" s="331"/>
      <c r="AY750" s="331"/>
      <c r="AZ750" s="331"/>
      <c r="BA750" s="331"/>
      <c r="BB750" s="331"/>
      <c r="BC750" s="331"/>
    </row>
    <row r="751" spans="3:55">
      <c r="C751" s="331"/>
      <c r="D751" s="331"/>
      <c r="F751" s="331"/>
      <c r="G751" s="331"/>
      <c r="I751" s="331"/>
      <c r="J751" s="331"/>
      <c r="L751" s="331"/>
      <c r="M751" s="331"/>
      <c r="V751" s="331"/>
      <c r="W751" s="331"/>
      <c r="Z751" s="331"/>
      <c r="AA751" s="331"/>
      <c r="AB751" s="331"/>
      <c r="AD751" s="331"/>
      <c r="AH751" s="331"/>
      <c r="AI751" s="331"/>
      <c r="AJ751" s="331"/>
      <c r="AK751" s="331"/>
      <c r="AO751" s="331"/>
    </row>
    <row r="752" spans="3:55">
      <c r="D752" s="331"/>
      <c r="F752" s="331"/>
      <c r="I752" s="331"/>
      <c r="K752" s="331"/>
      <c r="P752" s="331"/>
      <c r="Q752" s="331"/>
      <c r="T752" s="331"/>
      <c r="U752" s="331"/>
      <c r="X752" s="331"/>
      <c r="Y752" s="331"/>
      <c r="Z752" s="331"/>
      <c r="AB752" s="331"/>
      <c r="AE752" s="331"/>
      <c r="AF752" s="331"/>
      <c r="AG752" s="331"/>
      <c r="AH752" s="331"/>
      <c r="AJ752" s="329"/>
      <c r="AM752" s="331"/>
      <c r="AN752" s="331"/>
      <c r="AO752" s="331"/>
      <c r="AP752" s="331"/>
      <c r="AQ752" s="331"/>
      <c r="AR752" s="331"/>
      <c r="AS752" s="331"/>
      <c r="AT752" s="331"/>
      <c r="AU752" s="331"/>
      <c r="AV752" s="331"/>
      <c r="AW752" s="331"/>
      <c r="AX752" s="331"/>
      <c r="AY752" s="331"/>
      <c r="AZ752" s="331"/>
      <c r="BA752" s="331"/>
      <c r="BB752" s="331"/>
      <c r="BC752" s="331"/>
    </row>
    <row r="753" spans="2:55">
      <c r="M753" s="331"/>
      <c r="O753" s="331"/>
      <c r="R753" s="331"/>
      <c r="S753" s="331"/>
      <c r="T753" s="331"/>
      <c r="W753" s="331"/>
      <c r="AA753" s="331"/>
      <c r="AC753" s="331"/>
      <c r="AD753" s="331"/>
      <c r="AE753" s="331"/>
      <c r="AH753" s="331"/>
      <c r="AI753" s="331"/>
      <c r="AK753" s="331"/>
      <c r="AN753" s="331"/>
      <c r="AP753" s="252"/>
      <c r="AQ753" s="331"/>
    </row>
    <row r="754" spans="2:55">
      <c r="G754" s="331"/>
      <c r="L754" s="331"/>
      <c r="N754" s="331"/>
      <c r="R754" s="331"/>
      <c r="S754" s="331"/>
      <c r="U754" s="331"/>
      <c r="X754" s="331"/>
      <c r="Y754" s="331"/>
      <c r="Z754" s="331"/>
      <c r="AB754" s="331"/>
      <c r="AC754" s="331"/>
      <c r="AD754" s="331"/>
      <c r="AE754" s="331"/>
      <c r="AG754" s="331"/>
      <c r="AH754" s="331"/>
      <c r="AI754" s="331"/>
      <c r="AJ754" s="331"/>
      <c r="AK754" s="331"/>
      <c r="AL754" s="331"/>
      <c r="AM754" s="331"/>
      <c r="AN754" s="331"/>
      <c r="AO754" s="331"/>
      <c r="AP754" s="331"/>
      <c r="AQ754" s="331"/>
      <c r="AR754" s="331"/>
      <c r="AS754" s="331"/>
      <c r="AT754" s="331"/>
      <c r="AU754" s="331"/>
      <c r="AV754" s="331"/>
      <c r="AW754" s="331"/>
      <c r="AX754" s="331"/>
      <c r="AY754" s="331"/>
      <c r="AZ754" s="331"/>
      <c r="BA754" s="331"/>
      <c r="BB754" s="331"/>
      <c r="BC754" s="331"/>
    </row>
    <row r="755" spans="2:55">
      <c r="F755" s="331"/>
      <c r="G755" s="331"/>
      <c r="I755" s="331"/>
      <c r="K755" s="331"/>
      <c r="M755" s="331"/>
      <c r="P755" s="331"/>
      <c r="T755" s="331"/>
      <c r="Y755" s="331"/>
      <c r="Z755" s="331"/>
      <c r="AB755" s="331"/>
      <c r="AC755" s="331"/>
      <c r="AG755" s="331"/>
      <c r="AH755" s="331"/>
      <c r="AI755" s="331"/>
      <c r="AJ755" s="331"/>
      <c r="AK755" s="331"/>
      <c r="AL755" s="331"/>
      <c r="AM755" s="331"/>
      <c r="AN755" s="331"/>
      <c r="AQ755" s="331"/>
    </row>
    <row r="756" spans="2:55">
      <c r="D756" s="331"/>
      <c r="G756" s="331"/>
      <c r="J756" s="331"/>
      <c r="L756" s="331"/>
      <c r="N756" s="331"/>
      <c r="Q756" s="331"/>
      <c r="V756" s="331"/>
      <c r="X756" s="331"/>
      <c r="Y756" s="331"/>
      <c r="Z756" s="331"/>
      <c r="AA756" s="331"/>
      <c r="AB756" s="331"/>
      <c r="AD756" s="331"/>
      <c r="AE756" s="331"/>
      <c r="AG756" s="331"/>
      <c r="AI756" s="331"/>
      <c r="AL756" s="331"/>
      <c r="AM756" s="331"/>
      <c r="AN756" s="331"/>
      <c r="AO756" s="331"/>
      <c r="AP756" s="331"/>
      <c r="AQ756" s="331"/>
      <c r="AR756" s="331"/>
      <c r="AS756" s="331"/>
      <c r="AT756" s="331"/>
      <c r="AU756" s="331"/>
      <c r="AV756" s="331"/>
      <c r="AW756" s="331"/>
      <c r="AX756" s="331"/>
      <c r="AY756" s="331"/>
      <c r="AZ756" s="331"/>
      <c r="BA756" s="331"/>
      <c r="BB756" s="331"/>
      <c r="BC756" s="331"/>
    </row>
    <row r="757" spans="2:55">
      <c r="C757" s="331"/>
      <c r="F757" s="331"/>
      <c r="H757" s="331"/>
      <c r="J757" s="331"/>
      <c r="P757" s="331"/>
      <c r="Q757" s="331"/>
      <c r="R757" s="331"/>
      <c r="S757" s="331"/>
      <c r="U757" s="331"/>
      <c r="W757" s="331"/>
      <c r="Z757" s="331"/>
      <c r="AB757" s="331"/>
      <c r="AC757" s="331"/>
      <c r="AE757" s="331"/>
      <c r="AF757" s="331"/>
      <c r="AG757" s="331"/>
      <c r="AH757" s="331"/>
      <c r="AI757" s="331"/>
      <c r="AJ757" s="331"/>
      <c r="AK757" s="331"/>
      <c r="AL757" s="331"/>
      <c r="AM757" s="331"/>
      <c r="AN757" s="331"/>
      <c r="AU757" s="331"/>
      <c r="AV757" s="331"/>
      <c r="AW757" s="331"/>
      <c r="AX757" s="331"/>
      <c r="AY757" s="331"/>
      <c r="AZ757" s="331"/>
      <c r="BA757" s="331"/>
      <c r="BB757" s="331"/>
      <c r="BC757" s="331"/>
    </row>
    <row r="758" spans="2:55">
      <c r="E758" s="331"/>
      <c r="J758" s="331"/>
      <c r="M758" s="331"/>
      <c r="N758" s="331"/>
      <c r="R758" s="331"/>
      <c r="T758" s="331"/>
      <c r="U758" s="331"/>
      <c r="V758" s="331"/>
      <c r="X758" s="331"/>
      <c r="Z758" s="331"/>
      <c r="AA758" s="331"/>
      <c r="AB758" s="331"/>
      <c r="AE758" s="331"/>
      <c r="AF758" s="331"/>
      <c r="AG758" s="331"/>
      <c r="AH758" s="331"/>
      <c r="AJ758" s="331"/>
      <c r="AK758" s="331"/>
      <c r="AL758" s="331"/>
      <c r="AM758" s="331"/>
    </row>
    <row r="759" spans="2:55">
      <c r="D759" s="331"/>
      <c r="K759" s="331"/>
      <c r="L759" s="331"/>
      <c r="M759" s="331"/>
      <c r="Q759" s="331"/>
      <c r="T759" s="331"/>
      <c r="W759" s="331"/>
      <c r="Z759" s="331"/>
      <c r="AB759" s="331"/>
      <c r="AC759" s="331"/>
      <c r="AD759" s="331"/>
      <c r="AE759" s="331"/>
      <c r="AG759" s="331"/>
      <c r="AI759" s="331"/>
      <c r="AJ759" s="331"/>
      <c r="AK759" s="331"/>
      <c r="AN759" s="331"/>
      <c r="AO759" s="331"/>
      <c r="AP759" s="331"/>
      <c r="AQ759" s="331"/>
      <c r="AR759" s="331"/>
      <c r="AS759" s="331"/>
      <c r="AT759" s="331"/>
      <c r="AU759" s="331"/>
      <c r="AV759" s="331"/>
      <c r="AW759" s="331"/>
      <c r="AX759" s="331"/>
      <c r="AY759" s="331"/>
      <c r="AZ759" s="331"/>
      <c r="BA759" s="331"/>
      <c r="BB759" s="331"/>
      <c r="BC759" s="331"/>
    </row>
    <row r="760" spans="2:55">
      <c r="H760" s="331"/>
      <c r="L760" s="331"/>
      <c r="O760" s="252"/>
      <c r="P760" s="331"/>
      <c r="Q760" s="331"/>
      <c r="S760" s="331"/>
      <c r="T760" s="331"/>
      <c r="V760" s="331"/>
      <c r="W760" s="331"/>
      <c r="Y760" s="331"/>
      <c r="AB760" s="331"/>
      <c r="AC760" s="331"/>
      <c r="AD760" s="331"/>
      <c r="AE760" s="331"/>
      <c r="AH760" s="331"/>
      <c r="AI760" s="331"/>
      <c r="AJ760" s="331"/>
      <c r="AM760" s="331"/>
      <c r="AN760" s="331"/>
      <c r="AO760" s="331"/>
    </row>
    <row r="761" spans="2:55">
      <c r="I761" s="331"/>
      <c r="L761" s="331"/>
      <c r="P761" s="331"/>
      <c r="Q761" s="331"/>
      <c r="R761" s="331"/>
      <c r="S761" s="331"/>
      <c r="T761" s="331"/>
      <c r="W761" s="331"/>
      <c r="Z761" s="331"/>
      <c r="AA761" s="331"/>
      <c r="AE761" s="331"/>
      <c r="AF761" s="331"/>
      <c r="AG761" s="331"/>
      <c r="AH761" s="331"/>
      <c r="AK761" s="331"/>
      <c r="AL761" s="331"/>
    </row>
    <row r="762" spans="2:55">
      <c r="J762" s="331"/>
      <c r="L762" s="331"/>
      <c r="O762" s="331"/>
      <c r="P762" s="331"/>
      <c r="S762" s="331"/>
      <c r="U762" s="331"/>
      <c r="V762" s="331"/>
      <c r="X762" s="331"/>
      <c r="Y762" s="331"/>
      <c r="Z762" s="331"/>
      <c r="AD762" s="331"/>
      <c r="AF762" s="331"/>
      <c r="AH762" s="331"/>
      <c r="AI762" s="331"/>
      <c r="AJ762" s="331"/>
      <c r="AK762" s="331"/>
      <c r="AL762" s="331"/>
      <c r="AM762" s="331"/>
      <c r="AN762" s="331"/>
      <c r="AO762" s="331"/>
      <c r="AP762" s="331"/>
      <c r="AQ762" s="331"/>
      <c r="AR762" s="331"/>
      <c r="AS762" s="331"/>
      <c r="AT762" s="331"/>
      <c r="AU762" s="331"/>
      <c r="AV762" s="331"/>
      <c r="AW762" s="331"/>
      <c r="AX762" s="331"/>
      <c r="AY762" s="331"/>
      <c r="AZ762" s="331"/>
      <c r="BA762" s="331"/>
      <c r="BB762" s="331"/>
      <c r="BC762" s="331"/>
    </row>
    <row r="763" spans="2:55">
      <c r="G763" s="331"/>
      <c r="I763" s="331"/>
      <c r="M763" s="331"/>
      <c r="P763" s="331"/>
      <c r="R763" s="331"/>
      <c r="U763" s="331"/>
      <c r="W763" s="331"/>
      <c r="Y763" s="331"/>
      <c r="Z763" s="331"/>
      <c r="AC763" s="331"/>
      <c r="AF763" s="331"/>
      <c r="AH763" s="331"/>
      <c r="AI763" s="331"/>
      <c r="AM763" s="331"/>
    </row>
    <row r="764" spans="2:55">
      <c r="B764" s="331"/>
      <c r="C764" s="331"/>
      <c r="G764" s="331"/>
      <c r="H764" s="331"/>
      <c r="K764" s="331"/>
      <c r="L764" s="331"/>
      <c r="Q764" s="331"/>
      <c r="R764" s="331"/>
      <c r="S764" s="331"/>
      <c r="T764" s="331"/>
      <c r="V764" s="331"/>
      <c r="W764" s="331"/>
      <c r="Z764" s="331"/>
      <c r="AC764" s="331"/>
      <c r="AD764" s="331"/>
      <c r="AE764" s="331"/>
      <c r="AF764" s="331"/>
      <c r="AG764" s="331"/>
      <c r="AH764" s="331"/>
      <c r="AI764" s="331"/>
      <c r="AK764" s="331"/>
      <c r="AL764" s="331"/>
    </row>
    <row r="765" spans="2:55">
      <c r="H765" s="331"/>
      <c r="I765" s="331"/>
      <c r="N765" s="331"/>
      <c r="R765" s="331"/>
      <c r="S765" s="331"/>
      <c r="T765" s="331"/>
      <c r="U765" s="331"/>
      <c r="V765" s="331"/>
      <c r="W765" s="331"/>
      <c r="Y765" s="331"/>
      <c r="Z765" s="331"/>
      <c r="AA765" s="331"/>
      <c r="AB765" s="331"/>
      <c r="AC765" s="331"/>
      <c r="AG765" s="331"/>
      <c r="AI765" s="331"/>
      <c r="AK765" s="331"/>
      <c r="AM765" s="331"/>
      <c r="AN765" s="331"/>
      <c r="AO765" s="331"/>
      <c r="AP765" s="331"/>
      <c r="AQ765" s="331"/>
      <c r="AR765" s="331"/>
      <c r="AS765" s="331"/>
      <c r="AT765" s="331"/>
      <c r="AU765" s="331"/>
      <c r="AV765" s="331"/>
      <c r="AW765" s="331"/>
      <c r="AX765" s="331"/>
      <c r="AY765" s="331"/>
      <c r="AZ765" s="331"/>
      <c r="BA765" s="331"/>
      <c r="BB765" s="331"/>
      <c r="BC765" s="331"/>
    </row>
    <row r="766" spans="2:55">
      <c r="N766" s="331"/>
      <c r="Q766" s="331"/>
      <c r="S766" s="331"/>
      <c r="T766" s="331"/>
      <c r="W766" s="331"/>
      <c r="X766" s="331"/>
      <c r="Z766" s="331"/>
      <c r="AC766" s="331"/>
      <c r="AD766" s="331"/>
      <c r="AE766" s="331"/>
      <c r="AG766" s="331"/>
      <c r="AH766" s="331"/>
      <c r="AI766" s="331"/>
      <c r="AK766" s="331"/>
      <c r="AL766" s="331"/>
      <c r="AM766" s="331"/>
      <c r="AN766" s="331"/>
      <c r="AO766" s="331"/>
      <c r="AP766" s="331"/>
      <c r="AQ766" s="331"/>
      <c r="AR766" s="331"/>
      <c r="AS766" s="331"/>
      <c r="AT766" s="331"/>
      <c r="AU766" s="331"/>
      <c r="AV766" s="331"/>
      <c r="AW766" s="331"/>
      <c r="AX766" s="331"/>
      <c r="AY766" s="331"/>
      <c r="AZ766" s="331"/>
      <c r="BA766" s="331"/>
      <c r="BB766" s="331"/>
      <c r="BC766" s="331"/>
    </row>
    <row r="767" spans="2:55">
      <c r="B767" s="331"/>
      <c r="G767" s="331"/>
      <c r="N767" s="331"/>
      <c r="P767" s="252"/>
      <c r="Y767" s="331"/>
      <c r="AB767" s="331"/>
      <c r="AD767" s="331"/>
      <c r="AF767" s="331"/>
      <c r="AH767" s="331"/>
      <c r="AI767" s="331"/>
      <c r="AK767" s="331"/>
    </row>
    <row r="768" spans="2:55">
      <c r="H768" s="331"/>
      <c r="I768" s="331"/>
      <c r="L768" s="252"/>
      <c r="N768" s="331"/>
      <c r="R768" s="331"/>
      <c r="T768" s="331"/>
      <c r="Y768" s="331"/>
      <c r="Z768" s="331"/>
      <c r="AC768" s="331"/>
      <c r="AE768" s="331"/>
      <c r="AF768" s="331"/>
      <c r="AJ768" s="331"/>
      <c r="AK768" s="331"/>
      <c r="AL768" s="331"/>
      <c r="AM768" s="331"/>
      <c r="AN768" s="331"/>
      <c r="AO768" s="331"/>
      <c r="AP768" s="331"/>
      <c r="AQ768" s="331"/>
      <c r="AR768" s="331"/>
      <c r="AS768" s="331"/>
      <c r="AT768" s="331"/>
      <c r="AU768" s="331"/>
      <c r="AV768" s="331"/>
      <c r="AW768" s="331"/>
      <c r="AX768" s="331"/>
      <c r="AY768" s="331"/>
      <c r="AZ768" s="331"/>
      <c r="BA768" s="331"/>
      <c r="BB768" s="331"/>
      <c r="BC768" s="331"/>
    </row>
    <row r="769" spans="2:55">
      <c r="G769" s="331"/>
      <c r="H769" s="331"/>
      <c r="I769" s="331"/>
      <c r="K769" s="331"/>
      <c r="M769" s="331"/>
      <c r="N769" s="331"/>
      <c r="P769" s="331"/>
      <c r="Q769" s="331"/>
      <c r="U769" s="331"/>
      <c r="V769" s="331"/>
      <c r="W769" s="331"/>
      <c r="X769" s="331"/>
      <c r="Z769" s="331"/>
      <c r="AB769" s="331"/>
      <c r="AC769" s="331"/>
      <c r="AD769" s="331"/>
      <c r="AE769" s="331"/>
      <c r="AF769" s="331"/>
      <c r="AG769" s="331"/>
      <c r="AH769" s="331"/>
      <c r="AK769" s="331"/>
      <c r="AL769" s="331"/>
      <c r="AM769" s="331"/>
      <c r="AN769" s="331"/>
      <c r="AO769" s="331"/>
      <c r="AP769" s="331"/>
      <c r="AQ769" s="331"/>
      <c r="AR769" s="331"/>
      <c r="AS769" s="331"/>
      <c r="AT769" s="331"/>
      <c r="AU769" s="331"/>
      <c r="AV769" s="331"/>
      <c r="AW769" s="331"/>
      <c r="AX769" s="331"/>
      <c r="AY769" s="331"/>
      <c r="AZ769" s="331"/>
      <c r="BA769" s="331"/>
      <c r="BB769" s="331"/>
      <c r="BC769" s="331"/>
    </row>
    <row r="770" spans="2:55">
      <c r="C770" s="331"/>
      <c r="F770" s="331"/>
      <c r="I770" s="331"/>
      <c r="K770" s="331"/>
      <c r="L770" s="331"/>
      <c r="N770" s="331"/>
      <c r="O770" s="331"/>
      <c r="R770" s="331"/>
      <c r="T770" s="331"/>
      <c r="Y770" s="331"/>
      <c r="Z770" s="331"/>
      <c r="AA770" s="331"/>
      <c r="AB770" s="329"/>
      <c r="AD770" s="331"/>
      <c r="AE770" s="331"/>
      <c r="AF770" s="331"/>
      <c r="AG770" s="331"/>
      <c r="AM770" s="331"/>
      <c r="AO770" s="252"/>
      <c r="AQ770" s="331"/>
    </row>
    <row r="771" spans="2:55">
      <c r="G771" s="331"/>
      <c r="J771" s="331"/>
      <c r="M771" s="331"/>
      <c r="P771" s="331"/>
      <c r="S771" s="331"/>
      <c r="T771" s="331"/>
      <c r="V771" s="331"/>
      <c r="W771" s="331"/>
      <c r="X771" s="331"/>
      <c r="Y771" s="331"/>
      <c r="Z771" s="331"/>
      <c r="AC771" s="331"/>
      <c r="AG771" s="331"/>
      <c r="AL771" s="331"/>
      <c r="AM771" s="331"/>
      <c r="AN771" s="331"/>
      <c r="AO771" s="331"/>
      <c r="AP771" s="331"/>
      <c r="AQ771" s="331"/>
      <c r="AR771" s="331"/>
      <c r="AS771" s="331"/>
      <c r="AT771" s="331"/>
      <c r="AU771" s="331"/>
      <c r="AV771" s="331"/>
      <c r="AW771" s="331"/>
      <c r="AX771" s="331"/>
      <c r="AY771" s="331"/>
      <c r="AZ771" s="331"/>
      <c r="BA771" s="331"/>
      <c r="BB771" s="331"/>
      <c r="BC771" s="331"/>
    </row>
    <row r="772" spans="2:55">
      <c r="K772" s="331"/>
      <c r="P772" s="331"/>
      <c r="Q772" s="331"/>
      <c r="U772" s="331"/>
      <c r="Z772" s="331"/>
      <c r="AA772" s="331"/>
      <c r="AD772" s="331"/>
      <c r="AG772" s="331"/>
      <c r="AH772" s="331"/>
      <c r="AJ772" s="331"/>
      <c r="AK772" s="331"/>
      <c r="AL772" s="331"/>
      <c r="AN772" s="331"/>
      <c r="AP772" s="331"/>
      <c r="AQ772" s="331"/>
      <c r="AT772" s="331"/>
    </row>
    <row r="773" spans="2:55">
      <c r="F773" s="331"/>
      <c r="H773" s="331"/>
      <c r="J773" s="331"/>
      <c r="R773" s="331"/>
      <c r="T773" s="331"/>
      <c r="U773" s="331"/>
      <c r="W773" s="331"/>
      <c r="X773" s="331"/>
      <c r="Y773" s="331"/>
      <c r="Z773" s="331"/>
      <c r="AB773" s="331"/>
      <c r="AD773" s="331"/>
      <c r="AF773" s="331"/>
      <c r="AJ773" s="331"/>
      <c r="AK773" s="331"/>
      <c r="AL773" s="331"/>
      <c r="AM773" s="331"/>
      <c r="AN773" s="331"/>
      <c r="AO773" s="331"/>
      <c r="AP773" s="331"/>
      <c r="AQ773" s="331"/>
      <c r="AR773" s="331"/>
      <c r="AS773" s="331"/>
      <c r="AT773" s="331"/>
      <c r="AU773" s="331"/>
      <c r="AV773" s="331"/>
      <c r="AW773" s="331"/>
      <c r="AX773" s="331"/>
      <c r="AY773" s="331"/>
      <c r="AZ773" s="331"/>
      <c r="BA773" s="331"/>
      <c r="BB773" s="331"/>
      <c r="BC773" s="331"/>
    </row>
    <row r="774" spans="2:55">
      <c r="E774" s="331"/>
      <c r="F774" s="331"/>
      <c r="G774" s="331"/>
      <c r="H774" s="331"/>
      <c r="I774" s="331"/>
      <c r="Q774" s="331"/>
      <c r="S774" s="331"/>
      <c r="T774" s="331"/>
      <c r="U774" s="331"/>
      <c r="W774" s="331"/>
      <c r="AB774" s="331"/>
      <c r="AC774" s="331"/>
      <c r="AE774" s="331"/>
      <c r="AH774" s="331"/>
      <c r="AI774" s="331"/>
      <c r="AJ774" s="331"/>
      <c r="AM774" s="331"/>
      <c r="AN774" s="331"/>
      <c r="AO774" s="331"/>
      <c r="AP774" s="331"/>
      <c r="AQ774" s="331"/>
      <c r="AR774" s="331"/>
      <c r="AS774" s="331"/>
      <c r="AT774" s="331"/>
      <c r="AU774" s="331"/>
      <c r="AV774" s="331"/>
      <c r="AW774" s="331"/>
      <c r="AX774" s="331"/>
      <c r="AY774" s="331"/>
      <c r="AZ774" s="331"/>
      <c r="BA774" s="331"/>
      <c r="BB774" s="331"/>
      <c r="BC774" s="331"/>
    </row>
    <row r="775" spans="2:55">
      <c r="G775" s="331"/>
      <c r="K775" s="331"/>
      <c r="M775" s="331"/>
      <c r="R775" s="331"/>
      <c r="U775" s="331"/>
      <c r="V775" s="331"/>
      <c r="Z775" s="331"/>
      <c r="AA775" s="331"/>
      <c r="AB775" s="331"/>
      <c r="AD775" s="331"/>
      <c r="AG775" s="331"/>
      <c r="AH775" s="331"/>
      <c r="AJ775" s="331"/>
      <c r="AM775" s="331"/>
      <c r="AN775" s="331"/>
      <c r="AO775" s="331"/>
      <c r="AP775" s="331"/>
      <c r="AQ775" s="331"/>
      <c r="AR775" s="331"/>
      <c r="AS775" s="331"/>
      <c r="AT775" s="331"/>
      <c r="AU775" s="331"/>
      <c r="AV775" s="331"/>
      <c r="AW775" s="331"/>
      <c r="AX775" s="331"/>
      <c r="AY775" s="331"/>
      <c r="AZ775" s="331"/>
      <c r="BA775" s="331"/>
      <c r="BB775" s="331"/>
      <c r="BC775" s="331"/>
    </row>
    <row r="776" spans="2:55">
      <c r="F776" s="331"/>
      <c r="H776" s="331"/>
      <c r="L776" s="331"/>
      <c r="N776" s="331"/>
      <c r="O776" s="331"/>
      <c r="P776" s="331"/>
      <c r="Q776" s="331"/>
      <c r="R776" s="331"/>
      <c r="T776" s="331"/>
      <c r="W776" s="331"/>
      <c r="X776" s="331"/>
      <c r="AA776" s="331"/>
      <c r="AB776" s="331"/>
      <c r="AC776" s="331"/>
      <c r="AD776" s="331"/>
      <c r="AE776" s="331"/>
      <c r="AF776" s="331"/>
      <c r="AG776" s="331"/>
      <c r="AH776" s="331"/>
      <c r="AI776" s="331"/>
      <c r="AL776" s="331"/>
      <c r="AM776" s="331"/>
      <c r="AR776" s="331"/>
      <c r="AS776" s="331"/>
      <c r="AT776" s="331"/>
      <c r="AU776" s="331"/>
      <c r="AV776" s="331"/>
      <c r="AW776" s="331"/>
      <c r="AX776" s="331"/>
      <c r="AY776" s="331"/>
      <c r="AZ776" s="331"/>
      <c r="BA776" s="331"/>
      <c r="BB776" s="331"/>
      <c r="BC776" s="331"/>
    </row>
    <row r="777" spans="2:55">
      <c r="E777" s="331"/>
      <c r="H777" s="331"/>
      <c r="L777" s="331"/>
      <c r="M777" s="331"/>
      <c r="N777" s="331"/>
      <c r="Q777" s="331"/>
      <c r="T777" s="331"/>
      <c r="V777" s="331"/>
      <c r="W777" s="331"/>
      <c r="X777" s="331"/>
      <c r="AA777" s="331"/>
      <c r="AB777" s="331"/>
      <c r="AC777" s="331"/>
      <c r="AD777" s="331"/>
      <c r="AE777" s="331"/>
      <c r="AF777" s="331"/>
      <c r="AJ777" s="331"/>
      <c r="AK777" s="331"/>
      <c r="AL777" s="331"/>
      <c r="AM777" s="331"/>
      <c r="AQ777" s="331"/>
    </row>
    <row r="778" spans="2:55">
      <c r="B778" s="331"/>
      <c r="F778" s="331"/>
      <c r="I778" s="331"/>
      <c r="K778" s="331"/>
      <c r="N778" s="331"/>
      <c r="O778" s="331"/>
      <c r="P778" s="331"/>
      <c r="T778" s="331"/>
      <c r="V778" s="331"/>
      <c r="W778" s="331"/>
      <c r="X778" s="331"/>
      <c r="Z778" s="331"/>
      <c r="AA778" s="331"/>
      <c r="AC778" s="331"/>
      <c r="AD778" s="331"/>
      <c r="AE778" s="331"/>
      <c r="AF778" s="331"/>
      <c r="AG778" s="331"/>
      <c r="AK778" s="331"/>
      <c r="AL778" s="331"/>
      <c r="AM778" s="331"/>
      <c r="AO778" s="331"/>
    </row>
    <row r="779" spans="2:55">
      <c r="F779" s="331"/>
      <c r="J779" s="331"/>
      <c r="K779" s="331"/>
      <c r="L779" s="331"/>
      <c r="P779" s="331"/>
      <c r="R779" s="331"/>
      <c r="T779" s="331"/>
      <c r="V779" s="331"/>
      <c r="W779" s="331"/>
      <c r="Y779" s="331"/>
      <c r="AB779" s="331"/>
      <c r="AC779" s="331"/>
      <c r="AD779" s="331"/>
      <c r="AF779" s="331"/>
      <c r="AH779" s="331"/>
      <c r="AJ779" s="331"/>
      <c r="AK779" s="331"/>
      <c r="AL779" s="331"/>
      <c r="AM779" s="331"/>
      <c r="AN779" s="331"/>
      <c r="AO779" s="331"/>
      <c r="AP779" s="331"/>
      <c r="AQ779" s="331"/>
      <c r="AR779" s="331"/>
      <c r="AS779" s="331"/>
      <c r="AT779" s="331"/>
      <c r="AU779" s="331"/>
      <c r="AV779" s="331"/>
      <c r="AW779" s="331"/>
      <c r="AX779" s="331"/>
      <c r="AY779" s="331"/>
      <c r="AZ779" s="331"/>
      <c r="BA779" s="331"/>
      <c r="BB779" s="331"/>
      <c r="BC779" s="331"/>
    </row>
    <row r="780" spans="2:55">
      <c r="J780" s="331"/>
      <c r="P780" s="331"/>
      <c r="Q780" s="331"/>
      <c r="W780" s="331"/>
      <c r="Y780" s="331"/>
      <c r="Z780" s="331"/>
      <c r="AA780" s="331"/>
      <c r="AF780" s="331"/>
      <c r="AH780" s="331"/>
      <c r="AJ780" s="331"/>
      <c r="AL780" s="331"/>
      <c r="AM780" s="331"/>
      <c r="AN780" s="331"/>
      <c r="AO780" s="331"/>
      <c r="AP780" s="331"/>
      <c r="AQ780" s="331"/>
      <c r="AR780" s="331"/>
      <c r="AS780" s="331"/>
      <c r="AT780" s="331"/>
      <c r="AU780" s="331"/>
      <c r="AV780" s="331"/>
      <c r="AW780" s="331"/>
      <c r="AX780" s="331"/>
      <c r="AY780" s="331"/>
      <c r="AZ780" s="331"/>
      <c r="BA780" s="331"/>
      <c r="BB780" s="331"/>
      <c r="BC780" s="331"/>
    </row>
    <row r="781" spans="2:55">
      <c r="K781" s="331"/>
      <c r="M781" s="331"/>
      <c r="N781" s="331"/>
      <c r="Q781" s="331"/>
      <c r="T781" s="331"/>
      <c r="X781" s="331"/>
      <c r="Y781" s="329"/>
      <c r="AA781" s="331"/>
      <c r="AC781" s="331"/>
      <c r="AF781" s="331"/>
      <c r="AK781" s="331"/>
      <c r="AL781" s="331"/>
      <c r="AM781" s="331"/>
      <c r="AO781" s="331"/>
      <c r="AQ781" s="331"/>
      <c r="AR781" s="331"/>
      <c r="AS781" s="331"/>
    </row>
    <row r="782" spans="2:55">
      <c r="F782" s="331"/>
      <c r="I782" s="331"/>
      <c r="J782" s="331"/>
      <c r="O782" s="331"/>
      <c r="R782" s="331"/>
      <c r="T782" s="331"/>
      <c r="U782" s="331"/>
      <c r="V782" s="331"/>
      <c r="W782" s="331"/>
      <c r="X782" s="331"/>
      <c r="Y782" s="331"/>
      <c r="AA782" s="331"/>
      <c r="AB782" s="331"/>
      <c r="AC782" s="331"/>
      <c r="AE782" s="331"/>
      <c r="AG782" s="331"/>
      <c r="AI782" s="331"/>
      <c r="AJ782" s="331"/>
      <c r="AK782" s="331"/>
      <c r="AL782" s="252"/>
      <c r="AM782" s="331"/>
      <c r="AN782" s="331"/>
      <c r="AO782" s="331"/>
      <c r="AP782" s="331"/>
      <c r="AQ782" s="331"/>
      <c r="AR782" s="331"/>
      <c r="AS782" s="331"/>
      <c r="AT782" s="331"/>
      <c r="AU782" s="331"/>
      <c r="AV782" s="331"/>
      <c r="AW782" s="331"/>
      <c r="AX782" s="331"/>
      <c r="AY782" s="331"/>
      <c r="AZ782" s="331"/>
      <c r="BA782" s="331"/>
      <c r="BB782" s="331"/>
      <c r="BC782" s="331"/>
    </row>
    <row r="783" spans="2:55">
      <c r="G783" s="331"/>
      <c r="J783" s="331"/>
      <c r="L783" s="331"/>
      <c r="M783" s="331"/>
      <c r="R783" s="331"/>
      <c r="S783" s="331"/>
      <c r="X783" s="331"/>
      <c r="Z783" s="331"/>
      <c r="AA783" s="331"/>
      <c r="AC783" s="331"/>
      <c r="AE783" s="331"/>
      <c r="AF783" s="331"/>
      <c r="AG783" s="331"/>
      <c r="AH783" s="331"/>
      <c r="AI783" s="331"/>
      <c r="AJ783" s="331"/>
      <c r="AK783" s="331"/>
      <c r="AL783" s="331"/>
      <c r="AM783" s="331"/>
      <c r="AN783" s="331"/>
      <c r="AO783" s="331"/>
      <c r="AP783" s="331"/>
      <c r="AQ783" s="331"/>
      <c r="AR783" s="331"/>
      <c r="AS783" s="331"/>
      <c r="AT783" s="331"/>
      <c r="AU783" s="331"/>
      <c r="AV783" s="331"/>
      <c r="AW783" s="331"/>
      <c r="AX783" s="331"/>
      <c r="AY783" s="331"/>
      <c r="AZ783" s="331"/>
      <c r="BA783" s="331"/>
      <c r="BB783" s="331"/>
      <c r="BC783" s="331"/>
    </row>
    <row r="784" spans="2:55">
      <c r="E784" s="331"/>
      <c r="I784" s="331"/>
      <c r="L784" s="331"/>
      <c r="M784" s="331"/>
      <c r="N784" s="331"/>
      <c r="O784" s="331"/>
      <c r="Q784" s="331"/>
      <c r="R784" s="331"/>
      <c r="S784" s="331"/>
      <c r="T784" s="331"/>
      <c r="V784" s="331"/>
      <c r="W784" s="331"/>
      <c r="Y784" s="331"/>
      <c r="AB784" s="331"/>
      <c r="AD784" s="331"/>
      <c r="AE784" s="331"/>
      <c r="AF784" s="331"/>
      <c r="AH784" s="331"/>
      <c r="AI784" s="331"/>
      <c r="AK784" s="331"/>
      <c r="AL784" s="331"/>
      <c r="AM784" s="331"/>
      <c r="AP784" s="331"/>
      <c r="AT784" s="331"/>
    </row>
    <row r="785" spans="3:55">
      <c r="J785" s="331"/>
      <c r="K785" s="331"/>
      <c r="L785" s="331"/>
      <c r="M785" s="331"/>
      <c r="P785" s="331"/>
      <c r="T785" s="331"/>
      <c r="U785" s="331"/>
      <c r="V785" s="331"/>
      <c r="W785" s="331"/>
      <c r="X785" s="331"/>
      <c r="Y785" s="331"/>
      <c r="Z785" s="331"/>
      <c r="AC785" s="331"/>
      <c r="AE785" s="331"/>
      <c r="AG785" s="331"/>
      <c r="AI785" s="331"/>
      <c r="AJ785" s="331"/>
      <c r="AM785" s="331"/>
      <c r="AN785" s="331"/>
      <c r="AO785" s="331"/>
      <c r="AP785" s="331"/>
      <c r="AQ785" s="331"/>
      <c r="AR785" s="331"/>
      <c r="AS785" s="331"/>
      <c r="AT785" s="331"/>
      <c r="AU785" s="331"/>
      <c r="AV785" s="331"/>
      <c r="AW785" s="331"/>
      <c r="AX785" s="331"/>
      <c r="AY785" s="331"/>
      <c r="AZ785" s="331"/>
      <c r="BA785" s="331"/>
      <c r="BB785" s="331"/>
      <c r="BC785" s="331"/>
    </row>
    <row r="786" spans="3:55">
      <c r="E786" s="331"/>
      <c r="G786" s="331"/>
      <c r="H786" s="331"/>
      <c r="I786" s="331"/>
      <c r="K786" s="331"/>
      <c r="L786" s="331"/>
      <c r="P786" s="331"/>
      <c r="R786" s="331"/>
      <c r="T786" s="331"/>
      <c r="Y786" s="331"/>
      <c r="AB786" s="331"/>
      <c r="AC786" s="331"/>
      <c r="AD786" s="331"/>
      <c r="AF786" s="331"/>
      <c r="AG786" s="331"/>
      <c r="AH786" s="331"/>
      <c r="AM786" s="331"/>
      <c r="AN786" s="331"/>
      <c r="AO786" s="331"/>
      <c r="AP786" s="331"/>
      <c r="AQ786" s="331"/>
      <c r="AR786" s="331"/>
      <c r="AS786" s="331"/>
      <c r="AT786" s="331"/>
      <c r="AU786" s="331"/>
      <c r="AV786" s="331"/>
      <c r="AW786" s="331"/>
      <c r="AX786" s="331"/>
      <c r="AY786" s="331"/>
      <c r="AZ786" s="331"/>
      <c r="BA786" s="331"/>
      <c r="BB786" s="331"/>
      <c r="BC786" s="331"/>
    </row>
    <row r="787" spans="3:55">
      <c r="E787" s="331"/>
      <c r="F787" s="331"/>
      <c r="M787" s="331"/>
      <c r="O787" s="331"/>
      <c r="P787" s="331"/>
      <c r="Q787" s="331"/>
      <c r="V787" s="331"/>
      <c r="W787" s="331"/>
      <c r="Y787" s="331"/>
      <c r="AB787" s="331"/>
      <c r="AC787" s="331"/>
      <c r="AD787" s="331"/>
      <c r="AE787" s="331"/>
      <c r="AF787" s="331"/>
      <c r="AG787" s="331"/>
      <c r="AH787" s="331"/>
      <c r="AI787" s="331"/>
      <c r="AK787" s="331"/>
      <c r="AL787" s="331"/>
      <c r="AP787" s="331"/>
      <c r="AR787" s="331"/>
      <c r="AS787" s="331"/>
      <c r="AT787" s="331"/>
      <c r="AU787" s="331"/>
      <c r="AV787" s="331"/>
      <c r="AW787" s="331"/>
      <c r="AX787" s="331"/>
      <c r="AY787" s="331"/>
      <c r="AZ787" s="331"/>
      <c r="BA787" s="331"/>
      <c r="BB787" s="331"/>
      <c r="BC787" s="331"/>
    </row>
    <row r="788" spans="3:55">
      <c r="D788" s="331"/>
      <c r="H788" s="331"/>
      <c r="K788" s="331"/>
      <c r="L788" s="331"/>
      <c r="M788" s="331"/>
      <c r="O788" s="331"/>
      <c r="P788" s="331"/>
      <c r="Q788" s="331"/>
      <c r="R788" s="331"/>
      <c r="U788" s="331"/>
      <c r="V788" s="331"/>
      <c r="W788" s="331"/>
      <c r="Y788" s="331"/>
      <c r="AA788" s="331"/>
      <c r="AD788" s="331"/>
      <c r="AE788" s="331"/>
      <c r="AF788" s="331"/>
      <c r="AG788" s="331"/>
      <c r="AH788" s="331"/>
      <c r="AK788" s="331"/>
      <c r="AL788" s="331"/>
    </row>
    <row r="789" spans="3:55">
      <c r="F789" s="331"/>
      <c r="G789" s="331"/>
      <c r="K789" s="331"/>
      <c r="L789" s="331"/>
      <c r="N789" s="331"/>
      <c r="O789" s="331"/>
      <c r="P789" s="331"/>
      <c r="U789" s="331"/>
      <c r="X789" s="331"/>
      <c r="Y789" s="331"/>
      <c r="AD789" s="331"/>
      <c r="AE789" s="331"/>
      <c r="AF789" s="331"/>
      <c r="AG789" s="331"/>
      <c r="AH789" s="331"/>
      <c r="AK789" s="331"/>
      <c r="AL789" s="331"/>
      <c r="AM789" s="331"/>
      <c r="AN789" s="331"/>
      <c r="AO789" s="331"/>
      <c r="AP789" s="331"/>
      <c r="AQ789" s="331"/>
      <c r="AR789" s="331"/>
      <c r="AS789" s="331"/>
      <c r="AT789" s="331"/>
      <c r="AU789" s="331"/>
      <c r="AV789" s="331"/>
      <c r="AW789" s="331"/>
      <c r="AX789" s="331"/>
      <c r="AY789" s="331"/>
      <c r="AZ789" s="331"/>
      <c r="BA789" s="331"/>
      <c r="BB789" s="331"/>
      <c r="BC789" s="331"/>
    </row>
    <row r="790" spans="3:55">
      <c r="D790" s="331"/>
      <c r="G790" s="331"/>
      <c r="N790" s="331"/>
      <c r="O790" s="331"/>
      <c r="S790" s="331"/>
      <c r="T790" s="331"/>
      <c r="X790" s="331"/>
      <c r="Y790" s="331"/>
      <c r="AB790" s="331"/>
      <c r="AC790" s="331"/>
      <c r="AD790" s="331"/>
      <c r="AE790" s="331"/>
      <c r="AF790" s="331"/>
      <c r="AG790" s="331"/>
      <c r="AH790" s="331"/>
      <c r="AI790" s="331"/>
      <c r="AJ790" s="331"/>
      <c r="AK790" s="331"/>
      <c r="AL790" s="331"/>
      <c r="AM790" s="331"/>
      <c r="AN790" s="331"/>
      <c r="AO790" s="331"/>
      <c r="AP790" s="331"/>
      <c r="AQ790" s="331"/>
      <c r="AR790" s="331"/>
      <c r="AS790" s="331"/>
      <c r="AT790" s="331"/>
      <c r="AU790" s="331"/>
      <c r="AV790" s="331"/>
      <c r="AW790" s="331"/>
      <c r="AX790" s="331"/>
      <c r="AY790" s="331"/>
      <c r="AZ790" s="331"/>
      <c r="BA790" s="331"/>
      <c r="BB790" s="331"/>
      <c r="BC790" s="331"/>
    </row>
    <row r="791" spans="3:55">
      <c r="C791" s="331"/>
      <c r="E791" s="331"/>
      <c r="J791" s="331"/>
      <c r="K791" s="331"/>
      <c r="M791" s="331"/>
      <c r="P791" s="331"/>
      <c r="Q791" s="331"/>
      <c r="R791" s="331"/>
      <c r="S791" s="331"/>
      <c r="T791" s="331"/>
      <c r="W791" s="331"/>
      <c r="X791" s="331"/>
      <c r="Z791" s="331"/>
      <c r="AA791" s="331"/>
      <c r="AB791" s="331"/>
      <c r="AC791" s="331"/>
      <c r="AE791" s="331"/>
      <c r="AH791" s="331"/>
      <c r="AJ791" s="331"/>
      <c r="AL791" s="331"/>
      <c r="AM791" s="331"/>
    </row>
    <row r="792" spans="3:55">
      <c r="D792" s="331"/>
      <c r="E792" s="331"/>
      <c r="F792" s="331"/>
      <c r="H792" s="331"/>
      <c r="L792" s="331"/>
      <c r="M792" s="331"/>
      <c r="R792" s="331"/>
      <c r="S792" s="252"/>
      <c r="T792" s="331"/>
      <c r="U792" s="331"/>
      <c r="AC792" s="331"/>
      <c r="AD792" s="331"/>
      <c r="AE792" s="331"/>
      <c r="AF792" s="331"/>
      <c r="AG792" s="331"/>
      <c r="AK792" s="331"/>
      <c r="AL792" s="331"/>
      <c r="AN792" s="331"/>
      <c r="AO792" s="331"/>
      <c r="AP792" s="331"/>
      <c r="AQ792" s="331"/>
    </row>
    <row r="793" spans="3:55">
      <c r="P793" s="331"/>
      <c r="Q793" s="331"/>
      <c r="R793" s="331"/>
      <c r="W793" s="331"/>
      <c r="Y793" s="331"/>
      <c r="Z793" s="331"/>
      <c r="AF793" s="331"/>
      <c r="AG793" s="331"/>
      <c r="AH793" s="331"/>
      <c r="AI793" s="331"/>
      <c r="AJ793" s="331"/>
      <c r="AK793" s="331"/>
      <c r="AL793" s="331"/>
      <c r="AM793" s="331"/>
      <c r="AN793" s="331"/>
      <c r="AO793" s="331"/>
      <c r="AP793" s="331"/>
      <c r="AQ793" s="331"/>
      <c r="AR793" s="331"/>
      <c r="AS793" s="331"/>
      <c r="AT793" s="331"/>
      <c r="AU793" s="331"/>
      <c r="AV793" s="331"/>
      <c r="AW793" s="331"/>
      <c r="AX793" s="331"/>
      <c r="AY793" s="331"/>
      <c r="AZ793" s="331"/>
      <c r="BA793" s="331"/>
      <c r="BB793" s="331"/>
      <c r="BC793" s="331"/>
    </row>
    <row r="794" spans="3:55">
      <c r="H794" s="331"/>
      <c r="L794" s="331"/>
      <c r="M794" s="331"/>
      <c r="N794" s="331"/>
      <c r="O794" s="331"/>
      <c r="P794" s="331"/>
      <c r="R794" s="331"/>
      <c r="T794" s="331"/>
      <c r="V794" s="331"/>
      <c r="W794" s="331"/>
      <c r="Y794" s="331"/>
      <c r="AA794" s="331"/>
      <c r="AB794" s="331"/>
      <c r="AC794" s="331"/>
      <c r="AD794" s="331"/>
      <c r="AE794" s="331"/>
      <c r="AF794" s="331"/>
      <c r="AH794" s="331"/>
      <c r="AI794" s="331"/>
      <c r="AJ794" s="331"/>
      <c r="AK794" s="331"/>
      <c r="AN794" s="331"/>
    </row>
    <row r="795" spans="3:55">
      <c r="C795" s="331"/>
      <c r="L795" s="331"/>
      <c r="M795" s="331"/>
      <c r="Q795" s="331"/>
      <c r="R795" s="331"/>
      <c r="S795" s="331"/>
      <c r="U795" s="331"/>
      <c r="V795" s="331"/>
      <c r="X795" s="331"/>
      <c r="Y795" s="331"/>
      <c r="AB795" s="331"/>
      <c r="AC795" s="331"/>
      <c r="AF795" s="331"/>
      <c r="AG795" s="331"/>
      <c r="AH795" s="331"/>
      <c r="AJ795" s="331"/>
      <c r="AL795" s="331"/>
      <c r="AM795" s="331"/>
      <c r="AN795" s="331"/>
      <c r="AO795" s="331"/>
      <c r="AP795" s="331"/>
      <c r="AQ795" s="331"/>
      <c r="AR795" s="331"/>
      <c r="AS795" s="331"/>
      <c r="AT795" s="331"/>
      <c r="AU795" s="331"/>
      <c r="AV795" s="331"/>
      <c r="AW795" s="331"/>
      <c r="AX795" s="331"/>
      <c r="AY795" s="331"/>
      <c r="AZ795" s="331"/>
      <c r="BA795" s="331"/>
      <c r="BB795" s="331"/>
      <c r="BC795" s="331"/>
    </row>
    <row r="796" spans="3:55">
      <c r="E796" s="331"/>
      <c r="H796" s="331"/>
      <c r="K796" s="331"/>
      <c r="P796" s="331"/>
      <c r="AB796" s="331"/>
      <c r="AC796" s="331"/>
      <c r="AD796" s="331"/>
      <c r="AE796" s="331"/>
      <c r="AF796" s="331"/>
      <c r="AG796" s="331"/>
      <c r="AH796" s="331"/>
      <c r="AI796" s="331"/>
      <c r="AJ796" s="331"/>
      <c r="AK796" s="331"/>
      <c r="AL796" s="331"/>
    </row>
    <row r="797" spans="3:55">
      <c r="H797" s="331"/>
      <c r="K797" s="331"/>
      <c r="L797" s="331"/>
      <c r="N797" s="331"/>
      <c r="P797" s="331"/>
      <c r="S797" s="331"/>
      <c r="V797" s="331"/>
      <c r="W797" s="331"/>
      <c r="X797" s="331"/>
      <c r="Y797" s="331"/>
      <c r="Z797" s="331"/>
      <c r="AA797" s="331"/>
      <c r="AC797" s="331"/>
      <c r="AD797" s="331"/>
      <c r="AE797" s="331"/>
      <c r="AF797" s="331"/>
      <c r="AG797" s="331"/>
      <c r="AH797" s="331"/>
      <c r="AJ797" s="331"/>
      <c r="AK797" s="331"/>
      <c r="AL797" s="331"/>
      <c r="AM797" s="331"/>
      <c r="AN797" s="331"/>
      <c r="AO797" s="331"/>
      <c r="AP797" s="331"/>
      <c r="AQ797" s="331"/>
      <c r="AR797" s="331"/>
      <c r="AS797" s="331"/>
      <c r="AT797" s="331"/>
      <c r="AU797" s="331"/>
      <c r="AV797" s="331"/>
      <c r="AW797" s="331"/>
      <c r="AX797" s="331"/>
      <c r="AY797" s="331"/>
      <c r="AZ797" s="331"/>
      <c r="BA797" s="331"/>
      <c r="BB797" s="331"/>
      <c r="BC797" s="331"/>
    </row>
    <row r="798" spans="3:55">
      <c r="H798" s="331"/>
      <c r="M798" s="331"/>
      <c r="N798" s="331"/>
      <c r="S798" s="331"/>
      <c r="T798" s="331"/>
      <c r="Y798" s="331"/>
      <c r="AB798" s="331"/>
      <c r="AC798" s="331"/>
      <c r="AE798" s="331"/>
      <c r="AF798" s="331"/>
      <c r="AH798" s="331"/>
      <c r="AI798" s="331"/>
      <c r="AK798" s="331"/>
      <c r="AL798" s="331"/>
      <c r="AN798" s="331"/>
      <c r="AO798" s="331"/>
      <c r="AP798" s="331"/>
      <c r="AQ798" s="331"/>
      <c r="AR798" s="331"/>
      <c r="AS798" s="331"/>
      <c r="AT798" s="331"/>
      <c r="AU798" s="331"/>
      <c r="AV798" s="331"/>
      <c r="AW798" s="331"/>
      <c r="AX798" s="331"/>
      <c r="AY798" s="331"/>
      <c r="AZ798" s="331"/>
      <c r="BA798" s="331"/>
      <c r="BB798" s="331"/>
      <c r="BC798" s="331"/>
    </row>
    <row r="799" spans="3:55">
      <c r="H799" s="331"/>
      <c r="K799" s="331"/>
      <c r="M799" s="331"/>
      <c r="O799" s="331"/>
      <c r="Q799" s="331"/>
      <c r="R799" s="331"/>
      <c r="S799" s="331"/>
      <c r="U799" s="331"/>
      <c r="V799" s="331"/>
      <c r="AA799" s="331"/>
      <c r="AB799" s="331"/>
      <c r="AC799" s="331"/>
      <c r="AD799" s="331"/>
      <c r="AE799" s="331"/>
      <c r="AG799" s="331"/>
      <c r="AH799" s="331"/>
      <c r="AI799" s="331"/>
      <c r="AJ799" s="331"/>
      <c r="AK799" s="331"/>
      <c r="AL799" s="331"/>
      <c r="AM799" s="331"/>
      <c r="AR799" s="331"/>
      <c r="AS799" s="331"/>
      <c r="AT799" s="331"/>
      <c r="AU799" s="331"/>
      <c r="AV799" s="331"/>
      <c r="AW799" s="331"/>
      <c r="AX799" s="331"/>
      <c r="AY799" s="331"/>
      <c r="AZ799" s="331"/>
      <c r="BA799" s="331"/>
      <c r="BB799" s="331"/>
      <c r="BC799" s="331"/>
    </row>
    <row r="800" spans="3:55">
      <c r="D800" s="331"/>
      <c r="K800" s="331"/>
      <c r="L800" s="331"/>
      <c r="P800" s="331"/>
      <c r="R800" s="331"/>
      <c r="T800" s="331"/>
      <c r="V800" s="331"/>
      <c r="W800" s="331"/>
      <c r="X800" s="331"/>
      <c r="AA800" s="331"/>
      <c r="AB800" s="331"/>
      <c r="AF800" s="331"/>
      <c r="AG800" s="331"/>
      <c r="AJ800" s="331"/>
      <c r="AK800" s="331"/>
      <c r="AL800" s="331"/>
      <c r="AM800" s="331"/>
      <c r="AN800" s="331"/>
      <c r="AO800" s="331"/>
      <c r="AP800" s="331"/>
      <c r="AQ800" s="331"/>
      <c r="AR800" s="331"/>
      <c r="AS800" s="331"/>
      <c r="AT800" s="331"/>
      <c r="AU800" s="331"/>
      <c r="AV800" s="331"/>
      <c r="AW800" s="331"/>
      <c r="AX800" s="331"/>
      <c r="AY800" s="331"/>
      <c r="AZ800" s="331"/>
      <c r="BA800" s="331"/>
      <c r="BB800" s="331"/>
      <c r="BC800" s="331"/>
    </row>
    <row r="801" spans="2:55">
      <c r="C801" s="331"/>
      <c r="I801" s="331"/>
      <c r="K801" s="331"/>
      <c r="P801" s="331"/>
      <c r="Q801" s="331"/>
      <c r="R801" s="331"/>
      <c r="S801" s="331"/>
      <c r="T801" s="331"/>
      <c r="U801" s="331"/>
      <c r="X801" s="331"/>
      <c r="AA801" s="331"/>
      <c r="AB801" s="331"/>
      <c r="AF801" s="331"/>
      <c r="AG801" s="331"/>
      <c r="AH801" s="331"/>
      <c r="AI801" s="331"/>
      <c r="AJ801" s="331"/>
      <c r="AK801" s="331"/>
      <c r="AP801" s="331"/>
    </row>
    <row r="802" spans="2:55">
      <c r="H802" s="331"/>
      <c r="J802" s="331"/>
      <c r="K802" s="331"/>
      <c r="L802" s="331"/>
      <c r="M802" s="331"/>
      <c r="O802" s="331"/>
      <c r="P802" s="331"/>
      <c r="U802" s="331"/>
      <c r="V802" s="331"/>
      <c r="W802" s="331"/>
      <c r="Y802" s="331"/>
      <c r="Z802" s="331"/>
      <c r="AB802" s="331"/>
      <c r="AC802" s="331"/>
      <c r="AF802" s="331"/>
      <c r="AG802" s="331"/>
      <c r="AH802" s="331"/>
      <c r="AI802" s="331"/>
      <c r="AJ802" s="331"/>
      <c r="AK802" s="331"/>
      <c r="AL802" s="331"/>
      <c r="AM802" s="331"/>
      <c r="AN802" s="331"/>
      <c r="AO802" s="331"/>
      <c r="AP802" s="331"/>
      <c r="AT802" s="331"/>
    </row>
    <row r="803" spans="2:55">
      <c r="D803" s="331"/>
      <c r="F803" s="331"/>
      <c r="G803" s="331"/>
      <c r="K803" s="331"/>
      <c r="L803" s="331"/>
      <c r="O803" s="331"/>
      <c r="P803" s="331"/>
      <c r="Q803" s="331"/>
      <c r="U803" s="331"/>
      <c r="X803" s="331"/>
      <c r="Y803" s="331"/>
      <c r="Z803" s="331"/>
      <c r="AA803" s="331"/>
      <c r="AC803" s="331"/>
      <c r="AE803" s="331"/>
      <c r="AG803" s="331"/>
      <c r="AH803" s="331"/>
      <c r="AI803" s="331"/>
      <c r="AJ803" s="331"/>
      <c r="AK803" s="331"/>
      <c r="AT803" s="331"/>
      <c r="AU803" s="331"/>
      <c r="AV803" s="331"/>
      <c r="AW803" s="331"/>
      <c r="AX803" s="331"/>
      <c r="AY803" s="331"/>
      <c r="AZ803" s="331"/>
      <c r="BA803" s="331"/>
      <c r="BB803" s="331"/>
      <c r="BC803" s="331"/>
    </row>
    <row r="804" spans="2:55">
      <c r="F804" s="331"/>
      <c r="J804" s="331"/>
      <c r="P804" s="331"/>
      <c r="Q804" s="331"/>
      <c r="S804" s="331"/>
      <c r="T804" s="331"/>
      <c r="U804" s="331"/>
      <c r="W804" s="331"/>
      <c r="X804" s="331"/>
      <c r="AB804" s="331"/>
      <c r="AC804" s="331"/>
      <c r="AD804" s="331"/>
      <c r="AE804" s="331"/>
      <c r="AF804" s="331"/>
      <c r="AH804" s="331"/>
      <c r="AK804" s="331"/>
      <c r="AL804" s="331"/>
      <c r="AM804" s="331"/>
      <c r="AN804" s="331"/>
      <c r="AO804" s="331"/>
      <c r="AP804" s="331"/>
      <c r="AQ804" s="331"/>
      <c r="AR804" s="331"/>
      <c r="AS804" s="331"/>
      <c r="AT804" s="331"/>
      <c r="AU804" s="331"/>
      <c r="AV804" s="331"/>
      <c r="AW804" s="331"/>
      <c r="AX804" s="331"/>
      <c r="AY804" s="331"/>
      <c r="AZ804" s="331"/>
      <c r="BA804" s="331"/>
      <c r="BB804" s="331"/>
      <c r="BC804" s="331"/>
    </row>
    <row r="805" spans="2:55">
      <c r="G805" s="331"/>
      <c r="H805" s="331"/>
      <c r="I805" s="331"/>
      <c r="W805" s="331"/>
      <c r="X805" s="331"/>
      <c r="Y805" s="331"/>
      <c r="Z805" s="331"/>
      <c r="AA805" s="331"/>
      <c r="AB805" s="331"/>
      <c r="AC805" s="331"/>
      <c r="AD805" s="331"/>
      <c r="AG805" s="331"/>
      <c r="AL805" s="331"/>
      <c r="AM805" s="331"/>
      <c r="AN805" s="331"/>
    </row>
    <row r="806" spans="2:55">
      <c r="G806" s="331"/>
      <c r="H806" s="331"/>
      <c r="I806" s="331"/>
      <c r="K806" s="331"/>
      <c r="M806" s="331"/>
      <c r="O806" s="331"/>
      <c r="R806" s="331"/>
      <c r="S806" s="331"/>
      <c r="T806" s="331"/>
      <c r="V806" s="331"/>
      <c r="W806" s="331"/>
      <c r="AA806" s="331"/>
      <c r="AB806" s="331"/>
      <c r="AC806" s="331"/>
      <c r="AG806" s="331"/>
      <c r="AJ806" s="331"/>
      <c r="AK806" s="331"/>
      <c r="AL806" s="331"/>
      <c r="AN806" s="331"/>
    </row>
    <row r="807" spans="2:55">
      <c r="G807" s="331"/>
      <c r="L807" s="331"/>
      <c r="M807" s="331"/>
      <c r="O807" s="331"/>
      <c r="P807" s="331"/>
      <c r="R807" s="331"/>
      <c r="T807" s="331"/>
      <c r="U807" s="331"/>
      <c r="W807" s="331"/>
      <c r="Y807" s="331"/>
      <c r="Z807" s="331"/>
      <c r="AA807" s="331"/>
      <c r="AB807" s="331"/>
      <c r="AC807" s="331"/>
      <c r="AE807" s="331"/>
      <c r="AF807" s="331"/>
      <c r="AG807" s="331"/>
      <c r="AH807" s="331"/>
      <c r="AI807" s="331"/>
      <c r="AJ807" s="331"/>
      <c r="AK807" s="331"/>
      <c r="AL807" s="331"/>
      <c r="AM807" s="331"/>
      <c r="AN807" s="331"/>
      <c r="AO807" s="331"/>
      <c r="AP807" s="331"/>
      <c r="AQ807" s="331"/>
      <c r="AR807" s="331"/>
      <c r="AS807" s="331"/>
      <c r="AT807" s="331"/>
      <c r="AU807" s="331"/>
      <c r="AV807" s="331"/>
      <c r="AW807" s="331"/>
      <c r="AX807" s="331"/>
      <c r="AY807" s="331"/>
      <c r="AZ807" s="331"/>
      <c r="BA807" s="331"/>
      <c r="BB807" s="331"/>
      <c r="BC807" s="331"/>
    </row>
    <row r="808" spans="2:55">
      <c r="E808" s="331"/>
      <c r="G808" s="331"/>
      <c r="K808" s="331"/>
      <c r="N808" s="331"/>
      <c r="O808" s="331"/>
      <c r="P808" s="331"/>
      <c r="Q808" s="331"/>
      <c r="R808" s="331"/>
      <c r="T808" s="331"/>
      <c r="U808" s="331"/>
      <c r="V808" s="331"/>
      <c r="W808" s="331"/>
      <c r="Z808" s="331"/>
      <c r="AC808" s="331"/>
      <c r="AF808" s="331"/>
      <c r="AG808" s="331"/>
      <c r="AH808" s="331"/>
      <c r="AJ808" s="331"/>
      <c r="AK808" s="331"/>
      <c r="AL808" s="331"/>
      <c r="AM808" s="331"/>
      <c r="AN808" s="331"/>
      <c r="AO808" s="331"/>
      <c r="AP808" s="331"/>
      <c r="AQ808" s="331"/>
      <c r="AR808" s="331"/>
      <c r="AS808" s="331"/>
      <c r="AT808" s="331"/>
      <c r="AU808" s="331"/>
      <c r="AV808" s="331"/>
      <c r="AW808" s="331"/>
      <c r="AX808" s="331"/>
      <c r="AY808" s="331"/>
      <c r="AZ808" s="331"/>
      <c r="BA808" s="331"/>
      <c r="BB808" s="331"/>
      <c r="BC808" s="331"/>
    </row>
    <row r="809" spans="2:55">
      <c r="E809" s="331"/>
      <c r="F809" s="331"/>
      <c r="G809" s="331"/>
      <c r="M809" s="331"/>
      <c r="P809" s="331"/>
      <c r="Q809" s="331"/>
      <c r="R809" s="331"/>
      <c r="S809" s="331"/>
      <c r="W809" s="331"/>
      <c r="Z809" s="331"/>
      <c r="AA809" s="331"/>
      <c r="AB809" s="331"/>
      <c r="AE809" s="331"/>
      <c r="AF809" s="331"/>
      <c r="AG809" s="331"/>
      <c r="AH809" s="331"/>
      <c r="AI809" s="331"/>
      <c r="AJ809" s="331"/>
      <c r="AO809" s="331"/>
      <c r="AP809" s="331"/>
    </row>
    <row r="810" spans="2:55">
      <c r="B810" s="331"/>
      <c r="C810" s="331"/>
      <c r="E810" s="331"/>
      <c r="G810" s="331"/>
      <c r="K810" s="331"/>
      <c r="M810" s="331"/>
      <c r="N810" s="331"/>
      <c r="O810" s="331"/>
      <c r="P810" s="331"/>
      <c r="R810" s="331"/>
      <c r="S810" s="331"/>
      <c r="U810" s="331"/>
      <c r="X810" s="331"/>
      <c r="AB810" s="331"/>
      <c r="AC810" s="331"/>
      <c r="AH810" s="331"/>
      <c r="AK810" s="331"/>
      <c r="AL810" s="331"/>
      <c r="AM810" s="331"/>
      <c r="AN810" s="331"/>
      <c r="AO810" s="331"/>
      <c r="AP810" s="331"/>
      <c r="AQ810" s="331"/>
      <c r="AR810" s="331"/>
      <c r="AS810" s="331"/>
      <c r="AT810" s="331"/>
      <c r="AU810" s="331"/>
      <c r="AV810" s="331"/>
      <c r="AW810" s="331"/>
      <c r="AX810" s="331"/>
      <c r="AY810" s="331"/>
      <c r="AZ810" s="331"/>
      <c r="BA810" s="331"/>
      <c r="BB810" s="331"/>
      <c r="BC810" s="331"/>
    </row>
    <row r="811" spans="2:55">
      <c r="D811" s="331"/>
      <c r="G811" s="331"/>
      <c r="L811" s="331"/>
      <c r="M811" s="331"/>
      <c r="O811" s="331"/>
      <c r="P811" s="331"/>
      <c r="S811" s="331"/>
      <c r="T811" s="252"/>
      <c r="U811" s="331"/>
      <c r="W811" s="331"/>
      <c r="Z811" s="331"/>
      <c r="AA811" s="331"/>
      <c r="AB811" s="331"/>
      <c r="AC811" s="331"/>
      <c r="AD811" s="331"/>
      <c r="AE811" s="331"/>
      <c r="AG811" s="331"/>
      <c r="AH811" s="331"/>
      <c r="AJ811" s="331"/>
      <c r="AK811" s="331"/>
      <c r="AL811" s="331"/>
      <c r="AM811" s="331"/>
      <c r="AN811" s="331"/>
      <c r="AO811" s="331"/>
      <c r="AP811" s="331"/>
      <c r="AQ811" s="331"/>
      <c r="AR811" s="331"/>
      <c r="AS811" s="331"/>
      <c r="AT811" s="331"/>
      <c r="AU811" s="331"/>
      <c r="AV811" s="331"/>
      <c r="AW811" s="331"/>
      <c r="AX811" s="331"/>
      <c r="AY811" s="331"/>
      <c r="AZ811" s="331"/>
      <c r="BA811" s="331"/>
      <c r="BB811" s="331"/>
      <c r="BC811" s="331"/>
    </row>
    <row r="812" spans="2:55">
      <c r="G812" s="331"/>
      <c r="I812" s="331"/>
      <c r="N812" s="331"/>
      <c r="O812" s="331"/>
      <c r="P812" s="331"/>
      <c r="Q812" s="331"/>
      <c r="R812" s="331"/>
      <c r="T812" s="331"/>
      <c r="U812" s="331"/>
      <c r="W812" s="331"/>
      <c r="X812" s="331"/>
      <c r="Y812" s="331"/>
      <c r="AA812" s="331"/>
      <c r="AB812" s="331"/>
      <c r="AE812" s="331"/>
      <c r="AF812" s="331"/>
      <c r="AH812" s="331"/>
      <c r="AI812" s="331"/>
      <c r="AJ812" s="331"/>
      <c r="AK812" s="331"/>
      <c r="AL812" s="331"/>
      <c r="AM812" s="331"/>
      <c r="AN812" s="331"/>
      <c r="AO812" s="331"/>
      <c r="AP812" s="331"/>
      <c r="AQ812" s="331"/>
      <c r="AR812" s="331"/>
      <c r="AS812" s="331"/>
      <c r="AT812" s="331"/>
      <c r="AU812" s="331"/>
      <c r="AV812" s="331"/>
      <c r="AW812" s="331"/>
      <c r="AX812" s="331"/>
      <c r="AY812" s="331"/>
      <c r="AZ812" s="331"/>
      <c r="BA812" s="331"/>
      <c r="BB812" s="331"/>
      <c r="BC812" s="331"/>
    </row>
    <row r="813" spans="2:55">
      <c r="F813" s="331"/>
      <c r="K813" s="331"/>
      <c r="L813" s="331"/>
      <c r="V813" s="331"/>
      <c r="X813" s="331"/>
      <c r="Y813" s="331"/>
      <c r="AC813" s="331"/>
      <c r="AF813" s="331"/>
      <c r="AH813" s="331"/>
      <c r="AJ813" s="252"/>
      <c r="AK813" s="331"/>
      <c r="AL813" s="331"/>
      <c r="AM813" s="331"/>
      <c r="AN813" s="331"/>
      <c r="AO813" s="331"/>
      <c r="AP813" s="331"/>
      <c r="AQ813" s="331"/>
      <c r="AR813" s="331"/>
      <c r="AS813" s="331"/>
      <c r="AT813" s="331"/>
      <c r="AU813" s="331"/>
      <c r="AV813" s="331"/>
      <c r="AW813" s="331"/>
      <c r="AX813" s="331"/>
      <c r="AY813" s="331"/>
      <c r="AZ813" s="331"/>
      <c r="BA813" s="331"/>
      <c r="BB813" s="331"/>
      <c r="BC813" s="331"/>
    </row>
    <row r="814" spans="2:55">
      <c r="J814" s="331"/>
      <c r="L814" s="331"/>
      <c r="P814" s="331"/>
      <c r="R814" s="331"/>
      <c r="T814" s="331"/>
      <c r="V814" s="331"/>
      <c r="Z814" s="331"/>
      <c r="AA814" s="331"/>
      <c r="AB814" s="331"/>
      <c r="AD814" s="331"/>
      <c r="AE814" s="331"/>
      <c r="AF814" s="331"/>
      <c r="AH814" s="331"/>
      <c r="AJ814" s="331"/>
      <c r="AK814" s="331"/>
      <c r="AL814" s="331"/>
      <c r="AM814" s="331"/>
      <c r="AN814" s="331"/>
      <c r="AO814" s="331"/>
      <c r="AP814" s="331"/>
      <c r="AQ814" s="331"/>
      <c r="AR814" s="331"/>
      <c r="AS814" s="331"/>
      <c r="AT814" s="331"/>
      <c r="AU814" s="331"/>
      <c r="AV814" s="331"/>
      <c r="AW814" s="331"/>
      <c r="AX814" s="331"/>
      <c r="AY814" s="331"/>
      <c r="AZ814" s="331"/>
      <c r="BA814" s="331"/>
      <c r="BB814" s="331"/>
      <c r="BC814" s="331"/>
    </row>
    <row r="815" spans="2:55">
      <c r="H815" s="331"/>
      <c r="K815" s="331"/>
      <c r="N815" s="331"/>
      <c r="O815" s="331"/>
      <c r="R815" s="331"/>
      <c r="T815" s="331"/>
      <c r="W815" s="331"/>
      <c r="Y815" s="331"/>
      <c r="Z815" s="331"/>
      <c r="AE815" s="331"/>
      <c r="AG815" s="331"/>
      <c r="AH815" s="331"/>
      <c r="AI815" s="331"/>
      <c r="AJ815" s="331"/>
      <c r="AK815" s="331"/>
      <c r="AL815" s="331"/>
      <c r="AM815" s="331"/>
      <c r="AN815" s="331"/>
      <c r="AO815" s="331"/>
      <c r="AP815" s="331"/>
      <c r="AQ815" s="331"/>
      <c r="AR815" s="331"/>
      <c r="AS815" s="331"/>
      <c r="AT815" s="331"/>
      <c r="AU815" s="331"/>
      <c r="AV815" s="331"/>
      <c r="AW815" s="331"/>
      <c r="AX815" s="331"/>
      <c r="AY815" s="331"/>
      <c r="AZ815" s="331"/>
      <c r="BA815" s="331"/>
      <c r="BB815" s="331"/>
      <c r="BC815" s="331"/>
    </row>
    <row r="816" spans="2:55">
      <c r="D816" s="331"/>
      <c r="E816" s="331"/>
      <c r="F816" s="331"/>
      <c r="H816" s="331"/>
      <c r="K816" s="331"/>
      <c r="N816" s="331"/>
      <c r="P816" s="331"/>
      <c r="S816" s="331"/>
      <c r="T816" s="331"/>
      <c r="U816" s="331"/>
      <c r="W816" s="331"/>
      <c r="AB816" s="331"/>
      <c r="AC816" s="331"/>
      <c r="AD816" s="331"/>
      <c r="AF816" s="331"/>
      <c r="AH816" s="331"/>
      <c r="AI816" s="331"/>
      <c r="AJ816" s="331"/>
      <c r="AK816" s="331"/>
      <c r="AL816" s="331"/>
      <c r="AM816" s="331"/>
      <c r="AN816" s="331"/>
      <c r="AO816" s="331"/>
      <c r="AP816" s="331"/>
      <c r="AQ816" s="331"/>
      <c r="AR816" s="331"/>
      <c r="AS816" s="331"/>
      <c r="AT816" s="331"/>
      <c r="AU816" s="331"/>
      <c r="AV816" s="331"/>
      <c r="AW816" s="331"/>
      <c r="AX816" s="331"/>
      <c r="AY816" s="331"/>
      <c r="AZ816" s="331"/>
      <c r="BA816" s="331"/>
      <c r="BB816" s="331"/>
      <c r="BC816" s="331"/>
    </row>
    <row r="817" spans="2:55">
      <c r="J817" s="331"/>
      <c r="L817" s="331"/>
      <c r="M817" s="331"/>
      <c r="N817" s="331"/>
      <c r="P817" s="331"/>
      <c r="Q817" s="252"/>
      <c r="R817" s="331"/>
      <c r="S817" s="331"/>
      <c r="Y817" s="331"/>
      <c r="Z817" s="331"/>
      <c r="AA817" s="331"/>
      <c r="AB817" s="331"/>
      <c r="AE817" s="331"/>
      <c r="AG817" s="331"/>
      <c r="AH817" s="331"/>
      <c r="AJ817" s="331"/>
      <c r="AK817" s="331"/>
      <c r="AL817" s="331"/>
      <c r="AM817" s="331"/>
      <c r="AN817" s="331"/>
      <c r="AO817" s="331"/>
    </row>
    <row r="818" spans="2:55">
      <c r="H818" s="331"/>
      <c r="K818" s="331"/>
      <c r="O818" s="331"/>
      <c r="P818" s="331"/>
      <c r="Q818" s="331"/>
      <c r="R818" s="331"/>
      <c r="S818" s="331"/>
      <c r="T818" s="331"/>
      <c r="W818" s="331"/>
      <c r="Z818" s="331"/>
      <c r="AA818" s="331"/>
      <c r="AB818" s="331"/>
      <c r="AF818" s="331"/>
      <c r="AI818" s="331"/>
      <c r="AJ818" s="331"/>
      <c r="AK818" s="331"/>
      <c r="AL818" s="331"/>
      <c r="AM818" s="331"/>
      <c r="AN818" s="331"/>
      <c r="AO818" s="331"/>
      <c r="AP818" s="331"/>
    </row>
    <row r="819" spans="2:55">
      <c r="F819" s="331"/>
      <c r="H819" s="331"/>
      <c r="K819" s="331"/>
      <c r="L819" s="331"/>
      <c r="M819" s="331"/>
      <c r="N819" s="331"/>
      <c r="P819" s="331"/>
      <c r="Q819" s="331"/>
      <c r="U819" s="331"/>
      <c r="V819" s="331"/>
      <c r="X819" s="331"/>
      <c r="AB819" s="331"/>
      <c r="AE819" s="331"/>
      <c r="AI819" s="331"/>
      <c r="AK819" s="331"/>
      <c r="AL819" s="331"/>
      <c r="AM819" s="331"/>
    </row>
    <row r="820" spans="2:55">
      <c r="I820" s="331"/>
      <c r="M820" s="331"/>
      <c r="N820" s="331"/>
      <c r="S820" s="331"/>
      <c r="T820" s="331"/>
      <c r="V820" s="331"/>
      <c r="AC820" s="331"/>
      <c r="AD820" s="331"/>
      <c r="AE820" s="331"/>
      <c r="AF820" s="331"/>
      <c r="AG820" s="331"/>
      <c r="AH820" s="331"/>
      <c r="AI820" s="331"/>
      <c r="AJ820" s="331"/>
      <c r="AN820" s="331"/>
      <c r="AO820" s="331"/>
      <c r="AP820" s="331"/>
    </row>
    <row r="821" spans="2:55">
      <c r="F821" s="331"/>
      <c r="L821" s="331"/>
      <c r="P821" s="331"/>
      <c r="R821" s="331"/>
      <c r="S821" s="331"/>
      <c r="T821" s="331"/>
      <c r="U821" s="331"/>
      <c r="V821" s="331"/>
      <c r="X821" s="331"/>
      <c r="Z821" s="331"/>
      <c r="AA821" s="331"/>
      <c r="AB821" s="331"/>
      <c r="AE821" s="331"/>
      <c r="AF821" s="331"/>
      <c r="AG821" s="331"/>
      <c r="AH821" s="331"/>
      <c r="AI821" s="331"/>
      <c r="AK821" s="331"/>
      <c r="AL821" s="331"/>
      <c r="AM821" s="331"/>
      <c r="AN821" s="331"/>
      <c r="AO821" s="331"/>
      <c r="AP821" s="331"/>
      <c r="AQ821" s="331"/>
      <c r="AR821" s="331"/>
      <c r="AS821" s="331"/>
      <c r="AT821" s="331"/>
      <c r="AU821" s="331"/>
      <c r="AV821" s="331"/>
      <c r="AW821" s="331"/>
      <c r="AX821" s="331"/>
      <c r="AY821" s="331"/>
      <c r="AZ821" s="331"/>
      <c r="BA821" s="331"/>
      <c r="BB821" s="331"/>
      <c r="BC821" s="331"/>
    </row>
    <row r="822" spans="2:55">
      <c r="F822" s="331"/>
      <c r="J822" s="331"/>
      <c r="K822" s="331"/>
      <c r="L822" s="331"/>
      <c r="N822" s="331"/>
      <c r="P822" s="331"/>
      <c r="Q822" s="331"/>
      <c r="R822" s="331"/>
      <c r="S822" s="331"/>
      <c r="U822" s="331"/>
      <c r="W822" s="331"/>
      <c r="Y822" s="331"/>
      <c r="Z822" s="331"/>
      <c r="AD822" s="331"/>
      <c r="AF822" s="331"/>
      <c r="AG822" s="331"/>
      <c r="AJ822" s="331"/>
      <c r="AL822" s="331"/>
      <c r="AM822" s="331"/>
      <c r="AN822" s="331"/>
      <c r="AO822" s="331"/>
      <c r="AP822" s="331"/>
      <c r="AQ822" s="331"/>
      <c r="AR822" s="331"/>
      <c r="AS822" s="331"/>
      <c r="AT822" s="331"/>
      <c r="AU822" s="331"/>
      <c r="AV822" s="331"/>
      <c r="AW822" s="331"/>
      <c r="AX822" s="331"/>
      <c r="AY822" s="331"/>
      <c r="AZ822" s="331"/>
      <c r="BA822" s="331"/>
      <c r="BB822" s="331"/>
      <c r="BC822" s="331"/>
    </row>
    <row r="823" spans="2:55">
      <c r="F823" s="331"/>
      <c r="J823" s="331"/>
      <c r="K823" s="331"/>
      <c r="L823" s="331"/>
      <c r="O823" s="331"/>
      <c r="S823" s="331"/>
      <c r="T823" s="331"/>
      <c r="X823" s="331"/>
      <c r="Y823" s="331"/>
      <c r="AA823" s="331"/>
      <c r="AF823" s="331"/>
      <c r="AH823" s="331"/>
      <c r="AI823" s="331"/>
      <c r="AJ823" s="331"/>
      <c r="AK823" s="331"/>
      <c r="AL823" s="331"/>
      <c r="AN823" s="331"/>
      <c r="AQ823" s="331"/>
    </row>
    <row r="824" spans="2:55">
      <c r="D824" s="331"/>
      <c r="E824" s="331"/>
      <c r="G824" s="331"/>
      <c r="K824" s="331"/>
      <c r="P824" s="331"/>
      <c r="R824" s="331"/>
      <c r="X824" s="331"/>
      <c r="Y824" s="331"/>
      <c r="AA824" s="331"/>
      <c r="AD824" s="331"/>
      <c r="AE824" s="331"/>
      <c r="AF824" s="331"/>
      <c r="AG824" s="331"/>
      <c r="AH824" s="331"/>
      <c r="AI824" s="331"/>
      <c r="AK824" s="331"/>
      <c r="AL824" s="331"/>
      <c r="AM824" s="331"/>
      <c r="AN824" s="331"/>
      <c r="AO824" s="331"/>
      <c r="AP824" s="331"/>
      <c r="AQ824" s="331"/>
      <c r="AR824" s="331"/>
      <c r="AS824" s="331"/>
      <c r="AT824" s="331"/>
      <c r="AU824" s="331"/>
      <c r="AV824" s="331"/>
      <c r="AW824" s="331"/>
      <c r="AX824" s="331"/>
      <c r="AY824" s="331"/>
      <c r="AZ824" s="331"/>
      <c r="BA824" s="331"/>
      <c r="BB824" s="331"/>
      <c r="BC824" s="331"/>
    </row>
    <row r="825" spans="2:55">
      <c r="H825" s="331"/>
      <c r="L825" s="331"/>
      <c r="M825" s="331"/>
      <c r="O825" s="331"/>
      <c r="Q825" s="331"/>
      <c r="T825" s="331"/>
      <c r="V825" s="331"/>
      <c r="Y825" s="331"/>
      <c r="Z825" s="331"/>
      <c r="AA825" s="331"/>
      <c r="AB825" s="331"/>
      <c r="AC825" s="331"/>
      <c r="AD825" s="331"/>
      <c r="AF825" s="331"/>
      <c r="AG825" s="331"/>
      <c r="AI825" s="331"/>
      <c r="AK825" s="331"/>
      <c r="AL825" s="331"/>
      <c r="AM825" s="331"/>
      <c r="AR825" s="331"/>
      <c r="AS825" s="331"/>
    </row>
    <row r="826" spans="2:55">
      <c r="G826" s="331"/>
      <c r="I826" s="331"/>
      <c r="J826" s="331"/>
      <c r="K826" s="331"/>
      <c r="P826" s="331"/>
      <c r="Q826" s="331"/>
      <c r="R826" s="331"/>
      <c r="S826" s="331"/>
      <c r="T826" s="331"/>
      <c r="U826" s="331"/>
      <c r="X826" s="331"/>
      <c r="Z826" s="331"/>
      <c r="AC826" s="331"/>
      <c r="AI826" s="331"/>
      <c r="AJ826" s="331"/>
      <c r="AK826" s="331"/>
      <c r="AM826" s="331"/>
      <c r="AN826" s="331"/>
      <c r="AO826" s="331"/>
      <c r="AP826" s="331"/>
      <c r="AQ826" s="331"/>
      <c r="AR826" s="331"/>
      <c r="AS826" s="331"/>
      <c r="AT826" s="331"/>
      <c r="AU826" s="331"/>
      <c r="AV826" s="331"/>
      <c r="AW826" s="331"/>
      <c r="AX826" s="331"/>
      <c r="AY826" s="331"/>
      <c r="AZ826" s="331"/>
      <c r="BA826" s="331"/>
      <c r="BB826" s="331"/>
      <c r="BC826" s="331"/>
    </row>
    <row r="827" spans="2:55">
      <c r="C827" s="331"/>
      <c r="F827" s="331"/>
      <c r="I827" s="331"/>
      <c r="J827" s="331"/>
      <c r="P827" s="331"/>
      <c r="Q827" s="331"/>
      <c r="S827" s="331"/>
      <c r="T827" s="331"/>
      <c r="V827" s="331"/>
      <c r="Y827" s="331"/>
      <c r="Z827" s="331"/>
      <c r="AB827" s="331"/>
      <c r="AD827" s="331"/>
      <c r="AE827" s="331"/>
      <c r="AH827" s="331"/>
      <c r="AJ827" s="331"/>
      <c r="AK827" s="331"/>
      <c r="AM827" s="331"/>
      <c r="AN827" s="331"/>
      <c r="AO827" s="331"/>
    </row>
    <row r="828" spans="2:55">
      <c r="F828" s="331"/>
      <c r="G828" s="331"/>
      <c r="H828" s="331"/>
      <c r="I828" s="331"/>
      <c r="L828" s="329"/>
      <c r="M828" s="331"/>
      <c r="Q828" s="331"/>
      <c r="R828" s="331"/>
      <c r="V828" s="331"/>
      <c r="W828" s="331"/>
      <c r="X828" s="331"/>
      <c r="Z828" s="331"/>
      <c r="AA828" s="331"/>
      <c r="AC828" s="331"/>
      <c r="AD828" s="331"/>
      <c r="AE828" s="331"/>
      <c r="AF828" s="331"/>
      <c r="AG828" s="331"/>
      <c r="AH828" s="331"/>
      <c r="AI828" s="331"/>
      <c r="AK828" s="331"/>
      <c r="AL828" s="331"/>
      <c r="AQ828" s="331"/>
      <c r="AT828" s="331"/>
    </row>
    <row r="829" spans="2:55">
      <c r="E829" s="331"/>
      <c r="G829" s="331"/>
      <c r="K829" s="331"/>
      <c r="M829" s="331"/>
      <c r="O829" s="331"/>
      <c r="S829" s="331"/>
      <c r="T829" s="331"/>
      <c r="V829" s="331"/>
      <c r="W829" s="331"/>
      <c r="X829" s="331"/>
      <c r="Z829" s="331"/>
      <c r="AA829" s="331"/>
      <c r="AC829" s="331"/>
      <c r="AE829" s="331"/>
      <c r="AG829" s="331"/>
      <c r="AH829" s="331"/>
      <c r="AJ829" s="331"/>
      <c r="AK829" s="331"/>
      <c r="AL829" s="331"/>
      <c r="AM829" s="331"/>
      <c r="AN829" s="331"/>
      <c r="AO829" s="331"/>
      <c r="AP829" s="331"/>
      <c r="AQ829" s="331"/>
      <c r="AR829" s="331"/>
      <c r="AS829" s="331"/>
      <c r="AT829" s="331"/>
      <c r="AU829" s="331"/>
      <c r="AV829" s="331"/>
      <c r="AW829" s="331"/>
      <c r="AX829" s="331"/>
      <c r="AY829" s="331"/>
      <c r="AZ829" s="331"/>
      <c r="BA829" s="331"/>
      <c r="BB829" s="331"/>
      <c r="BC829" s="331"/>
    </row>
    <row r="830" spans="2:55">
      <c r="E830" s="331"/>
      <c r="F830" s="331"/>
      <c r="I830" s="331"/>
      <c r="N830" s="331"/>
      <c r="O830" s="331"/>
      <c r="P830" s="331"/>
      <c r="R830" s="331"/>
      <c r="S830" s="331"/>
      <c r="T830" s="331"/>
      <c r="U830" s="331"/>
      <c r="V830" s="331"/>
      <c r="W830" s="331"/>
      <c r="Y830" s="331"/>
      <c r="Z830" s="331"/>
      <c r="AA830" s="331"/>
      <c r="AC830" s="331"/>
      <c r="AD830" s="252"/>
      <c r="AF830" s="331"/>
      <c r="AI830" s="331"/>
      <c r="AJ830" s="331"/>
      <c r="AK830" s="331"/>
      <c r="AL830" s="331"/>
      <c r="AM830" s="331"/>
      <c r="AN830" s="331"/>
      <c r="AO830" s="331"/>
      <c r="AP830" s="331"/>
      <c r="AQ830" s="331"/>
      <c r="AR830" s="331"/>
      <c r="AS830" s="331"/>
      <c r="AT830" s="331"/>
      <c r="AU830" s="331"/>
      <c r="AV830" s="331"/>
      <c r="AW830" s="331"/>
      <c r="AX830" s="331"/>
      <c r="AY830" s="331"/>
      <c r="AZ830" s="331"/>
      <c r="BA830" s="331"/>
      <c r="BB830" s="331"/>
      <c r="BC830" s="331"/>
    </row>
    <row r="831" spans="2:55">
      <c r="G831" s="331"/>
      <c r="H831" s="331"/>
      <c r="I831" s="331"/>
      <c r="L831" s="331"/>
      <c r="N831" s="331"/>
      <c r="P831" s="331"/>
      <c r="R831" s="331"/>
      <c r="S831" s="331"/>
      <c r="T831" s="331"/>
      <c r="U831" s="331"/>
      <c r="W831" s="331"/>
      <c r="Y831" s="331"/>
      <c r="Z831" s="331"/>
      <c r="AA831" s="331"/>
      <c r="AB831" s="331"/>
      <c r="AC831" s="331"/>
      <c r="AE831" s="331"/>
      <c r="AF831" s="331"/>
      <c r="AI831" s="331"/>
      <c r="AJ831" s="331"/>
      <c r="AK831" s="331"/>
      <c r="AM831" s="331"/>
    </row>
    <row r="832" spans="2:55">
      <c r="B832" s="331"/>
      <c r="D832" s="331"/>
      <c r="H832" s="331"/>
      <c r="J832" s="331"/>
      <c r="K832" s="331"/>
      <c r="L832" s="331"/>
      <c r="S832" s="331"/>
      <c r="T832" s="331"/>
      <c r="U832" s="331"/>
      <c r="V832" s="331"/>
      <c r="W832" s="331"/>
      <c r="AB832" s="331"/>
      <c r="AD832" s="331"/>
      <c r="AF832" s="331"/>
      <c r="AH832" s="331"/>
      <c r="AJ832" s="331"/>
      <c r="AL832" s="331"/>
      <c r="AM832" s="331"/>
      <c r="AO832" s="331"/>
      <c r="AP832" s="331"/>
    </row>
    <row r="833" spans="3:55">
      <c r="F833" s="331"/>
      <c r="G833" s="331"/>
      <c r="J833" s="331"/>
      <c r="K833" s="331"/>
      <c r="N833" s="331"/>
      <c r="O833" s="331"/>
      <c r="R833" s="331"/>
      <c r="S833" s="331"/>
      <c r="T833" s="331"/>
      <c r="U833" s="331"/>
      <c r="X833" s="331"/>
      <c r="AA833" s="331"/>
      <c r="AD833" s="331"/>
      <c r="AE833" s="331"/>
      <c r="AF833" s="331"/>
      <c r="AH833" s="331"/>
      <c r="AI833" s="331"/>
      <c r="AK833" s="331"/>
      <c r="AL833" s="331"/>
      <c r="AM833" s="331"/>
      <c r="AN833" s="331"/>
      <c r="AO833" s="331"/>
      <c r="AP833" s="331"/>
      <c r="AQ833" s="331"/>
      <c r="AR833" s="331"/>
      <c r="AS833" s="331"/>
      <c r="AT833" s="331"/>
      <c r="AU833" s="331"/>
      <c r="AV833" s="331"/>
      <c r="AW833" s="331"/>
      <c r="AX833" s="331"/>
      <c r="AY833" s="331"/>
      <c r="AZ833" s="331"/>
      <c r="BA833" s="331"/>
      <c r="BB833" s="331"/>
      <c r="BC833" s="331"/>
    </row>
    <row r="834" spans="3:55">
      <c r="I834" s="331"/>
      <c r="Q834" s="331"/>
      <c r="V834" s="331"/>
      <c r="W834" s="331"/>
      <c r="Y834" s="331"/>
      <c r="AA834" s="331"/>
      <c r="AB834" s="331"/>
      <c r="AC834" s="331"/>
      <c r="AG834" s="331"/>
      <c r="AH834" s="331"/>
      <c r="AI834" s="331"/>
      <c r="AJ834" s="331"/>
      <c r="AL834" s="331"/>
      <c r="AM834" s="331"/>
      <c r="AN834" s="331"/>
      <c r="AO834" s="331"/>
      <c r="AP834" s="331"/>
      <c r="AQ834" s="331"/>
      <c r="AR834" s="331"/>
      <c r="AS834" s="331"/>
      <c r="AT834" s="331"/>
      <c r="AU834" s="331"/>
      <c r="AV834" s="331"/>
      <c r="AW834" s="331"/>
      <c r="AX834" s="331"/>
      <c r="AY834" s="331"/>
      <c r="AZ834" s="331"/>
      <c r="BA834" s="331"/>
      <c r="BB834" s="331"/>
      <c r="BC834" s="331"/>
    </row>
    <row r="835" spans="3:55">
      <c r="F835" s="331"/>
      <c r="G835" s="331"/>
      <c r="K835" s="331"/>
      <c r="Q835" s="331"/>
      <c r="U835" s="331"/>
      <c r="W835" s="331"/>
      <c r="Y835" s="331"/>
      <c r="AA835" s="331"/>
      <c r="AB835" s="331"/>
      <c r="AD835" s="331"/>
      <c r="AE835" s="331"/>
      <c r="AF835" s="331"/>
      <c r="AG835" s="331"/>
      <c r="AH835" s="331"/>
      <c r="AI835" s="331"/>
      <c r="AK835" s="331"/>
      <c r="AM835" s="331"/>
      <c r="AO835" s="331"/>
    </row>
    <row r="836" spans="3:55">
      <c r="G836" s="331"/>
      <c r="I836" s="331"/>
      <c r="K836" s="331"/>
      <c r="N836" s="331"/>
      <c r="P836" s="331"/>
      <c r="Q836" s="331"/>
      <c r="S836" s="331"/>
      <c r="T836" s="331"/>
      <c r="W836" s="331"/>
      <c r="X836" s="331"/>
      <c r="Y836" s="331"/>
      <c r="Z836" s="331"/>
      <c r="AG836" s="331"/>
      <c r="AH836" s="331"/>
      <c r="AJ836" s="331"/>
      <c r="AK836" s="331"/>
      <c r="AL836" s="331"/>
      <c r="AO836" s="331"/>
      <c r="AR836" s="331"/>
      <c r="AS836" s="331"/>
      <c r="AT836" s="331"/>
      <c r="AU836" s="331"/>
      <c r="AV836" s="331"/>
      <c r="AW836" s="331"/>
      <c r="AX836" s="331"/>
      <c r="AY836" s="331"/>
      <c r="AZ836" s="331"/>
      <c r="BA836" s="331"/>
      <c r="BB836" s="331"/>
      <c r="BC836" s="331"/>
    </row>
    <row r="837" spans="3:55">
      <c r="H837" s="331"/>
      <c r="L837" s="331"/>
      <c r="M837" s="331"/>
      <c r="N837" s="331"/>
      <c r="R837" s="331"/>
      <c r="V837" s="331"/>
      <c r="Y837" s="331"/>
      <c r="Z837" s="331"/>
      <c r="AA837" s="331"/>
      <c r="AB837" s="331"/>
      <c r="AC837" s="331"/>
      <c r="AF837" s="331"/>
      <c r="AG837" s="331"/>
      <c r="AI837" s="331"/>
      <c r="AJ837" s="331"/>
      <c r="AM837" s="331"/>
      <c r="AN837" s="331"/>
      <c r="AO837" s="331"/>
      <c r="AP837" s="331"/>
      <c r="AQ837" s="331"/>
      <c r="AR837" s="331"/>
      <c r="AS837" s="331"/>
      <c r="AT837" s="331"/>
      <c r="AU837" s="331"/>
      <c r="AV837" s="331"/>
      <c r="AW837" s="331"/>
      <c r="AX837" s="331"/>
      <c r="AY837" s="331"/>
      <c r="AZ837" s="331"/>
      <c r="BA837" s="331"/>
      <c r="BB837" s="331"/>
      <c r="BC837" s="331"/>
    </row>
    <row r="838" spans="3:55">
      <c r="C838" s="331"/>
      <c r="E838" s="331"/>
      <c r="H838" s="331"/>
      <c r="L838" s="331"/>
      <c r="P838" s="331"/>
      <c r="S838" s="331"/>
      <c r="T838" s="331"/>
      <c r="Z838" s="331"/>
      <c r="AB838" s="331"/>
      <c r="AE838" s="331"/>
      <c r="AF838" s="331"/>
      <c r="AG838" s="331"/>
      <c r="AH838" s="331"/>
      <c r="AK838" s="331"/>
      <c r="AL838" s="331"/>
      <c r="AM838" s="331"/>
      <c r="AP838" s="331"/>
      <c r="AU838" s="331"/>
      <c r="AV838" s="331"/>
      <c r="AW838" s="331"/>
      <c r="AX838" s="331"/>
      <c r="AY838" s="331"/>
      <c r="AZ838" s="331"/>
      <c r="BA838" s="331"/>
      <c r="BB838" s="331"/>
      <c r="BC838" s="331"/>
    </row>
    <row r="839" spans="3:55">
      <c r="N839" s="331"/>
      <c r="O839" s="331"/>
      <c r="P839" s="331"/>
      <c r="Q839" s="331"/>
      <c r="V839" s="331"/>
      <c r="W839" s="331"/>
      <c r="X839" s="331"/>
      <c r="Z839" s="331"/>
      <c r="AB839" s="331"/>
      <c r="AC839" s="331"/>
      <c r="AD839" s="331"/>
      <c r="AE839" s="331"/>
      <c r="AF839" s="331"/>
      <c r="AH839" s="331"/>
      <c r="AI839" s="331"/>
      <c r="AJ839" s="331"/>
      <c r="AK839" s="331"/>
      <c r="AO839" s="331"/>
    </row>
    <row r="840" spans="3:55">
      <c r="I840" s="331"/>
      <c r="P840" s="331"/>
      <c r="Q840" s="331"/>
      <c r="S840" s="331"/>
      <c r="T840" s="331"/>
      <c r="U840" s="331"/>
      <c r="W840" s="331"/>
      <c r="X840" s="331"/>
      <c r="Y840" s="331"/>
      <c r="Z840" s="331"/>
      <c r="AA840" s="331"/>
      <c r="AC840" s="331"/>
      <c r="AD840" s="331"/>
      <c r="AG840" s="331"/>
      <c r="AH840" s="331"/>
      <c r="AI840" s="331"/>
      <c r="AK840" s="331"/>
      <c r="AL840" s="331"/>
      <c r="AM840" s="331"/>
      <c r="AN840" s="331"/>
      <c r="AO840" s="331"/>
      <c r="AP840" s="331"/>
      <c r="AT840" s="331"/>
    </row>
    <row r="841" spans="3:55">
      <c r="L841" s="331"/>
      <c r="M841" s="331"/>
      <c r="O841" s="331"/>
      <c r="P841" s="331"/>
      <c r="Q841" s="331"/>
      <c r="V841" s="252"/>
      <c r="W841" s="331"/>
      <c r="X841" s="331"/>
      <c r="AC841" s="331"/>
      <c r="AI841" s="331"/>
      <c r="AJ841" s="331"/>
      <c r="AK841" s="331"/>
      <c r="AL841" s="331"/>
      <c r="AM841" s="331"/>
      <c r="AT841" s="331"/>
    </row>
    <row r="842" spans="3:55">
      <c r="I842" s="331"/>
      <c r="J842" s="331"/>
      <c r="K842" s="331"/>
      <c r="L842" s="331"/>
      <c r="N842" s="331"/>
      <c r="R842" s="331"/>
      <c r="S842" s="331"/>
      <c r="W842" s="331"/>
      <c r="X842" s="331"/>
      <c r="Y842" s="331"/>
      <c r="AA842" s="331"/>
      <c r="AB842" s="331"/>
      <c r="AC842" s="331"/>
      <c r="AD842" s="331"/>
      <c r="AF842" s="331"/>
      <c r="AI842" s="331"/>
      <c r="AJ842" s="331"/>
      <c r="AK842" s="331"/>
      <c r="AL842" s="331"/>
      <c r="AM842" s="331"/>
      <c r="AN842" s="331"/>
      <c r="AO842" s="331"/>
      <c r="AP842" s="331"/>
      <c r="AQ842" s="331"/>
      <c r="AR842" s="331"/>
      <c r="AS842" s="331"/>
      <c r="AT842" s="331"/>
      <c r="AU842" s="331"/>
      <c r="AV842" s="331"/>
      <c r="AW842" s="331"/>
      <c r="AX842" s="331"/>
      <c r="AY842" s="331"/>
      <c r="AZ842" s="331"/>
      <c r="BA842" s="331"/>
      <c r="BB842" s="331"/>
      <c r="BC842" s="331"/>
    </row>
    <row r="843" spans="3:55">
      <c r="C843" s="331"/>
      <c r="E843" s="331"/>
      <c r="N843" s="331"/>
      <c r="P843" s="331"/>
      <c r="S843" s="331"/>
      <c r="T843" s="331"/>
      <c r="V843" s="331"/>
      <c r="W843" s="331"/>
      <c r="Y843" s="331"/>
      <c r="Z843" s="331"/>
      <c r="AD843" s="331"/>
      <c r="AF843" s="331"/>
      <c r="AG843" s="331"/>
      <c r="AI843" s="331"/>
      <c r="AJ843" s="331"/>
      <c r="AK843" s="331"/>
      <c r="AL843" s="331"/>
      <c r="AM843" s="331"/>
      <c r="AN843" s="331"/>
      <c r="AO843" s="331"/>
      <c r="AP843" s="331"/>
      <c r="AQ843" s="331"/>
      <c r="AR843" s="331"/>
      <c r="AS843" s="331"/>
      <c r="AT843" s="331"/>
      <c r="AU843" s="331"/>
      <c r="AV843" s="331"/>
      <c r="AW843" s="331"/>
      <c r="AX843" s="331"/>
      <c r="AY843" s="331"/>
      <c r="AZ843" s="331"/>
      <c r="BA843" s="331"/>
      <c r="BB843" s="331"/>
      <c r="BC843" s="331"/>
    </row>
    <row r="844" spans="3:55">
      <c r="M844" s="331"/>
      <c r="N844" s="331"/>
      <c r="O844" s="331"/>
      <c r="P844" s="331"/>
      <c r="S844" s="331"/>
      <c r="T844" s="331"/>
      <c r="U844" s="331"/>
      <c r="Y844" s="331"/>
      <c r="Z844" s="331"/>
      <c r="AA844" s="331"/>
      <c r="AD844" s="331"/>
      <c r="AF844" s="331"/>
      <c r="AG844" s="331"/>
      <c r="AK844" s="331"/>
      <c r="AL844" s="331"/>
      <c r="AM844" s="331"/>
      <c r="AN844" s="331"/>
      <c r="AO844" s="331"/>
      <c r="AP844" s="331"/>
      <c r="AQ844" s="331"/>
      <c r="AR844" s="331"/>
      <c r="AS844" s="331"/>
      <c r="AT844" s="331"/>
      <c r="AU844" s="331"/>
      <c r="AV844" s="331"/>
      <c r="AW844" s="331"/>
      <c r="AX844" s="331"/>
      <c r="AY844" s="331"/>
      <c r="AZ844" s="331"/>
      <c r="BA844" s="331"/>
      <c r="BB844" s="331"/>
      <c r="BC844" s="331"/>
    </row>
    <row r="845" spans="3:55">
      <c r="F845" s="331"/>
      <c r="G845" s="331"/>
      <c r="J845" s="331"/>
      <c r="K845" s="331"/>
      <c r="L845" s="331"/>
      <c r="M845" s="331"/>
      <c r="Q845" s="331"/>
      <c r="T845" s="331"/>
      <c r="V845" s="331"/>
      <c r="Z845" s="331"/>
      <c r="AA845" s="331"/>
      <c r="AB845" s="331"/>
      <c r="AD845" s="331"/>
      <c r="AE845" s="331"/>
      <c r="AG845" s="331"/>
      <c r="AI845" s="331"/>
      <c r="AK845" s="331"/>
      <c r="AL845" s="331"/>
      <c r="AM845" s="331"/>
      <c r="AN845" s="331"/>
      <c r="AO845" s="331"/>
      <c r="AP845" s="331"/>
      <c r="AQ845" s="331"/>
      <c r="AR845" s="331"/>
      <c r="AS845" s="331"/>
      <c r="AT845" s="331"/>
      <c r="AU845" s="331"/>
      <c r="AV845" s="331"/>
      <c r="AW845" s="331"/>
      <c r="AX845" s="331"/>
      <c r="AY845" s="331"/>
      <c r="AZ845" s="331"/>
      <c r="BA845" s="331"/>
      <c r="BB845" s="331"/>
      <c r="BC845" s="331"/>
    </row>
    <row r="846" spans="3:55">
      <c r="I846" s="331"/>
      <c r="K846" s="331"/>
      <c r="L846" s="331"/>
      <c r="M846" s="331"/>
      <c r="Q846" s="331"/>
      <c r="R846" s="331"/>
      <c r="T846" s="331"/>
      <c r="U846" s="331"/>
      <c r="Z846" s="331"/>
      <c r="AB846" s="331"/>
      <c r="AD846" s="331"/>
      <c r="AF846" s="331"/>
      <c r="AK846" s="331"/>
      <c r="AL846" s="331"/>
      <c r="AM846" s="331"/>
      <c r="AN846" s="331"/>
      <c r="AO846" s="331"/>
      <c r="AP846" s="331"/>
      <c r="AQ846" s="331"/>
      <c r="AR846" s="331"/>
      <c r="AS846" s="331"/>
      <c r="AT846" s="331"/>
      <c r="AU846" s="331"/>
      <c r="AV846" s="331"/>
      <c r="AW846" s="331"/>
      <c r="AX846" s="331"/>
      <c r="AY846" s="331"/>
      <c r="AZ846" s="331"/>
      <c r="BA846" s="331"/>
      <c r="BB846" s="331"/>
      <c r="BC846" s="331"/>
    </row>
    <row r="847" spans="3:55">
      <c r="E847" s="331"/>
      <c r="F847" s="331"/>
      <c r="H847" s="331"/>
      <c r="J847" s="331"/>
      <c r="M847" s="331"/>
      <c r="O847" s="331"/>
      <c r="P847" s="331"/>
      <c r="V847" s="331"/>
      <c r="W847" s="331"/>
      <c r="X847" s="331"/>
      <c r="AA847" s="331"/>
      <c r="AB847" s="331"/>
      <c r="AD847" s="331"/>
      <c r="AE847" s="331"/>
      <c r="AF847" s="331"/>
      <c r="AG847" s="331"/>
      <c r="AH847" s="331"/>
      <c r="AJ847" s="331"/>
      <c r="AK847" s="331"/>
      <c r="AL847" s="331"/>
      <c r="AM847" s="331"/>
      <c r="AN847" s="331"/>
      <c r="AO847" s="331"/>
      <c r="AP847" s="331"/>
      <c r="AQ847" s="331"/>
      <c r="AR847" s="331"/>
      <c r="AS847" s="331"/>
      <c r="AT847" s="331"/>
      <c r="AU847" s="331"/>
      <c r="AV847" s="331"/>
      <c r="AW847" s="331"/>
      <c r="AX847" s="331"/>
      <c r="AY847" s="331"/>
      <c r="AZ847" s="331"/>
      <c r="BA847" s="331"/>
      <c r="BB847" s="331"/>
      <c r="BC847" s="331"/>
    </row>
    <row r="848" spans="3:55">
      <c r="H848" s="331"/>
      <c r="L848" s="331"/>
      <c r="Q848" s="331"/>
      <c r="R848" s="331"/>
      <c r="T848" s="331"/>
      <c r="U848" s="331"/>
      <c r="X848" s="331"/>
      <c r="Y848" s="331"/>
      <c r="AB848" s="331"/>
      <c r="AC848" s="331"/>
      <c r="AE848" s="331"/>
      <c r="AI848" s="331"/>
      <c r="AJ848" s="331"/>
      <c r="AL848" s="331"/>
      <c r="AP848" s="331"/>
      <c r="AQ848" s="331"/>
    </row>
    <row r="849" spans="2:55">
      <c r="L849" s="331"/>
      <c r="N849" s="331"/>
      <c r="O849" s="331"/>
      <c r="P849" s="331"/>
      <c r="Q849" s="331"/>
      <c r="R849" s="331"/>
      <c r="S849" s="331"/>
      <c r="T849" s="331"/>
      <c r="V849" s="331"/>
      <c r="W849" s="331"/>
      <c r="X849" s="331"/>
      <c r="Y849" s="331"/>
      <c r="AB849" s="331"/>
      <c r="AD849" s="331"/>
      <c r="AE849" s="331"/>
      <c r="AF849" s="331"/>
      <c r="AG849" s="331"/>
      <c r="AH849" s="331"/>
      <c r="AK849" s="331"/>
      <c r="AL849" s="331"/>
      <c r="AM849" s="331"/>
      <c r="AN849" s="331"/>
      <c r="AO849" s="331"/>
      <c r="AP849" s="331"/>
      <c r="AQ849" s="331"/>
      <c r="AR849" s="331"/>
      <c r="AS849" s="331"/>
      <c r="AT849" s="331"/>
      <c r="AU849" s="331"/>
      <c r="AV849" s="331"/>
      <c r="AW849" s="331"/>
      <c r="AX849" s="331"/>
      <c r="AY849" s="331"/>
      <c r="AZ849" s="331"/>
      <c r="BA849" s="331"/>
      <c r="BB849" s="331"/>
      <c r="BC849" s="331"/>
    </row>
    <row r="850" spans="2:55">
      <c r="D850" s="331"/>
      <c r="F850" s="331"/>
      <c r="H850" s="331"/>
      <c r="J850" s="331"/>
      <c r="M850" s="331"/>
      <c r="N850" s="331"/>
      <c r="O850" s="331"/>
      <c r="P850" s="331"/>
      <c r="Q850" s="331"/>
      <c r="R850" s="331"/>
      <c r="T850" s="331"/>
      <c r="U850" s="331"/>
      <c r="V850" s="331"/>
      <c r="Y850" s="331"/>
      <c r="Z850" s="331"/>
      <c r="AA850" s="331"/>
      <c r="AB850" s="331"/>
      <c r="AC850" s="331"/>
      <c r="AD850" s="331"/>
      <c r="AE850" s="331"/>
      <c r="AH850" s="331"/>
      <c r="AI850" s="331"/>
      <c r="AJ850" s="331"/>
      <c r="AK850" s="331"/>
      <c r="AL850" s="331"/>
      <c r="AN850" s="331"/>
      <c r="AO850" s="331"/>
      <c r="AT850" s="331"/>
    </row>
    <row r="851" spans="2:55">
      <c r="B851" s="331"/>
      <c r="G851" s="331"/>
      <c r="I851" s="331"/>
      <c r="J851" s="331"/>
      <c r="K851" s="331"/>
      <c r="M851" s="331"/>
      <c r="P851" s="331"/>
      <c r="R851" s="331"/>
      <c r="S851" s="331"/>
      <c r="T851" s="331"/>
      <c r="U851" s="331"/>
      <c r="V851" s="331"/>
      <c r="Y851" s="331"/>
      <c r="AB851" s="331"/>
      <c r="AD851" s="331"/>
      <c r="AE851" s="331"/>
      <c r="AF851" s="331"/>
      <c r="AG851" s="331"/>
      <c r="AH851" s="331"/>
      <c r="AK851" s="331"/>
      <c r="AM851" s="331"/>
      <c r="AN851" s="331"/>
      <c r="AO851" s="331"/>
      <c r="AP851" s="331"/>
      <c r="AQ851" s="331"/>
      <c r="AR851" s="331"/>
      <c r="AS851" s="331"/>
      <c r="AT851" s="331"/>
      <c r="AU851" s="331"/>
      <c r="AV851" s="331"/>
      <c r="AW851" s="331"/>
      <c r="AX851" s="331"/>
      <c r="AY851" s="331"/>
      <c r="AZ851" s="331"/>
      <c r="BA851" s="331"/>
      <c r="BB851" s="331"/>
      <c r="BC851" s="331"/>
    </row>
    <row r="852" spans="2:55">
      <c r="D852" s="331"/>
      <c r="F852" s="331"/>
      <c r="I852" s="331"/>
      <c r="M852" s="331"/>
      <c r="N852" s="331"/>
      <c r="Q852" s="331"/>
      <c r="R852" s="331"/>
      <c r="S852" s="331"/>
      <c r="T852" s="331"/>
      <c r="U852" s="331"/>
      <c r="X852" s="331"/>
      <c r="Y852" s="331"/>
      <c r="AC852" s="331"/>
      <c r="AE852" s="331"/>
      <c r="AF852" s="331"/>
      <c r="AG852" s="331"/>
      <c r="AI852" s="331"/>
      <c r="AJ852" s="331"/>
      <c r="AK852" s="331"/>
      <c r="AL852" s="331"/>
      <c r="AM852" s="331"/>
      <c r="AN852" s="331"/>
      <c r="AO852" s="331"/>
      <c r="AP852" s="331"/>
      <c r="AQ852" s="331"/>
      <c r="AR852" s="331"/>
      <c r="AS852" s="331"/>
      <c r="AT852" s="331"/>
      <c r="AU852" s="331"/>
      <c r="AV852" s="331"/>
      <c r="AW852" s="331"/>
      <c r="AX852" s="331"/>
      <c r="AY852" s="331"/>
      <c r="AZ852" s="331"/>
      <c r="BA852" s="331"/>
      <c r="BB852" s="331"/>
      <c r="BC852" s="331"/>
    </row>
    <row r="853" spans="2:55">
      <c r="B853" s="331"/>
      <c r="G853" s="331"/>
      <c r="J853" s="331"/>
      <c r="L853" s="331"/>
      <c r="P853" s="331"/>
      <c r="R853" s="331"/>
      <c r="S853" s="331"/>
      <c r="T853" s="331"/>
      <c r="V853" s="331"/>
      <c r="W853" s="331"/>
      <c r="X853" s="331"/>
      <c r="AA853" s="331"/>
      <c r="AB853" s="331"/>
      <c r="AC853" s="331"/>
      <c r="AI853" s="331"/>
      <c r="AJ853" s="331"/>
      <c r="AK853" s="331"/>
      <c r="AM853" s="331"/>
      <c r="AN853" s="331"/>
      <c r="AO853" s="331"/>
      <c r="AP853" s="331"/>
      <c r="AQ853" s="331"/>
      <c r="AR853" s="331"/>
      <c r="AS853" s="331"/>
      <c r="AT853" s="331"/>
      <c r="AU853" s="331"/>
      <c r="AV853" s="331"/>
      <c r="AW853" s="331"/>
      <c r="AX853" s="331"/>
      <c r="AY853" s="331"/>
      <c r="AZ853" s="331"/>
      <c r="BA853" s="331"/>
      <c r="BB853" s="331"/>
      <c r="BC853" s="331"/>
    </row>
    <row r="854" spans="2:55">
      <c r="C854" s="331"/>
      <c r="E854" s="331"/>
      <c r="J854" s="331"/>
      <c r="K854" s="331"/>
      <c r="Q854" s="331"/>
      <c r="S854" s="331"/>
      <c r="U854" s="331"/>
      <c r="V854" s="331"/>
      <c r="W854" s="331"/>
      <c r="Y854" s="331"/>
      <c r="Z854" s="331"/>
      <c r="AA854" s="331"/>
      <c r="AD854" s="331"/>
      <c r="AE854" s="331"/>
      <c r="AF854" s="331"/>
      <c r="AG854" s="331"/>
      <c r="AH854" s="331"/>
      <c r="AK854" s="329"/>
      <c r="AN854" s="331"/>
    </row>
    <row r="855" spans="2:55">
      <c r="F855" s="331"/>
      <c r="G855" s="331"/>
      <c r="L855" s="331"/>
      <c r="N855" s="331"/>
      <c r="R855" s="331"/>
      <c r="S855" s="331"/>
      <c r="W855" s="331"/>
      <c r="X855" s="331"/>
      <c r="Y855" s="331"/>
      <c r="AA855" s="331"/>
      <c r="AC855" s="331"/>
      <c r="AF855" s="331"/>
      <c r="AG855" s="331"/>
      <c r="AH855" s="331"/>
      <c r="AI855" s="331"/>
      <c r="AM855" s="331"/>
      <c r="AN855" s="331"/>
      <c r="AO855" s="331"/>
      <c r="AP855" s="331"/>
      <c r="AQ855" s="331"/>
      <c r="AR855" s="331"/>
      <c r="AS855" s="331"/>
      <c r="AT855" s="331"/>
      <c r="AU855" s="331"/>
      <c r="AV855" s="331"/>
      <c r="AW855" s="331"/>
      <c r="AX855" s="331"/>
      <c r="AY855" s="331"/>
      <c r="AZ855" s="331"/>
      <c r="BA855" s="331"/>
      <c r="BB855" s="331"/>
      <c r="BC855" s="331"/>
    </row>
    <row r="856" spans="2:55">
      <c r="D856" s="331"/>
      <c r="F856" s="331"/>
      <c r="M856" s="331"/>
      <c r="N856" s="331"/>
      <c r="O856" s="331"/>
      <c r="S856" s="331"/>
      <c r="V856" s="331"/>
      <c r="Y856" s="331"/>
      <c r="Z856" s="331"/>
      <c r="AA856" s="331"/>
      <c r="AB856" s="331"/>
      <c r="AD856" s="331"/>
      <c r="AE856" s="331"/>
      <c r="AF856" s="331"/>
      <c r="AG856" s="331"/>
      <c r="AH856" s="331"/>
      <c r="AJ856" s="331"/>
      <c r="AK856" s="331"/>
      <c r="AL856" s="331"/>
      <c r="AM856" s="331"/>
      <c r="AN856" s="331"/>
      <c r="AO856" s="331"/>
      <c r="AP856" s="331"/>
      <c r="AQ856" s="331"/>
      <c r="AR856" s="331"/>
      <c r="AS856" s="331"/>
      <c r="AT856" s="331"/>
      <c r="AU856" s="331"/>
      <c r="AV856" s="331"/>
      <c r="AW856" s="331"/>
      <c r="AX856" s="331"/>
      <c r="AY856" s="331"/>
      <c r="AZ856" s="331"/>
      <c r="BA856" s="331"/>
      <c r="BB856" s="331"/>
      <c r="BC856" s="331"/>
    </row>
    <row r="857" spans="2:55">
      <c r="D857" s="331"/>
      <c r="E857" s="331"/>
      <c r="F857" s="331"/>
      <c r="G857" s="331"/>
      <c r="J857" s="331"/>
      <c r="M857" s="331"/>
      <c r="N857" s="331"/>
      <c r="O857" s="331"/>
      <c r="R857" s="331"/>
      <c r="T857" s="331"/>
      <c r="V857" s="331"/>
      <c r="X857" s="331"/>
      <c r="Y857" s="331"/>
      <c r="AC857" s="331"/>
      <c r="AE857" s="331"/>
      <c r="AH857" s="331"/>
      <c r="AI857" s="331"/>
      <c r="AJ857" s="331"/>
      <c r="AK857" s="331"/>
      <c r="AM857" s="331"/>
      <c r="AP857" s="331"/>
      <c r="AR857" s="331"/>
      <c r="AS857" s="331"/>
      <c r="AT857" s="331"/>
      <c r="AU857" s="331"/>
      <c r="AV857" s="331"/>
      <c r="AW857" s="331"/>
      <c r="AX857" s="331"/>
      <c r="AY857" s="331"/>
      <c r="AZ857" s="331"/>
      <c r="BA857" s="331"/>
      <c r="BB857" s="331"/>
      <c r="BC857" s="331"/>
    </row>
    <row r="858" spans="2:55">
      <c r="E858" s="331"/>
      <c r="F858" s="331"/>
      <c r="G858" s="331"/>
      <c r="I858" s="331"/>
      <c r="J858" s="331"/>
      <c r="K858" s="331"/>
      <c r="M858" s="331"/>
      <c r="R858" s="331"/>
      <c r="T858" s="331"/>
      <c r="U858" s="331"/>
      <c r="V858" s="331"/>
      <c r="W858" s="331"/>
      <c r="Y858" s="331"/>
      <c r="Z858" s="331"/>
      <c r="AB858" s="331"/>
      <c r="AC858" s="331"/>
      <c r="AD858" s="331"/>
      <c r="AF858" s="331"/>
      <c r="AI858" s="331"/>
      <c r="AJ858" s="331"/>
      <c r="AK858" s="331"/>
      <c r="AM858" s="331"/>
      <c r="AN858" s="331"/>
      <c r="AO858" s="331"/>
      <c r="AP858" s="331"/>
      <c r="AQ858" s="331"/>
      <c r="AR858" s="331"/>
      <c r="AS858" s="331"/>
      <c r="AT858" s="331"/>
      <c r="AU858" s="331"/>
      <c r="AV858" s="331"/>
      <c r="AW858" s="331"/>
      <c r="AX858" s="331"/>
      <c r="AY858" s="331"/>
      <c r="AZ858" s="331"/>
      <c r="BA858" s="331"/>
      <c r="BB858" s="331"/>
      <c r="BC858" s="331"/>
    </row>
    <row r="859" spans="2:55">
      <c r="E859" s="252"/>
      <c r="H859" s="331"/>
      <c r="J859" s="331"/>
      <c r="K859" s="331"/>
      <c r="L859" s="331"/>
      <c r="Q859" s="331"/>
      <c r="R859" s="331"/>
      <c r="S859" s="331"/>
      <c r="U859" s="331"/>
      <c r="W859" s="331"/>
      <c r="X859" s="331"/>
      <c r="Y859" s="331"/>
      <c r="AB859" s="331"/>
      <c r="AC859" s="331"/>
      <c r="AD859" s="331"/>
      <c r="AE859" s="331"/>
      <c r="AH859" s="331"/>
      <c r="AJ859" s="331"/>
      <c r="AM859" s="331"/>
      <c r="AN859" s="331"/>
      <c r="AO859" s="331"/>
      <c r="AU859" s="331"/>
      <c r="AV859" s="331"/>
      <c r="AW859" s="331"/>
      <c r="AX859" s="331"/>
      <c r="AY859" s="331"/>
      <c r="AZ859" s="331"/>
      <c r="BA859" s="331"/>
      <c r="BB859" s="331"/>
      <c r="BC859" s="331"/>
    </row>
    <row r="860" spans="2:55">
      <c r="G860" s="331"/>
      <c r="K860" s="331"/>
      <c r="P860" s="331"/>
      <c r="Q860" s="331"/>
      <c r="R860" s="331"/>
      <c r="T860" s="331"/>
      <c r="V860" s="331"/>
      <c r="X860" s="331"/>
      <c r="Y860" s="331"/>
      <c r="Z860" s="331"/>
      <c r="AA860" s="331"/>
      <c r="AB860" s="331"/>
      <c r="AC860" s="331"/>
      <c r="AF860" s="331"/>
      <c r="AJ860" s="331"/>
      <c r="AL860" s="331"/>
      <c r="AM860" s="331"/>
      <c r="AN860" s="331"/>
      <c r="AO860" s="331"/>
      <c r="AP860" s="331"/>
      <c r="AQ860" s="331"/>
      <c r="AR860" s="331"/>
      <c r="AS860" s="331"/>
      <c r="AT860" s="331"/>
      <c r="AU860" s="331"/>
      <c r="AV860" s="331"/>
      <c r="AW860" s="331"/>
      <c r="AX860" s="331"/>
      <c r="AY860" s="331"/>
      <c r="AZ860" s="331"/>
      <c r="BA860" s="331"/>
      <c r="BB860" s="331"/>
      <c r="BC860" s="331"/>
    </row>
    <row r="861" spans="2:55">
      <c r="M861" s="331"/>
      <c r="N861" s="331"/>
      <c r="O861" s="331"/>
      <c r="P861" s="331"/>
      <c r="Q861" s="331"/>
      <c r="S861" s="331"/>
      <c r="T861" s="331"/>
      <c r="W861" s="331"/>
      <c r="X861" s="331"/>
      <c r="AI861" s="331"/>
      <c r="AJ861" s="331"/>
      <c r="AK861" s="331"/>
      <c r="AL861" s="331"/>
      <c r="AM861" s="331"/>
      <c r="AN861" s="331"/>
      <c r="AO861" s="331"/>
      <c r="AP861" s="331"/>
      <c r="AQ861" s="331"/>
      <c r="AR861" s="331"/>
      <c r="AS861" s="331"/>
      <c r="AT861" s="331"/>
      <c r="AU861" s="331"/>
      <c r="AV861" s="331"/>
      <c r="AW861" s="331"/>
      <c r="AX861" s="331"/>
      <c r="AY861" s="331"/>
      <c r="AZ861" s="331"/>
      <c r="BA861" s="331"/>
      <c r="BB861" s="331"/>
      <c r="BC861" s="331"/>
    </row>
    <row r="862" spans="2:55">
      <c r="B862" s="331"/>
      <c r="O862" s="331"/>
      <c r="S862" s="331"/>
      <c r="T862" s="331"/>
      <c r="U862" s="331"/>
      <c r="V862" s="331"/>
      <c r="X862" s="331"/>
      <c r="Y862" s="331"/>
      <c r="AB862" s="331"/>
      <c r="AD862" s="331"/>
      <c r="AE862" s="331"/>
      <c r="AF862" s="331"/>
      <c r="AI862" s="331"/>
      <c r="AJ862" s="331"/>
      <c r="AK862" s="331"/>
      <c r="AL862" s="331"/>
      <c r="AM862" s="331"/>
      <c r="AN862" s="331"/>
      <c r="AO862" s="331"/>
      <c r="AP862" s="331"/>
      <c r="AQ862" s="331"/>
      <c r="AR862" s="331"/>
      <c r="AS862" s="331"/>
      <c r="AT862" s="331"/>
      <c r="AU862" s="331"/>
      <c r="AV862" s="331"/>
      <c r="AW862" s="331"/>
      <c r="AX862" s="331"/>
      <c r="AY862" s="331"/>
      <c r="AZ862" s="331"/>
      <c r="BA862" s="331"/>
      <c r="BB862" s="331"/>
      <c r="BC862" s="331"/>
    </row>
    <row r="863" spans="2:55">
      <c r="H863" s="331"/>
      <c r="I863" s="331"/>
      <c r="K863" s="331"/>
      <c r="M863" s="331"/>
      <c r="N863" s="331"/>
      <c r="Q863" s="331"/>
      <c r="R863" s="331"/>
      <c r="T863" s="331"/>
      <c r="V863" s="331"/>
      <c r="AA863" s="331"/>
      <c r="AB863" s="331"/>
      <c r="AE863" s="331"/>
      <c r="AH863" s="331"/>
      <c r="AJ863" s="331"/>
      <c r="AM863" s="331"/>
      <c r="AN863" s="331"/>
      <c r="AO863" s="331"/>
      <c r="AP863" s="331"/>
      <c r="AQ863" s="331"/>
      <c r="AR863" s="331"/>
      <c r="AS863" s="331"/>
      <c r="AT863" s="331"/>
      <c r="AU863" s="331"/>
      <c r="AV863" s="331"/>
      <c r="AW863" s="331"/>
      <c r="AX863" s="331"/>
      <c r="AY863" s="331"/>
      <c r="AZ863" s="331"/>
      <c r="BA863" s="331"/>
      <c r="BB863" s="331"/>
      <c r="BC863" s="331"/>
    </row>
    <row r="864" spans="2:55">
      <c r="F864" s="331"/>
      <c r="H864" s="331"/>
      <c r="K864" s="331"/>
      <c r="P864" s="331"/>
      <c r="T864" s="331"/>
      <c r="U864" s="331"/>
      <c r="V864" s="331"/>
      <c r="X864" s="331"/>
      <c r="AB864" s="331"/>
      <c r="AF864" s="331"/>
      <c r="AG864" s="331"/>
      <c r="AP864" s="331"/>
      <c r="AQ864" s="331"/>
      <c r="AR864" s="331"/>
      <c r="AS864" s="331"/>
      <c r="AT864" s="331"/>
      <c r="AU864" s="331"/>
      <c r="AV864" s="331"/>
      <c r="AW864" s="331"/>
      <c r="AX864" s="331"/>
      <c r="AY864" s="331"/>
      <c r="AZ864" s="331"/>
      <c r="BA864" s="331"/>
      <c r="BB864" s="331"/>
      <c r="BC864" s="331"/>
    </row>
    <row r="865" spans="3:55">
      <c r="E865" s="252"/>
      <c r="F865" s="331"/>
      <c r="G865" s="331"/>
      <c r="J865" s="331"/>
      <c r="N865" s="331"/>
      <c r="P865" s="331"/>
      <c r="R865" s="331"/>
      <c r="S865" s="331"/>
      <c r="T865" s="331"/>
      <c r="V865" s="331"/>
      <c r="W865" s="331"/>
      <c r="Y865" s="331"/>
      <c r="AB865" s="331"/>
      <c r="AC865" s="331"/>
      <c r="AD865" s="331"/>
      <c r="AG865" s="331"/>
      <c r="AI865" s="331"/>
      <c r="AJ865" s="331"/>
      <c r="AK865" s="331"/>
      <c r="AL865" s="331"/>
      <c r="AM865" s="331"/>
      <c r="AN865" s="331"/>
      <c r="AO865" s="331"/>
      <c r="AP865" s="331"/>
      <c r="AQ865" s="331"/>
      <c r="AR865" s="331"/>
      <c r="AS865" s="331"/>
      <c r="AT865" s="331"/>
      <c r="AU865" s="331"/>
      <c r="AV865" s="331"/>
      <c r="AW865" s="331"/>
      <c r="AX865" s="331"/>
      <c r="AY865" s="331"/>
      <c r="AZ865" s="331"/>
      <c r="BA865" s="331"/>
      <c r="BB865" s="331"/>
      <c r="BC865" s="331"/>
    </row>
    <row r="866" spans="3:55">
      <c r="G866" s="331"/>
      <c r="J866" s="331"/>
      <c r="M866" s="331"/>
      <c r="R866" s="331"/>
      <c r="T866" s="331"/>
      <c r="U866" s="331"/>
      <c r="W866" s="331"/>
      <c r="Z866" s="331"/>
      <c r="AA866" s="331"/>
      <c r="AB866" s="331"/>
      <c r="AE866" s="331"/>
      <c r="AH866" s="331"/>
      <c r="AJ866" s="331"/>
      <c r="AN866" s="331"/>
      <c r="AU866" s="331"/>
      <c r="AV866" s="331"/>
      <c r="AW866" s="331"/>
      <c r="AX866" s="331"/>
      <c r="AY866" s="331"/>
      <c r="AZ866" s="331"/>
      <c r="BA866" s="331"/>
      <c r="BB866" s="331"/>
      <c r="BC866" s="331"/>
    </row>
    <row r="867" spans="3:55">
      <c r="F867" s="331"/>
      <c r="H867" s="331"/>
      <c r="M867" s="331"/>
      <c r="N867" s="331"/>
      <c r="R867" s="331"/>
      <c r="S867" s="331"/>
      <c r="T867" s="331"/>
      <c r="U867" s="331"/>
      <c r="W867" s="331"/>
      <c r="Y867" s="331"/>
      <c r="Z867" s="331"/>
      <c r="AA867" s="331"/>
      <c r="AB867" s="331"/>
      <c r="AC867" s="331"/>
      <c r="AD867" s="331"/>
      <c r="AE867" s="331"/>
      <c r="AF867" s="331"/>
      <c r="AH867" s="331"/>
      <c r="AJ867" s="331"/>
      <c r="AK867" s="331"/>
      <c r="AL867" s="331"/>
      <c r="AM867" s="331"/>
      <c r="AN867" s="331"/>
      <c r="AO867" s="331"/>
      <c r="AP867" s="331"/>
      <c r="AQ867" s="331"/>
      <c r="AR867" s="331"/>
      <c r="AS867" s="331"/>
      <c r="AT867" s="331"/>
      <c r="AU867" s="331"/>
      <c r="AV867" s="331"/>
      <c r="AW867" s="331"/>
      <c r="AX867" s="331"/>
      <c r="AY867" s="331"/>
      <c r="AZ867" s="331"/>
      <c r="BA867" s="331"/>
      <c r="BB867" s="331"/>
      <c r="BC867" s="331"/>
    </row>
    <row r="868" spans="3:55">
      <c r="M868" s="331"/>
      <c r="N868" s="331"/>
      <c r="P868" s="331"/>
      <c r="S868" s="331"/>
      <c r="T868" s="331"/>
      <c r="U868" s="331"/>
      <c r="V868" s="331"/>
      <c r="X868" s="331"/>
      <c r="AB868" s="331"/>
      <c r="AC868" s="331"/>
      <c r="AE868" s="331"/>
      <c r="AF868" s="331"/>
      <c r="AI868" s="331"/>
      <c r="AJ868" s="331"/>
      <c r="AK868" s="331"/>
      <c r="AL868" s="331"/>
      <c r="AM868" s="331"/>
      <c r="AN868" s="331"/>
      <c r="AO868" s="331"/>
      <c r="AP868" s="331"/>
      <c r="AQ868" s="331"/>
      <c r="AR868" s="331"/>
      <c r="AS868" s="331"/>
      <c r="AT868" s="331"/>
      <c r="AU868" s="331"/>
      <c r="AV868" s="331"/>
      <c r="AW868" s="331"/>
      <c r="AX868" s="331"/>
      <c r="AY868" s="331"/>
      <c r="AZ868" s="331"/>
      <c r="BA868" s="331"/>
      <c r="BB868" s="331"/>
      <c r="BC868" s="331"/>
    </row>
    <row r="869" spans="3:55">
      <c r="E869" s="331"/>
      <c r="O869" s="331"/>
      <c r="Q869" s="331"/>
      <c r="R869" s="331"/>
      <c r="S869" s="331"/>
      <c r="V869" s="331"/>
      <c r="X869" s="331"/>
      <c r="Y869" s="331"/>
      <c r="Z869" s="331"/>
      <c r="AA869" s="331"/>
      <c r="AC869" s="331"/>
      <c r="AD869" s="331"/>
      <c r="AF869" s="331"/>
      <c r="AH869" s="331"/>
      <c r="AI869" s="331"/>
      <c r="AJ869" s="331"/>
      <c r="AK869" s="331"/>
      <c r="AL869" s="331"/>
      <c r="AM869" s="331"/>
      <c r="AN869" s="331"/>
      <c r="AO869" s="331"/>
      <c r="AP869" s="331"/>
      <c r="AQ869" s="331"/>
      <c r="AR869" s="331"/>
      <c r="AS869" s="331"/>
      <c r="AT869" s="331"/>
      <c r="AU869" s="331"/>
      <c r="AV869" s="331"/>
      <c r="AW869" s="331"/>
      <c r="AX869" s="331"/>
      <c r="AY869" s="331"/>
      <c r="AZ869" s="331"/>
      <c r="BA869" s="331"/>
      <c r="BB869" s="331"/>
      <c r="BC869" s="331"/>
    </row>
    <row r="870" spans="3:55">
      <c r="F870" s="252"/>
      <c r="I870" s="331"/>
      <c r="P870" s="331"/>
      <c r="R870" s="331"/>
      <c r="S870" s="331"/>
      <c r="T870" s="331"/>
      <c r="V870" s="331"/>
      <c r="W870" s="331"/>
      <c r="Y870" s="331"/>
      <c r="Z870" s="331"/>
      <c r="AA870" s="331"/>
      <c r="AC870" s="331"/>
      <c r="AD870" s="331"/>
      <c r="AG870" s="331"/>
      <c r="AH870" s="331"/>
      <c r="AK870" s="331"/>
      <c r="AL870" s="331"/>
      <c r="AM870" s="331"/>
      <c r="AN870" s="331"/>
      <c r="AO870" s="331"/>
    </row>
    <row r="871" spans="3:55">
      <c r="M871" s="331"/>
      <c r="N871" s="331"/>
      <c r="O871" s="331"/>
      <c r="P871" s="331"/>
      <c r="R871" s="331"/>
      <c r="S871" s="331"/>
      <c r="T871" s="331"/>
      <c r="V871" s="331"/>
      <c r="W871" s="331"/>
      <c r="Y871" s="331"/>
      <c r="AC871" s="331"/>
      <c r="AE871" s="331"/>
      <c r="AG871" s="331"/>
      <c r="AH871" s="331"/>
      <c r="AJ871" s="331"/>
      <c r="AK871" s="331"/>
      <c r="AL871" s="331"/>
      <c r="AM871" s="331"/>
      <c r="AN871" s="331"/>
      <c r="AP871" s="331"/>
      <c r="AR871" s="331"/>
      <c r="AS871" s="331"/>
      <c r="AT871" s="331"/>
      <c r="AU871" s="331"/>
      <c r="AV871" s="331"/>
      <c r="AW871" s="331"/>
      <c r="AX871" s="331"/>
      <c r="AY871" s="331"/>
      <c r="AZ871" s="331"/>
      <c r="BA871" s="331"/>
      <c r="BB871" s="331"/>
      <c r="BC871" s="331"/>
    </row>
    <row r="872" spans="3:55">
      <c r="J872" s="331"/>
      <c r="O872" s="331"/>
      <c r="R872" s="331"/>
      <c r="U872" s="331"/>
      <c r="AB872" s="331"/>
      <c r="AC872" s="331"/>
      <c r="AD872" s="331"/>
      <c r="AF872" s="331"/>
      <c r="AI872" s="331"/>
      <c r="AK872" s="331"/>
      <c r="AL872" s="331"/>
      <c r="AN872" s="331"/>
    </row>
    <row r="873" spans="3:55">
      <c r="C873" s="331"/>
      <c r="H873" s="331"/>
      <c r="M873" s="331"/>
      <c r="S873" s="331"/>
      <c r="T873" s="331"/>
      <c r="Y873" s="331"/>
      <c r="Z873" s="331"/>
      <c r="AA873" s="331"/>
      <c r="AB873" s="331"/>
      <c r="AC873" s="331"/>
      <c r="AD873" s="331"/>
      <c r="AE873" s="331"/>
      <c r="AF873" s="331"/>
      <c r="AG873" s="331"/>
      <c r="AI873" s="331"/>
      <c r="AJ873" s="331"/>
      <c r="AK873" s="331"/>
      <c r="AL873" s="331"/>
      <c r="AO873" s="331"/>
      <c r="AU873" s="331"/>
      <c r="AV873" s="331"/>
      <c r="AW873" s="331"/>
      <c r="AX873" s="331"/>
      <c r="AY873" s="331"/>
      <c r="AZ873" s="331"/>
      <c r="BA873" s="331"/>
      <c r="BB873" s="331"/>
      <c r="BC873" s="331"/>
    </row>
    <row r="874" spans="3:55">
      <c r="F874" s="331"/>
      <c r="H874" s="331"/>
      <c r="I874" s="331"/>
      <c r="P874" s="331"/>
      <c r="Q874" s="331"/>
      <c r="R874" s="331"/>
      <c r="U874" s="331"/>
      <c r="W874" s="331"/>
      <c r="Y874" s="331"/>
      <c r="Z874" s="331"/>
      <c r="AA874" s="331"/>
      <c r="AC874" s="331"/>
      <c r="AD874" s="331"/>
      <c r="AG874" s="331"/>
      <c r="AI874" s="331"/>
      <c r="AK874" s="331"/>
      <c r="AL874" s="331"/>
      <c r="AM874" s="331"/>
      <c r="AN874" s="331"/>
      <c r="AO874" s="331"/>
      <c r="AP874" s="331"/>
      <c r="AQ874" s="331"/>
      <c r="AR874" s="331"/>
      <c r="AS874" s="331"/>
      <c r="AT874" s="331"/>
      <c r="AU874" s="331"/>
      <c r="AV874" s="331"/>
      <c r="AW874" s="331"/>
      <c r="AX874" s="331"/>
      <c r="AY874" s="331"/>
      <c r="AZ874" s="331"/>
      <c r="BA874" s="331"/>
      <c r="BB874" s="331"/>
      <c r="BC874" s="331"/>
    </row>
    <row r="875" spans="3:55">
      <c r="C875" s="252"/>
      <c r="M875" s="331"/>
      <c r="O875" s="331"/>
      <c r="P875" s="331"/>
      <c r="Q875" s="331"/>
      <c r="S875" s="331"/>
      <c r="T875" s="331"/>
      <c r="U875" s="331"/>
      <c r="W875" s="331"/>
      <c r="Y875" s="331"/>
      <c r="AC875" s="331"/>
      <c r="AD875" s="331"/>
      <c r="AF875" s="331"/>
      <c r="AG875" s="331"/>
      <c r="AI875" s="331"/>
      <c r="AL875" s="331"/>
      <c r="AO875" s="331"/>
      <c r="AR875" s="331"/>
      <c r="AS875" s="331"/>
      <c r="AT875" s="331"/>
      <c r="AU875" s="331"/>
      <c r="AV875" s="331"/>
      <c r="AW875" s="331"/>
      <c r="AX875" s="331"/>
      <c r="AY875" s="331"/>
      <c r="AZ875" s="331"/>
      <c r="BA875" s="331"/>
      <c r="BB875" s="331"/>
      <c r="BC875" s="331"/>
    </row>
    <row r="876" spans="3:55">
      <c r="G876" s="331"/>
      <c r="H876" s="331"/>
      <c r="M876" s="331"/>
      <c r="Q876" s="331"/>
      <c r="S876" s="331"/>
      <c r="U876" s="331"/>
      <c r="V876" s="331"/>
      <c r="W876" s="331"/>
      <c r="X876" s="331"/>
      <c r="Z876" s="331"/>
      <c r="AA876" s="331"/>
      <c r="AB876" s="331"/>
      <c r="AC876" s="331"/>
      <c r="AD876" s="331"/>
      <c r="AE876" s="331"/>
      <c r="AG876" s="331"/>
      <c r="AH876" s="331"/>
      <c r="AI876" s="331"/>
      <c r="AJ876" s="331"/>
      <c r="AM876" s="331"/>
      <c r="AN876" s="331"/>
      <c r="AO876" s="331"/>
      <c r="AP876" s="331"/>
      <c r="AQ876" s="331"/>
      <c r="AR876" s="331"/>
      <c r="AS876" s="331"/>
      <c r="AT876" s="331"/>
      <c r="AU876" s="331"/>
      <c r="AV876" s="331"/>
      <c r="AW876" s="331"/>
      <c r="AX876" s="331"/>
      <c r="AY876" s="331"/>
      <c r="AZ876" s="331"/>
      <c r="BA876" s="331"/>
      <c r="BB876" s="331"/>
      <c r="BC876" s="331"/>
    </row>
    <row r="877" spans="3:55">
      <c r="E877" s="331"/>
      <c r="G877" s="331"/>
      <c r="H877" s="331"/>
      <c r="I877" s="331"/>
      <c r="M877" s="331"/>
      <c r="N877" s="331"/>
      <c r="P877" s="331"/>
      <c r="S877" s="331"/>
      <c r="W877" s="331"/>
      <c r="Y877" s="331"/>
      <c r="AA877" s="331"/>
      <c r="AB877" s="331"/>
      <c r="AC877" s="331"/>
      <c r="AD877" s="331"/>
      <c r="AF877" s="331"/>
      <c r="AI877" s="331"/>
      <c r="AJ877" s="331"/>
      <c r="AK877" s="331"/>
      <c r="AL877" s="331"/>
      <c r="AM877" s="331"/>
      <c r="AN877" s="331"/>
      <c r="AO877" s="331"/>
      <c r="AP877" s="331"/>
      <c r="AQ877" s="331"/>
      <c r="AR877" s="331"/>
      <c r="AS877" s="331"/>
      <c r="AT877" s="331"/>
      <c r="AU877" s="331"/>
      <c r="AV877" s="331"/>
      <c r="AW877" s="331"/>
      <c r="AX877" s="331"/>
      <c r="AY877" s="331"/>
      <c r="AZ877" s="331"/>
      <c r="BA877" s="331"/>
      <c r="BB877" s="331"/>
      <c r="BC877" s="331"/>
    </row>
    <row r="878" spans="3:55">
      <c r="C878" s="331"/>
      <c r="F878" s="331"/>
      <c r="H878" s="331"/>
      <c r="L878" s="331"/>
      <c r="M878" s="331"/>
      <c r="N878" s="331"/>
      <c r="Q878" s="331"/>
      <c r="W878" s="331"/>
      <c r="Y878" s="331"/>
      <c r="Z878" s="331"/>
      <c r="AA878" s="331"/>
      <c r="AC878" s="331"/>
      <c r="AD878" s="331"/>
      <c r="AH878" s="331"/>
      <c r="AI878" s="331"/>
      <c r="AJ878" s="331"/>
      <c r="AK878" s="331"/>
      <c r="AN878" s="331"/>
      <c r="AO878" s="331"/>
    </row>
    <row r="879" spans="3:55">
      <c r="C879" s="331"/>
      <c r="E879" s="331"/>
      <c r="G879" s="331"/>
      <c r="K879" s="331"/>
      <c r="L879" s="331"/>
      <c r="S879" s="331"/>
      <c r="W879" s="331"/>
      <c r="Y879" s="331"/>
      <c r="Z879" s="331"/>
      <c r="AA879" s="331"/>
      <c r="AD879" s="331"/>
      <c r="AE879" s="331"/>
      <c r="AG879" s="331"/>
      <c r="AJ879" s="331"/>
      <c r="AK879" s="331"/>
    </row>
    <row r="880" spans="3:55">
      <c r="G880" s="331"/>
      <c r="K880" s="331"/>
      <c r="L880" s="331"/>
      <c r="M880" s="331"/>
      <c r="O880" s="331"/>
      <c r="P880" s="331"/>
      <c r="Q880" s="331"/>
      <c r="R880" s="331"/>
      <c r="T880" s="331"/>
      <c r="V880" s="331"/>
      <c r="AA880" s="331"/>
      <c r="AC880" s="331"/>
      <c r="AE880" s="331"/>
      <c r="AF880" s="331"/>
      <c r="AH880" s="331"/>
      <c r="AI880" s="331"/>
      <c r="AJ880" s="331"/>
      <c r="AL880" s="331"/>
      <c r="AM880" s="331"/>
      <c r="AN880" s="331"/>
      <c r="AO880" s="331"/>
      <c r="AP880" s="331"/>
      <c r="AQ880" s="331"/>
      <c r="AR880" s="331"/>
      <c r="AS880" s="331"/>
      <c r="AT880" s="331"/>
      <c r="AU880" s="331"/>
      <c r="AV880" s="331"/>
      <c r="AW880" s="331"/>
      <c r="AX880" s="331"/>
      <c r="AY880" s="331"/>
      <c r="AZ880" s="331"/>
      <c r="BA880" s="331"/>
      <c r="BB880" s="331"/>
      <c r="BC880" s="331"/>
    </row>
    <row r="881" spans="4:55">
      <c r="G881" s="331"/>
      <c r="I881" s="331"/>
      <c r="J881" s="331"/>
      <c r="L881" s="331"/>
      <c r="P881" s="331"/>
      <c r="Q881" s="331"/>
      <c r="R881" s="331"/>
      <c r="S881" s="331"/>
      <c r="T881" s="331"/>
      <c r="U881" s="331"/>
      <c r="V881" s="331"/>
      <c r="W881" s="331"/>
      <c r="X881" s="331"/>
      <c r="Y881" s="331"/>
      <c r="Z881" s="331"/>
      <c r="AA881" s="331"/>
      <c r="AC881" s="331"/>
      <c r="AE881" s="331"/>
      <c r="AG881" s="331"/>
      <c r="AJ881" s="331"/>
      <c r="AK881" s="331"/>
      <c r="AM881" s="331"/>
      <c r="AP881" s="331"/>
      <c r="AQ881" s="331"/>
    </row>
    <row r="882" spans="4:55">
      <c r="D882" s="331"/>
      <c r="L882" s="331"/>
      <c r="O882" s="331"/>
      <c r="P882" s="331"/>
      <c r="T882" s="331"/>
      <c r="V882" s="331"/>
      <c r="W882" s="331"/>
      <c r="AB882" s="331"/>
      <c r="AC882" s="331"/>
      <c r="AD882" s="331"/>
      <c r="AF882" s="331"/>
      <c r="AG882" s="331"/>
      <c r="AH882" s="331"/>
      <c r="AJ882" s="331"/>
      <c r="AM882" s="331"/>
      <c r="AN882" s="331"/>
      <c r="AO882" s="331"/>
      <c r="AP882" s="331"/>
      <c r="AQ882" s="331"/>
      <c r="AR882" s="331"/>
      <c r="AS882" s="331"/>
      <c r="AT882" s="331"/>
      <c r="AU882" s="331"/>
      <c r="AV882" s="331"/>
      <c r="AW882" s="331"/>
      <c r="AX882" s="331"/>
      <c r="AY882" s="331"/>
      <c r="AZ882" s="331"/>
      <c r="BA882" s="331"/>
      <c r="BB882" s="331"/>
      <c r="BC882" s="331"/>
    </row>
    <row r="883" spans="4:55">
      <c r="J883" s="331"/>
      <c r="M883" s="331"/>
      <c r="O883" s="331"/>
      <c r="P883" s="331"/>
      <c r="R883" s="331"/>
      <c r="S883" s="331"/>
      <c r="T883" s="331"/>
      <c r="U883" s="331"/>
      <c r="V883" s="331"/>
      <c r="Z883" s="331"/>
      <c r="AB883" s="331"/>
      <c r="AC883" s="331"/>
      <c r="AE883" s="331"/>
      <c r="AG883" s="331"/>
      <c r="AI883" s="331"/>
      <c r="AL883" s="331"/>
      <c r="AM883" s="331"/>
      <c r="AO883" s="331"/>
    </row>
    <row r="884" spans="4:55">
      <c r="G884" s="331"/>
      <c r="I884" s="331"/>
      <c r="J884" s="331"/>
      <c r="L884" s="331"/>
      <c r="M884" s="331"/>
      <c r="N884" s="331"/>
      <c r="O884" s="331"/>
      <c r="R884" s="331"/>
      <c r="S884" s="331"/>
      <c r="T884" s="331"/>
      <c r="V884" s="331"/>
      <c r="W884" s="331"/>
      <c r="Z884" s="331"/>
      <c r="AA884" s="331"/>
      <c r="AB884" s="331"/>
      <c r="AG884" s="331"/>
      <c r="AH884" s="331"/>
      <c r="AI884" s="331"/>
      <c r="AJ884" s="331"/>
      <c r="AK884" s="331"/>
    </row>
    <row r="885" spans="4:55">
      <c r="H885" s="331"/>
      <c r="K885" s="331"/>
      <c r="P885" s="331"/>
      <c r="T885" s="331"/>
      <c r="V885" s="331"/>
      <c r="X885" s="331"/>
      <c r="Z885" s="331"/>
      <c r="AA885" s="331"/>
      <c r="AB885" s="331"/>
      <c r="AD885" s="331"/>
      <c r="AE885" s="331"/>
      <c r="AF885" s="331"/>
      <c r="AG885" s="331"/>
      <c r="AH885" s="331"/>
      <c r="AI885" s="331"/>
      <c r="AM885" s="331"/>
      <c r="AN885" s="331"/>
      <c r="AO885" s="331"/>
      <c r="AP885" s="331"/>
      <c r="AR885" s="331"/>
      <c r="AS885" s="331"/>
      <c r="AT885" s="331"/>
      <c r="AU885" s="331"/>
      <c r="AV885" s="331"/>
      <c r="AW885" s="331"/>
      <c r="AX885" s="331"/>
      <c r="AY885" s="331"/>
      <c r="AZ885" s="331"/>
      <c r="BA885" s="331"/>
      <c r="BB885" s="331"/>
      <c r="BC885" s="331"/>
    </row>
    <row r="886" spans="4:55">
      <c r="I886" s="331"/>
      <c r="M886" s="331"/>
      <c r="O886" s="331"/>
      <c r="P886" s="331"/>
      <c r="Q886" s="331"/>
      <c r="S886" s="331"/>
      <c r="T886" s="331"/>
      <c r="W886" s="331"/>
      <c r="X886" s="331"/>
      <c r="Y886" s="331"/>
      <c r="Z886" s="331"/>
      <c r="AB886" s="331"/>
      <c r="AE886" s="331"/>
      <c r="AG886" s="331"/>
      <c r="AH886" s="331"/>
      <c r="AJ886" s="331"/>
      <c r="AM886" s="331"/>
      <c r="AT886" s="331"/>
    </row>
    <row r="887" spans="4:55">
      <c r="F887" s="331"/>
      <c r="G887" s="331"/>
      <c r="H887" s="331"/>
      <c r="M887" s="331"/>
      <c r="N887" s="331"/>
      <c r="Q887" s="331"/>
      <c r="R887" s="331"/>
      <c r="S887" s="331"/>
      <c r="T887" s="331"/>
      <c r="X887" s="331"/>
      <c r="Y887" s="331"/>
      <c r="Z887" s="331"/>
      <c r="AB887" s="331"/>
      <c r="AD887" s="331"/>
      <c r="AF887" s="331"/>
      <c r="AG887" s="331"/>
      <c r="AI887" s="331"/>
      <c r="AJ887" s="331"/>
      <c r="AK887" s="331"/>
      <c r="AL887" s="331"/>
      <c r="AM887" s="331"/>
      <c r="AQ887" s="331"/>
      <c r="AR887" s="331"/>
      <c r="AS887" s="331"/>
      <c r="AT887" s="331"/>
      <c r="AU887" s="331"/>
      <c r="AV887" s="331"/>
      <c r="AW887" s="331"/>
      <c r="AX887" s="331"/>
      <c r="AY887" s="331"/>
      <c r="AZ887" s="331"/>
      <c r="BA887" s="331"/>
      <c r="BB887" s="331"/>
      <c r="BC887" s="331"/>
    </row>
    <row r="888" spans="4:55">
      <c r="G888" s="331"/>
      <c r="I888" s="331"/>
      <c r="K888" s="331"/>
      <c r="O888" s="331"/>
      <c r="Q888" s="331"/>
      <c r="R888" s="331"/>
      <c r="S888" s="331"/>
      <c r="U888" s="331"/>
      <c r="W888" s="331"/>
      <c r="Y888" s="331"/>
      <c r="AA888" s="331"/>
      <c r="AB888" s="331"/>
      <c r="AC888" s="331"/>
      <c r="AD888" s="331"/>
      <c r="AE888" s="331"/>
      <c r="AG888" s="331"/>
      <c r="AH888" s="331"/>
      <c r="AI888" s="331"/>
      <c r="AJ888" s="331"/>
      <c r="AT888" s="331"/>
    </row>
    <row r="889" spans="4:55">
      <c r="I889" s="331"/>
      <c r="K889" s="331"/>
      <c r="N889" s="331"/>
      <c r="O889" s="331"/>
      <c r="R889" s="331"/>
      <c r="S889" s="331"/>
      <c r="T889" s="331"/>
      <c r="U889" s="331"/>
      <c r="W889" s="331"/>
      <c r="Y889" s="331"/>
      <c r="AB889" s="331"/>
      <c r="AD889" s="331"/>
      <c r="AE889" s="331"/>
      <c r="AG889" s="331"/>
      <c r="AH889" s="331"/>
      <c r="AI889" s="331"/>
      <c r="AK889" s="331"/>
      <c r="AL889" s="331"/>
      <c r="AN889" s="331"/>
      <c r="AO889" s="331"/>
      <c r="AP889" s="331"/>
      <c r="AQ889" s="331"/>
      <c r="AR889" s="331"/>
      <c r="AS889" s="331"/>
      <c r="AT889" s="331"/>
      <c r="AU889" s="331"/>
      <c r="AV889" s="331"/>
      <c r="AW889" s="331"/>
      <c r="AX889" s="331"/>
      <c r="AY889" s="331"/>
      <c r="AZ889" s="331"/>
      <c r="BA889" s="331"/>
      <c r="BB889" s="331"/>
      <c r="BC889" s="331"/>
    </row>
    <row r="890" spans="4:55">
      <c r="L890" s="331"/>
      <c r="N890" s="331"/>
      <c r="O890" s="331"/>
      <c r="P890" s="331"/>
      <c r="R890" s="331"/>
      <c r="T890" s="331"/>
      <c r="V890" s="331"/>
      <c r="Z890" s="331"/>
      <c r="AA890" s="331"/>
      <c r="AB890" s="331"/>
      <c r="AC890" s="331"/>
      <c r="AF890" s="331"/>
      <c r="AG890" s="331"/>
      <c r="AH890" s="331"/>
      <c r="AI890" s="331"/>
      <c r="AJ890" s="331"/>
      <c r="AK890" s="331"/>
      <c r="AL890" s="331"/>
      <c r="AM890" s="331"/>
      <c r="AT890" s="331"/>
      <c r="AU890" s="331"/>
      <c r="AV890" s="331"/>
      <c r="AW890" s="331"/>
      <c r="AX890" s="331"/>
      <c r="AY890" s="331"/>
      <c r="AZ890" s="331"/>
      <c r="BA890" s="331"/>
      <c r="BB890" s="331"/>
      <c r="BC890" s="331"/>
    </row>
    <row r="891" spans="4:55">
      <c r="D891" s="331"/>
      <c r="E891" s="331"/>
      <c r="H891" s="331"/>
      <c r="I891" s="331"/>
      <c r="P891" s="331"/>
      <c r="Q891" s="331"/>
      <c r="S891" s="331"/>
      <c r="T891" s="331"/>
      <c r="U891" s="331"/>
      <c r="V891" s="331"/>
      <c r="W891" s="331"/>
      <c r="Y891" s="331"/>
      <c r="Z891" s="331"/>
      <c r="AB891" s="331"/>
      <c r="AC891" s="331"/>
      <c r="AD891" s="331"/>
      <c r="AE891" s="331"/>
      <c r="AH891" s="331"/>
      <c r="AI891" s="331"/>
      <c r="AK891" s="331"/>
      <c r="AL891" s="331"/>
    </row>
    <row r="892" spans="4:55">
      <c r="G892" s="331"/>
      <c r="I892" s="331"/>
      <c r="K892" s="331"/>
      <c r="L892" s="331"/>
      <c r="M892" s="331"/>
      <c r="P892" s="331"/>
      <c r="R892" s="331"/>
      <c r="W892" s="331"/>
      <c r="X892" s="331"/>
      <c r="AC892" s="331"/>
      <c r="AF892" s="331"/>
      <c r="AH892" s="331"/>
      <c r="AI892" s="331"/>
      <c r="AK892" s="331"/>
      <c r="AL892" s="331"/>
      <c r="AM892" s="331"/>
      <c r="AP892" s="331"/>
    </row>
    <row r="893" spans="4:55">
      <c r="D893" s="331"/>
      <c r="E893" s="331"/>
      <c r="H893" s="331"/>
      <c r="L893" s="331"/>
      <c r="Q893" s="331"/>
      <c r="R893" s="331"/>
      <c r="Y893" s="331"/>
      <c r="Z893" s="331"/>
      <c r="AA893" s="331"/>
      <c r="AB893" s="331"/>
      <c r="AC893" s="331"/>
      <c r="AF893" s="331"/>
      <c r="AG893" s="331"/>
      <c r="AI893" s="331"/>
      <c r="AJ893" s="331"/>
      <c r="AK893" s="331"/>
      <c r="AL893" s="331"/>
      <c r="AP893" s="331"/>
      <c r="AQ893" s="331"/>
      <c r="AR893" s="331"/>
      <c r="AS893" s="331"/>
      <c r="AT893" s="331"/>
      <c r="AU893" s="331"/>
      <c r="AV893" s="331"/>
      <c r="AW893" s="331"/>
      <c r="AX893" s="331"/>
      <c r="AY893" s="331"/>
      <c r="AZ893" s="331"/>
      <c r="BA893" s="331"/>
      <c r="BB893" s="331"/>
      <c r="BC893" s="331"/>
    </row>
    <row r="894" spans="4:55">
      <c r="J894" s="331"/>
      <c r="L894" s="331"/>
      <c r="M894" s="331"/>
      <c r="O894" s="331"/>
      <c r="Q894" s="331"/>
      <c r="S894" s="331"/>
      <c r="V894" s="331"/>
      <c r="Y894" s="331"/>
      <c r="AB894" s="331"/>
      <c r="AC894" s="331"/>
      <c r="AD894" s="331"/>
      <c r="AF894" s="331"/>
      <c r="AG894" s="331"/>
      <c r="AI894" s="331"/>
      <c r="AK894" s="331"/>
      <c r="AL894" s="331"/>
      <c r="AM894" s="331"/>
      <c r="AN894" s="331"/>
      <c r="AO894" s="331"/>
      <c r="AP894" s="331"/>
      <c r="AQ894" s="331"/>
      <c r="AR894" s="331"/>
      <c r="AS894" s="331"/>
      <c r="AT894" s="331"/>
      <c r="AU894" s="331"/>
      <c r="AV894" s="331"/>
      <c r="AW894" s="331"/>
      <c r="AX894" s="331"/>
      <c r="AY894" s="331"/>
      <c r="AZ894" s="331"/>
      <c r="BA894" s="331"/>
      <c r="BB894" s="331"/>
      <c r="BC894" s="331"/>
    </row>
    <row r="895" spans="4:55">
      <c r="D895" s="331"/>
      <c r="G895" s="331"/>
      <c r="H895" s="331"/>
      <c r="M895" s="331"/>
      <c r="O895" s="331"/>
      <c r="P895" s="331"/>
      <c r="R895" s="331"/>
      <c r="S895" s="331"/>
      <c r="V895" s="331"/>
      <c r="W895" s="331"/>
      <c r="Z895" s="331"/>
      <c r="AB895" s="331"/>
      <c r="AD895" s="331"/>
      <c r="AE895" s="331"/>
      <c r="AI895" s="331"/>
      <c r="AJ895" s="331"/>
      <c r="AL895" s="331"/>
      <c r="AM895" s="331"/>
      <c r="AN895" s="331"/>
      <c r="AO895" s="331"/>
      <c r="AP895" s="331"/>
      <c r="AQ895" s="331"/>
      <c r="AR895" s="331"/>
      <c r="AS895" s="331"/>
      <c r="AT895" s="331"/>
      <c r="AU895" s="331"/>
      <c r="AV895" s="331"/>
      <c r="AW895" s="331"/>
      <c r="AX895" s="331"/>
      <c r="AY895" s="331"/>
      <c r="AZ895" s="331"/>
      <c r="BA895" s="331"/>
      <c r="BB895" s="331"/>
      <c r="BC895" s="331"/>
    </row>
    <row r="896" spans="4:55">
      <c r="F896" s="331"/>
      <c r="H896" s="331"/>
      <c r="I896" s="331"/>
      <c r="L896" s="331"/>
      <c r="V896" s="331"/>
      <c r="Z896" s="331"/>
      <c r="AC896" s="331"/>
      <c r="AD896" s="331"/>
      <c r="AG896" s="331"/>
      <c r="AH896" s="331"/>
      <c r="AN896" s="331"/>
      <c r="AR896" s="331"/>
      <c r="AS896" s="331"/>
      <c r="AT896" s="331"/>
      <c r="AU896" s="331"/>
      <c r="AV896" s="331"/>
      <c r="AW896" s="331"/>
      <c r="AX896" s="331"/>
      <c r="AY896" s="331"/>
      <c r="AZ896" s="331"/>
      <c r="BA896" s="331"/>
      <c r="BB896" s="331"/>
      <c r="BC896" s="331"/>
    </row>
    <row r="897" spans="1:55">
      <c r="L897" s="331"/>
      <c r="R897" s="331"/>
      <c r="U897" s="331"/>
      <c r="W897" s="331"/>
      <c r="X897" s="331"/>
      <c r="Y897" s="331"/>
      <c r="AC897" s="331"/>
      <c r="AG897" s="331"/>
      <c r="AH897" s="331"/>
      <c r="AJ897" s="331"/>
      <c r="AK897" s="331"/>
      <c r="AM897" s="331"/>
      <c r="AN897" s="331"/>
      <c r="AO897" s="331"/>
      <c r="AP897" s="331"/>
      <c r="AQ897" s="331"/>
      <c r="AR897" s="331"/>
      <c r="AS897" s="331"/>
      <c r="AT897" s="331"/>
      <c r="AU897" s="331"/>
      <c r="AV897" s="331"/>
      <c r="AW897" s="331"/>
      <c r="AX897" s="331"/>
      <c r="AY897" s="331"/>
      <c r="AZ897" s="331"/>
      <c r="BA897" s="331"/>
      <c r="BB897" s="331"/>
      <c r="BC897" s="331"/>
    </row>
    <row r="898" spans="1:55">
      <c r="G898" s="331"/>
      <c r="J898" s="331"/>
      <c r="L898" s="331"/>
      <c r="M898" s="331"/>
      <c r="N898" s="331"/>
      <c r="R898" s="331"/>
      <c r="S898" s="331"/>
      <c r="T898" s="331"/>
      <c r="U898" s="331"/>
      <c r="W898" s="331"/>
      <c r="X898" s="331"/>
      <c r="Y898" s="331"/>
      <c r="AA898" s="331"/>
      <c r="AB898" s="331"/>
      <c r="AC898" s="331"/>
      <c r="AD898" s="331"/>
      <c r="AE898" s="331"/>
      <c r="AF898" s="331"/>
      <c r="AK898" s="331"/>
      <c r="AO898" s="331"/>
      <c r="AR898" s="331"/>
      <c r="AS898" s="331"/>
      <c r="AT898" s="331"/>
      <c r="AU898" s="331"/>
      <c r="AV898" s="331"/>
      <c r="AW898" s="331"/>
      <c r="AX898" s="331"/>
      <c r="AY898" s="331"/>
      <c r="AZ898" s="331"/>
      <c r="BA898" s="331"/>
      <c r="BB898" s="331"/>
      <c r="BC898" s="331"/>
    </row>
    <row r="899" spans="1:55">
      <c r="D899" s="331"/>
      <c r="J899" s="331"/>
      <c r="M899" s="331"/>
      <c r="O899" s="331"/>
      <c r="P899" s="331"/>
      <c r="Q899" s="331"/>
      <c r="R899" s="331"/>
      <c r="S899" s="331"/>
      <c r="U899" s="331"/>
      <c r="V899" s="331"/>
      <c r="W899" s="331"/>
      <c r="X899" s="331"/>
      <c r="Y899" s="331"/>
      <c r="Z899" s="331"/>
      <c r="AC899" s="331"/>
      <c r="AG899" s="331"/>
      <c r="AH899" s="331"/>
      <c r="AJ899" s="331"/>
      <c r="AM899" s="331"/>
      <c r="AN899" s="331"/>
      <c r="AO899" s="331"/>
      <c r="AP899" s="331"/>
      <c r="AQ899" s="331"/>
      <c r="AR899" s="331"/>
      <c r="AS899" s="331"/>
      <c r="AT899" s="331"/>
      <c r="AU899" s="331"/>
      <c r="AV899" s="331"/>
      <c r="AW899" s="331"/>
      <c r="AX899" s="331"/>
      <c r="AY899" s="331"/>
      <c r="AZ899" s="331"/>
      <c r="BA899" s="331"/>
      <c r="BB899" s="331"/>
      <c r="BC899" s="331"/>
    </row>
    <row r="900" spans="1:55">
      <c r="A900" s="252"/>
      <c r="I900" s="331"/>
      <c r="N900" s="331"/>
      <c r="O900" s="331"/>
      <c r="Q900" s="331"/>
      <c r="S900" s="331"/>
      <c r="U900" s="331"/>
      <c r="V900" s="331"/>
      <c r="Z900" s="331"/>
      <c r="AC900" s="331"/>
      <c r="AD900" s="331"/>
      <c r="AE900" s="331"/>
      <c r="AF900" s="331"/>
      <c r="AG900" s="331"/>
      <c r="AI900" s="331"/>
      <c r="AJ900" s="331"/>
      <c r="AK900" s="331"/>
      <c r="AN900" s="331"/>
      <c r="AO900" s="331"/>
      <c r="AP900" s="331"/>
      <c r="AQ900" s="331"/>
    </row>
    <row r="901" spans="1:55">
      <c r="K901" s="331"/>
      <c r="Q901" s="331"/>
      <c r="R901" s="331"/>
      <c r="S901" s="331"/>
      <c r="W901" s="331"/>
      <c r="X901" s="331"/>
      <c r="Z901" s="331"/>
      <c r="AB901" s="331"/>
      <c r="AD901" s="331"/>
      <c r="AE901" s="331"/>
      <c r="AG901" s="331"/>
      <c r="AI901" s="331"/>
      <c r="AJ901" s="331"/>
      <c r="AK901" s="331"/>
      <c r="AL901" s="331"/>
      <c r="AN901" s="331"/>
    </row>
    <row r="902" spans="1:55">
      <c r="D902" s="331"/>
      <c r="L902" s="331"/>
      <c r="N902" s="331"/>
      <c r="P902" s="331"/>
      <c r="Q902" s="331"/>
      <c r="S902" s="331"/>
      <c r="W902" s="331"/>
      <c r="Z902" s="331"/>
      <c r="AB902" s="331"/>
      <c r="AC902" s="331"/>
      <c r="AD902" s="331"/>
      <c r="AE902" s="331"/>
      <c r="AF902" s="331"/>
      <c r="AG902" s="331"/>
      <c r="AI902" s="331"/>
      <c r="AJ902" s="331"/>
      <c r="AK902" s="331"/>
      <c r="AN902" s="331"/>
      <c r="AO902" s="331"/>
      <c r="AP902" s="331"/>
      <c r="AQ902" s="331"/>
      <c r="AR902" s="331"/>
      <c r="AS902" s="331"/>
      <c r="AT902" s="331"/>
      <c r="AU902" s="331"/>
      <c r="AV902" s="331"/>
      <c r="AW902" s="331"/>
      <c r="AX902" s="331"/>
      <c r="AY902" s="331"/>
      <c r="AZ902" s="331"/>
      <c r="BA902" s="331"/>
      <c r="BB902" s="331"/>
      <c r="BC902" s="331"/>
    </row>
    <row r="903" spans="1:55">
      <c r="I903" s="331"/>
      <c r="L903" s="331"/>
      <c r="M903" s="331"/>
      <c r="N903" s="331"/>
      <c r="O903" s="331"/>
      <c r="Q903" s="331"/>
      <c r="S903" s="331"/>
      <c r="V903" s="331"/>
      <c r="Y903" s="331"/>
      <c r="AA903" s="331"/>
      <c r="AB903" s="331"/>
      <c r="AC903" s="331"/>
      <c r="AD903" s="252"/>
      <c r="AE903" s="331"/>
      <c r="AF903" s="331"/>
      <c r="AG903" s="331"/>
      <c r="AH903" s="331"/>
      <c r="AJ903" s="331"/>
      <c r="AM903" s="331"/>
      <c r="AT903" s="331"/>
    </row>
    <row r="904" spans="1:55">
      <c r="E904" s="331"/>
      <c r="P904" s="331"/>
      <c r="R904" s="331"/>
      <c r="T904" s="331"/>
      <c r="W904" s="331"/>
      <c r="Y904" s="331"/>
      <c r="Z904" s="331"/>
      <c r="AC904" s="331"/>
      <c r="AF904" s="331"/>
      <c r="AG904" s="331"/>
      <c r="AH904" s="331"/>
      <c r="AI904" s="331"/>
      <c r="AL904" s="331"/>
      <c r="AM904" s="331"/>
      <c r="AN904" s="331"/>
      <c r="AO904" s="331"/>
      <c r="AP904" s="331"/>
      <c r="AQ904" s="331"/>
      <c r="AR904" s="331"/>
      <c r="AS904" s="331"/>
      <c r="AT904" s="331"/>
      <c r="AU904" s="331"/>
      <c r="AV904" s="331"/>
      <c r="AW904" s="331"/>
      <c r="AX904" s="331"/>
      <c r="AY904" s="331"/>
      <c r="AZ904" s="331"/>
      <c r="BA904" s="331"/>
      <c r="BB904" s="331"/>
      <c r="BC904" s="331"/>
    </row>
    <row r="905" spans="1:55">
      <c r="F905" s="331"/>
      <c r="I905" s="331"/>
      <c r="M905" s="331"/>
      <c r="O905" s="331"/>
      <c r="P905" s="331"/>
      <c r="R905" s="331"/>
      <c r="S905" s="331"/>
      <c r="U905" s="331"/>
      <c r="W905" s="331"/>
      <c r="X905" s="331"/>
      <c r="AA905" s="331"/>
      <c r="AB905" s="331"/>
      <c r="AE905" s="331"/>
      <c r="AH905" s="331"/>
      <c r="AI905" s="331"/>
      <c r="AJ905" s="331"/>
      <c r="AK905" s="331"/>
      <c r="AL905" s="331"/>
      <c r="AO905" s="331"/>
      <c r="AQ905" s="331"/>
    </row>
    <row r="906" spans="1:55">
      <c r="I906" s="331"/>
      <c r="K906" s="331"/>
      <c r="M906" s="331"/>
      <c r="O906" s="331"/>
      <c r="Q906" s="331"/>
      <c r="R906" s="331"/>
      <c r="S906" s="331"/>
      <c r="T906" s="331"/>
      <c r="V906" s="331"/>
      <c r="W906" s="331"/>
      <c r="X906" s="331"/>
      <c r="Y906" s="331"/>
      <c r="AB906" s="331"/>
      <c r="AC906" s="331"/>
      <c r="AD906" s="331"/>
      <c r="AE906" s="331"/>
      <c r="AF906" s="331"/>
      <c r="AG906" s="331"/>
      <c r="AI906" s="331"/>
      <c r="AJ906" s="331"/>
      <c r="AL906" s="331"/>
      <c r="AM906" s="331"/>
      <c r="AT906" s="331"/>
    </row>
    <row r="907" spans="1:55">
      <c r="K907" s="331"/>
      <c r="M907" s="331"/>
      <c r="N907" s="331"/>
      <c r="P907" s="331"/>
      <c r="R907" s="331"/>
      <c r="T907" s="331"/>
      <c r="V907" s="331"/>
      <c r="W907" s="331"/>
      <c r="X907" s="331"/>
      <c r="Y907" s="331"/>
      <c r="AA907" s="331"/>
      <c r="AB907" s="331"/>
      <c r="AE907" s="331"/>
      <c r="AG907" s="331"/>
      <c r="AI907" s="331"/>
      <c r="AK907" s="331"/>
      <c r="AL907" s="331"/>
      <c r="AM907" s="331"/>
      <c r="AN907" s="331"/>
      <c r="AO907" s="331"/>
      <c r="AP907" s="331"/>
      <c r="AQ907" s="331"/>
      <c r="AR907" s="331"/>
      <c r="AS907" s="331"/>
      <c r="AT907" s="331"/>
      <c r="AU907" s="331"/>
      <c r="AV907" s="331"/>
      <c r="AW907" s="331"/>
      <c r="AX907" s="331"/>
      <c r="AY907" s="331"/>
      <c r="AZ907" s="331"/>
      <c r="BA907" s="331"/>
      <c r="BB907" s="331"/>
      <c r="BC907" s="331"/>
    </row>
    <row r="908" spans="1:55">
      <c r="B908" s="331"/>
      <c r="H908" s="331"/>
      <c r="K908" s="331"/>
      <c r="L908" s="331"/>
      <c r="O908" s="331"/>
      <c r="Q908" s="331"/>
      <c r="R908" s="331"/>
      <c r="S908" s="331"/>
      <c r="T908" s="331"/>
      <c r="V908" s="331"/>
      <c r="W908" s="331"/>
      <c r="Y908" s="331"/>
      <c r="AA908" s="331"/>
      <c r="AC908" s="331"/>
      <c r="AD908" s="331"/>
      <c r="AF908" s="331"/>
      <c r="AG908" s="331"/>
      <c r="AH908" s="331"/>
      <c r="AI908" s="331"/>
      <c r="AJ908" s="331"/>
      <c r="AL908" s="331"/>
      <c r="AN908" s="331"/>
      <c r="AO908" s="331"/>
    </row>
    <row r="909" spans="1:55">
      <c r="C909" s="331"/>
      <c r="D909" s="331"/>
      <c r="E909" s="331"/>
      <c r="M909" s="331"/>
      <c r="N909" s="331"/>
      <c r="Q909" s="331"/>
      <c r="S909" s="331"/>
      <c r="V909" s="331"/>
      <c r="X909" s="331"/>
      <c r="Y909" s="331"/>
      <c r="Z909" s="331"/>
      <c r="AA909" s="331"/>
      <c r="AC909" s="331"/>
      <c r="AD909" s="331"/>
      <c r="AF909" s="331"/>
      <c r="AH909" s="331"/>
      <c r="AK909" s="331"/>
      <c r="AL909" s="331"/>
      <c r="AM909" s="331"/>
      <c r="AN909" s="331"/>
      <c r="AO909" s="331"/>
      <c r="AP909" s="331"/>
      <c r="AQ909" s="331"/>
      <c r="AR909" s="331"/>
      <c r="AS909" s="331"/>
      <c r="AT909" s="331"/>
      <c r="AU909" s="331"/>
      <c r="AV909" s="331"/>
      <c r="AW909" s="331"/>
      <c r="AX909" s="331"/>
      <c r="AY909" s="331"/>
      <c r="AZ909" s="331"/>
      <c r="BA909" s="331"/>
      <c r="BB909" s="331"/>
      <c r="BC909" s="331"/>
    </row>
    <row r="910" spans="1:55">
      <c r="K910" s="331"/>
      <c r="L910" s="331"/>
      <c r="T910" s="331"/>
      <c r="U910" s="331"/>
      <c r="W910" s="331"/>
      <c r="X910" s="331"/>
      <c r="Y910" s="331"/>
      <c r="Z910" s="331"/>
      <c r="AA910" s="329"/>
      <c r="AB910" s="331"/>
      <c r="AC910" s="331"/>
      <c r="AE910" s="331"/>
      <c r="AF910" s="331"/>
      <c r="AG910" s="331"/>
      <c r="AH910" s="331"/>
      <c r="AO910" s="329"/>
      <c r="AP910" s="331"/>
    </row>
    <row r="911" spans="1:55">
      <c r="K911" s="331"/>
      <c r="M911" s="331"/>
      <c r="N911" s="331"/>
      <c r="O911" s="331"/>
      <c r="P911" s="331"/>
      <c r="R911" s="331"/>
      <c r="T911" s="331"/>
      <c r="V911" s="331"/>
      <c r="W911" s="331"/>
      <c r="Y911" s="331"/>
      <c r="AA911" s="331"/>
      <c r="AC911" s="331"/>
      <c r="AD911" s="331"/>
      <c r="AH911" s="331"/>
      <c r="AI911" s="331"/>
      <c r="AJ911" s="331"/>
      <c r="AK911" s="331"/>
      <c r="AM911" s="331"/>
      <c r="AN911" s="331"/>
      <c r="AO911" s="331"/>
      <c r="AQ911" s="331"/>
    </row>
    <row r="912" spans="1:55">
      <c r="E912" s="331"/>
      <c r="H912" s="331"/>
      <c r="K912" s="331"/>
      <c r="L912" s="331"/>
      <c r="M912" s="331"/>
      <c r="Q912" s="331"/>
      <c r="R912" s="331"/>
      <c r="T912" s="331"/>
      <c r="U912" s="331"/>
      <c r="W912" s="331"/>
      <c r="Y912" s="331"/>
      <c r="Z912" s="331"/>
      <c r="AA912" s="331"/>
      <c r="AB912" s="331"/>
      <c r="AE912" s="331"/>
      <c r="AJ912" s="331"/>
      <c r="AK912" s="331"/>
      <c r="AL912" s="331"/>
      <c r="AM912" s="331"/>
      <c r="AN912" s="331"/>
      <c r="AO912" s="331"/>
      <c r="AP912" s="331"/>
      <c r="AQ912" s="331"/>
      <c r="AR912" s="331"/>
      <c r="AS912" s="331"/>
      <c r="AT912" s="331"/>
      <c r="AU912" s="331"/>
      <c r="AV912" s="331"/>
      <c r="AW912" s="331"/>
      <c r="AX912" s="331"/>
      <c r="AY912" s="331"/>
      <c r="AZ912" s="331"/>
      <c r="BA912" s="331"/>
      <c r="BB912" s="331"/>
      <c r="BC912" s="331"/>
    </row>
    <row r="913" spans="4:55">
      <c r="G913" s="331"/>
      <c r="K913" s="331"/>
      <c r="L913" s="331"/>
      <c r="O913" s="331"/>
      <c r="W913" s="331"/>
      <c r="X913" s="331"/>
      <c r="Y913" s="331"/>
      <c r="Z913" s="331"/>
      <c r="AA913" s="331"/>
      <c r="AF913" s="331"/>
      <c r="AH913" s="331"/>
      <c r="AJ913" s="331"/>
      <c r="AL913" s="331"/>
      <c r="AM913" s="331"/>
      <c r="AN913" s="331"/>
      <c r="AO913" s="331"/>
      <c r="AP913" s="331"/>
      <c r="AQ913" s="331"/>
      <c r="AR913" s="331"/>
      <c r="AS913" s="331"/>
      <c r="AT913" s="331"/>
      <c r="AU913" s="331"/>
      <c r="AV913" s="331"/>
      <c r="AW913" s="331"/>
      <c r="AX913" s="331"/>
      <c r="AY913" s="331"/>
      <c r="AZ913" s="331"/>
      <c r="BA913" s="331"/>
      <c r="BB913" s="331"/>
      <c r="BC913" s="331"/>
    </row>
    <row r="914" spans="4:55">
      <c r="F914" s="331"/>
      <c r="O914" s="331"/>
      <c r="R914" s="331"/>
      <c r="U914" s="331"/>
      <c r="V914" s="331"/>
      <c r="W914" s="331"/>
      <c r="AA914" s="331"/>
      <c r="AB914" s="331"/>
      <c r="AD914" s="331"/>
      <c r="AF914" s="331"/>
      <c r="AH914" s="331"/>
      <c r="AK914" s="331"/>
      <c r="AL914" s="331"/>
      <c r="AM914" s="331"/>
      <c r="AN914" s="331"/>
      <c r="AO914" s="331"/>
      <c r="AP914" s="331"/>
      <c r="AQ914" s="331"/>
      <c r="AR914" s="331"/>
      <c r="AS914" s="331"/>
      <c r="AT914" s="331"/>
      <c r="AU914" s="331"/>
      <c r="AV914" s="331"/>
      <c r="AW914" s="331"/>
      <c r="AX914" s="331"/>
      <c r="AY914" s="331"/>
      <c r="AZ914" s="331"/>
      <c r="BA914" s="331"/>
      <c r="BB914" s="331"/>
      <c r="BC914" s="331"/>
    </row>
    <row r="915" spans="4:55">
      <c r="F915" s="331"/>
      <c r="L915" s="331"/>
      <c r="N915" s="331"/>
      <c r="O915" s="331"/>
      <c r="P915" s="331"/>
      <c r="S915" s="331"/>
      <c r="U915" s="331"/>
      <c r="V915" s="331"/>
      <c r="W915" s="331"/>
      <c r="AA915" s="331"/>
      <c r="AB915" s="331"/>
      <c r="AF915" s="331"/>
      <c r="AG915" s="331"/>
      <c r="AH915" s="331"/>
      <c r="AJ915" s="331"/>
      <c r="AL915" s="331"/>
      <c r="AN915" s="331"/>
      <c r="AO915" s="331"/>
      <c r="AP915" s="331"/>
      <c r="AQ915" s="331"/>
      <c r="AR915" s="331"/>
      <c r="AS915" s="331"/>
      <c r="AT915" s="331"/>
      <c r="AU915" s="331"/>
      <c r="AV915" s="331"/>
      <c r="AW915" s="331"/>
      <c r="AX915" s="331"/>
      <c r="AY915" s="331"/>
      <c r="AZ915" s="331"/>
      <c r="BA915" s="331"/>
      <c r="BB915" s="331"/>
      <c r="BC915" s="331"/>
    </row>
    <row r="916" spans="4:55">
      <c r="I916" s="331"/>
      <c r="J916" s="331"/>
      <c r="M916" s="331"/>
      <c r="N916" s="331"/>
      <c r="P916" s="331"/>
      <c r="R916" s="331"/>
      <c r="S916" s="331"/>
      <c r="U916" s="331"/>
      <c r="V916" s="331"/>
      <c r="W916" s="331"/>
      <c r="X916" s="331"/>
      <c r="Y916" s="331"/>
      <c r="AA916" s="331"/>
      <c r="AB916" s="331"/>
      <c r="AD916" s="331"/>
      <c r="AE916" s="331"/>
      <c r="AF916" s="331"/>
      <c r="AI916" s="331"/>
      <c r="AN916" s="331"/>
      <c r="AT916" s="331"/>
    </row>
    <row r="917" spans="4:55">
      <c r="L917" s="331"/>
      <c r="P917" s="331"/>
      <c r="Q917" s="331"/>
      <c r="R917" s="331"/>
      <c r="S917" s="331"/>
      <c r="V917" s="331"/>
      <c r="W917" s="331"/>
      <c r="X917" s="331"/>
      <c r="Y917" s="331"/>
      <c r="AB917" s="331"/>
      <c r="AC917" s="331"/>
      <c r="AD917" s="331"/>
      <c r="AE917" s="331"/>
      <c r="AF917" s="331"/>
      <c r="AH917" s="331"/>
      <c r="AI917" s="331"/>
      <c r="AJ917" s="331"/>
      <c r="AK917" s="331"/>
      <c r="AL917" s="331"/>
      <c r="AM917" s="331"/>
      <c r="AT917" s="331"/>
    </row>
    <row r="918" spans="4:55">
      <c r="D918" s="331"/>
      <c r="K918" s="331"/>
      <c r="N918" s="331"/>
      <c r="O918" s="331"/>
      <c r="Q918" s="331"/>
      <c r="S918" s="331"/>
      <c r="T918" s="331"/>
      <c r="V918" s="331"/>
      <c r="W918" s="331"/>
      <c r="X918" s="331"/>
      <c r="Y918" s="331"/>
      <c r="Z918" s="331"/>
      <c r="AB918" s="331"/>
      <c r="AC918" s="331"/>
      <c r="AD918" s="331"/>
      <c r="AE918" s="331"/>
      <c r="AF918" s="331"/>
      <c r="AI918" s="331"/>
      <c r="AJ918" s="331"/>
      <c r="AL918" s="331"/>
      <c r="AM918" s="331"/>
      <c r="AN918" s="331"/>
      <c r="AO918" s="331"/>
      <c r="AP918" s="331"/>
      <c r="AQ918" s="331"/>
      <c r="AR918" s="331"/>
      <c r="AS918" s="331"/>
      <c r="AT918" s="331"/>
      <c r="AU918" s="331"/>
      <c r="AV918" s="331"/>
      <c r="AW918" s="331"/>
      <c r="AX918" s="331"/>
      <c r="AY918" s="331"/>
      <c r="AZ918" s="331"/>
      <c r="BA918" s="331"/>
      <c r="BB918" s="331"/>
      <c r="BC918" s="331"/>
    </row>
    <row r="919" spans="4:55">
      <c r="D919" s="331"/>
      <c r="G919" s="331"/>
      <c r="K919" s="331"/>
      <c r="O919" s="331"/>
      <c r="P919" s="331"/>
      <c r="Q919" s="331"/>
      <c r="R919" s="331"/>
      <c r="S919" s="331"/>
      <c r="T919" s="331"/>
      <c r="U919" s="331"/>
      <c r="V919" s="331"/>
      <c r="Y919" s="331"/>
      <c r="AA919" s="331"/>
      <c r="AB919" s="331"/>
      <c r="AD919" s="331"/>
      <c r="AE919" s="331"/>
      <c r="AF919" s="331"/>
      <c r="AH919" s="331"/>
      <c r="AJ919" s="331"/>
      <c r="AK919" s="331"/>
      <c r="AL919" s="331"/>
      <c r="AM919" s="331"/>
      <c r="AP919" s="331"/>
      <c r="AT919" s="331"/>
    </row>
    <row r="920" spans="4:55">
      <c r="D920" s="331"/>
      <c r="F920" s="331"/>
      <c r="I920" s="331"/>
      <c r="O920" s="331"/>
      <c r="Q920" s="331"/>
      <c r="R920" s="331"/>
      <c r="S920" s="331"/>
      <c r="V920" s="252"/>
      <c r="W920" s="331"/>
      <c r="X920" s="331"/>
      <c r="Z920" s="331"/>
      <c r="AA920" s="331"/>
      <c r="AB920" s="331"/>
      <c r="AC920" s="331"/>
      <c r="AD920" s="331"/>
      <c r="AF920" s="331"/>
      <c r="AJ920" s="331"/>
      <c r="AM920" s="331"/>
      <c r="AN920" s="331"/>
      <c r="AO920" s="331"/>
      <c r="AP920" s="331"/>
      <c r="AQ920" s="331"/>
      <c r="AR920" s="331"/>
      <c r="AS920" s="331"/>
      <c r="AT920" s="331"/>
      <c r="AU920" s="331"/>
      <c r="AV920" s="331"/>
      <c r="AW920" s="331"/>
      <c r="AX920" s="331"/>
      <c r="AY920" s="331"/>
      <c r="AZ920" s="331"/>
      <c r="BA920" s="331"/>
      <c r="BB920" s="331"/>
      <c r="BC920" s="331"/>
    </row>
    <row r="921" spans="4:55">
      <c r="F921" s="331"/>
      <c r="M921" s="331"/>
      <c r="O921" s="331"/>
      <c r="P921" s="331"/>
      <c r="T921" s="331"/>
      <c r="U921" s="331"/>
      <c r="W921" s="331"/>
      <c r="X921" s="331"/>
      <c r="Y921" s="331"/>
      <c r="AB921" s="331"/>
      <c r="AC921" s="331"/>
      <c r="AE921" s="331"/>
      <c r="AF921" s="331"/>
      <c r="AG921" s="331"/>
      <c r="AJ921" s="331"/>
      <c r="AK921" s="331"/>
      <c r="AN921" s="331"/>
    </row>
    <row r="922" spans="4:55">
      <c r="E922" s="331"/>
      <c r="I922" s="331"/>
      <c r="J922" s="331"/>
      <c r="K922" s="331"/>
      <c r="L922" s="331"/>
      <c r="M922" s="331"/>
      <c r="O922" s="331"/>
      <c r="P922" s="331"/>
      <c r="Q922" s="331"/>
      <c r="R922" s="331"/>
      <c r="Y922" s="331"/>
      <c r="AC922" s="331"/>
      <c r="AE922" s="331"/>
      <c r="AF922" s="331"/>
      <c r="AJ922" s="331"/>
      <c r="AT922" s="331"/>
      <c r="AU922" s="331"/>
      <c r="AV922" s="331"/>
      <c r="AW922" s="331"/>
      <c r="AX922" s="331"/>
      <c r="AY922" s="331"/>
      <c r="AZ922" s="331"/>
      <c r="BA922" s="331"/>
      <c r="BB922" s="331"/>
      <c r="BC922" s="331"/>
    </row>
    <row r="923" spans="4:55">
      <c r="E923" s="331"/>
      <c r="H923" s="331"/>
      <c r="L923" s="331"/>
      <c r="R923" s="331"/>
      <c r="V923" s="331"/>
      <c r="W923" s="331"/>
      <c r="X923" s="331"/>
      <c r="Z923" s="331"/>
      <c r="AB923" s="331"/>
      <c r="AD923" s="331"/>
      <c r="AF923" s="331"/>
      <c r="AH923" s="331"/>
      <c r="AI923" s="331"/>
      <c r="AJ923" s="331"/>
      <c r="AK923" s="331"/>
      <c r="AL923" s="331"/>
      <c r="AM923" s="331"/>
      <c r="AN923" s="331"/>
      <c r="AO923" s="331"/>
      <c r="AP923" s="331"/>
    </row>
    <row r="924" spans="4:55">
      <c r="K924" s="331"/>
      <c r="Q924" s="331"/>
      <c r="T924" s="331"/>
      <c r="W924" s="331"/>
      <c r="X924" s="331"/>
      <c r="Z924" s="331"/>
      <c r="AB924" s="331"/>
      <c r="AC924" s="331"/>
      <c r="AE924" s="331"/>
      <c r="AJ924" s="331"/>
      <c r="AK924" s="331"/>
      <c r="AM924" s="331"/>
      <c r="AN924" s="331"/>
      <c r="AP924" s="331"/>
      <c r="AR924" s="331"/>
      <c r="AS924" s="331"/>
      <c r="AT924" s="331"/>
      <c r="AU924" s="331"/>
      <c r="AV924" s="331"/>
      <c r="AW924" s="331"/>
      <c r="AX924" s="331"/>
      <c r="AY924" s="331"/>
      <c r="AZ924" s="331"/>
      <c r="BA924" s="331"/>
      <c r="BB924" s="331"/>
      <c r="BC924" s="331"/>
    </row>
    <row r="925" spans="4:55">
      <c r="L925" s="331"/>
      <c r="M925" s="331"/>
      <c r="R925" s="331"/>
      <c r="S925" s="331"/>
      <c r="T925" s="331"/>
      <c r="W925" s="331"/>
      <c r="AA925" s="331"/>
      <c r="AB925" s="331"/>
      <c r="AC925" s="331"/>
      <c r="AD925" s="331"/>
      <c r="AF925" s="331"/>
      <c r="AJ925" s="331"/>
      <c r="AL925" s="331"/>
      <c r="AM925" s="331"/>
      <c r="AN925" s="331"/>
      <c r="AO925" s="331"/>
    </row>
    <row r="926" spans="4:55">
      <c r="E926" s="331"/>
      <c r="H926" s="331"/>
      <c r="J926" s="331"/>
      <c r="M926" s="331"/>
      <c r="O926" s="331"/>
      <c r="R926" s="331"/>
      <c r="U926" s="331"/>
      <c r="V926" s="331"/>
      <c r="W926" s="331"/>
      <c r="X926" s="331"/>
      <c r="Y926" s="331"/>
      <c r="AA926" s="331"/>
      <c r="AB926" s="331"/>
      <c r="AC926" s="331"/>
      <c r="AD926" s="331"/>
      <c r="AG926" s="331"/>
      <c r="AP926" s="331"/>
      <c r="AQ926" s="331"/>
      <c r="AR926" s="331"/>
      <c r="AS926" s="331"/>
      <c r="AT926" s="331"/>
      <c r="AU926" s="331"/>
      <c r="AV926" s="331"/>
      <c r="AW926" s="331"/>
      <c r="AX926" s="331"/>
      <c r="AY926" s="331"/>
      <c r="AZ926" s="331"/>
      <c r="BA926" s="331"/>
      <c r="BB926" s="331"/>
      <c r="BC926" s="331"/>
    </row>
    <row r="927" spans="4:55">
      <c r="G927" s="331"/>
      <c r="J927" s="331"/>
      <c r="Q927" s="331"/>
      <c r="R927" s="331"/>
      <c r="S927" s="331"/>
      <c r="T927" s="331"/>
      <c r="W927" s="331"/>
      <c r="Y927" s="331"/>
      <c r="AE927" s="331"/>
      <c r="AG927" s="331"/>
      <c r="AH927" s="331"/>
      <c r="AI927" s="331"/>
      <c r="AJ927" s="331"/>
      <c r="AL927" s="331"/>
      <c r="AM927" s="331"/>
      <c r="AN927" s="331"/>
      <c r="AO927" s="331"/>
      <c r="AP927" s="331"/>
      <c r="AQ927" s="331"/>
      <c r="AR927" s="331"/>
      <c r="AS927" s="331"/>
      <c r="AT927" s="331"/>
      <c r="AU927" s="331"/>
      <c r="AV927" s="331"/>
      <c r="AW927" s="331"/>
      <c r="AX927" s="331"/>
      <c r="AY927" s="331"/>
      <c r="AZ927" s="331"/>
      <c r="BA927" s="331"/>
      <c r="BB927" s="331"/>
      <c r="BC927" s="331"/>
    </row>
    <row r="928" spans="4:55">
      <c r="F928" s="331"/>
      <c r="H928" s="331"/>
      <c r="J928" s="331"/>
      <c r="M928" s="331"/>
      <c r="N928" s="331"/>
      <c r="P928" s="331"/>
      <c r="T928" s="331"/>
      <c r="U928" s="252"/>
      <c r="V928" s="331"/>
      <c r="W928" s="331"/>
      <c r="Y928" s="331"/>
      <c r="AB928" s="331"/>
      <c r="AD928" s="331"/>
      <c r="AF928" s="331"/>
      <c r="AG928" s="331"/>
      <c r="AH928" s="331"/>
      <c r="AJ928" s="331"/>
      <c r="AM928" s="331"/>
      <c r="AN928" s="331"/>
      <c r="AO928" s="331"/>
      <c r="AP928" s="331"/>
      <c r="AQ928" s="331"/>
      <c r="AR928" s="331"/>
      <c r="AS928" s="331"/>
      <c r="AT928" s="331"/>
      <c r="AU928" s="331"/>
      <c r="AV928" s="331"/>
      <c r="AW928" s="331"/>
      <c r="AX928" s="331"/>
      <c r="AY928" s="331"/>
      <c r="AZ928" s="331"/>
      <c r="BA928" s="331"/>
      <c r="BB928" s="331"/>
      <c r="BC928" s="331"/>
    </row>
    <row r="929" spans="3:55">
      <c r="K929" s="331"/>
      <c r="M929" s="331"/>
      <c r="N929" s="331"/>
      <c r="P929" s="331"/>
      <c r="Q929" s="331"/>
      <c r="R929" s="331"/>
      <c r="V929" s="331"/>
      <c r="Z929" s="331"/>
      <c r="AD929" s="331"/>
      <c r="AE929" s="331"/>
      <c r="AI929" s="331"/>
      <c r="AJ929" s="331"/>
      <c r="AM929" s="331"/>
      <c r="AN929" s="331"/>
      <c r="AO929" s="331"/>
      <c r="AP929" s="331"/>
      <c r="AQ929" s="331"/>
      <c r="AR929" s="331"/>
      <c r="AS929" s="331"/>
      <c r="AT929" s="331"/>
      <c r="AU929" s="331"/>
      <c r="AV929" s="331"/>
      <c r="AW929" s="331"/>
      <c r="AX929" s="331"/>
      <c r="AY929" s="331"/>
      <c r="AZ929" s="331"/>
      <c r="BA929" s="331"/>
      <c r="BB929" s="331"/>
      <c r="BC929" s="331"/>
    </row>
    <row r="930" spans="3:55">
      <c r="D930" s="331"/>
      <c r="O930" s="331"/>
      <c r="R930" s="331"/>
      <c r="T930" s="331"/>
      <c r="V930" s="331"/>
      <c r="W930" s="331"/>
      <c r="X930" s="331"/>
      <c r="Z930" s="331"/>
      <c r="AB930" s="331"/>
      <c r="AC930" s="331"/>
      <c r="AE930" s="331"/>
      <c r="AF930" s="331"/>
      <c r="AI930" s="331"/>
      <c r="AJ930" s="331"/>
      <c r="AK930" s="331"/>
      <c r="AL930" s="331"/>
      <c r="AM930" s="331"/>
      <c r="AP930" s="331"/>
    </row>
    <row r="931" spans="3:55">
      <c r="M931" s="331"/>
      <c r="O931" s="331"/>
      <c r="P931" s="331"/>
      <c r="U931" s="331"/>
      <c r="V931" s="331"/>
      <c r="W931" s="331"/>
      <c r="Y931" s="331"/>
      <c r="Z931" s="331"/>
      <c r="AB931" s="331"/>
      <c r="AE931" s="331"/>
      <c r="AF931" s="331"/>
      <c r="AI931" s="331"/>
      <c r="AM931" s="331"/>
      <c r="AN931" s="331"/>
      <c r="AU931" s="331"/>
      <c r="AV931" s="331"/>
      <c r="AW931" s="331"/>
      <c r="AX931" s="331"/>
      <c r="AY931" s="331"/>
      <c r="AZ931" s="331"/>
      <c r="BA931" s="331"/>
      <c r="BB931" s="331"/>
      <c r="BC931" s="331"/>
    </row>
    <row r="932" spans="3:55">
      <c r="J932" s="331"/>
      <c r="K932" s="331"/>
      <c r="O932" s="331"/>
      <c r="R932" s="329"/>
      <c r="S932" s="331"/>
      <c r="T932" s="331"/>
      <c r="Y932" s="331"/>
      <c r="Z932" s="331"/>
      <c r="AA932" s="331"/>
      <c r="AC932" s="331"/>
      <c r="AD932" s="331"/>
      <c r="AE932" s="331"/>
      <c r="AH932" s="331"/>
      <c r="AL932" s="331"/>
      <c r="AN932" s="331"/>
      <c r="AO932" s="331"/>
    </row>
    <row r="933" spans="3:55">
      <c r="F933" s="331"/>
      <c r="G933" s="331"/>
      <c r="I933" s="331"/>
      <c r="J933" s="331"/>
      <c r="P933" s="331"/>
      <c r="Q933" s="331"/>
      <c r="R933" s="331"/>
      <c r="S933" s="331"/>
      <c r="T933" s="331"/>
      <c r="U933" s="331"/>
      <c r="V933" s="331"/>
      <c r="W933" s="331"/>
      <c r="AB933" s="331"/>
      <c r="AE933" s="331"/>
      <c r="AF933" s="331"/>
      <c r="AI933" s="331"/>
      <c r="AJ933" s="331"/>
      <c r="AL933" s="331"/>
      <c r="AM933" s="331"/>
      <c r="AO933" s="331"/>
      <c r="AR933" s="331"/>
      <c r="AS933" s="331"/>
      <c r="AT933" s="331"/>
      <c r="AU933" s="331"/>
      <c r="AV933" s="331"/>
      <c r="AW933" s="331"/>
      <c r="AX933" s="331"/>
      <c r="AY933" s="331"/>
      <c r="AZ933" s="331"/>
      <c r="BA933" s="331"/>
      <c r="BB933" s="331"/>
      <c r="BC933" s="331"/>
    </row>
    <row r="934" spans="3:55">
      <c r="G934" s="331"/>
      <c r="L934" s="331"/>
      <c r="O934" s="331"/>
      <c r="S934" s="331"/>
      <c r="T934" s="331"/>
      <c r="W934" s="331"/>
      <c r="AC934" s="331"/>
      <c r="AD934" s="331"/>
      <c r="AF934" s="331"/>
      <c r="AG934" s="331"/>
      <c r="AH934" s="331"/>
      <c r="AI934" s="331"/>
      <c r="AJ934" s="331"/>
      <c r="AL934" s="331"/>
    </row>
    <row r="935" spans="3:55">
      <c r="H935" s="331"/>
      <c r="I935" s="331"/>
      <c r="K935" s="331"/>
      <c r="O935" s="331"/>
      <c r="R935" s="331"/>
      <c r="S935" s="331"/>
      <c r="T935" s="331"/>
      <c r="W935" s="331"/>
      <c r="X935" s="331"/>
      <c r="Y935" s="331"/>
      <c r="Z935" s="331"/>
      <c r="AA935" s="331"/>
      <c r="AB935" s="331"/>
      <c r="AD935" s="331"/>
      <c r="AF935" s="331"/>
      <c r="AH935" s="331"/>
      <c r="AI935" s="331"/>
      <c r="AJ935" s="331"/>
      <c r="AL935" s="331"/>
      <c r="AP935" s="331"/>
      <c r="AQ935" s="331"/>
      <c r="AR935" s="331"/>
      <c r="AS935" s="331"/>
      <c r="AT935" s="331"/>
      <c r="AU935" s="331"/>
      <c r="AV935" s="331"/>
      <c r="AW935" s="331"/>
      <c r="AX935" s="331"/>
      <c r="AY935" s="331"/>
      <c r="AZ935" s="331"/>
      <c r="BA935" s="331"/>
      <c r="BB935" s="331"/>
      <c r="BC935" s="331"/>
    </row>
    <row r="936" spans="3:55">
      <c r="G936" s="331"/>
      <c r="J936" s="331"/>
      <c r="L936" s="331"/>
      <c r="N936" s="331"/>
      <c r="R936" s="331"/>
      <c r="S936" s="331"/>
      <c r="T936" s="331"/>
      <c r="U936" s="331"/>
      <c r="V936" s="331"/>
      <c r="X936" s="331"/>
      <c r="Y936" s="252"/>
      <c r="AF936" s="331"/>
      <c r="AG936" s="331"/>
      <c r="AJ936" s="331"/>
      <c r="AK936" s="331"/>
      <c r="AL936" s="331"/>
      <c r="AM936" s="331"/>
      <c r="AN936" s="331"/>
      <c r="AO936" s="331"/>
      <c r="AP936" s="331"/>
      <c r="AQ936" s="331"/>
      <c r="AR936" s="331"/>
      <c r="AS936" s="331"/>
      <c r="AT936" s="331"/>
      <c r="AU936" s="331"/>
      <c r="AV936" s="331"/>
      <c r="AW936" s="331"/>
      <c r="AX936" s="331"/>
      <c r="AY936" s="331"/>
      <c r="AZ936" s="331"/>
      <c r="BA936" s="331"/>
      <c r="BB936" s="331"/>
      <c r="BC936" s="331"/>
    </row>
    <row r="937" spans="3:55">
      <c r="D937" s="331"/>
      <c r="G937" s="331"/>
      <c r="K937" s="331"/>
      <c r="L937" s="331"/>
      <c r="N937" s="331"/>
      <c r="O937" s="331"/>
      <c r="P937" s="331"/>
      <c r="Q937" s="331"/>
      <c r="S937" s="331"/>
      <c r="W937" s="331"/>
      <c r="X937" s="331"/>
      <c r="Y937" s="331"/>
      <c r="Z937" s="331"/>
      <c r="AD937" s="331"/>
      <c r="AE937" s="331"/>
      <c r="AH937" s="331"/>
      <c r="AI937" s="331"/>
      <c r="AL937" s="331"/>
      <c r="AM937" s="331"/>
      <c r="AN937" s="331"/>
      <c r="AQ937" s="331"/>
      <c r="AU937" s="331"/>
      <c r="AV937" s="331"/>
      <c r="AW937" s="331"/>
      <c r="AX937" s="331"/>
      <c r="AY937" s="331"/>
      <c r="AZ937" s="331"/>
      <c r="BA937" s="331"/>
      <c r="BB937" s="331"/>
      <c r="BC937" s="331"/>
    </row>
    <row r="938" spans="3:55">
      <c r="E938" s="331"/>
      <c r="F938" s="331"/>
      <c r="I938" s="331"/>
      <c r="J938" s="331"/>
      <c r="L938" s="331"/>
      <c r="M938" s="331"/>
      <c r="O938" s="331"/>
      <c r="P938" s="331"/>
      <c r="S938" s="331"/>
      <c r="T938" s="331"/>
      <c r="U938" s="331"/>
      <c r="V938" s="331"/>
      <c r="W938" s="331"/>
      <c r="X938" s="331"/>
      <c r="Y938" s="331"/>
      <c r="Z938" s="331"/>
      <c r="AB938" s="331"/>
      <c r="AC938" s="331"/>
      <c r="AD938" s="331"/>
      <c r="AE938" s="331"/>
      <c r="AF938" s="331"/>
      <c r="AI938" s="331"/>
      <c r="AJ938" s="331"/>
      <c r="AK938" s="331"/>
      <c r="AP938" s="331"/>
      <c r="AQ938" s="331"/>
      <c r="AU938" s="331"/>
      <c r="AV938" s="331"/>
      <c r="AW938" s="331"/>
      <c r="AX938" s="331"/>
      <c r="AY938" s="331"/>
      <c r="AZ938" s="331"/>
      <c r="BA938" s="331"/>
      <c r="BB938" s="331"/>
      <c r="BC938" s="331"/>
    </row>
    <row r="939" spans="3:55">
      <c r="C939" s="331"/>
      <c r="F939" s="331"/>
      <c r="G939" s="331"/>
      <c r="L939" s="331"/>
      <c r="O939" s="331"/>
      <c r="Q939" s="331"/>
      <c r="R939" s="331"/>
      <c r="W939" s="331"/>
      <c r="Z939" s="331"/>
      <c r="AB939" s="331"/>
      <c r="AD939" s="331"/>
      <c r="AF939" s="331"/>
      <c r="AJ939" s="331"/>
      <c r="AT939" s="331"/>
    </row>
    <row r="940" spans="3:55">
      <c r="D940" s="331"/>
      <c r="F940" s="331"/>
      <c r="J940" s="331"/>
      <c r="L940" s="331"/>
      <c r="N940" s="331"/>
      <c r="O940" s="331"/>
      <c r="Q940" s="331"/>
      <c r="S940" s="331"/>
      <c r="T940" s="331"/>
      <c r="Y940" s="331"/>
      <c r="Z940" s="331"/>
      <c r="AB940" s="331"/>
      <c r="AD940" s="331"/>
      <c r="AE940" s="331"/>
      <c r="AG940" s="331"/>
      <c r="AH940" s="331"/>
      <c r="AI940" s="331"/>
      <c r="AK940" s="331"/>
      <c r="AL940" s="331"/>
      <c r="AM940" s="331"/>
      <c r="AP940" s="331"/>
      <c r="AU940" s="331"/>
      <c r="AV940" s="331"/>
      <c r="AW940" s="331"/>
      <c r="AX940" s="331"/>
      <c r="AY940" s="331"/>
      <c r="AZ940" s="331"/>
      <c r="BA940" s="331"/>
      <c r="BB940" s="331"/>
      <c r="BC940" s="331"/>
    </row>
    <row r="941" spans="3:55">
      <c r="G941" s="331"/>
      <c r="N941" s="331"/>
      <c r="Q941" s="331"/>
      <c r="R941" s="331"/>
      <c r="V941" s="331"/>
      <c r="W941" s="331"/>
      <c r="Z941" s="331"/>
      <c r="AE941" s="331"/>
      <c r="AF941" s="331"/>
      <c r="AG941" s="331"/>
      <c r="AH941" s="331"/>
      <c r="AI941" s="331"/>
      <c r="AJ941" s="331"/>
      <c r="AK941" s="331"/>
      <c r="AL941" s="331"/>
      <c r="AM941" s="331"/>
      <c r="AN941" s="331"/>
      <c r="AO941" s="331"/>
      <c r="AP941" s="331"/>
      <c r="AQ941" s="331"/>
      <c r="AR941" s="331"/>
      <c r="AS941" s="331"/>
      <c r="AT941" s="331"/>
      <c r="AU941" s="331"/>
      <c r="AV941" s="331"/>
      <c r="AW941" s="331"/>
      <c r="AX941" s="331"/>
      <c r="AY941" s="331"/>
      <c r="AZ941" s="331"/>
      <c r="BA941" s="331"/>
      <c r="BB941" s="331"/>
      <c r="BC941" s="331"/>
    </row>
    <row r="942" spans="3:55">
      <c r="G942" s="331"/>
      <c r="J942" s="331"/>
      <c r="N942" s="331"/>
      <c r="Q942" s="331"/>
      <c r="V942" s="331"/>
      <c r="X942" s="331"/>
      <c r="Y942" s="331"/>
      <c r="Z942" s="331"/>
      <c r="AA942" s="331"/>
      <c r="AB942" s="331"/>
      <c r="AC942" s="331"/>
      <c r="AG942" s="331"/>
      <c r="AI942" s="331"/>
      <c r="AJ942" s="331"/>
      <c r="AK942" s="331"/>
      <c r="AL942" s="331"/>
      <c r="AM942" s="331"/>
      <c r="AN942" s="331"/>
      <c r="AO942" s="331"/>
      <c r="AP942" s="331"/>
      <c r="AQ942" s="331"/>
      <c r="AR942" s="331"/>
      <c r="AS942" s="331"/>
      <c r="AT942" s="331"/>
      <c r="AU942" s="331"/>
      <c r="AV942" s="331"/>
      <c r="AW942" s="331"/>
      <c r="AX942" s="331"/>
      <c r="AY942" s="331"/>
      <c r="AZ942" s="331"/>
      <c r="BA942" s="331"/>
      <c r="BB942" s="331"/>
      <c r="BC942" s="331"/>
    </row>
    <row r="943" spans="3:55">
      <c r="D943" s="331"/>
      <c r="F943" s="331"/>
      <c r="H943" s="331"/>
      <c r="I943" s="331"/>
      <c r="L943" s="331"/>
      <c r="N943" s="331"/>
      <c r="P943" s="331"/>
      <c r="R943" s="331"/>
      <c r="T943" s="331"/>
      <c r="U943" s="331"/>
      <c r="W943" s="331"/>
      <c r="Y943" s="331"/>
      <c r="AA943" s="331"/>
      <c r="AB943" s="331"/>
      <c r="AC943" s="331"/>
      <c r="AD943" s="331"/>
      <c r="AE943" s="331"/>
      <c r="AF943" s="331"/>
      <c r="AG943" s="331"/>
      <c r="AI943" s="331"/>
      <c r="AJ943" s="331"/>
      <c r="AK943" s="331"/>
      <c r="AM943" s="331"/>
      <c r="AN943" s="331"/>
      <c r="AO943" s="331"/>
      <c r="AP943" s="331"/>
      <c r="AQ943" s="331"/>
      <c r="AR943" s="331"/>
      <c r="AS943" s="331"/>
      <c r="AT943" s="331"/>
      <c r="AU943" s="331"/>
      <c r="AV943" s="331"/>
      <c r="AW943" s="331"/>
      <c r="AX943" s="331"/>
      <c r="AY943" s="331"/>
      <c r="AZ943" s="331"/>
      <c r="BA943" s="331"/>
      <c r="BB943" s="331"/>
      <c r="BC943" s="331"/>
    </row>
    <row r="944" spans="3:55">
      <c r="C944" s="331"/>
      <c r="D944" s="331"/>
      <c r="I944" s="331"/>
      <c r="O944" s="331"/>
      <c r="Q944" s="331"/>
      <c r="S944" s="331"/>
      <c r="Z944" s="331"/>
      <c r="AB944" s="331"/>
      <c r="AC944" s="331"/>
      <c r="AD944" s="331"/>
      <c r="AG944" s="331"/>
      <c r="AH944" s="331"/>
      <c r="AN944" s="331"/>
      <c r="AU944" s="331"/>
      <c r="AV944" s="331"/>
      <c r="AW944" s="331"/>
      <c r="AX944" s="331"/>
      <c r="AY944" s="331"/>
      <c r="AZ944" s="331"/>
      <c r="BA944" s="331"/>
      <c r="BB944" s="331"/>
      <c r="BC944" s="331"/>
    </row>
    <row r="945" spans="2:55">
      <c r="D945" s="331"/>
      <c r="G945" s="331"/>
      <c r="J945" s="331"/>
      <c r="N945" s="331"/>
      <c r="Q945" s="331"/>
      <c r="R945" s="331"/>
      <c r="V945" s="331"/>
      <c r="X945" s="331"/>
      <c r="Z945" s="331"/>
      <c r="AA945" s="331"/>
      <c r="AC945" s="331"/>
      <c r="AD945" s="331"/>
      <c r="AE945" s="331"/>
      <c r="AG945" s="331"/>
      <c r="AK945" s="331"/>
      <c r="AL945" s="331"/>
      <c r="AN945" s="331"/>
      <c r="AP945" s="331"/>
      <c r="AQ945" s="331"/>
      <c r="AR945" s="331"/>
      <c r="AS945" s="331"/>
      <c r="AT945" s="331"/>
      <c r="AU945" s="331"/>
      <c r="AV945" s="331"/>
      <c r="AW945" s="331"/>
      <c r="AX945" s="331"/>
      <c r="AY945" s="331"/>
      <c r="AZ945" s="331"/>
      <c r="BA945" s="331"/>
      <c r="BB945" s="331"/>
      <c r="BC945" s="331"/>
    </row>
    <row r="946" spans="2:55">
      <c r="F946" s="331"/>
      <c r="K946" s="331"/>
      <c r="P946" s="331"/>
      <c r="R946" s="331"/>
      <c r="V946" s="331"/>
      <c r="Y946" s="331"/>
      <c r="AE946" s="331"/>
      <c r="AF946" s="331"/>
      <c r="AG946" s="331"/>
      <c r="AI946" s="331"/>
      <c r="AL946" s="331"/>
      <c r="AM946" s="331"/>
      <c r="AO946" s="331"/>
      <c r="AQ946" s="331"/>
    </row>
    <row r="947" spans="2:55">
      <c r="I947" s="331"/>
      <c r="L947" s="329"/>
      <c r="M947" s="331"/>
      <c r="O947" s="331"/>
      <c r="P947" s="331"/>
      <c r="Q947" s="331"/>
      <c r="S947" s="331"/>
      <c r="V947" s="331"/>
      <c r="X947" s="331"/>
      <c r="Y947" s="331"/>
      <c r="Z947" s="331"/>
      <c r="AB947" s="331"/>
      <c r="AC947" s="331"/>
      <c r="AD947" s="331"/>
      <c r="AE947" s="331"/>
      <c r="AH947" s="331"/>
      <c r="AI947" s="331"/>
      <c r="AJ947" s="331"/>
      <c r="AK947" s="331"/>
      <c r="AM947" s="331"/>
      <c r="AN947" s="331"/>
      <c r="AR947" s="331"/>
      <c r="AS947" s="331"/>
      <c r="AT947" s="331"/>
      <c r="AU947" s="331"/>
      <c r="AV947" s="331"/>
      <c r="AW947" s="331"/>
      <c r="AX947" s="331"/>
      <c r="AY947" s="331"/>
      <c r="AZ947" s="331"/>
      <c r="BA947" s="331"/>
      <c r="BB947" s="331"/>
      <c r="BC947" s="331"/>
    </row>
    <row r="948" spans="2:55">
      <c r="O948" s="331"/>
      <c r="T948" s="331"/>
      <c r="W948" s="331"/>
      <c r="X948" s="331"/>
      <c r="Z948" s="331"/>
      <c r="AB948" s="331"/>
      <c r="AD948" s="331"/>
      <c r="AF948" s="331"/>
      <c r="AH948" s="331"/>
      <c r="AI948" s="331"/>
      <c r="AJ948" s="331"/>
      <c r="AK948" s="331"/>
      <c r="AL948" s="331"/>
      <c r="AO948" s="331"/>
      <c r="AT948" s="331"/>
    </row>
    <row r="949" spans="2:55">
      <c r="I949" s="331"/>
      <c r="N949" s="331"/>
      <c r="P949" s="331"/>
      <c r="Q949" s="331"/>
      <c r="S949" s="331"/>
      <c r="V949" s="331"/>
      <c r="Z949" s="331"/>
      <c r="AA949" s="331"/>
      <c r="AB949" s="331"/>
      <c r="AD949" s="331"/>
      <c r="AF949" s="331"/>
      <c r="AG949" s="331"/>
      <c r="AH949" s="331"/>
      <c r="AI949" s="331"/>
      <c r="AJ949" s="331"/>
      <c r="AK949" s="331"/>
      <c r="AM949" s="331"/>
      <c r="AN949" s="331"/>
      <c r="AO949" s="331"/>
      <c r="AP949" s="331"/>
      <c r="AU949" s="331"/>
      <c r="AV949" s="331"/>
      <c r="AW949" s="331"/>
      <c r="AX949" s="331"/>
      <c r="AY949" s="331"/>
      <c r="AZ949" s="331"/>
      <c r="BA949" s="331"/>
      <c r="BB949" s="331"/>
      <c r="BC949" s="331"/>
    </row>
    <row r="950" spans="2:55">
      <c r="G950" s="331"/>
      <c r="H950" s="331"/>
      <c r="J950" s="331"/>
      <c r="L950" s="331"/>
      <c r="M950" s="331"/>
      <c r="O950" s="252"/>
      <c r="P950" s="331"/>
      <c r="R950" s="331"/>
      <c r="S950" s="331"/>
      <c r="U950" s="331"/>
      <c r="X950" s="331"/>
      <c r="Z950" s="331"/>
      <c r="AA950" s="331"/>
      <c r="AB950" s="331"/>
      <c r="AE950" s="331"/>
      <c r="AF950" s="331"/>
      <c r="AG950" s="331"/>
      <c r="AJ950" s="331"/>
      <c r="AK950" s="331"/>
      <c r="AL950" s="331"/>
      <c r="AM950" s="331"/>
      <c r="AN950" s="331"/>
      <c r="AO950" s="331"/>
      <c r="AP950" s="331"/>
      <c r="AQ950" s="331"/>
      <c r="AR950" s="331"/>
      <c r="AS950" s="331"/>
      <c r="AT950" s="331"/>
      <c r="AU950" s="331"/>
      <c r="AV950" s="331"/>
      <c r="AW950" s="331"/>
      <c r="AX950" s="331"/>
      <c r="AY950" s="331"/>
      <c r="AZ950" s="331"/>
      <c r="BA950" s="331"/>
      <c r="BB950" s="331"/>
      <c r="BC950" s="331"/>
    </row>
    <row r="951" spans="2:55">
      <c r="F951" s="331"/>
      <c r="P951" s="331"/>
      <c r="T951" s="331"/>
      <c r="V951" s="331"/>
      <c r="X951" s="331"/>
      <c r="Y951" s="331"/>
      <c r="Z951" s="331"/>
      <c r="AC951" s="331"/>
      <c r="AD951" s="331"/>
      <c r="AE951" s="331"/>
      <c r="AF951" s="331"/>
      <c r="AG951" s="331"/>
      <c r="AH951" s="331"/>
      <c r="AI951" s="331"/>
      <c r="AJ951" s="331"/>
      <c r="AK951" s="331"/>
      <c r="AN951" s="331"/>
      <c r="AO951" s="331"/>
      <c r="AR951" s="331"/>
      <c r="AS951" s="331"/>
      <c r="AT951" s="331"/>
      <c r="AU951" s="331"/>
      <c r="AV951" s="331"/>
      <c r="AW951" s="331"/>
      <c r="AX951" s="331"/>
      <c r="AY951" s="331"/>
      <c r="AZ951" s="331"/>
      <c r="BA951" s="331"/>
      <c r="BB951" s="331"/>
      <c r="BC951" s="331"/>
    </row>
    <row r="952" spans="2:55">
      <c r="C952" s="331"/>
      <c r="M952" s="331"/>
      <c r="O952" s="331"/>
      <c r="R952" s="331"/>
      <c r="S952" s="331"/>
      <c r="V952" s="331"/>
      <c r="W952" s="331"/>
      <c r="X952" s="331"/>
      <c r="Y952" s="331"/>
      <c r="AB952" s="331"/>
      <c r="AC952" s="331"/>
      <c r="AD952" s="331"/>
      <c r="AG952" s="331"/>
      <c r="AJ952" s="331"/>
      <c r="AL952" s="331"/>
    </row>
    <row r="953" spans="2:55">
      <c r="H953" s="331"/>
      <c r="J953" s="331"/>
      <c r="K953" s="331"/>
      <c r="R953" s="331"/>
      <c r="S953" s="331"/>
      <c r="T953" s="329"/>
      <c r="U953" s="331"/>
      <c r="V953" s="331"/>
      <c r="W953" s="331"/>
      <c r="X953" s="331"/>
      <c r="Z953" s="331"/>
      <c r="AB953" s="331"/>
      <c r="AC953" s="331"/>
      <c r="AE953" s="331"/>
      <c r="AG953" s="331"/>
      <c r="AH953" s="331"/>
      <c r="AJ953" s="331"/>
      <c r="AP953" s="331"/>
      <c r="AU953" s="331"/>
      <c r="AV953" s="331"/>
      <c r="AW953" s="331"/>
      <c r="AX953" s="331"/>
      <c r="AY953" s="331"/>
      <c r="AZ953" s="331"/>
      <c r="BA953" s="331"/>
      <c r="BB953" s="331"/>
      <c r="BC953" s="331"/>
    </row>
    <row r="954" spans="2:55">
      <c r="C954" s="331"/>
      <c r="G954" s="252"/>
      <c r="H954" s="331"/>
      <c r="P954" s="331"/>
      <c r="Q954" s="331"/>
      <c r="S954" s="331"/>
      <c r="T954" s="331"/>
      <c r="U954" s="331"/>
      <c r="V954" s="331"/>
      <c r="W954" s="331"/>
      <c r="Z954" s="331"/>
      <c r="AA954" s="331"/>
      <c r="AD954" s="331"/>
      <c r="AF954" s="331"/>
      <c r="AI954" s="331"/>
      <c r="AK954" s="331"/>
    </row>
    <row r="955" spans="2:55">
      <c r="F955" s="331"/>
      <c r="H955" s="331"/>
      <c r="I955" s="331"/>
      <c r="Q955" s="331"/>
      <c r="R955" s="331"/>
      <c r="S955" s="331"/>
      <c r="T955" s="331"/>
      <c r="V955" s="331"/>
      <c r="X955" s="331"/>
      <c r="Y955" s="331"/>
      <c r="AA955" s="331"/>
      <c r="AD955" s="331"/>
      <c r="AE955" s="331"/>
      <c r="AF955" s="331"/>
      <c r="AG955" s="331"/>
      <c r="AI955" s="331"/>
      <c r="AJ955" s="331"/>
      <c r="AK955" s="331"/>
      <c r="AL955" s="331"/>
      <c r="AM955" s="331"/>
      <c r="AN955" s="331"/>
      <c r="AO955" s="331"/>
      <c r="AP955" s="331"/>
      <c r="AQ955" s="331"/>
      <c r="AR955" s="331"/>
      <c r="AS955" s="331"/>
      <c r="AT955" s="331"/>
      <c r="AU955" s="331"/>
      <c r="AV955" s="331"/>
      <c r="AW955" s="331"/>
      <c r="AX955" s="331"/>
      <c r="AY955" s="331"/>
      <c r="AZ955" s="331"/>
      <c r="BA955" s="331"/>
      <c r="BB955" s="331"/>
      <c r="BC955" s="331"/>
    </row>
    <row r="956" spans="2:55">
      <c r="E956" s="331"/>
      <c r="F956" s="331"/>
      <c r="G956" s="331"/>
      <c r="L956" s="331"/>
      <c r="P956" s="331"/>
      <c r="Q956" s="331"/>
      <c r="R956" s="331"/>
      <c r="S956" s="331"/>
      <c r="T956" s="331"/>
      <c r="V956" s="331"/>
      <c r="W956" s="331"/>
      <c r="AA956" s="331"/>
      <c r="AC956" s="331"/>
      <c r="AG956" s="331"/>
      <c r="AI956" s="331"/>
      <c r="AJ956" s="331"/>
      <c r="AL956" s="331"/>
      <c r="AM956" s="331"/>
      <c r="AO956" s="331"/>
      <c r="AQ956" s="331"/>
      <c r="AR956" s="331"/>
      <c r="AS956" s="331"/>
      <c r="AT956" s="331"/>
      <c r="AU956" s="331"/>
      <c r="AV956" s="331"/>
      <c r="AW956" s="331"/>
      <c r="AX956" s="331"/>
      <c r="AY956" s="331"/>
      <c r="AZ956" s="331"/>
      <c r="BA956" s="331"/>
      <c r="BB956" s="331"/>
      <c r="BC956" s="331"/>
    </row>
    <row r="957" spans="2:55">
      <c r="G957" s="252"/>
      <c r="H957" s="331"/>
      <c r="T957" s="331"/>
      <c r="X957" s="331"/>
      <c r="Y957" s="331"/>
      <c r="AA957" s="331"/>
      <c r="AB957" s="331"/>
      <c r="AD957" s="331"/>
      <c r="AE957" s="331"/>
      <c r="AF957" s="331"/>
      <c r="AG957" s="331"/>
      <c r="AH957" s="331"/>
      <c r="AI957" s="331"/>
      <c r="AM957" s="331"/>
      <c r="AN957" s="331"/>
      <c r="AO957" s="331"/>
      <c r="AP957" s="331"/>
      <c r="AQ957" s="331"/>
      <c r="AR957" s="331"/>
      <c r="AS957" s="331"/>
      <c r="AT957" s="331"/>
      <c r="AU957" s="331"/>
      <c r="AV957" s="331"/>
      <c r="AW957" s="331"/>
      <c r="AX957" s="331"/>
      <c r="AY957" s="331"/>
      <c r="AZ957" s="331"/>
      <c r="BA957" s="331"/>
      <c r="BB957" s="331"/>
      <c r="BC957" s="331"/>
    </row>
    <row r="958" spans="2:55">
      <c r="B958" s="331"/>
      <c r="C958" s="331"/>
      <c r="F958" s="331"/>
      <c r="H958" s="331"/>
      <c r="M958" s="331"/>
      <c r="O958" s="331"/>
      <c r="T958" s="331"/>
      <c r="V958" s="331"/>
      <c r="W958" s="331"/>
      <c r="X958" s="331"/>
      <c r="Z958" s="331"/>
      <c r="AB958" s="331"/>
      <c r="AC958" s="331"/>
      <c r="AF958" s="331"/>
      <c r="AH958" s="331"/>
      <c r="AI958" s="331"/>
      <c r="AJ958" s="331"/>
      <c r="AK958" s="331"/>
      <c r="AL958" s="331"/>
      <c r="AM958" s="331"/>
      <c r="AT958" s="331"/>
    </row>
    <row r="959" spans="2:55">
      <c r="B959" s="331"/>
      <c r="H959" s="331"/>
      <c r="J959" s="331"/>
      <c r="N959" s="331"/>
      <c r="O959" s="331"/>
      <c r="P959" s="331"/>
      <c r="R959" s="331"/>
      <c r="S959" s="331"/>
      <c r="T959" s="331"/>
      <c r="W959" s="331"/>
      <c r="X959" s="331"/>
      <c r="AA959" s="331"/>
      <c r="AB959" s="331"/>
      <c r="AC959" s="331"/>
      <c r="AI959" s="331"/>
      <c r="AJ959" s="331"/>
      <c r="AL959" s="331"/>
      <c r="AM959" s="331"/>
      <c r="AN959" s="331"/>
      <c r="AR959" s="331"/>
      <c r="AS959" s="331"/>
      <c r="AT959" s="331"/>
      <c r="AU959" s="331"/>
      <c r="AV959" s="331"/>
      <c r="AW959" s="331"/>
      <c r="AX959" s="331"/>
      <c r="AY959" s="331"/>
      <c r="AZ959" s="331"/>
      <c r="BA959" s="331"/>
      <c r="BB959" s="331"/>
      <c r="BC959" s="331"/>
    </row>
    <row r="960" spans="2:55">
      <c r="H960" s="331"/>
      <c r="I960" s="331"/>
      <c r="O960" s="331"/>
      <c r="R960" s="331"/>
      <c r="S960" s="331"/>
      <c r="AB960" s="331"/>
      <c r="AC960" s="331"/>
      <c r="AF960" s="331"/>
      <c r="AH960" s="331"/>
      <c r="AI960" s="331"/>
      <c r="AJ960" s="331"/>
      <c r="AK960" s="331"/>
      <c r="AL960" s="331"/>
      <c r="AO960" s="331"/>
      <c r="AP960" s="331"/>
      <c r="AQ960" s="331"/>
      <c r="AR960" s="331"/>
      <c r="AS960" s="331"/>
      <c r="AT960" s="331"/>
      <c r="AU960" s="331"/>
      <c r="AV960" s="331"/>
      <c r="AW960" s="331"/>
      <c r="AX960" s="331"/>
      <c r="AY960" s="331"/>
      <c r="AZ960" s="331"/>
      <c r="BA960" s="331"/>
      <c r="BB960" s="331"/>
      <c r="BC960" s="331"/>
    </row>
    <row r="961" spans="1:55">
      <c r="D961" s="331"/>
      <c r="E961" s="331"/>
      <c r="H961" s="331"/>
      <c r="K961" s="331"/>
      <c r="L961" s="331"/>
      <c r="M961" s="331"/>
      <c r="N961" s="331"/>
      <c r="O961" s="331"/>
      <c r="P961" s="331"/>
      <c r="Q961" s="331"/>
      <c r="V961" s="331"/>
      <c r="X961" s="331"/>
      <c r="Y961" s="331"/>
      <c r="Z961" s="331"/>
      <c r="AA961" s="331"/>
      <c r="AC961" s="331"/>
      <c r="AD961" s="331"/>
      <c r="AF961" s="331"/>
      <c r="AI961" s="331"/>
      <c r="AJ961" s="331"/>
      <c r="AK961" s="331"/>
      <c r="AL961" s="331"/>
      <c r="AM961" s="331"/>
    </row>
    <row r="962" spans="1:55">
      <c r="E962" s="331"/>
      <c r="G962" s="331"/>
      <c r="H962" s="331"/>
      <c r="K962" s="331"/>
      <c r="M962" s="331"/>
      <c r="O962" s="331"/>
      <c r="Q962" s="331"/>
      <c r="S962" s="331"/>
      <c r="T962" s="331"/>
      <c r="U962" s="331"/>
      <c r="W962" s="331"/>
      <c r="X962" s="331"/>
      <c r="Y962" s="331"/>
      <c r="Z962" s="331"/>
      <c r="AA962" s="331"/>
      <c r="AB962" s="331"/>
      <c r="AC962" s="331"/>
      <c r="AD962" s="331"/>
      <c r="AF962" s="331"/>
      <c r="AG962" s="331"/>
      <c r="AM962" s="331"/>
      <c r="AN962" s="331"/>
      <c r="AO962" s="331"/>
    </row>
    <row r="963" spans="1:55">
      <c r="A963" s="252"/>
      <c r="H963" s="331"/>
      <c r="J963" s="331"/>
      <c r="M963" s="331"/>
      <c r="N963" s="331"/>
      <c r="O963" s="331"/>
      <c r="R963" s="331"/>
      <c r="S963" s="331"/>
      <c r="T963" s="331"/>
      <c r="U963" s="331"/>
      <c r="W963" s="331"/>
      <c r="X963" s="331"/>
      <c r="AA963" s="331"/>
      <c r="AC963" s="331"/>
      <c r="AD963" s="331"/>
      <c r="AJ963" s="331"/>
      <c r="AK963" s="331"/>
      <c r="AM963" s="331"/>
      <c r="AN963" s="331"/>
      <c r="AO963" s="331"/>
      <c r="AP963" s="331"/>
      <c r="AQ963" s="331"/>
      <c r="AR963" s="331"/>
      <c r="AS963" s="331"/>
      <c r="AT963" s="331"/>
      <c r="AU963" s="331"/>
      <c r="AV963" s="331"/>
      <c r="AW963" s="331"/>
      <c r="AX963" s="331"/>
      <c r="AY963" s="331"/>
      <c r="AZ963" s="331"/>
      <c r="BA963" s="331"/>
      <c r="BB963" s="331"/>
      <c r="BC963" s="331"/>
    </row>
    <row r="964" spans="1:55">
      <c r="F964" s="331"/>
      <c r="O964" s="331"/>
      <c r="Q964" s="331"/>
      <c r="V964" s="331"/>
      <c r="X964" s="331"/>
      <c r="AA964" s="331"/>
      <c r="AB964" s="331"/>
      <c r="AC964" s="331"/>
      <c r="AE964" s="331"/>
      <c r="AH964" s="331"/>
      <c r="AI964" s="331"/>
      <c r="AL964" s="331"/>
      <c r="AM964" s="331"/>
      <c r="AT964" s="331"/>
      <c r="AU964" s="331"/>
      <c r="AV964" s="331"/>
      <c r="AW964" s="331"/>
      <c r="AX964" s="331"/>
      <c r="AY964" s="331"/>
      <c r="AZ964" s="331"/>
      <c r="BA964" s="331"/>
      <c r="BB964" s="331"/>
      <c r="BC964" s="331"/>
    </row>
    <row r="965" spans="1:55">
      <c r="F965" s="331"/>
      <c r="M965" s="331"/>
      <c r="O965" s="331"/>
      <c r="P965" s="331"/>
      <c r="R965" s="331"/>
      <c r="T965" s="331"/>
      <c r="W965" s="331"/>
      <c r="Y965" s="331"/>
      <c r="Z965" s="331"/>
      <c r="AC965" s="331"/>
      <c r="AD965" s="331"/>
      <c r="AE965" s="331"/>
      <c r="AH965" s="331"/>
      <c r="AJ965" s="331"/>
      <c r="AK965" s="331"/>
      <c r="AM965" s="331"/>
      <c r="AQ965" s="331"/>
      <c r="AR965" s="331"/>
      <c r="AS965" s="331"/>
      <c r="AT965" s="331"/>
      <c r="AU965" s="331"/>
      <c r="AV965" s="331"/>
      <c r="AW965" s="331"/>
      <c r="AX965" s="331"/>
      <c r="AY965" s="331"/>
      <c r="AZ965" s="331"/>
      <c r="BA965" s="331"/>
      <c r="BB965" s="331"/>
      <c r="BC965" s="331"/>
    </row>
    <row r="966" spans="1:55">
      <c r="I966" s="331"/>
      <c r="K966" s="331"/>
      <c r="P966" s="331"/>
      <c r="Q966" s="331"/>
      <c r="S966" s="331"/>
      <c r="T966" s="331"/>
      <c r="U966" s="331"/>
      <c r="Z966" s="331"/>
      <c r="AE966" s="331"/>
      <c r="AI966" s="331"/>
      <c r="AL966" s="331"/>
      <c r="AM966" s="331"/>
      <c r="AN966" s="331"/>
    </row>
    <row r="967" spans="1:55">
      <c r="R967" s="331"/>
      <c r="S967" s="331"/>
      <c r="T967" s="331"/>
      <c r="V967" s="331"/>
      <c r="W967" s="331"/>
      <c r="X967" s="331"/>
      <c r="Y967" s="331"/>
      <c r="Z967" s="331"/>
      <c r="AB967" s="331"/>
      <c r="AC967" s="331"/>
      <c r="AD967" s="331"/>
      <c r="AE967" s="331"/>
      <c r="AF967" s="331"/>
      <c r="AG967" s="331"/>
      <c r="AK967" s="331"/>
    </row>
    <row r="968" spans="1:55">
      <c r="M968" s="331"/>
      <c r="P968" s="331"/>
      <c r="Q968" s="331"/>
      <c r="R968" s="331"/>
      <c r="T968" s="331"/>
      <c r="W968" s="331"/>
      <c r="Y968" s="331"/>
      <c r="AA968" s="331"/>
      <c r="AB968" s="331"/>
      <c r="AC968" s="331"/>
      <c r="AE968" s="331"/>
      <c r="AH968" s="331"/>
      <c r="AK968" s="331"/>
      <c r="AR968" s="331"/>
      <c r="AS968" s="331"/>
      <c r="AT968" s="331"/>
      <c r="AU968" s="331"/>
      <c r="AV968" s="331"/>
      <c r="AW968" s="331"/>
      <c r="AX968" s="331"/>
      <c r="AY968" s="331"/>
      <c r="AZ968" s="331"/>
      <c r="BA968" s="331"/>
      <c r="BB968" s="331"/>
      <c r="BC968" s="331"/>
    </row>
    <row r="969" spans="1:55">
      <c r="G969" s="331"/>
      <c r="H969" s="331"/>
      <c r="K969" s="331"/>
      <c r="L969" s="331"/>
      <c r="O969" s="331"/>
      <c r="P969" s="331"/>
      <c r="R969" s="331"/>
      <c r="V969" s="331"/>
      <c r="Z969" s="331"/>
      <c r="AB969" s="331"/>
      <c r="AC969" s="331"/>
      <c r="AE969" s="331"/>
      <c r="AF969" s="331"/>
      <c r="AG969" s="331"/>
      <c r="AJ969" s="331"/>
      <c r="AM969" s="331"/>
      <c r="AN969" s="331"/>
      <c r="AO969" s="331"/>
      <c r="AP969" s="331"/>
      <c r="AQ969" s="331"/>
      <c r="AR969" s="331"/>
      <c r="AS969" s="331"/>
      <c r="AT969" s="331"/>
      <c r="AU969" s="331"/>
      <c r="AV969" s="331"/>
      <c r="AW969" s="331"/>
      <c r="AX969" s="331"/>
      <c r="AY969" s="331"/>
      <c r="AZ969" s="331"/>
      <c r="BA969" s="331"/>
      <c r="BB969" s="331"/>
      <c r="BC969" s="331"/>
    </row>
    <row r="970" spans="1:55">
      <c r="K970" s="331"/>
      <c r="L970" s="331"/>
      <c r="M970" s="331"/>
      <c r="N970" s="331"/>
      <c r="O970" s="331"/>
      <c r="S970" s="331"/>
      <c r="V970" s="331"/>
      <c r="Z970" s="331"/>
      <c r="AA970" s="331"/>
      <c r="AC970" s="331"/>
      <c r="AD970" s="331"/>
      <c r="AG970" s="331"/>
      <c r="AK970" s="331"/>
      <c r="AM970" s="331"/>
      <c r="AN970" s="331"/>
      <c r="AO970" s="331"/>
      <c r="AP970" s="331"/>
      <c r="AQ970" s="331"/>
      <c r="AR970" s="331"/>
      <c r="AS970" s="331"/>
      <c r="AT970" s="331"/>
      <c r="AU970" s="331"/>
      <c r="AV970" s="331"/>
      <c r="AW970" s="331"/>
      <c r="AX970" s="331"/>
      <c r="AY970" s="331"/>
      <c r="AZ970" s="331"/>
      <c r="BA970" s="331"/>
      <c r="BB970" s="331"/>
      <c r="BC970" s="331"/>
    </row>
    <row r="971" spans="1:55">
      <c r="G971" s="252"/>
      <c r="H971" s="331"/>
      <c r="I971" s="331"/>
      <c r="J971" s="331"/>
      <c r="M971" s="331"/>
      <c r="Q971" s="331"/>
      <c r="R971" s="331"/>
      <c r="S971" s="331"/>
      <c r="T971" s="331"/>
      <c r="X971" s="331"/>
      <c r="Y971" s="331"/>
      <c r="AA971" s="331"/>
      <c r="AB971" s="331"/>
      <c r="AC971" s="331"/>
      <c r="AD971" s="331"/>
      <c r="AE971" s="252"/>
      <c r="AH971" s="331"/>
      <c r="AK971" s="331"/>
      <c r="AL971" s="331"/>
      <c r="AR971" s="331"/>
      <c r="AS971" s="331"/>
      <c r="AT971" s="331"/>
      <c r="AU971" s="331"/>
      <c r="AV971" s="331"/>
      <c r="AW971" s="331"/>
      <c r="AX971" s="331"/>
      <c r="AY971" s="331"/>
      <c r="AZ971" s="331"/>
      <c r="BA971" s="331"/>
      <c r="BB971" s="331"/>
      <c r="BC971" s="331"/>
    </row>
    <row r="972" spans="1:55">
      <c r="D972" s="331"/>
      <c r="O972" s="331"/>
      <c r="R972" s="331"/>
      <c r="T972" s="331"/>
      <c r="X972" s="331"/>
      <c r="AA972" s="331"/>
      <c r="AD972" s="331"/>
      <c r="AE972" s="331"/>
      <c r="AF972" s="331"/>
      <c r="AG972" s="331"/>
      <c r="AI972" s="331"/>
      <c r="AK972" s="331"/>
      <c r="AM972" s="331"/>
      <c r="AN972" s="331"/>
      <c r="AO972" s="331"/>
      <c r="AP972" s="331"/>
      <c r="AQ972" s="331"/>
      <c r="AR972" s="331"/>
      <c r="AS972" s="331"/>
      <c r="AT972" s="331"/>
      <c r="AU972" s="331"/>
      <c r="AV972" s="331"/>
      <c r="AW972" s="331"/>
      <c r="AX972" s="331"/>
      <c r="AY972" s="331"/>
      <c r="AZ972" s="331"/>
      <c r="BA972" s="331"/>
      <c r="BB972" s="331"/>
      <c r="BC972" s="331"/>
    </row>
    <row r="973" spans="1:55">
      <c r="H973" s="331"/>
      <c r="K973" s="331"/>
      <c r="M973" s="331"/>
      <c r="N973" s="331"/>
      <c r="O973" s="331"/>
      <c r="P973" s="331"/>
      <c r="T973" s="331"/>
      <c r="V973" s="331"/>
      <c r="Z973" s="331"/>
      <c r="AA973" s="331"/>
      <c r="AB973" s="331"/>
      <c r="AC973" s="331"/>
      <c r="AE973" s="331"/>
      <c r="AG973" s="331"/>
      <c r="AI973" s="331"/>
      <c r="AJ973" s="331"/>
      <c r="AN973" s="331"/>
      <c r="AO973" s="331"/>
    </row>
    <row r="974" spans="1:55">
      <c r="E974" s="331"/>
      <c r="F974" s="331"/>
      <c r="H974" s="331"/>
      <c r="O974" s="331"/>
      <c r="S974" s="331"/>
      <c r="W974" s="331"/>
      <c r="Y974" s="331"/>
      <c r="AA974" s="331"/>
      <c r="AC974" s="331"/>
      <c r="AE974" s="331"/>
      <c r="AH974" s="331"/>
      <c r="AI974" s="331"/>
      <c r="AJ974" s="331"/>
      <c r="AP974" s="331"/>
      <c r="AU974" s="331"/>
      <c r="AV974" s="331"/>
      <c r="AW974" s="331"/>
      <c r="AX974" s="331"/>
      <c r="AY974" s="331"/>
      <c r="AZ974" s="331"/>
      <c r="BA974" s="331"/>
      <c r="BB974" s="331"/>
      <c r="BC974" s="331"/>
    </row>
    <row r="975" spans="1:55">
      <c r="B975" s="331"/>
      <c r="G975" s="331"/>
      <c r="J975" s="331"/>
      <c r="K975" s="331"/>
      <c r="L975" s="331"/>
      <c r="N975" s="331"/>
      <c r="P975" s="331"/>
      <c r="Q975" s="331"/>
      <c r="R975" s="331"/>
      <c r="S975" s="331"/>
      <c r="Y975" s="331"/>
      <c r="AA975" s="331"/>
      <c r="AD975" s="331"/>
      <c r="AE975" s="331"/>
      <c r="AF975" s="331"/>
      <c r="AG975" s="331"/>
      <c r="AH975" s="331"/>
      <c r="AI975" s="331"/>
      <c r="AL975" s="331"/>
      <c r="AR975" s="331"/>
      <c r="AS975" s="331"/>
      <c r="AT975" s="331"/>
      <c r="AU975" s="331"/>
      <c r="AV975" s="331"/>
      <c r="AW975" s="331"/>
      <c r="AX975" s="331"/>
      <c r="AY975" s="331"/>
      <c r="AZ975" s="331"/>
      <c r="BA975" s="331"/>
      <c r="BB975" s="331"/>
      <c r="BC975" s="331"/>
    </row>
    <row r="976" spans="1:55">
      <c r="B976" s="331"/>
      <c r="H976" s="331"/>
      <c r="K976" s="331"/>
      <c r="M976" s="331"/>
      <c r="O976" s="331"/>
      <c r="Q976" s="331"/>
      <c r="S976" s="331"/>
      <c r="W976" s="331"/>
      <c r="Y976" s="331"/>
      <c r="Z976" s="331"/>
      <c r="AC976" s="331"/>
      <c r="AD976" s="331"/>
      <c r="AH976" s="331"/>
      <c r="AI976" s="331"/>
      <c r="AK976" s="331"/>
      <c r="AN976" s="331"/>
      <c r="AQ976" s="331"/>
      <c r="AR976" s="331"/>
      <c r="AS976" s="331"/>
      <c r="AT976" s="331"/>
      <c r="AU976" s="331"/>
      <c r="AV976" s="331"/>
      <c r="AW976" s="331"/>
      <c r="AX976" s="331"/>
      <c r="AY976" s="331"/>
      <c r="AZ976" s="331"/>
      <c r="BA976" s="331"/>
      <c r="BB976" s="331"/>
      <c r="BC976" s="331"/>
    </row>
    <row r="977" spans="1:55">
      <c r="B977" s="252"/>
      <c r="H977" s="331"/>
      <c r="J977" s="331"/>
      <c r="L977" s="331"/>
      <c r="P977" s="331"/>
      <c r="Q977" s="331"/>
      <c r="R977" s="331"/>
      <c r="S977" s="331"/>
      <c r="U977" s="331"/>
      <c r="X977" s="331"/>
      <c r="AA977" s="331"/>
      <c r="AB977" s="331"/>
      <c r="AC977" s="331"/>
      <c r="AD977" s="331"/>
      <c r="AE977" s="331"/>
      <c r="AF977" s="331"/>
      <c r="AH977" s="331"/>
      <c r="AI977" s="331"/>
      <c r="AJ977" s="331"/>
      <c r="AM977" s="331"/>
      <c r="AN977" s="331"/>
      <c r="AO977" s="331"/>
      <c r="AP977" s="331"/>
      <c r="AQ977" s="331"/>
      <c r="AR977" s="331"/>
      <c r="AS977" s="331"/>
      <c r="AT977" s="331"/>
      <c r="AU977" s="331"/>
      <c r="AV977" s="331"/>
      <c r="AW977" s="331"/>
      <c r="AX977" s="331"/>
      <c r="AY977" s="331"/>
      <c r="AZ977" s="331"/>
      <c r="BA977" s="331"/>
      <c r="BB977" s="331"/>
      <c r="BC977" s="331"/>
    </row>
    <row r="978" spans="1:55">
      <c r="C978" s="331"/>
      <c r="H978" s="331"/>
      <c r="M978" s="331"/>
      <c r="O978" s="331"/>
      <c r="P978" s="331"/>
      <c r="Q978" s="331"/>
      <c r="R978" s="331"/>
      <c r="S978" s="331"/>
      <c r="T978" s="331"/>
      <c r="V978" s="331"/>
      <c r="Y978" s="331"/>
      <c r="Z978" s="331"/>
      <c r="AC978" s="331"/>
      <c r="AE978" s="331"/>
      <c r="AG978" s="331"/>
      <c r="AJ978" s="331"/>
      <c r="AK978" s="331"/>
      <c r="AM978" s="331"/>
      <c r="AR978" s="331"/>
      <c r="AS978" s="331"/>
      <c r="AT978" s="331"/>
      <c r="AU978" s="331"/>
      <c r="AV978" s="331"/>
      <c r="AW978" s="331"/>
      <c r="AX978" s="331"/>
      <c r="AY978" s="331"/>
      <c r="AZ978" s="331"/>
      <c r="BA978" s="331"/>
      <c r="BB978" s="331"/>
      <c r="BC978" s="331"/>
    </row>
    <row r="979" spans="1:55">
      <c r="F979" s="331"/>
      <c r="O979" s="331"/>
      <c r="Q979" s="331"/>
      <c r="S979" s="331"/>
      <c r="T979" s="331"/>
      <c r="U979" s="331"/>
      <c r="V979" s="331"/>
      <c r="W979" s="331"/>
      <c r="X979" s="331"/>
      <c r="Z979" s="331"/>
      <c r="AA979" s="331"/>
      <c r="AE979" s="331"/>
      <c r="AF979" s="331"/>
      <c r="AJ979" s="331"/>
      <c r="AK979" s="331"/>
      <c r="AL979" s="331"/>
      <c r="AM979" s="331"/>
      <c r="AN979" s="331"/>
      <c r="AO979" s="331"/>
      <c r="AP979" s="331"/>
      <c r="AQ979" s="331"/>
      <c r="AR979" s="331"/>
      <c r="AS979" s="331"/>
      <c r="AT979" s="331"/>
      <c r="AU979" s="331"/>
      <c r="AV979" s="331"/>
      <c r="AW979" s="331"/>
      <c r="AX979" s="331"/>
      <c r="AY979" s="331"/>
      <c r="AZ979" s="331"/>
      <c r="BA979" s="331"/>
      <c r="BB979" s="331"/>
      <c r="BC979" s="331"/>
    </row>
    <row r="980" spans="1:55">
      <c r="A980" s="252"/>
      <c r="D980" s="331"/>
      <c r="G980" s="331"/>
      <c r="M980" s="331"/>
      <c r="O980" s="331"/>
      <c r="P980" s="331"/>
      <c r="Q980" s="331"/>
      <c r="R980" s="331"/>
      <c r="W980" s="331"/>
      <c r="Z980" s="252"/>
      <c r="AC980" s="331"/>
      <c r="AD980" s="331"/>
      <c r="AF980" s="331"/>
      <c r="AG980" s="331"/>
      <c r="AH980" s="331"/>
      <c r="AM980" s="331"/>
      <c r="AT980" s="331"/>
    </row>
    <row r="981" spans="1:55">
      <c r="J981" s="331"/>
      <c r="K981" s="331"/>
      <c r="O981" s="331"/>
      <c r="Q981" s="331"/>
      <c r="T981" s="331"/>
      <c r="V981" s="331"/>
      <c r="Y981" s="331"/>
      <c r="Z981" s="331"/>
      <c r="AB981" s="331"/>
      <c r="AC981" s="331"/>
      <c r="AE981" s="331"/>
      <c r="AF981" s="331"/>
      <c r="AI981" s="331"/>
      <c r="AJ981" s="331"/>
      <c r="AK981" s="331"/>
      <c r="AM981" s="331"/>
      <c r="AN981" s="331"/>
      <c r="AO981" s="331"/>
      <c r="AP981" s="331"/>
      <c r="AQ981" s="331"/>
      <c r="AR981" s="331"/>
      <c r="AS981" s="331"/>
      <c r="AT981" s="331"/>
      <c r="AU981" s="331"/>
      <c r="AV981" s="331"/>
      <c r="AW981" s="331"/>
      <c r="AX981" s="331"/>
      <c r="AY981" s="331"/>
      <c r="AZ981" s="331"/>
      <c r="BA981" s="331"/>
      <c r="BB981" s="331"/>
      <c r="BC981" s="331"/>
    </row>
    <row r="982" spans="1:55">
      <c r="L982" s="331"/>
      <c r="M982" s="331"/>
      <c r="O982" s="331"/>
      <c r="P982" s="331"/>
      <c r="S982" s="331"/>
      <c r="U982" s="331"/>
      <c r="V982" s="331"/>
      <c r="Y982" s="331"/>
      <c r="Z982" s="331"/>
      <c r="AA982" s="331"/>
      <c r="AE982" s="331"/>
      <c r="AF982" s="331"/>
      <c r="AH982" s="331"/>
      <c r="AI982" s="331"/>
      <c r="AJ982" s="331"/>
      <c r="AK982" s="331"/>
      <c r="AL982" s="331"/>
      <c r="AM982" s="331"/>
      <c r="AO982" s="331"/>
      <c r="AP982" s="331"/>
    </row>
    <row r="983" spans="1:55">
      <c r="S983" s="331"/>
      <c r="T983" s="331"/>
      <c r="W983" s="331"/>
      <c r="X983" s="331"/>
      <c r="AA983" s="331"/>
      <c r="AB983" s="331"/>
      <c r="AC983" s="331"/>
      <c r="AD983" s="331"/>
      <c r="AE983" s="331"/>
      <c r="AG983" s="331"/>
      <c r="AL983" s="331"/>
      <c r="AM983" s="331"/>
      <c r="AN983" s="331"/>
      <c r="AO983" s="331"/>
      <c r="AP983" s="331"/>
      <c r="AQ983" s="331"/>
      <c r="AR983" s="331"/>
      <c r="AS983" s="331"/>
      <c r="AT983" s="331"/>
      <c r="AU983" s="331"/>
      <c r="AV983" s="331"/>
      <c r="AW983" s="331"/>
      <c r="AX983" s="331"/>
      <c r="AY983" s="331"/>
      <c r="AZ983" s="331"/>
      <c r="BA983" s="331"/>
      <c r="BB983" s="331"/>
      <c r="BC983" s="331"/>
    </row>
    <row r="984" spans="1:55">
      <c r="E984" s="331"/>
      <c r="M984" s="331"/>
      <c r="P984" s="331"/>
      <c r="Q984" s="331"/>
      <c r="R984" s="331"/>
      <c r="AA984" s="331"/>
      <c r="AB984" s="331"/>
      <c r="AC984" s="331"/>
      <c r="AD984" s="331"/>
      <c r="AE984" s="331"/>
      <c r="AG984" s="331"/>
      <c r="AI984" s="331"/>
      <c r="AK984" s="331"/>
    </row>
    <row r="985" spans="1:55">
      <c r="K985" s="331"/>
      <c r="M985" s="331"/>
      <c r="Q985" s="331"/>
      <c r="S985" s="331"/>
      <c r="V985" s="331"/>
      <c r="W985" s="331"/>
      <c r="Y985" s="331"/>
      <c r="AB985" s="331"/>
      <c r="AE985" s="331"/>
      <c r="AF985" s="331"/>
      <c r="AH985" s="331"/>
      <c r="AR985" s="331"/>
      <c r="AS985" s="331"/>
      <c r="AT985" s="331"/>
      <c r="AU985" s="331"/>
      <c r="AV985" s="331"/>
      <c r="AW985" s="331"/>
      <c r="AX985" s="331"/>
      <c r="AY985" s="331"/>
      <c r="AZ985" s="331"/>
      <c r="BA985" s="331"/>
      <c r="BB985" s="331"/>
      <c r="BC985" s="331"/>
    </row>
    <row r="986" spans="1:55">
      <c r="G986" s="331"/>
      <c r="K986" s="331"/>
      <c r="O986" s="331"/>
      <c r="Q986" s="331"/>
      <c r="S986" s="331"/>
      <c r="T986" s="331"/>
      <c r="W986" s="331"/>
      <c r="X986" s="252"/>
      <c r="Z986" s="331"/>
      <c r="AC986" s="331"/>
      <c r="AD986" s="331"/>
      <c r="AE986" s="331"/>
      <c r="AG986" s="331"/>
      <c r="AJ986" s="331"/>
      <c r="AM986" s="331"/>
      <c r="AN986" s="331"/>
      <c r="AR986" s="331"/>
      <c r="AS986" s="331"/>
      <c r="AT986" s="331"/>
      <c r="AU986" s="331"/>
      <c r="AV986" s="331"/>
      <c r="AW986" s="331"/>
      <c r="AX986" s="331"/>
      <c r="AY986" s="331"/>
      <c r="AZ986" s="331"/>
      <c r="BA986" s="331"/>
      <c r="BB986" s="331"/>
      <c r="BC986" s="331"/>
    </row>
    <row r="987" spans="1:55">
      <c r="E987" s="331"/>
      <c r="L987" s="331"/>
      <c r="Q987" s="331"/>
      <c r="R987" s="331"/>
      <c r="S987" s="331"/>
      <c r="T987" s="331"/>
      <c r="Y987" s="331"/>
      <c r="Z987" s="331"/>
      <c r="AD987" s="331"/>
      <c r="AE987" s="331"/>
      <c r="AG987" s="329"/>
      <c r="AI987" s="331"/>
      <c r="AJ987" s="331"/>
      <c r="AL987" s="331"/>
      <c r="AM987" s="331"/>
      <c r="AU987" s="331"/>
      <c r="AV987" s="331"/>
      <c r="AW987" s="331"/>
      <c r="AX987" s="331"/>
      <c r="AY987" s="331"/>
      <c r="AZ987" s="331"/>
      <c r="BA987" s="331"/>
      <c r="BB987" s="331"/>
      <c r="BC987" s="331"/>
    </row>
    <row r="988" spans="1:55">
      <c r="M988" s="331"/>
      <c r="P988" s="331"/>
      <c r="V988" s="331"/>
      <c r="X988" s="331"/>
      <c r="Y988" s="331"/>
      <c r="AD988" s="331"/>
      <c r="AE988" s="331"/>
      <c r="AL988" s="331"/>
      <c r="AT988" s="331"/>
    </row>
    <row r="989" spans="1:55">
      <c r="F989" s="331"/>
      <c r="G989" s="331"/>
      <c r="H989" s="331"/>
      <c r="K989" s="331"/>
      <c r="Q989" s="331"/>
      <c r="Y989" s="331"/>
      <c r="AC989" s="331"/>
      <c r="AD989" s="331"/>
      <c r="AF989" s="331"/>
      <c r="AG989" s="331"/>
      <c r="AL989" s="331"/>
      <c r="AR989" s="331"/>
      <c r="AS989" s="331"/>
      <c r="AT989" s="331"/>
      <c r="AU989" s="331"/>
      <c r="AV989" s="331"/>
      <c r="AW989" s="331"/>
      <c r="AX989" s="331"/>
      <c r="AY989" s="331"/>
      <c r="AZ989" s="331"/>
      <c r="BA989" s="331"/>
      <c r="BB989" s="331"/>
      <c r="BC989" s="331"/>
    </row>
    <row r="990" spans="1:55">
      <c r="E990" s="331"/>
      <c r="F990" s="331"/>
      <c r="H990" s="331"/>
      <c r="O990" s="331"/>
      <c r="P990" s="331"/>
      <c r="Q990" s="331"/>
      <c r="S990" s="331"/>
      <c r="V990" s="331"/>
      <c r="Z990" s="331"/>
      <c r="AF990" s="331"/>
      <c r="AG990" s="331"/>
      <c r="AL990" s="331"/>
      <c r="AQ990" s="331"/>
    </row>
    <row r="991" spans="1:55">
      <c r="N991" s="331"/>
      <c r="O991" s="331"/>
      <c r="Q991" s="331"/>
      <c r="R991" s="331"/>
      <c r="T991" s="331"/>
      <c r="V991" s="331"/>
      <c r="X991" s="331"/>
      <c r="Y991" s="331"/>
      <c r="Z991" s="331"/>
      <c r="AA991" s="331"/>
      <c r="AD991" s="331"/>
      <c r="AE991" s="331"/>
      <c r="AG991" s="331"/>
      <c r="AI991" s="331"/>
      <c r="AK991" s="331"/>
      <c r="AM991" s="331"/>
      <c r="AN991" s="331"/>
      <c r="AO991" s="331"/>
      <c r="AP991" s="331"/>
      <c r="AQ991" s="331"/>
      <c r="AR991" s="331"/>
      <c r="AS991" s="331"/>
      <c r="AT991" s="331"/>
      <c r="AU991" s="331"/>
      <c r="AV991" s="331"/>
      <c r="AW991" s="331"/>
      <c r="AX991" s="331"/>
      <c r="AY991" s="331"/>
      <c r="AZ991" s="331"/>
      <c r="BA991" s="331"/>
      <c r="BB991" s="331"/>
      <c r="BC991" s="331"/>
    </row>
    <row r="992" spans="1:55">
      <c r="M992" s="331"/>
      <c r="Q992" s="331"/>
      <c r="T992" s="331"/>
      <c r="U992" s="331"/>
      <c r="V992" s="331"/>
      <c r="W992" s="331"/>
      <c r="Y992" s="331"/>
      <c r="Z992" s="331"/>
      <c r="AB992" s="331"/>
      <c r="AC992" s="331"/>
      <c r="AG992" s="331"/>
      <c r="AH992" s="331"/>
      <c r="AI992" s="331"/>
      <c r="AJ992" s="331"/>
      <c r="AM992" s="331"/>
      <c r="AP992" s="331"/>
      <c r="AQ992" s="331"/>
    </row>
    <row r="993" spans="2:55">
      <c r="K993" s="331"/>
      <c r="O993" s="331"/>
      <c r="Q993" s="331"/>
      <c r="R993" s="331"/>
      <c r="S993" s="331"/>
      <c r="T993" s="331"/>
      <c r="AB993" s="331"/>
      <c r="AC993" s="331"/>
      <c r="AE993" s="331"/>
      <c r="AF993" s="331"/>
      <c r="AG993" s="331"/>
      <c r="AH993" s="331"/>
      <c r="AK993" s="331"/>
      <c r="AL993" s="331"/>
      <c r="AO993" s="331"/>
      <c r="AR993" s="331"/>
      <c r="AS993" s="331"/>
      <c r="AT993" s="331"/>
      <c r="AU993" s="331"/>
      <c r="AV993" s="331"/>
      <c r="AW993" s="331"/>
      <c r="AX993" s="331"/>
      <c r="AY993" s="331"/>
      <c r="AZ993" s="331"/>
      <c r="BA993" s="331"/>
      <c r="BB993" s="331"/>
      <c r="BC993" s="331"/>
    </row>
    <row r="994" spans="2:55">
      <c r="G994" s="331"/>
      <c r="H994" s="331"/>
      <c r="R994" s="252"/>
      <c r="S994" s="331"/>
      <c r="AB994" s="331"/>
      <c r="AC994" s="331"/>
      <c r="AE994" s="331"/>
      <c r="AK994" s="331"/>
      <c r="AL994" s="331"/>
      <c r="AM994" s="331"/>
      <c r="AN994" s="331"/>
      <c r="AO994" s="331"/>
      <c r="AP994" s="331"/>
    </row>
    <row r="995" spans="2:55">
      <c r="D995" s="331"/>
      <c r="K995" s="331"/>
      <c r="L995" s="331"/>
      <c r="P995" s="331"/>
      <c r="Q995" s="331"/>
      <c r="R995" s="331"/>
      <c r="S995" s="331"/>
      <c r="T995" s="331"/>
      <c r="Y995" s="331"/>
      <c r="Z995" s="331"/>
      <c r="AF995" s="331"/>
      <c r="AI995" s="331"/>
      <c r="AK995" s="331"/>
      <c r="AL995" s="331"/>
      <c r="AM995" s="331"/>
      <c r="AN995" s="331"/>
      <c r="AO995" s="331"/>
      <c r="AP995" s="331"/>
      <c r="AQ995" s="331"/>
      <c r="AR995" s="331"/>
      <c r="AS995" s="331"/>
      <c r="AT995" s="331"/>
      <c r="AU995" s="331"/>
      <c r="AV995" s="331"/>
      <c r="AW995" s="331"/>
      <c r="AX995" s="331"/>
      <c r="AY995" s="331"/>
      <c r="AZ995" s="331"/>
      <c r="BA995" s="331"/>
      <c r="BB995" s="331"/>
      <c r="BC995" s="331"/>
    </row>
    <row r="996" spans="2:55">
      <c r="D996" s="331"/>
      <c r="M996" s="331"/>
      <c r="O996" s="331"/>
      <c r="P996" s="331"/>
      <c r="Q996" s="331"/>
      <c r="R996" s="331"/>
      <c r="X996" s="331"/>
      <c r="Y996" s="331"/>
      <c r="AK996" s="331"/>
      <c r="AL996" s="331"/>
      <c r="AM996" s="331"/>
      <c r="AQ996" s="331"/>
    </row>
    <row r="997" spans="2:55">
      <c r="K997" s="331"/>
      <c r="P997" s="331"/>
      <c r="Q997" s="329"/>
      <c r="V997" s="331"/>
      <c r="X997" s="331"/>
      <c r="Y997" s="331"/>
      <c r="AC997" s="331"/>
      <c r="AE997" s="331"/>
      <c r="AH997" s="331"/>
      <c r="AI997" s="331"/>
      <c r="AK997" s="331"/>
      <c r="AQ997" s="331"/>
    </row>
    <row r="998" spans="2:55">
      <c r="E998" s="331"/>
      <c r="H998" s="331"/>
      <c r="I998" s="331"/>
      <c r="AE998" s="331"/>
      <c r="AF998" s="331"/>
      <c r="AG998" s="331"/>
      <c r="AI998" s="331"/>
      <c r="AK998" s="331"/>
      <c r="AL998" s="331"/>
      <c r="AM998" s="331"/>
      <c r="AN998" s="331"/>
    </row>
    <row r="999" spans="2:55">
      <c r="B999" s="331"/>
      <c r="C999" s="331"/>
      <c r="J999" s="331"/>
      <c r="N999" s="331"/>
      <c r="Q999" s="331"/>
      <c r="R999" s="331"/>
      <c r="S999" s="331"/>
      <c r="U999" s="331"/>
      <c r="X999" s="331"/>
      <c r="Y999" s="331"/>
      <c r="Z999" s="331"/>
      <c r="AC999" s="331"/>
      <c r="AE999" s="331"/>
      <c r="AG999" s="331"/>
    </row>
    <row r="1000" spans="2:55">
      <c r="H1000" s="331"/>
      <c r="J1000" s="331"/>
      <c r="L1000" s="331"/>
      <c r="M1000" s="331"/>
      <c r="N1000" s="331"/>
      <c r="O1000" s="331"/>
      <c r="P1000" s="331"/>
      <c r="R1000" s="331"/>
      <c r="S1000" s="331"/>
      <c r="T1000" s="331"/>
      <c r="U1000" s="331"/>
      <c r="V1000" s="331"/>
      <c r="X1000" s="331"/>
      <c r="Y1000" s="331"/>
      <c r="Z1000" s="331"/>
      <c r="AC1000" s="331"/>
      <c r="AD1000" s="331"/>
      <c r="AE1000" s="331"/>
      <c r="AH1000" s="331"/>
      <c r="AJ1000" s="331"/>
      <c r="AK1000" s="331"/>
      <c r="AM1000" s="331"/>
      <c r="AN1000" s="331"/>
      <c r="AO1000" s="331"/>
      <c r="AP1000" s="331"/>
      <c r="AQ1000" s="331"/>
      <c r="AR1000" s="331"/>
      <c r="AS1000" s="331"/>
      <c r="AT1000" s="331"/>
      <c r="AU1000" s="331"/>
      <c r="AV1000" s="331"/>
      <c r="AW1000" s="331"/>
      <c r="AX1000" s="331"/>
      <c r="AY1000" s="331"/>
      <c r="AZ1000" s="331"/>
      <c r="BA1000" s="331"/>
      <c r="BB1000" s="331"/>
      <c r="BC1000" s="331"/>
    </row>
    <row r="1001" spans="2:55">
      <c r="D1001" s="331"/>
      <c r="G1001" s="331"/>
      <c r="H1001" s="331"/>
      <c r="K1001" s="331"/>
      <c r="M1001" s="331"/>
      <c r="N1001" s="331"/>
      <c r="O1001" s="331"/>
      <c r="Q1001" s="331"/>
      <c r="S1001" s="331"/>
      <c r="X1001" s="331"/>
      <c r="Y1001" s="331"/>
      <c r="AA1001" s="331"/>
      <c r="AB1001" s="331"/>
      <c r="AC1001" s="331"/>
      <c r="AD1001" s="331"/>
      <c r="AE1001" s="331"/>
      <c r="AF1001" s="331"/>
      <c r="AG1001" s="331"/>
      <c r="AK1001" s="331"/>
      <c r="AL1001" s="331"/>
      <c r="AR1001" s="331"/>
      <c r="AS1001" s="331"/>
      <c r="AT1001" s="331"/>
      <c r="AU1001" s="331"/>
      <c r="AV1001" s="331"/>
      <c r="AW1001" s="331"/>
      <c r="AX1001" s="331"/>
      <c r="AY1001" s="331"/>
      <c r="AZ1001" s="331"/>
      <c r="BA1001" s="331"/>
      <c r="BB1001" s="331"/>
      <c r="BC1001" s="331"/>
    </row>
    <row r="1002" spans="2:55">
      <c r="D1002" s="331"/>
      <c r="H1002" s="331"/>
      <c r="N1002" s="331"/>
      <c r="O1002" s="331"/>
      <c r="P1002" s="331"/>
      <c r="Q1002" s="331"/>
      <c r="S1002" s="331"/>
      <c r="T1002" s="331"/>
      <c r="W1002" s="331"/>
      <c r="X1002" s="331"/>
      <c r="AB1002" s="331"/>
      <c r="AE1002" s="331"/>
      <c r="AF1002" s="331"/>
      <c r="AH1002" s="331"/>
      <c r="AJ1002" s="331"/>
      <c r="AL1002" s="331"/>
    </row>
    <row r="1003" spans="2:55">
      <c r="G1003" s="331"/>
      <c r="L1003" s="331"/>
      <c r="M1003" s="331"/>
      <c r="P1003" s="331"/>
      <c r="Q1003" s="331"/>
      <c r="R1003" s="331"/>
      <c r="AB1003" s="331"/>
      <c r="AC1003" s="331"/>
      <c r="AD1003" s="331"/>
      <c r="AF1003" s="331"/>
      <c r="AH1003" s="331"/>
      <c r="AL1003" s="331"/>
      <c r="AN1003" s="331"/>
      <c r="AP1003" s="331"/>
    </row>
    <row r="1004" spans="2:55">
      <c r="F1004" s="331"/>
      <c r="K1004" s="331"/>
      <c r="L1004" s="331"/>
      <c r="P1004" s="331"/>
      <c r="Q1004" s="331"/>
      <c r="R1004" s="331"/>
      <c r="S1004" s="331"/>
      <c r="W1004" s="331"/>
      <c r="Y1004" s="331"/>
      <c r="AE1004" s="331"/>
      <c r="AF1004" s="331"/>
      <c r="AG1004" s="331"/>
      <c r="AH1004" s="331"/>
      <c r="AL1004" s="331"/>
      <c r="AN1004" s="331"/>
      <c r="AO1004" s="331"/>
    </row>
    <row r="1005" spans="2:55">
      <c r="D1005" s="331"/>
      <c r="L1005" s="331"/>
      <c r="M1005" s="331"/>
      <c r="O1005" s="331"/>
      <c r="Q1005" s="331"/>
      <c r="R1005" s="331"/>
      <c r="S1005" s="331"/>
      <c r="T1005" s="331"/>
      <c r="V1005" s="252"/>
      <c r="W1005" s="331"/>
      <c r="X1005" s="331"/>
      <c r="Y1005" s="331"/>
      <c r="Z1005" s="331"/>
      <c r="AC1005" s="331"/>
      <c r="AD1005" s="331"/>
      <c r="AG1005" s="331"/>
      <c r="AI1005" s="331"/>
      <c r="AL1005" s="331"/>
    </row>
    <row r="1006" spans="2:55">
      <c r="E1006" s="331"/>
      <c r="G1006" s="331"/>
      <c r="H1006" s="331"/>
      <c r="Q1006" s="331"/>
      <c r="R1006" s="331"/>
      <c r="S1006" s="331"/>
      <c r="T1006" s="331"/>
      <c r="W1006" s="331"/>
      <c r="Y1006" s="331"/>
      <c r="Z1006" s="331"/>
      <c r="AB1006" s="331"/>
      <c r="AH1006" s="331"/>
      <c r="AJ1006" s="331"/>
      <c r="AL1006" s="331"/>
      <c r="AR1006" s="331"/>
      <c r="AS1006" s="331"/>
      <c r="AT1006" s="331"/>
      <c r="AU1006" s="331"/>
      <c r="AV1006" s="331"/>
      <c r="AW1006" s="331"/>
      <c r="AX1006" s="331"/>
      <c r="AY1006" s="331"/>
      <c r="AZ1006" s="331"/>
      <c r="BA1006" s="331"/>
      <c r="BB1006" s="331"/>
      <c r="BC1006" s="331"/>
    </row>
    <row r="1007" spans="2:55">
      <c r="E1007" s="331"/>
      <c r="G1007" s="331"/>
      <c r="H1007" s="331"/>
      <c r="O1007" s="331"/>
      <c r="Q1007" s="331"/>
      <c r="W1007" s="331"/>
      <c r="Y1007" s="331"/>
      <c r="Z1007" s="331"/>
      <c r="AC1007" s="331"/>
      <c r="AG1007" s="331"/>
      <c r="AJ1007" s="331"/>
    </row>
    <row r="1008" spans="2:55">
      <c r="F1008" s="331"/>
      <c r="R1008" s="331"/>
      <c r="V1008" s="331"/>
      <c r="AE1008" s="252"/>
      <c r="AH1008" s="331"/>
      <c r="AI1008" s="331"/>
      <c r="AK1008" s="331"/>
    </row>
    <row r="1009" spans="5:55">
      <c r="I1009" s="331"/>
      <c r="L1009" s="331"/>
      <c r="N1009" s="331"/>
      <c r="P1009" s="331"/>
      <c r="W1009" s="331"/>
      <c r="X1009" s="331"/>
      <c r="AC1009" s="331"/>
      <c r="AD1009" s="331"/>
      <c r="AE1009" s="331"/>
      <c r="AF1009" s="331"/>
      <c r="AH1009" s="331"/>
      <c r="AI1009" s="331"/>
      <c r="AJ1009" s="331"/>
    </row>
    <row r="1010" spans="5:55">
      <c r="F1010" s="331"/>
      <c r="O1010" s="331"/>
      <c r="R1010" s="331"/>
      <c r="Y1010" s="331"/>
      <c r="AK1010" s="331"/>
      <c r="AL1010" s="331"/>
      <c r="AM1010" s="331"/>
      <c r="AN1010" s="331"/>
      <c r="AO1010" s="331"/>
      <c r="AP1010" s="331"/>
      <c r="AQ1010" s="331"/>
      <c r="AR1010" s="331"/>
      <c r="AS1010" s="331"/>
      <c r="AT1010" s="331"/>
      <c r="AU1010" s="331"/>
      <c r="AV1010" s="331"/>
      <c r="AW1010" s="331"/>
      <c r="AX1010" s="331"/>
      <c r="AY1010" s="331"/>
      <c r="AZ1010" s="331"/>
      <c r="BA1010" s="331"/>
      <c r="BB1010" s="331"/>
      <c r="BC1010" s="331"/>
    </row>
    <row r="1011" spans="5:55">
      <c r="I1011" s="331"/>
      <c r="R1011" s="331"/>
      <c r="AB1011" s="331"/>
      <c r="AD1011" s="331"/>
      <c r="AF1011" s="331"/>
      <c r="AG1011" s="331"/>
      <c r="AI1011" s="331"/>
      <c r="AJ1011" s="331"/>
      <c r="AK1011" s="331"/>
      <c r="AO1011" s="331"/>
    </row>
    <row r="1012" spans="5:55">
      <c r="N1012" s="331"/>
      <c r="Q1012" s="331"/>
      <c r="X1012" s="331"/>
      <c r="AB1012" s="331"/>
      <c r="AF1012" s="331"/>
      <c r="AH1012" s="331"/>
      <c r="AI1012" s="331"/>
      <c r="AL1012" s="331"/>
      <c r="AM1012" s="331"/>
      <c r="AN1012" s="331"/>
      <c r="AO1012" s="331"/>
      <c r="AP1012" s="331"/>
    </row>
    <row r="1013" spans="5:55">
      <c r="G1013" s="331"/>
      <c r="X1013" s="331"/>
      <c r="Y1013" s="331"/>
      <c r="AC1013" s="331"/>
      <c r="AE1013" s="331"/>
      <c r="AK1013" s="331"/>
      <c r="AL1013" s="331"/>
      <c r="AM1013" s="331"/>
    </row>
    <row r="1014" spans="5:55">
      <c r="X1014" s="331"/>
      <c r="Z1014" s="331"/>
      <c r="AA1014" s="331"/>
      <c r="AL1014" s="331"/>
      <c r="AM1014" s="331"/>
      <c r="AN1014" s="331"/>
      <c r="AO1014" s="331"/>
    </row>
    <row r="1015" spans="5:55">
      <c r="M1015" s="331"/>
      <c r="O1015" s="331"/>
      <c r="Z1015" s="331"/>
      <c r="AB1015" s="331"/>
      <c r="AC1015" s="331"/>
      <c r="AD1015" s="331"/>
      <c r="AG1015" s="331"/>
      <c r="AK1015" s="331"/>
      <c r="AM1015" s="331"/>
      <c r="AP1015" s="331"/>
    </row>
    <row r="1016" spans="5:55">
      <c r="E1016" s="331"/>
      <c r="N1016" s="331"/>
      <c r="P1016" s="331"/>
      <c r="V1016" s="331"/>
      <c r="AA1016" s="331"/>
      <c r="AE1016" s="331"/>
      <c r="AH1016" s="331"/>
      <c r="AK1016" s="331"/>
      <c r="AM1016" s="331"/>
      <c r="AR1016" s="331"/>
      <c r="AS1016" s="331"/>
      <c r="AT1016" s="331"/>
      <c r="AU1016" s="331"/>
      <c r="AV1016" s="331"/>
      <c r="AW1016" s="331"/>
      <c r="AX1016" s="331"/>
      <c r="AY1016" s="331"/>
      <c r="AZ1016" s="331"/>
      <c r="BA1016" s="331"/>
      <c r="BB1016" s="331"/>
      <c r="BC1016" s="331"/>
    </row>
    <row r="1017" spans="5:55">
      <c r="G1017" s="331"/>
      <c r="J1017" s="331"/>
      <c r="P1017" s="331"/>
      <c r="U1017" s="331"/>
      <c r="Z1017" s="331"/>
      <c r="AB1017" s="331"/>
      <c r="AI1017" s="331"/>
      <c r="AJ1017" s="331"/>
      <c r="AL1017" s="331"/>
      <c r="AM1017" s="331"/>
    </row>
    <row r="1018" spans="5:55">
      <c r="K1018" s="331"/>
      <c r="T1018" s="331"/>
      <c r="V1018" s="331"/>
      <c r="AC1018" s="331"/>
      <c r="AD1018" s="331"/>
      <c r="AI1018" s="331"/>
      <c r="AL1018" s="331"/>
      <c r="AU1018" s="331"/>
      <c r="AV1018" s="331"/>
      <c r="AW1018" s="331"/>
      <c r="AX1018" s="331"/>
      <c r="AY1018" s="331"/>
      <c r="AZ1018" s="331"/>
      <c r="BA1018" s="331"/>
      <c r="BB1018" s="331"/>
      <c r="BC1018" s="331"/>
    </row>
    <row r="1019" spans="5:55">
      <c r="S1019" s="331"/>
      <c r="T1019" s="331"/>
      <c r="AA1019" s="331"/>
      <c r="AB1019" s="331"/>
      <c r="AD1019" s="331"/>
      <c r="AF1019" s="331"/>
      <c r="AI1019" s="331"/>
      <c r="AK1019" s="331"/>
      <c r="AM1019" s="331"/>
      <c r="AO1019" s="331"/>
      <c r="AQ1019" s="331"/>
    </row>
    <row r="1020" spans="5:55">
      <c r="R1020" s="331"/>
      <c r="W1020" s="331"/>
      <c r="Z1020" s="331"/>
      <c r="AF1020" s="331"/>
      <c r="AK1020" s="331"/>
      <c r="AR1020" s="331"/>
      <c r="AS1020" s="331"/>
    </row>
    <row r="1021" spans="5:55">
      <c r="G1021" s="331"/>
      <c r="N1021" s="331"/>
      <c r="P1021" s="331"/>
      <c r="U1021" s="331"/>
      <c r="V1021" s="331"/>
      <c r="AK1021" s="331"/>
      <c r="AL1021" s="331"/>
    </row>
    <row r="1022" spans="5:55">
      <c r="E1022" s="331"/>
      <c r="M1022" s="331"/>
      <c r="O1022" s="331"/>
      <c r="T1022" s="331"/>
      <c r="V1022" s="331"/>
      <c r="W1022" s="331"/>
      <c r="X1022" s="331"/>
      <c r="AC1022" s="331"/>
      <c r="AH1022" s="331"/>
      <c r="AI1022" s="331"/>
      <c r="AK1022" s="331"/>
      <c r="AM1022" s="331"/>
      <c r="AU1022" s="331"/>
      <c r="AV1022" s="331"/>
      <c r="AW1022" s="331"/>
      <c r="AX1022" s="331"/>
      <c r="AY1022" s="331"/>
      <c r="AZ1022" s="331"/>
      <c r="BA1022" s="331"/>
      <c r="BB1022" s="331"/>
      <c r="BC1022" s="331"/>
    </row>
    <row r="1023" spans="5:55">
      <c r="J1023" s="331"/>
      <c r="Q1023" s="331"/>
      <c r="W1023" s="331"/>
      <c r="AA1023" s="331"/>
      <c r="AH1023" s="331"/>
      <c r="AT1023" s="331"/>
    </row>
    <row r="1024" spans="5:55">
      <c r="Q1024" s="331"/>
      <c r="V1024" s="331"/>
      <c r="W1024" s="331"/>
      <c r="X1024" s="331"/>
      <c r="AE1024" s="331"/>
      <c r="AG1024" s="331"/>
      <c r="AI1024" s="331"/>
      <c r="AJ1024" s="331"/>
      <c r="AO1024" s="331"/>
    </row>
    <row r="1025" spans="2:55">
      <c r="O1025" s="331"/>
      <c r="W1025" s="331"/>
      <c r="Y1025" s="331"/>
      <c r="AA1025" s="331"/>
      <c r="AJ1025" s="331"/>
      <c r="AM1025" s="331"/>
      <c r="AO1025" s="331"/>
    </row>
    <row r="1026" spans="2:55">
      <c r="I1026" s="331"/>
      <c r="N1026" s="331"/>
      <c r="P1026" s="331"/>
      <c r="Q1026" s="331"/>
      <c r="W1026" s="331"/>
      <c r="AB1026" s="331"/>
      <c r="AC1026" s="331"/>
      <c r="AM1026" s="331"/>
      <c r="AN1026" s="331"/>
      <c r="AO1026" s="331"/>
      <c r="AP1026" s="331"/>
      <c r="AQ1026" s="331"/>
      <c r="AR1026" s="331"/>
      <c r="AS1026" s="331"/>
      <c r="AT1026" s="331"/>
      <c r="AU1026" s="331"/>
      <c r="AV1026" s="331"/>
      <c r="AW1026" s="331"/>
      <c r="AX1026" s="331"/>
      <c r="AY1026" s="331"/>
      <c r="AZ1026" s="331"/>
      <c r="BA1026" s="331"/>
      <c r="BB1026" s="331"/>
      <c r="BC1026" s="331"/>
    </row>
    <row r="1027" spans="2:55">
      <c r="B1027" s="252"/>
      <c r="I1027" s="252"/>
      <c r="N1027" s="331"/>
      <c r="Q1027" s="331"/>
      <c r="T1027" s="331"/>
      <c r="AB1027" s="331"/>
      <c r="AD1027" s="331"/>
      <c r="AE1027" s="331"/>
      <c r="AF1027" s="331"/>
      <c r="AI1027" s="331"/>
      <c r="AL1027" s="331"/>
      <c r="AQ1027" s="331"/>
    </row>
    <row r="1028" spans="2:55">
      <c r="M1028" s="331"/>
      <c r="O1028" s="331"/>
      <c r="T1028" s="331"/>
      <c r="U1028" s="331"/>
      <c r="W1028" s="331"/>
      <c r="Z1028" s="331"/>
      <c r="AG1028" s="331"/>
    </row>
    <row r="1029" spans="2:55">
      <c r="I1029" s="331"/>
      <c r="M1029" s="331"/>
      <c r="T1029" s="331"/>
      <c r="V1029" s="331"/>
      <c r="Z1029" s="331"/>
      <c r="AC1029" s="331"/>
      <c r="AE1029" s="331"/>
      <c r="AF1029" s="331"/>
      <c r="AI1029" s="331"/>
      <c r="AN1029" s="331"/>
      <c r="AO1029" s="331"/>
      <c r="AP1029" s="331"/>
      <c r="AQ1029" s="331"/>
      <c r="AR1029" s="331"/>
      <c r="AS1029" s="331"/>
      <c r="AT1029" s="331"/>
      <c r="AU1029" s="331"/>
      <c r="AV1029" s="331"/>
      <c r="AW1029" s="331"/>
      <c r="AX1029" s="331"/>
      <c r="AY1029" s="331"/>
      <c r="AZ1029" s="331"/>
      <c r="BA1029" s="331"/>
      <c r="BB1029" s="331"/>
      <c r="BC1029" s="331"/>
    </row>
    <row r="1030" spans="2:55">
      <c r="F1030" s="331"/>
      <c r="Q1030" s="331"/>
      <c r="S1030" s="331"/>
      <c r="AE1030" s="331"/>
      <c r="AM1030" s="331"/>
      <c r="AN1030" s="331"/>
      <c r="AO1030" s="331"/>
    </row>
    <row r="1031" spans="2:55">
      <c r="C1031" s="331"/>
      <c r="M1031" s="331"/>
      <c r="P1031" s="331"/>
      <c r="AF1031" s="331"/>
    </row>
    <row r="1032" spans="2:55">
      <c r="J1032" s="331"/>
      <c r="O1032" s="331"/>
      <c r="V1032" s="331"/>
      <c r="AF1032" s="331"/>
      <c r="AI1032" s="331"/>
      <c r="AJ1032" s="331"/>
      <c r="AK1032" s="331"/>
      <c r="AL1032" s="329"/>
      <c r="AM1032" s="331"/>
      <c r="AT1032" s="331"/>
    </row>
    <row r="1033" spans="2:55">
      <c r="H1033" s="331"/>
      <c r="L1033" s="331"/>
      <c r="P1033" s="331"/>
      <c r="R1033" s="331"/>
      <c r="U1033" s="252"/>
      <c r="W1033" s="331"/>
      <c r="AD1033" s="331"/>
      <c r="AE1033" s="331"/>
    </row>
    <row r="1034" spans="2:55">
      <c r="G1034" s="331"/>
      <c r="T1034" s="331"/>
      <c r="AD1034" s="331"/>
      <c r="AE1034" s="331"/>
      <c r="AH1034" s="331"/>
      <c r="AI1034" s="331"/>
      <c r="AK1034" s="331"/>
    </row>
    <row r="1035" spans="2:55">
      <c r="L1035" s="331"/>
      <c r="P1035" s="331"/>
      <c r="U1035" s="331"/>
      <c r="W1035" s="331"/>
      <c r="AJ1035" s="331"/>
      <c r="AK1035" s="331"/>
      <c r="AN1035" s="331"/>
      <c r="AQ1035" s="331"/>
      <c r="AU1035" s="331"/>
      <c r="AV1035" s="331"/>
      <c r="AW1035" s="331"/>
      <c r="AX1035" s="331"/>
      <c r="AY1035" s="331"/>
      <c r="AZ1035" s="331"/>
      <c r="BA1035" s="331"/>
      <c r="BB1035" s="331"/>
      <c r="BC1035" s="331"/>
    </row>
    <row r="1036" spans="2:55">
      <c r="L1036" s="331"/>
      <c r="O1036" s="331"/>
      <c r="P1036" s="331"/>
      <c r="Q1036" s="331"/>
      <c r="S1036" s="331"/>
      <c r="T1036" s="331"/>
      <c r="V1036" s="331"/>
      <c r="X1036" s="331"/>
      <c r="AA1036" s="331"/>
      <c r="AD1036" s="331"/>
      <c r="AI1036" s="331"/>
      <c r="AJ1036" s="331"/>
    </row>
    <row r="1037" spans="2:55">
      <c r="Q1037" s="331"/>
      <c r="U1037" s="331"/>
      <c r="AC1037" s="331"/>
      <c r="AF1037" s="331"/>
      <c r="AJ1037" s="331"/>
    </row>
    <row r="1038" spans="2:55">
      <c r="X1038" s="331"/>
      <c r="AB1038" s="331"/>
      <c r="AC1038" s="331"/>
      <c r="AL1038" s="331"/>
      <c r="AM1038" s="331"/>
    </row>
    <row r="1039" spans="2:55">
      <c r="F1039" s="331"/>
      <c r="H1039" s="331"/>
      <c r="S1039" s="331"/>
      <c r="V1039" s="331"/>
      <c r="AA1039" s="331"/>
      <c r="AG1039" s="331"/>
      <c r="AH1039" s="331"/>
      <c r="AN1039" s="331"/>
      <c r="AO1039" s="331"/>
      <c r="AP1039" s="331"/>
      <c r="AQ1039" s="331"/>
      <c r="AR1039" s="331"/>
      <c r="AS1039" s="331"/>
      <c r="AT1039" s="331"/>
      <c r="AU1039" s="331"/>
      <c r="AV1039" s="331"/>
      <c r="AW1039" s="331"/>
      <c r="AX1039" s="331"/>
      <c r="AY1039" s="331"/>
      <c r="AZ1039" s="331"/>
      <c r="BA1039" s="331"/>
      <c r="BB1039" s="331"/>
      <c r="BC1039" s="331"/>
    </row>
    <row r="1040" spans="2:55">
      <c r="T1040" s="331"/>
      <c r="W1040" s="331"/>
      <c r="Y1040" s="331"/>
      <c r="AP1040" s="331"/>
    </row>
    <row r="1041" spans="4:55">
      <c r="S1041" s="331"/>
      <c r="Y1041" s="331"/>
      <c r="AC1041" s="331"/>
      <c r="AD1041" s="331"/>
      <c r="AG1041" s="331"/>
      <c r="AH1041" s="331"/>
      <c r="AK1041" s="331"/>
      <c r="AL1041" s="331"/>
      <c r="AT1041" s="331"/>
    </row>
    <row r="1042" spans="4:55">
      <c r="K1042" s="331"/>
      <c r="AC1042" s="331"/>
      <c r="AE1042" s="331"/>
      <c r="AP1042" s="331"/>
    </row>
    <row r="1043" spans="4:55">
      <c r="J1043" s="331"/>
      <c r="L1043" s="331"/>
      <c r="V1043" s="331"/>
      <c r="Y1043" s="331"/>
      <c r="Z1043" s="331"/>
      <c r="AB1043" s="331"/>
      <c r="AC1043" s="331"/>
      <c r="AD1043" s="331"/>
      <c r="AE1043" s="331"/>
      <c r="AK1043" s="252"/>
      <c r="AO1043" s="331"/>
    </row>
    <row r="1044" spans="4:55">
      <c r="Q1044" s="331"/>
      <c r="T1044" s="331"/>
      <c r="W1044" s="331"/>
      <c r="X1044" s="331"/>
      <c r="Y1044" s="331"/>
      <c r="Z1044" s="331"/>
      <c r="AA1044" s="331"/>
      <c r="AD1044" s="331"/>
      <c r="AJ1044" s="331"/>
    </row>
    <row r="1045" spans="4:55">
      <c r="D1045" s="331"/>
      <c r="O1045" s="331"/>
      <c r="Q1045" s="331"/>
      <c r="U1045" s="331"/>
      <c r="V1045" s="331"/>
      <c r="AC1045" s="331"/>
      <c r="AE1045" s="331"/>
      <c r="AF1045" s="331"/>
      <c r="AJ1045" s="331"/>
      <c r="AK1045" s="331"/>
      <c r="AL1045" s="331"/>
      <c r="AM1045" s="331"/>
      <c r="AN1045" s="331"/>
      <c r="AO1045" s="331"/>
      <c r="AP1045" s="331"/>
      <c r="AQ1045" s="331"/>
      <c r="AR1045" s="331"/>
      <c r="AS1045" s="331"/>
      <c r="AT1045" s="331"/>
      <c r="AU1045" s="331"/>
      <c r="AV1045" s="331"/>
      <c r="AW1045" s="331"/>
      <c r="AX1045" s="331"/>
      <c r="AY1045" s="331"/>
      <c r="AZ1045" s="331"/>
      <c r="BA1045" s="331"/>
      <c r="BB1045" s="331"/>
      <c r="BC1045" s="331"/>
    </row>
    <row r="1046" spans="4:55">
      <c r="K1046" s="331"/>
      <c r="T1046" s="331"/>
      <c r="V1046" s="331"/>
      <c r="X1046" s="331"/>
      <c r="Z1046" s="331"/>
      <c r="AC1046" s="331"/>
      <c r="AM1046" s="331"/>
    </row>
    <row r="1047" spans="4:55">
      <c r="L1047" s="331"/>
      <c r="Q1047" s="331"/>
      <c r="V1047" s="331"/>
      <c r="AI1047" s="331"/>
      <c r="AJ1047" s="331"/>
      <c r="AK1047" s="331"/>
      <c r="AL1047" s="331"/>
      <c r="AM1047" s="331"/>
      <c r="AN1047" s="331"/>
      <c r="AO1047" s="331"/>
      <c r="AP1047" s="331"/>
      <c r="AQ1047" s="331"/>
      <c r="AR1047" s="331"/>
      <c r="AS1047" s="331"/>
      <c r="AT1047" s="331"/>
      <c r="AU1047" s="331"/>
      <c r="AV1047" s="331"/>
      <c r="AW1047" s="331"/>
      <c r="AX1047" s="331"/>
      <c r="AY1047" s="331"/>
      <c r="AZ1047" s="331"/>
      <c r="BA1047" s="331"/>
      <c r="BB1047" s="331"/>
      <c r="BC1047" s="331"/>
    </row>
    <row r="1048" spans="4:55">
      <c r="V1048" s="331"/>
      <c r="Z1048" s="331"/>
      <c r="AA1048" s="331"/>
      <c r="AB1048" s="331"/>
      <c r="AE1048" s="331"/>
      <c r="AI1048" s="331"/>
      <c r="AJ1048" s="331"/>
      <c r="AK1048" s="331"/>
    </row>
    <row r="1049" spans="4:55">
      <c r="S1049" s="331"/>
      <c r="T1049" s="331"/>
      <c r="X1049" s="331"/>
      <c r="Y1049" s="331"/>
      <c r="AA1049" s="331"/>
      <c r="AG1049" s="331"/>
      <c r="AI1049" s="331"/>
      <c r="AJ1049" s="331"/>
      <c r="AM1049" s="331"/>
      <c r="AN1049" s="331"/>
      <c r="AO1049" s="331"/>
      <c r="AP1049" s="331"/>
      <c r="AQ1049" s="331"/>
      <c r="AR1049" s="331"/>
      <c r="AS1049" s="331"/>
      <c r="AT1049" s="331"/>
      <c r="AU1049" s="331"/>
      <c r="AV1049" s="331"/>
      <c r="AW1049" s="331"/>
      <c r="AX1049" s="331"/>
      <c r="AY1049" s="331"/>
      <c r="AZ1049" s="331"/>
      <c r="BA1049" s="331"/>
      <c r="BB1049" s="331"/>
      <c r="BC1049" s="331"/>
    </row>
    <row r="1050" spans="4:55">
      <c r="F1050" s="331"/>
      <c r="K1050" s="331"/>
      <c r="M1050" s="331"/>
      <c r="N1050" s="331"/>
      <c r="O1050" s="331"/>
      <c r="P1050" s="331"/>
      <c r="T1050" s="331"/>
      <c r="U1050" s="331"/>
      <c r="W1050" s="331"/>
      <c r="AB1050" s="331"/>
      <c r="AC1050" s="331"/>
      <c r="AI1050" s="331"/>
      <c r="AM1050" s="331"/>
      <c r="AU1050" s="331"/>
      <c r="AV1050" s="331"/>
      <c r="AW1050" s="331"/>
      <c r="AX1050" s="331"/>
      <c r="AY1050" s="331"/>
      <c r="AZ1050" s="331"/>
      <c r="BA1050" s="331"/>
      <c r="BB1050" s="331"/>
      <c r="BC1050" s="331"/>
    </row>
    <row r="1051" spans="4:55">
      <c r="H1051" s="331"/>
      <c r="K1051" s="331"/>
      <c r="N1051" s="331"/>
      <c r="P1051" s="331"/>
      <c r="Q1051" s="331"/>
      <c r="U1051" s="331"/>
      <c r="V1051" s="331"/>
      <c r="AA1051" s="331"/>
      <c r="AF1051" s="331"/>
      <c r="AH1051" s="331"/>
      <c r="AK1051" s="331"/>
      <c r="AP1051" s="331"/>
    </row>
    <row r="1052" spans="4:55">
      <c r="S1052" s="331"/>
      <c r="Z1052" s="331"/>
      <c r="AI1052" s="331"/>
      <c r="AJ1052" s="252"/>
      <c r="AL1052" s="331"/>
      <c r="AT1052" s="331"/>
    </row>
    <row r="1053" spans="4:55">
      <c r="J1053" s="331"/>
      <c r="O1053" s="331"/>
      <c r="V1053" s="331"/>
      <c r="W1053" s="331"/>
      <c r="Z1053" s="331"/>
      <c r="AA1053" s="331"/>
      <c r="AI1053" s="331"/>
      <c r="AL1053" s="331"/>
      <c r="AM1053" s="331"/>
      <c r="AP1053" s="331"/>
      <c r="AQ1053" s="331"/>
      <c r="AR1053" s="331"/>
      <c r="AS1053" s="331"/>
      <c r="AT1053" s="331"/>
      <c r="AU1053" s="331"/>
      <c r="AV1053" s="331"/>
      <c r="AW1053" s="331"/>
      <c r="AX1053" s="331"/>
      <c r="AY1053" s="331"/>
      <c r="AZ1053" s="331"/>
      <c r="BA1053" s="331"/>
      <c r="BB1053" s="331"/>
      <c r="BC1053" s="331"/>
    </row>
    <row r="1054" spans="4:55">
      <c r="H1054" s="331"/>
      <c r="R1054" s="331"/>
      <c r="V1054" s="331"/>
      <c r="Z1054" s="331"/>
      <c r="AC1054" s="331"/>
      <c r="AE1054" s="331"/>
      <c r="AF1054" s="331"/>
      <c r="AM1054" s="331"/>
      <c r="AN1054" s="331"/>
    </row>
    <row r="1055" spans="4:55">
      <c r="O1055" s="331"/>
      <c r="Q1055" s="331"/>
      <c r="AD1055" s="331"/>
      <c r="AE1055" s="331"/>
      <c r="AG1055" s="331"/>
    </row>
    <row r="1056" spans="4:55">
      <c r="S1056" s="331"/>
      <c r="T1056" s="331"/>
      <c r="X1056" s="331"/>
      <c r="Z1056" s="331"/>
      <c r="AE1056" s="331"/>
      <c r="AF1056" s="331"/>
      <c r="AM1056" s="331"/>
      <c r="AO1056" s="331"/>
    </row>
    <row r="1057" spans="2:55">
      <c r="G1057" s="331"/>
      <c r="T1057" s="331"/>
      <c r="Y1057" s="331"/>
      <c r="Z1057" s="331"/>
      <c r="AC1057" s="331"/>
      <c r="AD1057" s="331"/>
      <c r="AJ1057" s="331"/>
    </row>
    <row r="1058" spans="2:55">
      <c r="I1058" s="331"/>
      <c r="W1058" s="331"/>
      <c r="AC1058" s="331"/>
      <c r="AH1058" s="331"/>
      <c r="AQ1058" s="331"/>
      <c r="AT1058" s="331"/>
    </row>
    <row r="1059" spans="2:55">
      <c r="W1059" s="331"/>
      <c r="X1059" s="331"/>
      <c r="Y1059" s="331"/>
      <c r="AC1059" s="331"/>
      <c r="AK1059" s="331"/>
    </row>
    <row r="1060" spans="2:55">
      <c r="I1060" s="331"/>
      <c r="L1060" s="331"/>
      <c r="Z1060" s="331"/>
      <c r="AB1060" s="331"/>
      <c r="AD1060" s="331"/>
      <c r="AH1060" s="331"/>
      <c r="AI1060" s="331"/>
      <c r="AM1060" s="331"/>
      <c r="AN1060" s="331"/>
      <c r="AO1060" s="331"/>
      <c r="AP1060" s="331"/>
      <c r="AQ1060" s="331"/>
      <c r="AR1060" s="331"/>
      <c r="AS1060" s="331"/>
      <c r="AT1060" s="331"/>
      <c r="AU1060" s="331"/>
      <c r="AV1060" s="331"/>
      <c r="AW1060" s="331"/>
      <c r="AX1060" s="331"/>
      <c r="AY1060" s="331"/>
      <c r="AZ1060" s="331"/>
      <c r="BA1060" s="331"/>
      <c r="BB1060" s="331"/>
      <c r="BC1060" s="331"/>
    </row>
    <row r="1061" spans="2:55">
      <c r="T1061" s="331"/>
      <c r="AC1061" s="331"/>
      <c r="AI1061" s="331"/>
      <c r="AK1061" s="331"/>
      <c r="AL1061" s="331"/>
      <c r="AM1061" s="331"/>
    </row>
    <row r="1062" spans="2:55">
      <c r="N1062" s="331"/>
      <c r="V1062" s="331"/>
      <c r="AB1062" s="331"/>
      <c r="AF1062" s="331"/>
      <c r="AH1062" s="331"/>
      <c r="AN1062" s="331"/>
      <c r="AQ1062" s="331"/>
    </row>
    <row r="1063" spans="2:55">
      <c r="O1063" s="331"/>
      <c r="R1063" s="331"/>
      <c r="U1063" s="331"/>
      <c r="Z1063" s="331"/>
      <c r="AF1063" s="331"/>
      <c r="AG1063" s="331"/>
      <c r="AH1063" s="331"/>
      <c r="AQ1063" s="331"/>
    </row>
    <row r="1064" spans="2:55">
      <c r="Q1064" s="331"/>
      <c r="X1064" s="331"/>
      <c r="AA1064" s="331"/>
      <c r="AE1064" s="331"/>
      <c r="AL1064" s="331"/>
      <c r="AR1064" s="331"/>
      <c r="AS1064" s="331"/>
    </row>
    <row r="1065" spans="2:55">
      <c r="G1065" s="331"/>
      <c r="K1065" s="331"/>
      <c r="N1065" s="331"/>
      <c r="T1065" s="331"/>
      <c r="AA1065" s="331"/>
      <c r="AD1065" s="331"/>
      <c r="AE1065" s="331"/>
      <c r="AI1065" s="331"/>
      <c r="AJ1065" s="331"/>
      <c r="AK1065" s="331"/>
      <c r="AP1065" s="331"/>
    </row>
    <row r="1066" spans="2:55">
      <c r="L1066" s="331"/>
      <c r="M1066" s="331"/>
      <c r="T1066" s="331"/>
      <c r="W1066" s="331"/>
      <c r="AB1066" s="331"/>
      <c r="AC1066" s="331"/>
      <c r="AD1066" s="331"/>
      <c r="AF1066" s="331"/>
      <c r="AJ1066" s="331"/>
      <c r="AK1066" s="331"/>
      <c r="AP1066" s="331"/>
    </row>
    <row r="1067" spans="2:55">
      <c r="AC1067" s="331"/>
      <c r="AE1067" s="331"/>
      <c r="AH1067" s="331"/>
    </row>
    <row r="1068" spans="2:55">
      <c r="V1068" s="331"/>
      <c r="AC1068" s="331"/>
      <c r="AE1068" s="331"/>
      <c r="AL1068" s="331"/>
      <c r="AQ1068" s="331"/>
    </row>
    <row r="1069" spans="2:55">
      <c r="B1069" s="331"/>
      <c r="O1069" s="331"/>
      <c r="W1069" s="331"/>
      <c r="Z1069" s="331"/>
      <c r="AB1069" s="331"/>
      <c r="AD1069" s="331"/>
      <c r="AF1069" s="331"/>
      <c r="AL1069" s="331"/>
    </row>
    <row r="1070" spans="2:55">
      <c r="J1070" s="331"/>
      <c r="N1070" s="331"/>
      <c r="S1070" s="331"/>
      <c r="T1070" s="331"/>
      <c r="U1070" s="331"/>
      <c r="AD1070" s="331"/>
      <c r="AF1070" s="331"/>
      <c r="AI1070" s="331"/>
      <c r="AJ1070" s="331"/>
      <c r="AO1070" s="331"/>
      <c r="AT1070" s="331"/>
    </row>
    <row r="1071" spans="2:55">
      <c r="N1071" s="331"/>
      <c r="P1071" s="331"/>
      <c r="Q1071" s="331"/>
      <c r="U1071" s="331"/>
      <c r="V1071" s="331"/>
      <c r="AD1071" s="331"/>
      <c r="AH1071" s="331"/>
      <c r="AI1071" s="331"/>
      <c r="AK1071" s="331"/>
      <c r="AM1071" s="331"/>
    </row>
    <row r="1072" spans="2:55">
      <c r="S1072" s="331"/>
      <c r="V1072" s="331"/>
      <c r="X1072" s="331"/>
      <c r="Y1072" s="331"/>
      <c r="AB1072" s="331"/>
      <c r="AD1072" s="331"/>
      <c r="AE1072" s="331"/>
      <c r="AG1072" s="331"/>
      <c r="AK1072" s="331"/>
      <c r="AM1072" s="331"/>
      <c r="AO1072" s="331"/>
    </row>
    <row r="1073" spans="4:55">
      <c r="M1073" s="331"/>
      <c r="N1073" s="331"/>
      <c r="S1073" s="331"/>
      <c r="V1073" s="331"/>
      <c r="X1073" s="331"/>
      <c r="AA1073" s="331"/>
      <c r="AD1073" s="331"/>
      <c r="AE1073" s="331"/>
      <c r="AF1073" s="331"/>
      <c r="AI1073" s="331"/>
      <c r="AK1073" s="331"/>
    </row>
    <row r="1074" spans="4:55">
      <c r="N1074" s="331"/>
      <c r="P1074" s="331"/>
      <c r="V1074" s="331"/>
      <c r="W1074" s="252"/>
      <c r="AA1074" s="331"/>
      <c r="AH1074" s="331"/>
      <c r="AI1074" s="331"/>
      <c r="AK1074" s="331"/>
      <c r="AO1074" s="331"/>
    </row>
    <row r="1075" spans="4:55">
      <c r="J1075" s="331"/>
      <c r="M1075" s="331"/>
      <c r="P1075" s="331"/>
      <c r="X1075" s="331"/>
      <c r="AG1075" s="331"/>
      <c r="AH1075" s="331"/>
      <c r="AI1075" s="331"/>
      <c r="AK1075" s="331"/>
      <c r="AO1075" s="331"/>
    </row>
    <row r="1076" spans="4:55">
      <c r="H1076" s="331"/>
      <c r="L1076" s="331"/>
      <c r="P1076" s="331"/>
      <c r="X1076" s="331"/>
      <c r="Z1076" s="331"/>
      <c r="AA1076" s="331"/>
      <c r="AG1076" s="331"/>
      <c r="AH1076" s="331"/>
      <c r="AL1076" s="331"/>
      <c r="AM1076" s="331"/>
      <c r="AN1076" s="331"/>
      <c r="AO1076" s="331"/>
    </row>
    <row r="1077" spans="4:55">
      <c r="H1077" s="331"/>
      <c r="M1077" s="331"/>
      <c r="T1077" s="331"/>
      <c r="Y1077" s="331"/>
      <c r="Z1077" s="331"/>
      <c r="AF1077" s="331"/>
      <c r="AJ1077" s="331"/>
      <c r="AK1077" s="331"/>
    </row>
    <row r="1078" spans="4:55">
      <c r="H1078" s="331"/>
      <c r="L1078" s="331"/>
      <c r="W1078" s="331"/>
      <c r="Z1078" s="331"/>
      <c r="AB1078" s="331"/>
      <c r="AD1078" s="331"/>
      <c r="AE1078" s="331"/>
      <c r="AK1078" s="331"/>
      <c r="AP1078" s="331"/>
    </row>
    <row r="1079" spans="4:55">
      <c r="J1079" s="331"/>
      <c r="L1079" s="331"/>
      <c r="P1079" s="331"/>
      <c r="T1079" s="331"/>
      <c r="X1079" s="331"/>
      <c r="AA1079" s="331"/>
      <c r="AF1079" s="331"/>
      <c r="AH1079" s="331"/>
      <c r="AL1079" s="331"/>
      <c r="AO1079" s="331"/>
    </row>
    <row r="1080" spans="4:55">
      <c r="E1080" s="331"/>
      <c r="R1080" s="331"/>
      <c r="AA1080" s="331"/>
      <c r="AE1080" s="331"/>
      <c r="AF1080" s="331"/>
      <c r="AH1080" s="331"/>
      <c r="AI1080" s="331"/>
    </row>
    <row r="1081" spans="4:55">
      <c r="O1081" s="331"/>
      <c r="R1081" s="331"/>
      <c r="X1081" s="331"/>
      <c r="Z1081" s="331"/>
      <c r="AD1081" s="331"/>
      <c r="AI1081" s="331"/>
      <c r="AK1081" s="331"/>
      <c r="AP1081" s="331"/>
      <c r="AQ1081" s="331"/>
      <c r="AR1081" s="331"/>
      <c r="AS1081" s="331"/>
      <c r="AT1081" s="331"/>
      <c r="AU1081" s="331"/>
      <c r="AV1081" s="331"/>
      <c r="AW1081" s="331"/>
      <c r="AX1081" s="331"/>
      <c r="AY1081" s="331"/>
      <c r="AZ1081" s="331"/>
      <c r="BA1081" s="331"/>
      <c r="BB1081" s="331"/>
      <c r="BC1081" s="331"/>
    </row>
    <row r="1082" spans="4:55">
      <c r="P1082" s="331"/>
      <c r="T1082" s="331"/>
      <c r="Y1082" s="331"/>
      <c r="AC1082" s="331"/>
      <c r="AL1082" s="331"/>
    </row>
    <row r="1083" spans="4:55">
      <c r="D1083" s="331"/>
      <c r="V1083" s="331"/>
      <c r="AC1083" s="331"/>
      <c r="AI1083" s="331"/>
      <c r="AL1083" s="331"/>
      <c r="AM1083" s="331"/>
      <c r="AN1083" s="331"/>
      <c r="AO1083" s="331"/>
    </row>
    <row r="1084" spans="4:55">
      <c r="T1084" s="331"/>
      <c r="W1084" s="331"/>
      <c r="AD1084" s="331"/>
      <c r="AJ1084" s="331"/>
    </row>
    <row r="1085" spans="4:55">
      <c r="D1085" s="331"/>
      <c r="Q1085" s="331"/>
      <c r="W1085" s="331"/>
      <c r="Z1085" s="331"/>
      <c r="AA1085" s="331"/>
      <c r="AB1085" s="331"/>
      <c r="AC1085" s="331"/>
      <c r="AD1085" s="331"/>
      <c r="AM1085" s="331"/>
      <c r="AN1085" s="331"/>
      <c r="AO1085" s="331"/>
    </row>
    <row r="1086" spans="4:55">
      <c r="M1086" s="331"/>
      <c r="P1086" s="331"/>
      <c r="AB1086" s="331"/>
      <c r="AD1086" s="331"/>
      <c r="AL1086" s="331"/>
      <c r="AM1086" s="331"/>
    </row>
    <row r="1087" spans="4:55">
      <c r="O1087" s="331"/>
      <c r="P1087" s="331"/>
      <c r="Q1087" s="331"/>
      <c r="Z1087" s="331"/>
      <c r="AB1087" s="331"/>
      <c r="AC1087" s="331"/>
      <c r="AE1087" s="331"/>
      <c r="AI1087" s="331"/>
      <c r="AM1087" s="331"/>
    </row>
    <row r="1088" spans="4:55">
      <c r="G1088" s="331"/>
      <c r="L1088" s="331"/>
      <c r="X1088" s="331"/>
      <c r="AF1088" s="331"/>
      <c r="AI1088" s="331"/>
    </row>
    <row r="1089" spans="6:55">
      <c r="N1089" s="331"/>
      <c r="P1089" s="331"/>
      <c r="V1089" s="331"/>
      <c r="Y1089" s="331"/>
      <c r="Z1089" s="331"/>
      <c r="AB1089" s="331"/>
      <c r="AD1089" s="331"/>
    </row>
    <row r="1090" spans="6:55">
      <c r="L1090" s="331"/>
      <c r="P1090" s="331"/>
      <c r="S1090" s="331"/>
      <c r="W1090" s="331"/>
      <c r="Z1090" s="252"/>
      <c r="AH1090" s="331"/>
      <c r="AK1090" s="331"/>
      <c r="AQ1090" s="331"/>
    </row>
    <row r="1091" spans="6:55">
      <c r="P1091" s="331"/>
      <c r="S1091" s="331"/>
      <c r="T1091" s="331"/>
      <c r="W1091" s="331"/>
      <c r="Y1091" s="331"/>
      <c r="AB1091" s="331"/>
      <c r="AC1091" s="331"/>
      <c r="AF1091" s="331"/>
      <c r="AM1091" s="331"/>
      <c r="AN1091" s="331"/>
      <c r="AO1091" s="331"/>
      <c r="AP1091" s="331"/>
      <c r="AQ1091" s="331"/>
      <c r="AR1091" s="331"/>
      <c r="AS1091" s="331"/>
      <c r="AT1091" s="331"/>
      <c r="AU1091" s="331"/>
      <c r="AV1091" s="331"/>
      <c r="AW1091" s="331"/>
      <c r="AX1091" s="331"/>
      <c r="AY1091" s="331"/>
      <c r="AZ1091" s="331"/>
      <c r="BA1091" s="331"/>
      <c r="BB1091" s="331"/>
      <c r="BC1091" s="331"/>
    </row>
    <row r="1092" spans="6:55">
      <c r="G1092" s="331"/>
      <c r="AG1092" s="252"/>
      <c r="AJ1092" s="331"/>
    </row>
    <row r="1093" spans="6:55">
      <c r="M1093" s="331"/>
      <c r="P1093" s="331"/>
      <c r="S1093" s="331"/>
      <c r="T1093" s="331"/>
      <c r="W1093" s="331"/>
      <c r="Y1093" s="331"/>
      <c r="AA1093" s="331"/>
      <c r="AC1093" s="331"/>
      <c r="AE1093" s="331"/>
      <c r="AF1093" s="331"/>
      <c r="AK1093" s="331"/>
      <c r="AL1093" s="331"/>
      <c r="AM1093" s="331"/>
      <c r="AN1093" s="331"/>
      <c r="AO1093" s="331"/>
      <c r="AP1093" s="331"/>
      <c r="AQ1093" s="331"/>
      <c r="AR1093" s="331"/>
      <c r="AS1093" s="331"/>
      <c r="AT1093" s="331"/>
      <c r="AU1093" s="331"/>
      <c r="AV1093" s="331"/>
      <c r="AW1093" s="331"/>
      <c r="AX1093" s="331"/>
      <c r="AY1093" s="331"/>
      <c r="AZ1093" s="331"/>
      <c r="BA1093" s="331"/>
      <c r="BB1093" s="331"/>
      <c r="BC1093" s="331"/>
    </row>
    <row r="1094" spans="6:55">
      <c r="J1094" s="331"/>
      <c r="V1094" s="331"/>
      <c r="AE1094" s="331"/>
      <c r="AJ1094" s="331"/>
    </row>
    <row r="1095" spans="6:55">
      <c r="G1095" s="331"/>
      <c r="L1095" s="331"/>
      <c r="T1095" s="331"/>
      <c r="V1095" s="331"/>
      <c r="X1095" s="331"/>
      <c r="AB1095" s="331"/>
      <c r="AC1095" s="331"/>
      <c r="AF1095" s="331"/>
      <c r="AI1095" s="331"/>
      <c r="AQ1095" s="331"/>
    </row>
    <row r="1096" spans="6:55">
      <c r="I1096" s="331"/>
      <c r="J1096" s="331"/>
      <c r="K1096" s="331"/>
      <c r="L1096" s="331"/>
      <c r="N1096" s="331"/>
      <c r="V1096" s="331"/>
      <c r="AC1096" s="331"/>
      <c r="AE1096" s="331"/>
      <c r="AG1096" s="331"/>
    </row>
    <row r="1097" spans="6:55">
      <c r="I1097" s="331"/>
      <c r="V1097" s="331"/>
      <c r="Z1097" s="331"/>
      <c r="AA1097" s="331"/>
      <c r="AB1097" s="331"/>
      <c r="AD1097" s="331"/>
      <c r="AE1097" s="331"/>
      <c r="AF1097" s="331"/>
      <c r="AH1097" s="331"/>
      <c r="AL1097" s="331"/>
    </row>
    <row r="1098" spans="6:55">
      <c r="K1098" s="331"/>
      <c r="T1098" s="331"/>
      <c r="AE1098" s="331"/>
      <c r="AF1098" s="331"/>
      <c r="AH1098" s="331"/>
      <c r="AO1098" s="331"/>
      <c r="AT1098" s="331"/>
    </row>
    <row r="1099" spans="6:55">
      <c r="U1099" s="331"/>
      <c r="W1099" s="331"/>
      <c r="AA1099" s="331"/>
      <c r="AH1099" s="331"/>
      <c r="AI1099" s="331"/>
    </row>
    <row r="1100" spans="6:55">
      <c r="F1100" s="331"/>
      <c r="L1100" s="331"/>
      <c r="T1100" s="331"/>
      <c r="X1100" s="331"/>
      <c r="AC1100" s="331"/>
      <c r="AE1100" s="331"/>
      <c r="AN1100" s="331"/>
      <c r="AO1100" s="331"/>
      <c r="AP1100" s="331"/>
      <c r="AQ1100" s="331"/>
      <c r="AR1100" s="331"/>
      <c r="AS1100" s="331"/>
      <c r="AT1100" s="331"/>
      <c r="AU1100" s="331"/>
      <c r="AV1100" s="331"/>
      <c r="AW1100" s="331"/>
      <c r="AX1100" s="331"/>
      <c r="AY1100" s="331"/>
      <c r="AZ1100" s="331"/>
      <c r="BA1100" s="331"/>
      <c r="BB1100" s="331"/>
      <c r="BC1100" s="331"/>
    </row>
    <row r="1101" spans="6:55">
      <c r="P1101" s="331"/>
      <c r="R1101" s="331"/>
      <c r="S1101" s="331"/>
      <c r="AA1101" s="331"/>
      <c r="AE1101" s="331"/>
      <c r="AJ1101" s="331"/>
      <c r="AL1101" s="331"/>
      <c r="AM1101" s="331"/>
    </row>
    <row r="1102" spans="6:55">
      <c r="P1102" s="331"/>
      <c r="S1102" s="331"/>
      <c r="W1102" s="331"/>
      <c r="X1102" s="331"/>
      <c r="AC1102" s="331"/>
    </row>
    <row r="1103" spans="6:55">
      <c r="J1103" s="331"/>
      <c r="R1103" s="331"/>
      <c r="S1103" s="331"/>
      <c r="W1103" s="331"/>
      <c r="AD1103" s="331"/>
      <c r="AK1103" s="331"/>
    </row>
    <row r="1104" spans="6:55">
      <c r="Q1104" s="331"/>
      <c r="T1104" s="331"/>
      <c r="W1104" s="331"/>
      <c r="Y1104" s="331"/>
      <c r="AA1104" s="331"/>
      <c r="AB1104" s="331"/>
      <c r="AD1104" s="331"/>
      <c r="AE1104" s="331"/>
      <c r="AJ1104" s="331"/>
      <c r="AK1104" s="331"/>
      <c r="AL1104" s="331"/>
    </row>
    <row r="1105" spans="2:55">
      <c r="I1105" s="331"/>
      <c r="W1105" s="331"/>
      <c r="AB1105" s="331"/>
      <c r="AE1105" s="331"/>
      <c r="AH1105" s="331"/>
      <c r="AN1105" s="331"/>
      <c r="AO1105" s="331"/>
      <c r="AP1105" s="331"/>
      <c r="AQ1105" s="331"/>
      <c r="AR1105" s="331"/>
      <c r="AS1105" s="331"/>
      <c r="AT1105" s="331"/>
      <c r="AU1105" s="331"/>
      <c r="AV1105" s="331"/>
      <c r="AW1105" s="331"/>
      <c r="AX1105" s="331"/>
      <c r="AY1105" s="331"/>
      <c r="AZ1105" s="331"/>
      <c r="BA1105" s="331"/>
      <c r="BB1105" s="331"/>
      <c r="BC1105" s="331"/>
    </row>
    <row r="1106" spans="2:55">
      <c r="H1106" s="331"/>
      <c r="I1106" s="252"/>
      <c r="R1106" s="331"/>
      <c r="Z1106" s="331"/>
      <c r="AI1106" s="331"/>
      <c r="AJ1106" s="331"/>
    </row>
    <row r="1107" spans="2:55">
      <c r="B1107" s="331"/>
      <c r="M1107" s="331"/>
      <c r="W1107" s="331"/>
      <c r="AD1107" s="331"/>
      <c r="AF1107" s="331"/>
      <c r="AG1107" s="331"/>
      <c r="AK1107" s="331"/>
      <c r="AN1107" s="331"/>
      <c r="AO1107" s="331"/>
    </row>
    <row r="1108" spans="2:55">
      <c r="I1108" s="331"/>
      <c r="L1108" s="252"/>
      <c r="S1108" s="331"/>
      <c r="U1108" s="331"/>
      <c r="AI1108" s="331"/>
      <c r="AM1108" s="331"/>
    </row>
    <row r="1109" spans="2:55">
      <c r="Q1109" s="331"/>
      <c r="R1109" s="331"/>
      <c r="AA1109" s="331"/>
      <c r="AE1109" s="331"/>
      <c r="AF1109" s="331"/>
      <c r="AG1109" s="331"/>
      <c r="AI1109" s="331"/>
      <c r="AJ1109" s="331"/>
    </row>
    <row r="1110" spans="2:55">
      <c r="N1110" s="331"/>
      <c r="Q1110" s="331"/>
      <c r="S1110" s="252"/>
      <c r="AC1110" s="331"/>
      <c r="AE1110" s="329"/>
      <c r="AG1110" s="331"/>
      <c r="AI1110" s="331"/>
      <c r="AL1110" s="331"/>
    </row>
    <row r="1111" spans="2:55">
      <c r="L1111" s="331"/>
      <c r="R1111" s="331"/>
      <c r="S1111" s="331"/>
      <c r="U1111" s="331"/>
      <c r="Y1111" s="331"/>
      <c r="Z1111" s="331"/>
      <c r="AC1111" s="331"/>
      <c r="AD1111" s="331"/>
      <c r="AG1111" s="331"/>
      <c r="AI1111" s="331"/>
      <c r="AK1111" s="331"/>
      <c r="AU1111" s="331"/>
      <c r="AV1111" s="331"/>
      <c r="AW1111" s="331"/>
      <c r="AX1111" s="331"/>
      <c r="AY1111" s="331"/>
      <c r="AZ1111" s="331"/>
      <c r="BA1111" s="331"/>
      <c r="BB1111" s="331"/>
      <c r="BC1111" s="331"/>
    </row>
    <row r="1112" spans="2:55">
      <c r="D1112" s="252"/>
      <c r="J1112" s="331"/>
      <c r="K1112" s="331"/>
      <c r="M1112" s="331"/>
      <c r="O1112" s="331"/>
      <c r="P1112" s="331"/>
      <c r="Q1112" s="331"/>
      <c r="Z1112" s="331"/>
      <c r="AA1112" s="331"/>
      <c r="AE1112" s="331"/>
      <c r="AO1112" s="331"/>
      <c r="AP1112" s="331"/>
    </row>
    <row r="1113" spans="2:55">
      <c r="J1113" s="331"/>
      <c r="R1113" s="331"/>
      <c r="T1113" s="331"/>
      <c r="Y1113" s="331"/>
      <c r="AD1113" s="331"/>
      <c r="AG1113" s="331"/>
      <c r="AN1113" s="331"/>
      <c r="AO1113" s="331"/>
      <c r="AP1113" s="331"/>
      <c r="AQ1113" s="331"/>
      <c r="AR1113" s="331"/>
      <c r="AS1113" s="331"/>
      <c r="AT1113" s="331"/>
      <c r="AU1113" s="331"/>
      <c r="AV1113" s="331"/>
      <c r="AW1113" s="331"/>
      <c r="AX1113" s="331"/>
      <c r="AY1113" s="331"/>
      <c r="AZ1113" s="331"/>
      <c r="BA1113" s="331"/>
      <c r="BB1113" s="331"/>
      <c r="BC1113" s="331"/>
    </row>
    <row r="1114" spans="2:55">
      <c r="E1114" s="331"/>
      <c r="I1114" s="252"/>
      <c r="J1114" s="331"/>
      <c r="P1114" s="331"/>
      <c r="Q1114" s="331"/>
      <c r="V1114" s="331"/>
      <c r="AA1114" s="331"/>
      <c r="AB1114" s="331"/>
      <c r="AJ1114" s="331"/>
      <c r="AL1114" s="331"/>
      <c r="AM1114" s="331"/>
      <c r="AQ1114" s="331"/>
    </row>
    <row r="1115" spans="2:55">
      <c r="L1115" s="331"/>
      <c r="O1115" s="331"/>
      <c r="P1115" s="331"/>
      <c r="S1115" s="331"/>
      <c r="T1115" s="331"/>
      <c r="X1115" s="331"/>
      <c r="AC1115" s="331"/>
    </row>
    <row r="1116" spans="2:55">
      <c r="R1116" s="331"/>
      <c r="V1116" s="331"/>
      <c r="AB1116" s="331"/>
      <c r="AC1116" s="331"/>
      <c r="AE1116" s="331"/>
      <c r="AI1116" s="331"/>
      <c r="AL1116" s="331"/>
      <c r="AM1116" s="331"/>
    </row>
    <row r="1117" spans="2:55">
      <c r="I1117" s="331"/>
      <c r="K1117" s="331"/>
      <c r="L1117" s="331"/>
      <c r="V1117" s="331"/>
      <c r="W1117" s="331"/>
      <c r="X1117" s="331"/>
      <c r="AB1117" s="331"/>
      <c r="AC1117" s="331"/>
      <c r="AD1117" s="331"/>
      <c r="AE1117" s="331"/>
      <c r="AF1117" s="331"/>
      <c r="AG1117" s="331"/>
      <c r="AH1117" s="331"/>
      <c r="AK1117" s="331"/>
      <c r="AL1117" s="331"/>
      <c r="AM1117" s="331"/>
      <c r="AQ1117" s="331"/>
    </row>
    <row r="1118" spans="2:55">
      <c r="M1118" s="331"/>
      <c r="Q1118" s="331"/>
      <c r="AA1118" s="331"/>
      <c r="AC1118" s="331"/>
      <c r="AK1118" s="331"/>
      <c r="AL1118" s="331"/>
    </row>
    <row r="1119" spans="2:55">
      <c r="G1119" s="331"/>
      <c r="P1119" s="331"/>
      <c r="R1119" s="331"/>
      <c r="AC1119" s="331"/>
      <c r="AM1119" s="331"/>
    </row>
    <row r="1120" spans="2:55">
      <c r="H1120" s="331"/>
      <c r="L1120" s="331"/>
      <c r="M1120" s="331"/>
      <c r="N1120" s="331"/>
      <c r="S1120" s="331"/>
      <c r="W1120" s="331"/>
      <c r="Y1120" s="331"/>
      <c r="Z1120" s="331"/>
      <c r="AB1120" s="331"/>
      <c r="AC1120" s="331"/>
      <c r="AJ1120" s="331"/>
    </row>
    <row r="1121" spans="3:55">
      <c r="K1121" s="331"/>
      <c r="V1121" s="331"/>
      <c r="AA1121" s="331"/>
      <c r="AC1121" s="331"/>
      <c r="AD1121" s="331"/>
      <c r="AE1121" s="331"/>
      <c r="AF1121" s="331"/>
      <c r="AH1121" s="331"/>
      <c r="AL1121" s="331"/>
      <c r="AM1121" s="331"/>
      <c r="AN1121" s="331"/>
      <c r="AT1121" s="331"/>
    </row>
    <row r="1122" spans="3:55">
      <c r="G1122" s="331"/>
      <c r="H1122" s="331"/>
      <c r="O1122" s="331"/>
      <c r="T1122" s="331"/>
      <c r="V1122" s="331"/>
      <c r="Y1122" s="331"/>
      <c r="AE1122" s="331"/>
      <c r="AG1122" s="331"/>
      <c r="AJ1122" s="331"/>
      <c r="AN1122" s="331"/>
    </row>
    <row r="1123" spans="3:55">
      <c r="I1123" s="331"/>
      <c r="O1123" s="331"/>
      <c r="Z1123" s="331"/>
      <c r="AB1123" s="331"/>
      <c r="AE1123" s="331"/>
      <c r="AG1123" s="331"/>
      <c r="AI1123" s="331"/>
      <c r="AJ1123" s="331"/>
      <c r="AK1123" s="331"/>
    </row>
    <row r="1124" spans="3:55">
      <c r="H1124" s="331"/>
      <c r="K1124" s="331"/>
      <c r="P1124" s="331"/>
      <c r="V1124" s="331"/>
      <c r="Y1124" s="331"/>
      <c r="Z1124" s="331"/>
      <c r="AA1124" s="331"/>
      <c r="AE1124" s="331"/>
      <c r="AG1124" s="331"/>
      <c r="AM1124" s="331"/>
    </row>
    <row r="1125" spans="3:55">
      <c r="L1125" s="331"/>
      <c r="O1125" s="331"/>
      <c r="AA1125" s="331"/>
      <c r="AD1125" s="331"/>
      <c r="AE1125" s="331"/>
      <c r="AH1125" s="331"/>
      <c r="AK1125" s="331"/>
      <c r="AO1125" s="331"/>
    </row>
    <row r="1126" spans="3:55">
      <c r="I1126" s="331"/>
      <c r="L1126" s="331"/>
      <c r="O1126" s="331"/>
      <c r="Q1126" s="331"/>
      <c r="Z1126" s="331"/>
      <c r="AB1126" s="331"/>
      <c r="AF1126" s="331"/>
      <c r="AJ1126" s="331"/>
      <c r="AK1126" s="331"/>
      <c r="AU1126" s="331"/>
      <c r="AV1126" s="331"/>
      <c r="AW1126" s="331"/>
      <c r="AX1126" s="331"/>
      <c r="AY1126" s="331"/>
      <c r="AZ1126" s="331"/>
      <c r="BA1126" s="331"/>
      <c r="BB1126" s="331"/>
      <c r="BC1126" s="331"/>
    </row>
    <row r="1127" spans="3:55">
      <c r="I1127" s="331"/>
      <c r="R1127" s="331"/>
      <c r="T1127" s="331"/>
      <c r="X1127" s="331"/>
      <c r="Y1127" s="331"/>
      <c r="AA1127" s="331"/>
      <c r="AB1127" s="331"/>
      <c r="AE1127" s="331"/>
      <c r="AF1127" s="331"/>
      <c r="AG1127" s="331"/>
      <c r="AK1127" s="331"/>
      <c r="AL1127" s="331"/>
    </row>
    <row r="1128" spans="3:55">
      <c r="J1128" s="331"/>
      <c r="P1128" s="331"/>
      <c r="W1128" s="331"/>
      <c r="AD1128" s="331"/>
      <c r="AJ1128" s="331"/>
      <c r="AN1128" s="331"/>
      <c r="AO1128" s="331"/>
      <c r="AP1128" s="331"/>
      <c r="AQ1128" s="331"/>
      <c r="AR1128" s="331"/>
      <c r="AS1128" s="331"/>
      <c r="AT1128" s="331"/>
      <c r="AU1128" s="331"/>
      <c r="AV1128" s="331"/>
      <c r="AW1128" s="331"/>
      <c r="AX1128" s="331"/>
      <c r="AY1128" s="331"/>
      <c r="AZ1128" s="331"/>
      <c r="BA1128" s="331"/>
      <c r="BB1128" s="331"/>
      <c r="BC1128" s="331"/>
    </row>
    <row r="1129" spans="3:55">
      <c r="N1129" s="331"/>
      <c r="R1129" s="331"/>
      <c r="U1129" s="331"/>
      <c r="AB1129" s="331"/>
      <c r="AC1129" s="331"/>
      <c r="AI1129" s="331"/>
      <c r="AK1129" s="331"/>
    </row>
    <row r="1130" spans="3:55">
      <c r="G1130" s="331"/>
      <c r="M1130" s="331"/>
      <c r="R1130" s="331"/>
      <c r="Z1130" s="252"/>
      <c r="AL1130" s="331"/>
    </row>
    <row r="1131" spans="3:55">
      <c r="J1131" s="331"/>
      <c r="P1131" s="331"/>
      <c r="V1131" s="331"/>
      <c r="Z1131" s="331"/>
      <c r="AF1131" s="331"/>
      <c r="AI1131" s="331"/>
      <c r="AL1131" s="331"/>
      <c r="AQ1131" s="331"/>
    </row>
    <row r="1132" spans="3:55">
      <c r="Y1132" s="331"/>
      <c r="Z1132" s="331"/>
      <c r="AA1132" s="331"/>
      <c r="AC1132" s="331"/>
      <c r="AH1132" s="331"/>
      <c r="AT1132" s="331"/>
    </row>
    <row r="1133" spans="3:55">
      <c r="O1133" s="331"/>
      <c r="P1133" s="331"/>
      <c r="Q1133" s="331"/>
      <c r="T1133" s="331"/>
      <c r="W1133" s="329"/>
      <c r="Z1133" s="331"/>
      <c r="AB1133" s="331"/>
      <c r="AF1133" s="331"/>
      <c r="AH1133" s="331"/>
      <c r="AI1133" s="331"/>
      <c r="AM1133" s="331"/>
      <c r="AN1133" s="331"/>
      <c r="AO1133" s="331"/>
      <c r="AP1133" s="331"/>
      <c r="AQ1133" s="331"/>
      <c r="AR1133" s="331"/>
      <c r="AS1133" s="331"/>
      <c r="AT1133" s="331"/>
      <c r="AU1133" s="331"/>
      <c r="AV1133" s="331"/>
      <c r="AW1133" s="331"/>
      <c r="AX1133" s="331"/>
      <c r="AY1133" s="331"/>
      <c r="AZ1133" s="331"/>
      <c r="BA1133" s="331"/>
      <c r="BB1133" s="331"/>
      <c r="BC1133" s="331"/>
    </row>
    <row r="1134" spans="3:55">
      <c r="C1134" s="331"/>
      <c r="O1134" s="331"/>
      <c r="P1134" s="331"/>
      <c r="R1134" s="331"/>
      <c r="V1134" s="331"/>
      <c r="Y1134" s="331"/>
      <c r="Z1134" s="331"/>
      <c r="AH1134" s="331"/>
      <c r="AI1134" s="331"/>
      <c r="AJ1134" s="331"/>
      <c r="AK1134" s="331"/>
      <c r="AM1134" s="331"/>
    </row>
    <row r="1135" spans="3:55">
      <c r="L1135" s="331"/>
      <c r="O1135" s="331"/>
      <c r="Q1135" s="331"/>
      <c r="X1135" s="331"/>
      <c r="AJ1135" s="331"/>
      <c r="AK1135" s="331"/>
      <c r="AL1135" s="331"/>
      <c r="AM1135" s="331"/>
    </row>
    <row r="1136" spans="3:55">
      <c r="U1136" s="331"/>
      <c r="AB1136" s="331"/>
      <c r="AE1136" s="331"/>
      <c r="AG1136" s="331"/>
      <c r="AI1136" s="252"/>
      <c r="AN1136" s="331"/>
    </row>
    <row r="1137" spans="3:55">
      <c r="AB1137" s="331"/>
      <c r="AE1137" s="331"/>
      <c r="AI1137" s="331"/>
      <c r="AL1137" s="331"/>
    </row>
    <row r="1138" spans="3:55">
      <c r="X1138" s="331"/>
      <c r="Z1138" s="331"/>
      <c r="AE1138" s="331"/>
      <c r="AG1138" s="331"/>
      <c r="AH1138" s="331"/>
      <c r="AI1138" s="331"/>
      <c r="AK1138" s="331"/>
      <c r="AL1138" s="331"/>
      <c r="AM1138" s="331"/>
      <c r="AN1138" s="331"/>
      <c r="AO1138" s="331"/>
      <c r="AP1138" s="331"/>
      <c r="AQ1138" s="331"/>
      <c r="AR1138" s="331"/>
      <c r="AS1138" s="331"/>
      <c r="AT1138" s="331"/>
      <c r="AU1138" s="331"/>
      <c r="AV1138" s="331"/>
      <c r="AW1138" s="331"/>
      <c r="AX1138" s="331"/>
      <c r="AY1138" s="331"/>
      <c r="AZ1138" s="331"/>
      <c r="BA1138" s="331"/>
      <c r="BB1138" s="331"/>
      <c r="BC1138" s="331"/>
    </row>
    <row r="1139" spans="3:55">
      <c r="I1139" s="331"/>
      <c r="N1139" s="331"/>
      <c r="P1139" s="331"/>
      <c r="V1139" s="331"/>
      <c r="W1139" s="331"/>
      <c r="X1139" s="331"/>
      <c r="AF1139" s="331"/>
      <c r="AM1139" s="331"/>
      <c r="AN1139" s="331"/>
      <c r="AO1139" s="331"/>
      <c r="AP1139" s="331"/>
      <c r="AQ1139" s="331"/>
      <c r="AR1139" s="331"/>
      <c r="AS1139" s="331"/>
      <c r="AT1139" s="331"/>
      <c r="AU1139" s="331"/>
      <c r="AV1139" s="331"/>
      <c r="AW1139" s="331"/>
      <c r="AX1139" s="331"/>
      <c r="AY1139" s="331"/>
      <c r="AZ1139" s="331"/>
      <c r="BA1139" s="331"/>
      <c r="BB1139" s="331"/>
      <c r="BC1139" s="331"/>
    </row>
    <row r="1140" spans="3:55">
      <c r="S1140" s="331"/>
      <c r="W1140" s="331"/>
      <c r="AB1140" s="331"/>
      <c r="AD1140" s="331"/>
      <c r="AF1140" s="331"/>
      <c r="AG1140" s="331"/>
      <c r="AH1140" s="331"/>
      <c r="AJ1140" s="331"/>
      <c r="AK1140" s="331"/>
      <c r="AL1140" s="331"/>
    </row>
    <row r="1141" spans="3:55">
      <c r="I1141" s="331"/>
      <c r="L1141" s="331"/>
      <c r="Q1141" s="331"/>
      <c r="R1141" s="331"/>
      <c r="S1141" s="331"/>
      <c r="Y1141" s="331"/>
      <c r="AB1141" s="331"/>
      <c r="AE1141" s="331"/>
      <c r="AH1141" s="331"/>
      <c r="AK1141" s="331"/>
      <c r="AL1141" s="331"/>
      <c r="AM1141" s="331"/>
    </row>
    <row r="1142" spans="3:55">
      <c r="E1142" s="331"/>
      <c r="J1142" s="331"/>
      <c r="L1142" s="331"/>
      <c r="W1142" s="329"/>
      <c r="AA1142" s="331"/>
      <c r="AH1142" s="331"/>
      <c r="AL1142" s="331"/>
      <c r="AM1142" s="331"/>
      <c r="AN1142" s="331"/>
      <c r="AU1142" s="331"/>
      <c r="AV1142" s="331"/>
      <c r="AW1142" s="331"/>
      <c r="AX1142" s="331"/>
      <c r="AY1142" s="331"/>
      <c r="AZ1142" s="331"/>
      <c r="BA1142" s="331"/>
      <c r="BB1142" s="331"/>
      <c r="BC1142" s="331"/>
    </row>
    <row r="1143" spans="3:55">
      <c r="J1143" s="331"/>
      <c r="O1143" s="331"/>
      <c r="AE1143" s="331"/>
      <c r="AJ1143" s="331"/>
      <c r="AM1143" s="331"/>
    </row>
    <row r="1144" spans="3:55">
      <c r="C1144" s="331"/>
      <c r="G1144" s="331"/>
      <c r="N1144" s="331"/>
      <c r="W1144" s="331"/>
      <c r="Z1144" s="331"/>
      <c r="AC1144" s="331"/>
      <c r="AE1144" s="331"/>
      <c r="AH1144" s="331"/>
      <c r="AI1144" s="331"/>
      <c r="AJ1144" s="331"/>
      <c r="AM1144" s="331"/>
      <c r="AN1144" s="331"/>
      <c r="AO1144" s="331"/>
    </row>
    <row r="1145" spans="3:55">
      <c r="P1145" s="331"/>
      <c r="Q1145" s="331"/>
      <c r="R1145" s="331"/>
      <c r="S1145" s="331"/>
      <c r="T1145" s="331"/>
      <c r="V1145" s="331"/>
      <c r="X1145" s="331"/>
      <c r="AA1145" s="331"/>
      <c r="AD1145" s="331"/>
      <c r="AG1145" s="331"/>
      <c r="AO1145" s="331"/>
    </row>
    <row r="1146" spans="3:55">
      <c r="O1146" s="331"/>
      <c r="P1146" s="331"/>
      <c r="R1146" s="331"/>
      <c r="Z1146" s="331"/>
      <c r="AB1146" s="331"/>
      <c r="AD1146" s="331"/>
      <c r="AF1146" s="331"/>
      <c r="AJ1146" s="331"/>
      <c r="AP1146" s="331"/>
      <c r="AQ1146" s="331"/>
      <c r="AR1146" s="331"/>
      <c r="AS1146" s="331"/>
      <c r="AT1146" s="331"/>
      <c r="AU1146" s="331"/>
      <c r="AV1146" s="331"/>
      <c r="AW1146" s="331"/>
      <c r="AX1146" s="331"/>
      <c r="AY1146" s="331"/>
      <c r="AZ1146" s="331"/>
      <c r="BA1146" s="331"/>
      <c r="BB1146" s="331"/>
      <c r="BC1146" s="331"/>
    </row>
    <row r="1147" spans="3:55">
      <c r="AK1147" s="331"/>
    </row>
    <row r="1148" spans="3:55">
      <c r="L1148" s="331"/>
      <c r="O1148" s="331"/>
      <c r="S1148" s="331"/>
      <c r="X1148" s="331"/>
      <c r="Z1148" s="331"/>
      <c r="AA1148" s="331"/>
      <c r="AD1148" s="331"/>
      <c r="AK1148" s="331"/>
    </row>
    <row r="1149" spans="3:55">
      <c r="M1149" s="331"/>
      <c r="Z1149" s="331"/>
      <c r="AE1149" s="331"/>
      <c r="AM1149" s="331"/>
    </row>
    <row r="1150" spans="3:55">
      <c r="R1150" s="331"/>
      <c r="T1150" s="331"/>
      <c r="X1150" s="331"/>
      <c r="AB1150" s="331"/>
      <c r="AD1150" s="331"/>
      <c r="AQ1150" s="331"/>
    </row>
    <row r="1151" spans="3:55">
      <c r="M1151" s="331"/>
      <c r="T1151" s="331"/>
      <c r="X1151" s="331"/>
      <c r="Y1151" s="331"/>
      <c r="Z1151" s="331"/>
      <c r="AD1151" s="331"/>
      <c r="AF1151" s="331"/>
      <c r="AK1151" s="331"/>
      <c r="AN1151" s="331"/>
      <c r="AO1151" s="331"/>
      <c r="AQ1151" s="331"/>
    </row>
    <row r="1152" spans="3:55">
      <c r="M1152" s="331"/>
      <c r="O1152" s="331"/>
      <c r="X1152" s="331"/>
      <c r="Y1152" s="331"/>
      <c r="Z1152" s="331"/>
      <c r="AM1152" s="331"/>
      <c r="AO1152" s="331"/>
      <c r="AP1152" s="331"/>
    </row>
    <row r="1153" spans="2:55">
      <c r="G1153" s="252"/>
      <c r="I1153" s="331"/>
      <c r="T1153" s="331"/>
      <c r="U1153" s="331"/>
      <c r="V1153" s="331"/>
      <c r="W1153" s="331"/>
      <c r="Y1153" s="331"/>
      <c r="AD1153" s="331"/>
      <c r="AE1153" s="331"/>
      <c r="AL1153" s="331"/>
      <c r="AN1153" s="331"/>
      <c r="AO1153" s="331"/>
      <c r="AP1153" s="331"/>
      <c r="AQ1153" s="331"/>
      <c r="AR1153" s="331"/>
      <c r="AS1153" s="331"/>
      <c r="AT1153" s="331"/>
      <c r="AU1153" s="331"/>
      <c r="AV1153" s="331"/>
      <c r="AW1153" s="331"/>
      <c r="AX1153" s="331"/>
      <c r="AY1153" s="331"/>
      <c r="AZ1153" s="331"/>
      <c r="BA1153" s="331"/>
      <c r="BB1153" s="331"/>
      <c r="BC1153" s="331"/>
    </row>
    <row r="1154" spans="2:55">
      <c r="Z1154" s="331"/>
      <c r="AE1154" s="331"/>
      <c r="AF1154" s="331"/>
      <c r="AM1154" s="331"/>
      <c r="AN1154" s="331"/>
      <c r="AO1154" s="331"/>
    </row>
    <row r="1155" spans="2:55">
      <c r="J1155" s="331"/>
      <c r="M1155" s="331"/>
      <c r="O1155" s="331"/>
      <c r="Q1155" s="331"/>
      <c r="R1155" s="331"/>
      <c r="S1155" s="331"/>
      <c r="U1155" s="331"/>
      <c r="AB1155" s="331"/>
      <c r="AC1155" s="331"/>
      <c r="AJ1155" s="331"/>
      <c r="AT1155" s="331"/>
    </row>
    <row r="1156" spans="2:55">
      <c r="F1156" s="331"/>
      <c r="H1156" s="331"/>
      <c r="M1156" s="331"/>
      <c r="Z1156" s="331"/>
      <c r="AC1156" s="331"/>
      <c r="AJ1156" s="331"/>
      <c r="AQ1156" s="331"/>
      <c r="AU1156" s="331"/>
      <c r="AV1156" s="331"/>
      <c r="AW1156" s="331"/>
      <c r="AX1156" s="331"/>
      <c r="AY1156" s="331"/>
      <c r="AZ1156" s="331"/>
      <c r="BA1156" s="331"/>
      <c r="BB1156" s="331"/>
      <c r="BC1156" s="331"/>
    </row>
    <row r="1157" spans="2:55">
      <c r="J1157" s="331"/>
      <c r="Q1157" s="331"/>
      <c r="R1157" s="331"/>
      <c r="X1157" s="331"/>
      <c r="AA1157" s="331"/>
      <c r="AB1157" s="331"/>
      <c r="AD1157" s="331"/>
      <c r="AI1157" s="331"/>
      <c r="AM1157" s="331"/>
    </row>
    <row r="1158" spans="2:55">
      <c r="I1158" s="329"/>
      <c r="U1158" s="331"/>
      <c r="V1158" s="331"/>
      <c r="W1158" s="331"/>
      <c r="X1158" s="331"/>
      <c r="AB1158" s="331"/>
      <c r="AC1158" s="331"/>
      <c r="AL1158" s="331"/>
      <c r="AT1158" s="331"/>
    </row>
    <row r="1159" spans="2:55">
      <c r="C1159" s="331"/>
      <c r="J1159" s="331"/>
      <c r="M1159" s="331"/>
      <c r="Q1159" s="331"/>
      <c r="AA1159" s="252"/>
      <c r="AB1159" s="331"/>
      <c r="AC1159" s="331"/>
      <c r="AI1159" s="331"/>
      <c r="AP1159" s="331"/>
      <c r="AT1159" s="331"/>
    </row>
    <row r="1160" spans="2:55">
      <c r="S1160" s="331"/>
      <c r="T1160" s="331"/>
      <c r="W1160" s="331"/>
      <c r="Y1160" s="331"/>
      <c r="AG1160" s="331"/>
      <c r="AI1160" s="331"/>
    </row>
    <row r="1161" spans="2:55">
      <c r="B1161" s="329"/>
      <c r="Q1161" s="331"/>
      <c r="Y1161" s="331"/>
      <c r="Z1161" s="331"/>
      <c r="AG1161" s="331"/>
      <c r="AI1161" s="331"/>
      <c r="AJ1161" s="331"/>
      <c r="AM1161" s="331"/>
      <c r="AN1161" s="331"/>
      <c r="AO1161" s="331"/>
    </row>
    <row r="1162" spans="2:55">
      <c r="R1162" s="331"/>
      <c r="U1162" s="331"/>
      <c r="AF1162" s="331"/>
      <c r="AL1162" s="331"/>
      <c r="AO1162" s="331"/>
      <c r="AR1162" s="331"/>
      <c r="AS1162" s="331"/>
      <c r="AT1162" s="331"/>
      <c r="AU1162" s="331"/>
      <c r="AV1162" s="331"/>
      <c r="AW1162" s="331"/>
      <c r="AX1162" s="331"/>
      <c r="AY1162" s="331"/>
      <c r="AZ1162" s="331"/>
      <c r="BA1162" s="331"/>
      <c r="BB1162" s="331"/>
      <c r="BC1162" s="331"/>
    </row>
    <row r="1163" spans="2:55">
      <c r="P1163" s="331"/>
      <c r="T1163" s="331"/>
      <c r="Z1163" s="331"/>
      <c r="AE1163" s="331"/>
      <c r="AH1163" s="331"/>
      <c r="AM1163" s="331"/>
      <c r="AN1163" s="331"/>
      <c r="AO1163" s="331"/>
      <c r="AP1163" s="331"/>
      <c r="AQ1163" s="331"/>
      <c r="AR1163" s="331"/>
      <c r="AS1163" s="331"/>
      <c r="AT1163" s="331"/>
      <c r="AU1163" s="331"/>
      <c r="AV1163" s="331"/>
      <c r="AW1163" s="331"/>
      <c r="AX1163" s="331"/>
      <c r="AY1163" s="331"/>
      <c r="AZ1163" s="331"/>
      <c r="BA1163" s="331"/>
      <c r="BB1163" s="331"/>
      <c r="BC1163" s="331"/>
    </row>
    <row r="1164" spans="2:55">
      <c r="M1164" s="331"/>
      <c r="Q1164" s="331"/>
      <c r="Z1164" s="331"/>
      <c r="AB1164" s="331"/>
      <c r="AI1164" s="331"/>
      <c r="AL1164" s="331"/>
      <c r="AM1164" s="331"/>
      <c r="AN1164" s="331"/>
      <c r="AO1164" s="331"/>
      <c r="AP1164" s="331"/>
      <c r="AQ1164" s="331"/>
      <c r="AR1164" s="331"/>
      <c r="AS1164" s="331"/>
      <c r="AT1164" s="331"/>
      <c r="AU1164" s="331"/>
      <c r="AV1164" s="331"/>
      <c r="AW1164" s="331"/>
      <c r="AX1164" s="331"/>
      <c r="AY1164" s="331"/>
      <c r="AZ1164" s="331"/>
      <c r="BA1164" s="331"/>
      <c r="BB1164" s="331"/>
      <c r="BC1164" s="331"/>
    </row>
    <row r="1165" spans="2:55">
      <c r="M1165" s="252"/>
      <c r="X1165" s="331"/>
      <c r="AA1165" s="331"/>
      <c r="AC1165" s="331"/>
      <c r="AD1165" s="331"/>
      <c r="AJ1165" s="331"/>
      <c r="AK1165" s="331"/>
      <c r="AT1165" s="331"/>
    </row>
    <row r="1166" spans="2:55">
      <c r="O1166" s="331"/>
      <c r="T1166" s="331"/>
      <c r="AI1166" s="331"/>
      <c r="AM1166" s="331"/>
      <c r="AN1166" s="331"/>
    </row>
    <row r="1167" spans="2:55">
      <c r="N1167" s="331"/>
      <c r="O1167" s="331"/>
      <c r="R1167" s="331"/>
      <c r="U1167" s="331"/>
      <c r="AB1167" s="331"/>
      <c r="AC1167" s="331"/>
      <c r="AJ1167" s="331"/>
      <c r="AL1167" s="331"/>
    </row>
    <row r="1168" spans="2:55">
      <c r="K1168" s="331"/>
      <c r="L1168" s="331"/>
      <c r="AA1168" s="331"/>
      <c r="AD1168" s="331"/>
      <c r="AE1168" s="331"/>
      <c r="AJ1168" s="331"/>
      <c r="AK1168" s="331"/>
      <c r="AM1168" s="331"/>
    </row>
    <row r="1169" spans="2:55">
      <c r="D1169" s="331"/>
      <c r="J1169" s="331"/>
      <c r="V1169" s="331"/>
      <c r="Z1169" s="331"/>
      <c r="AA1169" s="331"/>
      <c r="AB1169" s="331"/>
      <c r="AD1169" s="331"/>
      <c r="AE1169" s="331"/>
      <c r="AM1169" s="331"/>
      <c r="AN1169" s="331"/>
      <c r="AO1169" s="331"/>
    </row>
    <row r="1170" spans="2:55">
      <c r="F1170" s="252"/>
      <c r="N1170" s="331"/>
      <c r="Q1170" s="331"/>
      <c r="V1170" s="331"/>
      <c r="X1170" s="331"/>
      <c r="AC1170" s="331"/>
      <c r="AE1170" s="331"/>
      <c r="AF1170" s="331"/>
      <c r="AG1170" s="331"/>
      <c r="AH1170" s="331"/>
      <c r="AK1170" s="331"/>
    </row>
    <row r="1171" spans="2:55">
      <c r="H1171" s="331"/>
      <c r="U1171" s="331"/>
      <c r="Y1171" s="331"/>
      <c r="Z1171" s="331"/>
      <c r="AK1171" s="331"/>
      <c r="AR1171" s="331"/>
      <c r="AS1171" s="331"/>
      <c r="AU1171" s="331"/>
      <c r="AV1171" s="331"/>
      <c r="AW1171" s="331"/>
      <c r="AX1171" s="331"/>
      <c r="AY1171" s="331"/>
      <c r="AZ1171" s="331"/>
      <c r="BA1171" s="331"/>
      <c r="BB1171" s="331"/>
      <c r="BC1171" s="331"/>
    </row>
    <row r="1172" spans="2:55">
      <c r="M1172" s="331"/>
      <c r="P1172" s="331"/>
      <c r="Q1172" s="331"/>
      <c r="U1172" s="331"/>
      <c r="AB1172" s="331"/>
      <c r="AG1172" s="331"/>
      <c r="AK1172" s="331"/>
      <c r="AM1172" s="331"/>
      <c r="AO1172" s="331"/>
    </row>
    <row r="1173" spans="2:55">
      <c r="L1173" s="331"/>
      <c r="S1173" s="331"/>
      <c r="T1173" s="331"/>
      <c r="V1173" s="331"/>
      <c r="X1173" s="331"/>
      <c r="Z1173" s="331"/>
      <c r="AD1173" s="331"/>
      <c r="AP1173" s="331"/>
      <c r="AQ1173" s="331"/>
      <c r="AR1173" s="331"/>
      <c r="AS1173" s="331"/>
      <c r="AT1173" s="331"/>
      <c r="AU1173" s="331"/>
      <c r="AV1173" s="331"/>
      <c r="AW1173" s="331"/>
      <c r="AX1173" s="331"/>
      <c r="AY1173" s="331"/>
      <c r="AZ1173" s="331"/>
      <c r="BA1173" s="331"/>
      <c r="BB1173" s="331"/>
      <c r="BC1173" s="331"/>
    </row>
    <row r="1174" spans="2:55">
      <c r="J1174" s="331"/>
      <c r="X1174" s="331"/>
      <c r="AH1174" s="331"/>
      <c r="AI1174" s="331"/>
      <c r="AK1174" s="331"/>
      <c r="AL1174" s="331"/>
      <c r="AM1174" s="331"/>
    </row>
    <row r="1175" spans="2:55">
      <c r="G1175" s="331"/>
      <c r="S1175" s="331"/>
      <c r="T1175" s="331"/>
      <c r="Z1175" s="331"/>
      <c r="AI1175" s="331"/>
      <c r="AJ1175" s="331"/>
    </row>
    <row r="1176" spans="2:55">
      <c r="L1176" s="331"/>
      <c r="S1176" s="331"/>
      <c r="Z1176" s="331"/>
      <c r="AF1176" s="331"/>
      <c r="AK1176" s="331"/>
      <c r="AL1176" s="331"/>
      <c r="AQ1176" s="331"/>
    </row>
    <row r="1177" spans="2:55">
      <c r="F1177" s="331"/>
      <c r="K1177" s="331"/>
      <c r="N1177" s="331"/>
      <c r="P1177" s="331"/>
      <c r="T1177" s="331"/>
      <c r="U1177" s="331"/>
      <c r="W1177" s="331"/>
      <c r="AB1177" s="331"/>
      <c r="AG1177" s="331"/>
      <c r="AJ1177" s="331"/>
      <c r="AO1177" s="331"/>
      <c r="AQ1177" s="331"/>
    </row>
    <row r="1178" spans="2:55">
      <c r="B1178" s="252"/>
      <c r="D1178" s="331"/>
      <c r="H1178" s="331"/>
      <c r="V1178" s="331"/>
      <c r="W1178" s="331"/>
      <c r="AB1178" s="331"/>
      <c r="AD1178" s="331"/>
      <c r="AE1178" s="331"/>
      <c r="AF1178" s="331"/>
      <c r="AK1178" s="331"/>
      <c r="AO1178" s="331"/>
    </row>
    <row r="1179" spans="2:55">
      <c r="J1179" s="331"/>
      <c r="AA1179" s="331"/>
      <c r="AB1179" s="331"/>
      <c r="AF1179" s="331"/>
      <c r="AH1179" s="331"/>
      <c r="AJ1179" s="331"/>
      <c r="AK1179" s="331"/>
      <c r="AL1179" s="331"/>
      <c r="AM1179" s="331"/>
      <c r="AN1179" s="331"/>
      <c r="AO1179" s="331"/>
      <c r="AP1179" s="331"/>
      <c r="AQ1179" s="331"/>
      <c r="AR1179" s="331"/>
      <c r="AS1179" s="331"/>
      <c r="AT1179" s="331"/>
      <c r="AU1179" s="331"/>
      <c r="AV1179" s="331"/>
      <c r="AW1179" s="331"/>
      <c r="AX1179" s="331"/>
      <c r="AY1179" s="331"/>
      <c r="AZ1179" s="331"/>
      <c r="BA1179" s="331"/>
      <c r="BB1179" s="331"/>
      <c r="BC1179" s="331"/>
    </row>
    <row r="1180" spans="2:55">
      <c r="K1180" s="331"/>
      <c r="L1180" s="331"/>
      <c r="U1180" s="331"/>
      <c r="Y1180" s="331"/>
      <c r="AA1180" s="331"/>
      <c r="AC1180" s="331"/>
      <c r="AG1180" s="331"/>
      <c r="AJ1180" s="331"/>
      <c r="AT1180" s="331"/>
    </row>
    <row r="1181" spans="2:55">
      <c r="Q1181" s="331"/>
      <c r="R1181" s="331"/>
      <c r="AC1181" s="331"/>
      <c r="AE1181" s="331"/>
      <c r="AF1181" s="252"/>
      <c r="AG1181" s="331"/>
      <c r="AI1181" s="331"/>
      <c r="AK1181" s="331"/>
      <c r="AM1181" s="331"/>
    </row>
    <row r="1182" spans="2:55">
      <c r="E1182" s="331"/>
      <c r="H1182" s="331"/>
      <c r="K1182" s="331"/>
      <c r="P1182" s="331"/>
      <c r="AE1182" s="331"/>
      <c r="AH1182" s="331"/>
      <c r="AL1182" s="331"/>
    </row>
    <row r="1183" spans="2:55">
      <c r="X1183" s="331"/>
      <c r="AB1183" s="331"/>
      <c r="AC1183" s="331"/>
      <c r="AD1183" s="331"/>
      <c r="AE1183" s="331"/>
      <c r="AG1183" s="331"/>
      <c r="AI1183" s="331"/>
      <c r="AL1183" s="331"/>
      <c r="AN1183" s="331"/>
      <c r="AO1183" s="331"/>
      <c r="AP1183" s="331"/>
    </row>
    <row r="1184" spans="2:55">
      <c r="E1184" s="331"/>
      <c r="J1184" s="252"/>
      <c r="P1184" s="331"/>
      <c r="Q1184" s="331"/>
      <c r="Y1184" s="331"/>
      <c r="Z1184" s="331"/>
      <c r="AA1184" s="331"/>
      <c r="AD1184" s="331"/>
      <c r="AJ1184" s="331"/>
      <c r="AK1184" s="331"/>
    </row>
    <row r="1185" spans="3:55">
      <c r="O1185" s="331"/>
      <c r="Q1185" s="331"/>
      <c r="T1185" s="331"/>
      <c r="AA1185" s="331"/>
      <c r="AB1185" s="331"/>
      <c r="AD1185" s="331"/>
      <c r="AE1185" s="331"/>
      <c r="AF1185" s="331"/>
      <c r="AO1185" s="331"/>
      <c r="AR1185" s="331"/>
      <c r="AS1185" s="331"/>
      <c r="AT1185" s="331"/>
      <c r="AU1185" s="331"/>
      <c r="AV1185" s="331"/>
      <c r="AW1185" s="331"/>
      <c r="AX1185" s="331"/>
      <c r="AY1185" s="331"/>
      <c r="AZ1185" s="331"/>
      <c r="BA1185" s="331"/>
      <c r="BB1185" s="331"/>
      <c r="BC1185" s="331"/>
    </row>
    <row r="1186" spans="3:55">
      <c r="E1186" s="331"/>
      <c r="H1186" s="331"/>
      <c r="M1186" s="331"/>
      <c r="V1186" s="331"/>
      <c r="AD1186" s="331"/>
      <c r="AK1186" s="331"/>
      <c r="AL1186" s="331"/>
      <c r="AM1186" s="331"/>
    </row>
    <row r="1187" spans="3:55">
      <c r="S1187" s="331"/>
      <c r="W1187" s="331"/>
      <c r="AA1187" s="331"/>
      <c r="AE1187" s="331"/>
      <c r="AF1187" s="331"/>
      <c r="AN1187" s="331"/>
      <c r="AO1187" s="331"/>
      <c r="AP1187" s="331"/>
      <c r="AQ1187" s="331"/>
      <c r="AR1187" s="331"/>
      <c r="AS1187" s="331"/>
      <c r="AT1187" s="331"/>
      <c r="AU1187" s="331"/>
      <c r="AV1187" s="331"/>
      <c r="AW1187" s="331"/>
      <c r="AX1187" s="331"/>
      <c r="AY1187" s="331"/>
      <c r="AZ1187" s="331"/>
      <c r="BA1187" s="331"/>
      <c r="BB1187" s="331"/>
      <c r="BC1187" s="331"/>
    </row>
    <row r="1188" spans="3:55">
      <c r="R1188" s="331"/>
      <c r="S1188" s="331"/>
      <c r="AB1188" s="331"/>
      <c r="AC1188" s="331"/>
      <c r="AD1188" s="331"/>
      <c r="AK1188" s="331"/>
      <c r="AM1188" s="331"/>
      <c r="AU1188" s="331"/>
      <c r="AV1188" s="331"/>
      <c r="AW1188" s="331"/>
      <c r="AX1188" s="331"/>
      <c r="AY1188" s="331"/>
      <c r="AZ1188" s="331"/>
      <c r="BA1188" s="331"/>
      <c r="BB1188" s="331"/>
      <c r="BC1188" s="331"/>
    </row>
    <row r="1189" spans="3:55">
      <c r="J1189" s="331"/>
      <c r="AD1189" s="331"/>
      <c r="AE1189" s="331"/>
      <c r="AK1189" s="331"/>
    </row>
    <row r="1190" spans="3:55">
      <c r="C1190" s="331"/>
      <c r="V1190" s="331"/>
      <c r="W1190" s="331"/>
      <c r="AB1190" s="331"/>
      <c r="AF1190" s="331"/>
      <c r="AM1190" s="331"/>
    </row>
    <row r="1191" spans="3:55">
      <c r="I1191" s="331"/>
      <c r="S1191" s="331"/>
      <c r="T1191" s="331"/>
      <c r="AD1191" s="331"/>
      <c r="AJ1191" s="331"/>
      <c r="AO1191" s="331"/>
    </row>
    <row r="1192" spans="3:55">
      <c r="H1192" s="331"/>
      <c r="O1192" s="331"/>
      <c r="S1192" s="252"/>
      <c r="U1192" s="331"/>
      <c r="V1192" s="331"/>
      <c r="X1192" s="331"/>
      <c r="AG1192" s="331"/>
      <c r="AJ1192" s="331"/>
      <c r="AK1192" s="331"/>
      <c r="AM1192" s="331"/>
      <c r="AO1192" s="331"/>
    </row>
    <row r="1193" spans="3:55">
      <c r="O1193" s="331"/>
      <c r="Q1193" s="331"/>
      <c r="AB1193" s="331"/>
      <c r="AG1193" s="331"/>
      <c r="AJ1193" s="331"/>
      <c r="AK1193" s="331"/>
      <c r="AL1193" s="331"/>
      <c r="AP1193" s="331"/>
    </row>
    <row r="1194" spans="3:55">
      <c r="D1194" s="331"/>
      <c r="G1194" s="331"/>
      <c r="L1194" s="331"/>
      <c r="R1194" s="331"/>
      <c r="S1194" s="331"/>
      <c r="X1194" s="331"/>
    </row>
    <row r="1195" spans="3:55">
      <c r="M1195" s="331"/>
      <c r="Q1195" s="331"/>
      <c r="V1195" s="331"/>
      <c r="AB1195" s="331"/>
      <c r="AE1195" s="331"/>
      <c r="AH1195" s="331"/>
      <c r="AM1195" s="331"/>
    </row>
    <row r="1196" spans="3:55">
      <c r="I1196" s="331"/>
      <c r="S1196" s="331"/>
      <c r="T1196" s="331"/>
      <c r="W1196" s="331"/>
      <c r="AB1196" s="331"/>
      <c r="AC1196" s="331"/>
      <c r="AF1196" s="331"/>
      <c r="AI1196" s="331"/>
      <c r="AM1196" s="331"/>
      <c r="AN1196" s="331"/>
      <c r="AO1196" s="331"/>
      <c r="AP1196" s="331"/>
      <c r="AQ1196" s="331"/>
      <c r="AR1196" s="331"/>
      <c r="AS1196" s="331"/>
      <c r="AT1196" s="331"/>
      <c r="AU1196" s="331"/>
      <c r="AV1196" s="331"/>
      <c r="AW1196" s="331"/>
      <c r="AX1196" s="331"/>
      <c r="AY1196" s="331"/>
      <c r="AZ1196" s="331"/>
      <c r="BA1196" s="331"/>
      <c r="BB1196" s="331"/>
      <c r="BC1196" s="331"/>
    </row>
    <row r="1197" spans="3:55">
      <c r="P1197" s="331"/>
      <c r="AH1197" s="331"/>
      <c r="AK1197" s="331"/>
    </row>
    <row r="1198" spans="3:55">
      <c r="E1198" s="331"/>
      <c r="K1198" s="331"/>
      <c r="P1198" s="331"/>
      <c r="W1198" s="331"/>
      <c r="X1198" s="331"/>
      <c r="Y1198" s="331"/>
      <c r="AB1198" s="331"/>
      <c r="AM1198" s="331"/>
      <c r="AN1198" s="331"/>
      <c r="AO1198" s="331"/>
    </row>
    <row r="1199" spans="3:55">
      <c r="F1199" s="331"/>
      <c r="Q1199" s="331"/>
      <c r="V1199" s="331"/>
      <c r="W1199" s="331"/>
      <c r="Z1199" s="331"/>
      <c r="AC1199" s="331"/>
      <c r="AE1199" s="331"/>
      <c r="AG1199" s="331"/>
      <c r="AN1199" s="331"/>
    </row>
    <row r="1200" spans="3:55">
      <c r="I1200" s="331"/>
      <c r="N1200" s="331"/>
      <c r="V1200" s="331"/>
      <c r="Z1200" s="331"/>
      <c r="AI1200" s="331"/>
      <c r="AK1200" s="331"/>
      <c r="AL1200" s="331"/>
      <c r="AM1200" s="331"/>
      <c r="AN1200" s="331"/>
      <c r="AO1200" s="331"/>
      <c r="AP1200" s="331"/>
      <c r="AQ1200" s="331"/>
      <c r="AR1200" s="331"/>
      <c r="AS1200" s="331"/>
      <c r="AT1200" s="331"/>
      <c r="AU1200" s="331"/>
      <c r="AV1200" s="331"/>
      <c r="AW1200" s="331"/>
      <c r="AX1200" s="331"/>
      <c r="AY1200" s="331"/>
      <c r="AZ1200" s="331"/>
      <c r="BA1200" s="331"/>
      <c r="BB1200" s="331"/>
      <c r="BC1200" s="331"/>
    </row>
    <row r="1201" spans="5:55">
      <c r="I1201" s="331"/>
      <c r="J1201" s="331"/>
      <c r="P1201" s="331"/>
      <c r="Y1201" s="331"/>
      <c r="AD1201" s="331"/>
      <c r="AG1201" s="331"/>
      <c r="AK1201" s="331"/>
      <c r="AO1201" s="331"/>
    </row>
    <row r="1202" spans="5:55">
      <c r="E1202" s="331"/>
      <c r="L1202" s="331"/>
      <c r="M1202" s="331"/>
      <c r="R1202" s="331"/>
      <c r="AB1202" s="331"/>
      <c r="AC1202" s="331"/>
      <c r="AD1202" s="331"/>
      <c r="AE1202" s="331"/>
      <c r="AL1202" s="331"/>
      <c r="AM1202" s="331"/>
      <c r="AN1202" s="331"/>
      <c r="AO1202" s="331"/>
    </row>
    <row r="1203" spans="5:55">
      <c r="R1203" s="331"/>
      <c r="S1203" s="331"/>
      <c r="T1203" s="331"/>
      <c r="W1203" s="331"/>
      <c r="AA1203" s="331"/>
      <c r="AC1203" s="331"/>
      <c r="AF1203" s="331"/>
      <c r="AH1203" s="331"/>
      <c r="AI1203" s="331"/>
      <c r="AO1203" s="331"/>
      <c r="AQ1203" s="331"/>
      <c r="AU1203" s="331"/>
      <c r="AV1203" s="331"/>
      <c r="AW1203" s="331"/>
      <c r="AX1203" s="331"/>
      <c r="AY1203" s="331"/>
      <c r="AZ1203" s="331"/>
      <c r="BA1203" s="331"/>
      <c r="BB1203" s="331"/>
      <c r="BC1203" s="331"/>
    </row>
    <row r="1204" spans="5:55">
      <c r="O1204" s="331"/>
      <c r="S1204" s="331"/>
      <c r="W1204" s="331"/>
      <c r="X1204" s="331"/>
      <c r="Z1204" s="331"/>
      <c r="AB1204" s="331"/>
      <c r="AC1204" s="331"/>
      <c r="AD1204" s="331"/>
    </row>
    <row r="1205" spans="5:55">
      <c r="P1205" s="331"/>
      <c r="AJ1205" s="331"/>
      <c r="AM1205" s="331"/>
      <c r="AN1205" s="331"/>
      <c r="AO1205" s="331"/>
    </row>
    <row r="1206" spans="5:55">
      <c r="E1206" s="331"/>
      <c r="M1206" s="331"/>
      <c r="R1206" s="331"/>
      <c r="S1206" s="331"/>
      <c r="Z1206" s="331"/>
      <c r="AA1206" s="331"/>
      <c r="AE1206" s="331"/>
      <c r="AM1206" s="331"/>
      <c r="AN1206" s="331"/>
      <c r="AO1206" s="331"/>
      <c r="AP1206" s="331"/>
    </row>
    <row r="1207" spans="5:55">
      <c r="R1207" s="331"/>
      <c r="U1207" s="331"/>
      <c r="Z1207" s="331"/>
      <c r="AD1207" s="331"/>
      <c r="AM1207" s="331"/>
    </row>
    <row r="1208" spans="5:55">
      <c r="M1208" s="331"/>
      <c r="N1208" s="329"/>
      <c r="Q1208" s="331"/>
      <c r="Z1208" s="331"/>
      <c r="AA1208" s="331"/>
      <c r="AD1208" s="329"/>
      <c r="AF1208" s="331"/>
      <c r="AH1208" s="331"/>
      <c r="AM1208" s="331"/>
    </row>
    <row r="1209" spans="5:55">
      <c r="I1209" s="331"/>
      <c r="P1209" s="331"/>
      <c r="X1209" s="331"/>
      <c r="AK1209" s="331"/>
    </row>
    <row r="1210" spans="5:55">
      <c r="G1210" s="331"/>
      <c r="I1210" s="331"/>
      <c r="Q1210" s="331"/>
      <c r="W1210" s="331"/>
      <c r="AB1210" s="331"/>
      <c r="AC1210" s="331"/>
      <c r="AM1210" s="331"/>
      <c r="AN1210" s="331"/>
      <c r="AO1210" s="331"/>
      <c r="AP1210" s="331"/>
      <c r="AQ1210" s="331"/>
      <c r="AR1210" s="331"/>
      <c r="AS1210" s="331"/>
      <c r="AT1210" s="331"/>
      <c r="AU1210" s="331"/>
      <c r="AV1210" s="331"/>
      <c r="AW1210" s="331"/>
      <c r="AX1210" s="331"/>
      <c r="AY1210" s="331"/>
      <c r="AZ1210" s="331"/>
      <c r="BA1210" s="331"/>
      <c r="BB1210" s="331"/>
      <c r="BC1210" s="331"/>
    </row>
    <row r="1211" spans="5:55">
      <c r="M1211" s="331"/>
      <c r="S1211" s="331"/>
      <c r="Y1211" s="331"/>
      <c r="AD1211" s="331"/>
      <c r="AL1211" s="331"/>
      <c r="AM1211" s="331"/>
    </row>
    <row r="1212" spans="5:55">
      <c r="N1212" s="331"/>
      <c r="T1212" s="331"/>
      <c r="AB1212" s="331"/>
      <c r="AJ1212" s="331"/>
      <c r="AK1212" s="331"/>
      <c r="AL1212" s="331"/>
      <c r="AP1212" s="331"/>
      <c r="AQ1212" s="331"/>
      <c r="AR1212" s="331"/>
      <c r="AS1212" s="331"/>
      <c r="AT1212" s="331"/>
      <c r="AU1212" s="331"/>
      <c r="AV1212" s="331"/>
      <c r="AW1212" s="331"/>
      <c r="AX1212" s="331"/>
      <c r="AY1212" s="331"/>
      <c r="AZ1212" s="331"/>
      <c r="BA1212" s="331"/>
      <c r="BB1212" s="331"/>
      <c r="BC1212" s="331"/>
    </row>
    <row r="1213" spans="5:55">
      <c r="P1213" s="331"/>
      <c r="Q1213" s="331"/>
      <c r="X1213" s="331"/>
      <c r="Y1213" s="331"/>
      <c r="AB1213" s="331"/>
      <c r="AC1213" s="331"/>
      <c r="AE1213" s="331"/>
      <c r="AL1213" s="331"/>
      <c r="AO1213" s="331"/>
    </row>
    <row r="1214" spans="5:55">
      <c r="H1214" s="331"/>
      <c r="M1214" s="331"/>
      <c r="Z1214" s="252"/>
      <c r="AJ1214" s="331"/>
      <c r="AQ1214" s="331"/>
    </row>
    <row r="1215" spans="5:55">
      <c r="O1215" s="331"/>
      <c r="P1215" s="331"/>
      <c r="Q1215" s="331"/>
      <c r="X1215" s="331"/>
      <c r="Z1215" s="331"/>
      <c r="AE1215" s="331"/>
      <c r="AK1215" s="331"/>
      <c r="AL1215" s="331"/>
    </row>
    <row r="1216" spans="5:55">
      <c r="K1216" s="331"/>
      <c r="S1216" s="331"/>
      <c r="X1216" s="331"/>
      <c r="AC1216" s="331"/>
      <c r="AF1216" s="331"/>
      <c r="AH1216" s="331"/>
      <c r="AI1216" s="331"/>
      <c r="AM1216" s="331"/>
      <c r="AN1216" s="252"/>
    </row>
    <row r="1217" spans="4:55">
      <c r="D1217" s="331"/>
      <c r="O1217" s="331"/>
      <c r="V1217" s="331"/>
      <c r="Y1217" s="331"/>
      <c r="Z1217" s="331"/>
      <c r="AA1217" s="331"/>
      <c r="AB1217" s="331"/>
      <c r="AH1217" s="331"/>
      <c r="AL1217" s="331"/>
    </row>
    <row r="1218" spans="4:55">
      <c r="S1218" s="331"/>
      <c r="Y1218" s="331"/>
      <c r="Z1218" s="331"/>
      <c r="AA1218" s="331"/>
      <c r="AD1218" s="331"/>
      <c r="AK1218" s="331"/>
      <c r="AL1218" s="331"/>
    </row>
    <row r="1219" spans="4:55">
      <c r="D1219" s="331"/>
      <c r="Q1219" s="331"/>
      <c r="R1219" s="331"/>
      <c r="T1219" s="331"/>
      <c r="X1219" s="331"/>
      <c r="AB1219" s="331"/>
      <c r="AD1219" s="331"/>
      <c r="AE1219" s="331"/>
      <c r="AI1219" s="331"/>
      <c r="AO1219" s="331"/>
    </row>
    <row r="1220" spans="4:55">
      <c r="M1220" s="331"/>
      <c r="W1220" s="331"/>
      <c r="Y1220" s="331"/>
      <c r="AE1220" s="331"/>
      <c r="AF1220" s="331"/>
      <c r="AH1220" s="331"/>
      <c r="AL1220" s="331"/>
      <c r="AT1220" s="331"/>
    </row>
    <row r="1221" spans="4:55">
      <c r="T1221" s="331"/>
      <c r="X1221" s="331"/>
      <c r="AB1221" s="331"/>
      <c r="AD1221" s="331"/>
      <c r="AF1221" s="331"/>
    </row>
    <row r="1222" spans="4:55">
      <c r="Q1222" s="331"/>
      <c r="U1222" s="331"/>
      <c r="AB1222" s="331"/>
      <c r="AC1222" s="331"/>
      <c r="AF1222" s="331"/>
    </row>
    <row r="1223" spans="4:55">
      <c r="D1223" s="331"/>
      <c r="L1223" s="331"/>
      <c r="AA1223" s="331"/>
      <c r="AB1223" s="331"/>
      <c r="AQ1223" s="331"/>
    </row>
    <row r="1224" spans="4:55">
      <c r="E1224" s="331"/>
      <c r="O1224" s="331"/>
      <c r="Q1224" s="331"/>
      <c r="R1224" s="331"/>
      <c r="Y1224" s="331"/>
      <c r="AA1224" s="331"/>
      <c r="AC1224" s="331"/>
      <c r="AJ1224" s="331"/>
      <c r="AM1224" s="331"/>
      <c r="AR1224" s="331"/>
      <c r="AS1224" s="331"/>
    </row>
    <row r="1225" spans="4:55">
      <c r="Q1225" s="331"/>
      <c r="Z1225" s="331"/>
      <c r="AC1225" s="331"/>
      <c r="AI1225" s="331"/>
      <c r="AJ1225" s="331"/>
      <c r="AL1225" s="331"/>
      <c r="AU1225" s="331"/>
      <c r="AV1225" s="331"/>
      <c r="AW1225" s="331"/>
      <c r="AX1225" s="331"/>
      <c r="AY1225" s="331"/>
      <c r="AZ1225" s="331"/>
      <c r="BA1225" s="331"/>
      <c r="BB1225" s="331"/>
      <c r="BC1225" s="331"/>
    </row>
    <row r="1226" spans="4:55">
      <c r="H1226" s="331"/>
      <c r="I1226" s="331"/>
      <c r="L1226" s="331"/>
      <c r="V1226" s="331"/>
      <c r="Z1226" s="331"/>
      <c r="AD1226" s="331"/>
    </row>
    <row r="1227" spans="4:55">
      <c r="K1227" s="331"/>
      <c r="P1227" s="331"/>
      <c r="AB1227" s="331"/>
      <c r="AH1227" s="331"/>
      <c r="AN1227" s="331"/>
    </row>
    <row r="1228" spans="4:55">
      <c r="N1228" s="331"/>
      <c r="U1228" s="331"/>
      <c r="V1228" s="331"/>
      <c r="Y1228" s="331"/>
      <c r="Z1228" s="331"/>
      <c r="AG1228" s="331"/>
      <c r="AH1228" s="331"/>
    </row>
    <row r="1229" spans="4:55">
      <c r="I1229" s="331"/>
      <c r="R1229" s="331"/>
      <c r="W1229" s="331"/>
      <c r="Z1229" s="331"/>
      <c r="AC1229" s="331"/>
      <c r="AD1229" s="331"/>
      <c r="AF1229" s="331"/>
      <c r="AK1229" s="331"/>
      <c r="AT1229" s="331"/>
    </row>
    <row r="1230" spans="4:55">
      <c r="U1230" s="331"/>
      <c r="W1230" s="331"/>
      <c r="X1230" s="331"/>
      <c r="Z1230" s="331"/>
    </row>
    <row r="1231" spans="4:55">
      <c r="J1231" s="331"/>
      <c r="P1231" s="331"/>
      <c r="AC1231" s="331"/>
      <c r="AF1231" s="331"/>
      <c r="AG1231" s="331"/>
      <c r="AI1231" s="331"/>
    </row>
    <row r="1232" spans="4:55">
      <c r="Q1232" s="331"/>
      <c r="V1232" s="331"/>
      <c r="AB1232" s="331"/>
      <c r="AC1232" s="331"/>
      <c r="AD1232" s="331"/>
      <c r="AK1232" s="331"/>
      <c r="AM1232" s="331"/>
      <c r="AQ1232" s="331"/>
      <c r="AU1232" s="331"/>
      <c r="AV1232" s="331"/>
      <c r="AW1232" s="331"/>
      <c r="AX1232" s="331"/>
      <c r="AY1232" s="331"/>
      <c r="AZ1232" s="331"/>
      <c r="BA1232" s="331"/>
      <c r="BB1232" s="331"/>
      <c r="BC1232" s="331"/>
    </row>
    <row r="1233" spans="2:55">
      <c r="L1233" s="331"/>
      <c r="P1233" s="331"/>
      <c r="R1233" s="331"/>
      <c r="S1233" s="331"/>
      <c r="AB1233" s="331"/>
      <c r="AD1233" s="331"/>
      <c r="AE1233" s="331"/>
      <c r="AI1233" s="331"/>
      <c r="AM1233" s="331"/>
      <c r="AO1233" s="331"/>
    </row>
    <row r="1234" spans="2:55">
      <c r="O1234" s="331"/>
      <c r="Q1234" s="331"/>
      <c r="U1234" s="331"/>
      <c r="V1234" s="331"/>
      <c r="Z1234" s="331"/>
      <c r="AA1234" s="331"/>
      <c r="AB1234" s="331"/>
      <c r="AT1234" s="331"/>
    </row>
    <row r="1235" spans="2:55">
      <c r="F1235" s="331"/>
      <c r="P1235" s="331"/>
      <c r="Q1235" s="331"/>
      <c r="T1235" s="331"/>
      <c r="X1235" s="331"/>
      <c r="Z1235" s="331"/>
      <c r="AC1235" s="331"/>
      <c r="AJ1235" s="331"/>
    </row>
    <row r="1236" spans="2:55">
      <c r="O1236" s="331"/>
      <c r="U1236" s="331"/>
      <c r="X1236" s="331"/>
      <c r="AA1236" s="331"/>
      <c r="AB1236" s="331"/>
      <c r="AC1236" s="331"/>
      <c r="AD1236" s="331"/>
      <c r="AK1236" s="331"/>
    </row>
    <row r="1237" spans="2:55">
      <c r="P1237" s="331"/>
      <c r="Q1237" s="331"/>
      <c r="X1237" s="331"/>
      <c r="AC1237" s="331"/>
      <c r="AD1237" s="331"/>
      <c r="AE1237" s="331"/>
      <c r="AF1237" s="331"/>
      <c r="AH1237" s="331"/>
      <c r="AI1237" s="331"/>
      <c r="AK1237" s="331"/>
    </row>
    <row r="1238" spans="2:55">
      <c r="F1238" s="331"/>
      <c r="N1238" s="331"/>
      <c r="P1238" s="331"/>
      <c r="Z1238" s="331"/>
      <c r="AA1238" s="331"/>
      <c r="AB1238" s="331"/>
      <c r="AE1238" s="331"/>
      <c r="AF1238" s="331"/>
    </row>
    <row r="1239" spans="2:55">
      <c r="M1239" s="331"/>
      <c r="P1239" s="331"/>
      <c r="V1239" s="331"/>
      <c r="W1239" s="331"/>
      <c r="Z1239" s="331"/>
      <c r="AC1239" s="331"/>
      <c r="AJ1239" s="331"/>
    </row>
    <row r="1240" spans="2:55">
      <c r="U1240" s="331"/>
      <c r="W1240" s="331"/>
      <c r="AC1240" s="331"/>
      <c r="AE1240" s="331"/>
      <c r="AH1240" s="331"/>
    </row>
    <row r="1241" spans="2:55">
      <c r="M1241" s="331"/>
      <c r="N1241" s="331"/>
      <c r="V1241" s="331"/>
      <c r="W1241" s="331"/>
      <c r="AB1241" s="331"/>
      <c r="AC1241" s="331"/>
      <c r="AF1241" s="331"/>
      <c r="AH1241" s="331"/>
      <c r="AJ1241" s="331"/>
      <c r="AN1241" s="331"/>
      <c r="AO1241" s="331"/>
      <c r="AP1241" s="331"/>
      <c r="AQ1241" s="331"/>
      <c r="AR1241" s="331"/>
      <c r="AS1241" s="331"/>
      <c r="AT1241" s="331"/>
      <c r="AU1241" s="331"/>
      <c r="AV1241" s="331"/>
      <c r="AW1241" s="331"/>
      <c r="AX1241" s="331"/>
      <c r="AY1241" s="331"/>
      <c r="AZ1241" s="331"/>
      <c r="BA1241" s="331"/>
      <c r="BB1241" s="331"/>
      <c r="BC1241" s="331"/>
    </row>
    <row r="1242" spans="2:55">
      <c r="D1242" s="252"/>
      <c r="O1242" s="331"/>
      <c r="P1242" s="331"/>
      <c r="V1242" s="331"/>
      <c r="Z1242" s="331"/>
      <c r="AA1242" s="331"/>
      <c r="AB1242" s="331"/>
      <c r="AD1242" s="331"/>
      <c r="AH1242" s="331"/>
      <c r="AJ1242" s="331"/>
    </row>
    <row r="1243" spans="2:55">
      <c r="B1243" s="331"/>
      <c r="C1243" s="331"/>
      <c r="W1243" s="331"/>
      <c r="Y1243" s="331"/>
      <c r="AC1243" s="331"/>
      <c r="AF1243" s="331"/>
    </row>
    <row r="1244" spans="2:55">
      <c r="I1244" s="331"/>
      <c r="V1244" s="331"/>
      <c r="AB1244" s="331"/>
      <c r="AG1244" s="331"/>
      <c r="AK1244" s="331"/>
      <c r="AL1244" s="331"/>
      <c r="AM1244" s="331"/>
      <c r="AN1244" s="331"/>
      <c r="AO1244" s="331"/>
      <c r="AP1244" s="331"/>
      <c r="AQ1244" s="331"/>
      <c r="AR1244" s="331"/>
      <c r="AS1244" s="331"/>
      <c r="AT1244" s="331"/>
      <c r="AU1244" s="331"/>
      <c r="AV1244" s="331"/>
      <c r="AW1244" s="331"/>
      <c r="AX1244" s="331"/>
      <c r="AY1244" s="331"/>
      <c r="AZ1244" s="331"/>
      <c r="BA1244" s="331"/>
      <c r="BB1244" s="331"/>
      <c r="BC1244" s="331"/>
    </row>
    <row r="1245" spans="2:55">
      <c r="R1245" s="331"/>
      <c r="AC1245" s="331"/>
      <c r="AK1245" s="331"/>
      <c r="AM1245" s="331"/>
    </row>
    <row r="1246" spans="2:55">
      <c r="Z1246" s="331"/>
      <c r="AJ1246" s="331"/>
    </row>
    <row r="1247" spans="2:55">
      <c r="O1247" s="331"/>
      <c r="T1247" s="331"/>
      <c r="X1247" s="331"/>
      <c r="AA1247" s="331"/>
      <c r="AI1247" s="331"/>
      <c r="AK1247" s="331"/>
      <c r="AP1247" s="331"/>
    </row>
    <row r="1248" spans="2:55">
      <c r="Q1248" s="331"/>
      <c r="V1248" s="331"/>
      <c r="AA1248" s="331"/>
      <c r="AC1248" s="331"/>
      <c r="AE1248" s="331"/>
      <c r="AG1248" s="331"/>
      <c r="AK1248" s="331"/>
      <c r="AM1248" s="331"/>
    </row>
    <row r="1249" spans="7:55">
      <c r="N1249" s="331"/>
      <c r="AT1249" s="331"/>
      <c r="AU1249" s="331"/>
      <c r="AV1249" s="331"/>
      <c r="AW1249" s="331"/>
      <c r="AX1249" s="331"/>
      <c r="AY1249" s="331"/>
      <c r="AZ1249" s="331"/>
      <c r="BA1249" s="331"/>
      <c r="BB1249" s="331"/>
      <c r="BC1249" s="331"/>
    </row>
    <row r="1250" spans="7:55">
      <c r="G1250" s="331"/>
      <c r="T1250" s="331"/>
      <c r="AQ1250" s="331"/>
    </row>
    <row r="1251" spans="7:55">
      <c r="R1251" s="331"/>
      <c r="S1251" s="331"/>
      <c r="V1251" s="331"/>
      <c r="W1251" s="331"/>
      <c r="AA1251" s="331"/>
      <c r="AD1251" s="331"/>
      <c r="AF1251" s="331"/>
      <c r="AH1251" s="331"/>
      <c r="AL1251" s="331"/>
    </row>
    <row r="1252" spans="7:55">
      <c r="I1252" s="331"/>
      <c r="L1252" s="331"/>
      <c r="W1252" s="331"/>
      <c r="AK1252" s="331"/>
      <c r="AL1252" s="331"/>
    </row>
    <row r="1253" spans="7:55">
      <c r="G1253" s="331"/>
      <c r="V1253" s="331"/>
      <c r="Z1253" s="331"/>
      <c r="AE1253" s="331"/>
      <c r="AM1253" s="331"/>
    </row>
    <row r="1254" spans="7:55">
      <c r="U1254" s="331"/>
      <c r="X1254" s="331"/>
      <c r="AB1254" s="331"/>
      <c r="AD1254" s="331"/>
      <c r="AH1254" s="252"/>
      <c r="AQ1254" s="331"/>
    </row>
    <row r="1255" spans="7:55">
      <c r="P1255" s="331"/>
      <c r="T1255" s="331"/>
      <c r="U1255" s="331"/>
      <c r="Z1255" s="331"/>
      <c r="AA1255" s="331"/>
      <c r="AD1255" s="331"/>
      <c r="AJ1255" s="331"/>
      <c r="AR1255" s="331"/>
      <c r="AS1255" s="331"/>
    </row>
    <row r="1256" spans="7:55">
      <c r="Q1256" s="331"/>
      <c r="V1256" s="331"/>
      <c r="AF1256" s="331"/>
    </row>
    <row r="1257" spans="7:55">
      <c r="I1257" s="252"/>
      <c r="K1257" s="331"/>
      <c r="U1257" s="331"/>
      <c r="X1257" s="331"/>
      <c r="Y1257" s="331"/>
      <c r="AB1257" s="331"/>
      <c r="AI1257" s="331"/>
      <c r="AJ1257" s="331"/>
      <c r="AM1257" s="331"/>
      <c r="AP1257" s="331"/>
      <c r="AQ1257" s="331"/>
      <c r="AR1257" s="331"/>
      <c r="AS1257" s="331"/>
      <c r="AT1257" s="331"/>
      <c r="AU1257" s="331"/>
      <c r="AV1257" s="331"/>
      <c r="AW1257" s="331"/>
      <c r="AX1257" s="331"/>
      <c r="AY1257" s="331"/>
      <c r="AZ1257" s="331"/>
      <c r="BA1257" s="331"/>
      <c r="BB1257" s="331"/>
      <c r="BC1257" s="331"/>
    </row>
    <row r="1258" spans="7:55">
      <c r="K1258" s="331"/>
      <c r="R1258" s="331"/>
      <c r="Z1258" s="331"/>
      <c r="AB1258" s="331"/>
      <c r="AC1258" s="331"/>
      <c r="AE1258" s="331"/>
    </row>
    <row r="1259" spans="7:55">
      <c r="W1259" s="331"/>
      <c r="Y1259" s="331"/>
      <c r="Z1259" s="331"/>
      <c r="AH1259" s="331"/>
      <c r="AI1259" s="331"/>
    </row>
    <row r="1260" spans="7:55">
      <c r="P1260" s="331"/>
      <c r="W1260" s="331"/>
      <c r="X1260" s="331"/>
      <c r="AG1260" s="331"/>
      <c r="AK1260" s="331"/>
      <c r="AO1260" s="331"/>
    </row>
    <row r="1261" spans="7:55">
      <c r="G1261" s="331"/>
      <c r="U1261" s="331"/>
      <c r="Y1261" s="331"/>
      <c r="Z1261" s="331"/>
      <c r="AE1261" s="331"/>
      <c r="AJ1261" s="331"/>
      <c r="AK1261" s="331"/>
      <c r="AL1261" s="331"/>
      <c r="AM1261" s="331"/>
      <c r="AP1261" s="331"/>
    </row>
    <row r="1262" spans="7:55">
      <c r="O1262" s="331"/>
      <c r="P1262" s="331"/>
      <c r="T1262" s="331"/>
      <c r="U1262" s="331"/>
      <c r="AF1262" s="331"/>
      <c r="AL1262" s="331"/>
    </row>
    <row r="1263" spans="7:55">
      <c r="X1263" s="331"/>
      <c r="Z1263" s="331"/>
      <c r="AA1263" s="331"/>
      <c r="AB1263" s="331"/>
      <c r="AE1263" s="331"/>
      <c r="AF1263" s="331"/>
      <c r="AH1263" s="331"/>
      <c r="AM1263" s="331"/>
    </row>
    <row r="1264" spans="7:55">
      <c r="L1264" s="331"/>
      <c r="O1264" s="331"/>
      <c r="V1264" s="331"/>
      <c r="AD1264" s="331"/>
      <c r="AK1264" s="331"/>
      <c r="AL1264" s="331"/>
    </row>
    <row r="1265" spans="2:55">
      <c r="F1265" s="331"/>
      <c r="N1265" s="331"/>
      <c r="R1265" s="331"/>
      <c r="S1265" s="331"/>
      <c r="AE1265" s="331"/>
      <c r="AF1265" s="331"/>
      <c r="AL1265" s="331"/>
    </row>
    <row r="1266" spans="2:55">
      <c r="K1266" s="331"/>
      <c r="N1266" s="331"/>
      <c r="O1266" s="331"/>
      <c r="W1266" s="331"/>
      <c r="Y1266" s="331"/>
      <c r="Z1266" s="331"/>
      <c r="AA1266" s="331"/>
      <c r="AK1266" s="331"/>
      <c r="AN1266" s="331"/>
    </row>
    <row r="1267" spans="2:55">
      <c r="N1267" s="331"/>
      <c r="P1267" s="331"/>
      <c r="AB1267" s="331"/>
      <c r="AC1267" s="331"/>
      <c r="AJ1267" s="331"/>
      <c r="AK1267" s="331"/>
      <c r="AM1267" s="331"/>
    </row>
    <row r="1268" spans="2:55">
      <c r="O1268" s="331"/>
      <c r="P1268" s="331"/>
      <c r="Q1268" s="331"/>
      <c r="W1268" s="331"/>
      <c r="AF1268" s="331"/>
      <c r="AK1268" s="331"/>
    </row>
    <row r="1269" spans="2:55">
      <c r="O1269" s="331"/>
      <c r="P1269" s="331"/>
      <c r="Q1269" s="331"/>
      <c r="R1269" s="331"/>
      <c r="AA1269" s="331"/>
      <c r="AC1269" s="331"/>
      <c r="AM1269" s="331"/>
      <c r="AR1269" s="331"/>
      <c r="AS1269" s="331"/>
    </row>
    <row r="1270" spans="2:55">
      <c r="M1270" s="331"/>
      <c r="V1270" s="331"/>
      <c r="W1270" s="331"/>
      <c r="X1270" s="331"/>
      <c r="Z1270" s="331"/>
      <c r="AB1270" s="331"/>
      <c r="AC1270" s="331"/>
      <c r="AD1270" s="331"/>
      <c r="AF1270" s="331"/>
      <c r="AK1270" s="331"/>
      <c r="AL1270" s="331"/>
    </row>
    <row r="1271" spans="2:55">
      <c r="B1271" s="331"/>
      <c r="AB1271" s="331"/>
      <c r="AF1271" s="331"/>
      <c r="AG1271" s="331"/>
    </row>
    <row r="1272" spans="2:55">
      <c r="H1272" s="252"/>
      <c r="L1272" s="331"/>
      <c r="AA1272" s="331"/>
      <c r="AB1272" s="331"/>
      <c r="AJ1272" s="331"/>
    </row>
    <row r="1273" spans="2:55">
      <c r="R1273" s="331"/>
      <c r="S1273" s="331"/>
      <c r="AB1273" s="331"/>
      <c r="AC1273" s="331"/>
      <c r="AD1273" s="331"/>
      <c r="AE1273" s="331"/>
      <c r="AF1273" s="331"/>
      <c r="AG1273" s="331"/>
      <c r="AI1273" s="331"/>
    </row>
    <row r="1274" spans="2:55">
      <c r="L1274" s="331"/>
      <c r="N1274" s="331"/>
      <c r="Y1274" s="331"/>
      <c r="AB1274" s="331"/>
      <c r="AH1274" s="331"/>
      <c r="AL1274" s="331"/>
    </row>
    <row r="1275" spans="2:55">
      <c r="L1275" s="331"/>
      <c r="O1275" s="331"/>
      <c r="R1275" s="331"/>
      <c r="X1275" s="331"/>
      <c r="AC1275" s="331"/>
      <c r="AK1275" s="331"/>
    </row>
    <row r="1276" spans="2:55">
      <c r="P1276" s="331"/>
      <c r="U1276" s="331"/>
      <c r="W1276" s="331"/>
      <c r="X1276" s="331"/>
      <c r="Y1276" s="331"/>
      <c r="Z1276" s="331"/>
      <c r="AD1276" s="331"/>
      <c r="AE1276" s="331"/>
      <c r="AP1276" s="331"/>
    </row>
    <row r="1277" spans="2:55">
      <c r="E1277" s="331"/>
      <c r="L1277" s="331"/>
      <c r="S1277" s="331"/>
      <c r="Z1277" s="331"/>
      <c r="AA1277" s="331"/>
      <c r="AC1277" s="331"/>
      <c r="AM1277" s="331"/>
      <c r="AR1277" s="331"/>
      <c r="AS1277" s="331"/>
      <c r="AT1277" s="331"/>
      <c r="AU1277" s="331"/>
      <c r="AV1277" s="331"/>
      <c r="AW1277" s="331"/>
      <c r="AX1277" s="331"/>
      <c r="AY1277" s="331"/>
      <c r="AZ1277" s="331"/>
      <c r="BA1277" s="331"/>
      <c r="BB1277" s="331"/>
      <c r="BC1277" s="331"/>
    </row>
    <row r="1278" spans="2:55">
      <c r="K1278" s="331"/>
      <c r="L1278" s="331"/>
      <c r="S1278" s="331"/>
      <c r="V1278" s="331"/>
      <c r="AD1278" s="331"/>
      <c r="AG1278" s="331"/>
      <c r="AH1278" s="331"/>
      <c r="AI1278" s="331"/>
      <c r="AJ1278" s="331"/>
      <c r="AL1278" s="331"/>
      <c r="AM1278" s="331"/>
    </row>
    <row r="1279" spans="2:55">
      <c r="Z1279" s="331"/>
      <c r="AF1279" s="331"/>
      <c r="AJ1279" s="331"/>
      <c r="AQ1279" s="331"/>
      <c r="AU1279" s="331"/>
      <c r="AV1279" s="331"/>
      <c r="AW1279" s="331"/>
      <c r="AX1279" s="331"/>
      <c r="AY1279" s="331"/>
      <c r="AZ1279" s="331"/>
      <c r="BA1279" s="331"/>
      <c r="BB1279" s="331"/>
      <c r="BC1279" s="331"/>
    </row>
    <row r="1280" spans="2:55">
      <c r="T1280" s="331"/>
      <c r="V1280" s="331"/>
      <c r="Z1280" s="331"/>
      <c r="AA1280" s="331"/>
      <c r="AK1280" s="331"/>
    </row>
    <row r="1281" spans="2:55">
      <c r="N1281" s="331"/>
      <c r="O1281" s="331"/>
      <c r="V1281" s="331"/>
      <c r="W1281" s="331"/>
      <c r="Y1281" s="331"/>
      <c r="AE1281" s="331"/>
    </row>
    <row r="1282" spans="2:55">
      <c r="Q1282" s="331"/>
      <c r="R1282" s="331"/>
      <c r="Y1282" s="331"/>
      <c r="AB1282" s="331"/>
      <c r="AC1282" s="331"/>
      <c r="AG1282" s="331"/>
      <c r="AI1282" s="331"/>
      <c r="AK1282" s="331"/>
      <c r="AM1282" s="331"/>
      <c r="AO1282" s="331"/>
    </row>
    <row r="1283" spans="2:55">
      <c r="F1283" s="331"/>
      <c r="G1283" s="331"/>
      <c r="V1283" s="331"/>
      <c r="AG1283" s="331"/>
      <c r="AI1283" s="331"/>
    </row>
    <row r="1284" spans="2:55">
      <c r="I1284" s="331"/>
      <c r="V1284" s="331"/>
      <c r="Z1284" s="331"/>
      <c r="AA1284" s="331"/>
      <c r="AB1284" s="331"/>
      <c r="AD1284" s="331"/>
      <c r="AI1284" s="331"/>
      <c r="AK1284" s="331"/>
      <c r="AL1284" s="331"/>
      <c r="AO1284" s="331"/>
    </row>
    <row r="1285" spans="2:55">
      <c r="G1285" s="331"/>
      <c r="N1285" s="331"/>
      <c r="Q1285" s="331"/>
      <c r="AA1285" s="331"/>
      <c r="AC1285" s="331"/>
      <c r="AD1285" s="331"/>
      <c r="AE1285" s="331"/>
      <c r="AH1285" s="331"/>
      <c r="AN1285" s="331"/>
      <c r="AP1285" s="331"/>
    </row>
    <row r="1286" spans="2:55">
      <c r="J1286" s="331"/>
      <c r="L1286" s="331"/>
      <c r="Q1286" s="331"/>
      <c r="U1286" s="331"/>
      <c r="W1286" s="331"/>
      <c r="Y1286" s="331"/>
      <c r="AF1286" s="331"/>
      <c r="AG1286" s="331"/>
      <c r="AH1286" s="252"/>
      <c r="AK1286" s="331"/>
      <c r="AO1286" s="331"/>
    </row>
    <row r="1287" spans="2:55">
      <c r="S1287" s="331"/>
      <c r="T1287" s="331"/>
      <c r="AB1287" s="331"/>
      <c r="AC1287" s="331"/>
      <c r="AH1287" s="331"/>
      <c r="AJ1287" s="331"/>
      <c r="AM1287" s="331"/>
      <c r="AQ1287" s="331"/>
    </row>
    <row r="1288" spans="2:55">
      <c r="M1288" s="329"/>
      <c r="Q1288" s="331"/>
      <c r="R1288" s="331"/>
      <c r="Z1288" s="331"/>
      <c r="AA1288" s="331"/>
      <c r="AI1288" s="331"/>
      <c r="AM1288" s="331"/>
    </row>
    <row r="1289" spans="2:55">
      <c r="F1289" s="331"/>
      <c r="I1289" s="331"/>
      <c r="Q1289" s="252"/>
      <c r="Z1289" s="331"/>
      <c r="AA1289" s="331"/>
      <c r="AB1289" s="331"/>
      <c r="AC1289" s="331"/>
      <c r="AM1289" s="331"/>
    </row>
    <row r="1290" spans="2:55">
      <c r="N1290" s="331"/>
      <c r="R1290" s="331"/>
      <c r="U1290" s="331"/>
      <c r="V1290" s="331"/>
      <c r="X1290" s="331"/>
      <c r="Y1290" s="331"/>
      <c r="AM1290" s="331"/>
      <c r="AN1290" s="331"/>
      <c r="AO1290" s="331"/>
      <c r="AP1290" s="331"/>
      <c r="AQ1290" s="331"/>
      <c r="AR1290" s="331"/>
      <c r="AS1290" s="331"/>
      <c r="AT1290" s="331"/>
      <c r="AU1290" s="331"/>
      <c r="AV1290" s="331"/>
      <c r="AW1290" s="331"/>
      <c r="AX1290" s="331"/>
      <c r="AY1290" s="331"/>
      <c r="AZ1290" s="331"/>
      <c r="BA1290" s="331"/>
      <c r="BB1290" s="331"/>
      <c r="BC1290" s="331"/>
    </row>
    <row r="1291" spans="2:55">
      <c r="P1291" s="331"/>
      <c r="U1291" s="331"/>
      <c r="Z1291" s="331"/>
      <c r="AB1291" s="331"/>
      <c r="AC1291" s="331"/>
    </row>
    <row r="1292" spans="2:55">
      <c r="I1292" s="331"/>
      <c r="R1292" s="331"/>
      <c r="Y1292" s="331"/>
      <c r="AA1292" s="331"/>
      <c r="AB1292" s="331"/>
      <c r="AF1292" s="331"/>
      <c r="AI1292" s="331"/>
      <c r="AM1292" s="331"/>
    </row>
    <row r="1293" spans="2:55">
      <c r="L1293" s="331"/>
      <c r="Z1293" s="331"/>
      <c r="AA1293" s="331"/>
      <c r="AC1293" s="331"/>
      <c r="AE1293" s="252"/>
      <c r="AF1293" s="331"/>
      <c r="AG1293" s="331"/>
      <c r="AL1293" s="331"/>
      <c r="AM1293" s="331"/>
      <c r="AN1293" s="331"/>
    </row>
    <row r="1294" spans="2:55">
      <c r="C1294" s="331"/>
      <c r="F1294" s="331"/>
      <c r="Y1294" s="331"/>
      <c r="AL1294" s="331"/>
    </row>
    <row r="1295" spans="2:55">
      <c r="P1295" s="331"/>
      <c r="X1295" s="331"/>
      <c r="AA1295" s="331"/>
      <c r="AC1295" s="331"/>
      <c r="AK1295" s="331"/>
      <c r="AM1295" s="331"/>
    </row>
    <row r="1296" spans="2:55">
      <c r="B1296" s="331"/>
      <c r="P1296" s="331"/>
      <c r="AF1296" s="331"/>
      <c r="AJ1296" s="331"/>
      <c r="AL1296" s="331"/>
      <c r="AU1296" s="331"/>
      <c r="AV1296" s="331"/>
      <c r="AW1296" s="331"/>
      <c r="AX1296" s="331"/>
      <c r="AY1296" s="331"/>
      <c r="AZ1296" s="331"/>
      <c r="BA1296" s="331"/>
      <c r="BB1296" s="331"/>
      <c r="BC1296" s="331"/>
    </row>
    <row r="1297" spans="4:55">
      <c r="S1297" s="331"/>
      <c r="W1297" s="331"/>
      <c r="Z1297" s="331"/>
      <c r="AA1297" s="331"/>
      <c r="AJ1297" s="252"/>
      <c r="AR1297" s="331"/>
      <c r="AS1297" s="331"/>
      <c r="AT1297" s="331"/>
      <c r="AU1297" s="331"/>
      <c r="AV1297" s="331"/>
      <c r="AW1297" s="331"/>
      <c r="AX1297" s="331"/>
      <c r="AY1297" s="331"/>
      <c r="AZ1297" s="331"/>
      <c r="BA1297" s="331"/>
      <c r="BB1297" s="331"/>
      <c r="BC1297" s="331"/>
    </row>
    <row r="1298" spans="4:55">
      <c r="T1298" s="331"/>
      <c r="U1298" s="331"/>
      <c r="X1298" s="331"/>
      <c r="AD1298" s="331"/>
      <c r="AG1298" s="331"/>
      <c r="AJ1298" s="331"/>
      <c r="AK1298" s="331"/>
      <c r="AQ1298" s="331"/>
      <c r="AR1298" s="331"/>
      <c r="AS1298" s="331"/>
      <c r="AT1298" s="331"/>
      <c r="AU1298" s="331"/>
      <c r="AV1298" s="331"/>
      <c r="AW1298" s="331"/>
      <c r="AX1298" s="331"/>
      <c r="AY1298" s="331"/>
      <c r="AZ1298" s="331"/>
      <c r="BA1298" s="331"/>
      <c r="BB1298" s="331"/>
      <c r="BC1298" s="331"/>
    </row>
    <row r="1299" spans="4:55">
      <c r="Z1299" s="331"/>
      <c r="AA1299" s="331"/>
      <c r="AB1299" s="331"/>
      <c r="AF1299" s="331"/>
    </row>
    <row r="1300" spans="4:55">
      <c r="I1300" s="331"/>
      <c r="L1300" s="331"/>
      <c r="O1300" s="331"/>
      <c r="R1300" s="331"/>
      <c r="AA1300" s="331"/>
      <c r="AD1300" s="331"/>
      <c r="AK1300" s="331"/>
      <c r="AN1300" s="331"/>
    </row>
    <row r="1301" spans="4:55">
      <c r="O1301" s="331"/>
      <c r="R1301" s="331"/>
      <c r="W1301" s="331"/>
      <c r="AE1301" s="331"/>
      <c r="AF1301" s="331"/>
      <c r="AP1301" s="331"/>
    </row>
    <row r="1302" spans="4:55">
      <c r="M1302" s="331"/>
      <c r="AI1302" s="331"/>
      <c r="AK1302" s="331"/>
      <c r="AU1302" s="331"/>
      <c r="AV1302" s="331"/>
      <c r="AW1302" s="331"/>
      <c r="AX1302" s="331"/>
      <c r="AY1302" s="331"/>
      <c r="AZ1302" s="331"/>
      <c r="BA1302" s="331"/>
      <c r="BB1302" s="331"/>
      <c r="BC1302" s="331"/>
    </row>
    <row r="1303" spans="4:55">
      <c r="S1303" s="331"/>
      <c r="W1303" s="331"/>
      <c r="Y1303" s="331"/>
      <c r="AD1303" s="331"/>
      <c r="AF1303" s="331"/>
      <c r="AG1303" s="331"/>
      <c r="AH1303" s="331"/>
      <c r="AM1303" s="331"/>
      <c r="AN1303" s="331"/>
      <c r="AO1303" s="331"/>
      <c r="AP1303" s="331"/>
      <c r="AQ1303" s="331"/>
      <c r="AR1303" s="331"/>
      <c r="AS1303" s="331"/>
      <c r="AT1303" s="331"/>
      <c r="AU1303" s="331"/>
      <c r="AV1303" s="331"/>
      <c r="AW1303" s="331"/>
      <c r="AX1303" s="331"/>
      <c r="AY1303" s="331"/>
      <c r="AZ1303" s="331"/>
      <c r="BA1303" s="331"/>
      <c r="BB1303" s="331"/>
      <c r="BC1303" s="331"/>
    </row>
    <row r="1304" spans="4:55">
      <c r="E1304" s="331"/>
      <c r="J1304" s="331"/>
      <c r="O1304" s="331"/>
      <c r="S1304" s="331"/>
      <c r="U1304" s="331"/>
      <c r="V1304" s="331"/>
      <c r="X1304" s="331"/>
      <c r="AA1304" s="331"/>
    </row>
    <row r="1305" spans="4:55">
      <c r="I1305" s="331"/>
      <c r="S1305" s="331"/>
      <c r="Y1305" s="331"/>
      <c r="AG1305" s="331"/>
      <c r="AI1305" s="331"/>
      <c r="AJ1305" s="331"/>
      <c r="AL1305" s="331"/>
      <c r="AM1305" s="331"/>
      <c r="AQ1305" s="331"/>
    </row>
    <row r="1306" spans="4:55">
      <c r="L1306" s="331"/>
      <c r="R1306" s="331"/>
      <c r="U1306" s="331"/>
      <c r="Z1306" s="331"/>
      <c r="AE1306" s="331"/>
      <c r="AJ1306" s="331"/>
    </row>
    <row r="1307" spans="4:55">
      <c r="S1307" s="331"/>
      <c r="W1307" s="331"/>
      <c r="X1307" s="331"/>
      <c r="Y1307" s="331"/>
      <c r="AB1307" s="331"/>
      <c r="AF1307" s="331"/>
      <c r="AI1307" s="331"/>
    </row>
    <row r="1308" spans="4:55">
      <c r="D1308" s="252"/>
      <c r="G1308" s="331"/>
      <c r="T1308" s="331"/>
      <c r="Z1308" s="331"/>
      <c r="AI1308" s="331"/>
      <c r="AR1308" s="331"/>
      <c r="AS1308" s="331"/>
      <c r="AT1308" s="331"/>
      <c r="AU1308" s="331"/>
      <c r="AV1308" s="331"/>
      <c r="AW1308" s="331"/>
      <c r="AX1308" s="331"/>
      <c r="AY1308" s="331"/>
      <c r="AZ1308" s="331"/>
      <c r="BA1308" s="331"/>
      <c r="BB1308" s="331"/>
      <c r="BC1308" s="331"/>
    </row>
    <row r="1309" spans="4:55">
      <c r="I1309" s="331"/>
      <c r="O1309" s="331"/>
      <c r="S1309" s="331"/>
      <c r="U1309" s="331"/>
      <c r="W1309" s="331"/>
      <c r="Y1309" s="331"/>
      <c r="AB1309" s="331"/>
      <c r="AC1309" s="331"/>
      <c r="AH1309" s="331"/>
    </row>
    <row r="1310" spans="4:55">
      <c r="E1310" s="331"/>
      <c r="I1310" s="329"/>
      <c r="Q1310" s="331"/>
      <c r="R1310" s="331"/>
      <c r="AF1310" s="331"/>
      <c r="AP1310" s="331"/>
    </row>
    <row r="1311" spans="4:55">
      <c r="G1311" s="331"/>
      <c r="U1311" s="331"/>
      <c r="W1311" s="331"/>
      <c r="Z1311" s="331"/>
      <c r="AB1311" s="331"/>
      <c r="AH1311" s="331"/>
      <c r="AI1311" s="331"/>
      <c r="AN1311" s="331"/>
      <c r="AR1311" s="331"/>
      <c r="AS1311" s="331"/>
    </row>
    <row r="1312" spans="4:55">
      <c r="U1312" s="331"/>
      <c r="X1312" s="331"/>
      <c r="AF1312" s="331"/>
      <c r="AI1312" s="331"/>
      <c r="AK1312" s="331"/>
    </row>
    <row r="1313" spans="3:55">
      <c r="P1313" s="331"/>
      <c r="Q1313" s="331"/>
      <c r="S1313" s="331"/>
      <c r="AD1313" s="331"/>
      <c r="AF1313" s="331"/>
      <c r="AM1313" s="331"/>
      <c r="AO1313" s="331"/>
    </row>
    <row r="1314" spans="3:55">
      <c r="G1314" s="331"/>
      <c r="N1314" s="331"/>
      <c r="Q1314" s="331"/>
      <c r="X1314" s="331"/>
      <c r="Z1314" s="331"/>
      <c r="AB1314" s="331"/>
      <c r="AG1314" s="331"/>
      <c r="AJ1314" s="331"/>
      <c r="AP1314" s="331"/>
    </row>
    <row r="1315" spans="3:55">
      <c r="H1315" s="331"/>
      <c r="V1315" s="331"/>
      <c r="AB1315" s="331"/>
      <c r="AC1315" s="331"/>
      <c r="AD1315" s="331"/>
      <c r="AF1315" s="331"/>
      <c r="AI1315" s="331"/>
      <c r="AM1315" s="331"/>
      <c r="AU1315" s="331"/>
      <c r="AV1315" s="331"/>
      <c r="AW1315" s="331"/>
      <c r="AX1315" s="331"/>
      <c r="AY1315" s="331"/>
      <c r="AZ1315" s="331"/>
      <c r="BA1315" s="331"/>
      <c r="BB1315" s="331"/>
      <c r="BC1315" s="331"/>
    </row>
    <row r="1316" spans="3:55">
      <c r="I1316" s="331"/>
      <c r="N1316" s="331"/>
      <c r="Q1316" s="331"/>
      <c r="V1316" s="331"/>
      <c r="W1316" s="331"/>
      <c r="AC1316" s="331"/>
      <c r="AO1316" s="331"/>
      <c r="AP1316" s="331"/>
      <c r="AQ1316" s="331"/>
      <c r="AR1316" s="331"/>
      <c r="AS1316" s="331"/>
      <c r="AT1316" s="331"/>
      <c r="AU1316" s="331"/>
      <c r="AV1316" s="331"/>
      <c r="AW1316" s="331"/>
      <c r="AX1316" s="331"/>
      <c r="AY1316" s="331"/>
      <c r="AZ1316" s="331"/>
      <c r="BA1316" s="331"/>
      <c r="BB1316" s="331"/>
      <c r="BC1316" s="331"/>
    </row>
    <row r="1317" spans="3:55">
      <c r="E1317" s="252"/>
      <c r="R1317" s="331"/>
      <c r="X1317" s="331"/>
      <c r="AE1317" s="331"/>
      <c r="AF1317" s="331"/>
      <c r="AH1317" s="331"/>
      <c r="AK1317" s="331"/>
      <c r="AL1317" s="331"/>
      <c r="AN1317" s="331"/>
      <c r="AO1317" s="331"/>
      <c r="AP1317" s="331"/>
      <c r="AQ1317" s="331"/>
      <c r="AR1317" s="331"/>
      <c r="AS1317" s="331"/>
      <c r="AT1317" s="331"/>
      <c r="AU1317" s="331"/>
      <c r="AV1317" s="331"/>
      <c r="AW1317" s="331"/>
      <c r="AX1317" s="331"/>
      <c r="AY1317" s="331"/>
      <c r="AZ1317" s="331"/>
      <c r="BA1317" s="331"/>
      <c r="BB1317" s="331"/>
      <c r="BC1317" s="331"/>
    </row>
    <row r="1318" spans="3:55">
      <c r="O1318" s="331"/>
      <c r="Q1318" s="331"/>
      <c r="V1318" s="331"/>
      <c r="AA1318" s="331"/>
      <c r="AB1318" s="331"/>
      <c r="AC1318" s="331"/>
      <c r="AD1318" s="331"/>
      <c r="AH1318" s="331"/>
      <c r="AR1318" s="331"/>
      <c r="AS1318" s="331"/>
      <c r="AT1318" s="331"/>
      <c r="AU1318" s="331"/>
      <c r="AV1318" s="331"/>
      <c r="AW1318" s="331"/>
      <c r="AX1318" s="331"/>
      <c r="AY1318" s="331"/>
      <c r="AZ1318" s="331"/>
      <c r="BA1318" s="331"/>
      <c r="BB1318" s="331"/>
      <c r="BC1318" s="331"/>
    </row>
    <row r="1319" spans="3:55">
      <c r="L1319" s="331"/>
      <c r="R1319" s="331"/>
      <c r="V1319" s="331"/>
      <c r="AD1319" s="331"/>
      <c r="AK1319" s="331"/>
    </row>
    <row r="1320" spans="3:55">
      <c r="P1320" s="331"/>
      <c r="AC1320" s="331"/>
      <c r="AG1320" s="331"/>
      <c r="AT1320" s="331"/>
    </row>
    <row r="1321" spans="3:55">
      <c r="O1321" s="331"/>
      <c r="X1321" s="331"/>
      <c r="Y1321" s="331"/>
      <c r="AB1321" s="331"/>
      <c r="AD1321" s="331"/>
      <c r="AH1321" s="331"/>
      <c r="AP1321" s="331"/>
      <c r="AQ1321" s="331"/>
      <c r="AR1321" s="331"/>
      <c r="AS1321" s="331"/>
      <c r="AT1321" s="331"/>
      <c r="AU1321" s="331"/>
      <c r="AV1321" s="331"/>
      <c r="AW1321" s="331"/>
      <c r="AX1321" s="331"/>
      <c r="AY1321" s="331"/>
      <c r="AZ1321" s="331"/>
      <c r="BA1321" s="331"/>
      <c r="BB1321" s="331"/>
      <c r="BC1321" s="331"/>
    </row>
    <row r="1322" spans="3:55">
      <c r="V1322" s="331"/>
      <c r="W1322" s="331"/>
      <c r="AD1322" s="331"/>
      <c r="AG1322" s="331"/>
      <c r="AM1322" s="331"/>
      <c r="AU1322" s="331"/>
      <c r="AV1322" s="331"/>
      <c r="AW1322" s="331"/>
      <c r="AX1322" s="331"/>
      <c r="AY1322" s="331"/>
      <c r="AZ1322" s="331"/>
      <c r="BA1322" s="331"/>
      <c r="BB1322" s="331"/>
      <c r="BC1322" s="331"/>
    </row>
    <row r="1323" spans="3:55">
      <c r="Q1323" s="331"/>
      <c r="AB1323" s="331"/>
      <c r="AG1323" s="331"/>
      <c r="AI1323" s="252"/>
      <c r="AK1323" s="331"/>
      <c r="AO1323" s="331"/>
    </row>
    <row r="1324" spans="3:55">
      <c r="W1324" s="331"/>
      <c r="AR1324" s="331"/>
      <c r="AS1324" s="331"/>
      <c r="AT1324" s="331"/>
      <c r="AU1324" s="331"/>
      <c r="AV1324" s="331"/>
      <c r="AW1324" s="331"/>
      <c r="AX1324" s="331"/>
      <c r="AY1324" s="331"/>
      <c r="AZ1324" s="331"/>
      <c r="BA1324" s="331"/>
      <c r="BB1324" s="331"/>
      <c r="BC1324" s="331"/>
    </row>
    <row r="1325" spans="3:55">
      <c r="J1325" s="331"/>
      <c r="W1325" s="331"/>
      <c r="Y1325" s="331"/>
      <c r="AA1325" s="331"/>
      <c r="AD1325" s="331"/>
      <c r="AK1325" s="331"/>
      <c r="AL1325" s="331"/>
      <c r="AM1325" s="331"/>
      <c r="AR1325" s="331"/>
      <c r="AS1325" s="331"/>
      <c r="AT1325" s="331"/>
      <c r="AU1325" s="331"/>
      <c r="AV1325" s="331"/>
      <c r="AW1325" s="331"/>
      <c r="AX1325" s="331"/>
      <c r="AY1325" s="331"/>
      <c r="AZ1325" s="331"/>
      <c r="BA1325" s="331"/>
      <c r="BB1325" s="331"/>
      <c r="BC1325" s="331"/>
    </row>
    <row r="1326" spans="3:55">
      <c r="C1326" s="331"/>
      <c r="U1326" s="331"/>
      <c r="X1326" s="331"/>
      <c r="AG1326" s="331"/>
      <c r="AJ1326" s="331"/>
    </row>
    <row r="1327" spans="3:55">
      <c r="Q1327" s="331"/>
      <c r="R1327" s="331"/>
      <c r="Z1327" s="331"/>
      <c r="AB1327" s="331"/>
      <c r="AC1327" s="331"/>
      <c r="AG1327" s="331"/>
      <c r="AM1327" s="252"/>
      <c r="AO1327" s="331"/>
      <c r="AP1327" s="331"/>
    </row>
    <row r="1328" spans="3:55">
      <c r="J1328" s="331"/>
      <c r="K1328" s="331"/>
      <c r="Z1328" s="331"/>
      <c r="AA1328" s="331"/>
      <c r="AB1328" s="331"/>
      <c r="AD1328" s="331"/>
      <c r="AM1328" s="331"/>
      <c r="AP1328" s="331"/>
    </row>
    <row r="1329" spans="3:55">
      <c r="J1329" s="331"/>
      <c r="W1329" s="331"/>
      <c r="Y1329" s="331"/>
      <c r="AB1329" s="331"/>
      <c r="AD1329" s="331"/>
      <c r="AG1329" s="331"/>
      <c r="AH1329" s="331"/>
      <c r="AK1329" s="331"/>
      <c r="AL1329" s="331"/>
      <c r="AO1329" s="331"/>
      <c r="AP1329" s="331"/>
    </row>
    <row r="1330" spans="3:55">
      <c r="G1330" s="331"/>
      <c r="I1330" s="331"/>
      <c r="L1330" s="331"/>
      <c r="P1330" s="331"/>
      <c r="R1330" s="331"/>
      <c r="V1330" s="331"/>
      <c r="W1330" s="331"/>
      <c r="Y1330" s="331"/>
      <c r="AC1330" s="331"/>
      <c r="AE1330" s="331"/>
      <c r="AI1330" s="331"/>
      <c r="AK1330" s="331"/>
    </row>
    <row r="1331" spans="3:55">
      <c r="N1331" s="331"/>
      <c r="V1331" s="331"/>
      <c r="Y1331" s="329"/>
      <c r="AB1331" s="331"/>
      <c r="AC1331" s="331"/>
      <c r="AF1331" s="331"/>
      <c r="AK1331" s="331"/>
      <c r="AM1331" s="331"/>
      <c r="AN1331" s="331"/>
      <c r="AO1331" s="331"/>
      <c r="AP1331" s="331"/>
      <c r="AQ1331" s="331"/>
      <c r="AR1331" s="331"/>
      <c r="AS1331" s="331"/>
      <c r="AT1331" s="331"/>
      <c r="AU1331" s="331"/>
      <c r="AV1331" s="331"/>
      <c r="AW1331" s="331"/>
      <c r="AX1331" s="331"/>
      <c r="AY1331" s="331"/>
      <c r="AZ1331" s="331"/>
      <c r="BA1331" s="331"/>
      <c r="BB1331" s="331"/>
      <c r="BC1331" s="331"/>
    </row>
    <row r="1332" spans="3:55">
      <c r="G1332" s="331"/>
      <c r="L1332" s="331"/>
      <c r="V1332" s="331"/>
      <c r="X1332" s="331"/>
      <c r="Y1332" s="331"/>
      <c r="AB1332" s="331"/>
      <c r="AH1332" s="331"/>
      <c r="AI1332" s="331"/>
      <c r="AL1332" s="331"/>
      <c r="AM1332" s="331"/>
      <c r="AN1332" s="331"/>
    </row>
    <row r="1333" spans="3:55">
      <c r="C1333" s="331"/>
      <c r="Q1333" s="331"/>
      <c r="S1333" s="331"/>
      <c r="Y1333" s="331"/>
      <c r="AA1333" s="331"/>
      <c r="AC1333" s="331"/>
      <c r="AE1333" s="331"/>
      <c r="AF1333" s="331"/>
      <c r="AJ1333" s="331"/>
      <c r="AL1333" s="331"/>
      <c r="AO1333" s="331"/>
      <c r="AR1333" s="331"/>
      <c r="AS1333" s="331"/>
      <c r="AT1333" s="331"/>
      <c r="AU1333" s="331"/>
      <c r="AV1333" s="331"/>
      <c r="AW1333" s="331"/>
      <c r="AX1333" s="331"/>
      <c r="AY1333" s="331"/>
      <c r="AZ1333" s="331"/>
      <c r="BA1333" s="331"/>
      <c r="BB1333" s="331"/>
      <c r="BC1333" s="331"/>
    </row>
    <row r="1334" spans="3:55">
      <c r="K1334" s="331"/>
      <c r="Q1334" s="331"/>
      <c r="T1334" s="331"/>
      <c r="X1334" s="331"/>
      <c r="AA1334" s="331"/>
      <c r="AC1334" s="331"/>
      <c r="AD1334" s="331"/>
      <c r="AE1334" s="331"/>
      <c r="AF1334" s="331"/>
      <c r="AI1334" s="331"/>
      <c r="AM1334" s="331"/>
    </row>
    <row r="1335" spans="3:55">
      <c r="N1335" s="331"/>
      <c r="O1335" s="331"/>
      <c r="P1335" s="331"/>
      <c r="R1335" s="331"/>
      <c r="T1335" s="331"/>
      <c r="W1335" s="331"/>
      <c r="X1335" s="331"/>
      <c r="Y1335" s="331"/>
      <c r="Z1335" s="331"/>
      <c r="AA1335" s="331"/>
      <c r="AE1335" s="331"/>
      <c r="AI1335" s="331"/>
      <c r="AK1335" s="331"/>
      <c r="AN1335" s="331"/>
      <c r="AO1335" s="331"/>
      <c r="AP1335" s="331"/>
      <c r="AQ1335" s="331"/>
      <c r="AR1335" s="331"/>
      <c r="AS1335" s="331"/>
      <c r="AT1335" s="331"/>
      <c r="AU1335" s="331"/>
      <c r="AV1335" s="331"/>
      <c r="AW1335" s="331"/>
      <c r="AX1335" s="331"/>
      <c r="AY1335" s="331"/>
      <c r="AZ1335" s="331"/>
      <c r="BA1335" s="331"/>
      <c r="BB1335" s="331"/>
      <c r="BC1335" s="331"/>
    </row>
    <row r="1336" spans="3:55">
      <c r="S1336" s="331"/>
      <c r="Y1336" s="331"/>
      <c r="AD1336" s="331"/>
      <c r="AH1336" s="331"/>
      <c r="AI1336" s="331"/>
      <c r="AJ1336" s="331"/>
    </row>
    <row r="1337" spans="3:55">
      <c r="L1337" s="331"/>
      <c r="P1337" s="331"/>
      <c r="V1337" s="331"/>
      <c r="Z1337" s="331"/>
      <c r="AD1337" s="331"/>
      <c r="AF1337" s="331"/>
      <c r="AH1337" s="331"/>
      <c r="AI1337" s="331"/>
      <c r="AL1337" s="331"/>
      <c r="AU1337" s="331"/>
      <c r="AV1337" s="331"/>
      <c r="AW1337" s="331"/>
      <c r="AX1337" s="331"/>
      <c r="AY1337" s="331"/>
      <c r="AZ1337" s="331"/>
      <c r="BA1337" s="331"/>
      <c r="BB1337" s="331"/>
      <c r="BC1337" s="331"/>
    </row>
    <row r="1338" spans="3:55">
      <c r="H1338" s="331"/>
      <c r="K1338" s="331"/>
      <c r="O1338" s="331"/>
      <c r="V1338" s="331"/>
      <c r="AB1338" s="331"/>
      <c r="AI1338" s="331"/>
      <c r="AJ1338" s="331"/>
      <c r="AO1338" s="331"/>
    </row>
    <row r="1339" spans="3:55">
      <c r="F1339" s="252"/>
      <c r="Q1339" s="329"/>
      <c r="Z1339" s="331"/>
      <c r="AF1339" s="331"/>
      <c r="AL1339" s="331"/>
      <c r="AN1339" s="331"/>
      <c r="AR1339" s="331"/>
      <c r="AS1339" s="331"/>
    </row>
    <row r="1340" spans="3:55">
      <c r="O1340" s="331"/>
      <c r="R1340" s="331"/>
      <c r="Z1340" s="331"/>
      <c r="AD1340" s="331"/>
      <c r="AH1340" s="331"/>
      <c r="AL1340" s="331"/>
      <c r="AR1340" s="331"/>
      <c r="AS1340" s="331"/>
      <c r="AT1340" s="331"/>
    </row>
    <row r="1341" spans="3:55">
      <c r="L1341" s="331"/>
      <c r="N1341" s="331"/>
      <c r="W1341" s="331"/>
      <c r="Y1341" s="331"/>
      <c r="AA1341" s="331"/>
      <c r="AB1341" s="331"/>
      <c r="AD1341" s="331"/>
      <c r="AK1341" s="331"/>
    </row>
    <row r="1342" spans="3:55">
      <c r="D1342" s="329"/>
      <c r="M1342" s="331"/>
      <c r="AB1342" s="331"/>
      <c r="AC1342" s="331"/>
      <c r="AD1342" s="331"/>
      <c r="AH1342" s="331"/>
      <c r="AJ1342" s="331"/>
      <c r="AO1342" s="331"/>
    </row>
    <row r="1343" spans="3:55">
      <c r="AA1343" s="331"/>
      <c r="AG1343" s="331"/>
      <c r="AK1343" s="331"/>
      <c r="AO1343" s="331"/>
    </row>
    <row r="1344" spans="3:55">
      <c r="K1344" s="331"/>
      <c r="Q1344" s="331"/>
      <c r="R1344" s="331"/>
      <c r="U1344" s="331"/>
      <c r="AA1344" s="331"/>
      <c r="AF1344" s="331"/>
      <c r="AH1344" s="329"/>
    </row>
    <row r="1345" spans="4:55">
      <c r="H1345" s="252"/>
      <c r="Q1345" s="331"/>
      <c r="Y1345" s="331"/>
      <c r="AD1345" s="331"/>
      <c r="AJ1345" s="331"/>
      <c r="AO1345" s="331"/>
      <c r="AP1345" s="331"/>
      <c r="AR1345" s="331"/>
      <c r="AS1345" s="331"/>
      <c r="AT1345" s="331"/>
      <c r="AU1345" s="331"/>
      <c r="AV1345" s="331"/>
      <c r="AW1345" s="331"/>
      <c r="AX1345" s="331"/>
      <c r="AY1345" s="331"/>
      <c r="AZ1345" s="331"/>
      <c r="BA1345" s="331"/>
      <c r="BB1345" s="331"/>
      <c r="BC1345" s="331"/>
    </row>
    <row r="1346" spans="4:55">
      <c r="L1346" s="331"/>
      <c r="R1346" s="331"/>
      <c r="AB1346" s="331"/>
      <c r="AF1346" s="331"/>
      <c r="AP1346" s="331"/>
    </row>
    <row r="1347" spans="4:55">
      <c r="D1347" s="331"/>
      <c r="H1347" s="331"/>
      <c r="Q1347" s="331"/>
      <c r="V1347" s="331"/>
      <c r="Z1347" s="331"/>
      <c r="AD1347" s="331"/>
      <c r="AF1347" s="331"/>
    </row>
    <row r="1348" spans="4:55">
      <c r="T1348" s="331"/>
      <c r="Y1348" s="331"/>
      <c r="AD1348" s="331"/>
      <c r="AE1348" s="331"/>
      <c r="AI1348" s="331"/>
      <c r="AJ1348" s="331"/>
      <c r="AK1348" s="331"/>
      <c r="AL1348" s="331"/>
      <c r="AM1348" s="331"/>
      <c r="AN1348" s="331"/>
      <c r="AO1348" s="331"/>
      <c r="AP1348" s="331"/>
      <c r="AQ1348" s="331"/>
      <c r="AR1348" s="331"/>
      <c r="AS1348" s="331"/>
      <c r="AT1348" s="331"/>
      <c r="AU1348" s="331"/>
      <c r="AV1348" s="331"/>
      <c r="AW1348" s="331"/>
      <c r="AX1348" s="331"/>
      <c r="AY1348" s="331"/>
      <c r="AZ1348" s="331"/>
      <c r="BA1348" s="331"/>
      <c r="BB1348" s="331"/>
      <c r="BC1348" s="331"/>
    </row>
    <row r="1349" spans="4:55">
      <c r="G1349" s="331"/>
      <c r="X1349" s="331"/>
      <c r="AA1349" s="331"/>
      <c r="AC1349" s="331"/>
      <c r="AF1349" s="331"/>
      <c r="AH1349" s="331"/>
      <c r="AM1349" s="331"/>
      <c r="AN1349" s="331"/>
      <c r="AO1349" s="331"/>
    </row>
    <row r="1350" spans="4:55">
      <c r="E1350" s="331"/>
      <c r="I1350" s="331"/>
      <c r="O1350" s="331"/>
      <c r="W1350" s="331"/>
      <c r="X1350" s="331"/>
      <c r="Z1350" s="331"/>
      <c r="AD1350" s="331"/>
      <c r="AH1350" s="331"/>
      <c r="AI1350" s="331"/>
      <c r="AN1350" s="331"/>
      <c r="AO1350" s="331"/>
      <c r="AP1350" s="331"/>
      <c r="AQ1350" s="331"/>
      <c r="AR1350" s="331"/>
      <c r="AS1350" s="331"/>
      <c r="AT1350" s="331"/>
      <c r="AU1350" s="331"/>
      <c r="AV1350" s="331"/>
      <c r="AW1350" s="331"/>
      <c r="AX1350" s="331"/>
      <c r="AY1350" s="331"/>
      <c r="AZ1350" s="331"/>
      <c r="BA1350" s="331"/>
      <c r="BB1350" s="331"/>
      <c r="BC1350" s="331"/>
    </row>
    <row r="1351" spans="4:55">
      <c r="F1351" s="331"/>
      <c r="H1351" s="331"/>
      <c r="I1351" s="331"/>
      <c r="R1351" s="331"/>
      <c r="S1351" s="331"/>
      <c r="Z1351" s="331"/>
      <c r="AI1351" s="331"/>
      <c r="AP1351" s="331"/>
      <c r="AT1351" s="331"/>
    </row>
    <row r="1352" spans="4:55">
      <c r="J1352" s="331"/>
      <c r="W1352" s="331"/>
      <c r="Y1352" s="331"/>
      <c r="AB1352" s="331"/>
      <c r="AC1352" s="331"/>
    </row>
    <row r="1353" spans="4:55">
      <c r="R1353" s="331"/>
      <c r="W1353" s="331"/>
      <c r="X1353" s="331"/>
      <c r="AB1353" s="331"/>
      <c r="AD1353" s="331"/>
      <c r="AK1353" s="331"/>
      <c r="AP1353" s="331"/>
    </row>
    <row r="1354" spans="4:55">
      <c r="E1354" s="331"/>
      <c r="N1354" s="331"/>
      <c r="O1354" s="331"/>
      <c r="R1354" s="331"/>
      <c r="Y1354" s="331"/>
      <c r="AA1354" s="331"/>
      <c r="AC1354" s="331"/>
      <c r="AF1354" s="331"/>
      <c r="AJ1354" s="331"/>
    </row>
    <row r="1355" spans="4:55">
      <c r="O1355" s="331"/>
      <c r="R1355" s="331"/>
      <c r="V1355" s="331"/>
      <c r="X1355" s="331"/>
      <c r="AA1355" s="331"/>
      <c r="AD1355" s="331"/>
      <c r="AE1355" s="331"/>
      <c r="AF1355" s="331"/>
      <c r="AM1355" s="331"/>
      <c r="AQ1355" s="331"/>
    </row>
    <row r="1356" spans="4:55">
      <c r="S1356" s="331"/>
      <c r="U1356" s="331"/>
      <c r="AE1356" s="331"/>
      <c r="AF1356" s="331"/>
      <c r="AJ1356" s="331"/>
      <c r="AL1356" s="331"/>
      <c r="AR1356" s="331"/>
      <c r="AS1356" s="331"/>
      <c r="AT1356" s="331"/>
      <c r="AU1356" s="331"/>
      <c r="AV1356" s="331"/>
      <c r="AW1356" s="331"/>
      <c r="AX1356" s="331"/>
      <c r="AY1356" s="331"/>
      <c r="AZ1356" s="331"/>
      <c r="BA1356" s="331"/>
      <c r="BB1356" s="331"/>
      <c r="BC1356" s="331"/>
    </row>
    <row r="1357" spans="4:55">
      <c r="N1357" s="331"/>
      <c r="O1357" s="331"/>
      <c r="T1357" s="331"/>
      <c r="V1357" s="331"/>
      <c r="AC1357" s="331"/>
      <c r="AE1357" s="331"/>
      <c r="AK1357" s="331"/>
      <c r="AN1357" s="331"/>
      <c r="AO1357" s="331"/>
      <c r="AP1357" s="331"/>
      <c r="AQ1357" s="331"/>
      <c r="AR1357" s="331"/>
      <c r="AS1357" s="331"/>
      <c r="AT1357" s="331"/>
      <c r="AU1357" s="331"/>
      <c r="AV1357" s="331"/>
      <c r="AW1357" s="331"/>
      <c r="AX1357" s="331"/>
      <c r="AY1357" s="331"/>
      <c r="AZ1357" s="331"/>
      <c r="BA1357" s="331"/>
      <c r="BB1357" s="331"/>
      <c r="BC1357" s="331"/>
    </row>
    <row r="1358" spans="4:55">
      <c r="P1358" s="331"/>
      <c r="U1358" s="331"/>
      <c r="X1358" s="331"/>
      <c r="Y1358" s="331"/>
      <c r="AB1358" s="331"/>
      <c r="AD1358" s="331"/>
      <c r="AH1358" s="331"/>
      <c r="AJ1358" s="331"/>
      <c r="AK1358" s="331"/>
      <c r="AL1358" s="331"/>
      <c r="AM1358" s="331"/>
      <c r="AN1358" s="331"/>
      <c r="AO1358" s="331"/>
      <c r="AP1358" s="331"/>
      <c r="AQ1358" s="331"/>
      <c r="AR1358" s="331"/>
      <c r="AS1358" s="331"/>
      <c r="AT1358" s="331"/>
      <c r="AU1358" s="331"/>
      <c r="AV1358" s="331"/>
      <c r="AW1358" s="331"/>
      <c r="AX1358" s="331"/>
      <c r="AY1358" s="331"/>
      <c r="AZ1358" s="331"/>
      <c r="BA1358" s="331"/>
      <c r="BB1358" s="331"/>
      <c r="BC1358" s="331"/>
    </row>
    <row r="1359" spans="4:55">
      <c r="F1359" s="331"/>
      <c r="G1359" s="331"/>
      <c r="Y1359" s="331"/>
      <c r="Z1359" s="331"/>
      <c r="AC1359" s="331"/>
      <c r="AD1359" s="331"/>
      <c r="AI1359" s="331"/>
      <c r="AJ1359" s="331"/>
      <c r="AM1359" s="331"/>
      <c r="AN1359" s="331"/>
      <c r="AO1359" s="331"/>
      <c r="AP1359" s="331"/>
      <c r="AQ1359" s="331"/>
      <c r="AR1359" s="331"/>
      <c r="AS1359" s="331"/>
      <c r="AT1359" s="331"/>
      <c r="AU1359" s="331"/>
      <c r="AV1359" s="331"/>
      <c r="AW1359" s="331"/>
      <c r="AX1359" s="331"/>
      <c r="AY1359" s="331"/>
      <c r="AZ1359" s="331"/>
      <c r="BA1359" s="331"/>
      <c r="BB1359" s="331"/>
      <c r="BC1359" s="331"/>
    </row>
    <row r="1360" spans="4:55">
      <c r="N1360" s="331"/>
      <c r="T1360" s="331"/>
      <c r="W1360" s="331"/>
      <c r="X1360" s="331"/>
      <c r="Z1360" s="331"/>
      <c r="AB1360" s="331"/>
      <c r="AD1360" s="331"/>
      <c r="AI1360" s="331"/>
      <c r="AJ1360" s="331"/>
      <c r="AT1360" s="331"/>
    </row>
    <row r="1361" spans="4:55">
      <c r="H1361" s="331"/>
      <c r="O1361" s="331"/>
      <c r="W1361" s="331"/>
      <c r="AA1361" s="331"/>
      <c r="AC1361" s="331"/>
      <c r="AD1361" s="331"/>
      <c r="AF1361" s="331"/>
      <c r="AJ1361" s="331"/>
      <c r="AK1361" s="331"/>
      <c r="AP1361" s="331"/>
    </row>
    <row r="1362" spans="4:55">
      <c r="P1362" s="331"/>
      <c r="U1362" s="331"/>
      <c r="W1362" s="331"/>
      <c r="X1362" s="331"/>
      <c r="Y1362" s="331"/>
      <c r="AM1362" s="331"/>
      <c r="AO1362" s="331"/>
      <c r="AR1362" s="331"/>
      <c r="AS1362" s="331"/>
      <c r="AT1362" s="331"/>
      <c r="AU1362" s="331"/>
      <c r="AV1362" s="331"/>
      <c r="AW1362" s="331"/>
      <c r="AX1362" s="331"/>
      <c r="AY1362" s="331"/>
      <c r="AZ1362" s="331"/>
      <c r="BA1362" s="331"/>
      <c r="BB1362" s="331"/>
      <c r="BC1362" s="331"/>
    </row>
    <row r="1363" spans="4:55">
      <c r="U1363" s="331"/>
      <c r="W1363" s="331"/>
      <c r="Y1363" s="331"/>
      <c r="AF1363" s="331"/>
      <c r="AI1363" s="331"/>
    </row>
    <row r="1364" spans="4:55">
      <c r="U1364" s="331"/>
      <c r="W1364" s="331"/>
      <c r="Z1364" s="331"/>
      <c r="AJ1364" s="331"/>
      <c r="AK1364" s="331"/>
      <c r="AM1364" s="331"/>
    </row>
    <row r="1365" spans="4:55">
      <c r="D1365" s="331"/>
      <c r="I1365" s="331"/>
      <c r="O1365" s="331"/>
      <c r="Q1365" s="331"/>
      <c r="S1365" s="331"/>
      <c r="V1365" s="331"/>
      <c r="Y1365" s="331"/>
      <c r="AA1365" s="331"/>
      <c r="AD1365" s="331"/>
      <c r="AK1365" s="331"/>
      <c r="AN1365" s="331"/>
    </row>
    <row r="1366" spans="4:55">
      <c r="H1366" s="331"/>
      <c r="Z1366" s="331"/>
      <c r="AA1366" s="331"/>
      <c r="AC1366" s="331"/>
      <c r="AD1366" s="331"/>
      <c r="AF1366" s="331"/>
    </row>
    <row r="1367" spans="4:55">
      <c r="M1367" s="331"/>
      <c r="O1367" s="331"/>
      <c r="Q1367" s="331"/>
      <c r="T1367" s="331"/>
      <c r="W1367" s="331"/>
      <c r="Z1367" s="331"/>
      <c r="AF1367" s="252"/>
      <c r="AG1367" s="331"/>
      <c r="AM1367" s="331"/>
      <c r="AT1367" s="331"/>
    </row>
    <row r="1368" spans="4:55">
      <c r="W1368" s="252"/>
      <c r="AB1368" s="331"/>
      <c r="AC1368" s="331"/>
      <c r="AD1368" s="331"/>
      <c r="AF1368" s="331"/>
      <c r="AK1368" s="331"/>
      <c r="AM1368" s="331"/>
      <c r="AN1368" s="331"/>
      <c r="AO1368" s="331"/>
      <c r="AP1368" s="331"/>
      <c r="AQ1368" s="331"/>
      <c r="AR1368" s="331"/>
      <c r="AS1368" s="331"/>
      <c r="AT1368" s="331"/>
      <c r="AU1368" s="331"/>
      <c r="AV1368" s="331"/>
      <c r="AW1368" s="331"/>
      <c r="AX1368" s="331"/>
      <c r="AY1368" s="331"/>
      <c r="AZ1368" s="331"/>
      <c r="BA1368" s="331"/>
      <c r="BB1368" s="331"/>
      <c r="BC1368" s="331"/>
    </row>
    <row r="1369" spans="4:55">
      <c r="E1369" s="331"/>
      <c r="O1369" s="331"/>
      <c r="Z1369" s="331"/>
      <c r="AA1369" s="331"/>
      <c r="AI1369" s="331"/>
      <c r="AP1369" s="331"/>
    </row>
    <row r="1370" spans="4:55">
      <c r="J1370" s="331"/>
      <c r="L1370" s="331"/>
      <c r="N1370" s="331"/>
      <c r="O1370" s="331"/>
      <c r="T1370" s="331"/>
      <c r="AD1370" s="331"/>
      <c r="AI1370" s="331"/>
      <c r="AK1370" s="331"/>
      <c r="AL1370" s="331"/>
      <c r="AM1370" s="331"/>
      <c r="AO1370" s="331"/>
      <c r="AP1370" s="331"/>
    </row>
    <row r="1371" spans="4:55">
      <c r="Y1371" s="331"/>
      <c r="Z1371" s="331"/>
      <c r="AA1371" s="331"/>
      <c r="AB1371" s="331"/>
      <c r="AC1371" s="331"/>
      <c r="AK1371" s="331"/>
      <c r="AL1371" s="331"/>
      <c r="AM1371" s="331"/>
      <c r="AN1371" s="331"/>
      <c r="AO1371" s="331"/>
      <c r="AP1371" s="331"/>
      <c r="AQ1371" s="331"/>
      <c r="AR1371" s="331"/>
      <c r="AS1371" s="331"/>
      <c r="AT1371" s="331"/>
      <c r="AU1371" s="331"/>
      <c r="AV1371" s="331"/>
      <c r="AW1371" s="331"/>
      <c r="AX1371" s="331"/>
      <c r="AY1371" s="331"/>
      <c r="AZ1371" s="331"/>
      <c r="BA1371" s="331"/>
      <c r="BB1371" s="331"/>
      <c r="BC1371" s="331"/>
    </row>
    <row r="1372" spans="4:55">
      <c r="D1372" s="331"/>
      <c r="L1372" s="331"/>
      <c r="T1372" s="331"/>
      <c r="V1372" s="331"/>
      <c r="X1372" s="331"/>
      <c r="Y1372" s="331"/>
      <c r="AA1372" s="331"/>
      <c r="AD1372" s="331"/>
      <c r="AI1372" s="331"/>
      <c r="AJ1372" s="331"/>
      <c r="AM1372" s="331"/>
    </row>
    <row r="1373" spans="4:55">
      <c r="I1373" s="331"/>
      <c r="P1373" s="331"/>
      <c r="U1373" s="331"/>
      <c r="AA1373" s="331"/>
      <c r="AB1373" s="331"/>
      <c r="AH1373" s="331"/>
    </row>
    <row r="1374" spans="4:55">
      <c r="N1374" s="331"/>
      <c r="O1374" s="331"/>
      <c r="V1374" s="331"/>
      <c r="W1374" s="331"/>
      <c r="AB1374" s="331"/>
      <c r="AD1374" s="331"/>
      <c r="AN1374" s="331"/>
    </row>
    <row r="1375" spans="4:55">
      <c r="L1375" s="331"/>
      <c r="N1375" s="331"/>
      <c r="S1375" s="331"/>
      <c r="Y1375" s="331"/>
      <c r="AH1375" s="331"/>
      <c r="AI1375" s="331"/>
      <c r="AL1375" s="331"/>
    </row>
    <row r="1376" spans="4:55">
      <c r="G1376" s="331"/>
      <c r="Q1376" s="331"/>
      <c r="AG1376" s="331"/>
    </row>
    <row r="1377" spans="5:55">
      <c r="H1377" s="331"/>
      <c r="O1377" s="331"/>
      <c r="V1377" s="331"/>
      <c r="X1377" s="331"/>
      <c r="Z1377" s="331"/>
      <c r="AA1377" s="331"/>
      <c r="AB1377" s="331"/>
      <c r="AJ1377" s="329"/>
      <c r="AK1377" s="331"/>
      <c r="AL1377" s="331"/>
      <c r="AM1377" s="331"/>
      <c r="AN1377" s="331"/>
      <c r="AO1377" s="331"/>
      <c r="AP1377" s="331"/>
      <c r="AQ1377" s="331"/>
      <c r="AR1377" s="331"/>
      <c r="AS1377" s="331"/>
      <c r="AT1377" s="331"/>
      <c r="AU1377" s="331"/>
      <c r="AV1377" s="331"/>
      <c r="AW1377" s="331"/>
      <c r="AX1377" s="331"/>
      <c r="AY1377" s="331"/>
      <c r="AZ1377" s="331"/>
      <c r="BA1377" s="331"/>
      <c r="BB1377" s="331"/>
      <c r="BC1377" s="331"/>
    </row>
    <row r="1378" spans="5:55">
      <c r="P1378" s="331"/>
      <c r="R1378" s="331"/>
      <c r="S1378" s="331"/>
      <c r="T1378" s="331"/>
      <c r="Y1378" s="331"/>
      <c r="AC1378" s="331"/>
      <c r="AK1378" s="331"/>
    </row>
    <row r="1379" spans="5:55">
      <c r="O1379" s="331"/>
      <c r="S1379" s="331"/>
      <c r="U1379" s="331"/>
      <c r="W1379" s="331"/>
      <c r="AA1379" s="331"/>
      <c r="AB1379" s="331"/>
      <c r="AF1379" s="331"/>
      <c r="AL1379" s="331"/>
      <c r="AO1379" s="331"/>
    </row>
    <row r="1380" spans="5:55">
      <c r="AA1380" s="331"/>
      <c r="AD1380" s="331"/>
      <c r="AG1380" s="331"/>
      <c r="AH1380" s="331"/>
      <c r="AK1380" s="331"/>
      <c r="AL1380" s="331"/>
      <c r="AO1380" s="331"/>
    </row>
    <row r="1381" spans="5:55">
      <c r="F1381" s="331"/>
      <c r="J1381" s="331"/>
      <c r="K1381" s="331"/>
      <c r="L1381" s="331"/>
      <c r="Y1381" s="331"/>
      <c r="AC1381" s="331"/>
      <c r="AD1381" s="331"/>
      <c r="AK1381" s="331"/>
      <c r="AP1381" s="331"/>
    </row>
    <row r="1382" spans="5:55">
      <c r="K1382" s="331"/>
      <c r="Q1382" s="331"/>
      <c r="T1382" s="331"/>
      <c r="W1382" s="331"/>
      <c r="X1382" s="331"/>
      <c r="AB1382" s="331"/>
      <c r="AD1382" s="331"/>
      <c r="AF1382" s="331"/>
      <c r="AH1382" s="331"/>
      <c r="AJ1382" s="331"/>
      <c r="AO1382" s="331"/>
    </row>
    <row r="1383" spans="5:55">
      <c r="Y1383" s="331"/>
      <c r="AE1383" s="331"/>
      <c r="AK1383" s="331"/>
    </row>
    <row r="1384" spans="5:55">
      <c r="Y1384" s="331"/>
      <c r="AC1384" s="331"/>
      <c r="AD1384" s="331"/>
      <c r="AH1384" s="331"/>
      <c r="AJ1384" s="331"/>
      <c r="AM1384" s="331"/>
      <c r="AQ1384" s="331"/>
    </row>
    <row r="1385" spans="5:55">
      <c r="E1385" s="331"/>
      <c r="Y1385" s="331"/>
      <c r="AA1385" s="331"/>
      <c r="AG1385" s="331"/>
      <c r="AI1385" s="331"/>
      <c r="AM1385" s="252"/>
      <c r="AO1385" s="331"/>
    </row>
    <row r="1386" spans="5:55">
      <c r="H1386" s="331"/>
      <c r="V1386" s="331"/>
      <c r="X1386" s="331"/>
      <c r="AC1386" s="331"/>
      <c r="AG1386" s="331"/>
      <c r="AI1386" s="331"/>
      <c r="AO1386" s="331"/>
      <c r="AP1386" s="331"/>
      <c r="AQ1386" s="331"/>
      <c r="AR1386" s="331"/>
      <c r="AS1386" s="331"/>
      <c r="AT1386" s="331"/>
      <c r="AU1386" s="331"/>
      <c r="AV1386" s="331"/>
      <c r="AW1386" s="331"/>
      <c r="AX1386" s="331"/>
      <c r="AY1386" s="331"/>
      <c r="AZ1386" s="331"/>
      <c r="BA1386" s="331"/>
      <c r="BB1386" s="331"/>
      <c r="BC1386" s="331"/>
    </row>
    <row r="1387" spans="5:55">
      <c r="J1387" s="331"/>
      <c r="N1387" s="331"/>
      <c r="Q1387" s="331"/>
      <c r="T1387" s="331"/>
      <c r="V1387" s="331"/>
      <c r="AE1387" s="331"/>
      <c r="AI1387" s="331"/>
      <c r="AK1387" s="331"/>
    </row>
    <row r="1388" spans="5:55">
      <c r="N1388" s="331"/>
      <c r="S1388" s="331"/>
      <c r="U1388" s="331"/>
      <c r="AD1388" s="331"/>
      <c r="AE1388" s="331"/>
      <c r="AJ1388" s="331"/>
      <c r="AK1388" s="331"/>
    </row>
    <row r="1389" spans="5:55">
      <c r="O1389" s="331"/>
      <c r="Q1389" s="331"/>
      <c r="R1389" s="331"/>
      <c r="S1389" s="331"/>
      <c r="V1389" s="331"/>
      <c r="Z1389" s="331"/>
      <c r="AD1389" s="331"/>
      <c r="AG1389" s="331"/>
      <c r="AI1389" s="331"/>
    </row>
    <row r="1390" spans="5:55">
      <c r="I1390" s="331"/>
      <c r="O1390" s="331"/>
      <c r="W1390" s="331"/>
      <c r="Y1390" s="331"/>
      <c r="Z1390" s="331"/>
      <c r="AG1390" s="331"/>
      <c r="AK1390" s="331"/>
      <c r="AL1390" s="331"/>
      <c r="AM1390" s="331"/>
      <c r="AN1390" s="331"/>
      <c r="AO1390" s="331"/>
      <c r="AP1390" s="331"/>
      <c r="AQ1390" s="331"/>
      <c r="AR1390" s="331"/>
      <c r="AS1390" s="331"/>
      <c r="AT1390" s="331"/>
      <c r="AU1390" s="331"/>
      <c r="AV1390" s="331"/>
      <c r="AW1390" s="331"/>
      <c r="AX1390" s="331"/>
      <c r="AY1390" s="331"/>
      <c r="AZ1390" s="331"/>
      <c r="BA1390" s="331"/>
      <c r="BB1390" s="331"/>
      <c r="BC1390" s="331"/>
    </row>
    <row r="1391" spans="5:55">
      <c r="V1391" s="331"/>
      <c r="W1391" s="331"/>
      <c r="X1391" s="331"/>
      <c r="AK1391" s="331"/>
    </row>
    <row r="1392" spans="5:55">
      <c r="F1392" s="331"/>
      <c r="O1392" s="331"/>
      <c r="P1392" s="331"/>
      <c r="Q1392" s="331"/>
      <c r="W1392" s="331"/>
      <c r="Z1392" s="331"/>
      <c r="AB1392" s="331"/>
      <c r="AD1392" s="331"/>
      <c r="AE1392" s="331"/>
      <c r="AF1392" s="331"/>
      <c r="AJ1392" s="331"/>
      <c r="AM1392" s="331"/>
    </row>
    <row r="1393" spans="4:55">
      <c r="Q1393" s="331"/>
      <c r="R1393" s="331"/>
      <c r="W1393" s="331"/>
      <c r="AP1393" s="331"/>
    </row>
    <row r="1394" spans="4:55">
      <c r="N1394" s="331"/>
      <c r="P1394" s="331"/>
      <c r="Q1394" s="331"/>
      <c r="W1394" s="331"/>
      <c r="Y1394" s="331"/>
      <c r="AD1394" s="331"/>
      <c r="AE1394" s="331"/>
      <c r="AI1394" s="331"/>
    </row>
    <row r="1395" spans="4:55">
      <c r="G1395" s="331"/>
      <c r="J1395" s="331"/>
      <c r="R1395" s="331"/>
      <c r="W1395" s="331"/>
      <c r="X1395" s="331"/>
      <c r="Z1395" s="331"/>
      <c r="AB1395" s="331"/>
      <c r="AN1395" s="331"/>
    </row>
    <row r="1396" spans="4:55">
      <c r="H1396" s="252"/>
      <c r="N1396" s="331"/>
      <c r="O1396" s="331"/>
      <c r="R1396" s="331"/>
      <c r="T1396" s="331"/>
      <c r="X1396" s="331"/>
      <c r="AD1396" s="331"/>
      <c r="AF1396" s="331"/>
      <c r="AI1396" s="331"/>
      <c r="AJ1396" s="331"/>
      <c r="AN1396" s="331"/>
    </row>
    <row r="1397" spans="4:55">
      <c r="N1397" s="331"/>
      <c r="Q1397" s="331"/>
      <c r="U1397" s="331"/>
      <c r="V1397" s="331"/>
      <c r="W1397" s="331"/>
      <c r="Y1397" s="331"/>
      <c r="AE1397" s="331"/>
      <c r="AF1397" s="331"/>
      <c r="AG1397" s="331"/>
      <c r="AH1397" s="331"/>
      <c r="AN1397" s="252"/>
      <c r="AO1397" s="252"/>
      <c r="AP1397" s="252"/>
      <c r="AQ1397" s="252"/>
      <c r="AR1397" s="252"/>
      <c r="AS1397" s="252"/>
      <c r="AT1397" s="252"/>
      <c r="AU1397" s="252"/>
      <c r="AV1397" s="252"/>
      <c r="AW1397" s="252"/>
      <c r="AX1397" s="252"/>
      <c r="AY1397" s="252"/>
      <c r="AZ1397" s="252"/>
      <c r="BA1397" s="252"/>
      <c r="BB1397" s="252"/>
      <c r="BC1397" s="252"/>
    </row>
    <row r="1398" spans="4:55">
      <c r="O1398" s="331"/>
      <c r="T1398" s="331"/>
      <c r="AA1398" s="331"/>
      <c r="AG1398" s="331"/>
      <c r="AL1398" s="331"/>
      <c r="AM1398" s="331"/>
      <c r="AN1398" s="331"/>
      <c r="AO1398" s="331"/>
    </row>
    <row r="1399" spans="4:55">
      <c r="M1399" s="331"/>
      <c r="Q1399" s="331"/>
      <c r="R1399" s="331"/>
      <c r="AA1399" s="331"/>
      <c r="AC1399" s="331"/>
      <c r="AD1399" s="331"/>
      <c r="AH1399" s="331"/>
    </row>
    <row r="1400" spans="4:55">
      <c r="K1400" s="331"/>
      <c r="M1400" s="331"/>
      <c r="Z1400" s="331"/>
      <c r="AB1400" s="331"/>
    </row>
    <row r="1401" spans="4:55">
      <c r="L1401" s="331"/>
      <c r="R1401" s="252"/>
      <c r="S1401" s="252"/>
      <c r="V1401" s="331"/>
      <c r="Y1401" s="331"/>
      <c r="AA1401" s="331"/>
      <c r="AR1401" s="331"/>
      <c r="AS1401" s="331"/>
      <c r="AT1401" s="331"/>
      <c r="AU1401" s="331"/>
      <c r="AV1401" s="331"/>
      <c r="AW1401" s="331"/>
      <c r="AX1401" s="331"/>
      <c r="AY1401" s="331"/>
      <c r="AZ1401" s="331"/>
      <c r="BA1401" s="331"/>
      <c r="BB1401" s="331"/>
      <c r="BC1401" s="331"/>
    </row>
    <row r="1402" spans="4:55">
      <c r="X1402" s="331"/>
      <c r="Z1402" s="331"/>
      <c r="AB1402" s="331"/>
      <c r="AD1402" s="331"/>
      <c r="AG1402" s="331"/>
      <c r="AH1402" s="331"/>
      <c r="AJ1402" s="331"/>
    </row>
    <row r="1403" spans="4:55">
      <c r="H1403" s="331"/>
      <c r="Z1403" s="331"/>
      <c r="AK1403" s="331"/>
    </row>
    <row r="1404" spans="4:55">
      <c r="I1404" s="331"/>
      <c r="N1404" s="331"/>
      <c r="U1404" s="331"/>
      <c r="X1404" s="331"/>
      <c r="AA1404" s="331"/>
      <c r="AI1404" s="331"/>
      <c r="AJ1404" s="331"/>
    </row>
    <row r="1405" spans="4:55">
      <c r="U1405" s="331"/>
      <c r="V1405" s="331"/>
      <c r="Z1405" s="331"/>
      <c r="AB1405" s="331"/>
      <c r="AC1405" s="331"/>
      <c r="AN1405" s="331"/>
      <c r="AO1405" s="331"/>
      <c r="AP1405" s="331"/>
      <c r="AQ1405" s="331"/>
      <c r="AR1405" s="331"/>
      <c r="AS1405" s="331"/>
      <c r="AT1405" s="331"/>
      <c r="AU1405" s="331"/>
      <c r="AV1405" s="331"/>
      <c r="AW1405" s="331"/>
      <c r="AX1405" s="331"/>
      <c r="AY1405" s="331"/>
      <c r="AZ1405" s="331"/>
      <c r="BA1405" s="331"/>
      <c r="BB1405" s="331"/>
      <c r="BC1405" s="331"/>
    </row>
    <row r="1406" spans="4:55">
      <c r="D1406" s="331"/>
      <c r="N1406" s="331"/>
      <c r="W1406" s="252"/>
      <c r="X1406" s="331"/>
      <c r="AA1406" s="331"/>
      <c r="AD1406" s="331"/>
      <c r="AE1406" s="331"/>
      <c r="AI1406" s="331"/>
      <c r="AM1406" s="331"/>
      <c r="AN1406" s="331"/>
      <c r="AO1406" s="331"/>
    </row>
    <row r="1407" spans="4:55">
      <c r="R1407" s="331"/>
      <c r="Z1407" s="331"/>
      <c r="AA1407" s="331"/>
      <c r="AD1407" s="331"/>
      <c r="AH1407" s="331"/>
    </row>
    <row r="1408" spans="4:55">
      <c r="K1408" s="331"/>
      <c r="X1408" s="331"/>
      <c r="Y1408" s="331"/>
      <c r="AA1408" s="331"/>
      <c r="AD1408" s="331"/>
      <c r="AE1408" s="331"/>
      <c r="AI1408" s="331"/>
    </row>
    <row r="1409" spans="6:55">
      <c r="F1409" s="331"/>
      <c r="K1409" s="331"/>
      <c r="S1409" s="331"/>
      <c r="U1409" s="331"/>
      <c r="W1409" s="331"/>
    </row>
    <row r="1410" spans="6:55">
      <c r="R1410" s="331"/>
      <c r="V1410" s="331"/>
      <c r="AK1410" s="331"/>
      <c r="AL1410" s="331"/>
    </row>
    <row r="1411" spans="6:55">
      <c r="H1411" s="331"/>
      <c r="L1411" s="331"/>
      <c r="M1411" s="331"/>
      <c r="Q1411" s="331"/>
      <c r="S1411" s="331"/>
      <c r="T1411" s="331"/>
      <c r="U1411" s="331"/>
      <c r="W1411" s="331"/>
      <c r="AA1411" s="331"/>
      <c r="AF1411" s="331"/>
      <c r="AG1411" s="331"/>
      <c r="AH1411" s="331"/>
      <c r="AR1411" s="331"/>
      <c r="AS1411" s="331"/>
      <c r="AT1411" s="331"/>
      <c r="AU1411" s="331"/>
      <c r="AV1411" s="331"/>
      <c r="AW1411" s="331"/>
      <c r="AX1411" s="331"/>
      <c r="AY1411" s="331"/>
      <c r="AZ1411" s="331"/>
      <c r="BA1411" s="331"/>
      <c r="BB1411" s="331"/>
      <c r="BC1411" s="331"/>
    </row>
    <row r="1412" spans="6:55">
      <c r="P1412" s="331"/>
      <c r="W1412" s="331"/>
      <c r="AA1412" s="331"/>
      <c r="AC1412" s="331"/>
      <c r="AD1412" s="331"/>
      <c r="AL1412" s="331"/>
      <c r="AM1412" s="331"/>
      <c r="AN1412" s="331"/>
      <c r="AO1412" s="331"/>
    </row>
    <row r="1413" spans="6:55">
      <c r="R1413" s="331"/>
      <c r="AA1413" s="331"/>
      <c r="AD1413" s="331"/>
      <c r="AG1413" s="331"/>
      <c r="AH1413" s="331"/>
      <c r="AI1413" s="331"/>
      <c r="AO1413" s="331"/>
      <c r="AQ1413" s="331"/>
    </row>
    <row r="1414" spans="6:55">
      <c r="I1414" s="331"/>
      <c r="R1414" s="331"/>
      <c r="U1414" s="331"/>
      <c r="V1414" s="331"/>
      <c r="X1414" s="331"/>
      <c r="Y1414" s="331"/>
      <c r="AA1414" s="331"/>
      <c r="AB1414" s="331"/>
      <c r="AC1414" s="331"/>
      <c r="AF1414" s="331"/>
      <c r="AH1414" s="331"/>
      <c r="AI1414" s="331"/>
    </row>
    <row r="1415" spans="6:55">
      <c r="G1415" s="331"/>
      <c r="L1415" s="331"/>
      <c r="R1415" s="331"/>
      <c r="S1415" s="331"/>
      <c r="AB1415" s="331"/>
      <c r="AC1415" s="331"/>
      <c r="AD1415" s="331"/>
      <c r="AH1415" s="331"/>
      <c r="AJ1415" s="331"/>
      <c r="AL1415" s="331"/>
      <c r="AM1415" s="331"/>
      <c r="AN1415" s="331"/>
      <c r="AO1415" s="331"/>
      <c r="AU1415" s="331"/>
      <c r="AV1415" s="331"/>
      <c r="AW1415" s="331"/>
      <c r="AX1415" s="331"/>
      <c r="AY1415" s="331"/>
      <c r="AZ1415" s="331"/>
      <c r="BA1415" s="331"/>
      <c r="BB1415" s="331"/>
      <c r="BC1415" s="331"/>
    </row>
    <row r="1416" spans="6:55">
      <c r="I1416" s="331"/>
      <c r="K1416" s="331"/>
      <c r="L1416" s="331"/>
      <c r="T1416" s="331"/>
      <c r="V1416" s="331"/>
      <c r="AG1416" s="331"/>
      <c r="AJ1416" s="331"/>
      <c r="AL1416" s="331"/>
      <c r="AM1416" s="331"/>
      <c r="AO1416" s="331"/>
    </row>
    <row r="1417" spans="6:55">
      <c r="M1417" s="331"/>
      <c r="N1417" s="331"/>
      <c r="S1417" s="331"/>
      <c r="T1417" s="331"/>
      <c r="U1417" s="331"/>
      <c r="V1417" s="331"/>
      <c r="AA1417" s="331"/>
      <c r="AB1417" s="331"/>
      <c r="AD1417" s="331"/>
      <c r="AH1417" s="331"/>
      <c r="AL1417" s="331"/>
    </row>
    <row r="1418" spans="6:55">
      <c r="Z1418" s="331"/>
      <c r="AD1418" s="331"/>
      <c r="AJ1418" s="331"/>
      <c r="AR1418" s="331"/>
      <c r="AS1418" s="331"/>
      <c r="AT1418" s="331"/>
      <c r="AU1418" s="331"/>
      <c r="AV1418" s="331"/>
      <c r="AW1418" s="331"/>
      <c r="AX1418" s="331"/>
      <c r="AY1418" s="331"/>
      <c r="AZ1418" s="331"/>
      <c r="BA1418" s="331"/>
      <c r="BB1418" s="331"/>
      <c r="BC1418" s="331"/>
    </row>
    <row r="1419" spans="6:55">
      <c r="Q1419" s="252"/>
      <c r="X1419" s="331"/>
      <c r="AK1419" s="331"/>
      <c r="AM1419" s="331"/>
      <c r="AQ1419" s="331"/>
    </row>
    <row r="1420" spans="6:55">
      <c r="O1420" s="331"/>
      <c r="Z1420" s="331"/>
      <c r="AA1420" s="331"/>
      <c r="AC1420" s="331"/>
      <c r="AG1420" s="331"/>
      <c r="AL1420" s="331"/>
    </row>
    <row r="1421" spans="6:55">
      <c r="I1421" s="331"/>
      <c r="M1421" s="331"/>
      <c r="T1421" s="331"/>
      <c r="V1421" s="331"/>
      <c r="W1421" s="331"/>
      <c r="AC1421" s="331"/>
      <c r="AD1421" s="331"/>
      <c r="AI1421" s="331"/>
    </row>
    <row r="1422" spans="6:55">
      <c r="L1422" s="331"/>
      <c r="R1422" s="331"/>
      <c r="T1422" s="331"/>
      <c r="AB1422" s="331"/>
      <c r="AE1422" s="331"/>
      <c r="AG1422" s="331"/>
      <c r="AH1422" s="331"/>
      <c r="AI1422" s="331"/>
      <c r="AN1422" s="331"/>
      <c r="AO1422" s="331"/>
    </row>
    <row r="1423" spans="6:55">
      <c r="F1423" s="331"/>
      <c r="N1423" s="331"/>
      <c r="S1423" s="331"/>
      <c r="U1423" s="331"/>
      <c r="Y1423" s="331"/>
      <c r="Z1423" s="331"/>
      <c r="AA1423" s="331"/>
      <c r="AB1423" s="331"/>
      <c r="AD1423" s="331"/>
      <c r="AF1423" s="331"/>
      <c r="AJ1423" s="331"/>
      <c r="AP1423" s="331"/>
    </row>
    <row r="1424" spans="6:55">
      <c r="O1424" s="331"/>
      <c r="X1424" s="331"/>
      <c r="Y1424" s="331"/>
      <c r="Z1424" s="331"/>
      <c r="AG1424" s="331"/>
      <c r="AJ1424" s="331"/>
    </row>
    <row r="1425" spans="6:55">
      <c r="J1425" s="331"/>
      <c r="M1425" s="331"/>
      <c r="P1425" s="331"/>
      <c r="R1425" s="331"/>
      <c r="S1425" s="331"/>
      <c r="T1425" s="331"/>
      <c r="U1425" s="331"/>
      <c r="V1425" s="331"/>
      <c r="AE1425" s="331"/>
      <c r="AF1425" s="331"/>
      <c r="AG1425" s="331"/>
      <c r="AO1425" s="331"/>
      <c r="AT1425" s="331"/>
    </row>
    <row r="1426" spans="6:55">
      <c r="K1426" s="331"/>
      <c r="O1426" s="331"/>
      <c r="V1426" s="331"/>
      <c r="W1426" s="331"/>
      <c r="AD1426" s="331"/>
      <c r="AK1426" s="331"/>
    </row>
    <row r="1427" spans="6:55">
      <c r="W1427" s="331"/>
      <c r="X1427" s="331"/>
      <c r="AA1427" s="331"/>
      <c r="AG1427" s="331"/>
      <c r="AL1427" s="331"/>
      <c r="AO1427" s="331"/>
    </row>
    <row r="1428" spans="6:55">
      <c r="R1428" s="331"/>
      <c r="AA1428" s="331"/>
      <c r="AD1428" s="331"/>
    </row>
    <row r="1429" spans="6:55">
      <c r="F1429" s="331"/>
      <c r="R1429" s="331"/>
      <c r="T1429" s="331"/>
      <c r="AD1429" s="331"/>
      <c r="AF1429" s="331"/>
      <c r="AG1429" s="331"/>
      <c r="AI1429" s="331"/>
      <c r="AJ1429" s="331"/>
      <c r="AM1429" s="331"/>
      <c r="AN1429" s="331"/>
      <c r="AP1429" s="331"/>
    </row>
    <row r="1430" spans="6:55">
      <c r="J1430" s="331"/>
      <c r="L1430" s="331"/>
      <c r="P1430" s="331"/>
      <c r="S1430" s="331"/>
      <c r="V1430" s="331"/>
      <c r="Z1430" s="331"/>
      <c r="AD1430" s="252"/>
      <c r="AF1430" s="331"/>
      <c r="AG1430" s="331"/>
      <c r="AJ1430" s="331"/>
      <c r="AK1430" s="331"/>
    </row>
    <row r="1431" spans="6:55">
      <c r="H1431" s="252"/>
      <c r="T1431" s="331"/>
      <c r="U1431" s="331"/>
      <c r="V1431" s="331"/>
      <c r="W1431" s="331"/>
      <c r="AA1431" s="331"/>
      <c r="AB1431" s="331"/>
      <c r="AD1431" s="331"/>
      <c r="AE1431" s="331"/>
    </row>
    <row r="1432" spans="6:55">
      <c r="G1432" s="331"/>
      <c r="Q1432" s="331"/>
      <c r="T1432" s="331"/>
      <c r="W1432" s="331"/>
      <c r="Y1432" s="331"/>
      <c r="AB1432" s="331"/>
    </row>
    <row r="1433" spans="6:55">
      <c r="K1433" s="331"/>
      <c r="P1433" s="331"/>
      <c r="Q1433" s="331"/>
      <c r="AF1433" s="329"/>
      <c r="AH1433" s="329"/>
      <c r="AK1433" s="331"/>
      <c r="AM1433" s="331"/>
      <c r="AN1433" s="331"/>
      <c r="AR1433" s="331"/>
      <c r="AS1433" s="331"/>
      <c r="AT1433" s="331"/>
      <c r="AU1433" s="331"/>
      <c r="AV1433" s="331"/>
      <c r="AW1433" s="331"/>
      <c r="AX1433" s="331"/>
      <c r="AY1433" s="331"/>
      <c r="AZ1433" s="331"/>
      <c r="BA1433" s="331"/>
      <c r="BB1433" s="331"/>
      <c r="BC1433" s="331"/>
    </row>
    <row r="1434" spans="6:55">
      <c r="O1434" s="331"/>
      <c r="V1434" s="331"/>
      <c r="Y1434" s="331"/>
      <c r="AA1434" s="331"/>
      <c r="AB1434" s="331"/>
      <c r="AC1434" s="331"/>
      <c r="AI1434" s="331"/>
      <c r="AL1434" s="331"/>
      <c r="AP1434" s="331"/>
      <c r="AQ1434" s="331"/>
      <c r="AR1434" s="331"/>
      <c r="AS1434" s="331"/>
      <c r="AT1434" s="331"/>
      <c r="AU1434" s="331"/>
      <c r="AV1434" s="331"/>
      <c r="AW1434" s="331"/>
      <c r="AX1434" s="331"/>
      <c r="AY1434" s="331"/>
      <c r="AZ1434" s="331"/>
      <c r="BA1434" s="331"/>
      <c r="BB1434" s="331"/>
      <c r="BC1434" s="331"/>
    </row>
    <row r="1435" spans="6:55">
      <c r="L1435" s="331"/>
      <c r="Q1435" s="331"/>
      <c r="W1435" s="331"/>
      <c r="AA1435" s="331"/>
      <c r="AD1435" s="331"/>
      <c r="AE1435" s="331"/>
      <c r="AI1435" s="331"/>
      <c r="AK1435" s="331"/>
    </row>
    <row r="1436" spans="6:55">
      <c r="L1436" s="331"/>
      <c r="P1436" s="331"/>
      <c r="S1436" s="331"/>
      <c r="V1436" s="331"/>
      <c r="AC1436" s="331"/>
      <c r="AF1436" s="331"/>
      <c r="AG1436" s="331"/>
      <c r="AH1436" s="331"/>
      <c r="AM1436" s="331"/>
    </row>
    <row r="1437" spans="6:55">
      <c r="F1437" s="331"/>
      <c r="J1437" s="252"/>
      <c r="L1437" s="331"/>
      <c r="P1437" s="331"/>
      <c r="V1437" s="331"/>
      <c r="X1437" s="331"/>
      <c r="AA1437" s="331"/>
      <c r="AB1437" s="331"/>
      <c r="AD1437" s="331"/>
      <c r="AH1437" s="331"/>
    </row>
    <row r="1438" spans="6:55">
      <c r="R1438" s="331"/>
      <c r="X1438" s="331"/>
      <c r="Y1438" s="331"/>
      <c r="AD1438" s="331"/>
      <c r="AG1438" s="331"/>
      <c r="AK1438" s="331"/>
      <c r="AP1438" s="331"/>
      <c r="AQ1438" s="331"/>
      <c r="AR1438" s="331"/>
      <c r="AS1438" s="331"/>
      <c r="AT1438" s="331"/>
      <c r="AU1438" s="331"/>
      <c r="AV1438" s="331"/>
      <c r="AW1438" s="331"/>
      <c r="AX1438" s="331"/>
      <c r="AY1438" s="331"/>
      <c r="AZ1438" s="331"/>
      <c r="BA1438" s="331"/>
      <c r="BB1438" s="331"/>
      <c r="BC1438" s="331"/>
    </row>
    <row r="1439" spans="6:55">
      <c r="G1439" s="331"/>
      <c r="M1439" s="331"/>
      <c r="U1439" s="331"/>
      <c r="AH1439" s="331"/>
      <c r="AK1439" s="331"/>
    </row>
    <row r="1440" spans="6:55">
      <c r="O1440" s="331"/>
      <c r="R1440" s="331"/>
      <c r="V1440" s="331"/>
      <c r="Y1440" s="331"/>
      <c r="AD1440" s="331"/>
      <c r="AI1440" s="331"/>
      <c r="AO1440" s="331"/>
    </row>
    <row r="1441" spans="2:55">
      <c r="I1441" s="252"/>
      <c r="O1441" s="331"/>
      <c r="U1441" s="331"/>
      <c r="Z1441" s="331"/>
      <c r="AB1441" s="331"/>
      <c r="AC1441" s="331"/>
      <c r="AE1441" s="331"/>
      <c r="AJ1441" s="331"/>
    </row>
    <row r="1442" spans="2:55">
      <c r="M1442" s="331"/>
      <c r="O1442" s="331"/>
      <c r="W1442" s="331"/>
      <c r="Y1442" s="331"/>
      <c r="AA1442" s="331"/>
      <c r="AD1442" s="331"/>
      <c r="AK1442" s="331"/>
    </row>
    <row r="1443" spans="2:55">
      <c r="W1443" s="331"/>
      <c r="X1443" s="331"/>
      <c r="AI1443" s="331"/>
      <c r="AJ1443" s="331"/>
      <c r="AT1443" s="331"/>
    </row>
    <row r="1444" spans="2:55">
      <c r="I1444" s="331"/>
      <c r="P1444" s="331"/>
      <c r="W1444" s="331"/>
      <c r="Y1444" s="331"/>
      <c r="Z1444" s="331"/>
      <c r="AH1444" s="331"/>
      <c r="AM1444" s="331"/>
    </row>
    <row r="1445" spans="2:55">
      <c r="C1445" s="331"/>
      <c r="O1445" s="331"/>
      <c r="R1445" s="331"/>
      <c r="AE1445" s="331"/>
      <c r="AG1445" s="331"/>
      <c r="AH1445" s="331"/>
      <c r="AK1445" s="331"/>
    </row>
    <row r="1446" spans="2:55">
      <c r="K1446" s="331"/>
      <c r="O1446" s="331"/>
      <c r="Q1446" s="331"/>
      <c r="W1446" s="331"/>
      <c r="AB1446" s="331"/>
      <c r="AC1446" s="331"/>
      <c r="AD1446" s="331"/>
      <c r="AE1446" s="331"/>
      <c r="AI1446" s="331"/>
      <c r="AM1446" s="331"/>
      <c r="AU1446" s="331"/>
      <c r="AV1446" s="331"/>
      <c r="AW1446" s="331"/>
      <c r="AX1446" s="331"/>
      <c r="AY1446" s="331"/>
      <c r="AZ1446" s="331"/>
      <c r="BA1446" s="331"/>
      <c r="BB1446" s="331"/>
      <c r="BC1446" s="331"/>
    </row>
    <row r="1447" spans="2:55">
      <c r="M1447" s="331"/>
      <c r="R1447" s="331"/>
      <c r="V1447" s="331"/>
      <c r="W1447" s="331"/>
      <c r="Y1447" s="331"/>
      <c r="AA1447" s="331"/>
      <c r="AB1447" s="331"/>
      <c r="AC1447" s="331"/>
      <c r="AD1447" s="331"/>
      <c r="AG1447" s="331"/>
      <c r="AI1447" s="331"/>
      <c r="AK1447" s="331"/>
    </row>
    <row r="1448" spans="2:55">
      <c r="J1448" s="331"/>
      <c r="M1448" s="331"/>
      <c r="Q1448" s="331"/>
      <c r="S1448" s="331"/>
      <c r="T1448" s="331"/>
      <c r="X1448" s="331"/>
      <c r="Z1448" s="331"/>
      <c r="AA1448" s="331"/>
      <c r="AK1448" s="331"/>
      <c r="AO1448" s="331"/>
    </row>
    <row r="1449" spans="2:55">
      <c r="C1449" s="331"/>
      <c r="I1449" s="331"/>
      <c r="Q1449" s="331"/>
      <c r="R1449" s="331"/>
      <c r="AB1449" s="331"/>
      <c r="AD1449" s="331"/>
      <c r="AH1449" s="331"/>
      <c r="AI1449" s="331"/>
      <c r="AJ1449" s="331"/>
      <c r="AL1449" s="331"/>
      <c r="AM1449" s="331"/>
      <c r="AN1449" s="331"/>
    </row>
    <row r="1450" spans="2:55">
      <c r="E1450" s="252"/>
      <c r="R1450" s="331"/>
      <c r="T1450" s="331"/>
      <c r="U1450" s="331"/>
      <c r="V1450" s="331"/>
      <c r="Y1450" s="331"/>
      <c r="AA1450" s="331"/>
      <c r="AD1450" s="331"/>
      <c r="AH1450" s="331"/>
      <c r="AJ1450" s="331"/>
      <c r="AK1450" s="331"/>
      <c r="AM1450" s="331"/>
    </row>
    <row r="1451" spans="2:55">
      <c r="G1451" s="331"/>
      <c r="V1451" s="331"/>
      <c r="AA1451" s="331"/>
      <c r="AC1451" s="331"/>
      <c r="AD1451" s="331"/>
      <c r="AI1451" s="331"/>
      <c r="AN1451" s="331"/>
      <c r="AR1451" s="331"/>
      <c r="AS1451" s="331"/>
      <c r="AT1451" s="331"/>
      <c r="AU1451" s="331"/>
      <c r="AV1451" s="331"/>
      <c r="AW1451" s="331"/>
      <c r="AX1451" s="331"/>
      <c r="AY1451" s="331"/>
      <c r="AZ1451" s="331"/>
      <c r="BA1451" s="331"/>
      <c r="BB1451" s="331"/>
      <c r="BC1451" s="331"/>
    </row>
    <row r="1452" spans="2:55">
      <c r="G1452" s="331"/>
      <c r="L1452" s="331"/>
      <c r="O1452" s="331"/>
      <c r="Q1452" s="331"/>
      <c r="S1452" s="331"/>
      <c r="T1452" s="331"/>
      <c r="V1452" s="331"/>
      <c r="AD1452" s="331"/>
      <c r="AH1452" s="331"/>
      <c r="AJ1452" s="331"/>
      <c r="AO1452" s="331"/>
      <c r="AP1452" s="331"/>
    </row>
    <row r="1453" spans="2:55">
      <c r="L1453" s="331"/>
      <c r="T1453" s="331"/>
      <c r="AB1453" s="331"/>
      <c r="AC1453" s="331"/>
      <c r="AF1453" s="331"/>
      <c r="AH1453" s="331"/>
      <c r="AJ1453" s="331"/>
      <c r="AR1453" s="331"/>
      <c r="AS1453" s="331"/>
      <c r="AT1453" s="331"/>
      <c r="AU1453" s="331"/>
      <c r="AV1453" s="331"/>
      <c r="AW1453" s="331"/>
      <c r="AX1453" s="331"/>
      <c r="AY1453" s="331"/>
      <c r="AZ1453" s="331"/>
      <c r="BA1453" s="331"/>
      <c r="BB1453" s="331"/>
      <c r="BC1453" s="331"/>
    </row>
    <row r="1454" spans="2:55">
      <c r="G1454" s="331"/>
      <c r="L1454" s="331"/>
      <c r="T1454" s="331"/>
      <c r="V1454" s="331"/>
      <c r="W1454" s="331"/>
      <c r="X1454" s="331"/>
      <c r="Z1454" s="331"/>
      <c r="AF1454" s="331"/>
      <c r="AI1454" s="331"/>
      <c r="AJ1454" s="331"/>
      <c r="AK1454" s="331"/>
      <c r="AU1454" s="331"/>
      <c r="AV1454" s="331"/>
      <c r="AW1454" s="331"/>
      <c r="AX1454" s="331"/>
      <c r="AY1454" s="331"/>
      <c r="AZ1454" s="331"/>
      <c r="BA1454" s="331"/>
      <c r="BB1454" s="331"/>
      <c r="BC1454" s="331"/>
    </row>
    <row r="1455" spans="2:55">
      <c r="M1455" s="331"/>
      <c r="S1455" s="331"/>
      <c r="U1455" s="331"/>
      <c r="Y1455" s="331"/>
      <c r="Z1455" s="331"/>
      <c r="AD1455" s="331"/>
      <c r="AK1455" s="331"/>
    </row>
    <row r="1456" spans="2:55">
      <c r="B1456" s="331"/>
      <c r="O1456" s="331"/>
      <c r="P1456" s="331"/>
      <c r="T1456" s="331"/>
      <c r="AG1456" s="331"/>
      <c r="AO1456" s="331"/>
      <c r="AP1456" s="331"/>
    </row>
    <row r="1457" spans="2:55">
      <c r="K1457" s="331"/>
      <c r="R1457" s="331"/>
      <c r="V1457" s="331"/>
      <c r="W1457" s="331"/>
      <c r="X1457" s="331"/>
      <c r="Y1457" s="331"/>
      <c r="AA1457" s="331"/>
      <c r="AP1457" s="331"/>
      <c r="AQ1457" s="331"/>
      <c r="AR1457" s="331"/>
      <c r="AS1457" s="331"/>
      <c r="AT1457" s="331"/>
      <c r="AU1457" s="331"/>
      <c r="AV1457" s="331"/>
      <c r="AW1457" s="331"/>
      <c r="AX1457" s="331"/>
      <c r="AY1457" s="331"/>
      <c r="AZ1457" s="331"/>
      <c r="BA1457" s="331"/>
      <c r="BB1457" s="331"/>
      <c r="BC1457" s="331"/>
    </row>
    <row r="1458" spans="2:55">
      <c r="K1458" s="331"/>
      <c r="O1458" s="252"/>
      <c r="V1458" s="331"/>
      <c r="AA1458" s="331"/>
      <c r="AD1458" s="331"/>
      <c r="AE1458" s="331"/>
      <c r="AL1458" s="331"/>
    </row>
    <row r="1459" spans="2:55">
      <c r="G1459" s="331"/>
      <c r="AA1459" s="331"/>
      <c r="AC1459" s="331"/>
      <c r="AD1459" s="331"/>
      <c r="AE1459" s="331"/>
      <c r="AM1459" s="331"/>
    </row>
    <row r="1460" spans="2:55">
      <c r="Y1460" s="331"/>
      <c r="AD1460" s="331"/>
      <c r="AI1460" s="331"/>
      <c r="AM1460" s="331"/>
      <c r="AP1460" s="331"/>
    </row>
    <row r="1461" spans="2:55">
      <c r="G1461" s="331"/>
      <c r="I1461" s="331"/>
      <c r="L1461" s="331"/>
      <c r="U1461" s="331"/>
      <c r="W1461" s="331"/>
      <c r="AG1461" s="331"/>
      <c r="AM1461" s="331"/>
      <c r="AN1461" s="331"/>
      <c r="AO1461" s="331"/>
    </row>
    <row r="1462" spans="2:55">
      <c r="K1462" s="331"/>
      <c r="O1462" s="331"/>
      <c r="V1462" s="331"/>
      <c r="X1462" s="331"/>
      <c r="Z1462" s="331"/>
      <c r="AA1462" s="331"/>
      <c r="AC1462" s="331"/>
      <c r="AL1462" s="331"/>
    </row>
    <row r="1463" spans="2:55">
      <c r="H1463" s="331"/>
      <c r="K1463" s="331"/>
      <c r="R1463" s="331"/>
      <c r="S1463" s="331"/>
      <c r="T1463" s="331"/>
      <c r="V1463" s="331"/>
      <c r="W1463" s="331"/>
      <c r="Z1463" s="331"/>
      <c r="AF1463" s="331"/>
      <c r="AJ1463" s="331"/>
      <c r="AK1463" s="331"/>
    </row>
    <row r="1464" spans="2:55">
      <c r="R1464" s="331"/>
      <c r="T1464" s="331"/>
      <c r="AF1464" s="331"/>
      <c r="AH1464" s="331"/>
    </row>
    <row r="1465" spans="2:55">
      <c r="G1465" s="331"/>
      <c r="O1465" s="252"/>
      <c r="S1465" s="331"/>
      <c r="T1465" s="331"/>
      <c r="AA1465" s="331"/>
      <c r="AD1465" s="331"/>
      <c r="AL1465" s="331"/>
      <c r="AP1465" s="331"/>
      <c r="AR1465" s="331"/>
      <c r="AS1465" s="331"/>
    </row>
    <row r="1466" spans="2:55">
      <c r="L1466" s="331"/>
      <c r="R1466" s="331"/>
      <c r="V1466" s="331"/>
      <c r="Y1466" s="331"/>
      <c r="AA1466" s="331"/>
      <c r="AC1466" s="331"/>
      <c r="AD1466" s="331"/>
      <c r="AF1466" s="331"/>
    </row>
    <row r="1467" spans="2:55">
      <c r="J1467" s="331"/>
      <c r="N1467" s="331"/>
      <c r="T1467" s="331"/>
      <c r="X1467" s="331"/>
      <c r="Y1467" s="331"/>
      <c r="AD1467" s="331"/>
      <c r="AH1467" s="331"/>
      <c r="AI1467" s="331"/>
    </row>
    <row r="1468" spans="2:55">
      <c r="B1468" s="331"/>
      <c r="W1468" s="331"/>
      <c r="Y1468" s="331"/>
      <c r="AB1468" s="331"/>
      <c r="AC1468" s="331"/>
    </row>
    <row r="1469" spans="2:55">
      <c r="O1469" s="331"/>
      <c r="R1469" s="331"/>
      <c r="T1469" s="331"/>
      <c r="V1469" s="331"/>
      <c r="Y1469" s="331"/>
      <c r="AC1469" s="331"/>
      <c r="AD1469" s="331"/>
      <c r="AU1469" s="331"/>
      <c r="AV1469" s="331"/>
      <c r="AW1469" s="331"/>
      <c r="AX1469" s="331"/>
      <c r="AY1469" s="331"/>
      <c r="AZ1469" s="331"/>
      <c r="BA1469" s="331"/>
      <c r="BB1469" s="331"/>
      <c r="BC1469" s="331"/>
    </row>
    <row r="1470" spans="2:55">
      <c r="G1470" s="331"/>
      <c r="AA1470" s="331"/>
      <c r="AL1470" s="331"/>
      <c r="AT1470" s="331"/>
    </row>
    <row r="1471" spans="2:55">
      <c r="P1471" s="331"/>
      <c r="U1471" s="331"/>
      <c r="Y1471" s="331"/>
      <c r="AU1471" s="331"/>
      <c r="AV1471" s="331"/>
      <c r="AW1471" s="331"/>
      <c r="AX1471" s="331"/>
      <c r="AY1471" s="331"/>
      <c r="AZ1471" s="331"/>
      <c r="BA1471" s="331"/>
      <c r="BB1471" s="331"/>
      <c r="BC1471" s="331"/>
    </row>
    <row r="1472" spans="2:55">
      <c r="C1472" s="331"/>
      <c r="H1472" s="331"/>
      <c r="K1472" s="329"/>
      <c r="AF1472" s="331"/>
      <c r="AI1472" s="331"/>
      <c r="AP1472" s="331"/>
    </row>
    <row r="1473" spans="4:55">
      <c r="I1473" s="331"/>
      <c r="N1473" s="331"/>
      <c r="Q1473" s="331"/>
      <c r="AA1473" s="331"/>
      <c r="AB1473" s="331"/>
      <c r="AC1473" s="331"/>
      <c r="AK1473" s="331"/>
      <c r="AM1473" s="331"/>
    </row>
    <row r="1474" spans="4:55">
      <c r="L1474" s="331"/>
      <c r="W1474" s="331"/>
      <c r="Y1474" s="331"/>
      <c r="AI1474" s="331"/>
      <c r="AL1474" s="331"/>
      <c r="AM1474" s="331"/>
    </row>
    <row r="1475" spans="4:55">
      <c r="G1475" s="331"/>
      <c r="L1475" s="331"/>
      <c r="W1475" s="331"/>
      <c r="Y1475" s="331"/>
      <c r="Z1475" s="331"/>
      <c r="AB1475" s="331"/>
      <c r="AF1475" s="331"/>
      <c r="AI1475" s="331"/>
      <c r="AT1475" s="331"/>
    </row>
    <row r="1476" spans="4:55">
      <c r="X1476" s="331"/>
      <c r="Y1476" s="331"/>
      <c r="Z1476" s="331"/>
      <c r="AI1476" s="331"/>
      <c r="AK1476" s="331"/>
    </row>
    <row r="1477" spans="4:55">
      <c r="T1477" s="331"/>
      <c r="AL1477" s="331"/>
      <c r="AQ1477" s="331"/>
    </row>
    <row r="1478" spans="4:55">
      <c r="N1478" s="331"/>
      <c r="R1478" s="331"/>
      <c r="X1478" s="252"/>
      <c r="Y1478" s="331"/>
      <c r="Z1478" s="331"/>
      <c r="AE1478" s="331"/>
      <c r="AL1478" s="331"/>
    </row>
    <row r="1479" spans="4:55">
      <c r="P1479" s="331"/>
      <c r="Z1479" s="331"/>
      <c r="AA1479" s="331"/>
      <c r="AD1479" s="331"/>
      <c r="AG1479" s="331"/>
      <c r="AJ1479" s="331"/>
      <c r="AM1479" s="331"/>
      <c r="AO1479" s="331"/>
    </row>
    <row r="1480" spans="4:55">
      <c r="G1480" s="331"/>
      <c r="H1480" s="331"/>
      <c r="I1480" s="331"/>
      <c r="L1480" s="331"/>
      <c r="X1480" s="331"/>
      <c r="Y1480" s="331"/>
      <c r="Z1480" s="331"/>
      <c r="AA1480" s="331"/>
      <c r="AD1480" s="331"/>
      <c r="AE1480" s="331"/>
    </row>
    <row r="1481" spans="4:55">
      <c r="O1481" s="331"/>
      <c r="R1481" s="331"/>
      <c r="S1481" s="331"/>
      <c r="Z1481" s="331"/>
      <c r="AF1481" s="331"/>
      <c r="AH1481" s="331"/>
      <c r="AI1481" s="331"/>
    </row>
    <row r="1482" spans="4:55">
      <c r="Q1482" s="331"/>
      <c r="U1482" s="331"/>
      <c r="X1482" s="331"/>
      <c r="AI1482" s="331"/>
      <c r="AJ1482" s="331"/>
    </row>
    <row r="1483" spans="4:55">
      <c r="F1483" s="331"/>
      <c r="M1483" s="331"/>
      <c r="R1483" s="331"/>
      <c r="X1483" s="331"/>
      <c r="AA1483" s="331"/>
      <c r="AD1483" s="331"/>
      <c r="AG1483" s="331"/>
      <c r="AJ1483" s="331"/>
      <c r="AK1483" s="331"/>
      <c r="AM1483" s="331"/>
      <c r="AN1483" s="331"/>
      <c r="AO1483" s="331"/>
    </row>
    <row r="1484" spans="4:55">
      <c r="G1484" s="331"/>
      <c r="N1484" s="331"/>
      <c r="O1484" s="331"/>
      <c r="P1484" s="331"/>
      <c r="S1484" s="331"/>
      <c r="AF1484" s="331"/>
      <c r="AO1484" s="331"/>
    </row>
    <row r="1485" spans="4:55">
      <c r="T1485" s="331"/>
      <c r="W1485" s="331"/>
      <c r="X1485" s="331"/>
      <c r="Y1485" s="331"/>
      <c r="AA1485" s="331"/>
      <c r="AJ1485" s="331"/>
      <c r="AL1485" s="331"/>
      <c r="AM1485" s="331"/>
    </row>
    <row r="1486" spans="4:55">
      <c r="M1486" s="331"/>
      <c r="P1486" s="331"/>
      <c r="AA1486" s="331"/>
      <c r="AC1486" s="331"/>
      <c r="AG1486" s="331"/>
      <c r="AK1486" s="331"/>
      <c r="AO1486" s="331"/>
      <c r="AU1486" s="331"/>
      <c r="AV1486" s="331"/>
      <c r="AW1486" s="331"/>
      <c r="AX1486" s="331"/>
      <c r="AY1486" s="331"/>
      <c r="AZ1486" s="331"/>
      <c r="BA1486" s="331"/>
      <c r="BB1486" s="331"/>
      <c r="BC1486" s="331"/>
    </row>
    <row r="1487" spans="4:55">
      <c r="M1487" s="331"/>
      <c r="V1487" s="331"/>
      <c r="W1487" s="331"/>
      <c r="X1487" s="331"/>
      <c r="AB1487" s="331"/>
      <c r="AD1487" s="331"/>
      <c r="AK1487" s="331"/>
    </row>
    <row r="1488" spans="4:55">
      <c r="D1488" s="331"/>
      <c r="I1488" s="331"/>
      <c r="N1488" s="331"/>
      <c r="R1488" s="331"/>
      <c r="S1488" s="331"/>
      <c r="W1488" s="331"/>
      <c r="AQ1488" s="331"/>
      <c r="AT1488" s="331"/>
    </row>
    <row r="1489" spans="6:55">
      <c r="F1489" s="331"/>
      <c r="G1489" s="331"/>
      <c r="M1489" s="331"/>
      <c r="N1489" s="331"/>
      <c r="Q1489" s="331"/>
      <c r="S1489" s="331"/>
      <c r="W1489" s="331"/>
      <c r="Y1489" s="331"/>
      <c r="AH1489" s="331"/>
      <c r="AI1489" s="331"/>
    </row>
    <row r="1490" spans="6:55">
      <c r="O1490" s="331"/>
      <c r="P1490" s="331"/>
      <c r="R1490" s="331"/>
      <c r="U1490" s="331"/>
      <c r="AA1490" s="331"/>
      <c r="AD1490" s="331"/>
      <c r="AF1490" s="331"/>
    </row>
    <row r="1491" spans="6:55">
      <c r="F1491" s="331"/>
      <c r="O1491" s="331"/>
      <c r="AA1491" s="331"/>
      <c r="AB1491" s="331"/>
      <c r="AF1491" s="331"/>
    </row>
    <row r="1492" spans="6:55">
      <c r="N1492" s="331"/>
      <c r="Z1492" s="331"/>
      <c r="AC1492" s="331"/>
      <c r="AG1492" s="331"/>
      <c r="AJ1492" s="331"/>
      <c r="AR1492" s="331"/>
      <c r="AS1492" s="331"/>
      <c r="AT1492" s="331"/>
      <c r="AU1492" s="331"/>
      <c r="AV1492" s="331"/>
      <c r="AW1492" s="331"/>
      <c r="AX1492" s="331"/>
      <c r="AY1492" s="331"/>
      <c r="AZ1492" s="331"/>
      <c r="BA1492" s="331"/>
      <c r="BB1492" s="331"/>
      <c r="BC1492" s="331"/>
    </row>
    <row r="1493" spans="6:55">
      <c r="K1493" s="331"/>
      <c r="N1493" s="331"/>
      <c r="V1493" s="331"/>
      <c r="W1493" s="331"/>
      <c r="AA1493" s="331"/>
      <c r="AD1493" s="331"/>
      <c r="AH1493" s="331"/>
      <c r="AI1493" s="331"/>
      <c r="AJ1493" s="331"/>
      <c r="AK1493" s="331"/>
      <c r="AM1493" s="331"/>
    </row>
    <row r="1494" spans="6:55">
      <c r="I1494" s="331"/>
      <c r="K1494" s="331"/>
      <c r="S1494" s="331"/>
      <c r="V1494" s="331"/>
      <c r="W1494" s="331"/>
      <c r="Z1494" s="331"/>
      <c r="AA1494" s="331"/>
      <c r="AI1494" s="331"/>
      <c r="AK1494" s="331"/>
      <c r="AU1494" s="331"/>
      <c r="AV1494" s="331"/>
      <c r="AW1494" s="331"/>
      <c r="AX1494" s="331"/>
      <c r="AY1494" s="331"/>
      <c r="AZ1494" s="331"/>
      <c r="BA1494" s="331"/>
      <c r="BB1494" s="331"/>
      <c r="BC1494" s="331"/>
    </row>
    <row r="1495" spans="6:55">
      <c r="F1495" s="331"/>
      <c r="K1495" s="331"/>
      <c r="R1495" s="331"/>
      <c r="S1495" s="331"/>
      <c r="AA1495" s="331"/>
      <c r="AD1495" s="331"/>
      <c r="AG1495" s="331"/>
      <c r="AO1495" s="331"/>
    </row>
    <row r="1496" spans="6:55">
      <c r="H1496" s="331"/>
      <c r="L1496" s="331"/>
      <c r="T1496" s="331"/>
      <c r="Z1496" s="331"/>
      <c r="AB1496" s="331"/>
      <c r="AD1496" s="331"/>
      <c r="AI1496" s="331"/>
      <c r="AL1496" s="331"/>
    </row>
    <row r="1497" spans="6:55">
      <c r="H1497" s="252"/>
      <c r="I1497" s="331"/>
      <c r="W1497" s="331"/>
      <c r="AC1497" s="331"/>
      <c r="AI1497" s="331"/>
      <c r="AK1497" s="331"/>
      <c r="AQ1497" s="331"/>
      <c r="AT1497" s="331"/>
    </row>
    <row r="1498" spans="6:55">
      <c r="I1498" s="331"/>
      <c r="K1498" s="331"/>
      <c r="Z1498" s="329"/>
      <c r="AC1498" s="331"/>
      <c r="AI1498" s="331"/>
    </row>
    <row r="1499" spans="6:55">
      <c r="L1499" s="331"/>
      <c r="R1499" s="331"/>
      <c r="U1499" s="331"/>
      <c r="Y1499" s="331"/>
      <c r="AA1499" s="331"/>
      <c r="AB1499" s="331"/>
      <c r="AC1499" s="331"/>
      <c r="AF1499" s="331"/>
      <c r="AK1499" s="331"/>
      <c r="AQ1499" s="331"/>
    </row>
    <row r="1500" spans="6:55">
      <c r="Q1500" s="331"/>
      <c r="X1500" s="331"/>
      <c r="AB1500" s="331"/>
      <c r="AC1500" s="331"/>
      <c r="AN1500" s="331"/>
      <c r="AP1500" s="331"/>
      <c r="AQ1500" s="331"/>
      <c r="AR1500" s="331"/>
      <c r="AS1500" s="331"/>
      <c r="AT1500" s="331"/>
      <c r="AU1500" s="331"/>
      <c r="AV1500" s="331"/>
      <c r="AW1500" s="331"/>
      <c r="AX1500" s="331"/>
      <c r="AY1500" s="331"/>
      <c r="AZ1500" s="331"/>
      <c r="BA1500" s="331"/>
      <c r="BB1500" s="331"/>
      <c r="BC1500" s="331"/>
    </row>
    <row r="1501" spans="6:55">
      <c r="R1501" s="331"/>
      <c r="AA1501" s="331"/>
      <c r="AC1501" s="331"/>
      <c r="AD1501" s="331"/>
      <c r="AF1501" s="331"/>
      <c r="AH1501" s="331"/>
      <c r="AN1501" s="331"/>
      <c r="AO1501" s="331"/>
      <c r="AP1501" s="331"/>
      <c r="AQ1501" s="331"/>
      <c r="AR1501" s="331"/>
      <c r="AS1501" s="331"/>
      <c r="AT1501" s="331"/>
      <c r="AU1501" s="331"/>
      <c r="AV1501" s="331"/>
      <c r="AW1501" s="331"/>
      <c r="AX1501" s="331"/>
      <c r="AY1501" s="331"/>
      <c r="AZ1501" s="331"/>
      <c r="BA1501" s="331"/>
      <c r="BB1501" s="331"/>
      <c r="BC1501" s="331"/>
    </row>
    <row r="1502" spans="6:55">
      <c r="R1502" s="331"/>
      <c r="V1502" s="331"/>
      <c r="AJ1502" s="331"/>
      <c r="AM1502" s="331"/>
      <c r="AO1502" s="331"/>
      <c r="AU1502" s="331"/>
      <c r="AV1502" s="331"/>
      <c r="AW1502" s="331"/>
      <c r="AX1502" s="331"/>
      <c r="AY1502" s="331"/>
      <c r="AZ1502" s="331"/>
      <c r="BA1502" s="331"/>
      <c r="BB1502" s="331"/>
      <c r="BC1502" s="331"/>
    </row>
    <row r="1503" spans="6:55">
      <c r="G1503" s="252"/>
      <c r="U1503" s="331"/>
      <c r="W1503" s="331"/>
      <c r="AA1503" s="331"/>
      <c r="AD1503" s="331"/>
      <c r="AG1503" s="331"/>
      <c r="AO1503" s="331"/>
    </row>
    <row r="1504" spans="6:55">
      <c r="F1504" s="331"/>
      <c r="K1504" s="331"/>
      <c r="L1504" s="331"/>
      <c r="N1504" s="331"/>
      <c r="O1504" s="331"/>
      <c r="Q1504" s="331"/>
      <c r="R1504" s="331"/>
      <c r="U1504" s="331"/>
      <c r="X1504" s="331"/>
      <c r="AA1504" s="331"/>
      <c r="AD1504" s="331"/>
      <c r="AF1504" s="331"/>
      <c r="AI1504" s="331"/>
      <c r="AK1504" s="331"/>
      <c r="AL1504" s="331"/>
    </row>
    <row r="1505" spans="3:55">
      <c r="E1505" s="252"/>
      <c r="I1505" s="331"/>
      <c r="Q1505" s="252"/>
      <c r="R1505" s="331"/>
      <c r="X1505" s="331"/>
      <c r="Y1505" s="331"/>
      <c r="AD1505" s="331"/>
      <c r="AH1505" s="331"/>
      <c r="AK1505" s="331"/>
    </row>
    <row r="1506" spans="3:55">
      <c r="C1506" s="252"/>
      <c r="K1506" s="331"/>
      <c r="M1506" s="331"/>
      <c r="O1506" s="331"/>
      <c r="R1506" s="331"/>
      <c r="S1506" s="331"/>
      <c r="AH1506" s="331"/>
      <c r="AL1506" s="331"/>
    </row>
    <row r="1507" spans="3:55">
      <c r="AA1507" s="331"/>
      <c r="AC1507" s="331"/>
      <c r="AF1507" s="331"/>
      <c r="AG1507" s="331"/>
      <c r="AK1507" s="331"/>
      <c r="AM1507" s="254"/>
    </row>
    <row r="1508" spans="3:55">
      <c r="V1508" s="331"/>
      <c r="W1508" s="331"/>
      <c r="AA1508" s="331"/>
      <c r="AD1508" s="331"/>
      <c r="AF1508" s="331"/>
      <c r="AK1508" s="331"/>
    </row>
    <row r="1509" spans="3:55">
      <c r="K1509" s="331"/>
      <c r="L1509" s="331"/>
      <c r="N1509" s="331"/>
      <c r="O1509" s="331"/>
      <c r="V1509" s="331"/>
      <c r="W1509" s="331"/>
      <c r="Z1509" s="331"/>
      <c r="AJ1509" s="331"/>
      <c r="AL1509" s="331"/>
      <c r="AO1509" s="331"/>
    </row>
    <row r="1510" spans="3:55">
      <c r="F1510" s="331"/>
      <c r="U1510" s="331"/>
      <c r="W1510" s="331"/>
      <c r="X1510" s="331"/>
      <c r="Z1510" s="331"/>
    </row>
    <row r="1511" spans="3:55">
      <c r="H1511" s="331"/>
      <c r="N1511" s="331"/>
      <c r="U1511" s="331"/>
      <c r="W1511" s="331"/>
      <c r="AE1511" s="331"/>
      <c r="AI1511" s="331"/>
    </row>
    <row r="1512" spans="3:55">
      <c r="G1512" s="331"/>
      <c r="K1512" s="331"/>
      <c r="V1512" s="331"/>
      <c r="W1512" s="331"/>
      <c r="X1512" s="331"/>
      <c r="AA1512" s="331"/>
      <c r="AK1512" s="331"/>
    </row>
    <row r="1513" spans="3:55">
      <c r="G1513" s="331"/>
      <c r="H1513" s="331"/>
      <c r="M1513" s="331"/>
      <c r="R1513" s="331"/>
      <c r="AD1513" s="331"/>
      <c r="AF1513" s="331"/>
      <c r="AH1513" s="331"/>
      <c r="AM1513" s="331"/>
      <c r="AP1513" s="331"/>
    </row>
    <row r="1514" spans="3:55">
      <c r="Q1514" s="331"/>
      <c r="V1514" s="331"/>
      <c r="AA1514" s="331"/>
      <c r="AC1514" s="331"/>
      <c r="AI1514" s="331"/>
    </row>
    <row r="1515" spans="3:55">
      <c r="E1515" s="331"/>
      <c r="J1515" s="252"/>
      <c r="P1515" s="331"/>
      <c r="R1515" s="331"/>
      <c r="T1515" s="331"/>
      <c r="X1515" s="331"/>
      <c r="AD1515" s="331"/>
      <c r="AL1515" s="331"/>
      <c r="AP1515" s="331"/>
    </row>
    <row r="1516" spans="3:55">
      <c r="H1516" s="331"/>
      <c r="Q1516" s="331"/>
      <c r="Y1516" s="331"/>
      <c r="AC1516" s="331"/>
      <c r="AD1516" s="331"/>
      <c r="AR1516" s="331"/>
      <c r="AS1516" s="331"/>
    </row>
    <row r="1517" spans="3:55">
      <c r="J1517" s="331"/>
      <c r="Q1517" s="331"/>
      <c r="S1517" s="331"/>
      <c r="X1517" s="331"/>
      <c r="AF1517" s="331"/>
      <c r="AL1517" s="331"/>
      <c r="AN1517" s="331"/>
    </row>
    <row r="1518" spans="3:55">
      <c r="P1518" s="331"/>
      <c r="Z1518" s="331"/>
      <c r="AC1518" s="331"/>
      <c r="AD1518" s="331"/>
      <c r="AF1518" s="331"/>
      <c r="AH1518" s="331"/>
      <c r="AN1518" s="331"/>
      <c r="AP1518" s="331"/>
      <c r="AQ1518" s="331"/>
      <c r="AR1518" s="331"/>
      <c r="AS1518" s="331"/>
      <c r="AT1518" s="331"/>
      <c r="AU1518" s="331"/>
      <c r="AV1518" s="331"/>
      <c r="AW1518" s="331"/>
      <c r="AX1518" s="331"/>
      <c r="AY1518" s="331"/>
      <c r="AZ1518" s="331"/>
      <c r="BA1518" s="331"/>
      <c r="BB1518" s="331"/>
      <c r="BC1518" s="331"/>
    </row>
    <row r="1519" spans="3:55">
      <c r="Y1519" s="331"/>
      <c r="AE1519" s="331"/>
      <c r="AG1519" s="331"/>
      <c r="AO1519" s="331"/>
    </row>
    <row r="1520" spans="3:55">
      <c r="X1520" s="331"/>
      <c r="Y1520" s="331"/>
      <c r="AD1520" s="331"/>
      <c r="AH1520" s="331"/>
      <c r="AM1520" s="331"/>
      <c r="AN1520" s="331"/>
      <c r="AO1520" s="331"/>
      <c r="AP1520" s="331"/>
      <c r="AQ1520" s="331"/>
      <c r="AR1520" s="331"/>
      <c r="AS1520" s="331"/>
      <c r="AT1520" s="331"/>
      <c r="AU1520" s="331"/>
      <c r="AV1520" s="331"/>
      <c r="AW1520" s="331"/>
      <c r="AX1520" s="331"/>
      <c r="AY1520" s="331"/>
      <c r="AZ1520" s="331"/>
      <c r="BA1520" s="331"/>
      <c r="BB1520" s="331"/>
      <c r="BC1520" s="331"/>
    </row>
    <row r="1521" spans="3:55">
      <c r="R1521" s="252"/>
      <c r="T1521" s="331"/>
      <c r="W1521" s="331"/>
      <c r="Y1521" s="331"/>
      <c r="AG1521" s="331"/>
      <c r="AI1521" s="331"/>
      <c r="AM1521" s="331"/>
      <c r="AP1521" s="331"/>
    </row>
    <row r="1522" spans="3:55">
      <c r="T1522" s="331"/>
      <c r="AK1522" s="331"/>
      <c r="AL1522" s="331"/>
      <c r="AM1522" s="331"/>
      <c r="AN1522" s="331"/>
      <c r="AO1522" s="331"/>
      <c r="AP1522" s="331"/>
      <c r="AQ1522" s="331"/>
      <c r="AR1522" s="331"/>
      <c r="AS1522" s="331"/>
      <c r="AT1522" s="331"/>
      <c r="AU1522" s="331"/>
      <c r="AV1522" s="331"/>
      <c r="AW1522" s="331"/>
      <c r="AX1522" s="331"/>
      <c r="AY1522" s="331"/>
      <c r="AZ1522" s="331"/>
      <c r="BA1522" s="331"/>
      <c r="BB1522" s="331"/>
      <c r="BC1522" s="331"/>
    </row>
    <row r="1523" spans="3:55">
      <c r="C1523" s="331"/>
      <c r="K1523" s="331"/>
      <c r="R1523" s="331"/>
      <c r="V1523" s="331"/>
      <c r="AE1523" s="331"/>
      <c r="AG1523" s="331"/>
      <c r="AH1523" s="331"/>
      <c r="AI1523" s="331"/>
      <c r="AK1523" s="331"/>
      <c r="AO1523" s="331"/>
    </row>
    <row r="1524" spans="3:55">
      <c r="K1524" s="331"/>
      <c r="N1524" s="331"/>
      <c r="V1524" s="331"/>
      <c r="AD1524" s="331"/>
      <c r="AJ1524" s="331"/>
      <c r="AL1524" s="331"/>
      <c r="AO1524" s="331"/>
      <c r="AQ1524" s="331"/>
    </row>
    <row r="1525" spans="3:55">
      <c r="K1525" s="252"/>
      <c r="W1525" s="331"/>
      <c r="AA1525" s="331"/>
      <c r="AP1525" s="331"/>
      <c r="AQ1525" s="331"/>
      <c r="AR1525" s="331"/>
      <c r="AS1525" s="331"/>
      <c r="AT1525" s="331"/>
      <c r="AU1525" s="331"/>
      <c r="AV1525" s="331"/>
      <c r="AW1525" s="331"/>
      <c r="AX1525" s="331"/>
      <c r="AY1525" s="331"/>
      <c r="AZ1525" s="331"/>
      <c r="BA1525" s="331"/>
      <c r="BB1525" s="331"/>
      <c r="BC1525" s="331"/>
    </row>
    <row r="1526" spans="3:55">
      <c r="K1526" s="331"/>
      <c r="V1526" s="331"/>
      <c r="W1526" s="331"/>
      <c r="Z1526" s="331"/>
      <c r="AB1526" s="331"/>
      <c r="AI1526" s="331"/>
    </row>
    <row r="1527" spans="3:55">
      <c r="D1527" s="331"/>
      <c r="J1527" s="331"/>
      <c r="K1527" s="331"/>
      <c r="T1527" s="331"/>
      <c r="W1527" s="331"/>
      <c r="X1527" s="331"/>
      <c r="Y1527" s="331"/>
      <c r="AL1527" s="331"/>
    </row>
    <row r="1528" spans="3:55">
      <c r="I1528" s="331"/>
      <c r="N1528" s="331"/>
      <c r="R1528" s="331"/>
      <c r="S1528" s="331"/>
      <c r="W1528" s="331"/>
      <c r="X1528" s="331"/>
      <c r="Y1528" s="331"/>
      <c r="AB1528" s="331"/>
      <c r="AC1528" s="331"/>
      <c r="AH1528" s="331"/>
      <c r="AJ1528" s="331"/>
    </row>
    <row r="1529" spans="3:55">
      <c r="J1529" s="331"/>
      <c r="P1529" s="331"/>
      <c r="AD1529" s="331"/>
      <c r="AF1529" s="331"/>
      <c r="AH1529" s="331"/>
    </row>
    <row r="1530" spans="3:55">
      <c r="D1530" s="331"/>
      <c r="N1530" s="331"/>
      <c r="S1530" s="331"/>
      <c r="AA1530" s="331"/>
      <c r="AD1530" s="331"/>
      <c r="AI1530" s="331"/>
      <c r="AJ1530" s="331"/>
      <c r="AP1530" s="331"/>
    </row>
    <row r="1531" spans="3:55">
      <c r="G1531" s="331"/>
      <c r="R1531" s="331"/>
      <c r="U1531" s="331"/>
      <c r="V1531" s="331"/>
      <c r="X1531" s="331"/>
      <c r="Y1531" s="331"/>
      <c r="Z1531" s="331"/>
      <c r="AA1531" s="331"/>
      <c r="AB1531" s="331"/>
      <c r="AC1531" s="331"/>
      <c r="AD1531" s="331"/>
    </row>
    <row r="1532" spans="3:55">
      <c r="H1532" s="331"/>
      <c r="K1532" s="331"/>
      <c r="O1532" s="331"/>
      <c r="S1532" s="331"/>
      <c r="AF1532" s="331"/>
      <c r="AK1532" s="331"/>
      <c r="AM1532" s="331"/>
    </row>
    <row r="1533" spans="3:55">
      <c r="H1533" s="331"/>
      <c r="J1533" s="331"/>
      <c r="N1533" s="331"/>
      <c r="V1533" s="331"/>
      <c r="AA1533" s="331"/>
      <c r="AB1533" s="331"/>
      <c r="AD1533" s="331"/>
      <c r="AF1533" s="331"/>
    </row>
    <row r="1534" spans="3:55">
      <c r="K1534" s="331"/>
      <c r="N1534" s="331"/>
      <c r="R1534" s="331"/>
      <c r="U1534" s="331"/>
      <c r="W1534" s="331"/>
      <c r="Y1534" s="331"/>
      <c r="AC1534" s="331"/>
      <c r="AE1534" s="331"/>
      <c r="AI1534" s="331"/>
      <c r="AK1534" s="331"/>
      <c r="AL1534" s="331"/>
      <c r="AM1534" s="331"/>
      <c r="AN1534" s="331"/>
      <c r="AO1534" s="331"/>
      <c r="AP1534" s="331"/>
      <c r="AQ1534" s="331"/>
      <c r="AR1534" s="331"/>
      <c r="AS1534" s="331"/>
      <c r="AT1534" s="331"/>
      <c r="AU1534" s="331"/>
      <c r="AV1534" s="331"/>
      <c r="AW1534" s="331"/>
      <c r="AX1534" s="331"/>
      <c r="AY1534" s="331"/>
      <c r="AZ1534" s="331"/>
      <c r="BA1534" s="331"/>
      <c r="BB1534" s="331"/>
      <c r="BC1534" s="331"/>
    </row>
    <row r="1535" spans="3:55">
      <c r="L1535" s="331"/>
      <c r="N1535" s="331"/>
      <c r="R1535" s="331"/>
      <c r="V1535" s="331"/>
      <c r="W1535" s="331"/>
      <c r="Y1535" s="252"/>
      <c r="AA1535" s="331"/>
      <c r="AB1535" s="331"/>
      <c r="AD1535" s="331"/>
      <c r="AE1535" s="331"/>
      <c r="AJ1535" s="331"/>
      <c r="AT1535" s="331"/>
    </row>
    <row r="1536" spans="3:55">
      <c r="K1536" s="331"/>
      <c r="T1536" s="331"/>
      <c r="U1536" s="331"/>
      <c r="X1536" s="331"/>
      <c r="AA1536" s="331"/>
      <c r="AF1536" s="331"/>
      <c r="AJ1536" s="331"/>
      <c r="AM1536" s="331"/>
      <c r="AQ1536" s="331"/>
    </row>
    <row r="1537" spans="5:55">
      <c r="K1537" s="331"/>
      <c r="Q1537" s="331"/>
      <c r="Y1537" s="331"/>
      <c r="AG1537" s="331"/>
      <c r="AJ1537" s="331"/>
    </row>
    <row r="1538" spans="5:55">
      <c r="E1538" s="331"/>
      <c r="F1538" s="331"/>
      <c r="T1538" s="331"/>
      <c r="X1538" s="331"/>
      <c r="AB1538" s="331"/>
      <c r="AD1538" s="331"/>
      <c r="AE1538" s="331"/>
      <c r="AN1538" s="331"/>
      <c r="AT1538" s="331"/>
    </row>
    <row r="1539" spans="5:55">
      <c r="E1539" s="331"/>
      <c r="N1539" s="331"/>
      <c r="AE1539" s="331"/>
      <c r="AF1539" s="331"/>
      <c r="AI1539" s="331"/>
      <c r="AT1539" s="331"/>
    </row>
    <row r="1540" spans="5:55">
      <c r="H1540" s="331"/>
      <c r="I1540" s="331"/>
      <c r="L1540" s="331"/>
      <c r="N1540" s="331"/>
      <c r="O1540" s="331"/>
      <c r="P1540" s="331"/>
      <c r="T1540" s="331"/>
      <c r="X1540" s="331"/>
      <c r="AB1540" s="331"/>
      <c r="AD1540" s="331"/>
      <c r="AF1540" s="331"/>
      <c r="AI1540" s="331"/>
      <c r="AK1540" s="331"/>
      <c r="AT1540" s="331"/>
    </row>
    <row r="1541" spans="5:55">
      <c r="N1541" s="331"/>
      <c r="Q1541" s="331"/>
      <c r="W1541" s="331"/>
      <c r="X1541" s="331"/>
      <c r="AC1541" s="331"/>
      <c r="AD1541" s="331"/>
      <c r="AI1541" s="331"/>
      <c r="AN1541" s="331"/>
      <c r="AP1541" s="331"/>
    </row>
    <row r="1542" spans="5:55">
      <c r="S1542" s="331"/>
      <c r="X1542" s="331"/>
      <c r="Y1542" s="331"/>
      <c r="AB1542" s="331"/>
      <c r="AD1542" s="331"/>
    </row>
    <row r="1543" spans="5:55">
      <c r="K1543" s="331"/>
      <c r="L1543" s="331"/>
      <c r="R1543" s="331"/>
      <c r="T1543" s="331"/>
      <c r="Z1543" s="331"/>
      <c r="AA1543" s="331"/>
      <c r="AD1543" s="331"/>
      <c r="AK1543" s="331"/>
      <c r="AL1543" s="331"/>
    </row>
    <row r="1544" spans="5:55">
      <c r="AI1544" s="331"/>
      <c r="AT1544" s="331"/>
    </row>
    <row r="1545" spans="5:55">
      <c r="K1545" s="331"/>
      <c r="S1545" s="331"/>
      <c r="T1545" s="331"/>
      <c r="U1545" s="331"/>
      <c r="W1545" s="331"/>
      <c r="AB1545" s="331"/>
      <c r="AC1545" s="331"/>
      <c r="AJ1545" s="331"/>
      <c r="AK1545" s="331"/>
      <c r="AL1545" s="331"/>
      <c r="AM1545" s="331"/>
      <c r="AN1545" s="331"/>
      <c r="AO1545" s="331"/>
      <c r="AP1545" s="331"/>
      <c r="AQ1545" s="331"/>
      <c r="AR1545" s="331"/>
      <c r="AS1545" s="331"/>
      <c r="AT1545" s="331"/>
      <c r="AU1545" s="331"/>
      <c r="AV1545" s="331"/>
      <c r="AW1545" s="331"/>
      <c r="AX1545" s="331"/>
      <c r="AY1545" s="331"/>
      <c r="AZ1545" s="331"/>
      <c r="BA1545" s="331"/>
      <c r="BB1545" s="331"/>
      <c r="BC1545" s="331"/>
    </row>
    <row r="1546" spans="5:55">
      <c r="P1546" s="331"/>
      <c r="S1546" s="329"/>
      <c r="W1546" s="331"/>
      <c r="Y1546" s="331"/>
      <c r="AF1546" s="331"/>
      <c r="AO1546" s="331"/>
    </row>
    <row r="1547" spans="5:55">
      <c r="I1547" s="331"/>
      <c r="K1547" s="331"/>
      <c r="N1547" s="331"/>
      <c r="O1547" s="331"/>
      <c r="P1547" s="331"/>
      <c r="R1547" s="331"/>
      <c r="T1547" s="331"/>
      <c r="W1547" s="331"/>
      <c r="Y1547" s="331"/>
      <c r="AB1547" s="331"/>
      <c r="AC1547" s="331"/>
      <c r="AI1547" s="331"/>
      <c r="AL1547" s="331"/>
      <c r="AM1547" s="331"/>
      <c r="AT1547" s="331"/>
    </row>
    <row r="1548" spans="5:55">
      <c r="K1548" s="331"/>
      <c r="L1548" s="331"/>
      <c r="R1548" s="331"/>
      <c r="W1548" s="331"/>
      <c r="X1548" s="331"/>
      <c r="AA1548" s="331"/>
      <c r="AD1548" s="331"/>
      <c r="AE1548" s="331"/>
      <c r="AG1548" s="331"/>
    </row>
    <row r="1549" spans="5:55">
      <c r="F1549" s="331"/>
      <c r="X1549" s="331"/>
      <c r="AA1549" s="331"/>
      <c r="AI1549" s="331"/>
      <c r="AO1549" s="331"/>
      <c r="AT1549" s="331"/>
    </row>
    <row r="1550" spans="5:55">
      <c r="E1550" s="331"/>
      <c r="I1550" s="331"/>
      <c r="N1550" s="331"/>
      <c r="R1550" s="331"/>
      <c r="T1550" s="331"/>
      <c r="W1550" s="331"/>
      <c r="AC1550" s="331"/>
      <c r="AF1550" s="331"/>
      <c r="AM1550" s="331"/>
    </row>
    <row r="1551" spans="5:55">
      <c r="T1551" s="331"/>
      <c r="AC1551" s="331"/>
      <c r="AD1551" s="331"/>
      <c r="AI1551" s="331"/>
      <c r="AL1551" s="331"/>
      <c r="AM1551" s="331"/>
    </row>
    <row r="1552" spans="5:55">
      <c r="S1552" s="331"/>
      <c r="W1552" s="331"/>
      <c r="X1552" s="331"/>
      <c r="Z1552" s="331"/>
      <c r="AA1552" s="331"/>
      <c r="AD1552" s="331"/>
      <c r="AP1552" s="331"/>
      <c r="AQ1552" s="331"/>
    </row>
    <row r="1553" spans="3:46">
      <c r="I1553" s="331"/>
      <c r="S1553" s="331"/>
      <c r="AB1553" s="331"/>
      <c r="AC1553" s="331"/>
      <c r="AG1553" s="331"/>
      <c r="AH1553" s="331"/>
      <c r="AI1553" s="331"/>
      <c r="AK1553" s="331"/>
      <c r="AP1553" s="331"/>
      <c r="AT1553" s="331"/>
    </row>
    <row r="1554" spans="3:46">
      <c r="S1554" s="331"/>
      <c r="Y1554" s="331"/>
      <c r="AA1554" s="331"/>
      <c r="AG1554" s="331"/>
      <c r="AK1554" s="331"/>
    </row>
    <row r="1555" spans="3:46">
      <c r="H1555" s="331"/>
      <c r="N1555" s="331"/>
      <c r="R1555" s="331"/>
      <c r="T1555" s="331"/>
      <c r="Y1555" s="331"/>
      <c r="AB1555" s="331"/>
      <c r="AH1555" s="331"/>
    </row>
    <row r="1556" spans="3:46">
      <c r="O1556" s="331"/>
      <c r="U1556" s="331"/>
      <c r="W1556" s="331"/>
      <c r="AA1556" s="331"/>
      <c r="AD1556" s="331"/>
    </row>
    <row r="1557" spans="3:46">
      <c r="Z1557" s="331"/>
      <c r="AA1557" s="331"/>
      <c r="AD1557" s="331"/>
      <c r="AF1557" s="331"/>
    </row>
    <row r="1558" spans="3:46">
      <c r="V1558" s="331"/>
      <c r="W1558" s="331"/>
    </row>
    <row r="1559" spans="3:46">
      <c r="J1559" s="331"/>
      <c r="N1559" s="331"/>
      <c r="T1559" s="331"/>
      <c r="V1559" s="331"/>
      <c r="W1559" s="331"/>
      <c r="AA1559" s="331"/>
    </row>
    <row r="1560" spans="3:46">
      <c r="G1560" s="331"/>
      <c r="L1560" s="331"/>
      <c r="S1560" s="331"/>
      <c r="X1560" s="252"/>
      <c r="Y1560" s="331"/>
      <c r="Z1560" s="331"/>
      <c r="AK1560" s="331"/>
    </row>
    <row r="1561" spans="3:46">
      <c r="K1561" s="331"/>
      <c r="R1561" s="331"/>
      <c r="V1561" s="331"/>
      <c r="AH1561" s="331"/>
    </row>
    <row r="1562" spans="3:46">
      <c r="I1562" s="331"/>
      <c r="P1562" s="331"/>
      <c r="Q1562" s="331"/>
      <c r="R1562" s="331"/>
      <c r="S1562" s="331"/>
      <c r="U1562" s="252"/>
      <c r="X1562" s="331"/>
      <c r="Y1562" s="331"/>
      <c r="AB1562" s="331"/>
      <c r="AH1562" s="331"/>
      <c r="AI1562" s="331"/>
      <c r="AK1562" s="331"/>
    </row>
    <row r="1563" spans="3:46">
      <c r="H1563" s="331"/>
      <c r="O1563" s="331"/>
      <c r="T1563" s="331"/>
      <c r="W1563" s="331"/>
      <c r="AB1563" s="331"/>
      <c r="AC1563" s="331"/>
      <c r="AD1563" s="331"/>
      <c r="AJ1563" s="331"/>
      <c r="AK1563" s="331"/>
    </row>
    <row r="1564" spans="3:46">
      <c r="T1564" s="331"/>
      <c r="U1564" s="331"/>
      <c r="V1564" s="331"/>
      <c r="W1564" s="331"/>
      <c r="AC1564" s="331"/>
      <c r="AF1564" s="331"/>
      <c r="AG1564" s="331"/>
      <c r="AH1564" s="331"/>
      <c r="AK1564" s="331"/>
      <c r="AM1564" s="331"/>
      <c r="AO1564" s="331"/>
    </row>
    <row r="1565" spans="3:46">
      <c r="S1565" s="331"/>
      <c r="Z1565" s="331"/>
      <c r="AK1565" s="331"/>
    </row>
    <row r="1566" spans="3:46">
      <c r="O1566" s="331"/>
      <c r="P1566" s="331"/>
      <c r="R1566" s="331"/>
      <c r="S1566" s="331"/>
      <c r="W1566" s="331"/>
      <c r="Y1566" s="331"/>
      <c r="AF1566" s="331"/>
      <c r="AG1566" s="331"/>
      <c r="AI1566" s="331"/>
      <c r="AJ1566" s="331"/>
      <c r="AK1566" s="331"/>
      <c r="AM1566" s="331"/>
    </row>
    <row r="1567" spans="3:46">
      <c r="C1567" s="252"/>
      <c r="K1567" s="331"/>
      <c r="O1567" s="331"/>
      <c r="V1567" s="331"/>
      <c r="W1567" s="331"/>
      <c r="Y1567" s="331"/>
      <c r="AJ1567" s="331"/>
      <c r="AL1567" s="331"/>
      <c r="AM1567" s="331"/>
      <c r="AO1567" s="331"/>
    </row>
    <row r="1568" spans="3:46">
      <c r="AC1568" s="331"/>
      <c r="AG1568" s="331"/>
      <c r="AH1568" s="331"/>
      <c r="AT1568" s="331"/>
    </row>
    <row r="1569" spans="4:55">
      <c r="O1569" s="331"/>
      <c r="S1569" s="331"/>
      <c r="Y1569" s="331"/>
      <c r="Z1569" s="331"/>
      <c r="AB1569" s="331"/>
      <c r="AC1569" s="331"/>
      <c r="AI1569" s="331"/>
    </row>
    <row r="1570" spans="4:55">
      <c r="D1570" s="331"/>
      <c r="P1570" s="331"/>
      <c r="Z1570" s="331"/>
      <c r="AJ1570" s="331"/>
      <c r="AK1570" s="331"/>
    </row>
    <row r="1571" spans="4:55">
      <c r="K1571" s="331"/>
      <c r="Q1571" s="331"/>
      <c r="R1571" s="331"/>
      <c r="T1571" s="331"/>
      <c r="V1571" s="329"/>
      <c r="W1571" s="331"/>
      <c r="AA1571" s="331"/>
      <c r="AB1571" s="331"/>
      <c r="AI1571" s="331"/>
      <c r="AJ1571" s="331"/>
      <c r="AU1571" s="331"/>
      <c r="AV1571" s="331"/>
      <c r="AW1571" s="331"/>
      <c r="AX1571" s="331"/>
      <c r="AY1571" s="331"/>
      <c r="AZ1571" s="331"/>
      <c r="BA1571" s="331"/>
      <c r="BB1571" s="331"/>
      <c r="BC1571" s="331"/>
    </row>
    <row r="1572" spans="4:55">
      <c r="D1572" s="331"/>
      <c r="I1572" s="331"/>
      <c r="N1572" s="331"/>
      <c r="S1572" s="331"/>
      <c r="V1572" s="331"/>
      <c r="W1572" s="331"/>
      <c r="AA1572" s="331"/>
      <c r="AP1572" s="331"/>
      <c r="AQ1572" s="331"/>
    </row>
    <row r="1573" spans="4:55">
      <c r="Q1573" s="331"/>
      <c r="R1573" s="331"/>
      <c r="V1573" s="331"/>
      <c r="Y1573" s="331"/>
    </row>
    <row r="1574" spans="4:55">
      <c r="I1574" s="331"/>
      <c r="K1574" s="331"/>
      <c r="N1574" s="331"/>
      <c r="O1574" s="331"/>
      <c r="Q1574" s="331"/>
      <c r="S1574" s="331"/>
      <c r="T1574" s="331"/>
      <c r="U1574" s="331"/>
      <c r="W1574" s="331"/>
      <c r="Y1574" s="331"/>
      <c r="AB1574" s="331"/>
      <c r="AF1574" s="331"/>
      <c r="AG1574" s="331"/>
      <c r="AO1574" s="331"/>
    </row>
    <row r="1575" spans="4:55">
      <c r="L1575" s="331"/>
      <c r="V1575" s="331"/>
      <c r="X1575" s="331"/>
      <c r="Y1575" s="331"/>
      <c r="AA1575" s="331"/>
    </row>
    <row r="1576" spans="4:55">
      <c r="D1576" s="331"/>
      <c r="P1576" s="331"/>
      <c r="R1576" s="331"/>
      <c r="S1576" s="331"/>
      <c r="U1576" s="331"/>
      <c r="AB1576" s="331"/>
      <c r="AE1576" s="331"/>
      <c r="AK1576" s="331"/>
      <c r="AL1576" s="331"/>
      <c r="AM1576" s="331"/>
      <c r="AN1576" s="331"/>
      <c r="AO1576" s="331"/>
      <c r="AP1576" s="331"/>
      <c r="AQ1576" s="331"/>
      <c r="AR1576" s="331"/>
      <c r="AS1576" s="331"/>
      <c r="AT1576" s="331"/>
      <c r="AU1576" s="331"/>
      <c r="AV1576" s="331"/>
      <c r="AW1576" s="331"/>
      <c r="AX1576" s="331"/>
      <c r="AY1576" s="331"/>
      <c r="AZ1576" s="331"/>
      <c r="BA1576" s="331"/>
      <c r="BB1576" s="331"/>
      <c r="BC1576" s="331"/>
    </row>
    <row r="1577" spans="4:55">
      <c r="R1577" s="331"/>
      <c r="U1577" s="331"/>
      <c r="V1577" s="331"/>
      <c r="W1577" s="331"/>
      <c r="X1577" s="331"/>
      <c r="AD1577" s="331"/>
      <c r="AL1577" s="331"/>
    </row>
    <row r="1578" spans="4:55">
      <c r="K1578" s="331"/>
      <c r="R1578" s="331"/>
      <c r="S1578" s="331"/>
      <c r="T1578" s="331"/>
      <c r="X1578" s="331"/>
      <c r="AB1578" s="331"/>
      <c r="AD1578" s="331"/>
    </row>
    <row r="1579" spans="4:55">
      <c r="F1579" s="331"/>
      <c r="Q1579" s="331"/>
      <c r="R1579" s="331"/>
      <c r="X1579" s="331"/>
      <c r="Z1579" s="331"/>
      <c r="AB1579" s="331"/>
      <c r="AD1579" s="331"/>
      <c r="AK1579" s="331"/>
    </row>
    <row r="1580" spans="4:55">
      <c r="F1580" s="331"/>
      <c r="M1580" s="331"/>
      <c r="R1580" s="331"/>
      <c r="U1580" s="331"/>
      <c r="W1580" s="331"/>
      <c r="Y1580" s="331"/>
      <c r="Z1580" s="331"/>
      <c r="AB1580" s="331"/>
      <c r="AC1580" s="331"/>
      <c r="AD1580" s="331"/>
      <c r="AG1580" s="331"/>
      <c r="AN1580" s="331"/>
    </row>
    <row r="1581" spans="4:55">
      <c r="J1581" s="331"/>
      <c r="M1581" s="331"/>
      <c r="N1581" s="331"/>
      <c r="AF1581" s="331"/>
      <c r="AI1581" s="331"/>
      <c r="AM1581" s="331"/>
    </row>
    <row r="1582" spans="4:55">
      <c r="G1582" s="331"/>
      <c r="X1582" s="331"/>
      <c r="Y1582" s="331"/>
      <c r="AB1582" s="331"/>
      <c r="AD1582" s="331"/>
      <c r="AT1582" s="331"/>
    </row>
    <row r="1583" spans="4:55">
      <c r="N1583" s="331"/>
      <c r="S1583" s="331"/>
      <c r="U1583" s="331"/>
      <c r="V1583" s="331"/>
      <c r="AC1583" s="331"/>
      <c r="AI1583" s="331"/>
    </row>
    <row r="1584" spans="4:55">
      <c r="J1584" s="331"/>
      <c r="Q1584" s="331"/>
      <c r="X1584" s="331"/>
      <c r="Y1584" s="331"/>
      <c r="Z1584" s="331"/>
      <c r="AD1584" s="331"/>
      <c r="AL1584" s="331"/>
      <c r="AT1584" s="331"/>
    </row>
    <row r="1585" spans="5:55">
      <c r="E1585" s="329"/>
      <c r="H1585" s="331"/>
      <c r="L1585" s="331"/>
      <c r="O1585" s="331"/>
      <c r="Q1585" s="331"/>
      <c r="S1585" s="331"/>
      <c r="Y1585" s="331"/>
      <c r="Z1585" s="331"/>
      <c r="AA1585" s="252"/>
      <c r="AC1585" s="331"/>
      <c r="AI1585" s="331"/>
      <c r="AN1585" s="331"/>
    </row>
    <row r="1586" spans="5:55">
      <c r="P1586" s="331"/>
      <c r="R1586" s="331"/>
      <c r="S1586" s="331"/>
      <c r="Y1586" s="331"/>
      <c r="Z1586" s="331"/>
      <c r="AH1586" s="331"/>
      <c r="AI1586" s="331"/>
      <c r="AM1586" s="331"/>
    </row>
    <row r="1587" spans="5:55">
      <c r="U1587" s="331"/>
      <c r="Y1587" s="331"/>
      <c r="AA1587" s="331"/>
      <c r="AC1587" s="331"/>
      <c r="AK1587" s="331"/>
      <c r="AL1587" s="331"/>
      <c r="AM1587" s="331"/>
      <c r="AN1587" s="331"/>
      <c r="AO1587" s="331"/>
      <c r="AP1587" s="331"/>
      <c r="AQ1587" s="331"/>
      <c r="AR1587" s="331"/>
      <c r="AS1587" s="331"/>
      <c r="AT1587" s="331"/>
      <c r="AU1587" s="331"/>
      <c r="AV1587" s="331"/>
      <c r="AW1587" s="331"/>
      <c r="AX1587" s="331"/>
      <c r="AY1587" s="331"/>
      <c r="AZ1587" s="331"/>
      <c r="BA1587" s="331"/>
      <c r="BB1587" s="331"/>
      <c r="BC1587" s="331"/>
    </row>
    <row r="1588" spans="5:55">
      <c r="K1588" s="331"/>
      <c r="S1588" s="331"/>
      <c r="W1588" s="331"/>
    </row>
    <row r="1589" spans="5:55">
      <c r="E1589" s="331"/>
      <c r="O1589" s="331"/>
      <c r="Q1589" s="331"/>
      <c r="Y1589" s="331"/>
      <c r="AG1589" s="331"/>
      <c r="AH1589" s="331"/>
      <c r="AM1589" s="331"/>
      <c r="AO1589" s="331"/>
    </row>
    <row r="1590" spans="5:55">
      <c r="X1590" s="331"/>
      <c r="Y1590" s="331"/>
      <c r="AH1590" s="252"/>
      <c r="AR1590" s="331"/>
      <c r="AS1590" s="331"/>
      <c r="AT1590" s="331"/>
      <c r="AU1590" s="331"/>
      <c r="AV1590" s="331"/>
      <c r="AW1590" s="331"/>
      <c r="AX1590" s="331"/>
      <c r="AY1590" s="331"/>
      <c r="AZ1590" s="331"/>
      <c r="BA1590" s="331"/>
      <c r="BB1590" s="331"/>
      <c r="BC1590" s="331"/>
    </row>
    <row r="1591" spans="5:55">
      <c r="V1591" s="331"/>
      <c r="X1591" s="331"/>
      <c r="AB1591" s="331"/>
      <c r="AD1591" s="331"/>
      <c r="AE1591" s="331"/>
      <c r="AI1591" s="331"/>
      <c r="AQ1591" s="331"/>
    </row>
    <row r="1592" spans="5:55">
      <c r="O1592" s="331"/>
      <c r="P1592" s="331"/>
      <c r="S1592" s="331"/>
      <c r="X1592" s="331"/>
      <c r="Y1592" s="331"/>
      <c r="AB1592" s="331"/>
      <c r="AJ1592" s="331"/>
      <c r="AK1592" s="331"/>
      <c r="AL1592" s="331"/>
      <c r="AM1592" s="331"/>
      <c r="AN1592" s="331"/>
      <c r="AO1592" s="331"/>
      <c r="AP1592" s="331"/>
      <c r="AQ1592" s="331"/>
      <c r="AR1592" s="331"/>
      <c r="AS1592" s="331"/>
      <c r="AT1592" s="331"/>
      <c r="AU1592" s="331"/>
      <c r="AV1592" s="331"/>
      <c r="AW1592" s="331"/>
      <c r="AX1592" s="331"/>
      <c r="AY1592" s="331"/>
      <c r="AZ1592" s="331"/>
      <c r="BA1592" s="331"/>
      <c r="BB1592" s="331"/>
      <c r="BC1592" s="331"/>
    </row>
    <row r="1593" spans="5:55">
      <c r="J1593" s="331"/>
      <c r="O1593" s="331"/>
      <c r="Q1593" s="331"/>
      <c r="S1593" s="331"/>
      <c r="V1593" s="331"/>
      <c r="AF1593" s="331"/>
      <c r="AO1593" s="331"/>
      <c r="AP1593" s="331"/>
      <c r="AQ1593" s="331"/>
      <c r="AR1593" s="331"/>
      <c r="AS1593" s="331"/>
      <c r="AT1593" s="331"/>
      <c r="AU1593" s="331"/>
      <c r="AV1593" s="331"/>
      <c r="AW1593" s="331"/>
      <c r="AX1593" s="331"/>
      <c r="AY1593" s="331"/>
      <c r="AZ1593" s="331"/>
      <c r="BA1593" s="331"/>
      <c r="BB1593" s="331"/>
      <c r="BC1593" s="331"/>
    </row>
    <row r="1594" spans="5:55">
      <c r="V1594" s="331"/>
      <c r="W1594" s="331"/>
      <c r="AA1594" s="331"/>
      <c r="AC1594" s="331"/>
      <c r="AF1594" s="331"/>
      <c r="AJ1594" s="331"/>
      <c r="AL1594" s="331"/>
    </row>
    <row r="1595" spans="5:55">
      <c r="I1595" s="331"/>
      <c r="M1595" s="331"/>
      <c r="R1595" s="331"/>
      <c r="U1595" s="331"/>
      <c r="W1595" s="331"/>
      <c r="Y1595" s="331"/>
      <c r="Z1595" s="331"/>
      <c r="AH1595" s="331"/>
    </row>
    <row r="1596" spans="5:55">
      <c r="J1596" s="331"/>
      <c r="X1596" s="331"/>
      <c r="Y1596" s="331"/>
      <c r="AM1596" s="331"/>
    </row>
    <row r="1597" spans="5:55">
      <c r="N1597" s="331"/>
      <c r="S1597" s="331"/>
      <c r="W1597" s="331"/>
      <c r="X1597" s="331"/>
      <c r="Z1597" s="331"/>
      <c r="AA1597" s="331"/>
      <c r="AD1597" s="331"/>
      <c r="AM1597" s="331"/>
    </row>
    <row r="1598" spans="5:55">
      <c r="K1598" s="331"/>
      <c r="L1598" s="331"/>
      <c r="P1598" s="331"/>
      <c r="S1598" s="331"/>
      <c r="V1598" s="331"/>
      <c r="Y1598" s="331"/>
      <c r="AQ1598" s="331"/>
      <c r="AT1598" s="331"/>
    </row>
    <row r="1599" spans="5:55">
      <c r="P1599" s="331"/>
      <c r="R1599" s="331"/>
      <c r="S1599" s="252"/>
      <c r="V1599" s="331"/>
      <c r="W1599" s="331"/>
      <c r="X1599" s="331"/>
      <c r="Y1599" s="331"/>
      <c r="Z1599" s="331"/>
      <c r="AA1599" s="331"/>
      <c r="AM1599" s="331"/>
    </row>
    <row r="1600" spans="5:55">
      <c r="K1600" s="331"/>
      <c r="S1600" s="331"/>
      <c r="AB1600" s="331"/>
      <c r="AE1600" s="331"/>
    </row>
    <row r="1601" spans="6:55">
      <c r="Q1601" s="331"/>
      <c r="R1601" s="331"/>
      <c r="T1601" s="331"/>
      <c r="Y1601" s="331"/>
      <c r="AC1601" s="331"/>
      <c r="AD1601" s="331"/>
      <c r="AL1601" s="331"/>
      <c r="AM1601" s="331"/>
    </row>
    <row r="1602" spans="6:55">
      <c r="G1602" s="331"/>
      <c r="L1602" s="331"/>
      <c r="X1602" s="331"/>
      <c r="AF1602" s="331"/>
      <c r="AG1602" s="331"/>
      <c r="AH1602" s="331"/>
      <c r="AJ1602" s="331"/>
    </row>
    <row r="1603" spans="6:55">
      <c r="P1603" s="331"/>
      <c r="Y1603" s="331"/>
      <c r="Z1603" s="331"/>
      <c r="AA1603" s="331"/>
      <c r="AC1603" s="331"/>
      <c r="AK1603" s="331"/>
      <c r="AL1603" s="331"/>
      <c r="AM1603" s="331"/>
      <c r="AN1603" s="331"/>
      <c r="AO1603" s="331"/>
      <c r="AP1603" s="331"/>
      <c r="AQ1603" s="331"/>
      <c r="AR1603" s="331"/>
      <c r="AS1603" s="331"/>
      <c r="AT1603" s="331"/>
      <c r="AU1603" s="331"/>
      <c r="AV1603" s="331"/>
      <c r="AW1603" s="331"/>
      <c r="AX1603" s="331"/>
      <c r="AY1603" s="331"/>
      <c r="AZ1603" s="331"/>
      <c r="BA1603" s="331"/>
      <c r="BB1603" s="331"/>
      <c r="BC1603" s="331"/>
    </row>
    <row r="1604" spans="6:55">
      <c r="S1604" s="331"/>
      <c r="V1604" s="331"/>
      <c r="AI1604" s="331"/>
      <c r="AT1604" s="331"/>
    </row>
    <row r="1605" spans="6:55">
      <c r="Q1605" s="331"/>
      <c r="W1605" s="331"/>
      <c r="Z1605" s="331"/>
      <c r="AB1605" s="331"/>
      <c r="AD1605" s="331"/>
      <c r="AF1605" s="331"/>
      <c r="AH1605" s="331"/>
      <c r="AK1605" s="331"/>
      <c r="AL1605" s="331"/>
      <c r="AM1605" s="331"/>
      <c r="AN1605" s="331"/>
      <c r="AO1605" s="331"/>
      <c r="AP1605" s="331"/>
      <c r="AQ1605" s="331"/>
      <c r="AR1605" s="331"/>
      <c r="AS1605" s="331"/>
      <c r="AT1605" s="331"/>
      <c r="AU1605" s="331"/>
      <c r="AV1605" s="331"/>
      <c r="AW1605" s="331"/>
      <c r="AX1605" s="331"/>
      <c r="AY1605" s="331"/>
      <c r="AZ1605" s="331"/>
      <c r="BA1605" s="331"/>
      <c r="BB1605" s="331"/>
      <c r="BC1605" s="331"/>
    </row>
    <row r="1606" spans="6:55">
      <c r="J1606" s="252"/>
      <c r="X1606" s="331"/>
      <c r="AO1606" s="331"/>
    </row>
    <row r="1607" spans="6:55">
      <c r="N1607" s="331"/>
      <c r="Q1607" s="331"/>
      <c r="V1607" s="331"/>
      <c r="W1607" s="331"/>
      <c r="Y1607" s="331"/>
      <c r="AA1607" s="331"/>
      <c r="AH1607" s="331"/>
    </row>
    <row r="1608" spans="6:55">
      <c r="K1608" s="331"/>
      <c r="P1608" s="331"/>
      <c r="R1608" s="331"/>
      <c r="T1608" s="331"/>
      <c r="W1608" s="331"/>
      <c r="AI1608" s="331"/>
      <c r="AJ1608" s="331"/>
      <c r="AK1608" s="331"/>
      <c r="AL1608" s="331"/>
      <c r="AM1608" s="331"/>
      <c r="AN1608" s="331"/>
      <c r="AO1608" s="331"/>
      <c r="AP1608" s="331"/>
      <c r="AQ1608" s="331"/>
      <c r="AR1608" s="331"/>
      <c r="AS1608" s="331"/>
      <c r="AT1608" s="331"/>
      <c r="AU1608" s="331"/>
      <c r="AV1608" s="331"/>
      <c r="AW1608" s="331"/>
      <c r="AX1608" s="331"/>
      <c r="AY1608" s="331"/>
      <c r="AZ1608" s="331"/>
      <c r="BA1608" s="331"/>
      <c r="BB1608" s="331"/>
      <c r="BC1608" s="331"/>
    </row>
    <row r="1609" spans="6:55">
      <c r="L1609" s="331"/>
      <c r="R1609" s="331"/>
      <c r="W1609" s="331"/>
      <c r="X1609" s="331"/>
      <c r="Y1609" s="331"/>
      <c r="AB1609" s="331"/>
      <c r="AD1609" s="331"/>
      <c r="AE1609" s="331"/>
      <c r="AK1609" s="331"/>
      <c r="AL1609" s="331"/>
      <c r="AM1609" s="331"/>
      <c r="AN1609" s="331"/>
      <c r="AO1609" s="331"/>
      <c r="AP1609" s="331"/>
      <c r="AQ1609" s="331"/>
      <c r="AR1609" s="331"/>
      <c r="AS1609" s="331"/>
      <c r="AT1609" s="331"/>
      <c r="AU1609" s="331"/>
      <c r="AV1609" s="331"/>
      <c r="AW1609" s="331"/>
      <c r="AX1609" s="331"/>
      <c r="AY1609" s="331"/>
      <c r="AZ1609" s="331"/>
      <c r="BA1609" s="331"/>
      <c r="BB1609" s="331"/>
      <c r="BC1609" s="331"/>
    </row>
    <row r="1610" spans="6:55">
      <c r="S1610" s="331"/>
      <c r="AF1610" s="331"/>
      <c r="AH1610" s="331"/>
      <c r="AI1610" s="331"/>
      <c r="AM1610" s="331"/>
    </row>
    <row r="1611" spans="6:55">
      <c r="G1611" s="331"/>
      <c r="J1611" s="331"/>
      <c r="N1611" s="331"/>
      <c r="O1611" s="331"/>
      <c r="S1611" s="331"/>
      <c r="W1611" s="331"/>
      <c r="X1611" s="331"/>
      <c r="Y1611" s="331"/>
      <c r="AB1611" s="331"/>
      <c r="AC1611" s="331"/>
      <c r="AG1611" s="331"/>
      <c r="AM1611" s="331"/>
      <c r="AP1611" s="331"/>
    </row>
    <row r="1612" spans="6:55">
      <c r="F1612" s="331"/>
      <c r="AA1612" s="331"/>
      <c r="AB1612" s="331"/>
      <c r="AK1612" s="331"/>
      <c r="AN1612" s="331"/>
    </row>
    <row r="1613" spans="6:55">
      <c r="H1613" s="331"/>
      <c r="T1613" s="331"/>
      <c r="X1613" s="331"/>
    </row>
    <row r="1614" spans="6:55">
      <c r="K1614" s="331"/>
      <c r="U1614" s="331"/>
      <c r="Y1614" s="331"/>
      <c r="AI1614" s="331"/>
      <c r="AP1614" s="331"/>
    </row>
    <row r="1615" spans="6:55">
      <c r="G1615" s="331"/>
      <c r="O1615" s="331"/>
      <c r="R1615" s="331"/>
      <c r="U1615" s="331"/>
      <c r="AT1615" s="331"/>
    </row>
    <row r="1616" spans="6:55">
      <c r="K1616" s="331"/>
      <c r="O1616" s="331"/>
      <c r="T1616" s="331"/>
      <c r="U1616" s="331"/>
      <c r="V1616" s="331"/>
      <c r="AA1616" s="331"/>
      <c r="AC1616" s="331"/>
      <c r="AJ1616" s="331"/>
      <c r="AL1616" s="331"/>
    </row>
    <row r="1617" spans="3:55">
      <c r="C1617" s="331"/>
      <c r="L1617" s="331"/>
      <c r="R1617" s="331"/>
      <c r="U1617" s="331"/>
      <c r="W1617" s="331"/>
      <c r="AC1617" s="331"/>
      <c r="AE1617" s="331"/>
      <c r="AJ1617" s="331"/>
      <c r="AO1617" s="331"/>
      <c r="AU1617" s="331"/>
      <c r="AV1617" s="331"/>
      <c r="AW1617" s="331"/>
      <c r="AX1617" s="331"/>
      <c r="AY1617" s="331"/>
      <c r="AZ1617" s="331"/>
      <c r="BA1617" s="331"/>
      <c r="BB1617" s="331"/>
      <c r="BC1617" s="331"/>
    </row>
    <row r="1618" spans="3:55">
      <c r="Q1618" s="331"/>
      <c r="R1618" s="331"/>
      <c r="U1618" s="331"/>
      <c r="AH1618" s="331"/>
    </row>
    <row r="1619" spans="3:55">
      <c r="F1619" s="331"/>
      <c r="I1619" s="331"/>
      <c r="M1619" s="331"/>
      <c r="T1619" s="331"/>
      <c r="V1619" s="331"/>
      <c r="X1619" s="331"/>
      <c r="AF1619" s="331"/>
      <c r="AK1619" s="331"/>
      <c r="AM1619" s="331"/>
    </row>
    <row r="1620" spans="3:55">
      <c r="J1620" s="331"/>
      <c r="M1620" s="331"/>
      <c r="O1620" s="331"/>
      <c r="V1620" s="331"/>
      <c r="X1620" s="331"/>
      <c r="Z1620" s="331"/>
      <c r="AI1620" s="331"/>
      <c r="AO1620" s="331"/>
    </row>
    <row r="1621" spans="3:55">
      <c r="S1621" s="331"/>
      <c r="Z1621" s="331"/>
      <c r="AA1621" s="331"/>
    </row>
    <row r="1622" spans="3:55">
      <c r="O1622" s="331"/>
      <c r="Y1622" s="331"/>
      <c r="AF1622" s="331"/>
      <c r="AH1622" s="331"/>
      <c r="AM1622" s="331"/>
    </row>
    <row r="1623" spans="3:55">
      <c r="F1623" s="331"/>
      <c r="S1623" s="331"/>
      <c r="Y1623" s="331"/>
      <c r="AA1623" s="331"/>
      <c r="AG1623" s="331"/>
      <c r="AH1623" s="252"/>
      <c r="AJ1623" s="331"/>
      <c r="AK1623" s="331"/>
      <c r="AN1623" s="331"/>
    </row>
    <row r="1624" spans="3:55">
      <c r="J1624" s="331"/>
      <c r="K1624" s="329"/>
      <c r="W1624" s="331"/>
      <c r="X1624" s="331"/>
      <c r="Y1624" s="331"/>
      <c r="AA1624" s="331"/>
      <c r="AB1624" s="331"/>
    </row>
    <row r="1625" spans="3:55">
      <c r="M1625" s="331"/>
      <c r="N1625" s="331"/>
      <c r="Q1625" s="331"/>
      <c r="S1625" s="331"/>
      <c r="W1625" s="331"/>
      <c r="X1625" s="331"/>
      <c r="Y1625" s="331"/>
      <c r="Z1625" s="331"/>
      <c r="AB1625" s="331"/>
      <c r="AC1625" s="331"/>
      <c r="AG1625" s="331"/>
      <c r="AK1625" s="331"/>
      <c r="AM1625" s="331"/>
      <c r="AP1625" s="331"/>
      <c r="AQ1625" s="331"/>
      <c r="AR1625" s="331"/>
      <c r="AS1625" s="331"/>
      <c r="AT1625" s="331"/>
      <c r="AU1625" s="331"/>
      <c r="AV1625" s="331"/>
      <c r="AW1625" s="331"/>
      <c r="AX1625" s="331"/>
      <c r="AY1625" s="331"/>
      <c r="AZ1625" s="331"/>
      <c r="BA1625" s="331"/>
      <c r="BB1625" s="331"/>
      <c r="BC1625" s="331"/>
    </row>
    <row r="1626" spans="3:55">
      <c r="H1626" s="331"/>
      <c r="S1626" s="331"/>
      <c r="T1626" s="331"/>
      <c r="Y1626" s="331"/>
      <c r="AK1626" s="331"/>
      <c r="AL1626" s="331"/>
      <c r="AM1626" s="331"/>
    </row>
    <row r="1627" spans="3:55">
      <c r="G1627" s="331"/>
      <c r="J1627" s="331"/>
      <c r="P1627" s="331"/>
      <c r="T1627" s="331"/>
      <c r="U1627" s="331"/>
      <c r="W1627" s="331"/>
      <c r="X1627" s="331"/>
      <c r="Y1627" s="331"/>
      <c r="Z1627" s="331"/>
      <c r="AC1627" s="331"/>
      <c r="AK1627" s="331"/>
      <c r="AL1627" s="331"/>
      <c r="AM1627" s="331"/>
      <c r="AN1627" s="331"/>
      <c r="AO1627" s="331"/>
      <c r="AP1627" s="331"/>
      <c r="AQ1627" s="331"/>
      <c r="AR1627" s="331"/>
      <c r="AS1627" s="331"/>
      <c r="AT1627" s="331"/>
      <c r="AU1627" s="331"/>
      <c r="AV1627" s="331"/>
      <c r="AW1627" s="331"/>
      <c r="AX1627" s="331"/>
      <c r="AY1627" s="331"/>
      <c r="AZ1627" s="331"/>
      <c r="BA1627" s="331"/>
      <c r="BB1627" s="331"/>
      <c r="BC1627" s="331"/>
    </row>
    <row r="1628" spans="3:55">
      <c r="H1628" s="331"/>
      <c r="I1628" s="331"/>
      <c r="O1628" s="331"/>
      <c r="U1628" s="331"/>
      <c r="X1628" s="331"/>
      <c r="AI1628" s="331"/>
      <c r="AP1628" s="331"/>
      <c r="AQ1628" s="331"/>
    </row>
    <row r="1629" spans="3:55">
      <c r="R1629" s="331"/>
      <c r="S1629" s="331"/>
      <c r="V1629" s="331"/>
      <c r="W1629" s="331"/>
      <c r="AT1629" s="331"/>
    </row>
    <row r="1630" spans="3:55">
      <c r="F1630" s="331"/>
      <c r="K1630" s="331"/>
      <c r="N1630" s="331"/>
      <c r="R1630" s="331"/>
      <c r="U1630" s="331"/>
      <c r="AA1630" s="331"/>
      <c r="AI1630" s="331"/>
      <c r="AJ1630" s="331"/>
    </row>
    <row r="1631" spans="3:55">
      <c r="N1631" s="331"/>
      <c r="P1631" s="331"/>
      <c r="R1631" s="331"/>
      <c r="AA1631" s="331"/>
      <c r="AB1631" s="331"/>
      <c r="AC1631" s="331"/>
      <c r="AD1631" s="331"/>
      <c r="AF1631" s="331"/>
      <c r="AK1631" s="331"/>
      <c r="AL1631" s="331"/>
      <c r="AM1631" s="331"/>
      <c r="AN1631" s="331"/>
      <c r="AO1631" s="331"/>
      <c r="AP1631" s="331"/>
      <c r="AQ1631" s="331"/>
      <c r="AR1631" s="331"/>
      <c r="AS1631" s="331"/>
      <c r="AT1631" s="331"/>
      <c r="AU1631" s="331"/>
      <c r="AV1631" s="331"/>
      <c r="AW1631" s="331"/>
      <c r="AX1631" s="331"/>
      <c r="AY1631" s="331"/>
      <c r="AZ1631" s="331"/>
      <c r="BA1631" s="331"/>
      <c r="BB1631" s="331"/>
      <c r="BC1631" s="331"/>
    </row>
    <row r="1632" spans="3:55">
      <c r="H1632" s="331"/>
      <c r="K1632" s="331"/>
      <c r="P1632" s="331"/>
      <c r="V1632" s="331"/>
      <c r="Z1632" s="331"/>
      <c r="AA1632" s="331"/>
      <c r="AH1632" s="331"/>
      <c r="AI1632" s="331"/>
      <c r="AL1632" s="331"/>
      <c r="AO1632" s="331"/>
    </row>
    <row r="1633" spans="4:55">
      <c r="K1633" s="331"/>
      <c r="AJ1633" s="331"/>
    </row>
    <row r="1634" spans="4:55">
      <c r="G1634" s="331"/>
      <c r="K1634" s="331"/>
      <c r="N1634" s="331"/>
      <c r="T1634" s="331"/>
      <c r="Y1634" s="331"/>
      <c r="Z1634" s="331"/>
      <c r="AF1634" s="331"/>
      <c r="AI1634" s="331"/>
      <c r="AL1634" s="331"/>
      <c r="AQ1634" s="331"/>
    </row>
    <row r="1635" spans="4:55">
      <c r="I1635" s="331"/>
      <c r="V1635" s="331"/>
      <c r="W1635" s="331"/>
      <c r="X1635" s="331"/>
      <c r="AG1635" s="331"/>
      <c r="AK1635" s="331"/>
      <c r="AO1635" s="331"/>
    </row>
    <row r="1636" spans="4:55">
      <c r="E1636" s="331"/>
      <c r="O1636" s="331"/>
      <c r="R1636" s="331"/>
      <c r="AA1636" s="331"/>
      <c r="AE1636" s="331"/>
      <c r="AG1636" s="331"/>
      <c r="AO1636" s="331"/>
    </row>
    <row r="1637" spans="4:55">
      <c r="T1637" s="331"/>
      <c r="W1637" s="331"/>
      <c r="X1637" s="331"/>
      <c r="Y1637" s="331"/>
      <c r="AD1637" s="331"/>
      <c r="AM1637" s="331"/>
      <c r="AQ1637" s="331"/>
    </row>
    <row r="1638" spans="4:55">
      <c r="R1638" s="331"/>
      <c r="X1638" s="331"/>
      <c r="Y1638" s="331"/>
      <c r="AE1638" s="331"/>
      <c r="AJ1638" s="331"/>
      <c r="AK1638" s="331"/>
      <c r="AT1638" s="331"/>
    </row>
    <row r="1639" spans="4:55">
      <c r="S1639" s="331"/>
      <c r="Y1639" s="331"/>
      <c r="AA1639" s="331"/>
      <c r="AC1639" s="331"/>
      <c r="AE1639" s="252"/>
      <c r="AQ1639" s="331"/>
    </row>
    <row r="1640" spans="4:55">
      <c r="R1640" s="331"/>
      <c r="AB1640" s="331"/>
      <c r="AC1640" s="331"/>
      <c r="AF1640" s="331"/>
      <c r="AK1640" s="331"/>
    </row>
    <row r="1641" spans="4:55">
      <c r="E1641" s="331"/>
      <c r="K1641" s="331"/>
      <c r="N1641" s="331"/>
      <c r="AD1641" s="331"/>
      <c r="AI1641" s="331"/>
    </row>
    <row r="1642" spans="4:55">
      <c r="P1642" s="331"/>
      <c r="AA1642" s="331"/>
      <c r="AC1642" s="331"/>
      <c r="AI1642" s="331"/>
      <c r="AK1642" s="331"/>
      <c r="AL1642" s="331"/>
      <c r="AM1642" s="331"/>
      <c r="AN1642" s="331"/>
      <c r="AO1642" s="331"/>
      <c r="AP1642" s="331"/>
      <c r="AQ1642" s="331"/>
      <c r="AR1642" s="331"/>
      <c r="AS1642" s="331"/>
      <c r="AT1642" s="331"/>
      <c r="AU1642" s="331"/>
      <c r="AV1642" s="331"/>
      <c r="AW1642" s="331"/>
      <c r="AX1642" s="331"/>
      <c r="AY1642" s="331"/>
      <c r="AZ1642" s="331"/>
      <c r="BA1642" s="331"/>
      <c r="BB1642" s="331"/>
      <c r="BC1642" s="331"/>
    </row>
    <row r="1643" spans="4:55">
      <c r="F1643" s="331"/>
      <c r="O1643" s="331"/>
      <c r="R1643" s="252"/>
      <c r="S1643" s="331"/>
      <c r="X1643" s="331"/>
      <c r="Z1643" s="331"/>
      <c r="AA1643" s="331"/>
      <c r="AF1643" s="331"/>
      <c r="AJ1643" s="331"/>
      <c r="AO1643" s="331"/>
    </row>
    <row r="1644" spans="4:55">
      <c r="G1644" s="331"/>
      <c r="H1644" s="331"/>
      <c r="K1644" s="331"/>
      <c r="AE1644" s="331"/>
      <c r="AF1644" s="331"/>
      <c r="AH1644" s="331"/>
      <c r="AK1644" s="331"/>
      <c r="AL1644" s="331"/>
      <c r="AM1644" s="331"/>
      <c r="AN1644" s="331"/>
      <c r="AO1644" s="331"/>
      <c r="AP1644" s="331"/>
      <c r="AQ1644" s="331"/>
      <c r="AR1644" s="331"/>
      <c r="AS1644" s="331"/>
      <c r="AT1644" s="331"/>
      <c r="AU1644" s="331"/>
      <c r="AV1644" s="331"/>
      <c r="AW1644" s="331"/>
      <c r="AX1644" s="331"/>
      <c r="AY1644" s="331"/>
      <c r="AZ1644" s="331"/>
      <c r="BA1644" s="331"/>
      <c r="BB1644" s="331"/>
      <c r="BC1644" s="331"/>
    </row>
    <row r="1645" spans="4:55">
      <c r="J1645" s="331"/>
      <c r="T1645" s="331"/>
      <c r="V1645" s="331"/>
      <c r="W1645" s="331"/>
      <c r="X1645" s="331"/>
      <c r="Y1645" s="331"/>
      <c r="AC1645" s="331"/>
      <c r="AI1645" s="331"/>
    </row>
    <row r="1646" spans="4:55">
      <c r="P1646" s="331"/>
      <c r="U1646" s="331"/>
      <c r="W1646" s="331"/>
      <c r="Y1646" s="331"/>
      <c r="AB1646" s="331"/>
      <c r="AF1646" s="331"/>
      <c r="AM1646" s="331"/>
      <c r="AP1646" s="331"/>
    </row>
    <row r="1647" spans="4:55">
      <c r="D1647" s="331"/>
      <c r="G1647" s="329"/>
      <c r="N1647" s="331"/>
      <c r="S1647" s="331"/>
      <c r="AF1647" s="331"/>
      <c r="AG1647" s="331"/>
      <c r="AM1647" s="331"/>
      <c r="AQ1647" s="331"/>
    </row>
    <row r="1648" spans="4:55">
      <c r="G1648" s="331"/>
      <c r="J1648" s="331"/>
      <c r="Q1648" s="331"/>
      <c r="R1648" s="331"/>
      <c r="S1648" s="331"/>
      <c r="W1648" s="331"/>
      <c r="Y1648" s="331"/>
      <c r="AA1648" s="331"/>
      <c r="AT1648" s="331"/>
    </row>
    <row r="1649" spans="4:46">
      <c r="D1649" s="331"/>
      <c r="V1649" s="331"/>
      <c r="AF1649" s="331"/>
      <c r="AG1649" s="331"/>
      <c r="AT1649" s="331"/>
    </row>
    <row r="1650" spans="4:46">
      <c r="G1650" s="331"/>
      <c r="O1650" s="331"/>
      <c r="P1650" s="331"/>
      <c r="AC1650" s="331"/>
      <c r="AF1650" s="331"/>
      <c r="AH1650" s="331"/>
      <c r="AJ1650" s="331"/>
      <c r="AT1650" s="331"/>
    </row>
    <row r="1651" spans="4:46">
      <c r="Y1651" s="331"/>
      <c r="AB1651" s="331"/>
      <c r="AK1651" s="331"/>
      <c r="AO1651" s="331"/>
      <c r="AQ1651" s="331"/>
    </row>
    <row r="1652" spans="4:46">
      <c r="L1652" s="331"/>
      <c r="N1652" s="331"/>
      <c r="O1652" s="331"/>
      <c r="V1652" s="331"/>
      <c r="W1652" s="331"/>
      <c r="AB1652" s="331"/>
      <c r="AG1652" s="331"/>
      <c r="AP1652" s="331"/>
    </row>
    <row r="1653" spans="4:46">
      <c r="D1653" s="331"/>
      <c r="M1653" s="331"/>
      <c r="Q1653" s="331"/>
      <c r="S1653" s="331"/>
      <c r="T1653" s="331"/>
      <c r="X1653" s="329"/>
      <c r="Y1653" s="331"/>
      <c r="AG1653" s="331"/>
      <c r="AI1653" s="331"/>
      <c r="AQ1653" s="331"/>
    </row>
    <row r="1654" spans="4:46">
      <c r="S1654" s="331"/>
      <c r="W1654" s="331"/>
      <c r="AB1654" s="331"/>
      <c r="AD1654" s="331"/>
      <c r="AM1654" s="331"/>
    </row>
    <row r="1655" spans="4:46">
      <c r="O1655" s="252"/>
      <c r="P1655" s="331"/>
      <c r="X1655" s="331"/>
      <c r="Y1655" s="331"/>
      <c r="AA1655" s="331"/>
      <c r="AC1655" s="331"/>
      <c r="AG1655" s="331"/>
    </row>
    <row r="1656" spans="4:46">
      <c r="K1656" s="252"/>
      <c r="S1656" s="331"/>
      <c r="X1656" s="331"/>
      <c r="AA1656" s="331"/>
      <c r="AF1656" s="331"/>
      <c r="AH1656" s="331"/>
    </row>
    <row r="1657" spans="4:46">
      <c r="O1657" s="331"/>
      <c r="Q1657" s="331"/>
      <c r="T1657" s="331"/>
      <c r="W1657" s="331"/>
      <c r="AD1657" s="331"/>
      <c r="AG1657" s="331"/>
      <c r="AH1657" s="331"/>
      <c r="AJ1657" s="331"/>
    </row>
    <row r="1658" spans="4:46">
      <c r="I1658" s="331"/>
      <c r="M1658" s="331"/>
      <c r="P1658" s="331"/>
      <c r="AH1658" s="331"/>
      <c r="AI1658" s="331"/>
      <c r="AQ1658" s="331"/>
    </row>
    <row r="1659" spans="4:46">
      <c r="F1659" s="329"/>
      <c r="I1659" s="331"/>
      <c r="R1659" s="331"/>
      <c r="V1659" s="331"/>
      <c r="AK1659" s="331"/>
      <c r="AM1659" s="331"/>
    </row>
    <row r="1660" spans="4:46">
      <c r="J1660" s="331"/>
      <c r="L1660" s="331"/>
      <c r="P1660" s="331"/>
      <c r="Q1660" s="331"/>
      <c r="V1660" s="331"/>
      <c r="X1660" s="331"/>
      <c r="Y1660" s="331"/>
      <c r="AC1660" s="331"/>
      <c r="AG1660" s="331"/>
      <c r="AO1660" s="331"/>
      <c r="AT1660" s="331"/>
    </row>
    <row r="1661" spans="4:46">
      <c r="J1661" s="331"/>
      <c r="V1661" s="331"/>
      <c r="Z1661" s="331"/>
      <c r="AC1661" s="331"/>
      <c r="AI1661" s="331"/>
      <c r="AK1661" s="331"/>
      <c r="AL1661" s="331"/>
    </row>
    <row r="1662" spans="4:46">
      <c r="AA1662" s="331"/>
      <c r="AB1662" s="331"/>
      <c r="AC1662" s="331"/>
      <c r="AP1662" s="331"/>
    </row>
    <row r="1663" spans="4:46">
      <c r="J1663" s="331"/>
      <c r="N1663" s="331"/>
      <c r="O1663" s="331"/>
      <c r="W1663" s="331"/>
      <c r="AC1663" s="331"/>
      <c r="AD1663" s="331"/>
      <c r="AJ1663" s="331"/>
      <c r="AK1663" s="331"/>
    </row>
    <row r="1664" spans="4:46">
      <c r="G1664" s="331"/>
      <c r="I1664" s="331"/>
      <c r="Y1664" s="331"/>
      <c r="Z1664" s="331"/>
      <c r="AA1664" s="331"/>
      <c r="AG1664" s="331"/>
      <c r="AI1664" s="331"/>
      <c r="AK1664" s="331"/>
    </row>
    <row r="1665" spans="4:55">
      <c r="I1665" s="331"/>
      <c r="Q1665" s="331"/>
      <c r="S1665" s="331"/>
      <c r="V1665" s="331"/>
      <c r="Z1665" s="331"/>
    </row>
    <row r="1666" spans="4:55">
      <c r="J1666" s="331"/>
      <c r="K1666" s="331"/>
      <c r="R1666" s="331"/>
      <c r="W1666" s="331"/>
      <c r="X1666" s="331"/>
      <c r="AA1666" s="331"/>
      <c r="AB1666" s="331"/>
      <c r="AD1666" s="331"/>
      <c r="AH1666" s="331"/>
    </row>
    <row r="1667" spans="4:55">
      <c r="L1667" s="331"/>
      <c r="S1667" s="331"/>
      <c r="Z1667" s="331"/>
      <c r="AC1667" s="329"/>
      <c r="AE1667" s="331"/>
      <c r="AH1667" s="331"/>
      <c r="AI1667" s="331"/>
      <c r="AK1667" s="331"/>
    </row>
    <row r="1668" spans="4:55">
      <c r="J1668" s="331"/>
      <c r="T1668" s="331"/>
      <c r="X1668" s="331"/>
      <c r="AL1668" s="331"/>
    </row>
    <row r="1669" spans="4:55">
      <c r="I1669" s="331"/>
      <c r="K1669" s="331"/>
      <c r="Q1669" s="331"/>
      <c r="T1669" s="331"/>
      <c r="W1669" s="331"/>
      <c r="AB1669" s="331"/>
      <c r="AG1669" s="331"/>
      <c r="AH1669" s="331"/>
      <c r="AI1669" s="331"/>
      <c r="AK1669" s="331"/>
      <c r="AL1669" s="331"/>
      <c r="AO1669" s="331"/>
      <c r="AT1669" s="331"/>
    </row>
    <row r="1670" spans="4:55">
      <c r="R1670" s="331"/>
      <c r="AA1670" s="331"/>
      <c r="AD1670" s="331"/>
      <c r="AF1670" s="331"/>
      <c r="AH1670" s="331"/>
      <c r="AJ1670" s="331"/>
      <c r="AK1670" s="331"/>
      <c r="AL1670" s="331"/>
    </row>
    <row r="1671" spans="4:55">
      <c r="N1671" s="331"/>
      <c r="O1671" s="331"/>
      <c r="S1671" s="331"/>
      <c r="W1671" s="331"/>
      <c r="X1671" s="331"/>
      <c r="AA1671" s="331"/>
      <c r="AE1671" s="331"/>
      <c r="AH1671" s="331"/>
      <c r="AJ1671" s="331"/>
      <c r="AL1671" s="331"/>
      <c r="AM1671" s="331"/>
    </row>
    <row r="1672" spans="4:55">
      <c r="D1672" s="331"/>
      <c r="F1672" s="331"/>
      <c r="K1672" s="331"/>
      <c r="X1672" s="331"/>
      <c r="Y1672" s="331"/>
      <c r="AL1672" s="331"/>
      <c r="AN1672" s="331"/>
      <c r="AT1672" s="331"/>
    </row>
    <row r="1673" spans="4:55">
      <c r="S1673" s="331"/>
      <c r="W1673" s="331"/>
      <c r="AH1673" s="331"/>
      <c r="AN1673" s="331"/>
    </row>
    <row r="1674" spans="4:55">
      <c r="H1674" s="331"/>
      <c r="X1674" s="331"/>
      <c r="Y1674" s="331"/>
      <c r="Z1674" s="331"/>
      <c r="AH1674" s="331"/>
      <c r="AK1674" s="331"/>
      <c r="AO1674" s="331"/>
      <c r="AP1674" s="331"/>
      <c r="AQ1674" s="331"/>
      <c r="AR1674" s="331"/>
      <c r="AS1674" s="331"/>
      <c r="AT1674" s="331"/>
      <c r="AU1674" s="331"/>
      <c r="AV1674" s="331"/>
      <c r="AW1674" s="331"/>
      <c r="AX1674" s="331"/>
      <c r="AY1674" s="331"/>
      <c r="AZ1674" s="331"/>
      <c r="BA1674" s="331"/>
      <c r="BB1674" s="331"/>
      <c r="BC1674" s="331"/>
    </row>
    <row r="1675" spans="4:55">
      <c r="L1675" s="331"/>
      <c r="U1675" s="331"/>
      <c r="W1675" s="331"/>
      <c r="AE1675" s="331"/>
      <c r="AI1675" s="331"/>
      <c r="AK1675" s="331"/>
    </row>
    <row r="1676" spans="4:55">
      <c r="I1676" s="331"/>
      <c r="S1676" s="331"/>
      <c r="Y1676" s="331"/>
      <c r="Z1676" s="331"/>
      <c r="AI1676" s="331"/>
    </row>
    <row r="1677" spans="4:55">
      <c r="O1677" s="331"/>
      <c r="X1677" s="331"/>
      <c r="Y1677" s="331"/>
      <c r="AD1677" s="331"/>
      <c r="AE1677" s="331"/>
      <c r="AF1677" s="331"/>
      <c r="AG1677" s="331"/>
      <c r="AI1677" s="331"/>
    </row>
    <row r="1678" spans="4:55">
      <c r="AA1678" s="331"/>
      <c r="AI1678" s="331"/>
    </row>
    <row r="1679" spans="4:55">
      <c r="N1679" s="331"/>
      <c r="O1679" s="331"/>
      <c r="T1679" s="331"/>
      <c r="U1679" s="331"/>
      <c r="W1679" s="331"/>
      <c r="AA1679" s="331"/>
      <c r="AD1679" s="331"/>
      <c r="AG1679" s="331"/>
      <c r="AI1679" s="331"/>
      <c r="AL1679" s="331"/>
      <c r="AM1679" s="331"/>
      <c r="AN1679" s="331"/>
      <c r="AO1679" s="331"/>
      <c r="AP1679" s="331"/>
      <c r="AQ1679" s="331"/>
      <c r="AR1679" s="331"/>
      <c r="AS1679" s="331"/>
      <c r="AT1679" s="331"/>
      <c r="AU1679" s="331"/>
      <c r="AV1679" s="331"/>
      <c r="AW1679" s="331"/>
      <c r="AX1679" s="331"/>
      <c r="AY1679" s="331"/>
      <c r="AZ1679" s="331"/>
      <c r="BA1679" s="331"/>
      <c r="BB1679" s="331"/>
      <c r="BC1679" s="331"/>
    </row>
    <row r="1680" spans="4:55">
      <c r="G1680" s="331"/>
      <c r="J1680" s="331"/>
      <c r="K1680" s="331"/>
      <c r="O1680" s="331"/>
      <c r="R1680" s="331"/>
      <c r="AG1680" s="331"/>
    </row>
    <row r="1681" spans="3:46">
      <c r="J1681" s="331"/>
      <c r="R1681" s="331"/>
      <c r="Z1681" s="331"/>
      <c r="AJ1681" s="331"/>
      <c r="AN1681" s="331"/>
    </row>
    <row r="1682" spans="3:46">
      <c r="C1682" s="252"/>
      <c r="H1682" s="331"/>
      <c r="L1682" s="331"/>
      <c r="M1682" s="331"/>
      <c r="N1682" s="331"/>
      <c r="R1682" s="331"/>
      <c r="S1682" s="331"/>
      <c r="U1682" s="331"/>
      <c r="W1682" s="331"/>
      <c r="X1682" s="331"/>
    </row>
    <row r="1683" spans="3:46">
      <c r="J1683" s="331"/>
      <c r="AB1683" s="331"/>
      <c r="AE1683" s="331"/>
      <c r="AM1683" s="331"/>
      <c r="AN1683" s="331"/>
    </row>
    <row r="1684" spans="3:46">
      <c r="D1684" s="331"/>
      <c r="R1684" s="331"/>
      <c r="S1684" s="331"/>
      <c r="U1684" s="331"/>
      <c r="W1684" s="331"/>
      <c r="X1684" s="331"/>
      <c r="Y1684" s="331"/>
      <c r="AD1684" s="331"/>
      <c r="AF1684" s="331"/>
    </row>
    <row r="1685" spans="3:46">
      <c r="J1685" s="331"/>
      <c r="O1685" s="331"/>
      <c r="P1685" s="331"/>
      <c r="R1685" s="331"/>
      <c r="S1685" s="331"/>
      <c r="Y1685" s="331"/>
      <c r="AA1685" s="331"/>
      <c r="AD1685" s="331"/>
      <c r="AG1685" s="331"/>
      <c r="AI1685" s="331"/>
      <c r="AM1685" s="331"/>
      <c r="AO1685" s="331"/>
      <c r="AT1685" s="331"/>
    </row>
    <row r="1686" spans="3:46">
      <c r="F1686" s="331"/>
      <c r="K1686" s="331"/>
      <c r="S1686" s="331"/>
      <c r="X1686" s="331"/>
      <c r="Z1686" s="331"/>
      <c r="AA1686" s="331"/>
      <c r="AH1686" s="331"/>
      <c r="AI1686" s="331"/>
      <c r="AM1686" s="331"/>
    </row>
    <row r="1687" spans="3:46">
      <c r="S1687" s="331"/>
      <c r="T1687" s="331"/>
      <c r="X1687" s="331"/>
      <c r="Y1687" s="331"/>
      <c r="AD1687" s="331"/>
      <c r="AF1687" s="331"/>
      <c r="AJ1687" s="331"/>
      <c r="AO1687" s="331"/>
    </row>
    <row r="1688" spans="3:46">
      <c r="W1688" s="331"/>
      <c r="X1688" s="331"/>
      <c r="AE1688" s="331"/>
      <c r="AG1688" s="331"/>
      <c r="AI1688" s="331"/>
      <c r="AJ1688" s="331"/>
    </row>
    <row r="1689" spans="3:46">
      <c r="H1689" s="331"/>
      <c r="P1689" s="331"/>
      <c r="S1689" s="331"/>
      <c r="U1689" s="331"/>
      <c r="X1689" s="331"/>
      <c r="Y1689" s="331"/>
      <c r="AI1689" s="331"/>
      <c r="AJ1689" s="331"/>
      <c r="AM1689" s="331"/>
    </row>
    <row r="1690" spans="3:46">
      <c r="R1690" s="331"/>
      <c r="V1690" s="331"/>
      <c r="AD1690" s="331"/>
      <c r="AF1690" s="331"/>
      <c r="AH1690" s="331"/>
      <c r="AK1690" s="331"/>
    </row>
    <row r="1691" spans="3:46">
      <c r="J1691" s="331"/>
      <c r="S1691" s="331"/>
      <c r="W1691" s="331"/>
      <c r="X1691" s="331"/>
      <c r="Z1691" s="331"/>
      <c r="AA1691" s="331"/>
      <c r="AC1691" s="331"/>
      <c r="AD1691" s="331"/>
      <c r="AQ1691" s="331"/>
    </row>
    <row r="1692" spans="3:46">
      <c r="N1692" s="331"/>
      <c r="O1692" s="331"/>
      <c r="P1692" s="331"/>
      <c r="Q1692" s="331"/>
      <c r="T1692" s="331"/>
      <c r="X1692" s="331"/>
      <c r="Y1692" s="331"/>
      <c r="AB1692" s="331"/>
      <c r="AC1692" s="331"/>
      <c r="AF1692" s="331"/>
      <c r="AT1692" s="331"/>
    </row>
    <row r="1693" spans="3:46">
      <c r="F1693" s="331"/>
      <c r="T1693" s="331"/>
      <c r="Y1693" s="331"/>
      <c r="AA1693" s="331"/>
      <c r="AF1693" s="331"/>
      <c r="AI1693" s="331"/>
    </row>
    <row r="1694" spans="3:46">
      <c r="O1694" s="331"/>
      <c r="S1694" s="331"/>
      <c r="X1694" s="331"/>
    </row>
    <row r="1695" spans="3:46">
      <c r="F1695" s="331"/>
      <c r="R1695" s="331"/>
      <c r="T1695" s="331"/>
      <c r="Y1695" s="331"/>
      <c r="AL1695" s="331"/>
    </row>
    <row r="1696" spans="3:46">
      <c r="F1696" s="331"/>
      <c r="K1696" s="331"/>
      <c r="Q1696" s="331"/>
      <c r="R1696" s="331"/>
      <c r="V1696" s="331"/>
      <c r="Y1696" s="331"/>
      <c r="AH1696" s="331"/>
      <c r="AI1696" s="331"/>
      <c r="AK1696" s="331"/>
    </row>
    <row r="1697" spans="3:55">
      <c r="N1697" s="329"/>
      <c r="S1697" s="331"/>
      <c r="AA1697" s="331"/>
      <c r="AC1697" s="252"/>
      <c r="AK1697" s="331"/>
      <c r="AT1697" s="331"/>
    </row>
    <row r="1698" spans="3:55">
      <c r="K1698" s="331"/>
      <c r="N1698" s="331"/>
      <c r="O1698" s="329"/>
      <c r="R1698" s="331"/>
      <c r="Y1698" s="331"/>
      <c r="AD1698" s="331"/>
      <c r="AI1698" s="331"/>
      <c r="AJ1698" s="331"/>
      <c r="AN1698" s="331"/>
    </row>
    <row r="1699" spans="3:55">
      <c r="C1699" s="331"/>
      <c r="N1699" s="331"/>
      <c r="S1699" s="331"/>
      <c r="T1699" s="331"/>
      <c r="W1699" s="331"/>
      <c r="X1699" s="331"/>
      <c r="AB1699" s="331"/>
      <c r="AC1699" s="331"/>
      <c r="AI1699" s="331"/>
      <c r="AK1699" s="331"/>
      <c r="AL1699" s="252"/>
      <c r="AM1699" s="331"/>
      <c r="AN1699" s="331"/>
      <c r="AO1699" s="331"/>
      <c r="AP1699" s="331"/>
      <c r="AQ1699" s="331"/>
      <c r="AR1699" s="331"/>
      <c r="AS1699" s="331"/>
      <c r="AT1699" s="331"/>
      <c r="AU1699" s="331"/>
      <c r="AV1699" s="331"/>
      <c r="AW1699" s="331"/>
      <c r="AX1699" s="331"/>
      <c r="AY1699" s="331"/>
      <c r="AZ1699" s="331"/>
      <c r="BA1699" s="331"/>
      <c r="BB1699" s="331"/>
      <c r="BC1699" s="331"/>
    </row>
    <row r="1700" spans="3:55">
      <c r="D1700" s="331"/>
      <c r="X1700" s="331"/>
      <c r="Y1700" s="331"/>
      <c r="AA1700" s="331"/>
      <c r="AO1700" s="331"/>
      <c r="AQ1700" s="331"/>
    </row>
    <row r="1701" spans="3:55">
      <c r="K1701" s="331"/>
      <c r="V1701" s="331"/>
      <c r="X1701" s="331"/>
      <c r="Y1701" s="331"/>
      <c r="AG1701" s="331"/>
      <c r="AJ1701" s="331"/>
      <c r="AK1701" s="331"/>
    </row>
    <row r="1702" spans="3:55">
      <c r="L1702" s="331"/>
      <c r="AO1702" s="331"/>
      <c r="AT1702" s="331"/>
    </row>
    <row r="1703" spans="3:55">
      <c r="O1703" s="331"/>
      <c r="Q1703" s="331"/>
      <c r="R1703" s="331"/>
      <c r="T1703" s="331"/>
      <c r="Z1703" s="331"/>
      <c r="AA1703" s="331"/>
      <c r="AI1703" s="331"/>
      <c r="AL1703" s="331"/>
      <c r="AN1703" s="331"/>
      <c r="AO1703" s="331"/>
      <c r="AP1703" s="331"/>
      <c r="AQ1703" s="331"/>
      <c r="AR1703" s="331"/>
      <c r="AS1703" s="331"/>
      <c r="AT1703" s="331"/>
      <c r="AU1703" s="331"/>
      <c r="AV1703" s="331"/>
      <c r="AW1703" s="331"/>
      <c r="AX1703" s="331"/>
      <c r="AY1703" s="331"/>
      <c r="AZ1703" s="331"/>
      <c r="BA1703" s="331"/>
      <c r="BB1703" s="331"/>
      <c r="BC1703" s="331"/>
    </row>
    <row r="1704" spans="3:55">
      <c r="F1704" s="331"/>
      <c r="AA1704" s="331"/>
      <c r="AG1704" s="331"/>
      <c r="AQ1704" s="331"/>
    </row>
    <row r="1705" spans="3:55">
      <c r="R1705" s="331"/>
      <c r="T1705" s="331"/>
      <c r="U1705" s="331"/>
      <c r="V1705" s="331"/>
      <c r="W1705" s="331"/>
      <c r="Z1705" s="331"/>
      <c r="AI1705" s="331"/>
      <c r="AL1705" s="331"/>
    </row>
    <row r="1706" spans="3:55">
      <c r="P1706" s="331"/>
      <c r="T1706" s="331"/>
      <c r="Y1706" s="331"/>
      <c r="AB1706" s="331"/>
      <c r="AC1706" s="331"/>
      <c r="AD1706" s="331"/>
      <c r="AG1706" s="331"/>
    </row>
    <row r="1707" spans="3:55">
      <c r="U1707" s="331"/>
      <c r="V1707" s="331"/>
      <c r="W1707" s="331"/>
      <c r="Y1707" s="331"/>
    </row>
    <row r="1708" spans="3:55">
      <c r="K1708" s="331"/>
      <c r="O1708" s="331"/>
      <c r="R1708" s="331"/>
      <c r="V1708" s="331"/>
      <c r="AI1708" s="331"/>
      <c r="AK1708" s="331"/>
    </row>
    <row r="1709" spans="3:55">
      <c r="R1709" s="331"/>
      <c r="S1709" s="331"/>
      <c r="Y1709" s="331"/>
      <c r="AE1709" s="331"/>
      <c r="AG1709" s="331"/>
      <c r="AI1709" s="331"/>
    </row>
    <row r="1710" spans="3:55">
      <c r="H1710" s="331"/>
      <c r="O1710" s="331"/>
      <c r="X1710" s="331"/>
      <c r="AF1710" s="331"/>
      <c r="AI1710" s="331"/>
    </row>
    <row r="1711" spans="3:55">
      <c r="K1711" s="331"/>
      <c r="R1711" s="331"/>
      <c r="U1711" s="331"/>
      <c r="X1711" s="331"/>
      <c r="Y1711" s="331"/>
      <c r="AI1711" s="331"/>
      <c r="AK1711" s="331"/>
      <c r="AM1711" s="331"/>
    </row>
    <row r="1712" spans="3:55">
      <c r="M1712" s="331"/>
      <c r="O1712" s="331"/>
      <c r="R1712" s="331"/>
      <c r="Z1712" s="331"/>
    </row>
    <row r="1713" spans="5:55">
      <c r="L1713" s="331"/>
      <c r="Q1713" s="331"/>
      <c r="X1713" s="331"/>
      <c r="Y1713" s="331"/>
      <c r="AA1713" s="331"/>
      <c r="AD1713" s="331"/>
      <c r="AG1713" s="331"/>
      <c r="AT1713" s="331"/>
    </row>
    <row r="1714" spans="5:55">
      <c r="V1714" s="331"/>
      <c r="Z1714" s="331"/>
      <c r="AD1714" s="331"/>
      <c r="AE1714" s="331"/>
      <c r="AG1714" s="331"/>
    </row>
    <row r="1715" spans="5:55">
      <c r="I1715" s="331"/>
      <c r="O1715" s="331"/>
      <c r="Q1715" s="331"/>
      <c r="Y1715" s="331"/>
      <c r="AB1715" s="331"/>
      <c r="AC1715" s="331"/>
      <c r="AF1715" s="331"/>
      <c r="AG1715" s="331"/>
      <c r="AK1715" s="331"/>
    </row>
    <row r="1716" spans="5:55">
      <c r="E1716" s="331"/>
      <c r="L1716" s="331"/>
      <c r="R1716" s="331"/>
      <c r="X1716" s="331"/>
      <c r="AA1716" s="331"/>
      <c r="AC1716" s="331"/>
      <c r="AF1716" s="331"/>
      <c r="AK1716" s="331"/>
      <c r="AO1716" s="331"/>
    </row>
    <row r="1717" spans="5:55">
      <c r="J1717" s="331"/>
      <c r="L1717" s="331"/>
      <c r="N1717" s="331"/>
      <c r="AA1717" s="331"/>
      <c r="AG1717" s="331"/>
      <c r="AI1717" s="331"/>
      <c r="AQ1717" s="331"/>
    </row>
    <row r="1718" spans="5:55">
      <c r="N1718" s="331"/>
      <c r="W1718" s="331"/>
      <c r="X1718" s="331"/>
      <c r="AA1718" s="331"/>
      <c r="AB1718" s="331"/>
      <c r="AO1718" s="331"/>
    </row>
    <row r="1719" spans="5:55">
      <c r="T1719" s="331"/>
      <c r="X1719" s="331"/>
      <c r="AB1719" s="331"/>
      <c r="AF1719" s="331"/>
      <c r="AI1719" s="331"/>
      <c r="AJ1719" s="331"/>
      <c r="AK1719" s="331"/>
    </row>
    <row r="1720" spans="5:55">
      <c r="M1720" s="331"/>
      <c r="S1720" s="331"/>
      <c r="X1720" s="331"/>
      <c r="AB1720" s="331"/>
      <c r="AK1720" s="331"/>
    </row>
    <row r="1721" spans="5:55">
      <c r="X1721" s="331"/>
      <c r="AB1721" s="331"/>
      <c r="AD1721" s="331"/>
      <c r="AJ1721" s="331"/>
      <c r="AM1721" s="331"/>
      <c r="AN1721" s="331"/>
      <c r="AO1721" s="331"/>
      <c r="AP1721" s="331"/>
      <c r="AQ1721" s="331"/>
      <c r="AR1721" s="331"/>
      <c r="AS1721" s="331"/>
      <c r="AT1721" s="331"/>
      <c r="AU1721" s="331"/>
      <c r="AV1721" s="331"/>
      <c r="AW1721" s="331"/>
      <c r="AX1721" s="331"/>
      <c r="AY1721" s="331"/>
      <c r="AZ1721" s="331"/>
      <c r="BA1721" s="331"/>
      <c r="BB1721" s="331"/>
      <c r="BC1721" s="331"/>
    </row>
    <row r="1722" spans="5:55">
      <c r="T1722" s="331"/>
      <c r="U1722" s="331"/>
      <c r="AI1722" s="331"/>
      <c r="AJ1722" s="331"/>
      <c r="AQ1722" s="331"/>
    </row>
    <row r="1723" spans="5:55">
      <c r="S1723" s="331"/>
      <c r="T1723" s="331"/>
      <c r="U1723" s="331"/>
      <c r="X1723" s="331"/>
      <c r="AD1723" s="331"/>
      <c r="AE1723" s="331"/>
      <c r="AH1723" s="331"/>
      <c r="AT1723" s="331"/>
    </row>
    <row r="1724" spans="5:55">
      <c r="S1724" s="331"/>
      <c r="Y1724" s="331"/>
      <c r="AF1724" s="331"/>
      <c r="AI1724" s="331"/>
      <c r="AJ1724" s="331"/>
      <c r="AQ1724" s="331"/>
      <c r="AT1724" s="331"/>
    </row>
    <row r="1725" spans="5:55">
      <c r="F1725" s="331"/>
      <c r="R1725" s="331"/>
      <c r="S1725" s="331"/>
      <c r="U1725" s="331"/>
      <c r="Y1725" s="331"/>
      <c r="AD1725" s="331"/>
      <c r="AP1725" s="331"/>
      <c r="AQ1725" s="331"/>
      <c r="AR1725" s="331"/>
      <c r="AS1725" s="331"/>
      <c r="AT1725" s="331"/>
      <c r="AU1725" s="331"/>
      <c r="AV1725" s="331"/>
      <c r="AW1725" s="331"/>
      <c r="AX1725" s="331"/>
      <c r="AY1725" s="331"/>
      <c r="AZ1725" s="331"/>
      <c r="BA1725" s="331"/>
      <c r="BB1725" s="331"/>
      <c r="BC1725" s="331"/>
    </row>
    <row r="1726" spans="5:55">
      <c r="N1726" s="331"/>
      <c r="Q1726" s="331"/>
      <c r="X1726" s="331"/>
      <c r="Z1726" s="331"/>
      <c r="AE1726" s="331"/>
      <c r="AG1726" s="331"/>
      <c r="AJ1726" s="331"/>
    </row>
    <row r="1727" spans="5:55">
      <c r="O1727" s="331"/>
      <c r="S1727" s="331"/>
      <c r="U1727" s="331"/>
      <c r="W1727" s="331"/>
      <c r="Z1727" s="331"/>
      <c r="AD1727" s="331"/>
      <c r="AE1727" s="331"/>
      <c r="AG1727" s="331"/>
      <c r="AH1727" s="331"/>
      <c r="AQ1727" s="331"/>
    </row>
    <row r="1728" spans="5:55">
      <c r="S1728" s="331"/>
      <c r="AD1728" s="331"/>
      <c r="AH1728" s="331"/>
      <c r="AK1728" s="331"/>
      <c r="AT1728" s="331"/>
    </row>
    <row r="1729" spans="2:55">
      <c r="F1729" s="331"/>
      <c r="L1729" s="331"/>
      <c r="T1729" s="331"/>
      <c r="V1729" s="331"/>
      <c r="X1729" s="331"/>
      <c r="Y1729" s="331"/>
      <c r="AA1729" s="329"/>
      <c r="AO1729" s="331"/>
      <c r="AQ1729" s="331"/>
    </row>
    <row r="1730" spans="2:55">
      <c r="K1730" s="331"/>
      <c r="X1730" s="331"/>
      <c r="Y1730" s="331"/>
      <c r="AG1730" s="331"/>
    </row>
    <row r="1731" spans="2:55">
      <c r="K1731" s="331"/>
      <c r="L1731" s="331"/>
      <c r="Y1731" s="331"/>
      <c r="AA1731" s="331"/>
      <c r="AB1731" s="329"/>
      <c r="AD1731" s="331"/>
      <c r="AH1731" s="331"/>
      <c r="AI1731" s="331"/>
      <c r="AO1731" s="331"/>
    </row>
    <row r="1732" spans="2:55">
      <c r="K1732" s="331"/>
      <c r="O1732" s="331"/>
      <c r="T1732" s="331"/>
      <c r="U1732" s="331"/>
      <c r="AG1732" s="331"/>
      <c r="AH1732" s="331"/>
      <c r="AM1732" s="331"/>
      <c r="AO1732" s="331"/>
      <c r="AP1732" s="331"/>
      <c r="AQ1732" s="331"/>
      <c r="AR1732" s="331"/>
      <c r="AS1732" s="331"/>
      <c r="AT1732" s="331"/>
      <c r="AU1732" s="331"/>
      <c r="AV1732" s="331"/>
      <c r="AW1732" s="331"/>
      <c r="AX1732" s="331"/>
      <c r="AY1732" s="331"/>
      <c r="AZ1732" s="331"/>
      <c r="BA1732" s="331"/>
      <c r="BB1732" s="331"/>
      <c r="BC1732" s="331"/>
    </row>
    <row r="1733" spans="2:55">
      <c r="M1733" s="331"/>
      <c r="R1733" s="331"/>
      <c r="U1733" s="331"/>
      <c r="AA1733" s="331"/>
      <c r="AD1733" s="331"/>
      <c r="AE1733" s="331"/>
    </row>
    <row r="1734" spans="2:55">
      <c r="H1734" s="331"/>
      <c r="O1734" s="331"/>
      <c r="X1734" s="331"/>
      <c r="AD1734" s="331"/>
      <c r="AF1734" s="331"/>
      <c r="AG1734" s="331"/>
      <c r="AJ1734" s="331"/>
      <c r="AK1734" s="331"/>
      <c r="AO1734" s="331"/>
    </row>
    <row r="1735" spans="2:55">
      <c r="E1735" s="331"/>
      <c r="F1735" s="331"/>
      <c r="M1735" s="331"/>
      <c r="Q1735" s="331"/>
      <c r="U1735" s="252"/>
      <c r="W1735" s="331"/>
      <c r="AF1735" s="331"/>
      <c r="AG1735" s="331"/>
      <c r="AH1735" s="331"/>
      <c r="AJ1735" s="331"/>
      <c r="AL1735" s="331"/>
      <c r="AN1735" s="331"/>
      <c r="AT1735" s="331"/>
    </row>
    <row r="1736" spans="2:55">
      <c r="Z1736" s="331"/>
      <c r="AG1736" s="331"/>
      <c r="AI1736" s="331"/>
      <c r="AJ1736" s="331"/>
      <c r="AT1736" s="331"/>
    </row>
    <row r="1737" spans="2:55">
      <c r="C1737" s="252"/>
      <c r="P1737" s="331"/>
      <c r="T1737" s="331"/>
      <c r="AE1737" s="331"/>
      <c r="AH1737" s="331"/>
      <c r="AJ1737" s="331"/>
      <c r="AM1737" s="331"/>
      <c r="AQ1737" s="331"/>
    </row>
    <row r="1738" spans="2:55">
      <c r="X1738" s="331"/>
      <c r="Y1738" s="331"/>
      <c r="AA1738" s="331"/>
      <c r="AG1738" s="331"/>
      <c r="AK1738" s="331"/>
    </row>
    <row r="1739" spans="2:55">
      <c r="P1739" s="331"/>
      <c r="S1739" s="331"/>
      <c r="V1739" s="331"/>
      <c r="AA1739" s="331"/>
      <c r="AC1739" s="331"/>
      <c r="AD1739" s="331"/>
      <c r="AG1739" s="331"/>
      <c r="AJ1739" s="331"/>
      <c r="AO1739" s="331"/>
      <c r="AR1739" s="331"/>
      <c r="AS1739" s="331"/>
      <c r="AT1739" s="331"/>
    </row>
    <row r="1740" spans="2:55">
      <c r="D1740" s="331"/>
      <c r="F1740" s="252"/>
      <c r="U1740" s="331"/>
      <c r="AG1740" s="331"/>
      <c r="AJ1740" s="331"/>
    </row>
    <row r="1741" spans="2:55">
      <c r="E1741" s="331"/>
      <c r="J1741" s="331"/>
      <c r="Y1741" s="331"/>
      <c r="AM1741" s="331"/>
      <c r="AO1741" s="331"/>
      <c r="AQ1741" s="331"/>
    </row>
    <row r="1742" spans="2:55">
      <c r="U1742" s="331"/>
      <c r="AA1742" s="331"/>
      <c r="AE1742" s="331"/>
      <c r="AG1742" s="331"/>
      <c r="AJ1742" s="331"/>
    </row>
    <row r="1743" spans="2:55">
      <c r="B1743" s="331"/>
      <c r="F1743" s="331"/>
      <c r="M1743" s="331"/>
      <c r="O1743" s="331"/>
      <c r="P1743" s="331"/>
      <c r="R1743" s="331"/>
      <c r="S1743" s="331"/>
      <c r="T1743" s="331"/>
      <c r="AA1743" s="331"/>
      <c r="AD1743" s="331"/>
      <c r="AI1743" s="331"/>
    </row>
    <row r="1744" spans="2:55">
      <c r="J1744" s="331"/>
      <c r="U1744" s="331"/>
      <c r="W1744" s="331"/>
      <c r="AD1744" s="331"/>
      <c r="AG1744" s="331"/>
    </row>
    <row r="1745" spans="3:55">
      <c r="F1745" s="331"/>
      <c r="H1745" s="331"/>
      <c r="X1745" s="331"/>
      <c r="Z1745" s="252"/>
      <c r="AA1745" s="331"/>
      <c r="AH1745" s="331"/>
      <c r="AK1745" s="331"/>
    </row>
    <row r="1746" spans="3:55">
      <c r="R1746" s="331"/>
      <c r="X1746" s="331"/>
      <c r="AC1746" s="331"/>
      <c r="AE1746" s="331"/>
      <c r="AH1746" s="331"/>
      <c r="AI1746" s="331"/>
    </row>
    <row r="1747" spans="3:55">
      <c r="L1747" s="331"/>
      <c r="V1747" s="331"/>
      <c r="Y1747" s="331"/>
      <c r="Z1747" s="331"/>
      <c r="AA1747" s="331"/>
      <c r="AC1747" s="331"/>
      <c r="AI1747" s="331"/>
    </row>
    <row r="1748" spans="3:55">
      <c r="O1748" s="331"/>
      <c r="U1748" s="331"/>
      <c r="Y1748" s="331"/>
      <c r="AD1748" s="331"/>
      <c r="AQ1748" s="331"/>
    </row>
    <row r="1749" spans="3:55">
      <c r="M1749" s="331"/>
      <c r="AC1749" s="331"/>
      <c r="AJ1749" s="331"/>
      <c r="AM1749" s="331"/>
      <c r="AN1749" s="331"/>
      <c r="AO1749" s="331"/>
      <c r="AP1749" s="331"/>
      <c r="AQ1749" s="331"/>
      <c r="AR1749" s="331"/>
      <c r="AS1749" s="331"/>
      <c r="AT1749" s="331"/>
      <c r="AU1749" s="331"/>
      <c r="AV1749" s="331"/>
      <c r="AW1749" s="331"/>
      <c r="AX1749" s="331"/>
      <c r="AY1749" s="331"/>
      <c r="AZ1749" s="331"/>
      <c r="BA1749" s="331"/>
      <c r="BB1749" s="331"/>
      <c r="BC1749" s="331"/>
    </row>
    <row r="1750" spans="3:55">
      <c r="N1750" s="331"/>
      <c r="S1750" s="331"/>
      <c r="U1750" s="331"/>
      <c r="W1750" s="331"/>
      <c r="X1750" s="331"/>
      <c r="AD1750" s="331"/>
      <c r="AG1750" s="331"/>
      <c r="AJ1750" s="331"/>
      <c r="AK1750" s="331"/>
    </row>
    <row r="1751" spans="3:55">
      <c r="H1751" s="331"/>
      <c r="O1751" s="331"/>
      <c r="U1751" s="331"/>
      <c r="AC1751" s="331"/>
      <c r="AI1751" s="331"/>
      <c r="AL1751" s="331"/>
      <c r="AQ1751" s="331"/>
    </row>
    <row r="1752" spans="3:55">
      <c r="C1752" s="331"/>
      <c r="K1752" s="331"/>
      <c r="N1752" s="331"/>
      <c r="AA1752" s="331"/>
      <c r="AD1752" s="331"/>
      <c r="AF1752" s="331"/>
      <c r="AH1752" s="331"/>
      <c r="AJ1752" s="331"/>
      <c r="AP1752" s="331"/>
      <c r="AQ1752" s="331"/>
      <c r="AR1752" s="331"/>
      <c r="AS1752" s="331"/>
      <c r="AT1752" s="331"/>
      <c r="AU1752" s="331"/>
      <c r="AV1752" s="331"/>
      <c r="AW1752" s="331"/>
      <c r="AX1752" s="331"/>
      <c r="AY1752" s="331"/>
      <c r="AZ1752" s="331"/>
      <c r="BA1752" s="331"/>
      <c r="BB1752" s="331"/>
      <c r="BC1752" s="331"/>
    </row>
    <row r="1753" spans="3:55">
      <c r="R1753" s="331"/>
      <c r="X1753" s="331"/>
      <c r="AG1753" s="331"/>
      <c r="AJ1753" s="331"/>
      <c r="AK1753" s="331"/>
      <c r="AM1753" s="331"/>
    </row>
    <row r="1754" spans="3:55">
      <c r="I1754" s="331"/>
      <c r="M1754" s="331"/>
      <c r="S1754" s="331"/>
      <c r="U1754" s="331"/>
      <c r="X1754" s="331"/>
      <c r="Y1754" s="331"/>
      <c r="AG1754" s="331"/>
      <c r="AI1754" s="331"/>
      <c r="AK1754" s="331"/>
      <c r="AL1754" s="331"/>
      <c r="AT1754" s="331"/>
    </row>
    <row r="1755" spans="3:55">
      <c r="Y1755" s="331"/>
      <c r="AG1755" s="331"/>
      <c r="AI1755" s="331"/>
      <c r="AJ1755" s="331"/>
      <c r="AM1755" s="331"/>
      <c r="AO1755" s="331"/>
    </row>
    <row r="1756" spans="3:55">
      <c r="H1756" s="331"/>
      <c r="I1756" s="331"/>
      <c r="L1756" s="331"/>
      <c r="N1756" s="331"/>
      <c r="O1756" s="331"/>
      <c r="S1756" s="331"/>
      <c r="U1756" s="331"/>
      <c r="AG1756" s="331"/>
      <c r="AM1756" s="331"/>
      <c r="AQ1756" s="331"/>
    </row>
    <row r="1757" spans="3:55">
      <c r="F1757" s="331"/>
      <c r="N1757" s="331"/>
      <c r="Q1757" s="331"/>
      <c r="U1757" s="331"/>
      <c r="AA1757" s="331"/>
      <c r="AB1757" s="331"/>
      <c r="AI1757" s="331"/>
      <c r="AK1757" s="331"/>
      <c r="AO1757" s="331"/>
    </row>
    <row r="1758" spans="3:55">
      <c r="D1758" s="331"/>
      <c r="E1758" s="331"/>
      <c r="G1758" s="331"/>
      <c r="H1758" s="331"/>
      <c r="X1758" s="331"/>
      <c r="AF1758" s="331"/>
      <c r="AG1758" s="331"/>
      <c r="AK1758" s="331"/>
      <c r="AO1758" s="331"/>
    </row>
    <row r="1759" spans="3:55">
      <c r="J1759" s="331"/>
      <c r="K1759" s="331"/>
      <c r="U1759" s="331"/>
      <c r="V1759" s="331"/>
      <c r="X1759" s="331"/>
      <c r="AE1759" s="331"/>
      <c r="AI1759" s="331"/>
      <c r="AP1759" s="331"/>
      <c r="AQ1759" s="331"/>
      <c r="AR1759" s="331"/>
      <c r="AS1759" s="331"/>
      <c r="AT1759" s="331"/>
      <c r="AU1759" s="331"/>
      <c r="AV1759" s="331"/>
      <c r="AW1759" s="331"/>
      <c r="AX1759" s="331"/>
      <c r="AY1759" s="331"/>
      <c r="AZ1759" s="331"/>
      <c r="BA1759" s="331"/>
      <c r="BB1759" s="331"/>
      <c r="BC1759" s="331"/>
    </row>
    <row r="1760" spans="3:55">
      <c r="L1760" s="331"/>
      <c r="Y1760" s="331"/>
      <c r="AA1760" s="331"/>
      <c r="AG1760" s="331"/>
      <c r="AJ1760" s="331"/>
      <c r="AO1760" s="331"/>
      <c r="AP1760" s="252"/>
    </row>
    <row r="1761" spans="3:55">
      <c r="H1761" s="331"/>
      <c r="K1761" s="331"/>
      <c r="L1761" s="331"/>
      <c r="M1761" s="331"/>
      <c r="Q1761" s="331"/>
      <c r="R1761" s="331"/>
      <c r="W1761" s="331"/>
      <c r="AA1761" s="331"/>
      <c r="AC1761" s="331"/>
      <c r="AD1761" s="331"/>
      <c r="AE1761" s="331"/>
      <c r="AJ1761" s="331"/>
    </row>
    <row r="1762" spans="3:55">
      <c r="M1762" s="331"/>
      <c r="N1762" s="331"/>
      <c r="U1762" s="331"/>
      <c r="V1762" s="331"/>
      <c r="AD1762" s="331"/>
      <c r="AK1762" s="331"/>
      <c r="AP1762" s="331"/>
      <c r="AQ1762" s="331"/>
      <c r="AR1762" s="331"/>
      <c r="AS1762" s="331"/>
      <c r="AT1762" s="331"/>
      <c r="AU1762" s="331"/>
      <c r="AV1762" s="331"/>
      <c r="AW1762" s="331"/>
      <c r="AX1762" s="331"/>
      <c r="AY1762" s="331"/>
      <c r="AZ1762" s="331"/>
      <c r="BA1762" s="331"/>
      <c r="BB1762" s="331"/>
      <c r="BC1762" s="331"/>
    </row>
    <row r="1763" spans="3:55">
      <c r="D1763" s="331"/>
      <c r="J1763" s="331"/>
      <c r="V1763" s="331"/>
      <c r="AG1763" s="331"/>
      <c r="AJ1763" s="331"/>
    </row>
    <row r="1764" spans="3:55">
      <c r="O1764" s="331"/>
      <c r="Q1764" s="331"/>
      <c r="S1764" s="329"/>
      <c r="U1764" s="331"/>
      <c r="W1764" s="331"/>
      <c r="Y1764" s="331"/>
      <c r="Z1764" s="331"/>
    </row>
    <row r="1765" spans="3:55">
      <c r="M1765" s="331"/>
      <c r="Q1765" s="331"/>
      <c r="T1765" s="331"/>
      <c r="W1765" s="331"/>
      <c r="Z1765" s="331"/>
      <c r="AD1765" s="331"/>
      <c r="AI1765" s="331"/>
      <c r="AJ1765" s="331"/>
      <c r="AP1765" s="331"/>
      <c r="AQ1765" s="331"/>
      <c r="AR1765" s="331"/>
      <c r="AS1765" s="331"/>
      <c r="AT1765" s="331"/>
      <c r="AU1765" s="331"/>
      <c r="AV1765" s="331"/>
      <c r="AW1765" s="331"/>
      <c r="AX1765" s="331"/>
      <c r="AY1765" s="331"/>
      <c r="AZ1765" s="331"/>
      <c r="BA1765" s="331"/>
      <c r="BB1765" s="331"/>
      <c r="BC1765" s="331"/>
    </row>
    <row r="1766" spans="3:55">
      <c r="H1766" s="331"/>
      <c r="Q1766" s="331"/>
      <c r="S1766" s="331"/>
      <c r="Y1766" s="331"/>
      <c r="Z1766" s="331"/>
      <c r="AA1766" s="331"/>
      <c r="AC1766" s="331"/>
      <c r="AE1766" s="331"/>
      <c r="AJ1766" s="331"/>
      <c r="AT1766" s="331"/>
    </row>
    <row r="1767" spans="3:55">
      <c r="O1767" s="331"/>
      <c r="R1767" s="331"/>
      <c r="V1767" s="331"/>
      <c r="X1767" s="331"/>
      <c r="AC1767" s="331"/>
      <c r="AI1767" s="331"/>
      <c r="AK1767" s="331"/>
    </row>
    <row r="1768" spans="3:55">
      <c r="U1768" s="331"/>
      <c r="X1768" s="331"/>
      <c r="Y1768" s="331"/>
      <c r="Z1768" s="331"/>
      <c r="AD1768" s="331"/>
      <c r="AG1768" s="252"/>
      <c r="AH1768" s="331"/>
      <c r="AI1768" s="331"/>
      <c r="AK1768" s="331"/>
    </row>
    <row r="1769" spans="3:55">
      <c r="C1769" s="252"/>
      <c r="I1769" s="331"/>
      <c r="O1769" s="331"/>
      <c r="Q1769" s="331"/>
      <c r="S1769" s="252"/>
      <c r="X1769" s="331"/>
      <c r="AB1769" s="331"/>
      <c r="AG1769" s="331"/>
    </row>
    <row r="1770" spans="3:55">
      <c r="L1770" s="331"/>
      <c r="Q1770" s="331"/>
      <c r="U1770" s="329"/>
      <c r="V1770" s="331"/>
      <c r="Z1770" s="331"/>
      <c r="AB1770" s="331"/>
      <c r="AG1770" s="331"/>
      <c r="AJ1770" s="331"/>
      <c r="AO1770" s="331"/>
      <c r="AQ1770" s="331"/>
      <c r="AT1770" s="331"/>
    </row>
    <row r="1771" spans="3:55">
      <c r="F1771" s="252"/>
      <c r="K1771" s="331"/>
      <c r="T1771" s="331"/>
      <c r="X1771" s="329"/>
      <c r="Z1771" s="331"/>
      <c r="AA1771" s="331"/>
      <c r="AD1771" s="331"/>
      <c r="AG1771" s="331"/>
      <c r="AQ1771" s="331"/>
    </row>
    <row r="1772" spans="3:55">
      <c r="L1772" s="331"/>
      <c r="M1772" s="331"/>
      <c r="N1772" s="331"/>
      <c r="S1772" s="331"/>
      <c r="W1772" s="331"/>
      <c r="Z1772" s="331"/>
      <c r="AA1772" s="331"/>
      <c r="AB1772" s="331"/>
      <c r="AI1772" s="331"/>
      <c r="AO1772" s="331"/>
    </row>
    <row r="1773" spans="3:55">
      <c r="I1773" s="331"/>
      <c r="Q1773" s="331"/>
      <c r="T1773" s="331"/>
      <c r="U1773" s="331"/>
      <c r="V1773" s="331"/>
      <c r="X1773" s="331"/>
      <c r="Y1773" s="331"/>
      <c r="AJ1773" s="331"/>
      <c r="AK1773" s="331"/>
      <c r="AQ1773" s="331"/>
    </row>
    <row r="1774" spans="3:55">
      <c r="K1774" s="331"/>
      <c r="Q1774" s="331"/>
      <c r="AA1774" s="331"/>
    </row>
    <row r="1775" spans="3:55">
      <c r="T1775" s="331"/>
      <c r="X1775" s="331"/>
      <c r="AC1775" s="331"/>
      <c r="AF1775" s="331"/>
      <c r="AI1775" s="331"/>
    </row>
    <row r="1776" spans="3:55">
      <c r="H1776" s="252"/>
      <c r="X1776" s="331"/>
      <c r="Y1776" s="331"/>
      <c r="AA1776" s="331"/>
      <c r="AB1776" s="331"/>
      <c r="AD1776" s="331"/>
      <c r="AI1776" s="331"/>
      <c r="AJ1776" s="331"/>
    </row>
    <row r="1777" spans="3:55">
      <c r="F1777" s="331"/>
      <c r="S1777" s="331"/>
      <c r="V1777" s="331"/>
      <c r="Y1777" s="331"/>
      <c r="AJ1777" s="331"/>
      <c r="AK1777" s="331"/>
    </row>
    <row r="1778" spans="3:55">
      <c r="D1778" s="331"/>
      <c r="F1778" s="331"/>
      <c r="Q1778" s="331"/>
      <c r="X1778" s="331"/>
      <c r="AH1778" s="331"/>
      <c r="AJ1778" s="331"/>
    </row>
    <row r="1779" spans="3:55">
      <c r="M1779" s="331"/>
      <c r="Q1779" s="331"/>
      <c r="U1779" s="331"/>
      <c r="W1779" s="331"/>
      <c r="AI1779" s="331"/>
      <c r="AM1779" s="331"/>
      <c r="AQ1779" s="331"/>
    </row>
    <row r="1780" spans="3:55">
      <c r="H1780" s="331"/>
      <c r="W1780" s="331"/>
      <c r="X1780" s="331"/>
      <c r="Z1780" s="331"/>
      <c r="AC1780" s="331"/>
      <c r="AF1780" s="331"/>
      <c r="AJ1780" s="331"/>
      <c r="AO1780" s="331"/>
      <c r="AP1780" s="331"/>
      <c r="AQ1780" s="331"/>
      <c r="AR1780" s="331"/>
      <c r="AS1780" s="331"/>
      <c r="AT1780" s="331"/>
      <c r="AU1780" s="331"/>
      <c r="AV1780" s="331"/>
      <c r="AW1780" s="331"/>
      <c r="AX1780" s="331"/>
      <c r="AY1780" s="331"/>
      <c r="AZ1780" s="331"/>
      <c r="BA1780" s="331"/>
      <c r="BB1780" s="331"/>
      <c r="BC1780" s="331"/>
    </row>
    <row r="1781" spans="3:55">
      <c r="M1781" s="329"/>
      <c r="Q1781" s="331"/>
      <c r="Y1781" s="331"/>
      <c r="AG1781" s="331"/>
      <c r="AH1781" s="331"/>
      <c r="AN1781" s="331"/>
      <c r="AO1781" s="331"/>
      <c r="AP1781" s="331"/>
      <c r="AQ1781" s="331"/>
      <c r="AR1781" s="331"/>
      <c r="AS1781" s="331"/>
      <c r="AT1781" s="331"/>
      <c r="AU1781" s="331"/>
      <c r="AV1781" s="331"/>
      <c r="AW1781" s="331"/>
      <c r="AX1781" s="331"/>
      <c r="AY1781" s="331"/>
      <c r="AZ1781" s="331"/>
      <c r="BA1781" s="331"/>
      <c r="BB1781" s="331"/>
      <c r="BC1781" s="331"/>
    </row>
    <row r="1782" spans="3:55">
      <c r="F1782" s="331"/>
      <c r="K1782" s="331"/>
      <c r="P1782" s="331"/>
      <c r="Q1782" s="331"/>
      <c r="U1782" s="331"/>
      <c r="V1782" s="331"/>
      <c r="W1782" s="331"/>
      <c r="Y1782" s="331"/>
      <c r="Z1782" s="331"/>
      <c r="AA1782" s="331"/>
      <c r="AB1782" s="331"/>
      <c r="AG1782" s="331"/>
      <c r="AJ1782" s="331"/>
      <c r="AT1782" s="331"/>
    </row>
    <row r="1783" spans="3:55">
      <c r="C1783" s="331"/>
      <c r="Q1783" s="331"/>
      <c r="W1783" s="331"/>
      <c r="X1783" s="331"/>
      <c r="Y1783" s="331"/>
      <c r="Z1783" s="331"/>
      <c r="AC1783" s="331"/>
      <c r="AE1783" s="331"/>
      <c r="AM1783" s="331"/>
      <c r="AT1783" s="331"/>
    </row>
    <row r="1784" spans="3:55">
      <c r="M1784" s="331"/>
      <c r="P1784" s="331"/>
      <c r="V1784" s="331"/>
      <c r="W1784" s="331"/>
      <c r="Y1784" s="331"/>
      <c r="AA1784" s="331"/>
      <c r="AD1784" s="331"/>
      <c r="AJ1784" s="331"/>
      <c r="AN1784" s="331"/>
      <c r="AP1784" s="331"/>
      <c r="AQ1784" s="331"/>
      <c r="AR1784" s="331"/>
      <c r="AS1784" s="331"/>
      <c r="AT1784" s="331"/>
      <c r="AU1784" s="331"/>
      <c r="AV1784" s="331"/>
      <c r="AW1784" s="331"/>
      <c r="AX1784" s="331"/>
      <c r="AY1784" s="331"/>
      <c r="AZ1784" s="331"/>
      <c r="BA1784" s="331"/>
      <c r="BB1784" s="331"/>
      <c r="BC1784" s="331"/>
    </row>
    <row r="1785" spans="3:55">
      <c r="F1785" s="331"/>
      <c r="I1785" s="331"/>
      <c r="O1785" s="331"/>
      <c r="U1785" s="331"/>
      <c r="V1785" s="331"/>
      <c r="X1785" s="331"/>
      <c r="Y1785" s="331"/>
      <c r="AI1785" s="331"/>
      <c r="AJ1785" s="331"/>
    </row>
    <row r="1786" spans="3:55">
      <c r="G1786" s="331"/>
      <c r="H1786" s="331"/>
      <c r="K1786" s="331"/>
      <c r="T1786" s="331"/>
      <c r="X1786" s="331"/>
      <c r="Y1786" s="252"/>
      <c r="Z1786" s="331"/>
      <c r="AK1786" s="331"/>
      <c r="AP1786" s="331"/>
      <c r="AQ1786" s="331"/>
      <c r="AR1786" s="331"/>
      <c r="AS1786" s="331"/>
      <c r="AT1786" s="331"/>
      <c r="AU1786" s="331"/>
      <c r="AV1786" s="331"/>
      <c r="AW1786" s="331"/>
      <c r="AX1786" s="331"/>
      <c r="AY1786" s="331"/>
      <c r="AZ1786" s="331"/>
      <c r="BA1786" s="331"/>
      <c r="BB1786" s="331"/>
      <c r="BC1786" s="331"/>
    </row>
    <row r="1787" spans="3:55">
      <c r="M1787" s="331"/>
      <c r="O1787" s="331"/>
      <c r="Q1787" s="331"/>
      <c r="T1787" s="331"/>
      <c r="W1787" s="331"/>
      <c r="AJ1787" s="331"/>
      <c r="AL1787" s="331"/>
    </row>
    <row r="1788" spans="3:55">
      <c r="Q1788" s="331"/>
      <c r="AC1788" s="331"/>
      <c r="AD1788" s="331"/>
    </row>
    <row r="1789" spans="3:55">
      <c r="F1789" s="331"/>
      <c r="W1789" s="331"/>
      <c r="Y1789" s="331"/>
      <c r="Z1789" s="331"/>
      <c r="AB1789" s="331"/>
      <c r="AQ1789" s="331"/>
    </row>
    <row r="1790" spans="3:55">
      <c r="J1790" s="331"/>
      <c r="T1790" s="331"/>
      <c r="Y1790" s="331"/>
      <c r="AA1790" s="331"/>
      <c r="AD1790" s="331"/>
      <c r="AI1790" s="331"/>
      <c r="AP1790" s="331"/>
      <c r="AQ1790" s="331"/>
      <c r="AR1790" s="331"/>
      <c r="AS1790" s="331"/>
      <c r="AT1790" s="331"/>
      <c r="AU1790" s="331"/>
      <c r="AV1790" s="331"/>
      <c r="AW1790" s="331"/>
      <c r="AX1790" s="331"/>
      <c r="AY1790" s="331"/>
      <c r="AZ1790" s="331"/>
      <c r="BA1790" s="331"/>
      <c r="BB1790" s="331"/>
      <c r="BC1790" s="331"/>
    </row>
    <row r="1791" spans="3:55">
      <c r="H1791" s="331"/>
      <c r="M1791" s="331"/>
      <c r="S1791" s="331"/>
      <c r="Z1791" s="331"/>
      <c r="AG1791" s="331"/>
      <c r="AT1791" s="331"/>
    </row>
    <row r="1792" spans="3:55">
      <c r="H1792" s="331"/>
      <c r="P1792" s="252"/>
      <c r="V1792" s="331"/>
      <c r="AA1792" s="331"/>
      <c r="AB1792" s="331"/>
      <c r="AD1792" s="331"/>
      <c r="AJ1792" s="331"/>
    </row>
    <row r="1793" spans="3:46">
      <c r="O1793" s="331"/>
      <c r="Q1793" s="331"/>
      <c r="R1793" s="331"/>
      <c r="U1793" s="331"/>
      <c r="X1793" s="331"/>
      <c r="AA1793" s="331"/>
      <c r="AK1793" s="331"/>
      <c r="AO1793" s="331"/>
      <c r="AT1793" s="331"/>
    </row>
    <row r="1794" spans="3:46">
      <c r="R1794" s="331"/>
      <c r="AA1794" s="331"/>
      <c r="AN1794" s="331"/>
    </row>
    <row r="1795" spans="3:46">
      <c r="U1795" s="331"/>
      <c r="X1795" s="331"/>
      <c r="Z1795" s="331"/>
      <c r="AI1795" s="331"/>
    </row>
    <row r="1796" spans="3:46">
      <c r="G1796" s="331"/>
      <c r="M1796" s="331"/>
      <c r="Y1796" s="331"/>
    </row>
    <row r="1797" spans="3:46">
      <c r="I1797" s="331"/>
      <c r="R1797" s="331"/>
      <c r="U1797" s="331"/>
      <c r="Z1797" s="331"/>
      <c r="AC1797" s="331"/>
      <c r="AE1797" s="331"/>
      <c r="AH1797" s="331"/>
      <c r="AI1797" s="331"/>
    </row>
    <row r="1798" spans="3:46">
      <c r="I1798" s="331"/>
      <c r="J1798" s="331"/>
      <c r="M1798" s="331"/>
      <c r="N1798" s="331"/>
      <c r="O1798" s="331"/>
      <c r="S1798" s="331"/>
      <c r="T1798" s="331"/>
      <c r="U1798" s="331"/>
      <c r="W1798" s="331"/>
      <c r="X1798" s="331"/>
      <c r="AA1798" s="331"/>
      <c r="AB1798" s="331"/>
      <c r="AC1798" s="331"/>
      <c r="AD1798" s="331"/>
      <c r="AE1798" s="331"/>
      <c r="AI1798" s="331"/>
      <c r="AL1798" s="331"/>
      <c r="AQ1798" s="331"/>
    </row>
    <row r="1799" spans="3:46">
      <c r="H1799" s="331"/>
      <c r="N1799" s="331"/>
      <c r="O1799" s="331"/>
      <c r="U1799" s="331"/>
      <c r="V1799" s="331"/>
      <c r="AC1799" s="331"/>
      <c r="AF1799" s="331"/>
    </row>
    <row r="1800" spans="3:46">
      <c r="M1800" s="331"/>
      <c r="V1800" s="331"/>
      <c r="X1800" s="331"/>
      <c r="AA1800" s="331"/>
      <c r="AC1800" s="331"/>
      <c r="AG1800" s="331"/>
      <c r="AN1800" s="331"/>
      <c r="AO1800" s="331"/>
    </row>
    <row r="1801" spans="3:46">
      <c r="J1801" s="331"/>
      <c r="W1801" s="331"/>
      <c r="X1801" s="331"/>
      <c r="Y1801" s="331"/>
      <c r="AI1801" s="331"/>
      <c r="AJ1801" s="331"/>
      <c r="AK1801" s="331"/>
      <c r="AQ1801" s="331"/>
    </row>
    <row r="1802" spans="3:46">
      <c r="S1802" s="331"/>
      <c r="AA1802" s="331"/>
      <c r="AB1802" s="331"/>
      <c r="AC1802" s="331"/>
      <c r="AE1802" s="331"/>
      <c r="AK1802" s="331"/>
    </row>
    <row r="1803" spans="3:46">
      <c r="N1803" s="331"/>
      <c r="Q1803" s="331"/>
      <c r="R1803" s="331"/>
      <c r="W1803" s="331"/>
      <c r="X1803" s="331"/>
      <c r="AA1803" s="331"/>
      <c r="AG1803" s="331"/>
      <c r="AQ1803" s="331"/>
    </row>
    <row r="1804" spans="3:46">
      <c r="W1804" s="331"/>
      <c r="AA1804" s="331"/>
      <c r="AG1804" s="331"/>
      <c r="AJ1804" s="331"/>
      <c r="AO1804" s="331"/>
    </row>
    <row r="1805" spans="3:46">
      <c r="J1805" s="331"/>
      <c r="U1805" s="331"/>
      <c r="Z1805" s="331"/>
      <c r="AC1805" s="331"/>
      <c r="AD1805" s="331"/>
      <c r="AO1805" s="331"/>
    </row>
    <row r="1806" spans="3:46">
      <c r="N1806" s="331"/>
      <c r="R1806" s="331"/>
      <c r="Y1806" s="331"/>
    </row>
    <row r="1807" spans="3:46">
      <c r="C1807" s="331"/>
      <c r="G1807" s="331"/>
      <c r="K1807" s="331"/>
      <c r="M1807" s="331"/>
      <c r="R1807" s="331"/>
      <c r="T1807" s="331"/>
      <c r="V1807" s="331"/>
      <c r="W1807" s="331"/>
      <c r="AB1807" s="331"/>
      <c r="AK1807" s="331"/>
    </row>
    <row r="1808" spans="3:46">
      <c r="W1808" s="331"/>
      <c r="X1808" s="331"/>
      <c r="AB1808" s="331"/>
      <c r="AC1808" s="331"/>
      <c r="AD1808" s="331"/>
      <c r="AJ1808" s="331"/>
    </row>
    <row r="1809" spans="3:55">
      <c r="M1809" s="331"/>
      <c r="P1809" s="331"/>
      <c r="U1809" s="331"/>
      <c r="X1809" s="252"/>
      <c r="Y1809" s="331"/>
      <c r="AA1809" s="331"/>
      <c r="AD1809" s="331"/>
      <c r="AG1809" s="331"/>
      <c r="AP1809" s="331"/>
      <c r="AQ1809" s="331"/>
      <c r="AR1809" s="331"/>
      <c r="AS1809" s="331"/>
      <c r="AT1809" s="331"/>
      <c r="AU1809" s="331"/>
      <c r="AV1809" s="331"/>
      <c r="AW1809" s="331"/>
      <c r="AX1809" s="331"/>
      <c r="AY1809" s="331"/>
      <c r="AZ1809" s="331"/>
      <c r="BA1809" s="331"/>
      <c r="BB1809" s="331"/>
      <c r="BC1809" s="331"/>
    </row>
    <row r="1810" spans="3:55">
      <c r="H1810" s="331"/>
      <c r="L1810" s="331"/>
      <c r="N1810" s="252"/>
      <c r="Z1810" s="331"/>
      <c r="AB1810" s="331"/>
      <c r="AK1810" s="331"/>
    </row>
    <row r="1811" spans="3:55">
      <c r="V1811" s="331"/>
      <c r="AC1811" s="331"/>
      <c r="AG1811" s="331"/>
    </row>
    <row r="1812" spans="3:55">
      <c r="R1812" s="331"/>
      <c r="T1812" s="331"/>
      <c r="AC1812" s="331"/>
      <c r="AK1812" s="331"/>
    </row>
    <row r="1813" spans="3:55">
      <c r="N1813" s="331"/>
      <c r="Z1813" s="331"/>
      <c r="AA1813" s="331"/>
      <c r="AD1813" s="331"/>
      <c r="AN1813" s="331"/>
    </row>
    <row r="1814" spans="3:55">
      <c r="K1814" s="331"/>
      <c r="Q1814" s="331"/>
      <c r="U1814" s="331"/>
      <c r="AB1814" s="331"/>
      <c r="AF1814" s="331"/>
      <c r="AI1814" s="331"/>
      <c r="AJ1814" s="331"/>
      <c r="AM1814" s="331"/>
      <c r="AT1814" s="331"/>
    </row>
    <row r="1815" spans="3:55">
      <c r="U1815" s="331"/>
      <c r="Y1815" s="331"/>
      <c r="Z1815" s="331"/>
      <c r="AC1815" s="331"/>
      <c r="AE1815" s="331"/>
      <c r="AI1815" s="331"/>
      <c r="AJ1815" s="331"/>
      <c r="AN1815" s="331"/>
    </row>
    <row r="1816" spans="3:55">
      <c r="K1816" s="331"/>
      <c r="N1816" s="331"/>
      <c r="O1816" s="331"/>
      <c r="Q1816" s="331"/>
      <c r="X1816" s="331"/>
      <c r="AP1816" s="331"/>
      <c r="AQ1816" s="331"/>
      <c r="AR1816" s="331"/>
      <c r="AS1816" s="331"/>
      <c r="AT1816" s="331"/>
      <c r="AU1816" s="331"/>
      <c r="AV1816" s="331"/>
      <c r="AW1816" s="331"/>
      <c r="AX1816" s="331"/>
      <c r="AY1816" s="331"/>
      <c r="AZ1816" s="331"/>
      <c r="BA1816" s="331"/>
      <c r="BB1816" s="331"/>
      <c r="BC1816" s="331"/>
    </row>
    <row r="1817" spans="3:55">
      <c r="W1817" s="331"/>
      <c r="AD1817" s="331"/>
      <c r="AE1817" s="331"/>
      <c r="AG1817" s="331"/>
      <c r="AJ1817" s="331"/>
    </row>
    <row r="1818" spans="3:55">
      <c r="G1818" s="331"/>
      <c r="S1818" s="331"/>
      <c r="W1818" s="331"/>
      <c r="X1818" s="331"/>
      <c r="Y1818" s="331"/>
      <c r="AD1818" s="331"/>
      <c r="AM1818" s="331"/>
      <c r="AT1818" s="331"/>
    </row>
    <row r="1819" spans="3:55">
      <c r="N1819" s="331"/>
      <c r="P1819" s="331"/>
      <c r="V1819" s="331"/>
      <c r="Y1819" s="331"/>
      <c r="AC1819" s="331"/>
      <c r="AG1819" s="331"/>
    </row>
    <row r="1820" spans="3:55">
      <c r="C1820" s="331"/>
      <c r="I1820" s="331"/>
      <c r="K1820" s="331"/>
      <c r="Q1820" s="331"/>
      <c r="T1820" s="331"/>
      <c r="AA1820" s="331"/>
      <c r="AD1820" s="331"/>
      <c r="AG1820" s="331"/>
      <c r="AJ1820" s="331"/>
      <c r="AO1820" s="331"/>
    </row>
    <row r="1821" spans="3:55">
      <c r="J1821" s="331"/>
      <c r="T1821" s="331"/>
      <c r="AC1821" s="331"/>
    </row>
    <row r="1822" spans="3:55">
      <c r="K1822" s="331"/>
      <c r="Q1822" s="331"/>
      <c r="T1822" s="331"/>
      <c r="V1822" s="252"/>
      <c r="Y1822" s="331"/>
      <c r="AA1822" s="331"/>
      <c r="AC1822" s="331"/>
      <c r="AD1822" s="331"/>
      <c r="AE1822" s="331"/>
      <c r="AI1822" s="331"/>
      <c r="AJ1822" s="331"/>
    </row>
    <row r="1823" spans="3:55">
      <c r="Q1823" s="331"/>
      <c r="Y1823" s="331"/>
      <c r="AA1823" s="331"/>
      <c r="AG1823" s="331"/>
      <c r="AH1823" s="331"/>
      <c r="AI1823" s="331"/>
      <c r="AN1823" s="331"/>
      <c r="AO1823" s="331"/>
    </row>
    <row r="1824" spans="3:55">
      <c r="D1824" s="252"/>
      <c r="S1824" s="331"/>
      <c r="U1824" s="331"/>
      <c r="X1824" s="331"/>
      <c r="AA1824" s="331"/>
      <c r="AB1824" s="331"/>
      <c r="AD1824" s="331"/>
      <c r="AK1824" s="331"/>
    </row>
    <row r="1825" spans="2:55">
      <c r="K1825" s="331"/>
      <c r="L1825" s="331"/>
      <c r="M1825" s="331"/>
      <c r="T1825" s="331"/>
      <c r="X1825" s="331"/>
      <c r="AB1825" s="331"/>
      <c r="AD1825" s="331"/>
      <c r="AG1825" s="331"/>
      <c r="AT1825" s="331"/>
    </row>
    <row r="1826" spans="2:55">
      <c r="R1826" s="331"/>
      <c r="T1826" s="331"/>
      <c r="X1826" s="331"/>
      <c r="AC1826" s="329"/>
      <c r="AI1826" s="331"/>
      <c r="AM1826" s="331"/>
      <c r="AP1826" s="331"/>
      <c r="AQ1826" s="331"/>
      <c r="AR1826" s="331"/>
      <c r="AS1826" s="331"/>
      <c r="AT1826" s="331"/>
      <c r="AU1826" s="331"/>
      <c r="AV1826" s="331"/>
      <c r="AW1826" s="331"/>
      <c r="AX1826" s="331"/>
      <c r="AY1826" s="331"/>
      <c r="AZ1826" s="331"/>
      <c r="BA1826" s="331"/>
      <c r="BB1826" s="331"/>
      <c r="BC1826" s="331"/>
    </row>
    <row r="1827" spans="2:55">
      <c r="S1827" s="331"/>
      <c r="U1827" s="331"/>
      <c r="AG1827" s="331"/>
      <c r="AI1827" s="331"/>
      <c r="AJ1827" s="331"/>
      <c r="AK1827" s="331"/>
      <c r="AM1827" s="331"/>
    </row>
    <row r="1828" spans="2:55">
      <c r="O1828" s="331"/>
      <c r="U1828" s="331"/>
      <c r="AI1828" s="331"/>
      <c r="AK1828" s="331"/>
      <c r="AN1828" s="331"/>
    </row>
    <row r="1829" spans="2:55">
      <c r="F1829" s="331"/>
      <c r="R1829" s="331"/>
      <c r="U1829" s="331"/>
      <c r="X1829" s="331"/>
      <c r="Z1829" s="331"/>
      <c r="AC1829" s="331"/>
      <c r="AF1829" s="331"/>
      <c r="AH1829" s="331"/>
      <c r="AI1829" s="331"/>
      <c r="AJ1829" s="331"/>
      <c r="AK1829" s="331"/>
    </row>
    <row r="1830" spans="2:55">
      <c r="N1830" s="331"/>
      <c r="O1830" s="331"/>
      <c r="S1830" s="331"/>
      <c r="W1830" s="331"/>
      <c r="X1830" s="331"/>
      <c r="AD1830" s="331"/>
      <c r="AJ1830" s="331"/>
    </row>
    <row r="1831" spans="2:55">
      <c r="L1831" s="331"/>
      <c r="Q1831" s="331"/>
      <c r="X1831" s="331"/>
      <c r="Y1831" s="331"/>
      <c r="AD1831" s="331"/>
      <c r="AG1831" s="331"/>
      <c r="AI1831" s="331"/>
      <c r="AJ1831" s="331"/>
      <c r="AK1831" s="331"/>
      <c r="AT1831" s="331"/>
    </row>
    <row r="1832" spans="2:55">
      <c r="D1832" s="331"/>
      <c r="N1832" s="331"/>
      <c r="P1832" s="331"/>
      <c r="Q1832" s="331"/>
      <c r="Y1832" s="331"/>
      <c r="AA1832" s="331"/>
      <c r="AK1832" s="331"/>
      <c r="AL1832" s="331"/>
      <c r="AM1832" s="331"/>
      <c r="AN1832" s="331"/>
      <c r="AO1832" s="331"/>
      <c r="AP1832" s="331"/>
      <c r="AQ1832" s="331"/>
      <c r="AR1832" s="331"/>
      <c r="AS1832" s="331"/>
      <c r="AT1832" s="331"/>
      <c r="AU1832" s="331"/>
      <c r="AV1832" s="331"/>
      <c r="AW1832" s="331"/>
      <c r="AX1832" s="331"/>
      <c r="AY1832" s="331"/>
      <c r="AZ1832" s="331"/>
      <c r="BA1832" s="331"/>
      <c r="BB1832" s="331"/>
      <c r="BC1832" s="331"/>
    </row>
    <row r="1833" spans="2:55">
      <c r="N1833" s="331"/>
      <c r="W1833" s="331"/>
      <c r="Y1833" s="331"/>
      <c r="AB1833" s="331"/>
      <c r="AC1833" s="331"/>
      <c r="AF1833" s="331"/>
      <c r="AI1833" s="252"/>
      <c r="AM1833" s="331"/>
    </row>
    <row r="1834" spans="2:55">
      <c r="B1834" s="331"/>
      <c r="W1834" s="331"/>
      <c r="AC1834" s="331"/>
      <c r="AI1834" s="331"/>
      <c r="AJ1834" s="331"/>
      <c r="AL1834" s="331"/>
      <c r="AP1834" s="331"/>
      <c r="AQ1834" s="331"/>
      <c r="AR1834" s="331"/>
      <c r="AS1834" s="331"/>
      <c r="AT1834" s="331"/>
      <c r="AU1834" s="331"/>
      <c r="AV1834" s="331"/>
      <c r="AW1834" s="331"/>
      <c r="AX1834" s="331"/>
      <c r="AY1834" s="331"/>
      <c r="AZ1834" s="331"/>
      <c r="BA1834" s="331"/>
      <c r="BB1834" s="331"/>
      <c r="BC1834" s="331"/>
    </row>
    <row r="1835" spans="2:55">
      <c r="G1835" s="331"/>
      <c r="H1835" s="331"/>
      <c r="J1835" s="329"/>
      <c r="M1835" s="331"/>
      <c r="X1835" s="331"/>
      <c r="Y1835" s="331"/>
      <c r="AE1835" s="331"/>
      <c r="AK1835" s="331"/>
    </row>
    <row r="1836" spans="2:55">
      <c r="B1836" s="252"/>
      <c r="K1836" s="331"/>
      <c r="U1836" s="331"/>
      <c r="X1836" s="331"/>
      <c r="AB1836" s="331"/>
      <c r="AD1836" s="331"/>
      <c r="AK1836" s="331"/>
      <c r="AL1836" s="331"/>
      <c r="AQ1836" s="331"/>
    </row>
    <row r="1837" spans="2:55">
      <c r="AA1837" s="331"/>
      <c r="AD1837" s="331"/>
      <c r="AI1837" s="331"/>
      <c r="AJ1837" s="252"/>
      <c r="AT1837" s="331"/>
    </row>
    <row r="1838" spans="2:55">
      <c r="X1838" s="331"/>
      <c r="AI1838" s="331"/>
      <c r="AJ1838" s="331"/>
    </row>
    <row r="1839" spans="2:55">
      <c r="F1839" s="331"/>
      <c r="N1839" s="331"/>
      <c r="S1839" s="331"/>
      <c r="U1839" s="331"/>
      <c r="AA1839" s="331"/>
      <c r="AE1839" s="331"/>
      <c r="AG1839" s="331"/>
    </row>
    <row r="1840" spans="2:55">
      <c r="J1840" s="331"/>
      <c r="Q1840" s="331"/>
      <c r="S1840" s="331"/>
      <c r="X1840" s="331"/>
      <c r="AA1840" s="331"/>
      <c r="AB1840" s="331"/>
      <c r="AC1840" s="331"/>
      <c r="AF1840" s="331"/>
      <c r="AM1840" s="331"/>
      <c r="AT1840" s="331"/>
    </row>
    <row r="1841" spans="4:55">
      <c r="L1841" s="331"/>
      <c r="N1841" s="331"/>
      <c r="O1841" s="331"/>
      <c r="S1841" s="331"/>
    </row>
    <row r="1842" spans="4:55">
      <c r="H1842" s="331"/>
      <c r="Q1842" s="331"/>
      <c r="AA1842" s="331"/>
      <c r="AD1842" s="331"/>
      <c r="AI1842" s="331"/>
      <c r="AK1842" s="331"/>
    </row>
    <row r="1843" spans="4:55">
      <c r="H1843" s="331"/>
      <c r="AJ1843" s="331"/>
    </row>
    <row r="1844" spans="4:55">
      <c r="R1844" s="331"/>
      <c r="U1844" s="331"/>
      <c r="AC1844" s="331"/>
      <c r="AJ1844" s="331"/>
      <c r="AK1844" s="331"/>
      <c r="AL1844" s="331"/>
      <c r="AM1844" s="331"/>
    </row>
    <row r="1845" spans="4:55">
      <c r="T1845" s="331"/>
      <c r="AC1845" s="331"/>
      <c r="AK1845" s="331"/>
    </row>
    <row r="1846" spans="4:55">
      <c r="O1846" s="331"/>
      <c r="AA1846" s="331"/>
      <c r="AI1846" s="331"/>
    </row>
    <row r="1847" spans="4:55">
      <c r="O1847" s="331"/>
      <c r="S1847" s="331"/>
      <c r="U1847" s="331"/>
      <c r="AF1847" s="331"/>
      <c r="AG1847" s="331"/>
      <c r="AI1847" s="331"/>
      <c r="AK1847" s="331"/>
    </row>
    <row r="1848" spans="4:55">
      <c r="H1848" s="331"/>
      <c r="L1848" s="331"/>
      <c r="M1848" s="331"/>
      <c r="O1848" s="331"/>
      <c r="S1848" s="331"/>
      <c r="AO1848" s="331"/>
    </row>
    <row r="1849" spans="4:55">
      <c r="AG1849" s="331"/>
      <c r="AL1849" s="331"/>
    </row>
    <row r="1850" spans="4:55">
      <c r="D1850" s="331"/>
      <c r="M1850" s="331"/>
      <c r="V1850" s="331"/>
      <c r="AJ1850" s="331"/>
      <c r="AK1850" s="331"/>
      <c r="AN1850" s="331"/>
      <c r="AP1850" s="331"/>
      <c r="AQ1850" s="331"/>
      <c r="AR1850" s="331"/>
      <c r="AS1850" s="331"/>
      <c r="AT1850" s="331"/>
      <c r="AU1850" s="331"/>
      <c r="AV1850" s="331"/>
      <c r="AW1850" s="331"/>
      <c r="AX1850" s="331"/>
      <c r="AY1850" s="331"/>
      <c r="AZ1850" s="331"/>
      <c r="BA1850" s="331"/>
      <c r="BB1850" s="331"/>
      <c r="BC1850" s="331"/>
    </row>
    <row r="1851" spans="4:55">
      <c r="G1851" s="331"/>
      <c r="J1851" s="331"/>
      <c r="AJ1851" s="252"/>
      <c r="AM1851" s="331"/>
      <c r="AN1851" s="331"/>
      <c r="AQ1851" s="331"/>
    </row>
    <row r="1852" spans="4:55">
      <c r="O1852" s="331"/>
      <c r="Q1852" s="331"/>
      <c r="V1852" s="331"/>
      <c r="Y1852" s="331"/>
      <c r="Z1852" s="331"/>
      <c r="AB1852" s="331"/>
      <c r="AG1852" s="331"/>
    </row>
    <row r="1853" spans="4:55">
      <c r="I1853" s="331"/>
      <c r="O1853" s="331"/>
      <c r="Q1853" s="331"/>
    </row>
    <row r="1854" spans="4:55">
      <c r="H1854" s="331"/>
      <c r="J1854" s="331"/>
      <c r="M1854" s="331"/>
      <c r="N1854" s="331"/>
      <c r="U1854" s="331"/>
      <c r="W1854" s="331"/>
      <c r="AI1854" s="331"/>
      <c r="AJ1854" s="252"/>
      <c r="AQ1854" s="331"/>
    </row>
    <row r="1855" spans="4:55">
      <c r="S1855" s="331"/>
      <c r="X1855" s="331"/>
      <c r="AC1855" s="331"/>
      <c r="AJ1855" s="331"/>
    </row>
    <row r="1856" spans="4:55">
      <c r="I1856" s="331"/>
      <c r="M1856" s="331"/>
      <c r="Q1856" s="331"/>
      <c r="S1856" s="331"/>
      <c r="U1856" s="331"/>
      <c r="Z1856" s="331"/>
      <c r="AA1856" s="331"/>
      <c r="AB1856" s="331"/>
      <c r="AD1856" s="331"/>
      <c r="AE1856" s="331"/>
      <c r="AM1856" s="331"/>
      <c r="AN1856" s="331"/>
      <c r="AQ1856" s="331"/>
    </row>
    <row r="1857" spans="2:46">
      <c r="P1857" s="331"/>
      <c r="W1857" s="331"/>
      <c r="Y1857" s="331"/>
      <c r="AJ1857" s="331"/>
    </row>
    <row r="1858" spans="2:46">
      <c r="O1858" s="331"/>
      <c r="Q1858" s="252"/>
      <c r="Z1858" s="331"/>
      <c r="AK1858" s="331"/>
    </row>
    <row r="1859" spans="2:46">
      <c r="O1859" s="331"/>
      <c r="Y1859" s="331"/>
      <c r="AI1859" s="331"/>
      <c r="AM1859" s="331"/>
      <c r="AQ1859" s="331"/>
    </row>
    <row r="1860" spans="2:46">
      <c r="H1860" s="331"/>
      <c r="M1860" s="331"/>
      <c r="Q1860" s="331"/>
      <c r="S1860" s="331"/>
      <c r="W1860" s="331"/>
      <c r="AC1860" s="331"/>
      <c r="AL1860" s="331"/>
      <c r="AT1860" s="331"/>
    </row>
    <row r="1861" spans="2:46">
      <c r="B1861" s="331"/>
      <c r="H1861" s="331"/>
      <c r="M1861" s="331"/>
      <c r="P1861" s="331"/>
      <c r="X1861" s="331"/>
      <c r="AC1861" s="331"/>
      <c r="AF1861" s="331"/>
      <c r="AJ1861" s="331"/>
      <c r="AM1861" s="331"/>
    </row>
    <row r="1862" spans="2:46">
      <c r="M1862" s="331"/>
      <c r="R1862" s="331"/>
      <c r="X1862" s="331"/>
      <c r="AB1862" s="331"/>
      <c r="AC1862" s="331"/>
      <c r="AF1862" s="331"/>
      <c r="AG1862" s="331"/>
      <c r="AK1862" s="331"/>
    </row>
    <row r="1863" spans="2:46">
      <c r="L1863" s="331"/>
      <c r="M1863" s="331"/>
      <c r="AG1863" s="331"/>
    </row>
    <row r="1864" spans="2:46">
      <c r="N1864" s="331"/>
      <c r="AA1864" s="331"/>
      <c r="AC1864" s="331"/>
      <c r="AG1864" s="331"/>
      <c r="AI1864" s="331"/>
      <c r="AK1864" s="331"/>
      <c r="AL1864" s="331"/>
      <c r="AM1864" s="331"/>
    </row>
    <row r="1865" spans="2:46">
      <c r="D1865" s="331"/>
      <c r="V1865" s="331"/>
      <c r="X1865" s="331"/>
      <c r="Y1865" s="331"/>
      <c r="AG1865" s="331"/>
      <c r="AL1865" s="331"/>
    </row>
    <row r="1866" spans="2:46">
      <c r="M1866" s="331"/>
      <c r="O1866" s="331"/>
      <c r="Q1866" s="331"/>
      <c r="U1866" s="331"/>
      <c r="X1866" s="331"/>
      <c r="AI1866" s="331"/>
      <c r="AM1866" s="331"/>
    </row>
    <row r="1867" spans="2:46">
      <c r="J1867" s="331"/>
      <c r="L1867" s="331"/>
      <c r="Q1867" s="331"/>
      <c r="T1867" s="331"/>
      <c r="U1867" s="331"/>
      <c r="X1867" s="331"/>
      <c r="AA1867" s="331"/>
      <c r="AJ1867" s="331"/>
      <c r="AO1867" s="331"/>
      <c r="AT1867" s="331"/>
    </row>
    <row r="1868" spans="2:46">
      <c r="L1868" s="331"/>
      <c r="S1868" s="331"/>
      <c r="Z1868" s="331"/>
      <c r="AK1868" s="331"/>
      <c r="AT1868" s="331"/>
    </row>
    <row r="1869" spans="2:46">
      <c r="L1869" s="331"/>
      <c r="R1869" s="331"/>
      <c r="AC1869" s="331"/>
      <c r="AD1869" s="331"/>
    </row>
    <row r="1870" spans="2:46">
      <c r="N1870" s="331"/>
      <c r="P1870" s="331"/>
      <c r="W1870" s="331"/>
      <c r="AG1870" s="331"/>
      <c r="AO1870" s="331"/>
    </row>
    <row r="1871" spans="2:46">
      <c r="W1871" s="331"/>
      <c r="AG1871" s="331"/>
      <c r="AM1871" s="331"/>
    </row>
    <row r="1872" spans="2:46">
      <c r="H1872" s="331"/>
      <c r="L1872" s="331"/>
      <c r="M1872" s="331"/>
      <c r="Q1872" s="331"/>
      <c r="S1872" s="331"/>
      <c r="X1872" s="331"/>
      <c r="AB1872" s="331"/>
      <c r="AD1872" s="331"/>
      <c r="AI1872" s="331"/>
    </row>
    <row r="1873" spans="3:55">
      <c r="M1873" s="331"/>
      <c r="N1873" s="331"/>
      <c r="Q1873" s="331"/>
      <c r="S1873" s="331"/>
      <c r="W1873" s="331"/>
      <c r="Y1873" s="331"/>
      <c r="Z1873" s="331"/>
      <c r="AA1873" s="331"/>
    </row>
    <row r="1874" spans="3:55">
      <c r="X1874" s="331"/>
      <c r="AC1874" s="331"/>
      <c r="AK1874" s="331"/>
      <c r="AP1874" s="331"/>
      <c r="AQ1874" s="331"/>
      <c r="AR1874" s="331"/>
      <c r="AS1874" s="331"/>
      <c r="AT1874" s="331"/>
      <c r="AU1874" s="331"/>
      <c r="AV1874" s="331"/>
      <c r="AW1874" s="331"/>
      <c r="AX1874" s="331"/>
      <c r="AY1874" s="331"/>
      <c r="AZ1874" s="331"/>
      <c r="BA1874" s="331"/>
      <c r="BB1874" s="331"/>
      <c r="BC1874" s="331"/>
    </row>
    <row r="1875" spans="3:55">
      <c r="L1875" s="331"/>
      <c r="X1875" s="331"/>
      <c r="Y1875" s="331"/>
      <c r="AD1875" s="331"/>
      <c r="AI1875" s="331"/>
      <c r="AJ1875" s="331"/>
      <c r="AO1875" s="331"/>
    </row>
    <row r="1876" spans="3:55">
      <c r="S1876" s="331"/>
      <c r="AN1876" s="331"/>
      <c r="AO1876" s="331"/>
      <c r="AP1876" s="331"/>
      <c r="AQ1876" s="331"/>
      <c r="AR1876" s="331"/>
      <c r="AS1876" s="331"/>
      <c r="AT1876" s="331"/>
      <c r="AU1876" s="331"/>
      <c r="AV1876" s="331"/>
      <c r="AW1876" s="331"/>
      <c r="AX1876" s="331"/>
      <c r="AY1876" s="331"/>
      <c r="AZ1876" s="331"/>
      <c r="BA1876" s="331"/>
      <c r="BB1876" s="331"/>
      <c r="BC1876" s="331"/>
    </row>
    <row r="1877" spans="3:55">
      <c r="Q1877" s="331"/>
      <c r="AA1877" s="331"/>
      <c r="AD1877" s="331"/>
    </row>
    <row r="1878" spans="3:55">
      <c r="J1878" s="331"/>
      <c r="O1878" s="331"/>
      <c r="Q1878" s="331"/>
      <c r="V1878" s="331"/>
      <c r="AD1878" s="331"/>
      <c r="AI1878" s="331"/>
    </row>
    <row r="1879" spans="3:55">
      <c r="J1879" s="331"/>
      <c r="X1879" s="331"/>
      <c r="Z1879" s="331"/>
      <c r="AJ1879" s="331"/>
    </row>
    <row r="1880" spans="3:55">
      <c r="H1880" s="331"/>
      <c r="U1880" s="331"/>
      <c r="W1880" s="331"/>
      <c r="Y1880" s="331"/>
      <c r="AK1880" s="331"/>
    </row>
    <row r="1881" spans="3:55">
      <c r="D1881" s="331"/>
      <c r="K1881" s="331"/>
      <c r="L1881" s="331"/>
      <c r="O1881" s="331"/>
      <c r="U1881" s="331"/>
      <c r="Y1881" s="331"/>
      <c r="AG1881" s="331"/>
      <c r="AI1881" s="331"/>
    </row>
    <row r="1882" spans="3:55">
      <c r="H1882" s="331"/>
      <c r="L1882" s="331"/>
      <c r="O1882" s="331"/>
      <c r="Q1882" s="331"/>
      <c r="T1882" s="331"/>
      <c r="AE1882" s="331"/>
      <c r="AK1882" s="331"/>
      <c r="AM1882" s="331"/>
      <c r="AN1882" s="331"/>
      <c r="AO1882" s="331"/>
      <c r="AP1882" s="331"/>
      <c r="AQ1882" s="331"/>
      <c r="AR1882" s="331"/>
      <c r="AS1882" s="331"/>
      <c r="AT1882" s="331"/>
      <c r="AU1882" s="331"/>
      <c r="AV1882" s="331"/>
      <c r="AW1882" s="331"/>
      <c r="AX1882" s="331"/>
      <c r="AY1882" s="331"/>
      <c r="AZ1882" s="331"/>
      <c r="BA1882" s="331"/>
      <c r="BB1882" s="331"/>
      <c r="BC1882" s="331"/>
    </row>
    <row r="1883" spans="3:55">
      <c r="H1883" s="331"/>
      <c r="L1883" s="331"/>
      <c r="M1883" s="331"/>
      <c r="X1883" s="331"/>
      <c r="AK1883" s="331"/>
      <c r="AN1883" s="331"/>
    </row>
    <row r="1884" spans="3:55">
      <c r="S1884" s="331"/>
      <c r="AG1884" s="331"/>
      <c r="AI1884" s="331"/>
      <c r="AN1884" s="331"/>
      <c r="AO1884" s="331"/>
      <c r="AP1884" s="331"/>
      <c r="AQ1884" s="331"/>
      <c r="AR1884" s="331"/>
      <c r="AS1884" s="331"/>
      <c r="AT1884" s="331"/>
      <c r="AU1884" s="331"/>
      <c r="AV1884" s="331"/>
      <c r="AW1884" s="331"/>
      <c r="AX1884" s="331"/>
      <c r="AY1884" s="331"/>
      <c r="AZ1884" s="331"/>
      <c r="BA1884" s="331"/>
      <c r="BB1884" s="331"/>
      <c r="BC1884" s="331"/>
    </row>
    <row r="1885" spans="3:55">
      <c r="C1885" s="252"/>
      <c r="F1885" s="331"/>
      <c r="S1885" s="331"/>
      <c r="AC1885" s="331"/>
      <c r="AK1885" s="331"/>
    </row>
    <row r="1886" spans="3:55">
      <c r="S1886" s="331"/>
      <c r="U1886" s="331"/>
      <c r="X1886" s="331"/>
      <c r="AQ1886" s="331"/>
    </row>
    <row r="1887" spans="3:55">
      <c r="L1887" s="331"/>
      <c r="U1887" s="331"/>
      <c r="X1887" s="331"/>
      <c r="AA1887" s="331"/>
      <c r="AJ1887" s="331"/>
      <c r="AK1887" s="331"/>
    </row>
    <row r="1889" spans="3:55">
      <c r="S1889" s="331"/>
      <c r="AB1889" s="331"/>
      <c r="AC1889" s="331"/>
      <c r="AG1889" s="331"/>
      <c r="AJ1889" s="331"/>
    </row>
    <row r="1890" spans="3:55">
      <c r="L1890" s="252"/>
      <c r="S1890" s="331"/>
      <c r="U1890" s="331"/>
      <c r="Z1890" s="331"/>
      <c r="AI1890" s="331"/>
      <c r="AL1890" s="331"/>
      <c r="AO1890" s="331"/>
    </row>
    <row r="1891" spans="3:55">
      <c r="K1891" s="331"/>
      <c r="R1891" s="331"/>
      <c r="S1891" s="331"/>
      <c r="X1891" s="331"/>
      <c r="Y1891" s="331"/>
      <c r="AG1891" s="331"/>
      <c r="AJ1891" s="331"/>
    </row>
    <row r="1892" spans="3:55">
      <c r="U1892" s="331"/>
      <c r="V1892" s="331"/>
      <c r="X1892" s="252"/>
      <c r="AB1892" s="331"/>
      <c r="AC1892" s="331"/>
      <c r="AD1892" s="331"/>
      <c r="AK1892" s="331"/>
    </row>
    <row r="1893" spans="3:55">
      <c r="D1893" s="331"/>
      <c r="S1893" s="331"/>
      <c r="U1893" s="331"/>
      <c r="AJ1893" s="331"/>
      <c r="AT1893" s="331"/>
    </row>
    <row r="1894" spans="3:55">
      <c r="K1894" s="331"/>
      <c r="U1894" s="331"/>
      <c r="X1894" s="331"/>
      <c r="AB1894" s="331"/>
      <c r="AD1894" s="331"/>
      <c r="AG1894" s="331"/>
      <c r="AI1894" s="331"/>
      <c r="AJ1894" s="331"/>
      <c r="AL1894" s="331"/>
      <c r="AQ1894" s="331"/>
    </row>
    <row r="1895" spans="3:55">
      <c r="H1895" s="331"/>
      <c r="M1895" s="331"/>
      <c r="P1895" s="331"/>
      <c r="V1895" s="331"/>
      <c r="AC1895" s="331"/>
      <c r="AD1895" s="331"/>
      <c r="AE1895" s="331"/>
      <c r="AH1895" s="331"/>
      <c r="AI1895" s="252"/>
      <c r="AJ1895" s="331"/>
      <c r="AK1895" s="331"/>
    </row>
    <row r="1896" spans="3:55">
      <c r="F1896" s="331"/>
      <c r="J1896" s="331"/>
      <c r="K1896" s="331"/>
      <c r="N1896" s="331"/>
      <c r="O1896" s="331"/>
      <c r="Q1896" s="331"/>
      <c r="U1896" s="331"/>
      <c r="Y1896" s="331"/>
      <c r="AF1896" s="331"/>
      <c r="AJ1896" s="331"/>
      <c r="AK1896" s="331"/>
      <c r="AT1896" s="331"/>
    </row>
    <row r="1897" spans="3:55">
      <c r="H1897" s="331"/>
      <c r="L1897" s="331"/>
      <c r="AA1897" s="331"/>
      <c r="AD1897" s="331"/>
      <c r="AK1897" s="331"/>
      <c r="AO1897" s="331"/>
      <c r="AP1897" s="331"/>
      <c r="AQ1897" s="331"/>
      <c r="AR1897" s="331"/>
      <c r="AS1897" s="331"/>
      <c r="AT1897" s="331"/>
      <c r="AU1897" s="331"/>
      <c r="AV1897" s="331"/>
      <c r="AW1897" s="331"/>
      <c r="AX1897" s="331"/>
      <c r="AY1897" s="331"/>
      <c r="AZ1897" s="331"/>
      <c r="BA1897" s="331"/>
      <c r="BB1897" s="331"/>
      <c r="BC1897" s="331"/>
    </row>
    <row r="1898" spans="3:55">
      <c r="J1898" s="252"/>
      <c r="N1898" s="331"/>
      <c r="Q1898" s="331"/>
      <c r="S1898" s="331"/>
      <c r="Y1898" s="331"/>
      <c r="Z1898" s="331"/>
      <c r="AA1898" s="331"/>
      <c r="AB1898" s="331"/>
    </row>
    <row r="1899" spans="3:55">
      <c r="P1899" s="331"/>
      <c r="Q1899" s="331"/>
      <c r="AG1899" s="331"/>
    </row>
    <row r="1900" spans="3:55">
      <c r="C1900" s="329"/>
      <c r="X1900" s="331"/>
      <c r="AD1900" s="331"/>
      <c r="AK1900" s="331"/>
    </row>
    <row r="1901" spans="3:55">
      <c r="H1901" s="331"/>
      <c r="U1901" s="331"/>
      <c r="AA1901" s="331"/>
      <c r="AE1901" s="331"/>
      <c r="AG1901" s="252"/>
      <c r="AJ1901" s="331"/>
    </row>
    <row r="1902" spans="3:55">
      <c r="F1902" s="331"/>
      <c r="L1902" s="331"/>
      <c r="N1902" s="331"/>
      <c r="W1902" s="331"/>
      <c r="X1902" s="331"/>
      <c r="Y1902" s="331"/>
      <c r="AH1902" s="331"/>
      <c r="AJ1902" s="331"/>
      <c r="AK1902" s="331"/>
      <c r="AO1902" s="331"/>
    </row>
    <row r="1903" spans="3:55">
      <c r="O1903" s="331"/>
      <c r="X1903" s="331"/>
      <c r="AG1903" s="331"/>
      <c r="AI1903" s="331"/>
      <c r="AR1903" s="252"/>
      <c r="AS1903" s="252"/>
    </row>
    <row r="1904" spans="3:55">
      <c r="S1904" s="331"/>
      <c r="U1904" s="331"/>
      <c r="W1904" s="331"/>
      <c r="X1904" s="331"/>
      <c r="AH1904" s="331"/>
      <c r="AJ1904" s="331"/>
      <c r="AK1904" s="331"/>
      <c r="AL1904" s="331"/>
      <c r="AP1904" s="331"/>
      <c r="AQ1904" s="331"/>
      <c r="AR1904" s="331"/>
      <c r="AS1904" s="331"/>
      <c r="AT1904" s="331"/>
      <c r="AU1904" s="331"/>
      <c r="AV1904" s="331"/>
      <c r="AW1904" s="331"/>
      <c r="AX1904" s="331"/>
      <c r="AY1904" s="331"/>
      <c r="AZ1904" s="331"/>
      <c r="BA1904" s="331"/>
      <c r="BB1904" s="331"/>
      <c r="BC1904" s="331"/>
    </row>
    <row r="1905" spans="3:55">
      <c r="J1905" s="331"/>
      <c r="M1905" s="331"/>
      <c r="X1905" s="331"/>
      <c r="Y1905" s="331"/>
      <c r="AA1905" s="331"/>
      <c r="AM1905" s="331"/>
      <c r="AN1905" s="331"/>
    </row>
    <row r="1906" spans="3:55">
      <c r="O1906" s="331"/>
      <c r="Q1906" s="331"/>
      <c r="U1906" s="331"/>
      <c r="AH1906" s="331"/>
      <c r="AK1906" s="331"/>
      <c r="AL1906" s="331"/>
      <c r="AN1906" s="331"/>
    </row>
    <row r="1907" spans="3:55">
      <c r="O1907" s="331"/>
      <c r="AA1907" s="331"/>
      <c r="AD1907" s="252"/>
      <c r="AI1907" s="331"/>
    </row>
    <row r="1908" spans="3:55">
      <c r="J1908" s="331"/>
      <c r="Q1908" s="331"/>
      <c r="AA1908" s="331"/>
      <c r="AI1908" s="331"/>
      <c r="AK1908" s="331"/>
    </row>
    <row r="1909" spans="3:55">
      <c r="M1909" s="331"/>
      <c r="Q1909" s="331"/>
      <c r="V1909" s="331"/>
      <c r="Z1909" s="331"/>
      <c r="AG1909" s="331"/>
      <c r="AJ1909" s="331"/>
      <c r="AN1909" s="331"/>
      <c r="AO1909" s="331"/>
    </row>
    <row r="1910" spans="3:55">
      <c r="M1910" s="331"/>
      <c r="O1910" s="331"/>
      <c r="Y1910" s="331"/>
      <c r="AK1910" s="331"/>
      <c r="AT1910" s="331"/>
    </row>
    <row r="1911" spans="3:55">
      <c r="E1911" s="331"/>
      <c r="S1911" s="331"/>
      <c r="AG1911" s="331"/>
      <c r="AK1911" s="331"/>
      <c r="AN1911" s="331"/>
      <c r="AO1911" s="331"/>
      <c r="AP1911" s="331"/>
      <c r="AQ1911" s="331"/>
      <c r="AR1911" s="331"/>
      <c r="AS1911" s="331"/>
      <c r="AT1911" s="331"/>
      <c r="AU1911" s="331"/>
      <c r="AV1911" s="331"/>
      <c r="AW1911" s="331"/>
      <c r="AX1911" s="331"/>
      <c r="AY1911" s="331"/>
      <c r="AZ1911" s="331"/>
      <c r="BA1911" s="331"/>
      <c r="BB1911" s="331"/>
      <c r="BC1911" s="331"/>
    </row>
    <row r="1912" spans="3:55">
      <c r="F1912" s="331"/>
      <c r="H1912" s="331"/>
      <c r="M1912" s="331"/>
      <c r="Q1912" s="331"/>
      <c r="R1912" s="331"/>
      <c r="AK1912" s="331"/>
      <c r="AN1912" s="331"/>
    </row>
    <row r="1913" spans="3:55">
      <c r="D1913" s="331"/>
      <c r="U1913" s="331"/>
      <c r="AD1913" s="331"/>
      <c r="AE1913" s="331"/>
      <c r="AG1913" s="331"/>
      <c r="AO1913" s="331"/>
    </row>
    <row r="1914" spans="3:55">
      <c r="J1914" s="331"/>
      <c r="Q1914" s="331"/>
    </row>
    <row r="1915" spans="3:55">
      <c r="J1915" s="331"/>
      <c r="S1915" s="331"/>
      <c r="AE1915" s="331"/>
      <c r="AG1915" s="331"/>
      <c r="AN1915" s="331"/>
    </row>
    <row r="1916" spans="3:55">
      <c r="L1916" s="331"/>
      <c r="S1916" s="331"/>
      <c r="Y1916" s="331"/>
      <c r="AA1916" s="331"/>
      <c r="AC1916" s="331"/>
      <c r="AI1916" s="331"/>
      <c r="AJ1916" s="331"/>
      <c r="AM1916" s="331"/>
    </row>
    <row r="1917" spans="3:55">
      <c r="H1917" s="331"/>
      <c r="U1917" s="331"/>
      <c r="Y1917" s="331"/>
      <c r="AH1917" s="331"/>
      <c r="AK1917" s="331"/>
    </row>
    <row r="1918" spans="3:55">
      <c r="C1918" s="331"/>
      <c r="U1918" s="331"/>
      <c r="AC1918" s="331"/>
      <c r="AL1918" s="331"/>
      <c r="AN1918" s="331"/>
    </row>
    <row r="1919" spans="3:55">
      <c r="P1919" s="331"/>
      <c r="W1919" s="331"/>
      <c r="Z1919" s="331"/>
      <c r="AG1919" s="331"/>
    </row>
    <row r="1920" spans="3:55">
      <c r="H1920" s="331"/>
      <c r="O1920" s="331"/>
      <c r="U1920" s="331"/>
      <c r="V1920" s="331"/>
      <c r="X1920" s="331"/>
      <c r="AA1920" s="331"/>
      <c r="AF1920" s="331"/>
      <c r="AG1920" s="331"/>
      <c r="AO1920" s="331"/>
    </row>
    <row r="1921" spans="3:55">
      <c r="K1921" s="331"/>
      <c r="O1921" s="331"/>
      <c r="W1921" s="331"/>
      <c r="Y1921" s="331"/>
      <c r="AG1921" s="331"/>
      <c r="AJ1921" s="331"/>
    </row>
    <row r="1922" spans="3:55">
      <c r="T1922" s="331"/>
      <c r="X1922" s="331"/>
      <c r="AB1922" s="331"/>
      <c r="AD1922" s="331"/>
      <c r="AI1922" s="331"/>
      <c r="AP1922" s="331"/>
      <c r="AQ1922" s="331"/>
      <c r="AR1922" s="331"/>
      <c r="AS1922" s="331"/>
      <c r="AT1922" s="331"/>
      <c r="AU1922" s="331"/>
      <c r="AV1922" s="331"/>
      <c r="AW1922" s="331"/>
      <c r="AX1922" s="331"/>
      <c r="AY1922" s="331"/>
      <c r="AZ1922" s="331"/>
      <c r="BA1922" s="331"/>
      <c r="BB1922" s="331"/>
      <c r="BC1922" s="331"/>
    </row>
    <row r="1923" spans="3:55">
      <c r="L1923" s="331"/>
      <c r="O1923" s="331"/>
      <c r="Y1923" s="331"/>
      <c r="AE1923" s="331"/>
      <c r="AJ1923" s="331"/>
      <c r="AP1923" s="331"/>
      <c r="AQ1923" s="331"/>
      <c r="AR1923" s="331"/>
      <c r="AS1923" s="331"/>
      <c r="AT1923" s="331"/>
      <c r="AU1923" s="331"/>
      <c r="AV1923" s="331"/>
      <c r="AW1923" s="331"/>
      <c r="AX1923" s="331"/>
      <c r="AY1923" s="331"/>
      <c r="AZ1923" s="331"/>
      <c r="BA1923" s="331"/>
      <c r="BB1923" s="331"/>
      <c r="BC1923" s="331"/>
    </row>
    <row r="1924" spans="3:55">
      <c r="H1924" s="331"/>
      <c r="K1924" s="331"/>
      <c r="M1924" s="331"/>
      <c r="Q1924" s="331"/>
      <c r="R1924" s="331"/>
      <c r="S1924" s="331"/>
      <c r="V1924" s="331"/>
      <c r="W1924" s="331"/>
      <c r="AI1924" s="331"/>
      <c r="AJ1924" s="331"/>
      <c r="AN1924" s="331"/>
      <c r="AP1924" s="331"/>
      <c r="AQ1924" s="331"/>
      <c r="AR1924" s="331"/>
      <c r="AS1924" s="331"/>
      <c r="AT1924" s="331"/>
      <c r="AU1924" s="331"/>
      <c r="AV1924" s="331"/>
      <c r="AW1924" s="331"/>
      <c r="AX1924" s="331"/>
      <c r="AY1924" s="331"/>
      <c r="AZ1924" s="331"/>
      <c r="BA1924" s="331"/>
      <c r="BB1924" s="331"/>
      <c r="BC1924" s="331"/>
    </row>
    <row r="1925" spans="3:55">
      <c r="E1925" s="252"/>
      <c r="J1925" s="331"/>
      <c r="L1925" s="331"/>
      <c r="N1925" s="331"/>
      <c r="R1925" s="331"/>
      <c r="AA1925" s="331"/>
      <c r="AG1925" s="331"/>
    </row>
    <row r="1926" spans="3:55">
      <c r="H1926" s="331"/>
      <c r="M1926" s="331"/>
      <c r="N1926" s="331"/>
      <c r="O1926" s="331"/>
      <c r="U1926" s="331"/>
      <c r="AA1926" s="331"/>
      <c r="AL1926" s="331"/>
      <c r="AN1926" s="331"/>
    </row>
    <row r="1927" spans="3:55">
      <c r="J1927" s="331"/>
      <c r="P1927" s="331"/>
      <c r="S1927" s="331"/>
      <c r="X1927" s="331"/>
      <c r="AG1927" s="331"/>
      <c r="AI1927" s="331"/>
      <c r="AK1927" s="331"/>
    </row>
    <row r="1928" spans="3:55">
      <c r="O1928" s="331"/>
      <c r="R1928" s="331"/>
      <c r="X1928" s="331"/>
      <c r="AD1928" s="331"/>
      <c r="AG1928" s="331"/>
      <c r="AJ1928" s="331"/>
      <c r="AP1928" s="331"/>
    </row>
    <row r="1929" spans="3:55">
      <c r="H1929" s="331"/>
      <c r="L1929" s="331"/>
      <c r="O1929" s="331"/>
      <c r="R1929" s="331"/>
      <c r="S1929" s="331"/>
      <c r="AT1929" s="331"/>
    </row>
    <row r="1930" spans="3:55">
      <c r="F1930" s="331"/>
      <c r="X1930" s="331"/>
      <c r="Y1930" s="331"/>
      <c r="AG1930" s="331"/>
      <c r="AJ1930" s="331"/>
    </row>
    <row r="1931" spans="3:55">
      <c r="F1931" s="331"/>
      <c r="L1931" s="331"/>
      <c r="S1931" s="331"/>
      <c r="AJ1931" s="331"/>
      <c r="AK1931" s="331"/>
      <c r="AM1931" s="331"/>
    </row>
    <row r="1932" spans="3:55">
      <c r="C1932" s="331"/>
      <c r="H1932" s="331"/>
      <c r="M1932" s="331"/>
      <c r="O1932" s="331"/>
      <c r="AI1932" s="331"/>
    </row>
    <row r="1933" spans="3:55">
      <c r="L1933" s="331"/>
      <c r="M1933" s="331"/>
      <c r="Q1933" s="331"/>
      <c r="V1933" s="331"/>
      <c r="W1933" s="331"/>
      <c r="AA1933" s="331"/>
      <c r="AE1933" s="331"/>
    </row>
    <row r="1934" spans="3:55">
      <c r="F1934" s="331"/>
      <c r="Q1934" s="331"/>
      <c r="S1934" s="331"/>
      <c r="U1934" s="331"/>
      <c r="V1934" s="331"/>
      <c r="AA1934" s="331"/>
    </row>
    <row r="1935" spans="3:55">
      <c r="G1935" s="331"/>
      <c r="S1935" s="331"/>
      <c r="V1935" s="331"/>
      <c r="X1935" s="331"/>
      <c r="AD1935" s="331"/>
      <c r="AF1935" s="331"/>
      <c r="AG1935" s="331"/>
      <c r="AM1935" s="331"/>
      <c r="AN1935" s="331"/>
      <c r="AO1935" s="331"/>
      <c r="AP1935" s="331"/>
      <c r="AQ1935" s="331"/>
      <c r="AR1935" s="331"/>
      <c r="AS1935" s="331"/>
      <c r="AT1935" s="331"/>
      <c r="AU1935" s="331"/>
      <c r="AV1935" s="331"/>
      <c r="AW1935" s="331"/>
      <c r="AX1935" s="331"/>
      <c r="AY1935" s="331"/>
      <c r="AZ1935" s="331"/>
      <c r="BA1935" s="331"/>
      <c r="BB1935" s="331"/>
      <c r="BC1935" s="331"/>
    </row>
    <row r="1936" spans="3:55">
      <c r="L1936" s="331"/>
      <c r="X1936" s="331"/>
      <c r="AM1936" s="331"/>
    </row>
    <row r="1937" spans="4:55">
      <c r="Q1937" s="331"/>
      <c r="W1937" s="331"/>
      <c r="AG1937" s="331"/>
      <c r="AL1937" s="331"/>
    </row>
    <row r="1938" spans="4:55">
      <c r="Q1938" s="331"/>
      <c r="Y1938" s="331"/>
      <c r="AE1938" s="331"/>
      <c r="AK1938" s="331"/>
      <c r="AM1938" s="331"/>
    </row>
    <row r="1939" spans="4:55">
      <c r="O1939" s="331"/>
      <c r="Q1939" s="331"/>
      <c r="R1939" s="331"/>
      <c r="AA1939" s="331"/>
      <c r="AF1939" s="331"/>
      <c r="AG1939" s="331"/>
      <c r="AK1939" s="331"/>
      <c r="AL1939" s="331"/>
    </row>
    <row r="1940" spans="4:55">
      <c r="Y1940" s="331"/>
      <c r="AC1940" s="331"/>
      <c r="AD1940" s="331"/>
      <c r="AF1940" s="252"/>
    </row>
    <row r="1941" spans="4:55">
      <c r="J1941" s="331"/>
      <c r="M1941" s="252"/>
      <c r="U1941" s="331"/>
      <c r="AB1941" s="331"/>
      <c r="AM1941" s="331"/>
      <c r="AP1941" s="331"/>
      <c r="AQ1941" s="331"/>
      <c r="AR1941" s="331"/>
      <c r="AS1941" s="331"/>
      <c r="AT1941" s="331"/>
      <c r="AU1941" s="331"/>
      <c r="AV1941" s="331"/>
      <c r="AW1941" s="331"/>
      <c r="AX1941" s="331"/>
      <c r="AY1941" s="331"/>
      <c r="AZ1941" s="331"/>
      <c r="BA1941" s="331"/>
      <c r="BB1941" s="331"/>
      <c r="BC1941" s="331"/>
    </row>
    <row r="1942" spans="4:55">
      <c r="R1942" s="331"/>
      <c r="X1942" s="331"/>
    </row>
    <row r="1943" spans="4:55">
      <c r="E1943" s="331"/>
      <c r="J1943" s="331"/>
      <c r="L1943" s="331"/>
      <c r="Q1943" s="331"/>
      <c r="R1943" s="331"/>
      <c r="V1943" s="331"/>
      <c r="Y1943" s="331"/>
      <c r="Z1943" s="331"/>
      <c r="AJ1943" s="331"/>
      <c r="AM1943" s="331"/>
      <c r="AN1943" s="331"/>
      <c r="AO1943" s="331"/>
      <c r="AP1943" s="331"/>
      <c r="AQ1943" s="331"/>
      <c r="AR1943" s="331"/>
      <c r="AS1943" s="331"/>
      <c r="AT1943" s="331"/>
      <c r="AU1943" s="331"/>
      <c r="AV1943" s="331"/>
      <c r="AW1943" s="331"/>
      <c r="AX1943" s="331"/>
      <c r="AY1943" s="331"/>
      <c r="AZ1943" s="331"/>
      <c r="BA1943" s="331"/>
      <c r="BB1943" s="331"/>
      <c r="BC1943" s="331"/>
    </row>
    <row r="1944" spans="4:55">
      <c r="G1944" s="331"/>
      <c r="Q1944" s="331"/>
      <c r="S1944" s="331"/>
      <c r="AB1944" s="252"/>
      <c r="AD1944" s="329"/>
      <c r="AI1944" s="331"/>
      <c r="AK1944" s="331"/>
    </row>
    <row r="1945" spans="4:55">
      <c r="E1945" s="331"/>
      <c r="R1945" s="331"/>
      <c r="AC1945" s="331"/>
      <c r="AF1945" s="252"/>
      <c r="AL1945" s="331"/>
      <c r="AM1945" s="331"/>
    </row>
    <row r="1946" spans="4:55">
      <c r="K1946" s="331"/>
      <c r="Q1946" s="331"/>
      <c r="X1946" s="331"/>
      <c r="AA1946" s="331"/>
      <c r="AE1946" s="331"/>
      <c r="AM1946" s="331"/>
      <c r="AP1946" s="331"/>
      <c r="AQ1946" s="331"/>
      <c r="AR1946" s="331"/>
      <c r="AS1946" s="331"/>
      <c r="AT1946" s="331"/>
      <c r="AU1946" s="331"/>
      <c r="AV1946" s="331"/>
      <c r="AW1946" s="331"/>
      <c r="AX1946" s="331"/>
      <c r="AY1946" s="331"/>
      <c r="AZ1946" s="331"/>
      <c r="BA1946" s="331"/>
      <c r="BB1946" s="331"/>
      <c r="BC1946" s="331"/>
    </row>
    <row r="1947" spans="4:55">
      <c r="F1947" s="331"/>
      <c r="L1947" s="331"/>
      <c r="O1947" s="331"/>
      <c r="S1947" s="331"/>
      <c r="T1947" s="331"/>
      <c r="X1947" s="331"/>
      <c r="Y1947" s="331"/>
      <c r="AB1947" s="252"/>
      <c r="AH1947" s="331"/>
      <c r="AK1947" s="331"/>
    </row>
    <row r="1948" spans="4:55">
      <c r="H1948" s="331"/>
      <c r="O1948" s="331"/>
      <c r="Q1948" s="331"/>
      <c r="U1948" s="331"/>
      <c r="X1948" s="331"/>
    </row>
    <row r="1949" spans="4:55">
      <c r="H1949" s="331"/>
      <c r="V1949" s="331"/>
      <c r="Y1949" s="331"/>
      <c r="AA1949" s="331"/>
      <c r="AF1949" s="331"/>
      <c r="AO1949" s="331"/>
      <c r="AP1949" s="331"/>
      <c r="AQ1949" s="331"/>
      <c r="AR1949" s="331"/>
      <c r="AS1949" s="331"/>
      <c r="AT1949" s="331"/>
      <c r="AU1949" s="331"/>
      <c r="AV1949" s="331"/>
      <c r="AW1949" s="331"/>
      <c r="AX1949" s="331"/>
      <c r="AY1949" s="331"/>
      <c r="AZ1949" s="331"/>
      <c r="BA1949" s="331"/>
      <c r="BB1949" s="331"/>
      <c r="BC1949" s="331"/>
    </row>
    <row r="1950" spans="4:55">
      <c r="O1950" s="331"/>
      <c r="Q1950" s="331"/>
      <c r="U1950" s="331"/>
      <c r="W1950" s="331"/>
      <c r="AK1950" s="331"/>
    </row>
    <row r="1951" spans="4:55">
      <c r="D1951" s="331"/>
      <c r="H1951" s="331"/>
      <c r="O1951" s="331"/>
      <c r="R1951" s="331"/>
      <c r="U1951" s="331"/>
      <c r="Y1951" s="331"/>
      <c r="AD1951" s="331"/>
      <c r="AM1951" s="331"/>
    </row>
    <row r="1952" spans="4:55">
      <c r="M1952" s="331"/>
      <c r="Q1952" s="331"/>
      <c r="R1952" s="331"/>
      <c r="Y1952" s="331"/>
      <c r="AA1952" s="331"/>
    </row>
    <row r="1953" spans="4:55">
      <c r="X1953" s="331"/>
      <c r="Y1953" s="331"/>
      <c r="AF1953" s="331"/>
    </row>
    <row r="1954" spans="4:55">
      <c r="E1954" s="252"/>
      <c r="P1954" s="331"/>
      <c r="Q1954" s="331"/>
      <c r="AA1954" s="331"/>
      <c r="AL1954" s="331"/>
      <c r="AM1954" s="331"/>
    </row>
    <row r="1955" spans="4:55">
      <c r="K1955" s="331"/>
      <c r="Q1955" s="331"/>
      <c r="U1955" s="331"/>
      <c r="X1955" s="331"/>
      <c r="Y1955" s="331"/>
      <c r="AK1955" s="331"/>
      <c r="AM1955" s="329"/>
      <c r="AN1955" s="329"/>
      <c r="AO1955" s="329"/>
      <c r="AR1955" s="331"/>
      <c r="AS1955" s="331"/>
    </row>
    <row r="1956" spans="4:55">
      <c r="W1956" s="331"/>
      <c r="AF1956" s="331"/>
      <c r="AK1956" s="331"/>
      <c r="AM1956" s="331"/>
      <c r="AP1956" s="331"/>
      <c r="AQ1956" s="331"/>
      <c r="AR1956" s="331"/>
      <c r="AS1956" s="331"/>
      <c r="AT1956" s="331"/>
      <c r="AU1956" s="331"/>
      <c r="AV1956" s="331"/>
      <c r="AW1956" s="331"/>
      <c r="AX1956" s="331"/>
      <c r="AY1956" s="331"/>
      <c r="AZ1956" s="331"/>
      <c r="BA1956" s="331"/>
      <c r="BB1956" s="331"/>
      <c r="BC1956" s="331"/>
    </row>
    <row r="1957" spans="4:55">
      <c r="G1957" s="331"/>
      <c r="X1957" s="252"/>
      <c r="AD1957" s="331"/>
      <c r="AG1957" s="331"/>
      <c r="AK1957" s="252"/>
      <c r="AO1957" s="331"/>
    </row>
    <row r="1958" spans="4:55">
      <c r="S1958" s="331"/>
      <c r="W1958" s="331"/>
      <c r="AG1958" s="331"/>
    </row>
    <row r="1959" spans="4:55">
      <c r="M1959" s="331"/>
      <c r="V1959" s="331"/>
    </row>
    <row r="1960" spans="4:55">
      <c r="F1960" s="331"/>
      <c r="J1960" s="331"/>
    </row>
    <row r="1961" spans="4:55">
      <c r="I1961" s="331"/>
      <c r="U1961" s="331"/>
      <c r="Z1961" s="331"/>
    </row>
    <row r="1962" spans="4:55">
      <c r="H1962" s="331"/>
      <c r="AD1962" s="331"/>
      <c r="AJ1962" s="331"/>
      <c r="AP1962" s="331"/>
    </row>
    <row r="1963" spans="4:55">
      <c r="J1963" s="331"/>
      <c r="AA1963" s="252"/>
      <c r="AP1963" s="331"/>
      <c r="AQ1963" s="331"/>
      <c r="AR1963" s="331"/>
      <c r="AS1963" s="331"/>
      <c r="AT1963" s="331"/>
      <c r="AU1963" s="331"/>
      <c r="AV1963" s="331"/>
      <c r="AW1963" s="331"/>
      <c r="AX1963" s="331"/>
      <c r="AY1963" s="331"/>
      <c r="AZ1963" s="331"/>
      <c r="BA1963" s="331"/>
      <c r="BB1963" s="331"/>
      <c r="BC1963" s="331"/>
    </row>
    <row r="1964" spans="4:55">
      <c r="D1964" s="331"/>
      <c r="N1964" s="331"/>
      <c r="S1964" s="331"/>
      <c r="X1964" s="331"/>
      <c r="AA1964" s="331"/>
      <c r="AM1964" s="331"/>
    </row>
    <row r="1965" spans="4:55">
      <c r="S1965" s="331"/>
      <c r="AA1965" s="331"/>
      <c r="AG1965" s="331"/>
      <c r="AP1965" s="331"/>
      <c r="AQ1965" s="331"/>
      <c r="AR1965" s="331"/>
      <c r="AS1965" s="331"/>
      <c r="AT1965" s="331"/>
      <c r="AU1965" s="331"/>
      <c r="AV1965" s="331"/>
      <c r="AW1965" s="331"/>
      <c r="AX1965" s="331"/>
      <c r="AY1965" s="331"/>
      <c r="AZ1965" s="331"/>
      <c r="BA1965" s="331"/>
      <c r="BB1965" s="331"/>
      <c r="BC1965" s="331"/>
    </row>
    <row r="1966" spans="4:55">
      <c r="AD1966" s="331"/>
      <c r="AK1966" s="331"/>
    </row>
    <row r="1967" spans="4:55">
      <c r="M1967" s="331"/>
      <c r="Z1967" s="331"/>
      <c r="AE1967" s="331"/>
    </row>
    <row r="1968" spans="4:55">
      <c r="G1968" s="331"/>
      <c r="H1968" s="331"/>
      <c r="U1968" s="331"/>
      <c r="AI1968" s="331"/>
    </row>
    <row r="1969" spans="5:55">
      <c r="O1969" s="331"/>
      <c r="Q1969" s="331"/>
      <c r="Y1969" s="331"/>
      <c r="AJ1969" s="331"/>
    </row>
    <row r="1970" spans="5:55">
      <c r="N1970" s="331"/>
      <c r="R1970" s="331"/>
      <c r="U1970" s="331"/>
      <c r="AA1970" s="331"/>
      <c r="AJ1970" s="331"/>
    </row>
    <row r="1971" spans="5:55">
      <c r="R1971" s="331"/>
      <c r="AD1971" s="331"/>
      <c r="AH1971" s="331"/>
      <c r="AK1971" s="331"/>
    </row>
    <row r="1972" spans="5:55">
      <c r="H1972" s="329"/>
      <c r="U1972" s="331"/>
    </row>
    <row r="1973" spans="5:55">
      <c r="S1973" s="331"/>
      <c r="AC1973" s="331"/>
      <c r="AJ1973" s="331"/>
    </row>
    <row r="1974" spans="5:55">
      <c r="I1974" s="331"/>
      <c r="O1974" s="331"/>
      <c r="U1974" s="331"/>
    </row>
    <row r="1975" spans="5:55">
      <c r="M1975" s="331"/>
      <c r="O1975" s="331"/>
      <c r="S1975" s="331"/>
      <c r="X1975" s="331"/>
      <c r="Y1975" s="331"/>
      <c r="AK1975" s="331"/>
      <c r="AL1975" s="331"/>
    </row>
    <row r="1976" spans="5:55">
      <c r="M1976" s="331"/>
      <c r="AA1976" s="331"/>
      <c r="AK1976" s="331"/>
      <c r="AN1976" s="331"/>
    </row>
    <row r="1977" spans="5:55">
      <c r="S1977" s="331"/>
      <c r="U1977" s="331"/>
      <c r="X1977" s="331"/>
      <c r="AP1977" s="331"/>
      <c r="AQ1977" s="331"/>
      <c r="AR1977" s="331"/>
      <c r="AS1977" s="331"/>
      <c r="AT1977" s="331"/>
      <c r="AU1977" s="331"/>
      <c r="AV1977" s="331"/>
      <c r="AW1977" s="331"/>
      <c r="AX1977" s="331"/>
      <c r="AY1977" s="331"/>
      <c r="AZ1977" s="331"/>
      <c r="BA1977" s="331"/>
      <c r="BB1977" s="331"/>
      <c r="BC1977" s="331"/>
    </row>
    <row r="1978" spans="5:55">
      <c r="L1978" s="252"/>
      <c r="M1978" s="331"/>
      <c r="N1978" s="331"/>
      <c r="T1978" s="331"/>
      <c r="AA1978" s="331"/>
    </row>
    <row r="1979" spans="5:55">
      <c r="G1979" s="331"/>
      <c r="Q1979" s="331"/>
      <c r="Y1979" s="331"/>
      <c r="AH1979" s="331"/>
    </row>
    <row r="1980" spans="5:55">
      <c r="H1980" s="331"/>
      <c r="K1980" s="331"/>
    </row>
    <row r="1981" spans="5:55">
      <c r="N1981" s="331"/>
    </row>
    <row r="1982" spans="5:55">
      <c r="H1982" s="331"/>
      <c r="S1982" s="331"/>
      <c r="X1982" s="331"/>
      <c r="AD1982" s="331"/>
      <c r="AF1982" s="331"/>
      <c r="AK1982" s="331"/>
      <c r="AO1982" s="331"/>
    </row>
    <row r="1983" spans="5:55">
      <c r="E1983" s="331"/>
      <c r="O1983" s="331"/>
      <c r="Y1983" s="331"/>
      <c r="AK1983" s="331"/>
      <c r="AP1983" s="331"/>
      <c r="AQ1983" s="331"/>
      <c r="AR1983" s="331"/>
      <c r="AS1983" s="331"/>
      <c r="AT1983" s="331"/>
      <c r="AU1983" s="331"/>
      <c r="AV1983" s="331"/>
      <c r="AW1983" s="331"/>
      <c r="AX1983" s="331"/>
      <c r="AY1983" s="331"/>
      <c r="AZ1983" s="331"/>
      <c r="BA1983" s="331"/>
      <c r="BB1983" s="331"/>
      <c r="BC1983" s="331"/>
    </row>
    <row r="1984" spans="5:55">
      <c r="E1984" s="331"/>
      <c r="N1984" s="331"/>
      <c r="AA1984" s="331"/>
      <c r="AG1984" s="331"/>
      <c r="AO1984" s="331"/>
    </row>
    <row r="1985" spans="3:55">
      <c r="D1985" s="331"/>
      <c r="G1985" s="331"/>
      <c r="U1985" s="331"/>
      <c r="AE1985" s="331"/>
    </row>
    <row r="1986" spans="3:55">
      <c r="F1986" s="331"/>
      <c r="S1986" s="331"/>
      <c r="U1986" s="331"/>
      <c r="AG1986" s="331"/>
      <c r="AI1986" s="331"/>
      <c r="AJ1986" s="331"/>
      <c r="AO1986" s="331"/>
      <c r="AQ1986" s="331"/>
    </row>
    <row r="1987" spans="3:55">
      <c r="F1987" s="331"/>
      <c r="U1987" s="331"/>
      <c r="V1987" s="331"/>
      <c r="Y1987" s="331"/>
      <c r="AC1987" s="252"/>
      <c r="AF1987" s="331"/>
      <c r="AH1987" s="331"/>
    </row>
    <row r="1988" spans="3:55">
      <c r="M1988" s="331"/>
      <c r="AC1988" s="331"/>
      <c r="AD1988" s="331"/>
      <c r="AE1988" s="331"/>
      <c r="AM1988" s="331"/>
      <c r="AP1988" s="331"/>
      <c r="AQ1988" s="331"/>
      <c r="AR1988" s="331"/>
      <c r="AS1988" s="331"/>
      <c r="AT1988" s="331"/>
      <c r="AU1988" s="331"/>
      <c r="AV1988" s="331"/>
      <c r="AW1988" s="331"/>
      <c r="AX1988" s="331"/>
      <c r="AY1988" s="331"/>
      <c r="AZ1988" s="331"/>
      <c r="BA1988" s="331"/>
      <c r="BB1988" s="331"/>
      <c r="BC1988" s="331"/>
    </row>
    <row r="1989" spans="3:55">
      <c r="R1989" s="252"/>
      <c r="S1989" s="331"/>
    </row>
    <row r="1990" spans="3:55">
      <c r="I1990" s="331"/>
      <c r="M1990" s="331"/>
      <c r="Y1990" s="331"/>
      <c r="AF1990" s="331"/>
    </row>
    <row r="1991" spans="3:55">
      <c r="I1991" s="331"/>
      <c r="P1991" s="331"/>
      <c r="T1991" s="252"/>
      <c r="U1991" s="331"/>
      <c r="Y1991" s="331"/>
      <c r="AN1991" s="331"/>
      <c r="AO1991" s="331"/>
      <c r="AP1991" s="331"/>
      <c r="AQ1991" s="331"/>
      <c r="AR1991" s="331"/>
      <c r="AS1991" s="331"/>
      <c r="AT1991" s="331"/>
      <c r="AU1991" s="331"/>
      <c r="AV1991" s="331"/>
      <c r="AW1991" s="331"/>
      <c r="AX1991" s="331"/>
      <c r="AY1991" s="331"/>
      <c r="AZ1991" s="331"/>
      <c r="BA1991" s="331"/>
      <c r="BB1991" s="331"/>
      <c r="BC1991" s="331"/>
    </row>
    <row r="1992" spans="3:55">
      <c r="D1992" s="331"/>
      <c r="AP1992" s="331"/>
      <c r="AQ1992" s="331"/>
      <c r="AR1992" s="331"/>
      <c r="AS1992" s="331"/>
      <c r="AT1992" s="331"/>
      <c r="AU1992" s="331"/>
      <c r="AV1992" s="331"/>
      <c r="AW1992" s="331"/>
      <c r="AX1992" s="331"/>
      <c r="AY1992" s="331"/>
      <c r="AZ1992" s="331"/>
      <c r="BA1992" s="331"/>
      <c r="BB1992" s="331"/>
      <c r="BC1992" s="331"/>
    </row>
    <row r="1993" spans="3:55">
      <c r="C1993" s="331"/>
      <c r="H1993" s="331"/>
      <c r="S1993" s="331"/>
      <c r="X1993" s="331"/>
      <c r="AH1993" s="331"/>
      <c r="AK1993" s="331"/>
    </row>
    <row r="1994" spans="3:55">
      <c r="H1994" s="331"/>
      <c r="I1994" s="331"/>
      <c r="AI1994" s="331"/>
      <c r="AP1994" s="331"/>
      <c r="AQ1994" s="331"/>
      <c r="AR1994" s="331"/>
      <c r="AS1994" s="331"/>
      <c r="AT1994" s="331"/>
      <c r="AU1994" s="331"/>
      <c r="AV1994" s="331"/>
      <c r="AW1994" s="331"/>
      <c r="AX1994" s="331"/>
      <c r="AY1994" s="331"/>
      <c r="AZ1994" s="331"/>
      <c r="BA1994" s="331"/>
      <c r="BB1994" s="331"/>
      <c r="BC1994" s="331"/>
    </row>
    <row r="1995" spans="3:55">
      <c r="V1995" s="331"/>
      <c r="AD1995" s="331"/>
      <c r="AN1995" s="331"/>
      <c r="AO1995" s="331"/>
      <c r="AP1995" s="331"/>
      <c r="AQ1995" s="331"/>
      <c r="AR1995" s="331"/>
      <c r="AS1995" s="331"/>
      <c r="AT1995" s="331"/>
      <c r="AU1995" s="331"/>
      <c r="AV1995" s="331"/>
      <c r="AW1995" s="331"/>
      <c r="AX1995" s="331"/>
      <c r="AY1995" s="331"/>
      <c r="AZ1995" s="331"/>
      <c r="BA1995" s="331"/>
      <c r="BB1995" s="331"/>
      <c r="BC1995" s="331"/>
    </row>
    <row r="1996" spans="3:55">
      <c r="C1996" s="331"/>
      <c r="O1996" s="331"/>
      <c r="S1996" s="331"/>
      <c r="AK1996" s="331"/>
    </row>
    <row r="1997" spans="3:55">
      <c r="F1997" s="331"/>
      <c r="R1997" s="331"/>
      <c r="Y1997" s="331"/>
      <c r="AH1997" s="331"/>
    </row>
    <row r="1998" spans="3:55">
      <c r="L1998" s="331"/>
      <c r="O1998" s="252"/>
      <c r="Y1998" s="331"/>
      <c r="AE1998" s="331"/>
      <c r="AP1998" s="331"/>
      <c r="AQ1998" s="331"/>
      <c r="AR1998" s="331"/>
      <c r="AS1998" s="331"/>
      <c r="AT1998" s="331"/>
      <c r="AU1998" s="331"/>
      <c r="AV1998" s="331"/>
      <c r="AW1998" s="331"/>
      <c r="AX1998" s="331"/>
      <c r="AY1998" s="331"/>
      <c r="AZ1998" s="331"/>
      <c r="BA1998" s="331"/>
      <c r="BB1998" s="331"/>
      <c r="BC1998" s="331"/>
    </row>
    <row r="1999" spans="3:55">
      <c r="G1999" s="331"/>
      <c r="M1999" s="331"/>
      <c r="AF1999" s="331"/>
      <c r="AG1999" s="331"/>
      <c r="AL1999" s="252"/>
      <c r="AO1999" s="331"/>
    </row>
    <row r="2000" spans="3:55">
      <c r="Y2000" s="331"/>
      <c r="AE2000" s="331"/>
      <c r="AP2000" s="331"/>
      <c r="AQ2000" s="331"/>
      <c r="AR2000" s="331"/>
      <c r="AS2000" s="331"/>
      <c r="AT2000" s="331"/>
      <c r="AU2000" s="331"/>
      <c r="AV2000" s="331"/>
      <c r="AW2000" s="331"/>
      <c r="AX2000" s="331"/>
      <c r="AY2000" s="331"/>
      <c r="AZ2000" s="331"/>
      <c r="BA2000" s="331"/>
      <c r="BB2000" s="331"/>
      <c r="BC2000" s="331"/>
    </row>
    <row r="2001" spans="5:55">
      <c r="G2001" s="331"/>
      <c r="N2001" s="331"/>
      <c r="Y2001" s="331"/>
      <c r="AA2001" s="252"/>
      <c r="AH2001" s="331"/>
    </row>
    <row r="2002" spans="5:55">
      <c r="AH2002" s="331"/>
      <c r="AM2002" s="331"/>
    </row>
    <row r="2003" spans="5:55">
      <c r="E2003" s="331"/>
      <c r="I2003" s="252"/>
      <c r="J2003" s="331"/>
      <c r="S2003" s="331"/>
      <c r="Y2003" s="331"/>
      <c r="AC2003" s="331"/>
      <c r="AN2003" s="331"/>
      <c r="AO2003" s="331"/>
      <c r="AP2003" s="331"/>
      <c r="AQ2003" s="331"/>
      <c r="AR2003" s="331"/>
      <c r="AS2003" s="331"/>
      <c r="AT2003" s="331"/>
      <c r="AU2003" s="331"/>
      <c r="AV2003" s="331"/>
      <c r="AW2003" s="331"/>
      <c r="AX2003" s="331"/>
      <c r="AY2003" s="331"/>
      <c r="AZ2003" s="331"/>
      <c r="BA2003" s="331"/>
      <c r="BB2003" s="331"/>
      <c r="BC2003" s="331"/>
    </row>
    <row r="2004" spans="5:55">
      <c r="F2004" s="331"/>
      <c r="H2004" s="331"/>
      <c r="Y2004" s="331"/>
      <c r="Z2004" s="331"/>
      <c r="AE2004" s="331"/>
    </row>
    <row r="2005" spans="5:55">
      <c r="J2005" s="331"/>
      <c r="R2005" s="331"/>
      <c r="V2005" s="331"/>
      <c r="Y2005" s="331"/>
      <c r="AE2005" s="331"/>
    </row>
    <row r="2006" spans="5:55">
      <c r="U2006" s="331"/>
      <c r="Y2006" s="331"/>
    </row>
    <row r="2007" spans="5:55">
      <c r="I2007" s="331"/>
      <c r="W2007" s="331"/>
      <c r="Y2007" s="331"/>
      <c r="AM2007" s="252"/>
      <c r="AN2007" s="252"/>
      <c r="AO2007" s="252"/>
      <c r="AP2007" s="252"/>
      <c r="AQ2007" s="252"/>
      <c r="AR2007" s="252"/>
      <c r="AS2007" s="252"/>
      <c r="AT2007" s="252"/>
      <c r="AU2007" s="252"/>
      <c r="AV2007" s="252"/>
      <c r="AW2007" s="252"/>
      <c r="AX2007" s="252"/>
      <c r="AY2007" s="252"/>
      <c r="AZ2007" s="252"/>
      <c r="BA2007" s="252"/>
      <c r="BB2007" s="252"/>
      <c r="BC2007" s="252"/>
    </row>
  </sheetData>
  <sortState ref="BC8:BC107">
    <sortCondition ref="BC8:BC1048576"/>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3" tint="0.59999389629810485"/>
  </sheetPr>
  <dimension ref="A1:DG2007"/>
  <sheetViews>
    <sheetView topLeftCell="B1" zoomScale="70" zoomScaleNormal="70" workbookViewId="0">
      <selection activeCell="L37" sqref="L37"/>
    </sheetView>
  </sheetViews>
  <sheetFormatPr defaultRowHeight="15"/>
  <cols>
    <col min="1" max="1" width="13.77734375" style="331" customWidth="1"/>
    <col min="2" max="22" width="10.44140625" style="331" customWidth="1"/>
    <col min="23" max="23" width="8.88671875" style="331" customWidth="1"/>
    <col min="24" max="45" width="10.44140625" style="331" customWidth="1"/>
    <col min="46" max="46" width="12" style="331" customWidth="1"/>
    <col min="47" max="50" width="10.44140625" style="331" customWidth="1"/>
    <col min="51" max="111" width="9.33203125" style="331" customWidth="1"/>
    <col min="112" max="16384" width="8.88671875" style="331"/>
  </cols>
  <sheetData>
    <row r="1" spans="1:111">
      <c r="A1" s="331" t="s">
        <v>67</v>
      </c>
      <c r="B1" s="331">
        <v>60</v>
      </c>
      <c r="C1" s="331">
        <v>61</v>
      </c>
      <c r="D1" s="331">
        <v>62</v>
      </c>
      <c r="E1" s="331">
        <v>63</v>
      </c>
      <c r="F1" s="331">
        <v>64</v>
      </c>
      <c r="G1" s="331">
        <v>65</v>
      </c>
      <c r="H1" s="331">
        <v>66</v>
      </c>
      <c r="I1" s="331">
        <v>67</v>
      </c>
      <c r="J1" s="331">
        <v>68</v>
      </c>
      <c r="K1" s="331">
        <v>69</v>
      </c>
      <c r="L1" s="331">
        <v>70</v>
      </c>
      <c r="M1" s="331">
        <v>71</v>
      </c>
      <c r="N1" s="331">
        <v>72</v>
      </c>
      <c r="O1" s="331">
        <v>73</v>
      </c>
      <c r="P1" s="331">
        <v>74</v>
      </c>
      <c r="Q1" s="331">
        <v>75</v>
      </c>
      <c r="R1" s="331">
        <v>76</v>
      </c>
      <c r="S1" s="331">
        <v>77</v>
      </c>
      <c r="T1" s="331">
        <v>78</v>
      </c>
      <c r="U1" s="331">
        <v>79</v>
      </c>
      <c r="V1" s="331">
        <v>80</v>
      </c>
      <c r="W1" s="331">
        <v>81</v>
      </c>
      <c r="X1" s="331">
        <v>82</v>
      </c>
      <c r="Y1" s="331">
        <v>83</v>
      </c>
      <c r="Z1" s="331">
        <v>84</v>
      </c>
      <c r="AA1" s="331">
        <v>85</v>
      </c>
      <c r="AB1" s="331">
        <v>86</v>
      </c>
      <c r="AC1" s="331">
        <v>87</v>
      </c>
      <c r="AD1" s="331">
        <v>88</v>
      </c>
      <c r="AE1" s="331">
        <v>89</v>
      </c>
      <c r="AF1" s="331">
        <v>90</v>
      </c>
      <c r="AG1" s="331">
        <v>91</v>
      </c>
      <c r="AH1" s="331">
        <v>92</v>
      </c>
      <c r="AI1" s="331">
        <v>93</v>
      </c>
      <c r="AJ1" s="331">
        <v>94</v>
      </c>
      <c r="AK1" s="331">
        <v>95</v>
      </c>
      <c r="AL1" s="331">
        <v>96</v>
      </c>
      <c r="AM1" s="331">
        <v>97</v>
      </c>
      <c r="AN1" s="331">
        <v>98</v>
      </c>
      <c r="AO1" s="331">
        <v>99</v>
      </c>
      <c r="AP1" s="331">
        <v>100</v>
      </c>
      <c r="AQ1" s="331">
        <v>101</v>
      </c>
      <c r="AR1" s="331">
        <v>102</v>
      </c>
      <c r="AS1" s="331">
        <v>103</v>
      </c>
      <c r="AT1" s="331">
        <v>104</v>
      </c>
      <c r="AU1" s="331">
        <v>105</v>
      </c>
      <c r="AV1" s="331">
        <v>106</v>
      </c>
      <c r="AW1" s="331">
        <v>107</v>
      </c>
      <c r="AX1" s="331">
        <v>108</v>
      </c>
      <c r="AY1" s="331">
        <v>109</v>
      </c>
      <c r="AZ1" s="331">
        <v>105</v>
      </c>
      <c r="BA1" s="331">
        <v>106</v>
      </c>
      <c r="BB1" s="331">
        <v>107</v>
      </c>
      <c r="BC1" s="331">
        <v>108</v>
      </c>
      <c r="BD1" s="331">
        <v>109</v>
      </c>
      <c r="BE1" s="331">
        <v>0</v>
      </c>
      <c r="BF1" s="331">
        <v>0</v>
      </c>
      <c r="BG1" s="331">
        <v>0</v>
      </c>
      <c r="BH1" s="331">
        <v>0</v>
      </c>
      <c r="BI1" s="331">
        <v>0</v>
      </c>
      <c r="BJ1" s="331">
        <v>0</v>
      </c>
      <c r="BK1" s="331">
        <v>108</v>
      </c>
      <c r="BL1" s="331">
        <v>109</v>
      </c>
      <c r="BM1" s="331">
        <v>0</v>
      </c>
      <c r="BN1" s="331">
        <v>0</v>
      </c>
      <c r="BO1" s="331">
        <v>0</v>
      </c>
      <c r="BP1" s="331">
        <v>0</v>
      </c>
      <c r="BQ1" s="331">
        <v>0</v>
      </c>
      <c r="BR1" s="331">
        <v>0</v>
      </c>
      <c r="BS1" s="331">
        <v>0</v>
      </c>
      <c r="BT1" s="331">
        <v>0</v>
      </c>
      <c r="BU1" s="331">
        <v>0</v>
      </c>
      <c r="BV1" s="331">
        <v>0</v>
      </c>
      <c r="BW1" s="331">
        <v>0</v>
      </c>
      <c r="BX1" s="331">
        <v>0</v>
      </c>
      <c r="BY1" s="331">
        <v>0</v>
      </c>
      <c r="BZ1" s="331">
        <v>0</v>
      </c>
      <c r="CA1" s="331">
        <v>0</v>
      </c>
      <c r="CB1" s="331">
        <v>0</v>
      </c>
      <c r="CC1" s="331">
        <v>0</v>
      </c>
      <c r="CD1" s="331">
        <v>0</v>
      </c>
      <c r="CE1" s="331">
        <v>0</v>
      </c>
      <c r="CF1" s="331">
        <v>0</v>
      </c>
      <c r="CG1" s="331">
        <v>0</v>
      </c>
      <c r="CH1" s="331">
        <v>0</v>
      </c>
      <c r="CI1" s="331">
        <v>0</v>
      </c>
      <c r="CJ1" s="331">
        <v>0</v>
      </c>
      <c r="CK1" s="331">
        <v>0</v>
      </c>
      <c r="CL1" s="331">
        <v>0</v>
      </c>
      <c r="CM1" s="331">
        <v>0</v>
      </c>
      <c r="CN1" s="331">
        <v>0</v>
      </c>
      <c r="CO1" s="331">
        <v>0</v>
      </c>
      <c r="CP1" s="331">
        <v>0</v>
      </c>
      <c r="CQ1" s="331">
        <v>0</v>
      </c>
      <c r="CR1" s="331">
        <v>0</v>
      </c>
      <c r="CS1" s="331">
        <v>0</v>
      </c>
      <c r="CT1" s="331">
        <v>0</v>
      </c>
      <c r="CU1" s="331">
        <v>0</v>
      </c>
      <c r="CV1" s="331">
        <v>0</v>
      </c>
      <c r="CW1" s="331">
        <v>0</v>
      </c>
      <c r="CX1" s="331">
        <v>0</v>
      </c>
      <c r="CY1" s="331">
        <v>0</v>
      </c>
      <c r="CZ1" s="331">
        <v>0</v>
      </c>
      <c r="DA1" s="331">
        <v>0</v>
      </c>
      <c r="DB1" s="331">
        <v>0</v>
      </c>
      <c r="DC1" s="331">
        <v>0</v>
      </c>
      <c r="DD1" s="331">
        <v>0</v>
      </c>
      <c r="DE1" s="331">
        <v>0</v>
      </c>
      <c r="DF1" s="331">
        <v>0</v>
      </c>
      <c r="DG1" s="331">
        <v>0</v>
      </c>
    </row>
    <row r="5" spans="1:111">
      <c r="B5" s="370"/>
      <c r="C5" s="370"/>
      <c r="D5" s="370"/>
      <c r="E5" s="370"/>
      <c r="F5" s="370"/>
      <c r="G5" s="370"/>
      <c r="H5" s="370"/>
      <c r="I5" s="370"/>
      <c r="J5" s="370"/>
      <c r="K5" s="252"/>
      <c r="L5" s="252"/>
      <c r="M5" s="252"/>
      <c r="N5" s="252"/>
      <c r="O5" s="252"/>
      <c r="P5" s="252"/>
      <c r="Q5" s="252"/>
      <c r="R5" s="252"/>
      <c r="S5" s="252"/>
      <c r="T5" s="252"/>
      <c r="U5" s="252"/>
      <c r="V5" s="252"/>
      <c r="W5" s="252"/>
      <c r="X5" s="252"/>
      <c r="Y5" s="252"/>
      <c r="Z5" s="252"/>
      <c r="AA5" s="252"/>
      <c r="AB5" s="252"/>
      <c r="AC5" s="252"/>
      <c r="AD5" s="252"/>
      <c r="AE5" s="252"/>
      <c r="AF5" s="252"/>
      <c r="AG5" s="252"/>
      <c r="AH5" s="252"/>
      <c r="AI5" s="252"/>
      <c r="AJ5" s="252"/>
      <c r="AK5" s="252"/>
      <c r="AL5" s="252"/>
      <c r="AM5" s="252"/>
      <c r="AN5" s="252"/>
      <c r="AO5" s="252"/>
      <c r="AP5" s="252"/>
      <c r="AQ5" s="252"/>
      <c r="AR5" s="252"/>
      <c r="AS5" s="252"/>
      <c r="AT5" s="252"/>
      <c r="AU5" s="252"/>
      <c r="AV5" s="252"/>
      <c r="AW5" s="252"/>
      <c r="AX5" s="252"/>
      <c r="AY5" s="252"/>
      <c r="AZ5" s="252"/>
      <c r="BA5" s="252"/>
      <c r="BB5" s="252"/>
      <c r="BC5" s="252"/>
      <c r="BD5" s="252"/>
      <c r="BE5" s="252"/>
      <c r="BF5" s="252"/>
      <c r="BG5" s="252"/>
      <c r="BH5" s="252"/>
      <c r="BI5" s="252"/>
      <c r="BJ5" s="252"/>
      <c r="BK5" s="252"/>
      <c r="BL5" s="252"/>
      <c r="BM5" s="252"/>
      <c r="BN5" s="252"/>
      <c r="BO5" s="252"/>
    </row>
    <row r="6" spans="1:111" s="370" customFormat="1">
      <c r="A6" s="254"/>
      <c r="B6" s="254"/>
      <c r="C6" s="254"/>
      <c r="D6" s="254"/>
      <c r="E6" s="254"/>
      <c r="F6" s="254"/>
      <c r="G6" s="254"/>
      <c r="H6" s="254"/>
      <c r="I6" s="254"/>
      <c r="J6" s="254"/>
    </row>
    <row r="7" spans="1:111">
      <c r="B7" s="252"/>
      <c r="H7" s="252"/>
      <c r="I7" s="252"/>
      <c r="J7" s="252"/>
      <c r="K7" s="252"/>
      <c r="L7" s="252"/>
      <c r="M7" s="252"/>
      <c r="N7" s="252"/>
      <c r="O7" s="252"/>
      <c r="P7" s="252"/>
      <c r="Q7" s="252"/>
      <c r="R7" s="252"/>
      <c r="S7" s="252"/>
      <c r="T7" s="252"/>
      <c r="U7" s="252"/>
      <c r="V7" s="252"/>
      <c r="W7" s="252"/>
      <c r="X7" s="252"/>
      <c r="Y7" s="252"/>
      <c r="Z7" s="252"/>
      <c r="AA7" s="252"/>
      <c r="AB7" s="252"/>
      <c r="AC7" s="252"/>
      <c r="AD7" s="252"/>
      <c r="AE7" s="252"/>
      <c r="AF7" s="252"/>
      <c r="AG7" s="252"/>
      <c r="AH7" s="252"/>
      <c r="AI7" s="252"/>
      <c r="AJ7" s="252"/>
      <c r="AK7" s="252"/>
      <c r="AL7" s="252"/>
      <c r="AM7" s="252"/>
      <c r="AN7" s="252"/>
      <c r="AO7" s="252"/>
      <c r="AP7" s="252"/>
      <c r="AQ7" s="252"/>
      <c r="AR7" s="252"/>
      <c r="AS7" s="252"/>
      <c r="AT7" s="252"/>
      <c r="AU7" s="252"/>
      <c r="AV7" s="252"/>
      <c r="AW7" s="252"/>
      <c r="AX7" s="252"/>
    </row>
    <row r="8" spans="1:111">
      <c r="D8" s="444"/>
      <c r="Y8" s="444"/>
      <c r="Z8" s="444"/>
      <c r="AB8" s="444"/>
      <c r="AC8" s="444"/>
      <c r="AI8" s="444"/>
      <c r="AP8" s="444"/>
    </row>
    <row r="9" spans="1:111">
      <c r="D9" s="444"/>
      <c r="Q9" s="444"/>
      <c r="Y9" s="444"/>
      <c r="Z9" s="444"/>
      <c r="AB9" s="444"/>
      <c r="AC9" s="444"/>
      <c r="AH9" s="444"/>
      <c r="AI9" s="444"/>
      <c r="AN9" s="444"/>
      <c r="AP9" s="444"/>
    </row>
    <row r="10" spans="1:111">
      <c r="H10" s="444"/>
      <c r="J10" s="444"/>
      <c r="K10" s="444"/>
      <c r="T10" s="444"/>
      <c r="Y10" s="444"/>
      <c r="Z10" s="444"/>
      <c r="AB10" s="444"/>
      <c r="AC10" s="444"/>
      <c r="AH10" s="444"/>
      <c r="AI10" s="444"/>
      <c r="AP10" s="444"/>
      <c r="AR10" s="444"/>
    </row>
    <row r="11" spans="1:111">
      <c r="G11" s="444"/>
      <c r="J11" s="444"/>
      <c r="Q11" s="442"/>
      <c r="T11" s="444"/>
      <c r="V11" s="444"/>
      <c r="W11" s="444"/>
      <c r="Y11" s="444"/>
      <c r="Z11" s="444"/>
      <c r="AB11" s="444"/>
      <c r="AE11" s="444"/>
      <c r="AH11" s="444"/>
      <c r="AI11" s="444"/>
      <c r="AM11" s="444"/>
      <c r="AR11" s="444"/>
    </row>
    <row r="12" spans="1:111">
      <c r="D12" s="444"/>
      <c r="G12" s="444"/>
      <c r="H12" s="444"/>
      <c r="J12" s="444"/>
      <c r="K12" s="444"/>
      <c r="O12" s="444"/>
      <c r="Q12" s="444"/>
      <c r="T12" s="444"/>
      <c r="V12" s="444"/>
      <c r="Y12" s="444"/>
      <c r="Z12" s="444"/>
      <c r="AB12" s="444"/>
      <c r="AC12" s="444"/>
      <c r="AH12" s="444"/>
      <c r="AI12" s="444"/>
      <c r="AM12" s="442"/>
      <c r="AN12" s="444"/>
      <c r="AP12" s="444"/>
    </row>
    <row r="13" spans="1:111">
      <c r="H13" s="444"/>
      <c r="T13" s="444"/>
      <c r="V13" s="444"/>
      <c r="Y13" s="444"/>
      <c r="Z13" s="444"/>
      <c r="AB13" s="444"/>
      <c r="AC13" s="444"/>
      <c r="AH13" s="444"/>
      <c r="AI13" s="444"/>
      <c r="AK13" s="444"/>
      <c r="AM13" s="444"/>
      <c r="AN13" s="444"/>
      <c r="AP13" s="444"/>
      <c r="AR13" s="444"/>
      <c r="AS13" s="444"/>
    </row>
    <row r="14" spans="1:111">
      <c r="G14" s="444"/>
      <c r="K14" s="444"/>
      <c r="O14" s="444"/>
      <c r="T14" s="444"/>
      <c r="V14" s="444"/>
      <c r="W14" s="444"/>
      <c r="Y14" s="444"/>
      <c r="Z14" s="444"/>
      <c r="AB14" s="444"/>
      <c r="AC14" s="444"/>
      <c r="AH14" s="444"/>
      <c r="AI14" s="444"/>
      <c r="AM14" s="444"/>
      <c r="AN14" s="444"/>
      <c r="AP14" s="444"/>
    </row>
    <row r="15" spans="1:111">
      <c r="D15" s="444"/>
      <c r="G15" s="444"/>
      <c r="H15" s="444"/>
      <c r="J15" s="444"/>
      <c r="O15" s="444"/>
      <c r="Q15" s="444"/>
      <c r="R15" s="444"/>
      <c r="T15" s="444"/>
      <c r="Y15" s="444"/>
      <c r="Z15" s="444"/>
      <c r="AB15" s="444"/>
      <c r="AC15" s="444"/>
      <c r="AI15" s="444"/>
      <c r="AM15" s="444"/>
      <c r="AN15" s="444"/>
      <c r="AP15" s="444"/>
      <c r="AR15" s="444"/>
    </row>
    <row r="16" spans="1:111">
      <c r="C16" s="444"/>
      <c r="G16" s="444"/>
      <c r="H16" s="444"/>
      <c r="J16" s="444"/>
      <c r="K16" s="444"/>
      <c r="O16" s="444"/>
      <c r="Y16" s="444"/>
      <c r="Z16" s="444"/>
      <c r="AB16" s="444"/>
      <c r="AC16" s="444"/>
      <c r="AI16" s="444"/>
      <c r="AK16" s="444"/>
      <c r="AM16" s="444"/>
      <c r="AN16" s="444"/>
      <c r="AP16" s="444"/>
      <c r="AS16" s="444"/>
    </row>
    <row r="17" spans="3:55">
      <c r="D17" s="444"/>
      <c r="G17" s="444"/>
      <c r="H17" s="444"/>
      <c r="O17" s="444"/>
      <c r="V17" s="444"/>
      <c r="Y17" s="444"/>
      <c r="Z17" s="444"/>
      <c r="AB17" s="444"/>
      <c r="AC17" s="444"/>
      <c r="AH17" s="444"/>
      <c r="AI17" s="444"/>
      <c r="AL17" s="444"/>
      <c r="AM17" s="444"/>
      <c r="AN17" s="444"/>
      <c r="AP17" s="444"/>
    </row>
    <row r="18" spans="3:55">
      <c r="D18" s="444"/>
      <c r="G18" s="444"/>
      <c r="I18" s="444"/>
      <c r="J18" s="442"/>
      <c r="K18" s="444"/>
      <c r="O18" s="444"/>
      <c r="T18" s="444"/>
      <c r="Y18" s="444"/>
      <c r="Z18" s="444"/>
      <c r="AB18" s="444"/>
      <c r="AC18" s="444"/>
      <c r="AI18" s="444"/>
      <c r="AM18" s="444"/>
      <c r="AN18" s="444"/>
      <c r="AP18" s="444"/>
      <c r="AR18" s="444"/>
    </row>
    <row r="19" spans="3:55">
      <c r="D19" s="444"/>
      <c r="G19" s="444"/>
      <c r="J19" s="444"/>
      <c r="L19" s="444"/>
      <c r="N19" s="444"/>
      <c r="O19" s="444"/>
      <c r="T19" s="444"/>
      <c r="Y19" s="444"/>
      <c r="Z19" s="444"/>
      <c r="AB19" s="444"/>
      <c r="AC19" s="444"/>
      <c r="AE19" s="444"/>
      <c r="AH19" s="444"/>
      <c r="AI19" s="444"/>
      <c r="AK19" s="444"/>
      <c r="AL19" s="444"/>
      <c r="AM19" s="444"/>
      <c r="AP19" s="444"/>
      <c r="AS19" s="444"/>
    </row>
    <row r="20" spans="3:55">
      <c r="O20" s="444"/>
      <c r="Q20" s="444"/>
      <c r="T20" s="444"/>
      <c r="W20" s="444"/>
      <c r="Y20" s="444"/>
      <c r="Z20" s="444"/>
      <c r="AB20" s="444"/>
      <c r="AC20" s="444"/>
      <c r="AH20" s="444"/>
      <c r="AI20" s="444"/>
      <c r="AM20" s="444"/>
      <c r="AN20" s="444"/>
      <c r="AP20" s="444"/>
    </row>
    <row r="21" spans="3:55">
      <c r="H21" s="444"/>
      <c r="I21" s="444"/>
      <c r="K21" s="444"/>
      <c r="Y21" s="444"/>
      <c r="Z21" s="444"/>
      <c r="AB21" s="444"/>
      <c r="AC21" s="444"/>
      <c r="AE21" s="444"/>
      <c r="AH21" s="444"/>
      <c r="AI21" s="444"/>
      <c r="AJ21" s="444"/>
      <c r="AK21" s="444"/>
      <c r="AM21" s="444"/>
      <c r="AP21" s="444"/>
    </row>
    <row r="22" spans="3:55">
      <c r="D22" s="444"/>
      <c r="K22" s="444"/>
      <c r="O22" s="444"/>
      <c r="P22" s="444"/>
      <c r="T22" s="444"/>
      <c r="Y22" s="444"/>
      <c r="Z22" s="444"/>
      <c r="AB22" s="444"/>
      <c r="AC22" s="444"/>
      <c r="AE22" s="444"/>
      <c r="AI22" s="444"/>
      <c r="AK22" s="444"/>
      <c r="AM22" s="444"/>
      <c r="AN22" s="444"/>
      <c r="AP22" s="444"/>
      <c r="AR22" s="444"/>
      <c r="AS22" s="444"/>
    </row>
    <row r="23" spans="3:55">
      <c r="D23" s="444"/>
      <c r="G23" s="444"/>
      <c r="J23" s="444"/>
      <c r="Q23" s="444"/>
      <c r="T23" s="444"/>
      <c r="Y23" s="444"/>
      <c r="Z23" s="444"/>
      <c r="AB23" s="444"/>
      <c r="AC23" s="444"/>
      <c r="AE23" s="444"/>
      <c r="AI23" s="444"/>
      <c r="AM23" s="444"/>
      <c r="AP23" s="444"/>
      <c r="AQ23" s="444"/>
      <c r="AR23" s="444"/>
      <c r="AS23" s="444"/>
      <c r="AT23" s="444"/>
      <c r="AU23" s="444"/>
      <c r="AV23" s="444"/>
      <c r="AW23" s="444"/>
      <c r="AX23" s="444"/>
      <c r="AY23" s="444"/>
      <c r="AZ23" s="444"/>
      <c r="BA23" s="444"/>
      <c r="BB23" s="444"/>
      <c r="BC23" s="444"/>
    </row>
    <row r="24" spans="3:55">
      <c r="F24" s="444"/>
      <c r="G24" s="444"/>
      <c r="J24" s="444"/>
      <c r="L24" s="444"/>
      <c r="O24" s="444"/>
      <c r="P24" s="444"/>
      <c r="Q24" s="444"/>
      <c r="T24" s="444"/>
      <c r="Y24" s="444"/>
      <c r="Z24" s="444"/>
      <c r="AB24" s="444"/>
      <c r="AC24" s="444"/>
      <c r="AE24" s="444"/>
      <c r="AI24" s="444"/>
      <c r="AK24" s="444"/>
      <c r="AM24" s="444"/>
      <c r="AN24" s="444"/>
      <c r="AP24" s="444"/>
    </row>
    <row r="25" spans="3:55">
      <c r="D25" s="444"/>
      <c r="J25" s="444"/>
      <c r="O25" s="444"/>
      <c r="Q25" s="444"/>
      <c r="Y25" s="444"/>
      <c r="Z25" s="444"/>
      <c r="AB25" s="444"/>
      <c r="AC25" s="444"/>
      <c r="AI25" s="444"/>
      <c r="AK25" s="444"/>
      <c r="AL25" s="444"/>
      <c r="AM25" s="444"/>
      <c r="AN25" s="444"/>
      <c r="AP25" s="444"/>
      <c r="AS25" s="444"/>
    </row>
    <row r="26" spans="3:55">
      <c r="D26" s="444"/>
      <c r="H26" s="444"/>
      <c r="K26" s="444"/>
      <c r="L26" s="444"/>
      <c r="O26" s="444"/>
      <c r="Q26" s="444"/>
      <c r="W26" s="444"/>
      <c r="Y26" s="444"/>
      <c r="Z26" s="444"/>
      <c r="AB26" s="444"/>
      <c r="AC26" s="444"/>
      <c r="AI26" s="444"/>
      <c r="AJ26" s="444"/>
      <c r="AL26" s="444"/>
      <c r="AN26" s="444"/>
      <c r="AP26" s="444"/>
      <c r="AR26" s="444"/>
    </row>
    <row r="27" spans="3:55">
      <c r="G27" s="444"/>
      <c r="H27" s="444"/>
      <c r="J27" s="444"/>
      <c r="K27" s="444"/>
      <c r="N27" s="444"/>
      <c r="Q27" s="444"/>
      <c r="T27" s="444"/>
      <c r="Y27" s="444"/>
      <c r="Z27" s="444"/>
      <c r="AB27" s="444"/>
      <c r="AC27" s="444"/>
      <c r="AH27" s="444"/>
      <c r="AI27" s="444"/>
      <c r="AK27" s="444"/>
      <c r="AL27" s="444"/>
      <c r="AM27" s="444"/>
      <c r="AN27" s="444"/>
      <c r="AP27" s="444"/>
      <c r="AS27" s="444"/>
    </row>
    <row r="28" spans="3:55">
      <c r="C28" s="444"/>
      <c r="H28" s="444"/>
      <c r="J28" s="444"/>
      <c r="K28" s="444"/>
      <c r="N28" s="444"/>
      <c r="O28" s="444"/>
      <c r="Q28" s="444"/>
      <c r="T28" s="444"/>
      <c r="Y28" s="444"/>
      <c r="Z28" s="444"/>
      <c r="AB28" s="444"/>
      <c r="AC28" s="444"/>
      <c r="AE28" s="444"/>
      <c r="AH28" s="444"/>
      <c r="AI28" s="444"/>
      <c r="AJ28" s="444"/>
      <c r="AK28" s="444"/>
      <c r="AL28" s="444"/>
      <c r="AM28" s="444"/>
      <c r="AN28" s="444"/>
      <c r="AP28" s="444"/>
      <c r="AS28" s="444"/>
    </row>
    <row r="29" spans="3:55">
      <c r="D29" s="444"/>
      <c r="G29" s="444"/>
      <c r="H29" s="444"/>
      <c r="J29" s="444"/>
      <c r="K29" s="444"/>
      <c r="N29" s="444"/>
      <c r="O29" s="444"/>
      <c r="T29" s="444"/>
      <c r="X29" s="444"/>
      <c r="Y29" s="444"/>
      <c r="Z29" s="444"/>
      <c r="AB29" s="444"/>
      <c r="AC29" s="444"/>
      <c r="AH29" s="444"/>
      <c r="AI29" s="444"/>
      <c r="AK29" s="444"/>
      <c r="AM29" s="444"/>
      <c r="AN29" s="444"/>
      <c r="AP29" s="444"/>
      <c r="AS29" s="444"/>
      <c r="AT29" s="444"/>
      <c r="AU29" s="444"/>
      <c r="AV29" s="444"/>
      <c r="AW29" s="444"/>
      <c r="AX29" s="444"/>
      <c r="AY29" s="444"/>
      <c r="AZ29" s="444"/>
      <c r="BA29" s="444"/>
      <c r="BB29" s="444"/>
      <c r="BC29" s="444"/>
    </row>
    <row r="30" spans="3:55">
      <c r="C30" s="444"/>
      <c r="G30" s="444"/>
      <c r="H30" s="444"/>
      <c r="J30" s="444"/>
      <c r="K30" s="444"/>
      <c r="Q30" s="444"/>
      <c r="X30" s="444"/>
      <c r="Y30" s="444"/>
      <c r="Z30" s="444"/>
      <c r="AB30" s="444"/>
      <c r="AC30" s="444"/>
      <c r="AG30" s="444"/>
      <c r="AH30" s="444"/>
      <c r="AI30" s="444"/>
      <c r="AJ30" s="444"/>
      <c r="AK30" s="444"/>
      <c r="AL30" s="444"/>
      <c r="AM30" s="444"/>
      <c r="AN30" s="444"/>
      <c r="AP30" s="444"/>
      <c r="AS30" s="444"/>
      <c r="AT30" s="444"/>
      <c r="AU30" s="444"/>
      <c r="AV30" s="444"/>
      <c r="AW30" s="444"/>
      <c r="AX30" s="444"/>
      <c r="AY30" s="444"/>
      <c r="AZ30" s="444"/>
      <c r="BA30" s="444"/>
      <c r="BB30" s="444"/>
      <c r="BC30" s="444"/>
    </row>
    <row r="31" spans="3:55">
      <c r="G31" s="444"/>
      <c r="H31" s="444"/>
      <c r="I31" s="444"/>
      <c r="K31" s="444"/>
      <c r="L31" s="444"/>
      <c r="O31" s="444"/>
      <c r="Q31" s="444"/>
      <c r="T31" s="444"/>
      <c r="Y31" s="444"/>
      <c r="Z31" s="444"/>
      <c r="AB31" s="444"/>
      <c r="AC31" s="444"/>
      <c r="AE31" s="444"/>
      <c r="AI31" s="444"/>
      <c r="AK31" s="444"/>
      <c r="AL31" s="444"/>
      <c r="AM31" s="444"/>
      <c r="AN31" s="444"/>
      <c r="AP31" s="444"/>
      <c r="AT31" s="444"/>
      <c r="AU31" s="444"/>
      <c r="AV31" s="444"/>
      <c r="AW31" s="444"/>
      <c r="AX31" s="444"/>
      <c r="AY31" s="444"/>
      <c r="AZ31" s="444"/>
      <c r="BA31" s="444"/>
      <c r="BB31" s="444"/>
      <c r="BC31" s="444"/>
    </row>
    <row r="32" spans="3:55">
      <c r="D32" s="444"/>
      <c r="I32" s="444"/>
      <c r="O32" s="444"/>
      <c r="Q32" s="444"/>
      <c r="T32" s="444"/>
      <c r="Y32" s="444"/>
      <c r="Z32" s="444"/>
      <c r="AB32" s="444"/>
      <c r="AC32" s="444"/>
      <c r="AI32" s="444"/>
      <c r="AL32" s="444"/>
      <c r="AM32" s="444"/>
      <c r="AN32" s="444"/>
      <c r="AP32" s="444"/>
      <c r="AR32" s="444"/>
      <c r="AS32" s="444"/>
      <c r="AT32" s="444"/>
      <c r="AU32" s="444"/>
      <c r="AV32" s="444"/>
      <c r="AW32" s="444"/>
      <c r="AX32" s="444"/>
      <c r="AY32" s="444"/>
      <c r="AZ32" s="444"/>
      <c r="BA32" s="444"/>
      <c r="BB32" s="444"/>
      <c r="BC32" s="444"/>
    </row>
    <row r="33" spans="4:55">
      <c r="J33" s="444"/>
      <c r="O33" s="444"/>
      <c r="Q33" s="444"/>
      <c r="T33" s="444"/>
      <c r="V33" s="444"/>
      <c r="X33" s="444"/>
      <c r="Y33" s="444"/>
      <c r="Z33" s="444"/>
      <c r="AB33" s="444"/>
      <c r="AC33" s="444"/>
      <c r="AE33" s="444"/>
      <c r="AI33" s="444"/>
      <c r="AJ33" s="444"/>
      <c r="AK33" s="444"/>
      <c r="AM33" s="444"/>
      <c r="AN33" s="444"/>
      <c r="AP33" s="444"/>
      <c r="AR33" s="444"/>
      <c r="AS33" s="444"/>
    </row>
    <row r="34" spans="4:55">
      <c r="D34" s="444"/>
      <c r="G34" s="444"/>
      <c r="K34" s="444"/>
      <c r="O34" s="444"/>
      <c r="Q34" s="444"/>
      <c r="Y34" s="444"/>
      <c r="Z34" s="444"/>
      <c r="AA34" s="444"/>
      <c r="AB34" s="444"/>
      <c r="AC34" s="444"/>
      <c r="AG34" s="444"/>
      <c r="AI34" s="444"/>
      <c r="AJ34" s="444"/>
      <c r="AK34" s="444"/>
      <c r="AM34" s="444"/>
      <c r="AN34" s="444"/>
      <c r="AP34" s="444"/>
      <c r="AR34" s="444"/>
      <c r="AS34" s="444"/>
    </row>
    <row r="35" spans="4:55">
      <c r="G35" s="444"/>
      <c r="H35" s="444"/>
      <c r="J35" s="444"/>
      <c r="K35" s="444"/>
      <c r="O35" s="444"/>
      <c r="Q35" s="444"/>
      <c r="Y35" s="444"/>
      <c r="Z35" s="444"/>
      <c r="AB35" s="444"/>
      <c r="AC35" s="444"/>
      <c r="AI35" s="444"/>
      <c r="AJ35" s="444"/>
      <c r="AK35" s="444"/>
      <c r="AM35" s="444"/>
      <c r="AN35" s="445"/>
      <c r="AP35" s="444"/>
      <c r="AQ35" s="444"/>
      <c r="AR35" s="444"/>
      <c r="AS35" s="444"/>
      <c r="AT35" s="444"/>
      <c r="AU35" s="444"/>
      <c r="AV35" s="444"/>
      <c r="AW35" s="444"/>
      <c r="AX35" s="444"/>
      <c r="AY35" s="444"/>
      <c r="AZ35" s="444"/>
      <c r="BA35" s="444"/>
      <c r="BB35" s="444"/>
      <c r="BC35" s="444"/>
    </row>
    <row r="36" spans="4:55">
      <c r="G36" s="444"/>
      <c r="H36" s="444"/>
      <c r="J36" s="444"/>
      <c r="N36" s="444"/>
      <c r="O36" s="444"/>
      <c r="Q36" s="444"/>
      <c r="T36" s="444"/>
      <c r="Y36" s="444"/>
      <c r="Z36" s="444"/>
      <c r="AA36" s="444"/>
      <c r="AB36" s="444"/>
      <c r="AC36" s="444"/>
      <c r="AH36" s="444"/>
      <c r="AI36" s="444"/>
      <c r="AJ36" s="444"/>
      <c r="AM36" s="444"/>
      <c r="AN36" s="444"/>
      <c r="AP36" s="444"/>
    </row>
    <row r="37" spans="4:55">
      <c r="D37" s="444"/>
      <c r="G37" s="444"/>
      <c r="J37" s="444"/>
      <c r="K37" s="444"/>
      <c r="O37" s="444"/>
      <c r="Q37" s="444"/>
      <c r="T37" s="444"/>
      <c r="Y37" s="444"/>
      <c r="Z37" s="444"/>
      <c r="AB37" s="444"/>
      <c r="AC37" s="444"/>
      <c r="AI37" s="444"/>
      <c r="AJ37" s="444"/>
      <c r="AK37" s="444"/>
      <c r="AM37" s="444"/>
      <c r="AN37" s="444"/>
      <c r="AP37" s="444"/>
      <c r="AR37" s="444"/>
      <c r="AS37" s="444"/>
    </row>
    <row r="38" spans="4:55">
      <c r="G38" s="444"/>
      <c r="H38" s="444"/>
      <c r="J38" s="444"/>
      <c r="K38" s="444"/>
      <c r="O38" s="444"/>
      <c r="Q38" s="444"/>
      <c r="T38" s="444"/>
      <c r="Y38" s="444"/>
      <c r="Z38" s="444"/>
      <c r="AB38" s="444"/>
      <c r="AC38" s="444"/>
      <c r="AE38" s="444"/>
      <c r="AH38" s="444"/>
      <c r="AI38" s="444"/>
      <c r="AM38" s="444"/>
      <c r="AN38" s="444"/>
      <c r="AP38" s="444"/>
      <c r="AQ38" s="444"/>
      <c r="AR38" s="444"/>
      <c r="AS38" s="444"/>
      <c r="AT38" s="444"/>
      <c r="AU38" s="444"/>
      <c r="AV38" s="444"/>
      <c r="AW38" s="444"/>
      <c r="AX38" s="444"/>
      <c r="AY38" s="444"/>
      <c r="AZ38" s="444"/>
      <c r="BA38" s="444"/>
      <c r="BB38" s="444"/>
      <c r="BC38" s="444"/>
    </row>
    <row r="39" spans="4:55">
      <c r="H39" s="444"/>
      <c r="J39" s="444"/>
      <c r="K39" s="444"/>
      <c r="O39" s="444"/>
      <c r="Q39" s="444"/>
      <c r="T39" s="444"/>
      <c r="V39" s="444"/>
      <c r="W39" s="444"/>
      <c r="Y39" s="444"/>
      <c r="Z39" s="444"/>
      <c r="AB39" s="444"/>
      <c r="AC39" s="444"/>
      <c r="AH39" s="444"/>
      <c r="AI39" s="444"/>
      <c r="AM39" s="444"/>
      <c r="AN39" s="444"/>
      <c r="AP39" s="444"/>
      <c r="AT39" s="444"/>
      <c r="AU39" s="444"/>
      <c r="AV39" s="444"/>
      <c r="AW39" s="444"/>
      <c r="AX39" s="444"/>
      <c r="AY39" s="444"/>
      <c r="AZ39" s="444"/>
      <c r="BA39" s="444"/>
      <c r="BB39" s="444"/>
      <c r="BC39" s="444"/>
    </row>
    <row r="40" spans="4:55">
      <c r="G40" s="444"/>
      <c r="H40" s="444"/>
      <c r="J40" s="444"/>
      <c r="K40" s="444"/>
      <c r="Q40" s="444"/>
      <c r="V40" s="444"/>
      <c r="X40" s="444"/>
      <c r="Y40" s="444"/>
      <c r="Z40" s="444"/>
      <c r="AC40" s="444"/>
      <c r="AI40" s="444"/>
      <c r="AK40" s="444"/>
      <c r="AL40" s="444"/>
      <c r="AM40" s="444"/>
      <c r="AN40" s="444"/>
      <c r="AP40" s="444"/>
      <c r="AQ40" s="444"/>
      <c r="AR40" s="444"/>
      <c r="AS40" s="444"/>
      <c r="AT40" s="444"/>
      <c r="AU40" s="444"/>
      <c r="AV40" s="444"/>
      <c r="AW40" s="444"/>
      <c r="AX40" s="444"/>
      <c r="AY40" s="444"/>
      <c r="AZ40" s="444"/>
      <c r="BA40" s="444"/>
      <c r="BB40" s="444"/>
      <c r="BC40" s="444"/>
    </row>
    <row r="41" spans="4:55">
      <c r="G41" s="444"/>
      <c r="H41" s="444"/>
      <c r="J41" s="444"/>
      <c r="O41" s="444"/>
      <c r="Q41" s="444"/>
      <c r="T41" s="444"/>
      <c r="U41" s="444"/>
      <c r="V41" s="444"/>
      <c r="Y41" s="444"/>
      <c r="Z41" s="444"/>
      <c r="AB41" s="444"/>
      <c r="AC41" s="444"/>
      <c r="AI41" s="444"/>
      <c r="AJ41" s="444"/>
      <c r="AM41" s="444"/>
      <c r="AP41" s="444"/>
      <c r="AQ41" s="444"/>
      <c r="AR41" s="444"/>
      <c r="AS41" s="444"/>
      <c r="AT41" s="444"/>
      <c r="AU41" s="444"/>
      <c r="AV41" s="444"/>
      <c r="AW41" s="444"/>
      <c r="AX41" s="444"/>
      <c r="AY41" s="444"/>
      <c r="AZ41" s="444"/>
      <c r="BA41" s="444"/>
      <c r="BB41" s="444"/>
      <c r="BC41" s="444"/>
    </row>
    <row r="42" spans="4:55">
      <c r="H42" s="444"/>
      <c r="J42" s="444"/>
      <c r="K42" s="444"/>
      <c r="O42" s="444"/>
      <c r="T42" s="444"/>
      <c r="Y42" s="444"/>
      <c r="Z42" s="442"/>
      <c r="AB42" s="444"/>
      <c r="AC42" s="444"/>
      <c r="AE42" s="444"/>
      <c r="AH42" s="444"/>
      <c r="AI42" s="444"/>
      <c r="AM42" s="444"/>
      <c r="AN42" s="444"/>
      <c r="AP42" s="445"/>
    </row>
    <row r="43" spans="4:55">
      <c r="G43" s="444"/>
      <c r="K43" s="444"/>
      <c r="Q43" s="444"/>
      <c r="T43" s="444"/>
      <c r="Y43" s="444"/>
      <c r="Z43" s="444"/>
      <c r="AB43" s="444"/>
      <c r="AC43" s="444"/>
      <c r="AI43" s="444"/>
      <c r="AK43" s="444"/>
      <c r="AM43" s="444"/>
      <c r="AN43" s="444"/>
      <c r="AP43" s="444"/>
      <c r="AQ43" s="444"/>
      <c r="AR43" s="444"/>
      <c r="AS43" s="444"/>
      <c r="AT43" s="444"/>
      <c r="AU43" s="444"/>
      <c r="AV43" s="444"/>
      <c r="AW43" s="444"/>
      <c r="AX43" s="444"/>
      <c r="AY43" s="444"/>
      <c r="AZ43" s="444"/>
      <c r="BA43" s="444"/>
      <c r="BB43" s="444"/>
      <c r="BC43" s="444"/>
    </row>
    <row r="44" spans="4:55">
      <c r="D44" s="444"/>
      <c r="G44" s="444"/>
      <c r="J44" s="444"/>
      <c r="K44" s="444"/>
      <c r="O44" s="444"/>
      <c r="Q44" s="444"/>
      <c r="T44" s="444"/>
      <c r="V44" s="444"/>
      <c r="Y44" s="444"/>
      <c r="Z44" s="444"/>
      <c r="AB44" s="444"/>
      <c r="AC44" s="444"/>
      <c r="AE44" s="444"/>
      <c r="AI44" s="444"/>
      <c r="AJ44" s="444"/>
      <c r="AM44" s="444"/>
      <c r="AN44" s="444"/>
      <c r="AP44" s="444"/>
      <c r="AR44" s="444"/>
    </row>
    <row r="45" spans="4:55">
      <c r="F45" s="444"/>
      <c r="I45" s="444"/>
      <c r="J45" s="444"/>
      <c r="K45" s="444"/>
      <c r="L45" s="444"/>
      <c r="Q45" s="444"/>
      <c r="T45" s="444"/>
      <c r="V45" s="444"/>
      <c r="Y45" s="444"/>
      <c r="Z45" s="444"/>
      <c r="AB45" s="444"/>
      <c r="AC45" s="444"/>
      <c r="AH45" s="444"/>
      <c r="AI45" s="444"/>
      <c r="AL45" s="444"/>
      <c r="AM45" s="444"/>
      <c r="AN45" s="444"/>
      <c r="AP45" s="444"/>
      <c r="AR45" s="444"/>
      <c r="AS45" s="444"/>
    </row>
    <row r="46" spans="4:55">
      <c r="D46" s="444"/>
      <c r="G46" s="444"/>
      <c r="H46" s="444"/>
      <c r="K46" s="444"/>
      <c r="O46" s="444"/>
      <c r="Q46" s="444"/>
      <c r="R46" s="444"/>
      <c r="T46" s="444"/>
      <c r="V46" s="444"/>
      <c r="X46" s="444"/>
      <c r="Y46" s="444"/>
      <c r="Z46" s="444"/>
      <c r="AB46" s="444"/>
      <c r="AC46" s="444"/>
      <c r="AE46" s="444"/>
      <c r="AG46" s="444"/>
      <c r="AH46" s="444"/>
      <c r="AI46" s="444"/>
      <c r="AK46" s="444"/>
      <c r="AM46" s="444"/>
      <c r="AN46" s="444"/>
      <c r="AP46" s="444"/>
    </row>
    <row r="47" spans="4:55">
      <c r="G47" s="444"/>
      <c r="J47" s="444"/>
      <c r="K47" s="444"/>
      <c r="O47" s="444"/>
      <c r="Q47" s="444"/>
      <c r="T47" s="444"/>
      <c r="V47" s="444"/>
      <c r="X47" s="444"/>
      <c r="Y47" s="444"/>
      <c r="Z47" s="444"/>
      <c r="AB47" s="444"/>
      <c r="AC47" s="445"/>
      <c r="AH47" s="444"/>
      <c r="AI47" s="444"/>
      <c r="AJ47" s="444"/>
      <c r="AK47" s="444"/>
      <c r="AM47" s="444"/>
      <c r="AN47" s="444"/>
      <c r="AP47" s="444"/>
      <c r="AR47" s="444"/>
      <c r="AS47" s="444"/>
    </row>
    <row r="48" spans="4:55">
      <c r="G48" s="444"/>
      <c r="J48" s="444"/>
      <c r="K48" s="444"/>
      <c r="O48" s="444"/>
      <c r="P48" s="444"/>
      <c r="Q48" s="444"/>
      <c r="T48" s="444"/>
      <c r="Y48" s="444"/>
      <c r="Z48" s="444"/>
      <c r="AB48" s="444"/>
      <c r="AC48" s="444"/>
      <c r="AI48" s="444"/>
      <c r="AK48" s="444"/>
      <c r="AM48" s="444"/>
      <c r="AN48" s="444"/>
      <c r="AP48" s="444"/>
    </row>
    <row r="49" spans="4:55">
      <c r="D49" s="444"/>
      <c r="J49" s="444"/>
      <c r="K49" s="444"/>
      <c r="N49" s="444"/>
      <c r="O49" s="444"/>
      <c r="T49" s="444"/>
      <c r="W49" s="444"/>
      <c r="Y49" s="444"/>
      <c r="Z49" s="444"/>
      <c r="AB49" s="444"/>
      <c r="AC49" s="444"/>
      <c r="AI49" s="444"/>
      <c r="AJ49" s="444"/>
      <c r="AK49" s="444"/>
      <c r="AM49" s="444"/>
      <c r="AN49" s="444"/>
      <c r="AP49" s="444"/>
      <c r="AR49" s="444"/>
    </row>
    <row r="50" spans="4:55">
      <c r="G50" s="444"/>
      <c r="H50" s="444"/>
      <c r="J50" s="444"/>
      <c r="K50" s="444"/>
      <c r="L50" s="444"/>
      <c r="N50" s="444"/>
      <c r="O50" s="444"/>
      <c r="T50" s="444"/>
      <c r="Y50" s="444"/>
      <c r="Z50" s="444"/>
      <c r="AB50" s="444"/>
      <c r="AC50" s="444"/>
      <c r="AE50" s="444"/>
      <c r="AF50" s="444"/>
      <c r="AI50" s="444"/>
      <c r="AK50" s="444"/>
      <c r="AM50" s="444"/>
      <c r="AN50" s="444"/>
      <c r="AP50" s="444"/>
      <c r="AR50" s="444"/>
      <c r="AT50" s="444"/>
    </row>
    <row r="51" spans="4:55">
      <c r="G51" s="444"/>
      <c r="H51" s="444"/>
      <c r="J51" s="444"/>
      <c r="K51" s="444"/>
      <c r="O51" s="444"/>
      <c r="Q51" s="444"/>
      <c r="T51" s="444"/>
      <c r="V51" s="444"/>
      <c r="Y51" s="444"/>
      <c r="Z51" s="444"/>
      <c r="AB51" s="444"/>
      <c r="AC51" s="444"/>
      <c r="AE51" s="444"/>
      <c r="AH51" s="444"/>
      <c r="AI51" s="444"/>
      <c r="AK51" s="444"/>
      <c r="AM51" s="444"/>
      <c r="AN51" s="444"/>
      <c r="AP51" s="444"/>
      <c r="AR51" s="444"/>
      <c r="AS51" s="444"/>
      <c r="AT51" s="444"/>
      <c r="AU51" s="444"/>
      <c r="AV51" s="444"/>
      <c r="AW51" s="444"/>
      <c r="AX51" s="444"/>
      <c r="AY51" s="444"/>
      <c r="AZ51" s="444"/>
      <c r="BA51" s="444"/>
      <c r="BB51" s="444"/>
      <c r="BC51" s="444"/>
    </row>
    <row r="52" spans="4:55">
      <c r="G52" s="444"/>
      <c r="H52" s="444"/>
      <c r="K52" s="444"/>
      <c r="O52" s="444"/>
      <c r="Q52" s="444"/>
      <c r="T52" s="444"/>
      <c r="X52" s="444"/>
      <c r="Y52" s="444"/>
      <c r="Z52" s="444"/>
      <c r="AB52" s="444"/>
      <c r="AC52" s="444"/>
      <c r="AE52" s="444"/>
      <c r="AH52" s="444"/>
      <c r="AI52" s="444"/>
      <c r="AK52" s="444"/>
      <c r="AM52" s="444"/>
      <c r="AN52" s="444"/>
      <c r="AP52" s="444"/>
      <c r="AR52" s="444"/>
      <c r="AS52" s="444"/>
    </row>
    <row r="53" spans="4:55">
      <c r="G53" s="444"/>
      <c r="H53" s="444"/>
      <c r="J53" s="444"/>
      <c r="K53" s="444"/>
      <c r="N53" s="444"/>
      <c r="O53" s="444"/>
      <c r="Q53" s="444"/>
      <c r="T53" s="444"/>
      <c r="W53" s="444"/>
      <c r="Y53" s="444"/>
      <c r="Z53" s="444"/>
      <c r="AB53" s="444"/>
      <c r="AC53" s="444"/>
      <c r="AG53" s="444"/>
      <c r="AH53" s="444"/>
      <c r="AI53" s="444"/>
      <c r="AJ53" s="444"/>
      <c r="AK53" s="444"/>
      <c r="AM53" s="444"/>
      <c r="AN53" s="444"/>
      <c r="AP53" s="444"/>
    </row>
    <row r="54" spans="4:55">
      <c r="J54" s="444"/>
      <c r="O54" s="444"/>
      <c r="T54" s="444"/>
      <c r="X54" s="444"/>
      <c r="Y54" s="444"/>
      <c r="Z54" s="444"/>
      <c r="AB54" s="444"/>
      <c r="AC54" s="444"/>
      <c r="AI54" s="444"/>
      <c r="AJ54" s="444"/>
      <c r="AK54" s="444"/>
      <c r="AL54" s="444"/>
      <c r="AM54" s="444"/>
      <c r="AN54" s="444"/>
      <c r="AP54" s="444"/>
      <c r="AR54" s="444"/>
    </row>
    <row r="55" spans="4:55">
      <c r="H55" s="444"/>
      <c r="J55" s="444"/>
      <c r="K55" s="444"/>
      <c r="O55" s="444"/>
      <c r="Q55" s="444"/>
      <c r="T55" s="444"/>
      <c r="Y55" s="444"/>
      <c r="Z55" s="444"/>
      <c r="AB55" s="444"/>
      <c r="AC55" s="444"/>
      <c r="AI55" s="444"/>
      <c r="AJ55" s="444"/>
      <c r="AK55" s="444"/>
      <c r="AL55" s="444"/>
      <c r="AM55" s="444"/>
      <c r="AN55" s="444"/>
      <c r="AP55" s="444"/>
      <c r="AQ55" s="444"/>
      <c r="AR55" s="444"/>
      <c r="AS55" s="444"/>
      <c r="AT55" s="444"/>
      <c r="AU55" s="444"/>
      <c r="AV55" s="444"/>
      <c r="AW55" s="444"/>
      <c r="AX55" s="444"/>
      <c r="AY55" s="444"/>
      <c r="AZ55" s="444"/>
      <c r="BA55" s="444"/>
      <c r="BB55" s="444"/>
      <c r="BC55" s="444"/>
    </row>
    <row r="56" spans="4:55">
      <c r="H56" s="444"/>
      <c r="J56" s="444"/>
      <c r="K56" s="444"/>
      <c r="Q56" s="444"/>
      <c r="T56" s="444"/>
      <c r="X56" s="444"/>
      <c r="Y56" s="444"/>
      <c r="Z56" s="444"/>
      <c r="AB56" s="444"/>
      <c r="AC56" s="444"/>
      <c r="AH56" s="444"/>
      <c r="AI56" s="444"/>
      <c r="AJ56" s="444"/>
      <c r="AL56" s="444"/>
      <c r="AM56" s="444"/>
      <c r="AN56" s="444"/>
      <c r="AP56" s="444"/>
      <c r="AQ56" s="444"/>
      <c r="AR56" s="444"/>
      <c r="AS56" s="444"/>
      <c r="AT56" s="444"/>
      <c r="AU56" s="444"/>
      <c r="AV56" s="444"/>
      <c r="AW56" s="444"/>
      <c r="AX56" s="444"/>
      <c r="AY56" s="444"/>
      <c r="AZ56" s="444"/>
      <c r="BA56" s="444"/>
      <c r="BB56" s="444"/>
      <c r="BC56" s="444"/>
    </row>
    <row r="57" spans="4:55">
      <c r="D57" s="444"/>
      <c r="H57" s="442"/>
      <c r="K57" s="444"/>
      <c r="O57" s="444"/>
      <c r="T57" s="444"/>
      <c r="V57" s="444"/>
      <c r="W57" s="444"/>
      <c r="Y57" s="444"/>
      <c r="Z57" s="444"/>
      <c r="AB57" s="444"/>
      <c r="AC57" s="444"/>
      <c r="AH57" s="444"/>
      <c r="AI57" s="444"/>
      <c r="AK57" s="444"/>
      <c r="AM57" s="444"/>
      <c r="AN57" s="444"/>
      <c r="AP57" s="444"/>
      <c r="AR57" s="444"/>
    </row>
    <row r="58" spans="4:55">
      <c r="J58" s="444"/>
      <c r="K58" s="444"/>
      <c r="O58" s="444"/>
      <c r="Q58" s="444"/>
      <c r="U58" s="444"/>
      <c r="W58" s="444"/>
      <c r="Y58" s="444"/>
      <c r="Z58" s="444"/>
      <c r="AB58" s="444"/>
      <c r="AC58" s="444"/>
      <c r="AH58" s="444"/>
      <c r="AI58" s="442"/>
      <c r="AJ58" s="444"/>
      <c r="AK58" s="444"/>
      <c r="AL58" s="444"/>
      <c r="AM58" s="444"/>
      <c r="AN58" s="444"/>
      <c r="AP58" s="444"/>
      <c r="AR58" s="444"/>
    </row>
    <row r="59" spans="4:55">
      <c r="H59" s="444"/>
      <c r="J59" s="444"/>
      <c r="K59" s="444"/>
      <c r="O59" s="444"/>
      <c r="Q59" s="444"/>
      <c r="T59" s="444"/>
      <c r="Y59" s="444"/>
      <c r="Z59" s="445"/>
      <c r="AB59" s="444"/>
      <c r="AC59" s="444"/>
      <c r="AE59" s="444"/>
      <c r="AH59" s="444"/>
      <c r="AI59" s="444"/>
      <c r="AJ59" s="444"/>
      <c r="AK59" s="444"/>
      <c r="AM59" s="444"/>
      <c r="AN59" s="444"/>
      <c r="AP59" s="444"/>
      <c r="AR59" s="444"/>
    </row>
    <row r="60" spans="4:55">
      <c r="G60" s="444"/>
      <c r="H60" s="444"/>
      <c r="J60" s="444"/>
      <c r="K60" s="444"/>
      <c r="N60" s="444"/>
      <c r="O60" s="444"/>
      <c r="V60" s="444"/>
      <c r="W60" s="444"/>
      <c r="Y60" s="444"/>
      <c r="Z60" s="444"/>
      <c r="AB60" s="444"/>
      <c r="AC60" s="444"/>
      <c r="AI60" s="444"/>
      <c r="AM60" s="444"/>
      <c r="AN60" s="444"/>
      <c r="AP60" s="444"/>
    </row>
    <row r="61" spans="4:55">
      <c r="G61" s="444"/>
      <c r="J61" s="444"/>
      <c r="K61" s="444"/>
      <c r="L61" s="444"/>
      <c r="N61" s="444"/>
      <c r="O61" s="444"/>
      <c r="Q61" s="444"/>
      <c r="T61" s="444"/>
      <c r="W61" s="444"/>
      <c r="X61" s="444"/>
      <c r="Y61" s="444"/>
      <c r="Z61" s="444"/>
      <c r="AB61" s="444"/>
      <c r="AC61" s="444"/>
      <c r="AI61" s="444"/>
      <c r="AJ61" s="444"/>
      <c r="AK61" s="444"/>
      <c r="AL61" s="444"/>
      <c r="AM61" s="444"/>
      <c r="AN61" s="444"/>
      <c r="AP61" s="444"/>
      <c r="AR61" s="444"/>
      <c r="AS61" s="444"/>
    </row>
    <row r="62" spans="4:55">
      <c r="G62" s="444"/>
      <c r="H62" s="444"/>
      <c r="J62" s="444"/>
      <c r="K62" s="444"/>
      <c r="T62" s="444"/>
      <c r="W62" s="444"/>
      <c r="X62" s="444"/>
      <c r="Y62" s="444"/>
      <c r="Z62" s="444"/>
      <c r="AB62" s="444"/>
      <c r="AC62" s="444"/>
      <c r="AE62" s="444"/>
      <c r="AG62" s="444"/>
      <c r="AH62" s="444"/>
      <c r="AI62" s="444"/>
      <c r="AJ62" s="444"/>
      <c r="AM62" s="444"/>
      <c r="AN62" s="444"/>
      <c r="AP62" s="444"/>
      <c r="AR62" s="444"/>
      <c r="AT62" s="444"/>
      <c r="AU62" s="444"/>
      <c r="AV62" s="444"/>
      <c r="AW62" s="444"/>
      <c r="AX62" s="444"/>
      <c r="AY62" s="444"/>
      <c r="AZ62" s="444"/>
      <c r="BA62" s="444"/>
      <c r="BB62" s="444"/>
      <c r="BC62" s="444"/>
    </row>
    <row r="63" spans="4:55">
      <c r="D63" s="444"/>
      <c r="G63" s="444"/>
      <c r="O63" s="444"/>
      <c r="Q63" s="444"/>
      <c r="T63" s="444"/>
      <c r="Y63" s="444"/>
      <c r="Z63" s="444"/>
      <c r="AC63" s="444"/>
      <c r="AH63" s="444"/>
      <c r="AI63" s="444"/>
      <c r="AK63" s="444"/>
      <c r="AM63" s="444"/>
      <c r="AN63" s="444"/>
      <c r="AO63" s="444"/>
      <c r="AP63" s="444"/>
      <c r="AT63" s="444"/>
      <c r="AU63" s="444"/>
      <c r="AV63" s="444"/>
      <c r="AW63" s="444"/>
      <c r="AX63" s="444"/>
      <c r="AY63" s="444"/>
      <c r="AZ63" s="444"/>
      <c r="BA63" s="444"/>
      <c r="BB63" s="444"/>
      <c r="BC63" s="444"/>
    </row>
    <row r="64" spans="4:55">
      <c r="G64" s="444"/>
      <c r="J64" s="444"/>
      <c r="K64" s="444"/>
      <c r="L64" s="444"/>
      <c r="O64" s="444"/>
      <c r="T64" s="444"/>
      <c r="Y64" s="444"/>
      <c r="Z64" s="444"/>
      <c r="AA64" s="444"/>
      <c r="AB64" s="444"/>
      <c r="AG64" s="444"/>
      <c r="AI64" s="444"/>
      <c r="AJ64" s="444"/>
      <c r="AK64" s="444"/>
      <c r="AL64" s="444"/>
      <c r="AM64" s="444"/>
      <c r="AN64" s="444"/>
      <c r="AP64" s="444"/>
      <c r="AQ64" s="444"/>
      <c r="AR64" s="444"/>
      <c r="AS64" s="444"/>
      <c r="AT64" s="444"/>
      <c r="AU64" s="444"/>
      <c r="AV64" s="444"/>
      <c r="AW64" s="444"/>
      <c r="AX64" s="444"/>
      <c r="AY64" s="444"/>
      <c r="AZ64" s="444"/>
      <c r="BA64" s="444"/>
      <c r="BB64" s="444"/>
      <c r="BC64" s="444"/>
    </row>
    <row r="65" spans="3:55">
      <c r="C65" s="444"/>
      <c r="F65" s="444"/>
      <c r="G65" s="444"/>
      <c r="H65" s="444"/>
      <c r="L65" s="444"/>
      <c r="O65" s="444"/>
      <c r="Q65" s="444"/>
      <c r="T65" s="444"/>
      <c r="Y65" s="444"/>
      <c r="Z65" s="444"/>
      <c r="AB65" s="444"/>
      <c r="AC65" s="444"/>
      <c r="AE65" s="444"/>
      <c r="AI65" s="444"/>
      <c r="AJ65" s="444"/>
      <c r="AL65" s="444"/>
      <c r="AM65" s="444"/>
      <c r="AN65" s="444"/>
      <c r="AP65" s="444"/>
      <c r="AQ65" s="444"/>
      <c r="AR65" s="444"/>
      <c r="AS65" s="444"/>
      <c r="AT65" s="444"/>
      <c r="AU65" s="444"/>
      <c r="AV65" s="444"/>
      <c r="AW65" s="444"/>
      <c r="AX65" s="444"/>
      <c r="AY65" s="444"/>
      <c r="AZ65" s="444"/>
      <c r="BA65" s="444"/>
      <c r="BB65" s="444"/>
      <c r="BC65" s="444"/>
    </row>
    <row r="66" spans="3:55">
      <c r="G66" s="444"/>
      <c r="J66" s="444"/>
      <c r="K66" s="444"/>
      <c r="N66" s="444"/>
      <c r="O66" s="444"/>
      <c r="T66" s="444"/>
      <c r="V66" s="444"/>
      <c r="W66" s="444"/>
      <c r="Y66" s="444"/>
      <c r="Z66" s="444"/>
      <c r="AB66" s="444"/>
      <c r="AC66" s="444"/>
      <c r="AH66" s="444"/>
      <c r="AI66" s="444"/>
      <c r="AJ66" s="444"/>
      <c r="AM66" s="444"/>
      <c r="AN66" s="444"/>
      <c r="AP66" s="444"/>
    </row>
    <row r="67" spans="3:55">
      <c r="G67" s="444"/>
      <c r="H67" s="444"/>
      <c r="I67" s="444"/>
      <c r="K67" s="444"/>
      <c r="N67" s="444"/>
      <c r="O67" s="444"/>
      <c r="Q67" s="444"/>
      <c r="T67" s="444"/>
      <c r="V67" s="444"/>
      <c r="Y67" s="444"/>
      <c r="Z67" s="444"/>
      <c r="AB67" s="444"/>
      <c r="AC67" s="444"/>
      <c r="AH67" s="444"/>
      <c r="AI67" s="444"/>
      <c r="AJ67" s="444"/>
      <c r="AK67" s="444"/>
      <c r="AM67" s="444"/>
      <c r="AN67" s="444"/>
      <c r="AP67" s="444"/>
      <c r="AR67" s="444"/>
      <c r="AS67" s="444"/>
    </row>
    <row r="68" spans="3:55">
      <c r="D68" s="444"/>
      <c r="G68" s="444"/>
      <c r="H68" s="444"/>
      <c r="J68" s="444"/>
      <c r="M68" s="444"/>
      <c r="O68" s="444"/>
      <c r="Q68" s="444"/>
      <c r="R68" s="444"/>
      <c r="T68" s="444"/>
      <c r="W68" s="444"/>
      <c r="Y68" s="444"/>
      <c r="Z68" s="444"/>
      <c r="AB68" s="444"/>
      <c r="AG68" s="444"/>
      <c r="AH68" s="444"/>
      <c r="AI68" s="444"/>
      <c r="AM68" s="444"/>
      <c r="AN68" s="444"/>
      <c r="AP68" s="444"/>
      <c r="AR68" s="444"/>
      <c r="AT68" s="444"/>
      <c r="AU68" s="444"/>
      <c r="AV68" s="444"/>
      <c r="AW68" s="444"/>
      <c r="AX68" s="444"/>
      <c r="AY68" s="444"/>
      <c r="AZ68" s="444"/>
      <c r="BA68" s="444"/>
      <c r="BB68" s="444"/>
      <c r="BC68" s="444"/>
    </row>
    <row r="69" spans="3:55">
      <c r="D69" s="444"/>
      <c r="J69" s="444"/>
      <c r="K69" s="444"/>
      <c r="L69" s="444"/>
      <c r="M69" s="444"/>
      <c r="N69" s="444"/>
      <c r="O69" s="444"/>
      <c r="Q69" s="444"/>
      <c r="T69" s="444"/>
      <c r="W69" s="444"/>
      <c r="Y69" s="444"/>
      <c r="Z69" s="444"/>
      <c r="AB69" s="444"/>
      <c r="AC69" s="444"/>
      <c r="AG69" s="444"/>
      <c r="AH69" s="444"/>
      <c r="AI69" s="444"/>
      <c r="AJ69" s="444"/>
      <c r="AK69" s="444"/>
      <c r="AM69" s="444"/>
      <c r="AN69" s="444"/>
      <c r="AP69" s="444"/>
    </row>
    <row r="70" spans="3:55">
      <c r="D70" s="444"/>
      <c r="H70" s="444"/>
      <c r="J70" s="444"/>
      <c r="K70" s="444"/>
      <c r="M70" s="444"/>
      <c r="N70" s="444"/>
      <c r="Q70" s="444"/>
      <c r="T70" s="444"/>
      <c r="W70" s="444"/>
      <c r="X70" s="444"/>
      <c r="Y70" s="444"/>
      <c r="Z70" s="444"/>
      <c r="AA70" s="444"/>
      <c r="AB70" s="444"/>
      <c r="AC70" s="444"/>
      <c r="AI70" s="444"/>
      <c r="AJ70" s="444"/>
      <c r="AK70" s="444"/>
      <c r="AL70" s="444"/>
      <c r="AM70" s="444"/>
      <c r="AN70" s="444"/>
      <c r="AP70" s="444"/>
      <c r="AR70" s="444"/>
      <c r="AS70" s="444"/>
    </row>
    <row r="71" spans="3:55">
      <c r="D71" s="444"/>
      <c r="H71" s="444"/>
      <c r="K71" s="444"/>
      <c r="O71" s="444"/>
      <c r="Q71" s="444"/>
      <c r="W71" s="444"/>
      <c r="Y71" s="444"/>
      <c r="Z71" s="444"/>
      <c r="AB71" s="444"/>
      <c r="AC71" s="444"/>
      <c r="AH71" s="444"/>
      <c r="AI71" s="444"/>
      <c r="AL71" s="444"/>
      <c r="AM71" s="444"/>
      <c r="AN71" s="444"/>
      <c r="AP71" s="444"/>
      <c r="AR71" s="444"/>
      <c r="AS71" s="444"/>
    </row>
    <row r="72" spans="3:55">
      <c r="G72" s="444"/>
      <c r="K72" s="444"/>
      <c r="O72" s="444"/>
      <c r="Q72" s="444"/>
      <c r="T72" s="444"/>
      <c r="Y72" s="444"/>
      <c r="Z72" s="444"/>
      <c r="AB72" s="444"/>
      <c r="AC72" s="444"/>
      <c r="AE72" s="444"/>
      <c r="AG72" s="444"/>
      <c r="AH72" s="444"/>
      <c r="AI72" s="444"/>
      <c r="AJ72" s="444"/>
      <c r="AM72" s="444"/>
      <c r="AN72" s="444"/>
      <c r="AP72" s="444"/>
      <c r="AT72" s="444"/>
    </row>
    <row r="73" spans="3:55">
      <c r="K73" s="444"/>
      <c r="L73" s="444"/>
      <c r="N73" s="444"/>
      <c r="O73" s="444"/>
      <c r="Q73" s="444"/>
      <c r="T73" s="444"/>
      <c r="X73" s="444"/>
      <c r="Y73" s="444"/>
      <c r="Z73" s="444"/>
      <c r="AB73" s="444"/>
      <c r="AC73" s="444"/>
      <c r="AH73" s="444"/>
      <c r="AI73" s="444"/>
      <c r="AK73" s="444"/>
      <c r="AL73" s="444"/>
      <c r="AM73" s="444"/>
      <c r="AN73" s="444"/>
      <c r="AP73" s="444"/>
      <c r="AT73" s="444"/>
    </row>
    <row r="74" spans="3:55">
      <c r="J74" s="444"/>
      <c r="K74" s="444"/>
      <c r="O74" s="444"/>
      <c r="Q74" s="444"/>
      <c r="T74" s="444"/>
      <c r="Y74" s="444"/>
      <c r="Z74" s="444"/>
      <c r="AB74" s="444"/>
      <c r="AC74" s="444"/>
      <c r="AI74" s="444"/>
      <c r="AJ74" s="444"/>
      <c r="AK74" s="444"/>
      <c r="AM74" s="444"/>
      <c r="AN74" s="444"/>
      <c r="AP74" s="444"/>
      <c r="AR74" s="444"/>
    </row>
    <row r="75" spans="3:55">
      <c r="G75" s="444"/>
      <c r="H75" s="444"/>
      <c r="J75" s="444"/>
      <c r="K75" s="444"/>
      <c r="O75" s="444"/>
      <c r="Q75" s="444"/>
      <c r="T75" s="444"/>
      <c r="Y75" s="444"/>
      <c r="Z75" s="444"/>
      <c r="AB75" s="444"/>
      <c r="AC75" s="444"/>
      <c r="AE75" s="444"/>
      <c r="AI75" s="444"/>
      <c r="AK75" s="444"/>
      <c r="AL75" s="444"/>
      <c r="AM75" s="444"/>
      <c r="AN75" s="444"/>
      <c r="AP75" s="444"/>
    </row>
    <row r="76" spans="3:55">
      <c r="I76" s="444"/>
      <c r="J76" s="444"/>
      <c r="K76" s="444"/>
      <c r="O76" s="444"/>
      <c r="Q76" s="444"/>
      <c r="T76" s="444"/>
      <c r="W76" s="444"/>
      <c r="Y76" s="444"/>
      <c r="Z76" s="444"/>
      <c r="AA76" s="444"/>
      <c r="AB76" s="444"/>
      <c r="AC76" s="444"/>
      <c r="AI76" s="444"/>
      <c r="AJ76" s="444"/>
      <c r="AK76" s="444"/>
      <c r="AM76" s="444"/>
      <c r="AN76" s="444"/>
      <c r="AP76" s="444"/>
      <c r="AQ76" s="444"/>
      <c r="AR76" s="444"/>
      <c r="AS76" s="444"/>
      <c r="AT76" s="444"/>
      <c r="AU76" s="444"/>
      <c r="AV76" s="444"/>
      <c r="AW76" s="444"/>
      <c r="AX76" s="444"/>
      <c r="AY76" s="444"/>
      <c r="AZ76" s="444"/>
      <c r="BA76" s="444"/>
      <c r="BB76" s="444"/>
      <c r="BC76" s="444"/>
    </row>
    <row r="77" spans="3:55">
      <c r="G77" s="444"/>
      <c r="H77" s="444"/>
      <c r="J77" s="444"/>
      <c r="K77" s="444"/>
      <c r="L77" s="444"/>
      <c r="Q77" s="444"/>
      <c r="T77" s="444"/>
      <c r="Y77" s="444"/>
      <c r="Z77" s="444"/>
      <c r="AB77" s="444"/>
      <c r="AC77" s="444"/>
      <c r="AH77" s="444"/>
      <c r="AI77" s="444"/>
      <c r="AJ77" s="444"/>
      <c r="AL77" s="444"/>
      <c r="AM77" s="444"/>
      <c r="AN77" s="444"/>
      <c r="AP77" s="444"/>
    </row>
    <row r="78" spans="3:55">
      <c r="D78" s="444"/>
      <c r="H78" s="444"/>
      <c r="J78" s="444"/>
      <c r="O78" s="444"/>
      <c r="Q78" s="444"/>
      <c r="T78" s="444"/>
      <c r="X78" s="444"/>
      <c r="Y78" s="444"/>
      <c r="Z78" s="444"/>
      <c r="AB78" s="444"/>
      <c r="AC78" s="444"/>
      <c r="AH78" s="444"/>
      <c r="AI78" s="444"/>
      <c r="AK78" s="444"/>
      <c r="AL78" s="444"/>
      <c r="AM78" s="444"/>
      <c r="AN78" s="444"/>
      <c r="AP78" s="444"/>
      <c r="AR78" s="444"/>
    </row>
    <row r="79" spans="3:55">
      <c r="H79" s="444"/>
      <c r="J79" s="444"/>
      <c r="K79" s="444"/>
      <c r="M79" s="444"/>
      <c r="O79" s="444"/>
      <c r="Q79" s="444"/>
      <c r="T79" s="444"/>
      <c r="W79" s="444"/>
      <c r="X79" s="444"/>
      <c r="Y79" s="444"/>
      <c r="Z79" s="444"/>
      <c r="AB79" s="444"/>
      <c r="AC79" s="444"/>
      <c r="AG79" s="444"/>
      <c r="AI79" s="444"/>
      <c r="AL79" s="444"/>
      <c r="AM79" s="444"/>
      <c r="AN79" s="444"/>
      <c r="AO79" s="444"/>
      <c r="AP79" s="444"/>
      <c r="AR79" s="444"/>
      <c r="AS79" s="444"/>
    </row>
    <row r="80" spans="3:55">
      <c r="G80" s="444"/>
      <c r="N80" s="444"/>
      <c r="O80" s="444"/>
      <c r="Q80" s="444"/>
      <c r="R80" s="444"/>
      <c r="T80" s="444"/>
      <c r="Y80" s="444"/>
      <c r="Z80" s="444"/>
      <c r="AB80" s="444"/>
      <c r="AG80" s="444"/>
      <c r="AI80" s="444"/>
      <c r="AJ80" s="444"/>
      <c r="AM80" s="444"/>
      <c r="AN80" s="444"/>
      <c r="AP80" s="444"/>
      <c r="AQ80" s="444"/>
      <c r="AR80" s="444"/>
      <c r="AS80" s="444"/>
      <c r="AT80" s="444"/>
      <c r="AU80" s="444"/>
      <c r="AV80" s="444"/>
      <c r="AW80" s="444"/>
      <c r="AX80" s="444"/>
      <c r="AY80" s="444"/>
      <c r="AZ80" s="444"/>
      <c r="BA80" s="444"/>
      <c r="BB80" s="444"/>
      <c r="BC80" s="444"/>
    </row>
    <row r="81" spans="3:55">
      <c r="D81" s="444"/>
      <c r="F81" s="444"/>
      <c r="J81" s="444"/>
      <c r="K81" s="444"/>
      <c r="L81" s="444"/>
      <c r="Q81" s="444"/>
      <c r="T81" s="444"/>
      <c r="X81" s="444"/>
      <c r="Y81" s="444"/>
      <c r="Z81" s="444"/>
      <c r="AB81" s="444"/>
      <c r="AC81" s="444"/>
      <c r="AE81" s="444"/>
      <c r="AF81" s="444"/>
      <c r="AH81" s="444"/>
      <c r="AI81" s="444"/>
      <c r="AM81" s="444"/>
      <c r="AN81" s="444"/>
      <c r="AP81" s="444"/>
      <c r="AR81" s="444"/>
      <c r="AS81" s="444"/>
    </row>
    <row r="82" spans="3:55">
      <c r="C82" s="444"/>
      <c r="G82" s="444"/>
      <c r="J82" s="444"/>
      <c r="K82" s="444"/>
      <c r="N82" s="444"/>
      <c r="O82" s="444"/>
      <c r="Q82" s="444"/>
      <c r="T82" s="444"/>
      <c r="V82" s="444"/>
      <c r="Y82" s="444"/>
      <c r="Z82" s="444"/>
      <c r="AC82" s="444"/>
      <c r="AG82" s="444"/>
      <c r="AH82" s="444"/>
      <c r="AI82" s="444"/>
      <c r="AJ82" s="444"/>
      <c r="AM82" s="444"/>
      <c r="AN82" s="444"/>
      <c r="AP82" s="444"/>
      <c r="AR82" s="444"/>
      <c r="AS82" s="444"/>
      <c r="AT82" s="444"/>
    </row>
    <row r="83" spans="3:55">
      <c r="D83" s="444"/>
      <c r="H83" s="444"/>
      <c r="O83" s="444"/>
      <c r="Q83" s="444"/>
      <c r="T83" s="444"/>
      <c r="Y83" s="444"/>
      <c r="Z83" s="444"/>
      <c r="AB83" s="444"/>
      <c r="AE83" s="444"/>
      <c r="AH83" s="444"/>
      <c r="AI83" s="444"/>
      <c r="AL83" s="444"/>
      <c r="AM83" s="444"/>
      <c r="AN83" s="444"/>
      <c r="AP83" s="444"/>
      <c r="AR83" s="444"/>
      <c r="AS83" s="444"/>
    </row>
    <row r="84" spans="3:55">
      <c r="D84" s="444"/>
      <c r="F84" s="444"/>
      <c r="H84" s="444"/>
      <c r="J84" s="444"/>
      <c r="N84" s="444"/>
      <c r="O84" s="444"/>
      <c r="Q84" s="444"/>
      <c r="T84" s="444"/>
      <c r="Y84" s="444"/>
      <c r="Z84" s="444"/>
      <c r="AB84" s="444"/>
      <c r="AE84" s="444"/>
      <c r="AH84" s="444"/>
      <c r="AK84" s="444"/>
      <c r="AM84" s="444"/>
      <c r="AN84" s="444"/>
      <c r="AP84" s="444"/>
      <c r="AQ84" s="444"/>
      <c r="AR84" s="444"/>
      <c r="AS84" s="444"/>
      <c r="AT84" s="444"/>
      <c r="AU84" s="444"/>
      <c r="AV84" s="444"/>
      <c r="AW84" s="444"/>
      <c r="AX84" s="444"/>
      <c r="AY84" s="444"/>
      <c r="AZ84" s="444"/>
      <c r="BA84" s="444"/>
      <c r="BB84" s="444"/>
      <c r="BC84" s="444"/>
    </row>
    <row r="85" spans="3:55">
      <c r="H85" s="444"/>
      <c r="J85" s="444"/>
      <c r="M85" s="444"/>
      <c r="O85" s="444"/>
      <c r="Q85" s="444"/>
      <c r="T85" s="444"/>
      <c r="Y85" s="444"/>
      <c r="Z85" s="444"/>
      <c r="AB85" s="444"/>
      <c r="AC85" s="444"/>
      <c r="AE85" s="444"/>
      <c r="AH85" s="444"/>
      <c r="AI85" s="444"/>
      <c r="AJ85" s="444"/>
      <c r="AK85" s="444"/>
      <c r="AM85" s="444"/>
      <c r="AN85" s="444"/>
      <c r="AP85" s="444"/>
    </row>
    <row r="86" spans="3:55">
      <c r="H86" s="444"/>
      <c r="O86" s="444"/>
      <c r="Q86" s="444"/>
      <c r="T86" s="444"/>
      <c r="X86" s="444"/>
      <c r="Y86" s="444"/>
      <c r="Z86" s="444"/>
      <c r="AB86" s="444"/>
      <c r="AC86" s="444"/>
      <c r="AH86" s="444"/>
      <c r="AI86" s="444"/>
      <c r="AM86" s="444"/>
      <c r="AN86" s="444"/>
      <c r="AP86" s="444"/>
      <c r="AQ86" s="444"/>
      <c r="AR86" s="444"/>
      <c r="AS86" s="444"/>
      <c r="AT86" s="444"/>
      <c r="AU86" s="444"/>
      <c r="AV86" s="444"/>
      <c r="AW86" s="444"/>
      <c r="AX86" s="444"/>
      <c r="AY86" s="444"/>
      <c r="AZ86" s="444"/>
      <c r="BA86" s="444"/>
      <c r="BB86" s="444"/>
      <c r="BC86" s="444"/>
    </row>
    <row r="87" spans="3:55">
      <c r="G87" s="444"/>
      <c r="H87" s="444"/>
      <c r="I87" s="444"/>
      <c r="K87" s="444"/>
      <c r="O87" s="444"/>
      <c r="Q87" s="444"/>
      <c r="T87" s="444"/>
      <c r="X87" s="444"/>
      <c r="Y87" s="444"/>
      <c r="Z87" s="444"/>
      <c r="AB87" s="444"/>
      <c r="AC87" s="444"/>
      <c r="AI87" s="444"/>
      <c r="AJ87" s="444"/>
      <c r="AM87" s="444"/>
      <c r="AN87" s="444"/>
      <c r="AP87" s="444"/>
      <c r="AR87" s="444"/>
      <c r="AS87" s="444"/>
    </row>
    <row r="88" spans="3:55">
      <c r="H88" s="444"/>
      <c r="J88" s="444"/>
      <c r="K88" s="444"/>
      <c r="O88" s="444"/>
      <c r="Q88" s="444"/>
      <c r="R88" s="444"/>
      <c r="T88" s="444"/>
      <c r="V88" s="444"/>
      <c r="Y88" s="444"/>
      <c r="Z88" s="444"/>
      <c r="AA88" s="444"/>
      <c r="AB88" s="444"/>
      <c r="AH88" s="444"/>
      <c r="AI88" s="444"/>
      <c r="AJ88" s="444"/>
      <c r="AM88" s="444"/>
      <c r="AN88" s="444"/>
      <c r="AP88" s="444"/>
      <c r="AQ88" s="444"/>
      <c r="AR88" s="444"/>
      <c r="AS88" s="444"/>
      <c r="AT88" s="444"/>
      <c r="AU88" s="444"/>
      <c r="AV88" s="444"/>
      <c r="AW88" s="444"/>
      <c r="AX88" s="444"/>
      <c r="AY88" s="444"/>
      <c r="AZ88" s="444"/>
      <c r="BA88" s="444"/>
      <c r="BB88" s="444"/>
      <c r="BC88" s="444"/>
    </row>
    <row r="89" spans="3:55">
      <c r="O89" s="444"/>
      <c r="Q89" s="444"/>
      <c r="R89" s="444"/>
      <c r="T89" s="444"/>
      <c r="W89" s="444"/>
      <c r="Y89" s="444"/>
      <c r="Z89" s="444"/>
      <c r="AB89" s="444"/>
      <c r="AC89" s="444"/>
      <c r="AG89" s="444"/>
      <c r="AI89" s="444"/>
      <c r="AK89" s="444"/>
      <c r="AM89" s="444"/>
      <c r="AN89" s="444"/>
      <c r="AP89" s="444"/>
      <c r="AT89" s="444"/>
    </row>
    <row r="90" spans="3:55">
      <c r="G90" s="444"/>
      <c r="K90" s="444"/>
      <c r="O90" s="445"/>
      <c r="Q90" s="444"/>
      <c r="T90" s="444"/>
      <c r="Y90" s="444"/>
      <c r="Z90" s="444"/>
      <c r="AB90" s="444"/>
      <c r="AC90" s="444"/>
      <c r="AI90" s="444"/>
      <c r="AJ90" s="444"/>
      <c r="AK90" s="444"/>
      <c r="AM90" s="444"/>
      <c r="AN90" s="444"/>
      <c r="AP90" s="444"/>
      <c r="AR90" s="444"/>
      <c r="AS90" s="444"/>
    </row>
    <row r="91" spans="3:55">
      <c r="G91" s="444"/>
      <c r="H91" s="444"/>
      <c r="J91" s="444"/>
      <c r="K91" s="444"/>
      <c r="O91" s="444"/>
      <c r="Q91" s="444"/>
      <c r="T91" s="444"/>
      <c r="X91" s="444"/>
      <c r="Y91" s="444"/>
      <c r="Z91" s="444"/>
      <c r="AB91" s="444"/>
      <c r="AC91" s="444"/>
      <c r="AI91" s="444"/>
      <c r="AJ91" s="444"/>
      <c r="AK91" s="444"/>
      <c r="AL91" s="444"/>
      <c r="AM91" s="444"/>
      <c r="AN91" s="444"/>
      <c r="AP91" s="444"/>
    </row>
    <row r="92" spans="3:55">
      <c r="G92" s="444"/>
      <c r="H92" s="444"/>
      <c r="J92" s="444"/>
      <c r="K92" s="444"/>
      <c r="M92" s="444"/>
      <c r="O92" s="444"/>
      <c r="T92" s="444"/>
      <c r="V92" s="444"/>
      <c r="W92" s="444"/>
      <c r="Y92" s="444"/>
      <c r="Z92" s="444"/>
      <c r="AB92" s="444"/>
      <c r="AC92" s="444"/>
      <c r="AI92" s="444"/>
      <c r="AJ92" s="444"/>
      <c r="AK92" s="444"/>
      <c r="AL92" s="444"/>
      <c r="AM92" s="444"/>
      <c r="AN92" s="444"/>
      <c r="AP92" s="444"/>
    </row>
    <row r="93" spans="3:55">
      <c r="H93" s="444"/>
      <c r="K93" s="444"/>
      <c r="L93" s="444"/>
      <c r="O93" s="444"/>
      <c r="Q93" s="444"/>
      <c r="T93" s="444"/>
      <c r="Y93" s="444"/>
      <c r="Z93" s="444"/>
      <c r="AA93" s="444"/>
      <c r="AB93" s="444"/>
      <c r="AC93" s="444"/>
      <c r="AE93" s="444"/>
      <c r="AH93" s="444"/>
      <c r="AI93" s="444"/>
      <c r="AJ93" s="444"/>
      <c r="AM93" s="444"/>
      <c r="AN93" s="444"/>
      <c r="AP93" s="444"/>
      <c r="AQ93" s="444"/>
      <c r="AR93" s="444"/>
      <c r="AS93" s="444"/>
      <c r="AT93" s="444"/>
      <c r="AU93" s="444"/>
      <c r="AV93" s="444"/>
      <c r="AW93" s="444"/>
      <c r="AX93" s="444"/>
      <c r="AY93" s="444"/>
      <c r="AZ93" s="444"/>
      <c r="BA93" s="444"/>
      <c r="BB93" s="444"/>
      <c r="BC93" s="444"/>
    </row>
    <row r="94" spans="3:55">
      <c r="D94" s="444"/>
      <c r="G94" s="444"/>
      <c r="H94" s="444"/>
      <c r="J94" s="444"/>
      <c r="K94" s="444"/>
      <c r="O94" s="444"/>
      <c r="Q94" s="444"/>
      <c r="T94" s="444"/>
      <c r="W94" s="444"/>
      <c r="Y94" s="444"/>
      <c r="Z94" s="444"/>
      <c r="AB94" s="444"/>
      <c r="AC94" s="444"/>
      <c r="AE94" s="444"/>
      <c r="AI94" s="444"/>
      <c r="AJ94" s="444"/>
      <c r="AM94" s="444"/>
      <c r="AN94" s="444"/>
      <c r="AP94" s="444"/>
      <c r="AQ94" s="444"/>
      <c r="AR94" s="444"/>
      <c r="AS94" s="444"/>
      <c r="AT94" s="444"/>
      <c r="AU94" s="444"/>
      <c r="AV94" s="444"/>
      <c r="AW94" s="444"/>
      <c r="AX94" s="444"/>
      <c r="AY94" s="444"/>
      <c r="AZ94" s="444"/>
      <c r="BA94" s="444"/>
      <c r="BB94" s="444"/>
      <c r="BC94" s="444"/>
    </row>
    <row r="95" spans="3:55">
      <c r="C95" s="444"/>
      <c r="G95" s="444"/>
      <c r="J95" s="444"/>
      <c r="K95" s="444"/>
      <c r="L95" s="444"/>
      <c r="Q95" s="444"/>
      <c r="T95" s="444"/>
      <c r="W95" s="444"/>
      <c r="X95" s="444"/>
      <c r="Y95" s="444"/>
      <c r="Z95" s="444"/>
      <c r="AB95" s="444"/>
      <c r="AC95" s="444"/>
      <c r="AE95" s="444"/>
      <c r="AF95" s="444"/>
      <c r="AI95" s="444"/>
      <c r="AJ95" s="444"/>
      <c r="AL95" s="444"/>
      <c r="AM95" s="444"/>
      <c r="AN95" s="444"/>
      <c r="AP95" s="444"/>
      <c r="AQ95" s="444"/>
      <c r="AR95" s="444"/>
      <c r="AS95" s="444"/>
      <c r="AT95" s="444"/>
      <c r="AU95" s="444"/>
      <c r="AV95" s="444"/>
      <c r="AW95" s="444"/>
      <c r="AX95" s="444"/>
      <c r="AY95" s="444"/>
      <c r="AZ95" s="444"/>
      <c r="BA95" s="444"/>
      <c r="BB95" s="444"/>
      <c r="BC95" s="444"/>
    </row>
    <row r="96" spans="3:55">
      <c r="G96" s="444"/>
      <c r="H96" s="444"/>
      <c r="O96" s="444"/>
      <c r="Q96" s="444"/>
      <c r="T96" s="444"/>
      <c r="Y96" s="444"/>
      <c r="Z96" s="444"/>
      <c r="AB96" s="444"/>
      <c r="AC96" s="444"/>
      <c r="AG96" s="444"/>
      <c r="AH96" s="444"/>
      <c r="AI96" s="444"/>
      <c r="AK96" s="444"/>
      <c r="AL96" s="444"/>
      <c r="AM96" s="444"/>
      <c r="AN96" s="444"/>
    </row>
    <row r="97" spans="1:99">
      <c r="F97" s="444"/>
      <c r="G97" s="444"/>
      <c r="J97" s="444"/>
      <c r="N97" s="444"/>
      <c r="O97" s="444"/>
      <c r="Q97" s="444"/>
      <c r="T97" s="442"/>
      <c r="V97" s="444"/>
      <c r="W97" s="444"/>
      <c r="Y97" s="444"/>
      <c r="Z97" s="444"/>
      <c r="AB97" s="444"/>
      <c r="AI97" s="444"/>
      <c r="AM97" s="444"/>
      <c r="AN97" s="444"/>
      <c r="AP97" s="444"/>
      <c r="AR97" s="444"/>
      <c r="AS97" s="444"/>
    </row>
    <row r="98" spans="1:99">
      <c r="F98" s="444"/>
      <c r="G98" s="444"/>
      <c r="J98" s="444"/>
      <c r="K98" s="444"/>
      <c r="N98" s="444"/>
      <c r="O98" s="444"/>
      <c r="Q98" s="444"/>
      <c r="T98" s="444"/>
      <c r="Y98" s="444"/>
      <c r="Z98" s="444"/>
      <c r="AA98" s="444"/>
      <c r="AB98" s="444"/>
      <c r="AC98" s="444"/>
      <c r="AG98" s="444"/>
      <c r="AH98" s="444"/>
      <c r="AI98" s="444"/>
      <c r="AJ98" s="444"/>
      <c r="AK98" s="444"/>
      <c r="AM98" s="444"/>
      <c r="AN98" s="444"/>
      <c r="AP98" s="444"/>
      <c r="AQ98" s="444"/>
      <c r="AR98" s="444"/>
      <c r="AS98" s="444"/>
      <c r="AT98" s="444"/>
      <c r="AU98" s="444"/>
      <c r="AV98" s="444"/>
      <c r="AW98" s="444"/>
      <c r="AX98" s="444"/>
      <c r="AY98" s="444"/>
      <c r="AZ98" s="444"/>
      <c r="BA98" s="444"/>
      <c r="BB98" s="444"/>
      <c r="BC98" s="444"/>
    </row>
    <row r="99" spans="1:99">
      <c r="D99" s="444"/>
      <c r="G99" s="444"/>
      <c r="J99" s="444"/>
      <c r="K99" s="444"/>
      <c r="N99" s="444"/>
      <c r="O99" s="444"/>
      <c r="Q99" s="444"/>
      <c r="T99" s="444"/>
      <c r="X99" s="444"/>
      <c r="Y99" s="444"/>
      <c r="Z99" s="444"/>
      <c r="AB99" s="444"/>
      <c r="AC99" s="444"/>
      <c r="AI99" s="444"/>
      <c r="AM99" s="444"/>
      <c r="AN99" s="444"/>
      <c r="AO99" s="444"/>
      <c r="AP99" s="444"/>
      <c r="AQ99" s="444"/>
      <c r="AR99" s="444"/>
      <c r="AS99" s="444"/>
      <c r="AT99" s="444"/>
      <c r="AU99" s="444"/>
      <c r="AV99" s="444"/>
      <c r="AW99" s="444"/>
      <c r="AX99" s="444"/>
      <c r="AY99" s="444"/>
      <c r="AZ99" s="444"/>
      <c r="BA99" s="444"/>
      <c r="BB99" s="444"/>
      <c r="BC99" s="444"/>
    </row>
    <row r="100" spans="1:99">
      <c r="H100" s="444"/>
      <c r="J100" s="444"/>
      <c r="K100" s="445"/>
      <c r="O100" s="444"/>
      <c r="Q100" s="444"/>
      <c r="T100" s="444"/>
      <c r="X100" s="444"/>
      <c r="Y100" s="445"/>
      <c r="Z100" s="444"/>
      <c r="AB100" s="444"/>
      <c r="AC100" s="444"/>
      <c r="AF100" s="444"/>
      <c r="AH100" s="444"/>
      <c r="AI100" s="444"/>
      <c r="AJ100" s="444"/>
      <c r="AK100" s="444"/>
      <c r="AM100" s="444"/>
      <c r="AN100" s="444"/>
      <c r="AP100" s="444"/>
      <c r="AR100" s="444"/>
      <c r="AS100" s="444"/>
    </row>
    <row r="101" spans="1:99">
      <c r="H101" s="444"/>
      <c r="J101" s="444"/>
      <c r="K101" s="444"/>
      <c r="N101" s="444"/>
      <c r="O101" s="444"/>
      <c r="Q101" s="444"/>
      <c r="T101" s="444"/>
      <c r="Y101" s="444"/>
      <c r="Z101" s="444"/>
      <c r="AB101" s="442"/>
      <c r="AC101" s="444"/>
      <c r="AH101" s="444"/>
      <c r="AI101" s="444"/>
      <c r="AJ101" s="444"/>
      <c r="AL101" s="444"/>
      <c r="AM101" s="444"/>
      <c r="AN101" s="444"/>
      <c r="AP101" s="444"/>
      <c r="AR101" s="444"/>
    </row>
    <row r="102" spans="1:99">
      <c r="F102" s="444"/>
      <c r="G102" s="444"/>
      <c r="J102" s="444"/>
      <c r="K102" s="444"/>
      <c r="O102" s="444"/>
      <c r="Q102" s="444"/>
      <c r="T102" s="444"/>
      <c r="V102" s="444"/>
      <c r="Y102" s="445"/>
      <c r="Z102" s="444"/>
      <c r="AB102" s="444"/>
      <c r="AC102" s="444"/>
      <c r="AL102" s="444"/>
      <c r="AN102" s="444"/>
      <c r="AP102" s="444"/>
      <c r="AQ102" s="444"/>
      <c r="AR102" s="444"/>
      <c r="AS102" s="444"/>
      <c r="AT102" s="444"/>
      <c r="AU102" s="444"/>
      <c r="AV102" s="444"/>
      <c r="AW102" s="444"/>
      <c r="AX102" s="444"/>
      <c r="AY102" s="444"/>
      <c r="AZ102" s="444"/>
      <c r="BA102" s="444"/>
      <c r="BB102" s="444"/>
      <c r="BC102" s="444"/>
    </row>
    <row r="103" spans="1:99">
      <c r="D103" s="445"/>
      <c r="H103" s="444"/>
      <c r="K103" s="444"/>
      <c r="O103" s="444"/>
      <c r="P103" s="444"/>
      <c r="Q103" s="444"/>
      <c r="T103" s="444"/>
      <c r="W103" s="444"/>
      <c r="Z103" s="444"/>
      <c r="AB103" s="444"/>
      <c r="AC103" s="444"/>
      <c r="AI103" s="444"/>
      <c r="AM103" s="444"/>
      <c r="AN103" s="444"/>
      <c r="AP103" s="444"/>
    </row>
    <row r="104" spans="1:99">
      <c r="D104" s="444"/>
      <c r="G104" s="445"/>
      <c r="H104" s="444"/>
      <c r="K104" s="444"/>
      <c r="L104" s="444"/>
      <c r="N104" s="444"/>
      <c r="O104" s="444"/>
      <c r="Q104" s="444"/>
      <c r="T104" s="444"/>
      <c r="Y104" s="444"/>
      <c r="Z104" s="444"/>
      <c r="AB104" s="444"/>
      <c r="AC104" s="444"/>
      <c r="AG104" s="444"/>
      <c r="AI104" s="444"/>
      <c r="AL104" s="444"/>
      <c r="AM104" s="444"/>
      <c r="AN104" s="444"/>
      <c r="AR104" s="444"/>
    </row>
    <row r="105" spans="1:99">
      <c r="J105" s="444"/>
      <c r="K105" s="444"/>
      <c r="O105" s="444"/>
      <c r="P105" s="444"/>
      <c r="Q105" s="444"/>
      <c r="T105" s="444"/>
      <c r="V105" s="444"/>
      <c r="Y105" s="444"/>
      <c r="Z105" s="444"/>
      <c r="AA105" s="444"/>
      <c r="AB105" s="444"/>
      <c r="AC105" s="444"/>
      <c r="AE105" s="444"/>
      <c r="AF105" s="444"/>
      <c r="AH105" s="444"/>
      <c r="AI105" s="444"/>
      <c r="AJ105" s="444"/>
      <c r="AK105" s="444"/>
      <c r="AM105" s="444"/>
      <c r="AN105" s="444"/>
      <c r="AP105" s="444"/>
      <c r="AR105" s="444"/>
      <c r="AS105" s="444"/>
    </row>
    <row r="106" spans="1:99">
      <c r="D106" s="444"/>
      <c r="J106" s="444"/>
      <c r="K106" s="444"/>
      <c r="O106" s="444"/>
      <c r="Q106" s="444"/>
      <c r="T106" s="444"/>
      <c r="Z106" s="444"/>
      <c r="AG106" s="444"/>
      <c r="AI106" s="444"/>
      <c r="AJ106" s="444"/>
      <c r="AK106" s="444"/>
      <c r="AM106" s="444"/>
      <c r="AN106" s="444"/>
      <c r="AR106" s="444"/>
      <c r="AS106" s="444"/>
      <c r="AT106" s="444"/>
    </row>
    <row r="107" spans="1:99">
      <c r="D107" s="444"/>
      <c r="K107" s="444"/>
      <c r="L107" s="444"/>
      <c r="O107" s="444"/>
      <c r="Q107" s="444"/>
      <c r="Y107" s="444"/>
      <c r="Z107" s="444"/>
      <c r="AB107" s="444"/>
      <c r="AC107" s="444"/>
      <c r="AI107" s="444"/>
      <c r="AJ107" s="444"/>
      <c r="AM107" s="444"/>
      <c r="AN107" s="444"/>
      <c r="AR107" s="444"/>
      <c r="AS107" s="444"/>
    </row>
    <row r="108" spans="1:99">
      <c r="N108" s="444"/>
      <c r="T108" s="444"/>
      <c r="AB108" s="444"/>
      <c r="AC108" s="444"/>
      <c r="AE108" s="444"/>
      <c r="AF108" s="444"/>
      <c r="AJ108" s="444"/>
      <c r="AK108" s="444"/>
      <c r="AM108" s="444"/>
      <c r="AN108" s="444"/>
      <c r="AS108" s="444"/>
    </row>
    <row r="109" spans="1:99">
      <c r="Q109" s="444"/>
      <c r="X109" s="444"/>
      <c r="Y109" s="444"/>
      <c r="AE109" s="444"/>
      <c r="AH109" s="444"/>
      <c r="AJ109" s="444"/>
      <c r="AK109" s="444"/>
      <c r="AL109" s="444"/>
      <c r="AM109" s="444"/>
      <c r="AP109" s="444"/>
      <c r="AQ109" s="444"/>
      <c r="AR109" s="444"/>
      <c r="AS109" s="444"/>
      <c r="AT109" s="444"/>
      <c r="AU109" s="444"/>
      <c r="AV109" s="444"/>
      <c r="AW109" s="444"/>
      <c r="AX109" s="444"/>
      <c r="AY109" s="444"/>
      <c r="AZ109" s="444"/>
      <c r="BA109" s="444"/>
      <c r="BB109" s="444"/>
      <c r="BC109" s="444"/>
    </row>
    <row r="110" spans="1:99" s="329" customFormat="1">
      <c r="A110" s="331"/>
      <c r="B110" s="331"/>
      <c r="C110" s="331"/>
      <c r="D110" s="331"/>
      <c r="E110" s="331"/>
      <c r="F110" s="331"/>
      <c r="G110" s="331"/>
      <c r="H110" s="331"/>
      <c r="I110" s="331"/>
      <c r="J110" s="331"/>
      <c r="K110" s="331"/>
      <c r="L110" s="331"/>
      <c r="M110" s="331"/>
      <c r="N110" s="331"/>
      <c r="O110" s="331"/>
      <c r="P110" s="331"/>
      <c r="Q110" s="444"/>
      <c r="R110" s="331"/>
      <c r="S110" s="331"/>
      <c r="T110" s="331"/>
      <c r="U110" s="331"/>
      <c r="V110" s="444"/>
      <c r="W110" s="331"/>
      <c r="X110" s="331"/>
      <c r="Y110" s="444"/>
      <c r="Z110" s="331"/>
      <c r="AA110" s="331"/>
      <c r="AB110" s="331"/>
      <c r="AC110" s="331"/>
      <c r="AD110" s="331"/>
      <c r="AE110" s="331"/>
      <c r="AF110" s="331"/>
      <c r="AG110" s="444"/>
      <c r="AH110" s="444"/>
      <c r="AI110" s="444"/>
      <c r="AJ110" s="331"/>
      <c r="AK110" s="331"/>
      <c r="AL110" s="331"/>
      <c r="AM110" s="331"/>
      <c r="AN110" s="331"/>
      <c r="AO110" s="331"/>
      <c r="AP110" s="331"/>
      <c r="AQ110" s="331"/>
      <c r="AR110" s="444"/>
      <c r="AS110" s="331"/>
      <c r="AT110" s="331"/>
      <c r="AU110" s="331"/>
      <c r="AV110" s="331"/>
      <c r="AW110" s="331"/>
      <c r="AX110" s="331"/>
      <c r="AY110" s="331"/>
      <c r="AZ110" s="331"/>
      <c r="BA110" s="331"/>
      <c r="BB110" s="331"/>
      <c r="BC110" s="331"/>
    </row>
    <row r="111" spans="1:99">
      <c r="Q111" s="444"/>
      <c r="Y111" s="444"/>
      <c r="AC111" s="444"/>
      <c r="AF111" s="444"/>
      <c r="AL111" s="444"/>
      <c r="AM111" s="444"/>
      <c r="AN111" s="444"/>
      <c r="AP111" s="444"/>
      <c r="AQ111" s="444"/>
      <c r="AR111" s="444"/>
      <c r="AS111" s="444"/>
      <c r="AT111" s="444"/>
      <c r="AU111" s="444"/>
      <c r="AV111" s="444"/>
      <c r="AW111" s="444"/>
      <c r="AX111" s="444"/>
      <c r="AY111" s="444"/>
      <c r="AZ111" s="444"/>
      <c r="BA111" s="444"/>
      <c r="BB111" s="444"/>
      <c r="BC111" s="444"/>
      <c r="BD111" s="252"/>
      <c r="BE111" s="252"/>
      <c r="BF111" s="252"/>
      <c r="BG111" s="252"/>
      <c r="BH111" s="252"/>
      <c r="BI111" s="252"/>
      <c r="BJ111" s="252"/>
      <c r="BK111" s="252"/>
      <c r="BL111" s="252"/>
      <c r="BM111" s="252"/>
      <c r="BN111" s="252"/>
      <c r="BO111" s="252"/>
      <c r="BP111" s="252"/>
      <c r="BQ111" s="252"/>
      <c r="BR111" s="252"/>
      <c r="BS111" s="252"/>
      <c r="BT111" s="252"/>
      <c r="BU111" s="252"/>
      <c r="BV111" s="252"/>
      <c r="BW111" s="252"/>
      <c r="BX111" s="252"/>
      <c r="BY111" s="252"/>
      <c r="BZ111" s="252"/>
      <c r="CA111" s="252"/>
      <c r="CB111" s="252"/>
      <c r="CC111" s="252"/>
      <c r="CD111" s="252"/>
      <c r="CE111" s="252"/>
      <c r="CF111" s="252"/>
      <c r="CG111" s="252"/>
      <c r="CH111" s="252"/>
      <c r="CI111" s="252"/>
      <c r="CJ111" s="252"/>
      <c r="CK111" s="252"/>
      <c r="CL111" s="252"/>
      <c r="CM111" s="252"/>
      <c r="CN111" s="252"/>
      <c r="CO111" s="252"/>
      <c r="CP111" s="252"/>
      <c r="CQ111" s="252"/>
      <c r="CR111" s="252"/>
      <c r="CS111" s="252"/>
      <c r="CT111" s="252"/>
      <c r="CU111" s="252"/>
    </row>
    <row r="112" spans="1:99">
      <c r="G112" s="444"/>
      <c r="K112" s="444"/>
      <c r="R112" s="444"/>
      <c r="Z112" s="444"/>
      <c r="AF112" s="444"/>
      <c r="AJ112" s="444"/>
      <c r="AL112" s="444"/>
      <c r="AM112" s="444"/>
      <c r="AN112" s="444"/>
      <c r="AR112" s="444"/>
      <c r="BD112" s="252"/>
      <c r="BE112" s="252"/>
      <c r="BF112" s="252"/>
      <c r="BG112" s="252"/>
      <c r="BH112" s="252"/>
      <c r="BI112" s="252"/>
      <c r="BJ112" s="252"/>
      <c r="BK112" s="252"/>
      <c r="BL112" s="252"/>
      <c r="BM112" s="252"/>
      <c r="BN112" s="252"/>
      <c r="BO112" s="252"/>
      <c r="BP112" s="252"/>
      <c r="BQ112" s="252"/>
      <c r="BR112" s="252"/>
      <c r="BS112" s="252"/>
      <c r="BT112" s="252"/>
      <c r="BU112" s="252"/>
      <c r="BV112" s="252"/>
      <c r="BW112" s="252"/>
      <c r="BX112" s="252"/>
      <c r="BY112" s="252"/>
      <c r="BZ112" s="252"/>
      <c r="CA112" s="252"/>
      <c r="CB112" s="252"/>
      <c r="CC112" s="252"/>
      <c r="CD112" s="252"/>
      <c r="CE112" s="252"/>
      <c r="CF112" s="252"/>
      <c r="CG112" s="252"/>
      <c r="CH112" s="252"/>
      <c r="CI112" s="252"/>
      <c r="CJ112" s="252"/>
      <c r="CK112" s="252"/>
      <c r="CL112" s="252"/>
      <c r="CM112" s="252"/>
      <c r="CN112" s="252"/>
      <c r="CO112" s="252"/>
      <c r="CP112" s="252"/>
      <c r="CQ112" s="252"/>
      <c r="CR112" s="252"/>
      <c r="CS112" s="252"/>
      <c r="CT112" s="252"/>
      <c r="CU112" s="252"/>
    </row>
    <row r="113" spans="1:55">
      <c r="L113" s="444"/>
      <c r="N113" s="444"/>
      <c r="O113" s="444"/>
      <c r="T113" s="444"/>
      <c r="Y113" s="444"/>
      <c r="Z113" s="444"/>
      <c r="AB113" s="444"/>
      <c r="AE113" s="444"/>
      <c r="AF113" s="444"/>
      <c r="AH113" s="444"/>
      <c r="AJ113" s="444"/>
      <c r="AM113" s="444"/>
      <c r="AN113" s="444"/>
      <c r="AP113" s="444"/>
      <c r="AQ113" s="444"/>
      <c r="AR113" s="444"/>
      <c r="AS113" s="444"/>
      <c r="AT113" s="444"/>
      <c r="AU113" s="444"/>
      <c r="AV113" s="444"/>
      <c r="AW113" s="444"/>
      <c r="AX113" s="444"/>
      <c r="AY113" s="444"/>
      <c r="AZ113" s="444"/>
      <c r="BA113" s="444"/>
      <c r="BB113" s="444"/>
      <c r="BC113" s="444"/>
    </row>
    <row r="114" spans="1:55">
      <c r="J114" s="444"/>
      <c r="K114" s="444"/>
      <c r="M114" s="444"/>
      <c r="O114" s="444"/>
      <c r="Q114" s="444"/>
      <c r="W114" s="444"/>
      <c r="Y114" s="444"/>
      <c r="AC114" s="444"/>
      <c r="AH114" s="444"/>
      <c r="AK114" s="444"/>
      <c r="AL114" s="444"/>
      <c r="AN114" s="444"/>
      <c r="AP114" s="444"/>
    </row>
    <row r="115" spans="1:55">
      <c r="G115" s="444"/>
      <c r="M115" s="444"/>
      <c r="N115" s="444"/>
      <c r="Q115" s="444"/>
      <c r="T115" s="444"/>
      <c r="U115" s="444"/>
      <c r="W115" s="444"/>
      <c r="Y115" s="444"/>
      <c r="AB115" s="444"/>
      <c r="AG115" s="444"/>
      <c r="AJ115" s="444"/>
      <c r="AK115" s="444"/>
      <c r="AM115" s="444"/>
      <c r="AN115" s="444"/>
      <c r="AP115" s="444"/>
      <c r="AQ115" s="444"/>
      <c r="AR115" s="444"/>
      <c r="AS115" s="444"/>
      <c r="AT115" s="444"/>
      <c r="AU115" s="444"/>
      <c r="AV115" s="444"/>
      <c r="AW115" s="444"/>
      <c r="AX115" s="444"/>
      <c r="AY115" s="444"/>
      <c r="AZ115" s="444"/>
      <c r="BA115" s="444"/>
      <c r="BB115" s="444"/>
      <c r="BC115" s="444"/>
    </row>
    <row r="116" spans="1:55">
      <c r="L116" s="444"/>
      <c r="N116" s="444"/>
      <c r="Y116" s="444"/>
      <c r="AE116" s="444"/>
      <c r="AH116" s="444"/>
      <c r="AL116" s="444"/>
      <c r="AN116" s="444"/>
      <c r="AP116" s="444"/>
      <c r="AQ116" s="444"/>
      <c r="AR116" s="444"/>
      <c r="AS116" s="444"/>
      <c r="AT116" s="444"/>
      <c r="AU116" s="444"/>
      <c r="AV116" s="444"/>
      <c r="AW116" s="444"/>
      <c r="AX116" s="444"/>
      <c r="AY116" s="444"/>
      <c r="AZ116" s="444"/>
      <c r="BA116" s="444"/>
      <c r="BB116" s="444"/>
      <c r="BC116" s="444"/>
    </row>
    <row r="117" spans="1:55">
      <c r="J117" s="444"/>
      <c r="K117" s="444"/>
      <c r="O117" s="444"/>
      <c r="Q117" s="444"/>
      <c r="R117" s="444"/>
      <c r="T117" s="444"/>
      <c r="V117" s="444"/>
      <c r="X117" s="444"/>
      <c r="Y117" s="444"/>
      <c r="Z117" s="444"/>
      <c r="AB117" s="444"/>
      <c r="AC117" s="444"/>
      <c r="AE117" s="444"/>
      <c r="AH117" s="444"/>
      <c r="AJ117" s="444"/>
      <c r="AK117" s="444"/>
      <c r="AM117" s="444"/>
      <c r="AN117" s="444"/>
      <c r="AT117" s="444"/>
    </row>
    <row r="118" spans="1:55">
      <c r="D118" s="444"/>
      <c r="K118" s="444"/>
      <c r="W118" s="444"/>
      <c r="Y118" s="444"/>
      <c r="AB118" s="444"/>
      <c r="AC118" s="444"/>
      <c r="AH118" s="444"/>
      <c r="AK118" s="444"/>
      <c r="AM118" s="444"/>
      <c r="AN118" s="444"/>
      <c r="AP118" s="444"/>
      <c r="AR118" s="444"/>
      <c r="AS118" s="444"/>
    </row>
    <row r="119" spans="1:55">
      <c r="A119" s="329"/>
      <c r="K119" s="444"/>
      <c r="O119" s="444"/>
      <c r="Q119" s="444"/>
      <c r="V119" s="444"/>
      <c r="W119" s="444"/>
      <c r="Y119" s="444"/>
      <c r="Z119" s="444"/>
      <c r="AC119" s="444"/>
      <c r="AE119" s="444"/>
      <c r="AL119" s="444"/>
      <c r="AN119" s="444"/>
      <c r="AP119" s="444"/>
      <c r="AQ119" s="444"/>
      <c r="AR119" s="444"/>
      <c r="AS119" s="444"/>
      <c r="AT119" s="444"/>
      <c r="AU119" s="444"/>
      <c r="AV119" s="444"/>
      <c r="AW119" s="444"/>
      <c r="AX119" s="444"/>
      <c r="AY119" s="444"/>
      <c r="AZ119" s="444"/>
      <c r="BA119" s="444"/>
      <c r="BB119" s="444"/>
      <c r="BC119" s="444"/>
    </row>
    <row r="120" spans="1:55">
      <c r="D120" s="444"/>
      <c r="F120" s="444"/>
      <c r="L120" s="444"/>
      <c r="U120" s="444"/>
      <c r="AF120" s="444"/>
    </row>
    <row r="121" spans="1:55">
      <c r="I121" s="444"/>
      <c r="Q121" s="444"/>
      <c r="T121" s="444"/>
      <c r="AB121" s="444"/>
      <c r="AE121" s="444"/>
      <c r="AH121" s="444"/>
    </row>
    <row r="122" spans="1:55">
      <c r="D122" s="444"/>
      <c r="J122" s="444"/>
      <c r="N122" s="444"/>
      <c r="O122" s="444"/>
      <c r="Q122" s="444"/>
      <c r="T122" s="444"/>
      <c r="AC122" s="444"/>
      <c r="AE122" s="444"/>
      <c r="AL122" s="444"/>
      <c r="AN122" s="444"/>
      <c r="AR122" s="444"/>
      <c r="AS122" s="444"/>
    </row>
    <row r="123" spans="1:55">
      <c r="G123" s="444"/>
      <c r="K123" s="444"/>
      <c r="Y123" s="444"/>
      <c r="AE123" s="444"/>
      <c r="AH123" s="444"/>
      <c r="AL123" s="444"/>
      <c r="AM123" s="444"/>
      <c r="AO123" s="444"/>
    </row>
    <row r="124" spans="1:55">
      <c r="G124" s="444"/>
      <c r="J124" s="444"/>
      <c r="K124" s="444"/>
      <c r="Q124" s="444"/>
      <c r="T124" s="444"/>
      <c r="AA124" s="444"/>
      <c r="AC124" s="444"/>
      <c r="AE124" s="444"/>
      <c r="AF124" s="444"/>
      <c r="AH124" s="444"/>
      <c r="AK124" s="444"/>
      <c r="AM124" s="444"/>
      <c r="AN124" s="444"/>
    </row>
    <row r="125" spans="1:55">
      <c r="L125" s="444"/>
      <c r="AB125" s="444"/>
      <c r="AG125" s="444"/>
      <c r="AL125" s="444"/>
      <c r="AM125" s="444"/>
      <c r="AP125" s="444"/>
      <c r="AQ125" s="444"/>
      <c r="AR125" s="444"/>
      <c r="AS125" s="444"/>
      <c r="AT125" s="444"/>
      <c r="AU125" s="444"/>
      <c r="AV125" s="444"/>
      <c r="AW125" s="444"/>
      <c r="AX125" s="444"/>
      <c r="AY125" s="444"/>
      <c r="AZ125" s="444"/>
      <c r="BA125" s="444"/>
      <c r="BB125" s="444"/>
      <c r="BC125" s="444"/>
    </row>
    <row r="126" spans="1:55">
      <c r="G126" s="444"/>
      <c r="I126" s="444"/>
      <c r="J126" s="444"/>
      <c r="K126" s="444"/>
      <c r="W126" s="444"/>
      <c r="Y126" s="444"/>
      <c r="Z126" s="444"/>
      <c r="AC126" s="444"/>
      <c r="AE126" s="444"/>
      <c r="AG126" s="444"/>
      <c r="AI126" s="444"/>
      <c r="AJ126" s="444"/>
      <c r="AK126" s="444"/>
      <c r="AN126" s="444"/>
      <c r="AP126" s="444"/>
      <c r="AR126" s="444"/>
      <c r="AS126" s="444"/>
      <c r="AT126" s="444"/>
      <c r="AU126" s="444"/>
      <c r="AV126" s="444"/>
      <c r="AW126" s="444"/>
      <c r="AX126" s="444"/>
      <c r="AY126" s="444"/>
      <c r="AZ126" s="444"/>
      <c r="BA126" s="444"/>
      <c r="BB126" s="444"/>
      <c r="BC126" s="444"/>
    </row>
    <row r="127" spans="1:55">
      <c r="K127" s="444"/>
      <c r="X127" s="444"/>
      <c r="Y127" s="444"/>
      <c r="Z127" s="444"/>
      <c r="AA127" s="444"/>
      <c r="AI127" s="444"/>
      <c r="AK127" s="444"/>
      <c r="AM127" s="444"/>
      <c r="AN127" s="444"/>
    </row>
    <row r="128" spans="1:55">
      <c r="G128" s="444"/>
      <c r="N128" s="444"/>
      <c r="U128" s="444"/>
      <c r="Y128" s="444"/>
      <c r="AA128" s="444"/>
      <c r="AB128" s="444"/>
      <c r="AC128" s="444"/>
      <c r="AJ128" s="444"/>
      <c r="AN128" s="444"/>
      <c r="AP128" s="444"/>
      <c r="AQ128" s="444"/>
      <c r="AR128" s="444"/>
      <c r="AS128" s="444"/>
      <c r="AT128" s="444"/>
      <c r="AU128" s="444"/>
      <c r="AV128" s="444"/>
      <c r="AW128" s="444"/>
      <c r="AX128" s="444"/>
      <c r="AY128" s="444"/>
      <c r="AZ128" s="444"/>
      <c r="BA128" s="444"/>
      <c r="BB128" s="444"/>
      <c r="BC128" s="444"/>
    </row>
    <row r="129" spans="2:55">
      <c r="N129" s="444"/>
      <c r="R129" s="444"/>
      <c r="U129" s="444"/>
      <c r="Y129" s="444"/>
      <c r="AA129" s="444"/>
      <c r="AB129" s="444"/>
      <c r="AH129" s="444"/>
      <c r="AN129" s="444"/>
      <c r="AP129" s="444"/>
      <c r="AR129" s="444"/>
      <c r="AS129" s="444"/>
    </row>
    <row r="130" spans="2:55">
      <c r="J130" s="444"/>
      <c r="O130" s="444"/>
      <c r="V130" s="444"/>
      <c r="W130" s="444"/>
      <c r="X130" s="444"/>
      <c r="Y130" s="444"/>
      <c r="Z130" s="444"/>
      <c r="AE130" s="444"/>
      <c r="AI130" s="444"/>
      <c r="AM130" s="444"/>
      <c r="AN130" s="444"/>
      <c r="AP130" s="444"/>
      <c r="AQ130" s="444"/>
      <c r="AR130" s="444"/>
      <c r="AS130" s="444"/>
      <c r="AT130" s="444"/>
      <c r="AU130" s="444"/>
      <c r="AV130" s="444"/>
      <c r="AW130" s="444"/>
      <c r="AX130" s="444"/>
      <c r="AY130" s="444"/>
      <c r="AZ130" s="444"/>
      <c r="BA130" s="444"/>
      <c r="BB130" s="444"/>
      <c r="BC130" s="444"/>
    </row>
    <row r="131" spans="2:55">
      <c r="J131" s="444"/>
      <c r="K131" s="444"/>
      <c r="N131" s="444"/>
      <c r="X131" s="444"/>
      <c r="Y131" s="444"/>
      <c r="AH131" s="444"/>
      <c r="AI131" s="444"/>
      <c r="AJ131" s="444"/>
      <c r="AP131" s="444"/>
      <c r="AR131" s="444"/>
      <c r="AT131" s="444"/>
    </row>
    <row r="132" spans="2:55">
      <c r="B132" s="444"/>
      <c r="J132" s="444"/>
      <c r="L132" s="444"/>
      <c r="Q132" s="445"/>
      <c r="V132" s="444"/>
      <c r="Z132" s="444"/>
      <c r="AH132" s="444"/>
      <c r="AL132" s="444"/>
      <c r="AM132" s="444"/>
      <c r="AN132" s="444"/>
      <c r="AO132" s="444"/>
    </row>
    <row r="133" spans="2:55">
      <c r="J133" s="444"/>
      <c r="Q133" s="444"/>
      <c r="AB133" s="444"/>
      <c r="AF133" s="444"/>
      <c r="AI133" s="444"/>
      <c r="AL133" s="444"/>
      <c r="AN133" s="444"/>
      <c r="AP133" s="444"/>
    </row>
    <row r="134" spans="2:55">
      <c r="F134" s="444"/>
      <c r="Q134" s="444"/>
      <c r="T134" s="444"/>
      <c r="AB134" s="444"/>
      <c r="AE134" s="444"/>
      <c r="AF134" s="444"/>
      <c r="AN134" s="444"/>
    </row>
    <row r="135" spans="2:55">
      <c r="N135" s="444"/>
      <c r="Y135" s="444"/>
      <c r="AB135" s="444"/>
      <c r="AH135" s="444"/>
      <c r="AM135" s="444"/>
      <c r="AN135" s="444"/>
      <c r="AP135" s="444"/>
      <c r="AQ135" s="444"/>
      <c r="AR135" s="444"/>
      <c r="AS135" s="444"/>
      <c r="AT135" s="444"/>
      <c r="AU135" s="444"/>
      <c r="AV135" s="444"/>
      <c r="AW135" s="444"/>
      <c r="AX135" s="444"/>
      <c r="AY135" s="444"/>
      <c r="AZ135" s="444"/>
      <c r="BA135" s="444"/>
      <c r="BB135" s="444"/>
      <c r="BC135" s="444"/>
    </row>
    <row r="136" spans="2:55">
      <c r="N136" s="444"/>
      <c r="Z136" s="444"/>
      <c r="AG136" s="444"/>
      <c r="AJ136" s="444"/>
      <c r="AM136" s="444"/>
      <c r="AN136" s="444"/>
      <c r="AP136" s="444"/>
      <c r="AQ136" s="444"/>
      <c r="AR136" s="444"/>
      <c r="AS136" s="444"/>
      <c r="AT136" s="444"/>
      <c r="AU136" s="444"/>
      <c r="AV136" s="444"/>
      <c r="AW136" s="444"/>
      <c r="AX136" s="444"/>
      <c r="AY136" s="444"/>
      <c r="AZ136" s="444"/>
      <c r="BA136" s="444"/>
      <c r="BB136" s="444"/>
      <c r="BC136" s="444"/>
    </row>
    <row r="137" spans="2:55">
      <c r="I137" s="444"/>
      <c r="J137" s="444"/>
      <c r="K137" s="444"/>
      <c r="U137" s="444"/>
      <c r="Z137" s="444"/>
      <c r="AA137" s="444"/>
      <c r="AC137" s="444"/>
      <c r="AF137" s="444"/>
      <c r="AH137" s="444"/>
      <c r="AM137" s="444"/>
      <c r="AN137" s="444"/>
      <c r="AP137" s="444"/>
      <c r="AQ137" s="444"/>
      <c r="AR137" s="444"/>
      <c r="AS137" s="444"/>
      <c r="AT137" s="444"/>
      <c r="AU137" s="444"/>
      <c r="AV137" s="444"/>
      <c r="AW137" s="444"/>
      <c r="AX137" s="444"/>
      <c r="AY137" s="444"/>
      <c r="AZ137" s="444"/>
      <c r="BA137" s="444"/>
      <c r="BB137" s="444"/>
      <c r="BC137" s="444"/>
    </row>
    <row r="138" spans="2:55">
      <c r="J138" s="444"/>
      <c r="N138" s="444"/>
      <c r="O138" s="444"/>
      <c r="P138" s="444"/>
      <c r="X138" s="444"/>
      <c r="Y138" s="444"/>
      <c r="AB138" s="444"/>
      <c r="AC138" s="444"/>
      <c r="AR138" s="444"/>
      <c r="AS138" s="444"/>
      <c r="AT138" s="444"/>
      <c r="AU138" s="444"/>
      <c r="AV138" s="444"/>
      <c r="AW138" s="444"/>
      <c r="AX138" s="444"/>
      <c r="AY138" s="444"/>
      <c r="AZ138" s="444"/>
      <c r="BA138" s="444"/>
      <c r="BB138" s="444"/>
      <c r="BC138" s="444"/>
    </row>
    <row r="139" spans="2:55">
      <c r="G139" s="444"/>
      <c r="Y139" s="444"/>
      <c r="Z139" s="444"/>
      <c r="AB139" s="444"/>
      <c r="AC139" s="444"/>
      <c r="AG139" s="444"/>
      <c r="AN139" s="444"/>
      <c r="AP139" s="444"/>
      <c r="AQ139" s="444"/>
      <c r="AR139" s="444"/>
      <c r="AS139" s="444"/>
      <c r="AT139" s="444"/>
      <c r="AU139" s="444"/>
      <c r="AV139" s="444"/>
      <c r="AW139" s="444"/>
      <c r="AX139" s="444"/>
      <c r="AY139" s="444"/>
      <c r="AZ139" s="444"/>
      <c r="BA139" s="444"/>
      <c r="BB139" s="444"/>
      <c r="BC139" s="444"/>
    </row>
    <row r="140" spans="2:55">
      <c r="B140" s="445"/>
      <c r="O140" s="444"/>
      <c r="Q140" s="444"/>
      <c r="U140" s="444"/>
      <c r="Y140" s="444"/>
      <c r="AC140" s="444"/>
      <c r="AH140" s="444"/>
      <c r="AJ140" s="444"/>
      <c r="AL140" s="444"/>
      <c r="AN140" s="444"/>
      <c r="AO140" s="444"/>
    </row>
    <row r="141" spans="2:55">
      <c r="F141" s="444"/>
      <c r="L141" s="444"/>
      <c r="O141" s="444"/>
      <c r="Q141" s="444"/>
      <c r="Y141" s="444"/>
      <c r="Z141" s="444"/>
      <c r="AB141" s="444"/>
      <c r="AH141" s="444"/>
      <c r="AJ141" s="444"/>
      <c r="AP141" s="444"/>
      <c r="AQ141" s="444"/>
      <c r="AR141" s="444"/>
      <c r="AS141" s="444"/>
      <c r="AT141" s="444"/>
      <c r="AU141" s="444"/>
      <c r="AV141" s="444"/>
      <c r="AW141" s="444"/>
      <c r="AX141" s="444"/>
      <c r="AY141" s="444"/>
      <c r="AZ141" s="444"/>
      <c r="BA141" s="444"/>
      <c r="BB141" s="444"/>
      <c r="BC141" s="444"/>
    </row>
    <row r="142" spans="2:55">
      <c r="F142" s="444"/>
      <c r="L142" s="444"/>
      <c r="N142" s="444"/>
      <c r="T142" s="444"/>
      <c r="AL142" s="444"/>
      <c r="AM142" s="444"/>
      <c r="AN142" s="444"/>
      <c r="AP142" s="444"/>
      <c r="AQ142" s="444"/>
      <c r="AR142" s="444"/>
      <c r="AS142" s="444"/>
      <c r="AT142" s="444"/>
      <c r="AU142" s="444"/>
      <c r="AV142" s="444"/>
      <c r="AW142" s="444"/>
      <c r="AX142" s="444"/>
      <c r="AY142" s="444"/>
      <c r="AZ142" s="444"/>
      <c r="BA142" s="444"/>
      <c r="BB142" s="444"/>
      <c r="BC142" s="444"/>
    </row>
    <row r="143" spans="2:55">
      <c r="F143" s="444"/>
      <c r="U143" s="444"/>
      <c r="Y143" s="444"/>
      <c r="AC143" s="444"/>
      <c r="AK143" s="444"/>
      <c r="AM143" s="444"/>
      <c r="AN143" s="444"/>
      <c r="AR143" s="444"/>
      <c r="AS143" s="444"/>
      <c r="AT143" s="444"/>
    </row>
    <row r="144" spans="2:55">
      <c r="J144" s="444"/>
      <c r="T144" s="444"/>
      <c r="U144" s="444"/>
      <c r="X144" s="444"/>
      <c r="Y144" s="444"/>
      <c r="AE144" s="444"/>
      <c r="AF144" s="444"/>
      <c r="AG144" s="444"/>
      <c r="AI144" s="444"/>
      <c r="AM144" s="444"/>
      <c r="AN144" s="444"/>
      <c r="AP144" s="444"/>
      <c r="AQ144" s="444"/>
      <c r="AR144" s="444"/>
      <c r="AS144" s="444"/>
      <c r="AT144" s="444"/>
      <c r="AU144" s="444"/>
      <c r="AV144" s="444"/>
      <c r="AW144" s="444"/>
      <c r="AX144" s="444"/>
      <c r="AY144" s="444"/>
      <c r="AZ144" s="444"/>
      <c r="BA144" s="444"/>
      <c r="BB144" s="444"/>
      <c r="BC144" s="444"/>
    </row>
    <row r="145" spans="3:55">
      <c r="J145" s="444"/>
      <c r="K145" s="444"/>
      <c r="T145" s="444"/>
      <c r="Y145" s="444"/>
      <c r="Z145" s="444"/>
      <c r="AC145" s="444"/>
      <c r="AE145" s="444"/>
      <c r="AH145" s="444"/>
      <c r="AJ145" s="444"/>
      <c r="AK145" s="444"/>
      <c r="AM145" s="444"/>
      <c r="AN145" s="444"/>
    </row>
    <row r="146" spans="3:55">
      <c r="K146" s="444"/>
      <c r="Q146" s="444"/>
      <c r="R146" s="444"/>
      <c r="U146" s="444"/>
      <c r="AH146" s="444"/>
      <c r="AK146" s="444"/>
      <c r="AL146" s="444"/>
      <c r="AM146" s="444"/>
      <c r="AN146" s="444"/>
    </row>
    <row r="147" spans="3:55">
      <c r="O147" s="444"/>
      <c r="Z147" s="444"/>
      <c r="AK147" s="444"/>
      <c r="AL147" s="444"/>
      <c r="AN147" s="444"/>
      <c r="AP147" s="444"/>
      <c r="AQ147" s="444"/>
      <c r="AR147" s="444"/>
      <c r="AS147" s="444"/>
      <c r="AT147" s="444"/>
      <c r="AU147" s="444"/>
      <c r="AV147" s="444"/>
      <c r="AW147" s="444"/>
      <c r="AX147" s="444"/>
      <c r="AY147" s="444"/>
      <c r="AZ147" s="444"/>
      <c r="BA147" s="444"/>
      <c r="BB147" s="444"/>
      <c r="BC147" s="444"/>
    </row>
    <row r="148" spans="3:55">
      <c r="P148" s="444"/>
      <c r="T148" s="444"/>
      <c r="V148" s="444"/>
      <c r="Y148" s="444"/>
      <c r="Z148" s="444"/>
      <c r="AI148" s="444"/>
      <c r="AK148" s="444"/>
      <c r="AN148" s="444"/>
    </row>
    <row r="149" spans="3:55">
      <c r="L149" s="444"/>
      <c r="V149" s="444"/>
      <c r="X149" s="444"/>
      <c r="Y149" s="444"/>
      <c r="Z149" s="444"/>
      <c r="AB149" s="444"/>
      <c r="AE149" s="444"/>
      <c r="AG149" s="444"/>
      <c r="AM149" s="444"/>
      <c r="AN149" s="444"/>
      <c r="AP149" s="444"/>
      <c r="AR149" s="444"/>
      <c r="AS149" s="444"/>
    </row>
    <row r="150" spans="3:55">
      <c r="J150" s="444"/>
      <c r="K150" s="444"/>
      <c r="N150" s="444"/>
      <c r="R150" s="444"/>
      <c r="V150" s="444"/>
      <c r="Y150" s="444"/>
      <c r="Z150" s="444"/>
      <c r="AG150" s="444"/>
      <c r="AH150" s="444"/>
      <c r="AK150" s="444"/>
      <c r="AM150" s="444"/>
      <c r="AN150" s="444"/>
      <c r="AP150" s="444"/>
      <c r="AT150" s="444"/>
      <c r="AU150" s="444"/>
      <c r="AV150" s="444"/>
      <c r="AW150" s="444"/>
      <c r="AX150" s="444"/>
      <c r="AY150" s="444"/>
      <c r="AZ150" s="444"/>
      <c r="BA150" s="444"/>
      <c r="BB150" s="444"/>
      <c r="BC150" s="444"/>
    </row>
    <row r="151" spans="3:55">
      <c r="C151" s="444"/>
      <c r="H151" s="444"/>
      <c r="J151" s="444"/>
      <c r="M151" s="444"/>
      <c r="N151" s="444"/>
      <c r="V151" s="444"/>
      <c r="W151" s="444"/>
      <c r="Y151" s="444"/>
      <c r="AH151" s="444"/>
      <c r="AK151" s="444"/>
      <c r="AM151" s="444"/>
      <c r="AN151" s="444"/>
      <c r="AP151" s="444"/>
      <c r="AS151" s="444"/>
    </row>
    <row r="152" spans="3:55">
      <c r="Y152" s="444"/>
      <c r="AN152" s="444"/>
      <c r="AP152" s="444"/>
    </row>
    <row r="153" spans="3:55">
      <c r="J153" s="444"/>
      <c r="K153" s="445"/>
      <c r="Q153" s="444"/>
      <c r="V153" s="444"/>
      <c r="X153" s="444"/>
      <c r="Y153" s="444"/>
      <c r="AC153" s="444"/>
      <c r="AG153" s="444"/>
      <c r="AK153" s="444"/>
      <c r="AN153" s="444"/>
      <c r="AO153" s="444"/>
      <c r="AT153" s="444"/>
    </row>
    <row r="154" spans="3:55">
      <c r="G154" s="444"/>
      <c r="J154" s="444"/>
      <c r="L154" s="444"/>
      <c r="Q154" s="444"/>
      <c r="U154" s="444"/>
      <c r="X154" s="444"/>
      <c r="AE154" s="444"/>
      <c r="AJ154" s="444"/>
      <c r="AK154" s="444"/>
      <c r="AM154" s="444"/>
      <c r="AN154" s="444"/>
      <c r="AP154" s="444"/>
      <c r="AQ154" s="444"/>
      <c r="AR154" s="444"/>
      <c r="AS154" s="444"/>
      <c r="AT154" s="444"/>
      <c r="AU154" s="444"/>
      <c r="AV154" s="444"/>
      <c r="AW154" s="444"/>
      <c r="AX154" s="444"/>
      <c r="AY154" s="444"/>
      <c r="AZ154" s="444"/>
      <c r="BA154" s="444"/>
      <c r="BB154" s="444"/>
      <c r="BC154" s="444"/>
    </row>
    <row r="155" spans="3:55">
      <c r="C155" s="444"/>
      <c r="F155" s="445"/>
      <c r="T155" s="444"/>
      <c r="V155" s="444"/>
      <c r="X155" s="444"/>
      <c r="Y155" s="444"/>
      <c r="Z155" s="444"/>
      <c r="AE155" s="444"/>
      <c r="AG155" s="444"/>
      <c r="AI155" s="444"/>
      <c r="AL155" s="444"/>
      <c r="AR155" s="444"/>
    </row>
    <row r="156" spans="3:55">
      <c r="Q156" s="444"/>
      <c r="Z156" s="444"/>
      <c r="AE156" s="444"/>
      <c r="AF156" s="444"/>
      <c r="AJ156" s="444"/>
      <c r="AN156" s="444"/>
      <c r="AR156" s="444"/>
    </row>
    <row r="157" spans="3:55">
      <c r="G157" s="444"/>
      <c r="N157" s="444"/>
      <c r="Z157" s="444"/>
      <c r="AB157" s="444"/>
      <c r="AG157" s="444"/>
      <c r="AH157" s="444"/>
      <c r="AI157" s="444"/>
      <c r="AK157" s="444"/>
      <c r="AP157" s="444"/>
      <c r="AT157" s="444"/>
    </row>
    <row r="158" spans="3:55">
      <c r="F158" s="444"/>
      <c r="J158" s="444"/>
      <c r="K158" s="444"/>
      <c r="M158" s="444"/>
      <c r="N158" s="444"/>
      <c r="R158" s="444"/>
      <c r="W158" s="444"/>
      <c r="AA158" s="444"/>
      <c r="AC158" s="444"/>
      <c r="AG158" s="444"/>
      <c r="AH158" s="444"/>
      <c r="AJ158" s="444"/>
      <c r="AK158" s="444"/>
      <c r="AM158" s="445"/>
      <c r="AN158" s="444"/>
      <c r="AP158" s="444"/>
      <c r="AQ158" s="444"/>
      <c r="AR158" s="444"/>
      <c r="AS158" s="444"/>
      <c r="AT158" s="444"/>
      <c r="AU158" s="444"/>
      <c r="AV158" s="444"/>
      <c r="AW158" s="444"/>
      <c r="AX158" s="444"/>
      <c r="AY158" s="444"/>
      <c r="AZ158" s="444"/>
      <c r="BA158" s="444"/>
      <c r="BB158" s="444"/>
      <c r="BC158" s="444"/>
    </row>
    <row r="159" spans="3:55">
      <c r="J159" s="444"/>
      <c r="Q159" s="444"/>
      <c r="T159" s="444"/>
      <c r="Y159" s="444"/>
      <c r="Z159" s="444"/>
      <c r="AC159" s="444"/>
      <c r="AE159" s="444"/>
      <c r="AG159" s="444"/>
      <c r="AI159" s="444"/>
      <c r="AJ159" s="444"/>
      <c r="AN159" s="444"/>
      <c r="AR159" s="444"/>
      <c r="AS159" s="444"/>
      <c r="AT159" s="444"/>
    </row>
    <row r="160" spans="3:55">
      <c r="J160" s="444"/>
      <c r="Y160" s="444"/>
      <c r="Z160" s="444"/>
      <c r="AH160" s="444"/>
      <c r="AI160" s="444"/>
      <c r="AK160" s="444"/>
      <c r="AO160" s="444"/>
      <c r="AP160" s="444"/>
      <c r="AR160" s="444"/>
    </row>
    <row r="161" spans="4:55">
      <c r="K161" s="444"/>
      <c r="O161" s="444"/>
      <c r="T161" s="444"/>
      <c r="V161" s="444"/>
      <c r="X161" s="444"/>
      <c r="AF161" s="444"/>
      <c r="AH161" s="444"/>
      <c r="AK161" s="444"/>
      <c r="AN161" s="444"/>
      <c r="AS161" s="444"/>
      <c r="AT161" s="444"/>
      <c r="AU161" s="444"/>
      <c r="AV161" s="444"/>
      <c r="AW161" s="444"/>
      <c r="AX161" s="444"/>
      <c r="AY161" s="444"/>
      <c r="AZ161" s="444"/>
      <c r="BA161" s="444"/>
      <c r="BB161" s="444"/>
      <c r="BC161" s="444"/>
    </row>
    <row r="162" spans="4:55">
      <c r="O162" s="444"/>
      <c r="P162" s="444"/>
      <c r="Q162" s="444"/>
      <c r="T162" s="444"/>
      <c r="Y162" s="444"/>
      <c r="Z162" s="444"/>
      <c r="AA162" s="444"/>
      <c r="AC162" s="445"/>
      <c r="AE162" s="444"/>
      <c r="AF162" s="444"/>
      <c r="AN162" s="444"/>
      <c r="AT162" s="444"/>
      <c r="AU162" s="444"/>
      <c r="AV162" s="444"/>
      <c r="AW162" s="444"/>
      <c r="AX162" s="444"/>
      <c r="AY162" s="444"/>
      <c r="AZ162" s="444"/>
      <c r="BA162" s="444"/>
      <c r="BB162" s="444"/>
      <c r="BC162" s="444"/>
    </row>
    <row r="163" spans="4:55">
      <c r="W163" s="444"/>
      <c r="AC163" s="444"/>
      <c r="AE163" s="444"/>
      <c r="AI163" s="444"/>
      <c r="AM163" s="444"/>
    </row>
    <row r="164" spans="4:55">
      <c r="N164" s="444"/>
      <c r="AH164" s="444"/>
      <c r="AK164" s="444"/>
      <c r="AL164" s="444"/>
      <c r="AM164" s="444"/>
    </row>
    <row r="165" spans="4:55">
      <c r="K165" s="444"/>
      <c r="T165" s="444"/>
      <c r="AA165" s="444"/>
      <c r="AH165" s="444"/>
      <c r="AI165" s="444"/>
      <c r="AK165" s="444"/>
      <c r="AM165" s="444"/>
      <c r="AN165" s="444"/>
      <c r="AO165" s="444"/>
      <c r="AR165" s="444"/>
    </row>
    <row r="166" spans="4:55">
      <c r="Q166" s="444"/>
      <c r="T166" s="444"/>
      <c r="Y166" s="444"/>
      <c r="Z166" s="444"/>
      <c r="AB166" s="444"/>
      <c r="AC166" s="444"/>
      <c r="AN166" s="444"/>
    </row>
    <row r="167" spans="4:55">
      <c r="Q167" s="444"/>
      <c r="Y167" s="444"/>
      <c r="Z167" s="444"/>
      <c r="AF167" s="444"/>
      <c r="AK167" s="444"/>
      <c r="AM167" s="444"/>
      <c r="AP167" s="444"/>
      <c r="AQ167" s="444"/>
      <c r="AR167" s="444"/>
      <c r="AS167" s="444"/>
      <c r="AT167" s="444"/>
      <c r="AU167" s="444"/>
      <c r="AV167" s="444"/>
      <c r="AW167" s="444"/>
      <c r="AX167" s="444"/>
      <c r="AY167" s="444"/>
      <c r="AZ167" s="444"/>
      <c r="BA167" s="444"/>
      <c r="BB167" s="444"/>
      <c r="BC167" s="444"/>
    </row>
    <row r="168" spans="4:55">
      <c r="G168" s="444"/>
      <c r="J168" s="444"/>
      <c r="N168" s="444"/>
      <c r="T168" s="444"/>
      <c r="AA168" s="444"/>
      <c r="AC168" s="444"/>
      <c r="AE168" s="444"/>
      <c r="AG168" s="444"/>
      <c r="AJ168" s="444"/>
      <c r="AN168" s="444"/>
      <c r="AP168" s="444"/>
      <c r="AQ168" s="444"/>
      <c r="AR168" s="444"/>
      <c r="AS168" s="444"/>
      <c r="AT168" s="444"/>
      <c r="AU168" s="444"/>
      <c r="AV168" s="444"/>
      <c r="AW168" s="444"/>
      <c r="AX168" s="444"/>
      <c r="AY168" s="444"/>
      <c r="AZ168" s="444"/>
      <c r="BA168" s="444"/>
      <c r="BB168" s="444"/>
      <c r="BC168" s="444"/>
    </row>
    <row r="169" spans="4:55">
      <c r="D169" s="444"/>
      <c r="G169" s="444"/>
      <c r="O169" s="444"/>
      <c r="Q169" s="444"/>
      <c r="T169" s="444"/>
      <c r="U169" s="444"/>
      <c r="Y169" s="444"/>
      <c r="Z169" s="444"/>
      <c r="AB169" s="444"/>
      <c r="AN169" s="444"/>
      <c r="AP169" s="444"/>
      <c r="AQ169" s="444"/>
      <c r="AR169" s="444"/>
      <c r="AS169" s="444"/>
      <c r="AT169" s="444"/>
      <c r="AU169" s="444"/>
      <c r="AV169" s="444"/>
      <c r="AW169" s="444"/>
      <c r="AX169" s="444"/>
      <c r="AY169" s="444"/>
      <c r="AZ169" s="444"/>
      <c r="BA169" s="444"/>
      <c r="BB169" s="444"/>
      <c r="BC169" s="444"/>
    </row>
    <row r="170" spans="4:55">
      <c r="J170" s="444"/>
      <c r="R170" s="444"/>
      <c r="X170" s="444"/>
      <c r="Y170" s="444"/>
      <c r="Z170" s="444"/>
      <c r="AC170" s="444"/>
      <c r="AG170" s="444"/>
      <c r="AJ170" s="444"/>
      <c r="AK170" s="444"/>
      <c r="AM170" s="444"/>
      <c r="AN170" s="444"/>
      <c r="AR170" s="444"/>
      <c r="AT170" s="444"/>
      <c r="AU170" s="444"/>
      <c r="AV170" s="444"/>
      <c r="AW170" s="444"/>
      <c r="AX170" s="444"/>
      <c r="AY170" s="444"/>
      <c r="AZ170" s="444"/>
      <c r="BA170" s="444"/>
      <c r="BB170" s="444"/>
      <c r="BC170" s="444"/>
    </row>
    <row r="171" spans="4:55">
      <c r="F171" s="444"/>
      <c r="G171" s="444"/>
      <c r="L171" s="444"/>
      <c r="Q171" s="444"/>
      <c r="Z171" s="444"/>
      <c r="AB171" s="444"/>
      <c r="AC171" s="444"/>
      <c r="AH171" s="444"/>
      <c r="AM171" s="444"/>
      <c r="AN171" s="444"/>
      <c r="AR171" s="444"/>
    </row>
    <row r="172" spans="4:55">
      <c r="K172" s="444"/>
      <c r="T172" s="444"/>
      <c r="Y172" s="444"/>
      <c r="AE172" s="444"/>
      <c r="AG172" s="444"/>
      <c r="AJ172" s="444"/>
      <c r="AK172" s="444"/>
      <c r="AM172" s="444"/>
      <c r="AN172" s="444"/>
      <c r="AP172" s="444"/>
      <c r="AQ172" s="444"/>
      <c r="AR172" s="444"/>
      <c r="AS172" s="444"/>
      <c r="AT172" s="444"/>
      <c r="AU172" s="444"/>
      <c r="AV172" s="444"/>
      <c r="AW172" s="444"/>
      <c r="AX172" s="444"/>
      <c r="AY172" s="444"/>
      <c r="AZ172" s="444"/>
      <c r="BA172" s="444"/>
      <c r="BB172" s="444"/>
      <c r="BC172" s="444"/>
    </row>
    <row r="173" spans="4:55">
      <c r="K173" s="444"/>
      <c r="O173" s="444"/>
      <c r="T173" s="444"/>
      <c r="Y173" s="444"/>
      <c r="Z173" s="444"/>
      <c r="AA173" s="444"/>
      <c r="AC173" s="444"/>
      <c r="AG173" s="444"/>
    </row>
    <row r="174" spans="4:55">
      <c r="G174" s="444"/>
      <c r="K174" s="444"/>
      <c r="M174" s="444"/>
      <c r="T174" s="444"/>
      <c r="V174" s="444"/>
      <c r="W174" s="444"/>
      <c r="X174" s="444"/>
      <c r="AA174" s="444"/>
      <c r="AH174" s="444"/>
      <c r="AI174" s="444"/>
      <c r="AK174" s="444"/>
      <c r="AM174" s="444"/>
      <c r="AN174" s="444"/>
      <c r="AO174" s="444"/>
      <c r="AP174" s="444"/>
    </row>
    <row r="175" spans="4:55">
      <c r="J175" s="444"/>
      <c r="K175" s="444"/>
      <c r="T175" s="444"/>
      <c r="V175" s="444"/>
      <c r="AA175" s="444"/>
      <c r="AH175" s="444"/>
      <c r="AJ175" s="444"/>
      <c r="AK175" s="444"/>
      <c r="AN175" s="444"/>
      <c r="AR175" s="444"/>
      <c r="AS175" s="444"/>
      <c r="AT175" s="444"/>
    </row>
    <row r="176" spans="4:55">
      <c r="G176" s="444"/>
      <c r="K176" s="444"/>
      <c r="M176" s="444"/>
      <c r="Q176" s="444"/>
      <c r="V176" s="444"/>
      <c r="W176" s="444"/>
      <c r="Y176" s="444"/>
      <c r="Z176" s="444"/>
      <c r="AA176" s="444"/>
      <c r="AG176" s="444"/>
      <c r="AH176" s="444"/>
      <c r="AJ176" s="444"/>
      <c r="AK176" s="444"/>
      <c r="AN176" s="444"/>
      <c r="AP176" s="444"/>
      <c r="AQ176" s="444"/>
      <c r="AR176" s="444"/>
      <c r="AS176" s="444"/>
      <c r="AT176" s="444"/>
      <c r="AU176" s="444"/>
      <c r="AV176" s="444"/>
      <c r="AW176" s="444"/>
      <c r="AX176" s="444"/>
      <c r="AY176" s="444"/>
      <c r="AZ176" s="444"/>
      <c r="BA176" s="444"/>
      <c r="BB176" s="444"/>
      <c r="BC176" s="444"/>
    </row>
    <row r="177" spans="3:55">
      <c r="F177" s="444"/>
      <c r="P177" s="444"/>
      <c r="T177" s="444"/>
      <c r="Y177" s="444"/>
      <c r="Z177" s="444"/>
      <c r="AA177" s="444"/>
      <c r="AI177" s="444"/>
      <c r="AJ177" s="444"/>
      <c r="AM177" s="444"/>
      <c r="AN177" s="444"/>
      <c r="AP177" s="444"/>
      <c r="AQ177" s="444"/>
      <c r="AR177" s="444"/>
      <c r="AS177" s="444"/>
      <c r="AT177" s="444"/>
      <c r="AU177" s="444"/>
      <c r="AV177" s="444"/>
      <c r="AW177" s="444"/>
      <c r="AX177" s="444"/>
      <c r="AY177" s="444"/>
      <c r="AZ177" s="444"/>
      <c r="BA177" s="444"/>
      <c r="BB177" s="444"/>
      <c r="BC177" s="444"/>
    </row>
    <row r="178" spans="3:55">
      <c r="L178" s="444"/>
      <c r="Q178" s="444"/>
      <c r="V178" s="444"/>
      <c r="X178" s="444"/>
      <c r="Y178" s="444"/>
      <c r="AB178" s="444"/>
      <c r="AE178" s="444"/>
      <c r="AN178" s="444"/>
      <c r="AT178" s="444"/>
      <c r="AU178" s="444"/>
      <c r="AV178" s="444"/>
      <c r="AW178" s="444"/>
      <c r="AX178" s="444"/>
      <c r="AY178" s="444"/>
      <c r="AZ178" s="444"/>
      <c r="BA178" s="444"/>
      <c r="BB178" s="444"/>
      <c r="BC178" s="444"/>
    </row>
    <row r="179" spans="3:55">
      <c r="G179" s="444"/>
      <c r="Q179" s="444"/>
      <c r="U179" s="444"/>
      <c r="AA179" s="444"/>
      <c r="AC179" s="444"/>
      <c r="AH179" s="444"/>
    </row>
    <row r="180" spans="3:55">
      <c r="G180" s="444"/>
      <c r="R180" s="444"/>
      <c r="T180" s="444"/>
      <c r="V180" s="444"/>
      <c r="X180" s="444"/>
      <c r="Y180" s="444"/>
      <c r="AB180" s="444"/>
      <c r="AC180" s="444"/>
      <c r="AE180" s="444"/>
      <c r="AG180" s="444"/>
      <c r="AH180" s="444"/>
      <c r="AK180" s="444"/>
      <c r="AM180" s="444"/>
      <c r="AN180" s="444"/>
      <c r="AR180" s="444"/>
      <c r="AS180" s="444"/>
    </row>
    <row r="181" spans="3:55">
      <c r="G181" s="444"/>
      <c r="X181" s="444"/>
      <c r="Y181" s="444"/>
      <c r="AG181" s="444"/>
      <c r="AK181" s="444"/>
      <c r="AL181" s="444"/>
      <c r="AM181" s="444"/>
      <c r="AN181" s="444"/>
      <c r="AR181" s="444"/>
      <c r="AS181" s="444"/>
    </row>
    <row r="182" spans="3:55">
      <c r="N182" s="444"/>
      <c r="O182" s="444"/>
      <c r="T182" s="444"/>
      <c r="X182" s="442"/>
      <c r="Z182" s="444"/>
      <c r="AB182" s="444"/>
      <c r="AC182" s="444"/>
      <c r="AE182" s="444"/>
      <c r="AH182" s="444"/>
      <c r="AJ182" s="444"/>
      <c r="AK182" s="444"/>
      <c r="AM182" s="444"/>
    </row>
    <row r="183" spans="3:55">
      <c r="M183" s="444"/>
      <c r="N183" s="444"/>
      <c r="Q183" s="444"/>
      <c r="T183" s="444"/>
      <c r="U183" s="444"/>
      <c r="W183" s="444"/>
      <c r="X183" s="444"/>
      <c r="Y183" s="442"/>
      <c r="Z183" s="444"/>
      <c r="AC183" s="444"/>
      <c r="AE183" s="444"/>
      <c r="AH183" s="444"/>
      <c r="AK183" s="444"/>
      <c r="AP183" s="444"/>
      <c r="AQ183" s="444"/>
      <c r="AR183" s="444"/>
      <c r="AS183" s="444"/>
      <c r="AT183" s="444"/>
      <c r="AU183" s="444"/>
      <c r="AV183" s="444"/>
      <c r="AW183" s="444"/>
      <c r="AX183" s="444"/>
      <c r="AY183" s="444"/>
      <c r="AZ183" s="444"/>
      <c r="BA183" s="444"/>
      <c r="BB183" s="444"/>
      <c r="BC183" s="444"/>
    </row>
    <row r="184" spans="3:55">
      <c r="I184" s="444"/>
      <c r="K184" s="444"/>
      <c r="O184" s="444"/>
      <c r="Q184" s="444"/>
      <c r="T184" s="444"/>
      <c r="V184" s="444"/>
      <c r="Z184" s="444"/>
      <c r="AC184" s="444"/>
      <c r="AH184" s="444"/>
      <c r="AO184" s="444"/>
      <c r="AP184" s="444"/>
      <c r="AQ184" s="444"/>
      <c r="AR184" s="444"/>
      <c r="AS184" s="444"/>
      <c r="AT184" s="444"/>
      <c r="AU184" s="444"/>
      <c r="AV184" s="444"/>
      <c r="AW184" s="444"/>
      <c r="AX184" s="444"/>
      <c r="AY184" s="444"/>
      <c r="AZ184" s="444"/>
      <c r="BA184" s="444"/>
      <c r="BB184" s="444"/>
      <c r="BC184" s="444"/>
    </row>
    <row r="185" spans="3:55">
      <c r="F185" s="444"/>
      <c r="G185" s="444"/>
      <c r="J185" s="444"/>
      <c r="K185" s="444"/>
      <c r="AG185" s="444"/>
      <c r="AH185" s="444"/>
      <c r="AJ185" s="444"/>
      <c r="AN185" s="444"/>
      <c r="AR185" s="444"/>
    </row>
    <row r="186" spans="3:55">
      <c r="F186" s="444"/>
      <c r="K186" s="444"/>
      <c r="O186" s="444"/>
      <c r="U186" s="444"/>
      <c r="AB186" s="444"/>
      <c r="AE186" s="444"/>
      <c r="AO186" s="444"/>
    </row>
    <row r="187" spans="3:55">
      <c r="F187" s="444"/>
      <c r="I187" s="444"/>
      <c r="X187" s="444"/>
      <c r="Z187" s="444"/>
      <c r="AA187" s="444"/>
      <c r="AG187" s="444"/>
      <c r="AJ187" s="444"/>
      <c r="AN187" s="444"/>
    </row>
    <row r="188" spans="3:55">
      <c r="G188" s="444"/>
      <c r="K188" s="444"/>
      <c r="Q188" s="444"/>
      <c r="T188" s="444"/>
      <c r="Y188" s="444"/>
      <c r="AA188" s="444"/>
      <c r="AC188" s="444"/>
      <c r="AE188" s="444"/>
      <c r="AH188" s="444"/>
      <c r="AR188" s="444"/>
    </row>
    <row r="189" spans="3:55">
      <c r="U189" s="444"/>
      <c r="Y189" s="444"/>
      <c r="AA189" s="444"/>
      <c r="AE189" s="444"/>
      <c r="AG189" s="444"/>
      <c r="AH189" s="444"/>
      <c r="AJ189" s="444"/>
      <c r="AL189" s="444"/>
      <c r="AP189" s="444"/>
      <c r="AQ189" s="444"/>
      <c r="AR189" s="444"/>
      <c r="AS189" s="444"/>
      <c r="AT189" s="444"/>
      <c r="AU189" s="444"/>
      <c r="AV189" s="444"/>
      <c r="AW189" s="444"/>
      <c r="AX189" s="444"/>
      <c r="AY189" s="444"/>
      <c r="AZ189" s="444"/>
      <c r="BA189" s="444"/>
      <c r="BB189" s="444"/>
      <c r="BC189" s="444"/>
    </row>
    <row r="190" spans="3:55">
      <c r="M190" s="444"/>
      <c r="P190" s="444"/>
      <c r="T190" s="444"/>
      <c r="V190" s="444"/>
      <c r="AB190" s="444"/>
      <c r="AE190" s="444"/>
      <c r="AN190" s="444"/>
      <c r="AP190" s="444"/>
    </row>
    <row r="191" spans="3:55">
      <c r="C191" s="444"/>
      <c r="L191" s="444"/>
      <c r="O191" s="444"/>
      <c r="U191" s="444"/>
      <c r="V191" s="444"/>
      <c r="Y191" s="444"/>
      <c r="Z191" s="444"/>
      <c r="AE191" s="444"/>
      <c r="AG191" s="444"/>
      <c r="AM191" s="444"/>
      <c r="AN191" s="444"/>
    </row>
    <row r="192" spans="3:55">
      <c r="C192" s="444"/>
      <c r="L192" s="444"/>
      <c r="M192" s="444"/>
      <c r="Q192" s="444"/>
      <c r="T192" s="444"/>
      <c r="X192" s="444"/>
      <c r="Y192" s="444"/>
      <c r="AG192" s="444"/>
      <c r="AK192" s="444"/>
      <c r="AM192" s="444"/>
      <c r="AP192" s="444"/>
    </row>
    <row r="193" spans="2:55">
      <c r="M193" s="445"/>
      <c r="N193" s="444"/>
      <c r="O193" s="444"/>
      <c r="Q193" s="444"/>
      <c r="T193" s="444"/>
      <c r="W193" s="444"/>
      <c r="Y193" s="444"/>
      <c r="Z193" s="444"/>
      <c r="AG193" s="444"/>
      <c r="AP193" s="444"/>
      <c r="AR193" s="444"/>
      <c r="AS193" s="444"/>
      <c r="AT193" s="444"/>
      <c r="AU193" s="444"/>
      <c r="AV193" s="444"/>
      <c r="AW193" s="444"/>
      <c r="AX193" s="444"/>
      <c r="AY193" s="444"/>
      <c r="AZ193" s="444"/>
      <c r="BA193" s="444"/>
      <c r="BB193" s="444"/>
      <c r="BC193" s="444"/>
    </row>
    <row r="194" spans="2:55">
      <c r="K194" s="444"/>
      <c r="Q194" s="444"/>
      <c r="T194" s="444"/>
      <c r="Y194" s="444"/>
      <c r="AE194" s="444"/>
      <c r="AH194" s="444"/>
      <c r="AM194" s="444"/>
      <c r="AN194" s="444"/>
      <c r="AP194" s="444"/>
      <c r="AT194" s="445"/>
      <c r="AU194" s="445"/>
      <c r="AV194" s="445"/>
      <c r="AW194" s="445"/>
      <c r="AX194" s="445"/>
      <c r="AY194" s="445"/>
      <c r="AZ194" s="445"/>
      <c r="BA194" s="445"/>
      <c r="BB194" s="445"/>
      <c r="BC194" s="445"/>
    </row>
    <row r="195" spans="2:55">
      <c r="Q195" s="444"/>
      <c r="X195" s="444"/>
      <c r="Y195" s="444"/>
      <c r="Z195" s="444"/>
      <c r="AC195" s="444"/>
      <c r="AH195" s="444"/>
      <c r="AM195" s="444"/>
      <c r="AO195" s="444"/>
    </row>
    <row r="196" spans="2:55">
      <c r="W196" s="444"/>
      <c r="Y196" s="444"/>
      <c r="Z196" s="444"/>
      <c r="AB196" s="444"/>
      <c r="AK196" s="444"/>
      <c r="AM196" s="444"/>
    </row>
    <row r="197" spans="2:55">
      <c r="B197" s="444"/>
      <c r="G197" s="444"/>
      <c r="H197" s="444"/>
      <c r="K197" s="444"/>
      <c r="O197" s="444"/>
      <c r="Q197" s="444"/>
      <c r="Y197" s="444"/>
      <c r="AB197" s="444"/>
      <c r="AN197" s="444"/>
      <c r="AR197" s="444"/>
      <c r="AS197" s="444"/>
    </row>
    <row r="198" spans="2:55">
      <c r="K198" s="444"/>
      <c r="L198" s="444"/>
      <c r="Q198" s="444"/>
      <c r="X198" s="444"/>
      <c r="Z198" s="444"/>
      <c r="AK198" s="444"/>
      <c r="AN198" s="444"/>
      <c r="AP198" s="444"/>
      <c r="AQ198" s="444"/>
      <c r="AR198" s="444"/>
      <c r="AS198" s="444"/>
      <c r="AT198" s="444"/>
      <c r="AU198" s="444"/>
      <c r="AV198" s="444"/>
      <c r="AW198" s="444"/>
      <c r="AX198" s="444"/>
      <c r="AY198" s="444"/>
      <c r="AZ198" s="444"/>
      <c r="BA198" s="444"/>
      <c r="BB198" s="444"/>
      <c r="BC198" s="444"/>
    </row>
    <row r="199" spans="2:55">
      <c r="K199" s="444"/>
      <c r="X199" s="444"/>
      <c r="Y199" s="444"/>
      <c r="AJ199" s="444"/>
      <c r="AK199" s="444"/>
      <c r="AM199" s="444"/>
      <c r="AP199" s="444"/>
      <c r="AQ199" s="444"/>
      <c r="AR199" s="444"/>
      <c r="AS199" s="444"/>
      <c r="AT199" s="444"/>
      <c r="AU199" s="444"/>
      <c r="AV199" s="444"/>
      <c r="AW199" s="444"/>
      <c r="AX199" s="444"/>
      <c r="AY199" s="444"/>
      <c r="AZ199" s="444"/>
      <c r="BA199" s="444"/>
      <c r="BB199" s="444"/>
      <c r="BC199" s="444"/>
    </row>
    <row r="200" spans="2:55">
      <c r="J200" s="444"/>
      <c r="L200" s="444"/>
      <c r="Q200" s="444"/>
      <c r="Y200" s="444"/>
      <c r="AC200" s="444"/>
      <c r="AO200" s="444"/>
      <c r="AP200" s="444"/>
    </row>
    <row r="201" spans="2:55">
      <c r="G201" s="444"/>
      <c r="Z201" s="444"/>
      <c r="AE201" s="444"/>
      <c r="AH201" s="444"/>
      <c r="AJ201" s="444"/>
      <c r="AK201" s="444"/>
      <c r="AN201" s="444"/>
      <c r="AP201" s="444"/>
      <c r="AT201" s="444"/>
    </row>
    <row r="202" spans="2:55">
      <c r="I202" s="444"/>
      <c r="O202" s="444"/>
      <c r="Y202" s="444"/>
      <c r="AC202" s="444"/>
      <c r="AI202" s="444"/>
      <c r="AK202" s="444"/>
      <c r="AM202" s="444"/>
      <c r="AN202" s="444"/>
      <c r="AR202" s="444"/>
      <c r="AS202" s="444"/>
    </row>
    <row r="203" spans="2:55">
      <c r="G203" s="444"/>
      <c r="Q203" s="444"/>
      <c r="X203" s="444"/>
      <c r="Y203" s="444"/>
      <c r="AA203" s="444"/>
      <c r="AC203" s="444"/>
      <c r="AK203" s="444"/>
      <c r="AM203" s="444"/>
    </row>
    <row r="204" spans="2:55">
      <c r="F204" s="444"/>
      <c r="O204" s="444"/>
      <c r="Q204" s="444"/>
      <c r="Y204" s="444"/>
      <c r="Z204" s="444"/>
      <c r="AA204" s="444"/>
      <c r="AK204" s="444"/>
      <c r="AM204" s="444"/>
      <c r="AN204" s="444"/>
    </row>
    <row r="205" spans="2:55">
      <c r="J205" s="444"/>
      <c r="AF205" s="444"/>
      <c r="AG205" s="444"/>
      <c r="AH205" s="444"/>
      <c r="AM205" s="444"/>
      <c r="AN205" s="444"/>
      <c r="AP205" s="444"/>
      <c r="AR205" s="444"/>
      <c r="AS205" s="444"/>
      <c r="AT205" s="444"/>
    </row>
    <row r="206" spans="2:55">
      <c r="N206" s="444"/>
      <c r="T206" s="444"/>
      <c r="U206" s="444"/>
      <c r="V206" s="444"/>
      <c r="X206" s="444"/>
      <c r="Y206" s="444"/>
      <c r="Z206" s="444"/>
      <c r="AG206" s="444"/>
    </row>
    <row r="207" spans="2:55">
      <c r="Q207" s="444"/>
      <c r="Y207" s="444"/>
      <c r="Z207" s="444"/>
      <c r="AA207" s="444"/>
      <c r="AB207" s="444"/>
      <c r="AJ207" s="444"/>
      <c r="AK207" s="444"/>
      <c r="AM207" s="444"/>
      <c r="AN207" s="444"/>
      <c r="AP207" s="444"/>
      <c r="AQ207" s="444"/>
      <c r="AR207" s="444"/>
      <c r="AS207" s="444"/>
      <c r="AT207" s="444"/>
      <c r="AU207" s="444"/>
      <c r="AV207" s="444"/>
      <c r="AW207" s="444"/>
      <c r="AX207" s="444"/>
      <c r="AY207" s="444"/>
      <c r="AZ207" s="444"/>
      <c r="BA207" s="444"/>
      <c r="BB207" s="444"/>
      <c r="BC207" s="444"/>
    </row>
    <row r="208" spans="2:55">
      <c r="C208" s="444"/>
      <c r="Q208" s="444"/>
      <c r="Y208" s="444"/>
      <c r="Z208" s="444"/>
      <c r="AG208" s="444"/>
      <c r="AK208" s="444"/>
      <c r="AL208" s="444"/>
      <c r="AN208" s="444"/>
      <c r="AP208" s="444"/>
      <c r="AQ208" s="444"/>
      <c r="AR208" s="444"/>
      <c r="AS208" s="444"/>
      <c r="AT208" s="444"/>
      <c r="AU208" s="444"/>
      <c r="AV208" s="444"/>
      <c r="AW208" s="444"/>
      <c r="AX208" s="444"/>
      <c r="AY208" s="444"/>
      <c r="AZ208" s="444"/>
      <c r="BA208" s="444"/>
      <c r="BB208" s="444"/>
      <c r="BC208" s="444"/>
    </row>
    <row r="209" spans="1:55">
      <c r="G209" s="444"/>
      <c r="K209" s="444"/>
      <c r="Q209" s="444"/>
      <c r="V209" s="444"/>
      <c r="AA209" s="444"/>
      <c r="AM209" s="444"/>
      <c r="AN209" s="444"/>
    </row>
    <row r="210" spans="1:55">
      <c r="K210" s="444"/>
      <c r="Y210" s="444"/>
      <c r="Z210" s="444"/>
      <c r="AA210" s="444"/>
      <c r="AC210" s="444"/>
      <c r="AE210" s="444"/>
      <c r="AF210" s="444"/>
      <c r="AG210" s="444"/>
      <c r="AH210" s="444"/>
      <c r="AJ210" s="444"/>
      <c r="AN210" s="442"/>
      <c r="AO210" s="444"/>
      <c r="AR210" s="444"/>
      <c r="AS210" s="444"/>
    </row>
    <row r="211" spans="1:55">
      <c r="O211" s="444"/>
      <c r="Q211" s="444"/>
      <c r="Y211" s="444"/>
      <c r="AK211" s="444"/>
      <c r="AM211" s="444"/>
      <c r="AR211" s="444"/>
      <c r="AS211" s="444"/>
    </row>
    <row r="212" spans="1:55">
      <c r="F212" s="444"/>
      <c r="Q212" s="444"/>
      <c r="T212" s="444"/>
      <c r="Y212" s="444"/>
      <c r="AC212" s="444"/>
      <c r="AE212" s="444"/>
      <c r="AK212" s="444"/>
      <c r="AM212" s="444"/>
      <c r="AR212" s="444"/>
      <c r="AS212" s="444"/>
    </row>
    <row r="213" spans="1:55">
      <c r="A213" s="252"/>
      <c r="F213" s="445"/>
      <c r="J213" s="444"/>
      <c r="K213" s="444"/>
      <c r="Q213" s="444"/>
      <c r="Y213" s="444"/>
      <c r="AC213" s="444"/>
      <c r="AF213" s="444"/>
      <c r="AH213" s="444"/>
      <c r="AK213" s="444"/>
      <c r="AM213" s="444"/>
      <c r="AN213" s="444"/>
      <c r="AP213" s="444"/>
    </row>
    <row r="214" spans="1:55">
      <c r="J214" s="444"/>
      <c r="K214" s="444"/>
      <c r="P214" s="444"/>
      <c r="Q214" s="444"/>
      <c r="Y214" s="444"/>
      <c r="Z214" s="444"/>
      <c r="AH214" s="444"/>
    </row>
    <row r="215" spans="1:55">
      <c r="J215" s="444"/>
      <c r="K215" s="444"/>
      <c r="L215" s="444"/>
      <c r="O215" s="444"/>
      <c r="Q215" s="444"/>
      <c r="X215" s="444"/>
      <c r="Y215" s="444"/>
      <c r="Z215" s="444"/>
      <c r="AC215" s="444"/>
      <c r="AE215" s="444"/>
      <c r="AM215" s="444"/>
      <c r="AN215" s="444"/>
      <c r="AR215" s="444"/>
      <c r="AS215" s="444"/>
    </row>
    <row r="216" spans="1:55">
      <c r="F216" s="444"/>
      <c r="I216" s="444"/>
      <c r="K216" s="444"/>
      <c r="V216" s="444"/>
      <c r="AA216" s="444"/>
      <c r="AC216" s="444"/>
      <c r="AH216" s="444"/>
      <c r="AJ216" s="444"/>
      <c r="AL216" s="444"/>
    </row>
    <row r="217" spans="1:55">
      <c r="G217" s="444"/>
      <c r="K217" s="444"/>
      <c r="T217" s="444"/>
      <c r="Y217" s="444"/>
      <c r="AB217" s="444"/>
      <c r="AC217" s="444"/>
      <c r="AE217" s="444"/>
      <c r="AH217" s="444"/>
      <c r="AJ217" s="444"/>
      <c r="AM217" s="444"/>
      <c r="AN217" s="444"/>
      <c r="AR217" s="444"/>
    </row>
    <row r="218" spans="1:55">
      <c r="D218" s="444"/>
      <c r="F218" s="444"/>
      <c r="J218" s="444"/>
      <c r="L218" s="444"/>
      <c r="Q218" s="444"/>
      <c r="Y218" s="444"/>
      <c r="Z218" s="444"/>
      <c r="AB218" s="444"/>
      <c r="AC218" s="444"/>
      <c r="AG218" s="444"/>
      <c r="AH218" s="444"/>
      <c r="AJ218" s="444"/>
      <c r="AR218" s="444"/>
      <c r="AS218" s="444"/>
      <c r="AT218" s="444"/>
      <c r="AU218" s="444"/>
      <c r="AV218" s="444"/>
      <c r="AW218" s="444"/>
      <c r="AX218" s="444"/>
      <c r="AY218" s="444"/>
      <c r="AZ218" s="444"/>
      <c r="BA218" s="444"/>
      <c r="BB218" s="444"/>
      <c r="BC218" s="444"/>
    </row>
    <row r="219" spans="1:55">
      <c r="F219" s="444"/>
      <c r="Z219" s="444"/>
      <c r="AA219" s="444"/>
      <c r="AN219" s="444"/>
      <c r="AP219" s="444"/>
      <c r="AQ219" s="444"/>
      <c r="AR219" s="444"/>
      <c r="AS219" s="444"/>
      <c r="AT219" s="444"/>
      <c r="AU219" s="444"/>
      <c r="AV219" s="444"/>
      <c r="AW219" s="444"/>
      <c r="AX219" s="444"/>
      <c r="AY219" s="444"/>
      <c r="AZ219" s="444"/>
      <c r="BA219" s="444"/>
      <c r="BB219" s="444"/>
      <c r="BC219" s="444"/>
    </row>
    <row r="220" spans="1:55">
      <c r="Q220" s="444"/>
      <c r="T220" s="444"/>
      <c r="AA220" s="444"/>
      <c r="AC220" s="444"/>
      <c r="AE220" s="444"/>
      <c r="AO220" s="444"/>
      <c r="AT220" s="444"/>
      <c r="AU220" s="444"/>
      <c r="AV220" s="444"/>
      <c r="AW220" s="444"/>
      <c r="AX220" s="444"/>
      <c r="AY220" s="444"/>
      <c r="AZ220" s="444"/>
      <c r="BA220" s="444"/>
      <c r="BB220" s="444"/>
      <c r="BC220" s="444"/>
    </row>
    <row r="221" spans="1:55">
      <c r="L221" s="444"/>
      <c r="N221" s="444"/>
      <c r="P221" s="444"/>
      <c r="T221" s="444"/>
      <c r="U221" s="444"/>
      <c r="Z221" s="444"/>
      <c r="AA221" s="444"/>
      <c r="AE221" s="444"/>
      <c r="AF221" s="444"/>
      <c r="AH221" s="444"/>
      <c r="AK221" s="444"/>
      <c r="AL221" s="444"/>
      <c r="AN221" s="444"/>
      <c r="AP221" s="444"/>
      <c r="AQ221" s="444"/>
      <c r="AR221" s="444"/>
      <c r="AS221" s="444"/>
      <c r="AT221" s="444"/>
      <c r="AU221" s="444"/>
      <c r="AV221" s="444"/>
      <c r="AW221" s="444"/>
      <c r="AX221" s="444"/>
      <c r="AY221" s="444"/>
      <c r="AZ221" s="444"/>
      <c r="BA221" s="444"/>
      <c r="BB221" s="444"/>
      <c r="BC221" s="444"/>
    </row>
    <row r="222" spans="1:55">
      <c r="F222" s="444"/>
      <c r="G222" s="444"/>
      <c r="Q222" s="444"/>
      <c r="Y222" s="444"/>
      <c r="AK222" s="444"/>
      <c r="AM222" s="444"/>
      <c r="AN222" s="444"/>
      <c r="AR222" s="444"/>
      <c r="AS222" s="444"/>
    </row>
    <row r="223" spans="1:55">
      <c r="F223" s="444"/>
      <c r="K223" s="444"/>
      <c r="L223" s="444"/>
      <c r="Q223" s="444"/>
      <c r="Y223" s="444"/>
      <c r="AC223" s="444"/>
      <c r="AH223" s="444"/>
      <c r="AN223" s="444"/>
      <c r="AT223" s="444"/>
    </row>
    <row r="224" spans="1:55">
      <c r="B224" s="444"/>
      <c r="J224" s="444"/>
      <c r="K224" s="444"/>
      <c r="L224" s="444"/>
      <c r="Q224" s="444"/>
      <c r="Y224" s="444"/>
      <c r="Z224" s="444"/>
      <c r="AB224" s="444"/>
      <c r="AH224" s="444"/>
      <c r="AJ224" s="444"/>
      <c r="AM224" s="444"/>
      <c r="AN224" s="444"/>
    </row>
    <row r="225" spans="3:55">
      <c r="F225" s="442"/>
      <c r="L225" s="442"/>
      <c r="T225" s="444"/>
      <c r="AA225" s="444"/>
      <c r="AJ225" s="444"/>
      <c r="AL225" s="444"/>
      <c r="AP225" s="444"/>
    </row>
    <row r="226" spans="3:55">
      <c r="D226" s="444"/>
      <c r="I226" s="444"/>
      <c r="P226" s="444"/>
      <c r="Q226" s="444"/>
      <c r="V226" s="444"/>
      <c r="Z226" s="444"/>
      <c r="AB226" s="444"/>
      <c r="AC226" s="444"/>
      <c r="AE226" s="444"/>
      <c r="AJ226" s="444"/>
      <c r="AN226" s="444"/>
      <c r="AO226" s="444"/>
    </row>
    <row r="227" spans="3:55">
      <c r="J227" s="444"/>
      <c r="M227" s="444"/>
      <c r="N227" s="444"/>
      <c r="T227" s="444"/>
      <c r="AC227" s="444"/>
      <c r="AE227" s="444"/>
      <c r="AG227" s="444"/>
      <c r="AJ227" s="444"/>
      <c r="AK227" s="444"/>
      <c r="AM227" s="444"/>
      <c r="AN227" s="444"/>
      <c r="AR227" s="444"/>
      <c r="AS227" s="444"/>
      <c r="AT227" s="444"/>
    </row>
    <row r="228" spans="3:55">
      <c r="G228" s="444"/>
      <c r="L228" s="444"/>
      <c r="X228" s="444"/>
      <c r="Z228" s="445"/>
      <c r="AC228" s="444"/>
      <c r="AG228" s="444"/>
      <c r="AI228" s="444"/>
      <c r="AL228" s="444"/>
      <c r="AP228" s="444"/>
    </row>
    <row r="229" spans="3:55">
      <c r="F229" s="444"/>
      <c r="J229" s="444"/>
      <c r="Q229" s="444"/>
      <c r="AB229" s="444"/>
      <c r="AC229" s="444"/>
      <c r="AE229" s="444"/>
      <c r="AF229" s="444"/>
      <c r="AN229" s="444"/>
      <c r="AR229" s="444"/>
      <c r="AS229" s="444"/>
      <c r="AT229" s="444"/>
    </row>
    <row r="230" spans="3:55">
      <c r="I230" s="444"/>
      <c r="O230" s="444"/>
      <c r="Q230" s="444"/>
      <c r="Z230" s="444"/>
      <c r="AC230" s="444"/>
      <c r="AH230" s="444"/>
      <c r="AJ230" s="444"/>
      <c r="AL230" s="444"/>
    </row>
    <row r="231" spans="3:55">
      <c r="G231" s="444"/>
      <c r="L231" s="444"/>
      <c r="N231" s="444"/>
      <c r="Z231" s="444"/>
      <c r="AC231" s="444"/>
      <c r="AI231" s="444"/>
      <c r="AJ231" s="444"/>
      <c r="AN231" s="444"/>
    </row>
    <row r="232" spans="3:55">
      <c r="F232" s="444"/>
      <c r="J232" s="444"/>
      <c r="L232" s="444"/>
      <c r="Z232" s="444"/>
      <c r="AE232" s="444"/>
      <c r="AM232" s="444"/>
    </row>
    <row r="233" spans="3:55">
      <c r="F233" s="444"/>
      <c r="J233" s="444"/>
      <c r="K233" s="444"/>
      <c r="Q233" s="444"/>
      <c r="Y233" s="444"/>
      <c r="AG233" s="444"/>
      <c r="AP233" s="444"/>
      <c r="AQ233" s="444"/>
      <c r="AR233" s="444"/>
      <c r="AS233" s="445"/>
      <c r="AT233" s="444"/>
      <c r="AU233" s="444"/>
      <c r="AV233" s="444"/>
      <c r="AW233" s="444"/>
      <c r="AX233" s="444"/>
      <c r="AY233" s="444"/>
      <c r="AZ233" s="444"/>
      <c r="BA233" s="444"/>
      <c r="BB233" s="444"/>
      <c r="BC233" s="444"/>
    </row>
    <row r="234" spans="3:55">
      <c r="K234" s="444"/>
      <c r="O234" s="444"/>
      <c r="Q234" s="444"/>
      <c r="T234" s="444"/>
      <c r="Y234" s="444"/>
      <c r="Z234" s="444"/>
      <c r="AB234" s="444"/>
      <c r="AC234" s="444"/>
      <c r="AE234" s="444"/>
      <c r="AG234" s="444"/>
      <c r="AH234" s="444"/>
      <c r="AJ234" s="444"/>
      <c r="AK234" s="444"/>
      <c r="AM234" s="444"/>
      <c r="AN234" s="444"/>
      <c r="AR234" s="444"/>
      <c r="AS234" s="444"/>
    </row>
    <row r="235" spans="3:55">
      <c r="G235" s="444"/>
      <c r="J235" s="444"/>
      <c r="K235" s="444"/>
      <c r="L235" s="444"/>
      <c r="O235" s="444"/>
      <c r="Q235" s="444"/>
      <c r="AA235" s="444"/>
      <c r="AB235" s="444"/>
      <c r="AH235" s="444"/>
      <c r="AJ235" s="444"/>
      <c r="AL235" s="444"/>
      <c r="AP235" s="444"/>
      <c r="AQ235" s="444"/>
      <c r="AR235" s="444"/>
      <c r="AS235" s="444"/>
      <c r="AT235" s="444"/>
      <c r="AU235" s="444"/>
      <c r="AV235" s="444"/>
      <c r="AW235" s="444"/>
      <c r="AX235" s="444"/>
      <c r="AY235" s="444"/>
      <c r="AZ235" s="444"/>
      <c r="BA235" s="444"/>
      <c r="BB235" s="444"/>
      <c r="BC235" s="444"/>
    </row>
    <row r="236" spans="3:55">
      <c r="N236" s="444"/>
      <c r="AA236" s="444"/>
      <c r="AC236" s="444"/>
      <c r="AH236" s="444"/>
      <c r="AP236" s="444"/>
      <c r="AQ236" s="444"/>
      <c r="AR236" s="444"/>
      <c r="AS236" s="444"/>
      <c r="AT236" s="444"/>
      <c r="AU236" s="444"/>
      <c r="AV236" s="444"/>
      <c r="AW236" s="444"/>
      <c r="AX236" s="444"/>
      <c r="AY236" s="444"/>
      <c r="AZ236" s="444"/>
      <c r="BA236" s="444"/>
      <c r="BB236" s="444"/>
      <c r="BC236" s="444"/>
    </row>
    <row r="237" spans="3:55">
      <c r="K237" s="444"/>
      <c r="X237" s="444"/>
      <c r="Y237" s="444"/>
      <c r="AB237" s="444"/>
      <c r="AI237" s="444"/>
      <c r="AJ237" s="444"/>
      <c r="AK237" s="444"/>
      <c r="AN237" s="444"/>
      <c r="AO237" s="444"/>
      <c r="AP237" s="444"/>
      <c r="AQ237" s="444"/>
      <c r="AR237" s="444"/>
      <c r="AS237" s="444"/>
      <c r="AT237" s="444"/>
      <c r="AU237" s="444"/>
      <c r="AV237" s="444"/>
      <c r="AW237" s="444"/>
      <c r="AX237" s="444"/>
      <c r="AY237" s="444"/>
      <c r="AZ237" s="444"/>
      <c r="BA237" s="444"/>
      <c r="BB237" s="444"/>
      <c r="BC237" s="444"/>
    </row>
    <row r="238" spans="3:55">
      <c r="T238" s="444"/>
      <c r="V238" s="444"/>
      <c r="Z238" s="444"/>
      <c r="AE238" s="444"/>
      <c r="AH238" s="444"/>
      <c r="AK238" s="444"/>
      <c r="AM238" s="444"/>
      <c r="AN238" s="444"/>
      <c r="AR238" s="444"/>
    </row>
    <row r="239" spans="3:55">
      <c r="Y239" s="444"/>
      <c r="AC239" s="444"/>
      <c r="AE239" s="444"/>
      <c r="AG239" s="444"/>
      <c r="AH239" s="444"/>
      <c r="AJ239" s="444"/>
      <c r="AK239" s="444"/>
      <c r="AL239" s="444"/>
      <c r="AN239" s="444"/>
      <c r="AP239" s="444"/>
      <c r="AQ239" s="444"/>
      <c r="AR239" s="444"/>
      <c r="AS239" s="444"/>
      <c r="AT239" s="444"/>
      <c r="AU239" s="444"/>
      <c r="AV239" s="444"/>
      <c r="AW239" s="444"/>
      <c r="AX239" s="444"/>
      <c r="AY239" s="444"/>
      <c r="AZ239" s="444"/>
      <c r="BA239" s="444"/>
      <c r="BB239" s="444"/>
      <c r="BC239" s="444"/>
    </row>
    <row r="240" spans="3:55">
      <c r="C240" s="444"/>
      <c r="Y240" s="444"/>
      <c r="Z240" s="444"/>
      <c r="AB240" s="444"/>
      <c r="AJ240" s="444"/>
      <c r="AN240" s="444"/>
      <c r="AO240" s="444"/>
      <c r="AR240" s="444"/>
      <c r="AS240" s="444"/>
    </row>
    <row r="241" spans="6:55">
      <c r="G241" s="444"/>
      <c r="Y241" s="444"/>
      <c r="AA241" s="444"/>
      <c r="AE241" s="444"/>
      <c r="AG241" s="444"/>
      <c r="AI241" s="444"/>
      <c r="AK241" s="444"/>
      <c r="AR241" s="444"/>
      <c r="AS241" s="444"/>
      <c r="AT241" s="444"/>
      <c r="AU241" s="444"/>
      <c r="AV241" s="444"/>
      <c r="AW241" s="444"/>
      <c r="AX241" s="444"/>
      <c r="AY241" s="444"/>
      <c r="AZ241" s="444"/>
      <c r="BA241" s="444"/>
      <c r="BB241" s="444"/>
      <c r="BC241" s="444"/>
    </row>
    <row r="242" spans="6:55">
      <c r="H242" s="444"/>
      <c r="K242" s="444"/>
      <c r="L242" s="444"/>
      <c r="P242" s="445"/>
      <c r="Y242" s="444"/>
      <c r="AB242" s="444"/>
      <c r="AC242" s="444"/>
      <c r="AE242" s="445"/>
      <c r="AM242" s="444"/>
      <c r="AN242" s="444"/>
      <c r="AP242" s="444"/>
      <c r="AQ242" s="444"/>
      <c r="AR242" s="444"/>
      <c r="AS242" s="444"/>
      <c r="AT242" s="444"/>
      <c r="AU242" s="444"/>
      <c r="AV242" s="444"/>
      <c r="AW242" s="444"/>
      <c r="AX242" s="444"/>
      <c r="AY242" s="444"/>
      <c r="AZ242" s="444"/>
      <c r="BA242" s="444"/>
      <c r="BB242" s="444"/>
      <c r="BC242" s="444"/>
    </row>
    <row r="243" spans="6:55">
      <c r="O243" s="444"/>
      <c r="R243" s="444"/>
      <c r="T243" s="444"/>
      <c r="Z243" s="444"/>
      <c r="AC243" s="444"/>
      <c r="AP243" s="444"/>
      <c r="AQ243" s="444"/>
      <c r="AR243" s="444"/>
      <c r="AS243" s="444"/>
      <c r="AT243" s="444"/>
      <c r="AU243" s="444"/>
      <c r="AV243" s="444"/>
      <c r="AW243" s="444"/>
      <c r="AX243" s="444"/>
      <c r="AY243" s="444"/>
      <c r="AZ243" s="444"/>
      <c r="BA243" s="444"/>
      <c r="BB243" s="444"/>
      <c r="BC243" s="444"/>
    </row>
    <row r="244" spans="6:55">
      <c r="J244" s="444"/>
      <c r="L244" s="444"/>
      <c r="O244" s="444"/>
      <c r="Q244" s="444"/>
      <c r="Y244" s="444"/>
      <c r="AA244" s="444"/>
      <c r="AE244" s="444"/>
      <c r="AJ244" s="444"/>
      <c r="AT244" s="444"/>
    </row>
    <row r="245" spans="6:55">
      <c r="J245" s="444"/>
      <c r="Y245" s="444"/>
      <c r="Z245" s="444"/>
      <c r="AC245" s="444"/>
      <c r="AH245" s="444"/>
      <c r="AK245" s="444"/>
      <c r="AN245" s="444"/>
    </row>
    <row r="246" spans="6:55">
      <c r="G246" s="444"/>
      <c r="K246" s="444"/>
      <c r="L246" s="444"/>
      <c r="N246" s="444"/>
      <c r="O246" s="444"/>
      <c r="Q246" s="444"/>
      <c r="U246" s="444"/>
      <c r="Y246" s="444"/>
      <c r="Z246" s="444"/>
      <c r="AC246" s="444"/>
      <c r="AH246" s="444"/>
      <c r="AP246" s="444"/>
      <c r="AQ246" s="444"/>
      <c r="AR246" s="444"/>
      <c r="AS246" s="444"/>
      <c r="AT246" s="444"/>
      <c r="AU246" s="444"/>
      <c r="AV246" s="444"/>
      <c r="AW246" s="444"/>
      <c r="AX246" s="444"/>
      <c r="AY246" s="444"/>
      <c r="AZ246" s="444"/>
      <c r="BA246" s="444"/>
      <c r="BB246" s="444"/>
      <c r="BC246" s="444"/>
    </row>
    <row r="247" spans="6:55">
      <c r="F247" s="444"/>
      <c r="N247" s="444"/>
      <c r="Q247" s="444"/>
      <c r="X247" s="444"/>
      <c r="Y247" s="444"/>
      <c r="AC247" s="444"/>
      <c r="AE247" s="444"/>
      <c r="AG247" s="444"/>
      <c r="AH247" s="444"/>
      <c r="AJ247" s="444"/>
      <c r="AK247" s="444"/>
      <c r="AN247" s="444"/>
      <c r="AO247" s="444"/>
    </row>
    <row r="248" spans="6:55">
      <c r="J248" s="444"/>
      <c r="Q248" s="444"/>
      <c r="T248" s="444"/>
      <c r="AH248" s="444"/>
      <c r="AJ248" s="444"/>
      <c r="AL248" s="444"/>
      <c r="AR248" s="444"/>
      <c r="AS248" s="444"/>
    </row>
    <row r="249" spans="6:55">
      <c r="X249" s="444"/>
      <c r="Y249" s="444"/>
      <c r="AB249" s="444"/>
      <c r="AC249" s="444"/>
      <c r="AJ249" s="444"/>
      <c r="AK249" s="444"/>
      <c r="AN249" s="444"/>
      <c r="AR249" s="444"/>
      <c r="AS249" s="444"/>
    </row>
    <row r="250" spans="6:55">
      <c r="J250" s="444"/>
      <c r="K250" s="444"/>
      <c r="Q250" s="444"/>
      <c r="R250" s="444"/>
      <c r="Z250" s="444"/>
      <c r="AA250" s="444"/>
      <c r="AC250" s="444"/>
      <c r="AH250" s="444"/>
      <c r="AJ250" s="444"/>
      <c r="AK250" s="444"/>
      <c r="AM250" s="444"/>
      <c r="AN250" s="444"/>
      <c r="AO250" s="444"/>
    </row>
    <row r="251" spans="6:55">
      <c r="F251" s="444"/>
      <c r="J251" s="444"/>
      <c r="Q251" s="444"/>
      <c r="AA251" s="444"/>
      <c r="AE251" s="444"/>
      <c r="AF251" s="444"/>
      <c r="AH251" s="444"/>
      <c r="AK251" s="444"/>
      <c r="AN251" s="444"/>
    </row>
    <row r="252" spans="6:55">
      <c r="N252" s="444"/>
      <c r="Q252" s="444"/>
      <c r="R252" s="444"/>
      <c r="T252" s="444"/>
      <c r="Z252" s="444"/>
      <c r="AB252" s="444"/>
      <c r="AC252" s="444"/>
      <c r="AJ252" s="444"/>
      <c r="AN252" s="444"/>
      <c r="AP252" s="444"/>
      <c r="AQ252" s="444"/>
      <c r="AR252" s="444"/>
      <c r="AS252" s="444"/>
      <c r="AT252" s="444"/>
      <c r="AU252" s="444"/>
      <c r="AV252" s="444"/>
      <c r="AW252" s="444"/>
      <c r="AX252" s="444"/>
      <c r="AY252" s="444"/>
      <c r="AZ252" s="444"/>
      <c r="BA252" s="444"/>
      <c r="BB252" s="444"/>
      <c r="BC252" s="444"/>
    </row>
    <row r="253" spans="6:55">
      <c r="J253" s="444"/>
      <c r="Q253" s="444"/>
      <c r="R253" s="444"/>
      <c r="Y253" s="444"/>
      <c r="AA253" s="444"/>
      <c r="AH253" s="444"/>
      <c r="AK253" s="444"/>
      <c r="AM253" s="444"/>
      <c r="AT253" s="444"/>
      <c r="AU253" s="444"/>
      <c r="AV253" s="444"/>
      <c r="AW253" s="444"/>
      <c r="AX253" s="444"/>
      <c r="AY253" s="444"/>
      <c r="AZ253" s="444"/>
      <c r="BA253" s="444"/>
      <c r="BB253" s="444"/>
      <c r="BC253" s="444"/>
    </row>
    <row r="254" spans="6:55">
      <c r="L254" s="444"/>
      <c r="Y254" s="444"/>
      <c r="Z254" s="444"/>
      <c r="AA254" s="444"/>
      <c r="AB254" s="444"/>
      <c r="AC254" s="444"/>
      <c r="AE254" s="445"/>
      <c r="AI254" s="444"/>
      <c r="AJ254" s="444"/>
    </row>
    <row r="255" spans="6:55">
      <c r="I255" s="444"/>
      <c r="K255" s="444"/>
      <c r="Q255" s="444"/>
      <c r="Z255" s="444"/>
      <c r="AB255" s="444"/>
      <c r="AC255" s="444"/>
      <c r="AO255" s="444"/>
      <c r="AP255" s="444"/>
      <c r="AQ255" s="444"/>
      <c r="AR255" s="444"/>
      <c r="AS255" s="444"/>
      <c r="AT255" s="444"/>
      <c r="AU255" s="444"/>
      <c r="AV255" s="444"/>
      <c r="AW255" s="444"/>
      <c r="AX255" s="444"/>
      <c r="AY255" s="444"/>
      <c r="AZ255" s="444"/>
      <c r="BA255" s="444"/>
      <c r="BB255" s="444"/>
      <c r="BC255" s="444"/>
    </row>
    <row r="256" spans="6:55">
      <c r="I256" s="444"/>
      <c r="K256" s="444"/>
      <c r="O256" s="444"/>
      <c r="Q256" s="444"/>
      <c r="Z256" s="444"/>
      <c r="AC256" s="444"/>
      <c r="AE256" s="444"/>
      <c r="AH256" s="444"/>
      <c r="AN256" s="444"/>
      <c r="AO256" s="444"/>
      <c r="AR256" s="444"/>
      <c r="AS256" s="444"/>
    </row>
    <row r="257" spans="4:55">
      <c r="G257" s="444"/>
      <c r="L257" s="444"/>
      <c r="Q257" s="444"/>
      <c r="V257" s="444"/>
      <c r="AC257" s="444"/>
      <c r="AN257" s="444"/>
      <c r="AP257" s="444"/>
      <c r="AQ257" s="444"/>
      <c r="AR257" s="444"/>
      <c r="AS257" s="444"/>
      <c r="AT257" s="444"/>
      <c r="AU257" s="444"/>
      <c r="AV257" s="444"/>
      <c r="AW257" s="444"/>
      <c r="AX257" s="444"/>
      <c r="AY257" s="444"/>
      <c r="AZ257" s="444"/>
      <c r="BA257" s="444"/>
      <c r="BB257" s="444"/>
      <c r="BC257" s="444"/>
    </row>
    <row r="258" spans="4:55">
      <c r="N258" s="444"/>
      <c r="R258" s="444"/>
      <c r="Y258" s="444"/>
      <c r="Z258" s="445"/>
      <c r="AA258" s="444"/>
      <c r="AE258" s="444"/>
      <c r="AM258" s="444"/>
      <c r="AT258" s="444"/>
      <c r="AU258" s="444"/>
      <c r="AV258" s="444"/>
      <c r="AW258" s="444"/>
      <c r="AX258" s="444"/>
      <c r="AY258" s="444"/>
      <c r="AZ258" s="444"/>
      <c r="BA258" s="444"/>
      <c r="BB258" s="444"/>
      <c r="BC258" s="444"/>
    </row>
    <row r="259" spans="4:55">
      <c r="G259" s="445"/>
      <c r="I259" s="444"/>
      <c r="L259" s="444"/>
      <c r="U259" s="444"/>
      <c r="V259" s="442"/>
      <c r="Y259" s="444"/>
      <c r="AI259" s="444"/>
      <c r="AM259" s="444"/>
      <c r="AO259" s="444"/>
      <c r="AR259" s="444"/>
      <c r="AS259" s="444"/>
    </row>
    <row r="260" spans="4:55">
      <c r="G260" s="445"/>
      <c r="Y260" s="444"/>
      <c r="Z260" s="444"/>
      <c r="AB260" s="444"/>
      <c r="AJ260" s="444"/>
      <c r="AN260" s="444"/>
      <c r="AT260" s="444"/>
      <c r="AU260" s="444"/>
      <c r="AV260" s="444"/>
      <c r="AW260" s="444"/>
      <c r="AX260" s="444"/>
      <c r="AY260" s="444"/>
      <c r="AZ260" s="444"/>
      <c r="BA260" s="444"/>
      <c r="BB260" s="444"/>
      <c r="BC260" s="444"/>
    </row>
    <row r="261" spans="4:55">
      <c r="N261" s="444"/>
      <c r="Q261" s="444"/>
      <c r="T261" s="444"/>
      <c r="Y261" s="444"/>
      <c r="Z261" s="444"/>
      <c r="AC261" s="444"/>
      <c r="AE261" s="444"/>
      <c r="AM261" s="444"/>
      <c r="AN261" s="444"/>
      <c r="AO261" s="444"/>
      <c r="AP261" s="444"/>
      <c r="AQ261" s="444"/>
      <c r="AR261" s="444"/>
      <c r="AS261" s="444"/>
      <c r="AT261" s="444"/>
      <c r="AU261" s="444"/>
      <c r="AV261" s="444"/>
      <c r="AW261" s="444"/>
      <c r="AX261" s="444"/>
      <c r="AY261" s="444"/>
      <c r="AZ261" s="444"/>
      <c r="BA261" s="444"/>
      <c r="BB261" s="444"/>
      <c r="BC261" s="444"/>
    </row>
    <row r="262" spans="4:55">
      <c r="D262" s="444"/>
      <c r="G262" s="444"/>
      <c r="Y262" s="444"/>
      <c r="Z262" s="444"/>
      <c r="AA262" s="444"/>
      <c r="AC262" s="444"/>
      <c r="AE262" s="444"/>
      <c r="AI262" s="444"/>
      <c r="AJ262" s="444"/>
      <c r="AN262" s="444"/>
      <c r="AO262" s="444"/>
      <c r="AR262" s="444"/>
      <c r="AS262" s="444"/>
    </row>
    <row r="263" spans="4:55">
      <c r="N263" s="444"/>
      <c r="Q263" s="444"/>
      <c r="T263" s="444"/>
      <c r="Z263" s="444"/>
      <c r="AB263" s="444"/>
      <c r="AC263" s="444"/>
      <c r="AN263" s="444"/>
      <c r="AT263" s="444"/>
    </row>
    <row r="264" spans="4:55">
      <c r="F264" s="444"/>
      <c r="L264" s="445"/>
      <c r="N264" s="444"/>
      <c r="Q264" s="444"/>
      <c r="X264" s="444"/>
      <c r="AC264" s="444"/>
      <c r="AM264" s="444"/>
    </row>
    <row r="265" spans="4:55">
      <c r="L265" s="444"/>
      <c r="N265" s="444"/>
      <c r="Z265" s="444"/>
      <c r="AF265" s="444"/>
      <c r="AH265" s="444"/>
      <c r="AM265" s="444"/>
      <c r="AN265" s="444"/>
      <c r="AP265" s="444"/>
      <c r="AQ265" s="444"/>
      <c r="AR265" s="444"/>
      <c r="AS265" s="444"/>
      <c r="AT265" s="444"/>
      <c r="AU265" s="444"/>
      <c r="AV265" s="444"/>
      <c r="AW265" s="444"/>
      <c r="AX265" s="444"/>
      <c r="AY265" s="444"/>
      <c r="AZ265" s="444"/>
      <c r="BA265" s="444"/>
      <c r="BB265" s="444"/>
      <c r="BC265" s="444"/>
    </row>
    <row r="266" spans="4:55">
      <c r="L266" s="444"/>
      <c r="AE266" s="444"/>
      <c r="AK266" s="444"/>
      <c r="AN266" s="444"/>
      <c r="AP266" s="444"/>
      <c r="AQ266" s="444"/>
      <c r="AR266" s="444"/>
      <c r="AS266" s="444"/>
      <c r="AT266" s="444"/>
      <c r="AU266" s="444"/>
      <c r="AV266" s="444"/>
      <c r="AW266" s="444"/>
      <c r="AX266" s="444"/>
      <c r="AY266" s="444"/>
      <c r="AZ266" s="444"/>
      <c r="BA266" s="444"/>
      <c r="BB266" s="444"/>
      <c r="BC266" s="444"/>
    </row>
    <row r="267" spans="4:55">
      <c r="G267" s="444"/>
      <c r="K267" s="444"/>
      <c r="P267" s="444"/>
      <c r="AA267" s="444"/>
      <c r="AC267" s="444"/>
      <c r="AE267" s="444"/>
      <c r="AG267" s="444"/>
      <c r="AH267" s="444"/>
      <c r="AK267" s="444"/>
      <c r="AN267" s="444"/>
      <c r="AS267" s="444"/>
      <c r="AT267" s="444"/>
    </row>
    <row r="268" spans="4:55">
      <c r="L268" s="444"/>
      <c r="Q268" s="444"/>
      <c r="R268" s="444"/>
      <c r="AC268" s="444"/>
      <c r="AH268" s="444"/>
      <c r="AN268" s="444"/>
      <c r="AP268" s="444"/>
      <c r="AT268" s="444"/>
      <c r="AU268" s="444"/>
      <c r="AV268" s="444"/>
      <c r="AW268" s="444"/>
      <c r="AX268" s="444"/>
      <c r="AY268" s="444"/>
      <c r="AZ268" s="444"/>
      <c r="BA268" s="444"/>
      <c r="BB268" s="444"/>
      <c r="BC268" s="444"/>
    </row>
    <row r="269" spans="4:55">
      <c r="G269" s="444"/>
      <c r="J269" s="444"/>
      <c r="K269" s="444"/>
      <c r="O269" s="444"/>
      <c r="Q269" s="444"/>
      <c r="R269" s="444"/>
      <c r="AA269" s="444"/>
      <c r="AB269" s="444"/>
      <c r="AJ269" s="444"/>
      <c r="AP269" s="444"/>
      <c r="AQ269" s="444"/>
      <c r="AR269" s="444"/>
      <c r="AS269" s="444"/>
      <c r="AT269" s="444"/>
      <c r="AU269" s="444"/>
      <c r="AV269" s="444"/>
      <c r="AW269" s="444"/>
      <c r="AX269" s="444"/>
      <c r="AY269" s="444"/>
      <c r="AZ269" s="444"/>
      <c r="BA269" s="444"/>
      <c r="BB269" s="444"/>
      <c r="BC269" s="444"/>
    </row>
    <row r="270" spans="4:55">
      <c r="J270" s="444"/>
      <c r="L270" s="444"/>
      <c r="P270" s="444"/>
      <c r="Q270" s="444"/>
      <c r="Y270" s="444"/>
      <c r="AA270" s="444"/>
      <c r="AP270" s="444"/>
      <c r="AQ270" s="444"/>
      <c r="AR270" s="444"/>
      <c r="AS270" s="444"/>
      <c r="AT270" s="444"/>
      <c r="AU270" s="444"/>
      <c r="AV270" s="444"/>
      <c r="AW270" s="444"/>
      <c r="AX270" s="444"/>
      <c r="AY270" s="444"/>
      <c r="AZ270" s="444"/>
      <c r="BA270" s="444"/>
      <c r="BB270" s="444"/>
      <c r="BC270" s="444"/>
    </row>
    <row r="271" spans="4:55">
      <c r="F271" s="444"/>
      <c r="L271" s="444"/>
      <c r="Y271" s="444"/>
      <c r="Z271" s="444"/>
      <c r="AN271" s="444"/>
      <c r="AP271" s="444"/>
    </row>
    <row r="272" spans="4:55">
      <c r="I272" s="444"/>
      <c r="N272" s="444"/>
      <c r="V272" s="444"/>
      <c r="Z272" s="444"/>
      <c r="AG272" s="444"/>
      <c r="AN272" s="444"/>
      <c r="AR272" s="444"/>
      <c r="AS272" s="444"/>
    </row>
    <row r="273" spans="4:55">
      <c r="G273" s="444"/>
      <c r="K273" s="444"/>
      <c r="Q273" s="444"/>
      <c r="AB273" s="444"/>
      <c r="AC273" s="444"/>
      <c r="AE273" s="444"/>
      <c r="AO273" s="444"/>
    </row>
    <row r="274" spans="4:55">
      <c r="G274" s="444"/>
      <c r="H274" s="444"/>
      <c r="K274" s="444"/>
      <c r="N274" s="444"/>
      <c r="Q274" s="444"/>
      <c r="Y274" s="444"/>
      <c r="AC274" s="444"/>
      <c r="AH274" s="444"/>
      <c r="AK274" s="444"/>
      <c r="AN274" s="444"/>
      <c r="AO274" s="444"/>
      <c r="AP274" s="444"/>
      <c r="AQ274" s="444"/>
      <c r="AR274" s="444"/>
      <c r="AS274" s="444"/>
      <c r="AT274" s="444"/>
      <c r="AU274" s="444"/>
      <c r="AV274" s="444"/>
      <c r="AW274" s="444"/>
      <c r="AX274" s="444"/>
      <c r="AY274" s="444"/>
      <c r="AZ274" s="444"/>
      <c r="BA274" s="444"/>
      <c r="BB274" s="444"/>
      <c r="BC274" s="444"/>
    </row>
    <row r="275" spans="4:55">
      <c r="J275" s="444"/>
      <c r="R275" s="444"/>
      <c r="T275" s="444"/>
      <c r="Y275" s="444"/>
      <c r="Z275" s="444"/>
      <c r="AC275" s="444"/>
      <c r="AS275" s="444"/>
      <c r="AT275" s="444"/>
      <c r="AU275" s="444"/>
      <c r="AV275" s="444"/>
      <c r="AW275" s="444"/>
      <c r="AX275" s="444"/>
      <c r="AY275" s="444"/>
      <c r="AZ275" s="444"/>
      <c r="BA275" s="444"/>
      <c r="BB275" s="444"/>
      <c r="BC275" s="444"/>
    </row>
    <row r="276" spans="4:55">
      <c r="G276" s="444"/>
      <c r="Z276" s="444"/>
      <c r="AA276" s="444"/>
      <c r="AC276" s="444"/>
      <c r="AG276" s="444"/>
      <c r="AH276" s="444"/>
      <c r="AM276" s="444"/>
      <c r="AP276" s="444"/>
      <c r="AQ276" s="444"/>
      <c r="AR276" s="444"/>
      <c r="AS276" s="444"/>
      <c r="AT276" s="444"/>
      <c r="AU276" s="444"/>
      <c r="AV276" s="444"/>
      <c r="AW276" s="444"/>
      <c r="AX276" s="444"/>
      <c r="AY276" s="444"/>
      <c r="AZ276" s="444"/>
      <c r="BA276" s="444"/>
      <c r="BB276" s="444"/>
      <c r="BC276" s="444"/>
    </row>
    <row r="277" spans="4:55">
      <c r="J277" s="444"/>
      <c r="N277" s="444"/>
      <c r="P277" s="444"/>
      <c r="Y277" s="444"/>
      <c r="AC277" s="444"/>
      <c r="AH277" s="444"/>
      <c r="AJ277" s="444"/>
      <c r="AM277" s="444"/>
      <c r="AN277" s="444"/>
      <c r="AR277" s="444"/>
      <c r="AS277" s="444"/>
    </row>
    <row r="278" spans="4:55">
      <c r="D278" s="444"/>
      <c r="N278" s="444"/>
      <c r="P278" s="444"/>
      <c r="AA278" s="444"/>
      <c r="AB278" s="444"/>
      <c r="AC278" s="444"/>
      <c r="AE278" s="444"/>
      <c r="AF278" s="444"/>
      <c r="AH278" s="444"/>
      <c r="AP278" s="444"/>
      <c r="AQ278" s="444"/>
      <c r="AR278" s="444"/>
      <c r="AS278" s="444"/>
      <c r="AT278" s="444"/>
      <c r="AU278" s="444"/>
      <c r="AV278" s="444"/>
      <c r="AW278" s="444"/>
      <c r="AX278" s="444"/>
      <c r="AY278" s="444"/>
      <c r="AZ278" s="444"/>
      <c r="BA278" s="444"/>
      <c r="BB278" s="444"/>
      <c r="BC278" s="444"/>
    </row>
    <row r="279" spans="4:55">
      <c r="D279" s="444"/>
      <c r="L279" s="444"/>
      <c r="O279" s="444"/>
      <c r="Q279" s="444"/>
      <c r="X279" s="444"/>
      <c r="AC279" s="444"/>
      <c r="AE279" s="444"/>
      <c r="AK279" s="444"/>
      <c r="AM279" s="444"/>
      <c r="AN279" s="444"/>
      <c r="AT279" s="444"/>
      <c r="AU279" s="444"/>
      <c r="AV279" s="444"/>
      <c r="AW279" s="444"/>
      <c r="AX279" s="444"/>
      <c r="AY279" s="444"/>
      <c r="AZ279" s="444"/>
      <c r="BA279" s="444"/>
      <c r="BB279" s="444"/>
      <c r="BC279" s="444"/>
    </row>
    <row r="280" spans="4:55">
      <c r="O280" s="444"/>
      <c r="T280" s="444"/>
      <c r="U280" s="444"/>
      <c r="Z280" s="444"/>
      <c r="AK280" s="444"/>
      <c r="AL280" s="444"/>
      <c r="AM280" s="444"/>
      <c r="AN280" s="444"/>
      <c r="AR280" s="444"/>
      <c r="AS280" s="444"/>
      <c r="AT280" s="444"/>
      <c r="AU280" s="444"/>
      <c r="AV280" s="444"/>
      <c r="AW280" s="444"/>
      <c r="AX280" s="444"/>
      <c r="AY280" s="444"/>
      <c r="AZ280" s="444"/>
      <c r="BA280" s="444"/>
      <c r="BB280" s="444"/>
      <c r="BC280" s="444"/>
    </row>
    <row r="281" spans="4:55">
      <c r="G281" s="444"/>
      <c r="J281" s="444"/>
      <c r="R281" s="444"/>
      <c r="Y281" s="444"/>
      <c r="AC281" s="444"/>
      <c r="AE281" s="444"/>
      <c r="AF281" s="444"/>
      <c r="AG281" s="444"/>
      <c r="AN281" s="444"/>
      <c r="AP281" s="444"/>
      <c r="AQ281" s="444"/>
      <c r="AR281" s="444"/>
      <c r="AS281" s="444"/>
      <c r="AT281" s="444"/>
      <c r="AU281" s="444"/>
      <c r="AV281" s="444"/>
      <c r="AW281" s="444"/>
      <c r="AX281" s="444"/>
      <c r="AY281" s="444"/>
      <c r="AZ281" s="444"/>
      <c r="BA281" s="444"/>
      <c r="BB281" s="444"/>
      <c r="BC281" s="444"/>
    </row>
    <row r="282" spans="4:55">
      <c r="H282" s="444"/>
      <c r="P282" s="444"/>
      <c r="Q282" s="444"/>
      <c r="T282" s="444"/>
      <c r="AC282" s="444"/>
      <c r="AE282" s="444"/>
      <c r="AN282" s="444"/>
      <c r="AO282" s="444"/>
      <c r="AP282" s="444"/>
      <c r="AQ282" s="444"/>
      <c r="AR282" s="444"/>
      <c r="AS282" s="444"/>
      <c r="AT282" s="444"/>
      <c r="AU282" s="444"/>
      <c r="AV282" s="444"/>
      <c r="AW282" s="444"/>
      <c r="AX282" s="444"/>
      <c r="AY282" s="444"/>
      <c r="AZ282" s="444"/>
      <c r="BA282" s="444"/>
      <c r="BB282" s="444"/>
      <c r="BC282" s="444"/>
    </row>
    <row r="283" spans="4:55">
      <c r="K283" s="444"/>
      <c r="Q283" s="444"/>
      <c r="AC283" s="444"/>
      <c r="AF283" s="444"/>
      <c r="AH283" s="444"/>
      <c r="AN283" s="444"/>
      <c r="AO283" s="444"/>
    </row>
    <row r="284" spans="4:55">
      <c r="K284" s="444"/>
      <c r="Q284" s="444"/>
      <c r="T284" s="444"/>
      <c r="AH284" s="444"/>
      <c r="AR284" s="444"/>
      <c r="AS284" s="444"/>
    </row>
    <row r="285" spans="4:55">
      <c r="L285" s="444"/>
      <c r="Q285" s="444"/>
      <c r="Z285" s="444"/>
      <c r="AC285" s="444"/>
      <c r="AE285" s="444"/>
      <c r="AF285" s="444"/>
      <c r="AJ285" s="444"/>
      <c r="AN285" s="444"/>
      <c r="AP285" s="444"/>
      <c r="AQ285" s="444"/>
      <c r="AR285" s="444"/>
      <c r="AS285" s="444"/>
      <c r="AT285" s="444"/>
      <c r="AU285" s="444"/>
      <c r="AV285" s="444"/>
      <c r="AW285" s="444"/>
      <c r="AX285" s="444"/>
      <c r="AY285" s="444"/>
      <c r="AZ285" s="444"/>
      <c r="BA285" s="444"/>
      <c r="BB285" s="444"/>
      <c r="BC285" s="444"/>
    </row>
    <row r="286" spans="4:55">
      <c r="M286" s="444"/>
      <c r="N286" s="444"/>
      <c r="V286" s="444"/>
      <c r="Y286" s="444"/>
      <c r="Z286" s="444"/>
      <c r="AA286" s="444"/>
      <c r="AC286" s="444"/>
      <c r="AE286" s="444"/>
      <c r="AJ286" s="444"/>
      <c r="AK286" s="444"/>
      <c r="AM286" s="444"/>
      <c r="AN286" s="444"/>
      <c r="AS286" s="444"/>
    </row>
    <row r="287" spans="4:55">
      <c r="G287" s="444"/>
      <c r="L287" s="444"/>
      <c r="Q287" s="444"/>
      <c r="AA287" s="444"/>
      <c r="AE287" s="444"/>
      <c r="AF287" s="444"/>
      <c r="AG287" s="444"/>
      <c r="AK287" s="444"/>
      <c r="AN287" s="444"/>
      <c r="AO287" s="444"/>
    </row>
    <row r="288" spans="4:55">
      <c r="K288" s="444"/>
      <c r="L288" s="444"/>
      <c r="P288" s="444"/>
      <c r="Q288" s="444"/>
      <c r="U288" s="444"/>
      <c r="Y288" s="444"/>
      <c r="AA288" s="444"/>
      <c r="AC288" s="444"/>
      <c r="AH288" s="444"/>
      <c r="AI288" s="444"/>
      <c r="AL288" s="444"/>
      <c r="AT288" s="444"/>
      <c r="AU288" s="444"/>
      <c r="AV288" s="444"/>
      <c r="AW288" s="444"/>
      <c r="AX288" s="444"/>
      <c r="AY288" s="444"/>
      <c r="AZ288" s="444"/>
      <c r="BA288" s="444"/>
      <c r="BB288" s="444"/>
      <c r="BC288" s="444"/>
    </row>
    <row r="289" spans="1:55">
      <c r="J289" s="444"/>
      <c r="Q289" s="444"/>
      <c r="V289" s="444"/>
      <c r="Z289" s="444"/>
      <c r="AB289" s="444"/>
      <c r="AE289" s="444"/>
      <c r="AI289" s="444"/>
      <c r="AJ289" s="444"/>
      <c r="AO289" s="444"/>
    </row>
    <row r="290" spans="1:55">
      <c r="Y290" s="444"/>
      <c r="AG290" s="444"/>
      <c r="AH290" s="444"/>
      <c r="AK290" s="444"/>
      <c r="AM290" s="444"/>
      <c r="AP290" s="444"/>
      <c r="AQ290" s="444"/>
      <c r="AR290" s="444"/>
      <c r="AS290" s="444"/>
      <c r="AT290" s="444"/>
      <c r="AU290" s="444"/>
      <c r="AV290" s="444"/>
      <c r="AW290" s="444"/>
      <c r="AX290" s="444"/>
      <c r="AY290" s="444"/>
      <c r="AZ290" s="444"/>
      <c r="BA290" s="444"/>
      <c r="BB290" s="444"/>
      <c r="BC290" s="444"/>
    </row>
    <row r="291" spans="1:55">
      <c r="A291" s="252"/>
      <c r="G291" s="444"/>
      <c r="P291" s="444"/>
      <c r="Q291" s="444"/>
      <c r="T291" s="444"/>
      <c r="Y291" s="444"/>
      <c r="Z291" s="444"/>
      <c r="AC291" s="444"/>
      <c r="AE291" s="444"/>
      <c r="AJ291" s="444"/>
      <c r="AK291" s="444"/>
      <c r="AM291" s="444"/>
      <c r="AN291" s="444"/>
      <c r="AO291" s="444"/>
      <c r="AR291" s="444"/>
      <c r="AS291" s="444"/>
    </row>
    <row r="292" spans="1:55">
      <c r="K292" s="444"/>
      <c r="L292" s="444"/>
      <c r="Z292" s="444"/>
      <c r="AA292" s="444"/>
      <c r="AF292" s="444"/>
      <c r="AM292" s="444"/>
      <c r="AR292" s="444"/>
      <c r="AS292" s="444"/>
    </row>
    <row r="293" spans="1:55">
      <c r="K293" s="444"/>
      <c r="P293" s="444"/>
      <c r="Y293" s="444"/>
      <c r="AC293" s="444"/>
      <c r="AE293" s="444"/>
      <c r="AJ293" s="444"/>
      <c r="AN293" s="444"/>
      <c r="AP293" s="444"/>
      <c r="AQ293" s="444"/>
      <c r="AR293" s="444"/>
      <c r="AS293" s="444"/>
      <c r="AT293" s="444"/>
      <c r="AU293" s="444"/>
      <c r="AV293" s="444"/>
      <c r="AW293" s="444"/>
      <c r="AX293" s="444"/>
      <c r="AY293" s="444"/>
      <c r="AZ293" s="444"/>
      <c r="BA293" s="444"/>
      <c r="BB293" s="444"/>
      <c r="BC293" s="444"/>
    </row>
    <row r="294" spans="1:55">
      <c r="O294" s="444"/>
      <c r="P294" s="444"/>
      <c r="Y294" s="444"/>
      <c r="AC294" s="444"/>
      <c r="AE294" s="444"/>
      <c r="AF294" s="444"/>
      <c r="AM294" s="444"/>
      <c r="AN294" s="444"/>
      <c r="AR294" s="444"/>
      <c r="AS294" s="444"/>
    </row>
    <row r="295" spans="1:55">
      <c r="I295" s="444"/>
      <c r="O295" s="444"/>
      <c r="Q295" s="444"/>
      <c r="Y295" s="444"/>
      <c r="AC295" s="444"/>
      <c r="AE295" s="444"/>
      <c r="AF295" s="444"/>
      <c r="AK295" s="444"/>
      <c r="AN295" s="444"/>
      <c r="AO295" s="444"/>
      <c r="AR295" s="444"/>
      <c r="AS295" s="444"/>
    </row>
    <row r="296" spans="1:55">
      <c r="Y296" s="444"/>
      <c r="Z296" s="444"/>
      <c r="AC296" s="444"/>
      <c r="AI296" s="444"/>
      <c r="AM296" s="444"/>
      <c r="AN296" s="444"/>
      <c r="AT296" s="444"/>
    </row>
    <row r="297" spans="1:55">
      <c r="H297" s="444"/>
      <c r="K297" s="444"/>
      <c r="T297" s="444"/>
      <c r="AC297" s="444"/>
      <c r="AE297" s="444"/>
      <c r="AF297" s="444"/>
      <c r="AH297" s="444"/>
      <c r="AM297" s="444"/>
      <c r="AN297" s="444"/>
      <c r="AP297" s="444"/>
      <c r="AQ297" s="444"/>
      <c r="AR297" s="444"/>
      <c r="AS297" s="444"/>
      <c r="AT297" s="444"/>
      <c r="AU297" s="444"/>
      <c r="AV297" s="444"/>
      <c r="AW297" s="444"/>
      <c r="AX297" s="444"/>
      <c r="AY297" s="444"/>
      <c r="AZ297" s="444"/>
      <c r="BA297" s="444"/>
      <c r="BB297" s="444"/>
      <c r="BC297" s="444"/>
    </row>
    <row r="298" spans="1:55">
      <c r="B298" s="445"/>
      <c r="J298" s="444"/>
      <c r="Q298" s="444"/>
      <c r="T298" s="444"/>
      <c r="X298" s="444"/>
      <c r="Y298" s="444"/>
      <c r="AA298" s="444"/>
      <c r="AC298" s="444"/>
      <c r="AE298" s="444"/>
      <c r="AF298" s="444"/>
      <c r="AH298" s="444"/>
      <c r="AJ298" s="444"/>
      <c r="AK298" s="444"/>
      <c r="AN298" s="444"/>
      <c r="AO298" s="444"/>
    </row>
    <row r="299" spans="1:55">
      <c r="G299" s="444"/>
      <c r="O299" s="444"/>
      <c r="T299" s="444"/>
      <c r="V299" s="444"/>
      <c r="Y299" s="444"/>
      <c r="AF299" s="444"/>
      <c r="AG299" s="444"/>
      <c r="AH299" s="444"/>
    </row>
    <row r="300" spans="1:55">
      <c r="J300" s="444"/>
      <c r="L300" s="444"/>
      <c r="R300" s="444"/>
      <c r="V300" s="444"/>
      <c r="Y300" s="444"/>
      <c r="AE300" s="444"/>
      <c r="AG300" s="444"/>
      <c r="AJ300" s="444"/>
      <c r="AM300" s="444"/>
      <c r="AN300" s="444"/>
    </row>
    <row r="301" spans="1:55">
      <c r="C301" s="444"/>
      <c r="G301" s="444"/>
      <c r="K301" s="444"/>
      <c r="O301" s="444"/>
      <c r="Q301" s="444"/>
      <c r="Y301" s="444"/>
      <c r="Z301" s="444"/>
      <c r="AA301" s="444"/>
      <c r="AC301" s="444"/>
    </row>
    <row r="302" spans="1:55">
      <c r="B302" s="444"/>
      <c r="G302" s="444"/>
      <c r="J302" s="444"/>
      <c r="L302" s="444"/>
      <c r="N302" s="445"/>
      <c r="AH302" s="444"/>
      <c r="AI302" s="444"/>
    </row>
    <row r="303" spans="1:55">
      <c r="D303" s="444"/>
      <c r="F303" s="444"/>
      <c r="Y303" s="444"/>
      <c r="Z303" s="444"/>
      <c r="AC303" s="444"/>
      <c r="AE303" s="444"/>
      <c r="AH303" s="444"/>
      <c r="AJ303" s="444"/>
      <c r="AK303" s="444"/>
      <c r="AN303" s="444"/>
      <c r="AO303" s="444"/>
      <c r="AT303" s="444"/>
    </row>
    <row r="304" spans="1:55">
      <c r="I304" s="444"/>
      <c r="P304" s="444"/>
      <c r="T304" s="444"/>
      <c r="Y304" s="444"/>
      <c r="AG304" s="444"/>
      <c r="AK304" s="444"/>
      <c r="AN304" s="444"/>
      <c r="AR304" s="444"/>
      <c r="AS304" s="444"/>
    </row>
    <row r="305" spans="2:55">
      <c r="D305" s="445"/>
      <c r="L305" s="444"/>
      <c r="Y305" s="444"/>
      <c r="Z305" s="444"/>
      <c r="AC305" s="444"/>
      <c r="AE305" s="444"/>
      <c r="AO305" s="444"/>
      <c r="AT305" s="444"/>
    </row>
    <row r="306" spans="2:55">
      <c r="G306" s="444"/>
      <c r="L306" s="444"/>
      <c r="N306" s="444"/>
      <c r="Q306" s="444"/>
      <c r="Y306" s="444"/>
      <c r="Z306" s="444"/>
      <c r="AE306" s="444"/>
      <c r="AF306" s="444"/>
      <c r="AJ306" s="444"/>
      <c r="AK306" s="444"/>
      <c r="AN306" s="444"/>
      <c r="AR306" s="444"/>
      <c r="AS306" s="444"/>
    </row>
    <row r="307" spans="2:55">
      <c r="G307" s="444"/>
      <c r="H307" s="444"/>
      <c r="I307" s="444"/>
      <c r="K307" s="444"/>
      <c r="L307" s="444"/>
      <c r="O307" s="444"/>
      <c r="Z307" s="444"/>
      <c r="AA307" s="444"/>
      <c r="AE307" s="444"/>
      <c r="AJ307" s="444"/>
      <c r="AN307" s="444"/>
      <c r="AT307" s="444"/>
      <c r="AU307" s="444"/>
      <c r="AV307" s="444"/>
      <c r="AW307" s="444"/>
      <c r="AX307" s="444"/>
      <c r="AY307" s="444"/>
      <c r="AZ307" s="444"/>
      <c r="BA307" s="444"/>
      <c r="BB307" s="444"/>
      <c r="BC307" s="444"/>
    </row>
    <row r="308" spans="2:55">
      <c r="F308" s="444"/>
      <c r="Y308" s="444"/>
      <c r="AA308" s="444"/>
      <c r="AC308" s="444"/>
      <c r="AF308" s="444"/>
      <c r="AJ308" s="444"/>
      <c r="AP308" s="444"/>
      <c r="AQ308" s="444"/>
      <c r="AR308" s="444"/>
      <c r="AS308" s="444"/>
      <c r="AT308" s="444"/>
      <c r="AU308" s="444"/>
      <c r="AV308" s="444"/>
      <c r="AW308" s="444"/>
      <c r="AX308" s="444"/>
      <c r="AY308" s="444"/>
      <c r="AZ308" s="444"/>
      <c r="BA308" s="444"/>
      <c r="BB308" s="444"/>
      <c r="BC308" s="444"/>
    </row>
    <row r="309" spans="2:55">
      <c r="F309" s="444"/>
      <c r="I309" s="442"/>
      <c r="J309" s="444"/>
      <c r="M309" s="444"/>
      <c r="N309" s="444"/>
      <c r="U309" s="444"/>
      <c r="Z309" s="444"/>
      <c r="AC309" s="444"/>
      <c r="AE309" s="444"/>
      <c r="AH309" s="444"/>
      <c r="AL309" s="444"/>
      <c r="AP309" s="444"/>
      <c r="AQ309" s="444"/>
      <c r="AR309" s="444"/>
      <c r="AS309" s="444"/>
      <c r="AT309" s="444"/>
      <c r="AU309" s="444"/>
      <c r="AV309" s="444"/>
      <c r="AW309" s="444"/>
      <c r="AX309" s="444"/>
      <c r="AY309" s="444"/>
      <c r="AZ309" s="444"/>
      <c r="BA309" s="444"/>
      <c r="BB309" s="444"/>
      <c r="BC309" s="444"/>
    </row>
    <row r="310" spans="2:55">
      <c r="T310" s="444"/>
      <c r="V310" s="444"/>
      <c r="Y310" s="444"/>
      <c r="Z310" s="444"/>
      <c r="AC310" s="445"/>
      <c r="AE310" s="444"/>
      <c r="AJ310" s="444"/>
      <c r="AO310" s="444"/>
      <c r="AT310" s="444"/>
      <c r="AU310" s="444"/>
      <c r="AV310" s="444"/>
      <c r="AW310" s="444"/>
      <c r="AX310" s="444"/>
      <c r="AY310" s="444"/>
      <c r="AZ310" s="444"/>
      <c r="BA310" s="444"/>
      <c r="BB310" s="444"/>
      <c r="BC310" s="444"/>
    </row>
    <row r="311" spans="2:55">
      <c r="H311" s="444"/>
      <c r="L311" s="444"/>
      <c r="P311" s="444"/>
      <c r="Z311" s="444"/>
      <c r="AA311" s="444"/>
      <c r="AE311" s="444"/>
      <c r="AF311" s="444"/>
      <c r="AN311" s="444"/>
      <c r="AT311" s="444"/>
    </row>
    <row r="312" spans="2:55">
      <c r="D312" s="444"/>
      <c r="O312" s="444"/>
      <c r="V312" s="444"/>
      <c r="X312" s="444"/>
      <c r="Z312" s="444"/>
      <c r="AA312" s="444"/>
      <c r="AB312" s="444"/>
      <c r="AE312" s="444"/>
      <c r="AJ312" s="442"/>
      <c r="AK312" s="444"/>
      <c r="AN312" s="444"/>
    </row>
    <row r="313" spans="2:55">
      <c r="G313" s="444"/>
      <c r="H313" s="444"/>
      <c r="J313" s="444"/>
      <c r="N313" s="444"/>
      <c r="Q313" s="444"/>
      <c r="AA313" s="444"/>
      <c r="AB313" s="444"/>
      <c r="AC313" s="444"/>
      <c r="AJ313" s="444"/>
      <c r="AK313" s="444"/>
      <c r="AM313" s="444"/>
      <c r="AN313" s="444"/>
      <c r="AP313" s="444"/>
      <c r="AQ313" s="444"/>
      <c r="AR313" s="444"/>
      <c r="AS313" s="444"/>
      <c r="AT313" s="444"/>
      <c r="AU313" s="444"/>
      <c r="AV313" s="444"/>
      <c r="AW313" s="444"/>
      <c r="AX313" s="444"/>
      <c r="AY313" s="444"/>
      <c r="AZ313" s="444"/>
      <c r="BA313" s="444"/>
      <c r="BB313" s="444"/>
      <c r="BC313" s="444"/>
    </row>
    <row r="314" spans="2:55">
      <c r="N314" s="444"/>
      <c r="Q314" s="444"/>
      <c r="X314" s="444"/>
      <c r="Z314" s="444"/>
      <c r="AA314" s="444"/>
      <c r="AE314" s="444"/>
      <c r="AH314" s="444"/>
      <c r="AK314" s="444"/>
      <c r="AN314" s="444"/>
      <c r="AP314" s="444"/>
      <c r="AT314" s="444"/>
    </row>
    <row r="315" spans="2:55">
      <c r="D315" s="444"/>
      <c r="T315" s="444"/>
      <c r="AB315" s="444"/>
    </row>
    <row r="316" spans="2:55">
      <c r="C316" s="444"/>
      <c r="Q316" s="444"/>
      <c r="U316" s="444"/>
      <c r="V316" s="444"/>
      <c r="Y316" s="444"/>
      <c r="AE316" s="444"/>
      <c r="AF316" s="444"/>
      <c r="AK316" s="444"/>
      <c r="AN316" s="444"/>
      <c r="AP316" s="444"/>
      <c r="AR316" s="444"/>
      <c r="AS316" s="444"/>
    </row>
    <row r="317" spans="2:55">
      <c r="Q317" s="444"/>
      <c r="Y317" s="444"/>
      <c r="AA317" s="444"/>
      <c r="AB317" s="444"/>
      <c r="AC317" s="444"/>
      <c r="AK317" s="444"/>
      <c r="AN317" s="444"/>
      <c r="AO317" s="444"/>
      <c r="AP317" s="444"/>
    </row>
    <row r="318" spans="2:55">
      <c r="B318" s="444"/>
      <c r="F318" s="444"/>
      <c r="R318" s="444"/>
      <c r="AB318" s="444"/>
      <c r="AE318" s="444"/>
      <c r="AI318" s="444"/>
      <c r="AJ318" s="444"/>
      <c r="AK318" s="444"/>
      <c r="AN318" s="444"/>
    </row>
    <row r="319" spans="2:55">
      <c r="N319" s="444"/>
      <c r="V319" s="444"/>
      <c r="X319" s="444"/>
      <c r="AA319" s="444"/>
      <c r="AC319" s="444"/>
      <c r="AJ319" s="444"/>
      <c r="AN319" s="444"/>
      <c r="AR319" s="444"/>
      <c r="AS319" s="444"/>
    </row>
    <row r="320" spans="2:55">
      <c r="J320" s="445"/>
      <c r="Q320" s="444"/>
      <c r="Y320" s="444"/>
      <c r="AH320" s="444"/>
      <c r="AN320" s="444"/>
      <c r="AT320" s="444"/>
      <c r="AU320" s="444"/>
      <c r="AV320" s="444"/>
      <c r="AW320" s="444"/>
      <c r="AX320" s="444"/>
      <c r="AY320" s="444"/>
      <c r="AZ320" s="444"/>
      <c r="BA320" s="444"/>
      <c r="BB320" s="444"/>
      <c r="BC320" s="444"/>
    </row>
    <row r="321" spans="4:55">
      <c r="O321" s="444"/>
      <c r="Q321" s="444"/>
      <c r="R321" s="444"/>
      <c r="AC321" s="444"/>
      <c r="AE321" s="444"/>
      <c r="AF321" s="444"/>
      <c r="AG321" s="444"/>
      <c r="AH321" s="444"/>
      <c r="AK321" s="444"/>
      <c r="AN321" s="444"/>
      <c r="AP321" s="444"/>
      <c r="AQ321" s="444"/>
      <c r="AR321" s="444"/>
      <c r="AS321" s="444"/>
      <c r="AT321" s="444"/>
      <c r="AU321" s="444"/>
      <c r="AV321" s="444"/>
      <c r="AW321" s="444"/>
      <c r="AX321" s="444"/>
      <c r="AY321" s="444"/>
      <c r="AZ321" s="444"/>
      <c r="BA321" s="444"/>
      <c r="BB321" s="444"/>
      <c r="BC321" s="444"/>
    </row>
    <row r="322" spans="4:55">
      <c r="I322" s="444"/>
      <c r="P322" s="444"/>
      <c r="Q322" s="444"/>
      <c r="Y322" s="444"/>
      <c r="AG322" s="444"/>
      <c r="AH322" s="444"/>
      <c r="AM322" s="444"/>
      <c r="AN322" s="444"/>
      <c r="AO322" s="444"/>
      <c r="AP322" s="444"/>
      <c r="AQ322" s="444"/>
      <c r="AR322" s="444"/>
      <c r="AS322" s="444"/>
      <c r="AT322" s="444"/>
      <c r="AU322" s="444"/>
      <c r="AV322" s="444"/>
      <c r="AW322" s="444"/>
      <c r="AX322" s="444"/>
      <c r="AY322" s="444"/>
      <c r="AZ322" s="444"/>
      <c r="BA322" s="444"/>
      <c r="BB322" s="444"/>
      <c r="BC322" s="444"/>
    </row>
    <row r="323" spans="4:55">
      <c r="V323" s="444"/>
      <c r="Y323" s="444"/>
      <c r="Z323" s="444"/>
      <c r="AA323" s="444"/>
      <c r="AE323" s="444"/>
      <c r="AJ323" s="444"/>
      <c r="AN323" s="444"/>
      <c r="AT323" s="444"/>
    </row>
    <row r="324" spans="4:55">
      <c r="G324" s="444"/>
      <c r="K324" s="444"/>
      <c r="Z324" s="444"/>
      <c r="AC324" s="444"/>
      <c r="AH324" s="444"/>
      <c r="AN324" s="444"/>
      <c r="AO324" s="444"/>
      <c r="AP324" s="444"/>
    </row>
    <row r="325" spans="4:55">
      <c r="F325" s="444"/>
      <c r="P325" s="444"/>
      <c r="Z325" s="444"/>
      <c r="AB325" s="444"/>
      <c r="AF325" s="444"/>
      <c r="AJ325" s="444"/>
      <c r="AN325" s="444"/>
      <c r="AP325" s="444"/>
      <c r="AQ325" s="444"/>
      <c r="AR325" s="444"/>
      <c r="AS325" s="444"/>
      <c r="AT325" s="444"/>
      <c r="AU325" s="444"/>
      <c r="AV325" s="444"/>
      <c r="AW325" s="444"/>
      <c r="AX325" s="444"/>
      <c r="AY325" s="444"/>
      <c r="AZ325" s="444"/>
      <c r="BA325" s="444"/>
      <c r="BB325" s="444"/>
      <c r="BC325" s="444"/>
    </row>
    <row r="326" spans="4:55">
      <c r="G326" s="444"/>
      <c r="I326" s="444"/>
      <c r="V326" s="444"/>
      <c r="Y326" s="444"/>
      <c r="AA326" s="444"/>
      <c r="AC326" s="444"/>
    </row>
    <row r="327" spans="4:55">
      <c r="L327" s="444"/>
      <c r="P327" s="444"/>
      <c r="Q327" s="444"/>
      <c r="V327" s="444"/>
      <c r="Y327" s="444"/>
      <c r="Z327" s="444"/>
      <c r="AC327" s="444"/>
      <c r="AG327" s="444"/>
      <c r="AK327" s="444"/>
      <c r="AM327" s="444"/>
      <c r="AN327" s="444"/>
      <c r="AP327" s="444"/>
      <c r="AQ327" s="444"/>
      <c r="AR327" s="444"/>
      <c r="AS327" s="444"/>
      <c r="AT327" s="444"/>
      <c r="AU327" s="444"/>
      <c r="AV327" s="444"/>
      <c r="AW327" s="444"/>
      <c r="AX327" s="444"/>
      <c r="AY327" s="444"/>
      <c r="AZ327" s="444"/>
      <c r="BA327" s="444"/>
      <c r="BB327" s="444"/>
      <c r="BC327" s="444"/>
    </row>
    <row r="328" spans="4:55">
      <c r="J328" s="444"/>
      <c r="L328" s="444"/>
      <c r="Q328" s="444"/>
      <c r="T328" s="444"/>
      <c r="Z328" s="444"/>
      <c r="AB328" s="444"/>
      <c r="AC328" s="444"/>
      <c r="AE328" s="444"/>
      <c r="AJ328" s="444"/>
      <c r="AK328" s="444"/>
      <c r="AN328" s="444"/>
      <c r="AP328" s="444"/>
      <c r="AQ328" s="444"/>
      <c r="AR328" s="444"/>
      <c r="AS328" s="444"/>
      <c r="AT328" s="444"/>
      <c r="AU328" s="444"/>
      <c r="AV328" s="444"/>
      <c r="AW328" s="444"/>
      <c r="AX328" s="444"/>
      <c r="AY328" s="444"/>
      <c r="AZ328" s="444"/>
      <c r="BA328" s="444"/>
      <c r="BB328" s="444"/>
      <c r="BC328" s="444"/>
    </row>
    <row r="329" spans="4:55">
      <c r="D329" s="444"/>
      <c r="F329" s="444"/>
      <c r="Q329" s="444"/>
      <c r="V329" s="444"/>
      <c r="AA329" s="444"/>
      <c r="AF329" s="444"/>
      <c r="AK329" s="444"/>
      <c r="AN329" s="444"/>
      <c r="AT329" s="444"/>
      <c r="AU329" s="444"/>
      <c r="AV329" s="444"/>
      <c r="AW329" s="444"/>
      <c r="AX329" s="444"/>
      <c r="AY329" s="444"/>
      <c r="AZ329" s="444"/>
      <c r="BA329" s="444"/>
      <c r="BB329" s="444"/>
      <c r="BC329" s="444"/>
    </row>
    <row r="330" spans="4:55">
      <c r="Q330" s="444"/>
      <c r="Y330" s="444"/>
      <c r="Z330" s="444"/>
      <c r="AB330" s="444"/>
      <c r="AE330" s="444"/>
      <c r="AH330" s="444"/>
      <c r="AK330" s="444"/>
      <c r="AM330" s="444"/>
      <c r="AO330" s="444"/>
      <c r="AP330" s="444"/>
    </row>
    <row r="331" spans="4:55">
      <c r="F331" s="444"/>
      <c r="N331" s="444"/>
      <c r="O331" s="444"/>
      <c r="Q331" s="444"/>
      <c r="Y331" s="444"/>
      <c r="Z331" s="444"/>
      <c r="AC331" s="444"/>
      <c r="AH331" s="444"/>
      <c r="AJ331" s="444"/>
      <c r="AN331" s="444"/>
      <c r="AR331" s="444"/>
      <c r="AS331" s="444"/>
    </row>
    <row r="332" spans="4:55">
      <c r="F332" s="444"/>
      <c r="G332" s="444"/>
      <c r="AA332" s="444"/>
      <c r="AB332" s="444"/>
      <c r="AG332" s="444"/>
      <c r="AI332" s="444"/>
      <c r="AJ332" s="444"/>
      <c r="AN332" s="444"/>
      <c r="AP332" s="444"/>
    </row>
    <row r="333" spans="4:55">
      <c r="F333" s="444"/>
      <c r="N333" s="444"/>
      <c r="P333" s="444"/>
      <c r="AC333" s="444"/>
      <c r="AE333" s="444"/>
      <c r="AH333" s="444"/>
      <c r="AO333" s="444"/>
      <c r="AP333" s="444"/>
      <c r="AQ333" s="444"/>
      <c r="AR333" s="444"/>
      <c r="AS333" s="444"/>
      <c r="AT333" s="444"/>
      <c r="AU333" s="444"/>
      <c r="AV333" s="444"/>
      <c r="AW333" s="444"/>
      <c r="AX333" s="444"/>
      <c r="AY333" s="444"/>
      <c r="AZ333" s="444"/>
      <c r="BA333" s="444"/>
      <c r="BB333" s="444"/>
      <c r="BC333" s="444"/>
    </row>
    <row r="334" spans="4:55">
      <c r="F334" s="444"/>
      <c r="L334" s="444"/>
      <c r="N334" s="444"/>
      <c r="V334" s="444"/>
      <c r="Y334" s="444"/>
      <c r="AE334" s="444"/>
      <c r="AH334" s="444"/>
      <c r="AI334" s="444"/>
      <c r="AK334" s="444"/>
      <c r="AM334" s="444"/>
      <c r="AN334" s="444"/>
      <c r="AO334" s="444"/>
      <c r="AR334" s="444"/>
      <c r="AS334" s="444"/>
    </row>
    <row r="335" spans="4:55">
      <c r="D335" s="444"/>
      <c r="F335" s="444"/>
      <c r="J335" s="444"/>
      <c r="K335" s="444"/>
      <c r="L335" s="444"/>
      <c r="P335" s="444"/>
      <c r="Q335" s="444"/>
      <c r="Y335" s="444"/>
      <c r="Z335" s="444"/>
      <c r="AH335" s="444"/>
      <c r="AI335" s="444"/>
      <c r="AR335" s="444"/>
      <c r="AS335" s="444"/>
      <c r="AT335" s="444"/>
    </row>
    <row r="336" spans="4:55">
      <c r="F336" s="444"/>
      <c r="I336" s="444"/>
      <c r="U336" s="444"/>
      <c r="V336" s="444"/>
      <c r="Z336" s="444"/>
      <c r="AA336" s="444"/>
      <c r="AE336" s="444"/>
      <c r="AJ336" s="444"/>
      <c r="AK336" s="444"/>
      <c r="AN336" s="444"/>
    </row>
    <row r="337" spans="1:55">
      <c r="A337" s="252"/>
      <c r="I337" s="444"/>
      <c r="AA337" s="444"/>
      <c r="AG337" s="444"/>
      <c r="AH337" s="444"/>
      <c r="AJ337" s="444"/>
      <c r="AK337" s="444"/>
      <c r="AL337" s="444"/>
      <c r="AN337" s="444"/>
      <c r="AP337" s="444"/>
    </row>
    <row r="338" spans="1:55">
      <c r="I338" s="444"/>
      <c r="J338" s="444"/>
      <c r="L338" s="444"/>
      <c r="N338" s="444"/>
      <c r="Q338" s="444"/>
      <c r="Y338" s="444"/>
      <c r="Z338" s="444"/>
      <c r="AA338" s="444"/>
      <c r="AF338" s="444"/>
      <c r="AN338" s="444"/>
    </row>
    <row r="339" spans="1:55">
      <c r="K339" s="444"/>
      <c r="U339" s="444"/>
      <c r="V339" s="444"/>
      <c r="Y339" s="444"/>
      <c r="AA339" s="444"/>
      <c r="AC339" s="444"/>
      <c r="AF339" s="444"/>
      <c r="AH339" s="444"/>
      <c r="AK339" s="444"/>
      <c r="AN339" s="444"/>
      <c r="AT339" s="444"/>
    </row>
    <row r="340" spans="1:55">
      <c r="F340" s="444"/>
      <c r="J340" s="444"/>
      <c r="M340" s="444"/>
      <c r="V340" s="444"/>
      <c r="Y340" s="444"/>
      <c r="AA340" s="444"/>
      <c r="AG340" s="444"/>
      <c r="AH340" s="444"/>
      <c r="AJ340" s="444"/>
      <c r="AN340" s="444"/>
      <c r="AR340" s="444"/>
      <c r="AS340" s="444"/>
    </row>
    <row r="341" spans="1:55">
      <c r="G341" s="444"/>
      <c r="T341" s="444"/>
      <c r="Z341" s="444"/>
      <c r="AA341" s="444"/>
      <c r="AB341" s="444"/>
      <c r="AE341" s="444"/>
      <c r="AJ341" s="444"/>
      <c r="AN341" s="444"/>
    </row>
    <row r="342" spans="1:55">
      <c r="U342" s="444"/>
      <c r="AB342" s="444"/>
      <c r="AE342" s="444"/>
      <c r="AF342" s="444"/>
      <c r="AG342" s="444"/>
      <c r="AJ342" s="444"/>
      <c r="AK342" s="444"/>
      <c r="AL342" s="444"/>
      <c r="AN342" s="444"/>
      <c r="AT342" s="444"/>
      <c r="AU342" s="444"/>
      <c r="AV342" s="444"/>
      <c r="AW342" s="444"/>
      <c r="AX342" s="444"/>
      <c r="AY342" s="444"/>
      <c r="AZ342" s="444"/>
      <c r="BA342" s="444"/>
      <c r="BB342" s="444"/>
      <c r="BC342" s="444"/>
    </row>
    <row r="343" spans="1:55">
      <c r="G343" s="444"/>
      <c r="P343" s="444"/>
      <c r="Y343" s="444"/>
      <c r="AC343" s="444"/>
      <c r="AJ343" s="444"/>
      <c r="AT343" s="444"/>
      <c r="AU343" s="444"/>
      <c r="AV343" s="444"/>
      <c r="AW343" s="444"/>
      <c r="AX343" s="444"/>
      <c r="AY343" s="444"/>
      <c r="AZ343" s="444"/>
      <c r="BA343" s="444"/>
      <c r="BB343" s="444"/>
      <c r="BC343" s="444"/>
    </row>
    <row r="344" spans="1:55">
      <c r="G344" s="444"/>
      <c r="AE344" s="444"/>
      <c r="AH344" s="444"/>
      <c r="AJ344" s="444"/>
      <c r="AL344" s="444"/>
      <c r="AP344" s="444"/>
      <c r="AR344" s="444"/>
    </row>
    <row r="345" spans="1:55">
      <c r="N345" s="444"/>
      <c r="AP345" s="444"/>
      <c r="AT345" s="444"/>
      <c r="AU345" s="444"/>
      <c r="AV345" s="444"/>
      <c r="AW345" s="444"/>
      <c r="AX345" s="444"/>
      <c r="AY345" s="444"/>
      <c r="AZ345" s="444"/>
      <c r="BA345" s="444"/>
      <c r="BB345" s="444"/>
      <c r="BC345" s="444"/>
    </row>
    <row r="346" spans="1:55">
      <c r="F346" s="444"/>
      <c r="G346" s="444"/>
      <c r="L346" s="444"/>
      <c r="Q346" s="444"/>
      <c r="Y346" s="444"/>
      <c r="AE346" s="444"/>
      <c r="AF346" s="444"/>
      <c r="AI346" s="444"/>
      <c r="AJ346" s="444"/>
      <c r="AK346" s="444"/>
      <c r="AR346" s="444"/>
      <c r="AS346" s="444"/>
    </row>
    <row r="347" spans="1:55">
      <c r="O347" s="444"/>
      <c r="Z347" s="444"/>
      <c r="AE347" s="444"/>
      <c r="AH347" s="444"/>
      <c r="AM347" s="444"/>
      <c r="AN347" s="444"/>
      <c r="AO347" s="444"/>
      <c r="AP347" s="444"/>
      <c r="AQ347" s="444"/>
      <c r="AR347" s="444"/>
      <c r="AS347" s="444"/>
      <c r="AT347" s="444"/>
      <c r="AU347" s="444"/>
      <c r="AV347" s="444"/>
      <c r="AW347" s="444"/>
      <c r="AX347" s="444"/>
      <c r="AY347" s="444"/>
      <c r="AZ347" s="444"/>
      <c r="BA347" s="444"/>
      <c r="BB347" s="444"/>
      <c r="BC347" s="444"/>
    </row>
    <row r="348" spans="1:55">
      <c r="L348" s="444"/>
      <c r="V348" s="444"/>
      <c r="AH348" s="444"/>
      <c r="AK348" s="444"/>
      <c r="AM348" s="444"/>
      <c r="AP348" s="444"/>
      <c r="AQ348" s="444"/>
      <c r="AR348" s="444"/>
      <c r="AS348" s="444"/>
      <c r="AT348" s="444"/>
      <c r="AU348" s="444"/>
      <c r="AV348" s="444"/>
      <c r="AW348" s="444"/>
      <c r="AX348" s="444"/>
      <c r="AY348" s="444"/>
      <c r="AZ348" s="444"/>
      <c r="BA348" s="444"/>
      <c r="BB348" s="444"/>
      <c r="BC348" s="444"/>
    </row>
    <row r="349" spans="1:55">
      <c r="Y349" s="444"/>
      <c r="AE349" s="444"/>
      <c r="AH349" s="444"/>
      <c r="AI349" s="444"/>
      <c r="AJ349" s="444"/>
      <c r="AN349" s="444"/>
      <c r="AO349" s="444"/>
      <c r="AR349" s="444"/>
    </row>
    <row r="350" spans="1:55">
      <c r="F350" s="444"/>
      <c r="M350" s="444"/>
      <c r="Q350" s="444"/>
      <c r="Y350" s="444"/>
      <c r="Z350" s="444"/>
      <c r="AA350" s="445"/>
      <c r="AC350" s="444"/>
      <c r="AH350" s="444"/>
      <c r="AJ350" s="444"/>
      <c r="AK350" s="444"/>
      <c r="AM350" s="444"/>
      <c r="AR350" s="444"/>
      <c r="AS350" s="444"/>
    </row>
    <row r="351" spans="1:55">
      <c r="H351" s="444"/>
      <c r="L351" s="444"/>
      <c r="R351" s="444"/>
      <c r="U351" s="444"/>
      <c r="V351" s="444"/>
      <c r="Y351" s="444"/>
      <c r="Z351" s="444"/>
      <c r="AE351" s="444"/>
      <c r="AH351" s="444"/>
      <c r="AJ351" s="444"/>
    </row>
    <row r="352" spans="1:55">
      <c r="R352" s="444"/>
      <c r="AF352" s="444"/>
      <c r="AN352" s="444"/>
      <c r="AP352" s="444"/>
      <c r="AQ352" s="444"/>
      <c r="AR352" s="444"/>
      <c r="AS352" s="444"/>
      <c r="AT352" s="444"/>
      <c r="AU352" s="444"/>
      <c r="AV352" s="444"/>
      <c r="AW352" s="444"/>
      <c r="AX352" s="444"/>
      <c r="AY352" s="444"/>
      <c r="AZ352" s="444"/>
      <c r="BA352" s="444"/>
      <c r="BB352" s="444"/>
      <c r="BC352" s="444"/>
    </row>
    <row r="353" spans="3:55">
      <c r="L353" s="444"/>
      <c r="Q353" s="444"/>
      <c r="V353" s="444"/>
      <c r="Z353" s="444"/>
      <c r="AA353" s="444"/>
      <c r="AG353" s="444"/>
      <c r="AJ353" s="444"/>
      <c r="AN353" s="444"/>
    </row>
    <row r="354" spans="3:55">
      <c r="H354" s="444"/>
      <c r="I354" s="444"/>
      <c r="J354" s="444"/>
      <c r="N354" s="444"/>
      <c r="U354" s="444"/>
      <c r="Y354" s="444"/>
      <c r="Z354" s="444"/>
      <c r="AC354" s="444"/>
      <c r="AG354" s="444"/>
      <c r="AI354" s="444"/>
      <c r="AT354" s="444"/>
    </row>
    <row r="355" spans="3:55">
      <c r="F355" s="444"/>
      <c r="G355" s="444"/>
      <c r="M355" s="444"/>
      <c r="P355" s="444"/>
      <c r="Q355" s="444"/>
      <c r="V355" s="444"/>
      <c r="AA355" s="444"/>
      <c r="AB355" s="444"/>
      <c r="AC355" s="444"/>
      <c r="AN355" s="444"/>
      <c r="AP355" s="444"/>
      <c r="AR355" s="444"/>
    </row>
    <row r="356" spans="3:55">
      <c r="J356" s="444"/>
      <c r="Q356" s="444"/>
      <c r="AA356" s="444"/>
      <c r="AC356" s="444"/>
      <c r="AE356" s="444"/>
      <c r="AF356" s="444"/>
      <c r="AJ356" s="444"/>
      <c r="AN356" s="444"/>
      <c r="AO356" s="444"/>
      <c r="AT356" s="444"/>
      <c r="AU356" s="444"/>
      <c r="AV356" s="444"/>
      <c r="AW356" s="444"/>
      <c r="AX356" s="444"/>
      <c r="AY356" s="444"/>
      <c r="AZ356" s="444"/>
      <c r="BA356" s="444"/>
      <c r="BB356" s="444"/>
      <c r="BC356" s="444"/>
    </row>
    <row r="357" spans="3:55">
      <c r="G357" s="444"/>
      <c r="N357" s="444"/>
      <c r="T357" s="444"/>
      <c r="Y357" s="444"/>
      <c r="AB357" s="444"/>
      <c r="AE357" s="444"/>
      <c r="AF357" s="444"/>
      <c r="AH357" s="444"/>
      <c r="AJ357" s="444"/>
      <c r="AK357" s="444"/>
      <c r="AN357" s="444"/>
      <c r="AO357" s="444"/>
      <c r="AP357" s="444"/>
    </row>
    <row r="358" spans="3:55">
      <c r="P358" s="444"/>
      <c r="Q358" s="444"/>
      <c r="Z358" s="444"/>
      <c r="AA358" s="444"/>
      <c r="AH358" s="444"/>
      <c r="AI358" s="444"/>
      <c r="AJ358" s="444"/>
      <c r="AM358" s="444"/>
      <c r="AT358" s="444"/>
      <c r="AU358" s="444"/>
      <c r="AV358" s="444"/>
      <c r="AW358" s="444"/>
      <c r="AX358" s="444"/>
      <c r="AY358" s="444"/>
      <c r="AZ358" s="444"/>
      <c r="BA358" s="444"/>
      <c r="BB358" s="444"/>
      <c r="BC358" s="444"/>
    </row>
    <row r="359" spans="3:55">
      <c r="K359" s="444"/>
      <c r="U359" s="444"/>
      <c r="V359" s="444"/>
      <c r="Y359" s="444"/>
      <c r="AA359" s="444"/>
      <c r="AB359" s="444"/>
      <c r="AH359" s="444"/>
      <c r="AJ359" s="444"/>
      <c r="AK359" s="444"/>
      <c r="AN359" s="445"/>
      <c r="AT359" s="444"/>
      <c r="AU359" s="444"/>
      <c r="AV359" s="444"/>
      <c r="AW359" s="444"/>
      <c r="AX359" s="444"/>
      <c r="AY359" s="444"/>
      <c r="AZ359" s="444"/>
      <c r="BA359" s="444"/>
      <c r="BB359" s="444"/>
      <c r="BC359" s="444"/>
    </row>
    <row r="360" spans="3:55">
      <c r="G360" s="444"/>
      <c r="V360" s="444"/>
      <c r="Z360" s="444"/>
      <c r="AC360" s="444"/>
      <c r="AH360" s="444"/>
      <c r="AL360" s="444"/>
      <c r="AN360" s="444"/>
      <c r="AP360" s="444"/>
    </row>
    <row r="361" spans="3:55">
      <c r="F361" s="444"/>
      <c r="L361" s="444"/>
      <c r="N361" s="444"/>
      <c r="Q361" s="444"/>
      <c r="AC361" s="444"/>
      <c r="AH361" s="444"/>
      <c r="AI361" s="444"/>
      <c r="AN361" s="444"/>
      <c r="AO361" s="444"/>
    </row>
    <row r="362" spans="3:55">
      <c r="D362" s="444"/>
      <c r="I362" s="444"/>
      <c r="O362" s="444"/>
      <c r="R362" s="444"/>
      <c r="Y362" s="444"/>
      <c r="Z362" s="444"/>
      <c r="AA362" s="444"/>
      <c r="AI362" s="444"/>
      <c r="AN362" s="444"/>
      <c r="AS362" s="444"/>
      <c r="AT362" s="444"/>
      <c r="AU362" s="444"/>
      <c r="AV362" s="444"/>
      <c r="AW362" s="444"/>
      <c r="AX362" s="444"/>
      <c r="AY362" s="444"/>
      <c r="AZ362" s="444"/>
      <c r="BA362" s="444"/>
      <c r="BB362" s="444"/>
      <c r="BC362" s="444"/>
    </row>
    <row r="363" spans="3:55">
      <c r="G363" s="444"/>
      <c r="Y363" s="444"/>
      <c r="AA363" s="444"/>
      <c r="AJ363" s="444"/>
      <c r="AN363" s="444"/>
    </row>
    <row r="364" spans="3:55">
      <c r="F364" s="444"/>
      <c r="Q364" s="444"/>
      <c r="AA364" s="444"/>
      <c r="AC364" s="444"/>
      <c r="AR364" s="444"/>
      <c r="AS364" s="444"/>
      <c r="AT364" s="444"/>
      <c r="AU364" s="444"/>
      <c r="AV364" s="444"/>
      <c r="AW364" s="444"/>
      <c r="AX364" s="444"/>
      <c r="AY364" s="444"/>
      <c r="AZ364" s="444"/>
      <c r="BA364" s="444"/>
      <c r="BB364" s="444"/>
      <c r="BC364" s="444"/>
    </row>
    <row r="365" spans="3:55">
      <c r="C365" s="444"/>
      <c r="X365" s="444"/>
      <c r="Y365" s="444"/>
      <c r="AA365" s="444"/>
      <c r="AC365" s="444"/>
      <c r="AG365" s="444"/>
      <c r="AH365" s="444"/>
      <c r="AI365" s="444"/>
      <c r="AJ365" s="444"/>
      <c r="AT365" s="444"/>
    </row>
    <row r="366" spans="3:55">
      <c r="K366" s="444"/>
      <c r="L366" s="444"/>
      <c r="N366" s="444"/>
      <c r="P366" s="444"/>
      <c r="Q366" s="444"/>
      <c r="Y366" s="444"/>
      <c r="AH366" s="444"/>
      <c r="AN366" s="444"/>
      <c r="AO366" s="444"/>
    </row>
    <row r="367" spans="3:55">
      <c r="K367" s="444"/>
      <c r="Q367" s="444"/>
      <c r="V367" s="444"/>
      <c r="AB367" s="444"/>
      <c r="AJ367" s="444"/>
      <c r="AK367" s="444"/>
      <c r="AN367" s="444"/>
    </row>
    <row r="368" spans="3:55">
      <c r="T368" s="444"/>
      <c r="U368" s="444"/>
      <c r="V368" s="444"/>
      <c r="AC368" s="444"/>
      <c r="AE368" s="444"/>
      <c r="AN368" s="444"/>
      <c r="AO368" s="445"/>
    </row>
    <row r="369" spans="4:55">
      <c r="F369" s="444"/>
      <c r="J369" s="444"/>
      <c r="L369" s="444"/>
      <c r="Y369" s="444"/>
      <c r="Z369" s="444"/>
      <c r="AC369" s="444"/>
      <c r="AL369" s="444"/>
      <c r="AN369" s="444"/>
      <c r="AO369" s="444"/>
    </row>
    <row r="370" spans="4:55">
      <c r="F370" s="444"/>
      <c r="G370" s="445"/>
      <c r="K370" s="444"/>
      <c r="M370" s="444"/>
      <c r="V370" s="444"/>
      <c r="AA370" s="444"/>
      <c r="AB370" s="444"/>
      <c r="AF370" s="444"/>
      <c r="AJ370" s="444"/>
      <c r="AT370" s="444"/>
      <c r="AU370" s="444"/>
      <c r="AV370" s="444"/>
      <c r="AW370" s="444"/>
      <c r="AX370" s="444"/>
      <c r="AY370" s="444"/>
      <c r="AZ370" s="444"/>
      <c r="BA370" s="444"/>
      <c r="BB370" s="444"/>
      <c r="BC370" s="444"/>
    </row>
    <row r="371" spans="4:55">
      <c r="N371" s="444"/>
      <c r="P371" s="444"/>
      <c r="Y371" s="444"/>
      <c r="Z371" s="444"/>
      <c r="AC371" s="444"/>
      <c r="AE371" s="444"/>
      <c r="AH371" s="444"/>
      <c r="AO371" s="444"/>
      <c r="AR371" s="444"/>
      <c r="AT371" s="444"/>
      <c r="AU371" s="444"/>
      <c r="AV371" s="444"/>
      <c r="AW371" s="444"/>
      <c r="AX371" s="444"/>
      <c r="AY371" s="444"/>
      <c r="AZ371" s="444"/>
      <c r="BA371" s="444"/>
      <c r="BB371" s="444"/>
      <c r="BC371" s="444"/>
    </row>
    <row r="372" spans="4:55">
      <c r="G372" s="442"/>
      <c r="M372" s="445"/>
      <c r="AA372" s="444"/>
      <c r="AC372" s="444"/>
      <c r="AE372" s="444"/>
      <c r="AI372" s="444"/>
      <c r="AJ372" s="444"/>
      <c r="AN372" s="444"/>
      <c r="AP372" s="444"/>
      <c r="AT372" s="444"/>
      <c r="AU372" s="444"/>
      <c r="AV372" s="444"/>
      <c r="AW372" s="444"/>
      <c r="AX372" s="444"/>
      <c r="AY372" s="444"/>
      <c r="AZ372" s="444"/>
      <c r="BA372" s="444"/>
      <c r="BB372" s="444"/>
      <c r="BC372" s="444"/>
    </row>
    <row r="373" spans="4:55">
      <c r="Y373" s="444"/>
      <c r="Z373" s="444"/>
      <c r="AA373" s="444"/>
      <c r="AC373" s="444"/>
      <c r="AE373" s="444"/>
      <c r="AH373" s="444"/>
    </row>
    <row r="374" spans="4:55">
      <c r="D374" s="444"/>
      <c r="F374" s="444"/>
      <c r="G374" s="444"/>
      <c r="AA374" s="444"/>
      <c r="AC374" s="444"/>
      <c r="AH374" s="444"/>
      <c r="AJ374" s="444"/>
      <c r="AN374" s="444"/>
      <c r="AO374" s="444"/>
    </row>
    <row r="375" spans="4:55">
      <c r="K375" s="444"/>
      <c r="T375" s="444"/>
      <c r="AB375" s="444"/>
      <c r="AC375" s="444"/>
      <c r="AE375" s="444"/>
      <c r="AF375" s="444"/>
      <c r="AH375" s="444"/>
      <c r="AI375" s="444"/>
      <c r="AJ375" s="444"/>
      <c r="AN375" s="444"/>
      <c r="AR375" s="444"/>
      <c r="AT375" s="444"/>
      <c r="AU375" s="444"/>
      <c r="AV375" s="444"/>
      <c r="AW375" s="444"/>
      <c r="AX375" s="444"/>
      <c r="AY375" s="444"/>
      <c r="AZ375" s="444"/>
      <c r="BA375" s="444"/>
      <c r="BB375" s="444"/>
      <c r="BC375" s="444"/>
    </row>
    <row r="376" spans="4:55">
      <c r="D376" s="444"/>
      <c r="G376" s="444"/>
      <c r="I376" s="444"/>
      <c r="J376" s="444"/>
      <c r="P376" s="444"/>
      <c r="Q376" s="444"/>
      <c r="Z376" s="444"/>
      <c r="AA376" s="444"/>
      <c r="AB376" s="444"/>
      <c r="AC376" s="444"/>
      <c r="AE376" s="444"/>
      <c r="AF376" s="444"/>
      <c r="AI376" s="444"/>
      <c r="AN376" s="444"/>
      <c r="AO376" s="444"/>
      <c r="AR376" s="444"/>
    </row>
    <row r="377" spans="4:55">
      <c r="H377" s="444"/>
      <c r="K377" s="444"/>
      <c r="L377" s="444"/>
      <c r="N377" s="444"/>
      <c r="T377" s="444"/>
      <c r="Y377" s="444"/>
      <c r="AE377" s="444"/>
      <c r="AH377" s="444"/>
      <c r="AP377" s="444"/>
      <c r="AQ377" s="444"/>
      <c r="AR377" s="444"/>
      <c r="AS377" s="444"/>
      <c r="AT377" s="444"/>
      <c r="AU377" s="444"/>
      <c r="AV377" s="444"/>
      <c r="AW377" s="444"/>
      <c r="AX377" s="444"/>
      <c r="AY377" s="444"/>
      <c r="AZ377" s="444"/>
      <c r="BA377" s="444"/>
      <c r="BB377" s="444"/>
      <c r="BC377" s="444"/>
    </row>
    <row r="378" spans="4:55">
      <c r="F378" s="444"/>
      <c r="N378" s="444"/>
      <c r="Y378" s="444"/>
      <c r="AA378" s="444"/>
      <c r="AG378" s="444"/>
      <c r="AI378" s="444"/>
      <c r="AJ378" s="444"/>
      <c r="AP378" s="444"/>
      <c r="AQ378" s="444"/>
      <c r="AR378" s="444"/>
      <c r="AS378" s="444"/>
      <c r="AT378" s="444"/>
      <c r="AU378" s="444"/>
      <c r="AV378" s="444"/>
      <c r="AW378" s="444"/>
      <c r="AX378" s="444"/>
      <c r="AY378" s="444"/>
      <c r="AZ378" s="444"/>
      <c r="BA378" s="444"/>
      <c r="BB378" s="444"/>
      <c r="BC378" s="444"/>
    </row>
    <row r="379" spans="4:55">
      <c r="I379" s="444"/>
      <c r="L379" s="444"/>
      <c r="Q379" s="444"/>
      <c r="X379" s="444"/>
      <c r="AC379" s="444"/>
      <c r="AG379" s="444"/>
      <c r="AN379" s="444"/>
      <c r="AO379" s="444"/>
    </row>
    <row r="380" spans="4:55">
      <c r="F380" s="444"/>
      <c r="G380" s="444"/>
      <c r="K380" s="444"/>
      <c r="Q380" s="444"/>
      <c r="V380" s="444"/>
      <c r="Y380" s="444"/>
      <c r="AE380" s="444"/>
      <c r="AI380" s="444"/>
      <c r="AJ380" s="444"/>
      <c r="AK380" s="444"/>
      <c r="AR380" s="444"/>
    </row>
    <row r="381" spans="4:55">
      <c r="J381" s="444"/>
      <c r="M381" s="444"/>
      <c r="Y381" s="444"/>
      <c r="AC381" s="444"/>
      <c r="AE381" s="444"/>
      <c r="AH381" s="444"/>
      <c r="AO381" s="444"/>
      <c r="AS381" s="444"/>
      <c r="AT381" s="444"/>
      <c r="AU381" s="444"/>
      <c r="AV381" s="444"/>
      <c r="AW381" s="444"/>
      <c r="AX381" s="444"/>
      <c r="AY381" s="444"/>
      <c r="AZ381" s="444"/>
      <c r="BA381" s="444"/>
      <c r="BB381" s="444"/>
      <c r="BC381" s="444"/>
    </row>
    <row r="382" spans="4:55">
      <c r="I382" s="444"/>
      <c r="T382" s="444"/>
      <c r="AH382" s="444"/>
      <c r="AJ382" s="444"/>
      <c r="AK382" s="444"/>
      <c r="AN382" s="444"/>
      <c r="AP382" s="444"/>
      <c r="AT382" s="444"/>
      <c r="AU382" s="444"/>
      <c r="AV382" s="444"/>
      <c r="AW382" s="444"/>
      <c r="AX382" s="444"/>
      <c r="AY382" s="444"/>
      <c r="AZ382" s="444"/>
      <c r="BA382" s="444"/>
      <c r="BB382" s="444"/>
      <c r="BC382" s="444"/>
    </row>
    <row r="383" spans="4:55">
      <c r="F383" s="444"/>
      <c r="L383" s="444"/>
      <c r="N383" s="444"/>
      <c r="Z383" s="444"/>
      <c r="AA383" s="444"/>
      <c r="AH383" s="444"/>
      <c r="AI383" s="444"/>
      <c r="AL383" s="444"/>
      <c r="AN383" s="444"/>
      <c r="AP383" s="444"/>
      <c r="AR383" s="444"/>
      <c r="AS383" s="444"/>
    </row>
    <row r="384" spans="4:55">
      <c r="G384" s="444"/>
      <c r="K384" s="444"/>
      <c r="M384" s="444"/>
      <c r="V384" s="444"/>
      <c r="Z384" s="444"/>
      <c r="AB384" s="444"/>
      <c r="AG384" s="444"/>
      <c r="AH384" s="444"/>
      <c r="AJ384" s="444"/>
      <c r="AK384" s="444"/>
      <c r="AN384" s="444"/>
      <c r="AP384" s="444"/>
      <c r="AQ384" s="444"/>
      <c r="AR384" s="444"/>
      <c r="AS384" s="444"/>
      <c r="AT384" s="444"/>
      <c r="AU384" s="444"/>
      <c r="AV384" s="444"/>
      <c r="AW384" s="444"/>
      <c r="AX384" s="444"/>
      <c r="AY384" s="444"/>
      <c r="AZ384" s="444"/>
      <c r="BA384" s="444"/>
      <c r="BB384" s="444"/>
      <c r="BC384" s="444"/>
    </row>
    <row r="385" spans="4:55">
      <c r="Y385" s="444"/>
      <c r="AB385" s="444"/>
      <c r="AC385" s="444"/>
      <c r="AO385" s="444"/>
      <c r="AT385" s="444"/>
      <c r="AU385" s="444"/>
      <c r="AV385" s="444"/>
      <c r="AW385" s="444"/>
      <c r="AX385" s="444"/>
      <c r="AY385" s="444"/>
      <c r="AZ385" s="444"/>
      <c r="BA385" s="444"/>
      <c r="BB385" s="444"/>
      <c r="BC385" s="444"/>
    </row>
    <row r="386" spans="4:55">
      <c r="F386" s="444"/>
      <c r="J386" s="444"/>
      <c r="R386" s="444"/>
      <c r="Y386" s="444"/>
      <c r="Z386" s="444"/>
      <c r="AA386" s="444"/>
      <c r="AE386" s="444"/>
      <c r="AH386" s="444"/>
      <c r="AK386" s="444"/>
      <c r="AN386" s="444"/>
      <c r="AO386" s="444"/>
      <c r="AT386" s="444"/>
      <c r="AU386" s="444"/>
      <c r="AV386" s="444"/>
      <c r="AW386" s="444"/>
      <c r="AX386" s="444"/>
      <c r="AY386" s="444"/>
      <c r="AZ386" s="444"/>
      <c r="BA386" s="444"/>
      <c r="BB386" s="444"/>
      <c r="BC386" s="444"/>
    </row>
    <row r="387" spans="4:55">
      <c r="M387" s="444"/>
      <c r="T387" s="444"/>
      <c r="W387" s="444"/>
      <c r="AA387" s="444"/>
      <c r="AC387" s="444"/>
      <c r="AE387" s="444"/>
      <c r="AH387" s="444"/>
      <c r="AI387" s="444"/>
      <c r="AN387" s="444"/>
      <c r="AP387" s="444"/>
      <c r="AT387" s="444"/>
      <c r="AU387" s="444"/>
      <c r="AV387" s="444"/>
      <c r="AW387" s="444"/>
      <c r="AX387" s="444"/>
      <c r="AY387" s="444"/>
      <c r="AZ387" s="444"/>
      <c r="BA387" s="444"/>
      <c r="BB387" s="444"/>
      <c r="BC387" s="444"/>
    </row>
    <row r="388" spans="4:55">
      <c r="F388" s="444"/>
      <c r="G388" s="444"/>
      <c r="T388" s="444"/>
      <c r="U388" s="444"/>
      <c r="Y388" s="444"/>
      <c r="AB388" s="444"/>
      <c r="AE388" s="444"/>
      <c r="AT388" s="444"/>
    </row>
    <row r="389" spans="4:55">
      <c r="M389" s="444"/>
      <c r="P389" s="444"/>
      <c r="Q389" s="444"/>
      <c r="T389" s="444"/>
      <c r="V389" s="444"/>
      <c r="Z389" s="444"/>
      <c r="AE389" s="444"/>
      <c r="AG389" s="444"/>
      <c r="AH389" s="444"/>
      <c r="AN389" s="444"/>
      <c r="AR389" s="444"/>
      <c r="AS389" s="444"/>
      <c r="AT389" s="444"/>
      <c r="AU389" s="444"/>
      <c r="AV389" s="444"/>
      <c r="AW389" s="444"/>
      <c r="AX389" s="444"/>
      <c r="AY389" s="444"/>
      <c r="AZ389" s="444"/>
      <c r="BA389" s="444"/>
      <c r="BB389" s="444"/>
      <c r="BC389" s="444"/>
    </row>
    <row r="390" spans="4:55">
      <c r="P390" s="444"/>
      <c r="U390" s="445"/>
      <c r="V390" s="444"/>
      <c r="Y390" s="444"/>
      <c r="AB390" s="444"/>
      <c r="AE390" s="444"/>
      <c r="AH390" s="444"/>
      <c r="AT390" s="444"/>
    </row>
    <row r="391" spans="4:55">
      <c r="G391" s="444"/>
      <c r="H391" s="444"/>
      <c r="J391" s="444"/>
      <c r="K391" s="444"/>
      <c r="Q391" s="444"/>
      <c r="T391" s="444"/>
      <c r="AA391" s="444"/>
      <c r="AC391" s="444"/>
      <c r="AH391" s="444"/>
      <c r="AI391" s="444"/>
      <c r="AJ391" s="444"/>
      <c r="AK391" s="444"/>
      <c r="AM391" s="444"/>
      <c r="AN391" s="444"/>
    </row>
    <row r="392" spans="4:55">
      <c r="F392" s="444"/>
      <c r="L392" s="444"/>
      <c r="U392" s="444"/>
      <c r="Y392" s="444"/>
      <c r="AB392" s="444"/>
      <c r="AH392" s="444"/>
      <c r="AI392" s="444"/>
      <c r="AK392" s="444"/>
      <c r="AM392" s="444"/>
      <c r="AN392" s="444"/>
      <c r="AP392" s="444"/>
      <c r="AR392" s="444"/>
      <c r="AS392" s="444"/>
    </row>
    <row r="393" spans="4:55">
      <c r="D393" s="444"/>
      <c r="G393" s="444"/>
      <c r="M393" s="444"/>
      <c r="V393" s="444"/>
      <c r="Z393" s="444"/>
      <c r="AA393" s="444"/>
      <c r="AE393" s="444"/>
      <c r="AG393" s="444"/>
      <c r="AK393" s="444"/>
      <c r="AP393" s="444"/>
      <c r="AQ393" s="444"/>
      <c r="AR393" s="444"/>
      <c r="AS393" s="444"/>
      <c r="AT393" s="444"/>
      <c r="AU393" s="444"/>
      <c r="AV393" s="444"/>
      <c r="AW393" s="444"/>
      <c r="AX393" s="444"/>
      <c r="AY393" s="444"/>
      <c r="AZ393" s="444"/>
      <c r="BA393" s="444"/>
      <c r="BB393" s="444"/>
      <c r="BC393" s="444"/>
    </row>
    <row r="394" spans="4:55">
      <c r="G394" s="445"/>
      <c r="Z394" s="444"/>
      <c r="AB394" s="444"/>
      <c r="AE394" s="444"/>
      <c r="AK394" s="444"/>
      <c r="AN394" s="444"/>
      <c r="AT394" s="444"/>
      <c r="AU394" s="444"/>
      <c r="AV394" s="444"/>
      <c r="AW394" s="444"/>
      <c r="AX394" s="444"/>
      <c r="AY394" s="444"/>
      <c r="AZ394" s="444"/>
      <c r="BA394" s="444"/>
      <c r="BB394" s="444"/>
      <c r="BC394" s="444"/>
    </row>
    <row r="395" spans="4:55">
      <c r="D395" s="444"/>
      <c r="G395" s="444"/>
      <c r="K395" s="444"/>
      <c r="N395" s="444"/>
      <c r="P395" s="444"/>
      <c r="W395" s="444"/>
      <c r="AB395" s="444"/>
      <c r="AE395" s="444"/>
      <c r="AH395" s="444"/>
      <c r="AN395" s="444"/>
      <c r="AO395" s="444"/>
    </row>
    <row r="396" spans="4:55">
      <c r="F396" s="444"/>
      <c r="Q396" s="444"/>
      <c r="Y396" s="444"/>
      <c r="Z396" s="444"/>
      <c r="AA396" s="444"/>
      <c r="AE396" s="444"/>
      <c r="AH396" s="444"/>
      <c r="AL396" s="444"/>
      <c r="AN396" s="444"/>
      <c r="AO396" s="444"/>
      <c r="AP396" s="444"/>
      <c r="AR396" s="444"/>
      <c r="AS396" s="444"/>
      <c r="AT396" s="444"/>
      <c r="AU396" s="444"/>
      <c r="AV396" s="444"/>
      <c r="AW396" s="444"/>
      <c r="AX396" s="444"/>
      <c r="AY396" s="444"/>
      <c r="AZ396" s="444"/>
      <c r="BA396" s="444"/>
      <c r="BB396" s="444"/>
      <c r="BC396" s="444"/>
    </row>
    <row r="397" spans="4:55">
      <c r="K397" s="444"/>
      <c r="AC397" s="444"/>
      <c r="AE397" s="444"/>
      <c r="AJ397" s="444"/>
      <c r="AN397" s="444"/>
      <c r="AO397" s="444"/>
      <c r="AT397" s="444"/>
    </row>
    <row r="398" spans="4:55">
      <c r="K398" s="444"/>
      <c r="R398" s="444"/>
      <c r="Y398" s="444"/>
      <c r="Z398" s="444"/>
      <c r="AB398" s="444"/>
      <c r="AE398" s="444"/>
      <c r="AJ398" s="444"/>
      <c r="AN398" s="444"/>
      <c r="AR398" s="444"/>
    </row>
    <row r="399" spans="4:55">
      <c r="D399" s="444"/>
      <c r="J399" s="444"/>
      <c r="N399" s="444"/>
      <c r="T399" s="444"/>
      <c r="AH399" s="444"/>
      <c r="AI399" s="444"/>
      <c r="AL399" s="444"/>
      <c r="AO399" s="444"/>
      <c r="AP399" s="444"/>
      <c r="AR399" s="444"/>
      <c r="AS399" s="444"/>
      <c r="AT399" s="444"/>
      <c r="AU399" s="444"/>
      <c r="AV399" s="444"/>
      <c r="AW399" s="444"/>
      <c r="AX399" s="444"/>
      <c r="AY399" s="444"/>
      <c r="AZ399" s="444"/>
      <c r="BA399" s="444"/>
      <c r="BB399" s="444"/>
      <c r="BC399" s="444"/>
    </row>
    <row r="400" spans="4:55">
      <c r="H400" s="444"/>
      <c r="J400" s="444"/>
      <c r="Q400" s="444"/>
      <c r="Z400" s="444"/>
      <c r="AE400" s="444"/>
      <c r="AH400" s="444"/>
      <c r="AK400" s="444"/>
      <c r="AN400" s="444"/>
      <c r="AR400" s="444"/>
    </row>
    <row r="401" spans="1:55">
      <c r="G401" s="444"/>
      <c r="Z401" s="444"/>
      <c r="AB401" s="442"/>
      <c r="AE401" s="444"/>
      <c r="AI401" s="444"/>
      <c r="AS401" s="444"/>
    </row>
    <row r="402" spans="1:55">
      <c r="G402" s="444"/>
      <c r="P402" s="444"/>
      <c r="Y402" s="444"/>
      <c r="AF402" s="444"/>
      <c r="AG402" s="444"/>
      <c r="AH402" s="444"/>
      <c r="AN402" s="444"/>
      <c r="AR402" s="444"/>
      <c r="AS402" s="444"/>
      <c r="AT402" s="444"/>
      <c r="AU402" s="444"/>
      <c r="AV402" s="444"/>
      <c r="AW402" s="444"/>
      <c r="AX402" s="444"/>
      <c r="AY402" s="444"/>
      <c r="AZ402" s="444"/>
      <c r="BA402" s="444"/>
      <c r="BB402" s="444"/>
      <c r="BC402" s="444"/>
    </row>
    <row r="403" spans="1:55">
      <c r="H403" s="444"/>
      <c r="Q403" s="444"/>
      <c r="T403" s="444"/>
      <c r="AC403" s="444"/>
      <c r="AF403" s="445"/>
      <c r="AH403" s="444"/>
      <c r="AK403" s="444"/>
      <c r="AN403" s="444"/>
    </row>
    <row r="404" spans="1:55">
      <c r="A404" s="252"/>
      <c r="V404" s="444"/>
      <c r="Y404" s="444"/>
      <c r="AC404" s="444"/>
      <c r="AG404" s="444"/>
      <c r="AI404" s="444"/>
      <c r="AO404" s="444"/>
      <c r="AT404" s="444"/>
      <c r="AU404" s="444"/>
      <c r="AV404" s="444"/>
      <c r="AW404" s="444"/>
      <c r="AX404" s="444"/>
      <c r="AY404" s="444"/>
      <c r="AZ404" s="444"/>
      <c r="BA404" s="444"/>
      <c r="BB404" s="444"/>
      <c r="BC404" s="444"/>
    </row>
    <row r="405" spans="1:55">
      <c r="I405" s="444"/>
      <c r="J405" s="444"/>
      <c r="Y405" s="444"/>
      <c r="AA405" s="444"/>
      <c r="AC405" s="444"/>
      <c r="AO405" s="444"/>
    </row>
    <row r="406" spans="1:55">
      <c r="G406" s="444"/>
      <c r="K406" s="444"/>
      <c r="U406" s="444"/>
      <c r="V406" s="444"/>
      <c r="Y406" s="444"/>
      <c r="AA406" s="444"/>
      <c r="AC406" s="444"/>
      <c r="AF406" s="444"/>
      <c r="AG406" s="444"/>
      <c r="AJ406" s="444"/>
      <c r="AN406" s="444"/>
    </row>
    <row r="407" spans="1:55">
      <c r="G407" s="444"/>
      <c r="K407" s="444"/>
      <c r="V407" s="444"/>
      <c r="Y407" s="444"/>
      <c r="AC407" s="444"/>
      <c r="AH407" s="444"/>
      <c r="AO407" s="444"/>
    </row>
    <row r="408" spans="1:55">
      <c r="V408" s="444"/>
      <c r="Y408" s="444"/>
      <c r="AE408" s="444"/>
      <c r="AF408" s="444"/>
      <c r="AH408" s="444"/>
      <c r="AO408" s="444"/>
    </row>
    <row r="409" spans="1:55">
      <c r="J409" s="444"/>
      <c r="Q409" s="444"/>
      <c r="T409" s="444"/>
      <c r="V409" s="444"/>
      <c r="Z409" s="444"/>
      <c r="AA409" s="444"/>
      <c r="AB409" s="444"/>
      <c r="AC409" s="444"/>
      <c r="AH409" s="444"/>
      <c r="AN409" s="444"/>
      <c r="AO409" s="444"/>
      <c r="AP409" s="444"/>
      <c r="AQ409" s="444"/>
      <c r="AR409" s="444"/>
      <c r="AS409" s="444"/>
      <c r="AT409" s="444"/>
      <c r="AU409" s="444"/>
      <c r="AV409" s="444"/>
      <c r="AW409" s="444"/>
      <c r="AX409" s="444"/>
      <c r="AY409" s="444"/>
      <c r="AZ409" s="444"/>
      <c r="BA409" s="444"/>
      <c r="BB409" s="444"/>
      <c r="BC409" s="444"/>
    </row>
    <row r="410" spans="1:55">
      <c r="F410" s="445"/>
      <c r="P410" s="444"/>
      <c r="Y410" s="444"/>
      <c r="AE410" s="444"/>
      <c r="AF410" s="444"/>
      <c r="AN410" s="444"/>
      <c r="AO410" s="444"/>
      <c r="AP410" s="444"/>
      <c r="AQ410" s="444"/>
      <c r="AR410" s="444"/>
      <c r="AS410" s="444"/>
      <c r="AT410" s="444"/>
      <c r="AU410" s="444"/>
      <c r="AV410" s="444"/>
      <c r="AW410" s="444"/>
      <c r="AX410" s="444"/>
      <c r="AY410" s="444"/>
      <c r="AZ410" s="444"/>
      <c r="BA410" s="444"/>
      <c r="BB410" s="444"/>
      <c r="BC410" s="444"/>
    </row>
    <row r="411" spans="1:55">
      <c r="D411" s="444"/>
      <c r="K411" s="444"/>
      <c r="AB411" s="444"/>
      <c r="AE411" s="444"/>
      <c r="AJ411" s="444"/>
      <c r="AN411" s="444"/>
      <c r="AP411" s="444"/>
      <c r="AQ411" s="444"/>
      <c r="AR411" s="444"/>
      <c r="AS411" s="444"/>
      <c r="AT411" s="444"/>
      <c r="AU411" s="444"/>
      <c r="AV411" s="444"/>
      <c r="AW411" s="444"/>
      <c r="AX411" s="444"/>
      <c r="AY411" s="444"/>
      <c r="AZ411" s="444"/>
      <c r="BA411" s="444"/>
      <c r="BB411" s="444"/>
      <c r="BC411" s="444"/>
    </row>
    <row r="412" spans="1:55">
      <c r="F412" s="444"/>
      <c r="G412" s="444"/>
      <c r="O412" s="444"/>
      <c r="T412" s="444"/>
      <c r="AC412" s="444"/>
      <c r="AH412" s="444"/>
      <c r="AN412" s="444"/>
      <c r="AP412" s="444"/>
      <c r="AQ412" s="444"/>
      <c r="AR412" s="445"/>
      <c r="AS412" s="445"/>
      <c r="AT412" s="444"/>
      <c r="AU412" s="444"/>
      <c r="AV412" s="444"/>
      <c r="AW412" s="444"/>
      <c r="AX412" s="444"/>
      <c r="AY412" s="444"/>
      <c r="AZ412" s="444"/>
      <c r="BA412" s="444"/>
      <c r="BB412" s="444"/>
      <c r="BC412" s="444"/>
    </row>
    <row r="413" spans="1:55">
      <c r="L413" s="444"/>
      <c r="AA413" s="444"/>
      <c r="AH413" s="444"/>
      <c r="AJ413" s="444"/>
      <c r="AN413" s="444"/>
      <c r="AO413" s="444"/>
    </row>
    <row r="414" spans="1:55">
      <c r="N414" s="444"/>
      <c r="W414" s="444"/>
      <c r="Y414" s="444"/>
      <c r="AC414" s="444"/>
      <c r="AF414" s="444"/>
      <c r="AH414" s="444"/>
      <c r="AJ414" s="442"/>
      <c r="AK414" s="444"/>
      <c r="AT414" s="444"/>
      <c r="AU414" s="444"/>
      <c r="AV414" s="444"/>
      <c r="AW414" s="444"/>
      <c r="AX414" s="444"/>
      <c r="AY414" s="444"/>
      <c r="AZ414" s="444"/>
      <c r="BA414" s="444"/>
      <c r="BB414" s="444"/>
      <c r="BC414" s="444"/>
    </row>
    <row r="415" spans="1:55">
      <c r="O415" s="444"/>
      <c r="Y415" s="444"/>
      <c r="Z415" s="444"/>
      <c r="AH415" s="444"/>
      <c r="AN415" s="444"/>
      <c r="AO415" s="444"/>
      <c r="AP415" s="444"/>
      <c r="AR415" s="445"/>
      <c r="AT415" s="444"/>
      <c r="AU415" s="444"/>
      <c r="AV415" s="444"/>
      <c r="AW415" s="444"/>
      <c r="AX415" s="444"/>
      <c r="AY415" s="444"/>
      <c r="AZ415" s="444"/>
      <c r="BA415" s="444"/>
      <c r="BB415" s="444"/>
      <c r="BC415" s="444"/>
    </row>
    <row r="416" spans="1:55">
      <c r="F416" s="444"/>
      <c r="O416" s="444"/>
      <c r="P416" s="444"/>
      <c r="T416" s="444"/>
      <c r="AA416" s="444"/>
      <c r="AE416" s="444"/>
      <c r="AI416" s="444"/>
      <c r="AJ416" s="444"/>
      <c r="AO416" s="444"/>
      <c r="AP416" s="444"/>
      <c r="AQ416" s="444"/>
      <c r="AR416" s="444"/>
      <c r="AS416" s="444"/>
      <c r="AT416" s="444"/>
      <c r="AU416" s="444"/>
      <c r="AV416" s="444"/>
      <c r="AW416" s="444"/>
      <c r="AX416" s="444"/>
      <c r="AY416" s="444"/>
      <c r="AZ416" s="444"/>
      <c r="BA416" s="444"/>
      <c r="BB416" s="444"/>
      <c r="BC416" s="444"/>
    </row>
    <row r="417" spans="2:55">
      <c r="F417" s="445"/>
      <c r="Q417" s="444"/>
      <c r="V417" s="444"/>
      <c r="Y417" s="444"/>
      <c r="Z417" s="444"/>
      <c r="AA417" s="444"/>
      <c r="AE417" s="444"/>
      <c r="AH417" s="444"/>
      <c r="AJ417" s="444"/>
      <c r="AN417" s="444"/>
      <c r="AO417" s="444"/>
      <c r="AP417" s="444"/>
    </row>
    <row r="418" spans="2:55">
      <c r="G418" s="444"/>
      <c r="Y418" s="444"/>
      <c r="Z418" s="444"/>
      <c r="AA418" s="444"/>
      <c r="AE418" s="444"/>
      <c r="AH418" s="444"/>
      <c r="AI418" s="444"/>
      <c r="AN418" s="444"/>
      <c r="AO418" s="444"/>
      <c r="AR418" s="444"/>
      <c r="AS418" s="444"/>
    </row>
    <row r="419" spans="2:55">
      <c r="L419" s="444"/>
      <c r="Q419" s="444"/>
      <c r="Y419" s="444"/>
      <c r="AA419" s="444"/>
      <c r="AE419" s="444"/>
      <c r="AG419" s="444"/>
      <c r="AJ419" s="444"/>
      <c r="AN419" s="444"/>
      <c r="AS419" s="444"/>
      <c r="AT419" s="444"/>
      <c r="AU419" s="444"/>
      <c r="AV419" s="444"/>
      <c r="AW419" s="444"/>
      <c r="AX419" s="444"/>
      <c r="AY419" s="444"/>
      <c r="AZ419" s="444"/>
      <c r="BA419" s="444"/>
      <c r="BB419" s="444"/>
      <c r="BC419" s="444"/>
    </row>
    <row r="420" spans="2:55">
      <c r="I420" s="444"/>
      <c r="K420" s="442"/>
      <c r="L420" s="444"/>
      <c r="M420" s="444"/>
      <c r="T420" s="444"/>
      <c r="Z420" s="444"/>
      <c r="AE420" s="444"/>
      <c r="AK420" s="444"/>
      <c r="AN420" s="444"/>
      <c r="AP420" s="445"/>
      <c r="AQ420" s="445"/>
      <c r="AR420" s="445"/>
      <c r="AS420" s="445"/>
      <c r="AT420" s="445"/>
      <c r="AU420" s="445"/>
      <c r="AV420" s="445"/>
      <c r="AW420" s="445"/>
      <c r="AX420" s="445"/>
      <c r="AY420" s="445"/>
      <c r="AZ420" s="445"/>
      <c r="BA420" s="445"/>
      <c r="BB420" s="445"/>
      <c r="BC420" s="445"/>
    </row>
    <row r="421" spans="2:55">
      <c r="M421" s="444"/>
      <c r="V421" s="444"/>
      <c r="Y421" s="444"/>
      <c r="AC421" s="444"/>
      <c r="AE421" s="444"/>
      <c r="AK421" s="444"/>
      <c r="AM421" s="444"/>
      <c r="AT421" s="444"/>
      <c r="AU421" s="444"/>
      <c r="AV421" s="444"/>
      <c r="AW421" s="444"/>
      <c r="AX421" s="444"/>
      <c r="AY421" s="444"/>
      <c r="AZ421" s="444"/>
      <c r="BA421" s="444"/>
      <c r="BB421" s="444"/>
      <c r="BC421" s="444"/>
    </row>
    <row r="422" spans="2:55">
      <c r="K422" s="444"/>
      <c r="M422" s="444"/>
      <c r="Z422" s="444"/>
      <c r="AA422" s="444"/>
      <c r="AC422" s="444"/>
      <c r="AE422" s="444"/>
      <c r="AF422" s="444"/>
      <c r="AH422" s="444"/>
      <c r="AN422" s="444"/>
      <c r="AP422" s="444"/>
      <c r="AQ422" s="444"/>
      <c r="AR422" s="444"/>
      <c r="AS422" s="444"/>
      <c r="AT422" s="444"/>
      <c r="AU422" s="444"/>
      <c r="AV422" s="444"/>
      <c r="AW422" s="444"/>
      <c r="AX422" s="444"/>
      <c r="AY422" s="444"/>
      <c r="AZ422" s="444"/>
      <c r="BA422" s="444"/>
      <c r="BB422" s="444"/>
      <c r="BC422" s="444"/>
    </row>
    <row r="423" spans="2:55">
      <c r="K423" s="444"/>
      <c r="V423" s="444"/>
      <c r="Y423" s="444"/>
      <c r="AB423" s="444"/>
      <c r="AE423" s="444"/>
      <c r="AF423" s="444"/>
      <c r="AP423" s="444"/>
      <c r="AR423" s="444"/>
      <c r="AT423" s="444"/>
      <c r="AU423" s="444"/>
      <c r="AV423" s="444"/>
      <c r="AW423" s="444"/>
      <c r="AX423" s="444"/>
      <c r="AY423" s="444"/>
      <c r="AZ423" s="444"/>
      <c r="BA423" s="444"/>
      <c r="BB423" s="444"/>
      <c r="BC423" s="444"/>
    </row>
    <row r="424" spans="2:55">
      <c r="L424" s="444"/>
      <c r="AE424" s="444"/>
      <c r="AF424" s="444"/>
      <c r="AH424" s="444"/>
      <c r="AJ424" s="444"/>
      <c r="AN424" s="444"/>
      <c r="AO424" s="444"/>
      <c r="AP424" s="444"/>
      <c r="AR424" s="444"/>
      <c r="AS424" s="444"/>
    </row>
    <row r="425" spans="2:55">
      <c r="F425" s="444"/>
      <c r="G425" s="444"/>
      <c r="M425" s="444"/>
      <c r="Z425" s="444"/>
      <c r="AL425" s="444"/>
      <c r="AP425" s="444"/>
    </row>
    <row r="426" spans="2:55">
      <c r="M426" s="444"/>
      <c r="N426" s="444"/>
      <c r="V426" s="444"/>
      <c r="Y426" s="444"/>
      <c r="Z426" s="444"/>
      <c r="AB426" s="444"/>
      <c r="AH426" s="444"/>
      <c r="AP426" s="444"/>
      <c r="AQ426" s="444"/>
      <c r="AR426" s="444"/>
      <c r="AS426" s="444"/>
      <c r="AT426" s="444"/>
      <c r="AU426" s="444"/>
      <c r="AV426" s="444"/>
      <c r="AW426" s="444"/>
      <c r="AX426" s="444"/>
      <c r="AY426" s="444"/>
      <c r="AZ426" s="444"/>
      <c r="BA426" s="444"/>
      <c r="BB426" s="444"/>
      <c r="BC426" s="444"/>
    </row>
    <row r="427" spans="2:55">
      <c r="C427" s="444"/>
      <c r="Z427" s="444"/>
      <c r="AA427" s="444"/>
      <c r="AF427" s="444"/>
      <c r="AH427" s="444"/>
      <c r="AK427" s="444"/>
      <c r="AN427" s="444"/>
      <c r="AO427" s="444"/>
      <c r="AR427" s="444"/>
    </row>
    <row r="428" spans="2:55">
      <c r="B428" s="444"/>
      <c r="F428" s="444"/>
      <c r="H428" s="444"/>
      <c r="V428" s="444"/>
      <c r="AE428" s="444"/>
      <c r="AJ428" s="444"/>
      <c r="AN428" s="444"/>
      <c r="AP428" s="444"/>
      <c r="AQ428" s="444"/>
      <c r="AR428" s="444"/>
      <c r="AS428" s="444"/>
      <c r="AT428" s="444"/>
      <c r="AU428" s="444"/>
      <c r="AV428" s="444"/>
      <c r="AW428" s="444"/>
      <c r="AX428" s="444"/>
      <c r="AY428" s="444"/>
      <c r="AZ428" s="444"/>
      <c r="BA428" s="444"/>
      <c r="BB428" s="444"/>
      <c r="BC428" s="444"/>
    </row>
    <row r="429" spans="2:55">
      <c r="J429" s="444"/>
      <c r="O429" s="444"/>
      <c r="P429" s="444"/>
      <c r="R429" s="444"/>
      <c r="Y429" s="444"/>
      <c r="AB429" s="444"/>
      <c r="AE429" s="444"/>
      <c r="AK429" s="444"/>
      <c r="AM429" s="444"/>
      <c r="AN429" s="444"/>
      <c r="AT429" s="444"/>
      <c r="AU429" s="444"/>
      <c r="AV429" s="444"/>
      <c r="AW429" s="444"/>
      <c r="AX429" s="444"/>
      <c r="AY429" s="444"/>
      <c r="AZ429" s="444"/>
      <c r="BA429" s="444"/>
      <c r="BB429" s="444"/>
      <c r="BC429" s="444"/>
    </row>
    <row r="430" spans="2:55">
      <c r="C430" s="444"/>
      <c r="G430" s="444"/>
      <c r="J430" s="444"/>
      <c r="Q430" s="444"/>
      <c r="AA430" s="444"/>
      <c r="AF430" s="444"/>
      <c r="AH430" s="444"/>
      <c r="AN430" s="444"/>
      <c r="AP430" s="444"/>
      <c r="AT430" s="444"/>
      <c r="AU430" s="444"/>
      <c r="AV430" s="444"/>
      <c r="AW430" s="444"/>
      <c r="AX430" s="444"/>
      <c r="AY430" s="444"/>
      <c r="AZ430" s="444"/>
      <c r="BA430" s="444"/>
      <c r="BB430" s="444"/>
      <c r="BC430" s="444"/>
    </row>
    <row r="431" spans="2:55">
      <c r="J431" s="444"/>
      <c r="M431" s="444"/>
      <c r="U431" s="444"/>
      <c r="V431" s="444"/>
      <c r="Y431" s="444"/>
      <c r="AA431" s="444"/>
      <c r="AC431" s="444"/>
      <c r="AE431" s="444"/>
      <c r="AI431" s="444"/>
      <c r="AP431" s="444"/>
      <c r="AT431" s="444"/>
    </row>
    <row r="432" spans="2:55">
      <c r="K432" s="444"/>
      <c r="R432" s="444"/>
      <c r="Z432" s="444"/>
      <c r="AE432" s="444"/>
      <c r="AF432" s="444"/>
      <c r="AH432" s="444"/>
      <c r="AI432" s="444"/>
      <c r="AK432" s="444"/>
      <c r="AO432" s="444"/>
      <c r="AR432" s="444"/>
    </row>
    <row r="433" spans="3:55">
      <c r="M433" s="444"/>
      <c r="U433" s="444"/>
      <c r="V433" s="444"/>
      <c r="Z433" s="444"/>
      <c r="AB433" s="444"/>
      <c r="AC433" s="444"/>
      <c r="AE433" s="444"/>
      <c r="AF433" s="444"/>
      <c r="AI433" s="444"/>
      <c r="AJ433" s="444"/>
      <c r="AM433" s="444"/>
      <c r="AN433" s="444"/>
      <c r="AR433" s="444"/>
    </row>
    <row r="434" spans="3:55">
      <c r="F434" s="444"/>
      <c r="G434" s="444"/>
      <c r="N434" s="444"/>
      <c r="V434" s="444"/>
      <c r="W434" s="444"/>
      <c r="AB434" s="444"/>
      <c r="AN434" s="444"/>
      <c r="AP434" s="444"/>
      <c r="AQ434" s="444"/>
      <c r="AR434" s="444"/>
      <c r="AS434" s="444"/>
      <c r="AT434" s="444"/>
      <c r="AU434" s="444"/>
      <c r="AV434" s="444"/>
      <c r="AW434" s="444"/>
      <c r="AX434" s="444"/>
      <c r="AY434" s="444"/>
      <c r="AZ434" s="444"/>
      <c r="BA434" s="444"/>
      <c r="BB434" s="444"/>
      <c r="BC434" s="444"/>
    </row>
    <row r="435" spans="3:55">
      <c r="AB435" s="444"/>
      <c r="AC435" s="444"/>
      <c r="AE435" s="444"/>
      <c r="AF435" s="444"/>
      <c r="AH435" s="444"/>
      <c r="AP435" s="444"/>
      <c r="AQ435" s="444"/>
      <c r="AR435" s="444"/>
      <c r="AS435" s="444"/>
      <c r="AT435" s="444"/>
      <c r="AU435" s="444"/>
      <c r="AV435" s="444"/>
      <c r="AW435" s="444"/>
      <c r="AX435" s="444"/>
      <c r="AY435" s="444"/>
      <c r="AZ435" s="444"/>
      <c r="BA435" s="444"/>
      <c r="BB435" s="444"/>
      <c r="BC435" s="444"/>
    </row>
    <row r="436" spans="3:55">
      <c r="F436" s="444"/>
      <c r="G436" s="444"/>
      <c r="I436" s="444"/>
      <c r="J436" s="445"/>
      <c r="K436" s="444"/>
      <c r="AA436" s="444"/>
      <c r="AH436" s="444"/>
      <c r="AJ436" s="444"/>
      <c r="AN436" s="444"/>
      <c r="AR436" s="444"/>
      <c r="AS436" s="444"/>
      <c r="AT436" s="444"/>
      <c r="AU436" s="444"/>
      <c r="AV436" s="444"/>
      <c r="AW436" s="444"/>
      <c r="AX436" s="444"/>
      <c r="AY436" s="444"/>
      <c r="AZ436" s="444"/>
      <c r="BA436" s="444"/>
      <c r="BB436" s="444"/>
      <c r="BC436" s="444"/>
    </row>
    <row r="437" spans="3:55">
      <c r="J437" s="444"/>
      <c r="M437" s="444"/>
      <c r="AA437" s="444"/>
      <c r="AC437" s="444"/>
      <c r="AF437" s="444"/>
      <c r="AH437" s="444"/>
      <c r="AJ437" s="444"/>
      <c r="AN437" s="444"/>
      <c r="AO437" s="444"/>
      <c r="AP437" s="444"/>
      <c r="AQ437" s="444"/>
      <c r="AR437" s="444"/>
      <c r="AS437" s="444"/>
      <c r="AT437" s="444"/>
      <c r="AU437" s="444"/>
      <c r="AV437" s="444"/>
      <c r="AW437" s="444"/>
      <c r="AX437" s="444"/>
      <c r="AY437" s="444"/>
      <c r="AZ437" s="444"/>
      <c r="BA437" s="444"/>
      <c r="BB437" s="444"/>
      <c r="BC437" s="444"/>
    </row>
    <row r="438" spans="3:55">
      <c r="I438" s="444"/>
      <c r="U438" s="444"/>
      <c r="V438" s="444"/>
      <c r="Y438" s="445"/>
      <c r="Z438" s="444"/>
      <c r="AA438" s="444"/>
      <c r="AE438" s="444"/>
      <c r="AI438" s="444"/>
      <c r="AN438" s="444"/>
      <c r="AO438" s="444"/>
      <c r="AP438" s="444"/>
      <c r="AR438" s="444"/>
      <c r="AS438" s="444"/>
      <c r="AT438" s="444"/>
      <c r="AU438" s="444"/>
      <c r="AV438" s="444"/>
      <c r="AW438" s="444"/>
      <c r="AX438" s="444"/>
      <c r="AY438" s="444"/>
      <c r="AZ438" s="444"/>
      <c r="BA438" s="444"/>
      <c r="BB438" s="444"/>
      <c r="BC438" s="444"/>
    </row>
    <row r="439" spans="3:55">
      <c r="T439" s="444"/>
      <c r="W439" s="444"/>
      <c r="Y439" s="444"/>
      <c r="Z439" s="444"/>
      <c r="AF439" s="444"/>
      <c r="AH439" s="444"/>
      <c r="AI439" s="444"/>
      <c r="AP439" s="444"/>
      <c r="AQ439" s="444"/>
      <c r="AR439" s="444"/>
      <c r="AS439" s="444"/>
      <c r="AT439" s="444"/>
      <c r="AU439" s="444"/>
      <c r="AV439" s="444"/>
      <c r="AW439" s="444"/>
      <c r="AX439" s="444"/>
      <c r="AY439" s="444"/>
      <c r="AZ439" s="444"/>
      <c r="BA439" s="444"/>
      <c r="BB439" s="444"/>
      <c r="BC439" s="444"/>
    </row>
    <row r="440" spans="3:55">
      <c r="J440" s="444"/>
      <c r="M440" s="444"/>
      <c r="Z440" s="444"/>
      <c r="AC440" s="444"/>
      <c r="AF440" s="444"/>
      <c r="AH440" s="444"/>
      <c r="AJ440" s="444"/>
      <c r="AK440" s="444"/>
      <c r="AN440" s="444"/>
    </row>
    <row r="441" spans="3:55">
      <c r="C441" s="444"/>
      <c r="G441" s="444"/>
      <c r="L441" s="444"/>
      <c r="Q441" s="444"/>
      <c r="AH441" s="444"/>
      <c r="AJ441" s="444"/>
      <c r="AN441" s="444"/>
      <c r="AO441" s="444"/>
      <c r="AP441" s="444"/>
      <c r="AR441" s="444"/>
      <c r="AS441" s="444"/>
    </row>
    <row r="442" spans="3:55">
      <c r="F442" s="444"/>
      <c r="K442" s="444"/>
      <c r="O442" s="444"/>
      <c r="Q442" s="444"/>
      <c r="AA442" s="444"/>
      <c r="AG442" s="444"/>
      <c r="AH442" s="444"/>
      <c r="AJ442" s="444"/>
      <c r="AK442" s="444"/>
      <c r="AN442" s="444"/>
      <c r="AO442" s="444"/>
    </row>
    <row r="443" spans="3:55">
      <c r="G443" s="444"/>
      <c r="J443" s="444"/>
      <c r="R443" s="444"/>
      <c r="Z443" s="444"/>
      <c r="AE443" s="444"/>
      <c r="AO443" s="444"/>
      <c r="AR443" s="444"/>
      <c r="AS443" s="444"/>
      <c r="AT443" s="444"/>
    </row>
    <row r="444" spans="3:55">
      <c r="F444" s="444"/>
      <c r="K444" s="444"/>
      <c r="L444" s="444"/>
      <c r="O444" s="444"/>
      <c r="Z444" s="444"/>
      <c r="AA444" s="444"/>
      <c r="AB444" s="444"/>
      <c r="AN444" s="444"/>
      <c r="AO444" s="444"/>
      <c r="AP444" s="444"/>
      <c r="AR444" s="444"/>
    </row>
    <row r="445" spans="3:55">
      <c r="J445" s="444"/>
      <c r="K445" s="444"/>
      <c r="L445" s="444"/>
      <c r="N445" s="444"/>
      <c r="Q445" s="444"/>
      <c r="R445" s="444"/>
      <c r="Z445" s="444"/>
      <c r="AE445" s="444"/>
      <c r="AH445" s="444"/>
      <c r="AM445" s="444"/>
      <c r="AO445" s="444"/>
      <c r="AR445" s="444"/>
    </row>
    <row r="446" spans="3:55">
      <c r="G446" s="444"/>
      <c r="M446" s="444"/>
      <c r="N446" s="444"/>
      <c r="P446" s="444"/>
      <c r="T446" s="444"/>
      <c r="Z446" s="444"/>
      <c r="AA446" s="444"/>
      <c r="AE446" s="444"/>
      <c r="AG446" s="444"/>
      <c r="AK446" s="444"/>
      <c r="AN446" s="444"/>
      <c r="AO446" s="444"/>
      <c r="AP446" s="444"/>
      <c r="AQ446" s="444"/>
      <c r="AR446" s="444"/>
      <c r="AS446" s="444"/>
      <c r="AT446" s="444"/>
      <c r="AU446" s="444"/>
      <c r="AV446" s="444"/>
      <c r="AW446" s="444"/>
      <c r="AX446" s="444"/>
      <c r="AY446" s="444"/>
      <c r="AZ446" s="444"/>
      <c r="BA446" s="444"/>
      <c r="BB446" s="444"/>
      <c r="BC446" s="444"/>
    </row>
    <row r="447" spans="3:55">
      <c r="G447" s="444"/>
      <c r="K447" s="444"/>
      <c r="M447" s="444"/>
      <c r="N447" s="444"/>
      <c r="P447" s="444"/>
      <c r="T447" s="444"/>
      <c r="V447" s="444"/>
      <c r="Z447" s="444"/>
      <c r="AA447" s="444"/>
      <c r="AC447" s="444"/>
      <c r="AE447" s="444"/>
      <c r="AF447" s="444"/>
      <c r="AR447" s="444"/>
      <c r="AT447" s="444"/>
    </row>
    <row r="448" spans="3:55">
      <c r="F448" s="444"/>
      <c r="J448" s="444"/>
      <c r="P448" s="444"/>
      <c r="W448" s="444"/>
      <c r="AA448" s="444"/>
      <c r="AC448" s="444"/>
      <c r="AI448" s="444"/>
      <c r="AJ448" s="444"/>
      <c r="AN448" s="444"/>
      <c r="AP448" s="444"/>
    </row>
    <row r="449" spans="6:55">
      <c r="U449" s="444"/>
      <c r="V449" s="444"/>
      <c r="Y449" s="444"/>
      <c r="AF449" s="444"/>
      <c r="AK449" s="444"/>
      <c r="AL449" s="444"/>
      <c r="AN449" s="444"/>
      <c r="AO449" s="444"/>
      <c r="AP449" s="444"/>
      <c r="AQ449" s="444"/>
      <c r="AR449" s="444"/>
      <c r="AS449" s="444"/>
      <c r="AT449" s="444"/>
      <c r="AU449" s="444"/>
      <c r="AV449" s="444"/>
      <c r="AW449" s="444"/>
      <c r="AX449" s="444"/>
      <c r="AY449" s="444"/>
      <c r="AZ449" s="444"/>
      <c r="BA449" s="444"/>
      <c r="BB449" s="444"/>
      <c r="BC449" s="444"/>
    </row>
    <row r="450" spans="6:55">
      <c r="K450" s="444"/>
      <c r="V450" s="444"/>
      <c r="Y450" s="444"/>
      <c r="AE450" s="444"/>
      <c r="AM450" s="444"/>
      <c r="AN450" s="444"/>
      <c r="AT450" s="446"/>
    </row>
    <row r="451" spans="6:55">
      <c r="F451" s="444"/>
      <c r="N451" s="444"/>
      <c r="V451" s="444"/>
      <c r="Y451" s="444"/>
      <c r="Z451" s="444"/>
      <c r="AA451" s="444"/>
      <c r="AE451" s="444"/>
      <c r="AF451" s="444"/>
      <c r="AK451" s="444"/>
      <c r="AN451" s="444"/>
      <c r="AR451" s="444"/>
      <c r="AS451" s="444"/>
    </row>
    <row r="452" spans="6:55">
      <c r="Q452" s="444"/>
      <c r="Y452" s="444"/>
      <c r="AC452" s="444"/>
      <c r="AE452" s="444"/>
      <c r="AN452" s="444"/>
    </row>
    <row r="453" spans="6:55">
      <c r="G453" s="444"/>
      <c r="I453" s="444"/>
      <c r="M453" s="444"/>
      <c r="AC453" s="444"/>
      <c r="AH453" s="444"/>
      <c r="AN453" s="444"/>
      <c r="AO453" s="444"/>
      <c r="AT453" s="444"/>
    </row>
    <row r="454" spans="6:55">
      <c r="F454" s="444"/>
      <c r="Z454" s="444"/>
      <c r="AB454" s="444"/>
      <c r="AE454" s="444"/>
      <c r="AF454" s="444"/>
      <c r="AH454" s="444"/>
      <c r="AI454" s="444"/>
      <c r="AM454" s="444"/>
      <c r="AN454" s="444"/>
      <c r="AO454" s="444"/>
      <c r="AP454" s="444"/>
      <c r="AQ454" s="444"/>
      <c r="AR454" s="444"/>
      <c r="AS454" s="444"/>
      <c r="AT454" s="444"/>
      <c r="AU454" s="444"/>
      <c r="AV454" s="444"/>
      <c r="AW454" s="444"/>
      <c r="AX454" s="444"/>
      <c r="AY454" s="444"/>
      <c r="AZ454" s="444"/>
      <c r="BA454" s="444"/>
      <c r="BB454" s="444"/>
      <c r="BC454" s="444"/>
    </row>
    <row r="455" spans="6:55">
      <c r="AC455" s="444"/>
      <c r="AF455" s="444"/>
      <c r="AR455" s="444"/>
      <c r="AS455" s="444"/>
      <c r="AT455" s="444"/>
      <c r="AU455" s="444"/>
      <c r="AV455" s="444"/>
      <c r="AW455" s="444"/>
      <c r="AX455" s="444"/>
      <c r="AY455" s="444"/>
      <c r="AZ455" s="444"/>
      <c r="BA455" s="444"/>
      <c r="BB455" s="444"/>
      <c r="BC455" s="444"/>
    </row>
    <row r="456" spans="6:55">
      <c r="J456" s="444"/>
      <c r="M456" s="444"/>
      <c r="V456" s="444"/>
      <c r="AC456" s="444"/>
      <c r="AN456" s="444"/>
      <c r="AP456" s="444"/>
      <c r="AR456" s="444"/>
      <c r="AS456" s="444"/>
      <c r="AT456" s="444"/>
    </row>
    <row r="457" spans="6:55">
      <c r="G457" s="444"/>
      <c r="T457" s="444"/>
      <c r="W457" s="444"/>
      <c r="X457" s="444"/>
      <c r="Y457" s="444"/>
      <c r="AA457" s="444"/>
      <c r="AB457" s="444"/>
      <c r="AC457" s="444"/>
      <c r="AF457" s="444"/>
      <c r="AI457" s="444"/>
      <c r="AJ457" s="444"/>
      <c r="AN457" s="444"/>
      <c r="AP457" s="444"/>
      <c r="AQ457" s="444"/>
      <c r="AR457" s="444"/>
      <c r="AS457" s="444"/>
      <c r="AT457" s="444"/>
      <c r="AU457" s="444"/>
      <c r="AV457" s="444"/>
      <c r="AW457" s="444"/>
      <c r="AX457" s="444"/>
      <c r="AY457" s="444"/>
      <c r="AZ457" s="444"/>
      <c r="BA457" s="444"/>
      <c r="BB457" s="444"/>
      <c r="BC457" s="444"/>
    </row>
    <row r="458" spans="6:55">
      <c r="F458" s="444"/>
      <c r="K458" s="444"/>
      <c r="N458" s="444"/>
      <c r="Y458" s="444"/>
      <c r="Z458" s="444"/>
      <c r="AA458" s="444"/>
      <c r="AE458" s="444"/>
      <c r="AH458" s="444"/>
      <c r="AJ458" s="444"/>
      <c r="AK458" s="444"/>
      <c r="AM458" s="444"/>
      <c r="AN458" s="444"/>
      <c r="AT458" s="444"/>
    </row>
    <row r="459" spans="6:55">
      <c r="G459" s="444"/>
      <c r="K459" s="444"/>
      <c r="N459" s="444"/>
      <c r="Z459" s="444"/>
      <c r="AA459" s="444"/>
      <c r="AE459" s="444"/>
      <c r="AJ459" s="444"/>
      <c r="AK459" s="444"/>
      <c r="AM459" s="444"/>
      <c r="AN459" s="444"/>
      <c r="AR459" s="444"/>
    </row>
    <row r="460" spans="6:55">
      <c r="M460" s="444"/>
      <c r="V460" s="444"/>
      <c r="AB460" s="444"/>
      <c r="AE460" s="444"/>
      <c r="AN460" s="444"/>
    </row>
    <row r="461" spans="6:55">
      <c r="M461" s="444"/>
      <c r="AA461" s="444"/>
      <c r="AH461" s="444"/>
      <c r="AT461" s="444"/>
    </row>
    <row r="462" spans="6:55">
      <c r="J462" s="444"/>
      <c r="M462" s="444"/>
      <c r="T462" s="444"/>
      <c r="U462" s="444"/>
      <c r="V462" s="444"/>
      <c r="X462" s="444"/>
      <c r="Y462" s="444"/>
      <c r="AE462" s="444"/>
      <c r="AL462" s="444"/>
      <c r="AN462" s="444"/>
      <c r="AT462" s="444"/>
      <c r="AU462" s="444"/>
      <c r="AV462" s="444"/>
      <c r="AW462" s="444"/>
      <c r="AX462" s="444"/>
      <c r="AY462" s="444"/>
      <c r="AZ462" s="444"/>
      <c r="BA462" s="444"/>
      <c r="BB462" s="444"/>
      <c r="BC462" s="444"/>
    </row>
    <row r="463" spans="6:55">
      <c r="V463" s="444"/>
      <c r="Y463" s="444"/>
      <c r="Z463" s="444"/>
      <c r="AA463" s="444"/>
      <c r="AC463" s="444"/>
      <c r="AF463" s="444"/>
      <c r="AG463" s="444"/>
      <c r="AH463" s="444"/>
      <c r="AJ463" s="444"/>
      <c r="AN463" s="444"/>
      <c r="AT463" s="444"/>
      <c r="AU463" s="444"/>
      <c r="AV463" s="444"/>
      <c r="AW463" s="444"/>
      <c r="AX463" s="444"/>
      <c r="AY463" s="444"/>
      <c r="AZ463" s="444"/>
      <c r="BA463" s="444"/>
      <c r="BB463" s="444"/>
      <c r="BC463" s="444"/>
    </row>
    <row r="464" spans="6:55">
      <c r="I464" s="444"/>
      <c r="J464" s="444"/>
      <c r="Q464" s="444"/>
      <c r="R464" s="444"/>
      <c r="U464" s="444"/>
      <c r="V464" s="444"/>
      <c r="AA464" s="444"/>
      <c r="AC464" s="444"/>
      <c r="AE464" s="444"/>
      <c r="AF464" s="444"/>
      <c r="AH464" s="444"/>
      <c r="AK464" s="444"/>
      <c r="AM464" s="444"/>
      <c r="AO464" s="444"/>
    </row>
    <row r="465" spans="3:55">
      <c r="C465" s="444"/>
      <c r="G465" s="444"/>
      <c r="K465" s="444"/>
      <c r="R465" s="444"/>
      <c r="AB465" s="444"/>
      <c r="AC465" s="444"/>
      <c r="AH465" s="444"/>
      <c r="AI465" s="444"/>
      <c r="AJ465" s="444"/>
      <c r="AK465" s="444"/>
      <c r="AM465" s="444"/>
      <c r="AN465" s="444"/>
      <c r="AR465" s="444"/>
      <c r="AS465" s="444"/>
      <c r="AT465" s="444"/>
      <c r="AU465" s="444"/>
      <c r="AV465" s="444"/>
      <c r="AW465" s="444"/>
      <c r="AX465" s="444"/>
      <c r="AY465" s="444"/>
      <c r="AZ465" s="444"/>
      <c r="BA465" s="444"/>
      <c r="BB465" s="444"/>
      <c r="BC465" s="444"/>
    </row>
    <row r="466" spans="3:55">
      <c r="N466" s="444"/>
      <c r="P466" s="444"/>
      <c r="T466" s="445"/>
      <c r="X466" s="444"/>
      <c r="Y466" s="444"/>
      <c r="AB466" s="444"/>
      <c r="AH466" s="445"/>
      <c r="AN466" s="444"/>
      <c r="AT466" s="444"/>
    </row>
    <row r="467" spans="3:55">
      <c r="G467" s="444"/>
      <c r="I467" s="444"/>
      <c r="K467" s="444"/>
      <c r="W467" s="444"/>
      <c r="AA467" s="444"/>
      <c r="AB467" s="444"/>
      <c r="AC467" s="444"/>
      <c r="AE467" s="444"/>
      <c r="AK467" s="444"/>
      <c r="AT467" s="444"/>
      <c r="AU467" s="444"/>
      <c r="AV467" s="444"/>
      <c r="AW467" s="444"/>
      <c r="AX467" s="444"/>
      <c r="AY467" s="444"/>
      <c r="AZ467" s="444"/>
      <c r="BA467" s="444"/>
      <c r="BB467" s="444"/>
      <c r="BC467" s="444"/>
    </row>
    <row r="468" spans="3:55">
      <c r="J468" s="444"/>
      <c r="U468" s="444"/>
      <c r="Y468" s="444"/>
      <c r="AB468" s="444"/>
      <c r="AC468" s="444"/>
      <c r="AE468" s="444"/>
      <c r="AF468" s="444"/>
      <c r="AN468" s="444"/>
      <c r="AT468" s="444"/>
      <c r="AU468" s="444"/>
      <c r="AV468" s="444"/>
      <c r="AW468" s="444"/>
      <c r="AX468" s="444"/>
      <c r="AY468" s="444"/>
      <c r="AZ468" s="444"/>
      <c r="BA468" s="444"/>
      <c r="BB468" s="444"/>
      <c r="BC468" s="444"/>
    </row>
    <row r="469" spans="3:55">
      <c r="L469" s="444"/>
      <c r="V469" s="444"/>
      <c r="W469" s="444"/>
      <c r="Y469" s="444"/>
      <c r="AC469" s="444"/>
      <c r="AE469" s="444"/>
      <c r="AF469" s="444"/>
      <c r="AH469" s="444"/>
      <c r="AJ469" s="444"/>
      <c r="AL469" s="444"/>
      <c r="AN469" s="444"/>
      <c r="AO469" s="444"/>
    </row>
    <row r="470" spans="3:55">
      <c r="K470" s="445"/>
      <c r="M470" s="444"/>
      <c r="Q470" s="444"/>
      <c r="Z470" s="444"/>
      <c r="AE470" s="444"/>
      <c r="AH470" s="444"/>
      <c r="AI470" s="444"/>
      <c r="AJ470" s="444"/>
      <c r="AN470" s="444"/>
      <c r="AR470" s="444"/>
    </row>
    <row r="471" spans="3:55">
      <c r="AA471" s="444"/>
      <c r="AC471" s="444"/>
      <c r="AE471" s="444"/>
      <c r="AJ471" s="444"/>
      <c r="AN471" s="444"/>
      <c r="AP471" s="444"/>
      <c r="AQ471" s="444"/>
      <c r="AR471" s="444"/>
      <c r="AS471" s="444"/>
      <c r="AT471" s="444"/>
      <c r="AU471" s="444"/>
      <c r="AV471" s="444"/>
      <c r="AW471" s="444"/>
      <c r="AX471" s="444"/>
      <c r="AY471" s="444"/>
      <c r="AZ471" s="444"/>
      <c r="BA471" s="444"/>
      <c r="BB471" s="444"/>
      <c r="BC471" s="444"/>
    </row>
    <row r="472" spans="3:55">
      <c r="K472" s="444"/>
      <c r="O472" s="444"/>
      <c r="P472" s="444"/>
      <c r="Z472" s="444"/>
      <c r="AC472" s="444"/>
      <c r="AE472" s="444"/>
      <c r="AN472" s="444"/>
      <c r="AP472" s="444"/>
      <c r="AR472" s="444"/>
      <c r="AT472" s="444"/>
      <c r="AU472" s="444"/>
      <c r="AV472" s="444"/>
      <c r="AW472" s="444"/>
      <c r="AX472" s="444"/>
      <c r="AY472" s="444"/>
      <c r="AZ472" s="444"/>
      <c r="BA472" s="444"/>
      <c r="BB472" s="444"/>
      <c r="BC472" s="444"/>
    </row>
    <row r="473" spans="3:55">
      <c r="G473" s="444"/>
      <c r="I473" s="444"/>
      <c r="N473" s="444"/>
      <c r="O473" s="444"/>
      <c r="Y473" s="444"/>
      <c r="Z473" s="444"/>
      <c r="AO473" s="444"/>
      <c r="AT473" s="444"/>
    </row>
    <row r="474" spans="3:55">
      <c r="Y474" s="444"/>
      <c r="AA474" s="444"/>
      <c r="AC474" s="444"/>
      <c r="AI474" s="444"/>
      <c r="AJ474" s="444"/>
      <c r="AK474" s="444"/>
      <c r="AM474" s="444"/>
      <c r="AN474" s="444"/>
      <c r="AP474" s="444"/>
    </row>
    <row r="475" spans="3:55">
      <c r="F475" s="444"/>
      <c r="M475" s="444"/>
      <c r="V475" s="444"/>
      <c r="AB475" s="444"/>
      <c r="AE475" s="444"/>
      <c r="AG475" s="444"/>
      <c r="AI475" s="444"/>
      <c r="AO475" s="444"/>
      <c r="AP475" s="444"/>
      <c r="AQ475" s="444"/>
      <c r="AR475" s="444"/>
      <c r="AS475" s="444"/>
      <c r="AT475" s="444"/>
      <c r="AU475" s="444"/>
      <c r="AV475" s="444"/>
      <c r="AW475" s="444"/>
      <c r="AX475" s="444"/>
      <c r="AY475" s="444"/>
      <c r="AZ475" s="444"/>
      <c r="BA475" s="444"/>
      <c r="BB475" s="444"/>
      <c r="BC475" s="444"/>
    </row>
    <row r="476" spans="3:55">
      <c r="F476" s="444"/>
      <c r="I476" s="444"/>
      <c r="J476" s="444"/>
      <c r="K476" s="444"/>
      <c r="W476" s="444"/>
      <c r="Y476" s="444"/>
      <c r="AA476" s="444"/>
      <c r="AG476" s="444"/>
      <c r="AH476" s="444"/>
      <c r="AI476" s="444"/>
      <c r="AK476" s="444"/>
      <c r="AN476" s="444"/>
      <c r="AS476" s="444"/>
      <c r="AT476" s="444"/>
      <c r="AU476" s="444"/>
      <c r="AV476" s="444"/>
      <c r="AW476" s="444"/>
      <c r="AX476" s="444"/>
      <c r="AY476" s="444"/>
      <c r="AZ476" s="444"/>
      <c r="BA476" s="444"/>
      <c r="BB476" s="444"/>
      <c r="BC476" s="444"/>
    </row>
    <row r="477" spans="3:55">
      <c r="D477" s="444"/>
      <c r="G477" s="444"/>
      <c r="I477" s="444"/>
      <c r="Z477" s="444"/>
      <c r="AA477" s="444"/>
      <c r="AB477" s="444"/>
      <c r="AC477" s="444"/>
      <c r="AE477" s="444"/>
      <c r="AH477" s="444"/>
      <c r="AJ477" s="444"/>
      <c r="AK477" s="444"/>
      <c r="AN477" s="444"/>
      <c r="AO477" s="444"/>
    </row>
    <row r="478" spans="3:55">
      <c r="U478" s="444"/>
      <c r="Y478" s="444"/>
      <c r="Z478" s="444"/>
      <c r="AB478" s="444"/>
      <c r="AE478" s="444"/>
      <c r="AG478" s="444"/>
      <c r="AJ478" s="444"/>
      <c r="AM478" s="444"/>
      <c r="AN478" s="444"/>
      <c r="AR478" s="444"/>
      <c r="AT478" s="444"/>
      <c r="AU478" s="444"/>
      <c r="AV478" s="444"/>
      <c r="AW478" s="444"/>
      <c r="AX478" s="444"/>
      <c r="AY478" s="444"/>
      <c r="AZ478" s="444"/>
      <c r="BA478" s="444"/>
      <c r="BB478" s="444"/>
      <c r="BC478" s="444"/>
    </row>
    <row r="479" spans="3:55">
      <c r="AE479" s="444"/>
      <c r="AF479" s="444"/>
      <c r="AH479" s="444"/>
      <c r="AI479" s="444"/>
      <c r="AP479" s="444"/>
      <c r="AT479" s="444"/>
    </row>
    <row r="480" spans="3:55">
      <c r="J480" s="444"/>
      <c r="K480" s="444"/>
      <c r="R480" s="444"/>
      <c r="AE480" s="444"/>
      <c r="AG480" s="444"/>
      <c r="AH480" s="444"/>
      <c r="AN480" s="444"/>
      <c r="AO480" s="444"/>
      <c r="AS480" s="444"/>
      <c r="AT480" s="444"/>
      <c r="AU480" s="444"/>
      <c r="AV480" s="444"/>
      <c r="AW480" s="444"/>
      <c r="AX480" s="444"/>
      <c r="AY480" s="444"/>
      <c r="AZ480" s="444"/>
      <c r="BA480" s="444"/>
      <c r="BB480" s="444"/>
      <c r="BC480" s="444"/>
    </row>
    <row r="481" spans="1:55">
      <c r="G481" s="444"/>
      <c r="J481" s="444"/>
      <c r="O481" s="444"/>
      <c r="Y481" s="444"/>
      <c r="Z481" s="444"/>
      <c r="AA481" s="444"/>
      <c r="AE481" s="444"/>
      <c r="AH481" s="444"/>
      <c r="AI481" s="444"/>
      <c r="AM481" s="444"/>
      <c r="AR481" s="444"/>
      <c r="AT481" s="444"/>
    </row>
    <row r="482" spans="1:55">
      <c r="F482" s="444"/>
      <c r="Q482" s="444"/>
      <c r="V482" s="444"/>
      <c r="AC482" s="444"/>
      <c r="AE482" s="444"/>
      <c r="AG482" s="444"/>
      <c r="AH482" s="444"/>
      <c r="AI482" s="444"/>
    </row>
    <row r="483" spans="1:55">
      <c r="O483" s="444"/>
      <c r="T483" s="444"/>
      <c r="W483" s="444"/>
      <c r="AE483" s="444"/>
      <c r="AF483" s="444"/>
      <c r="AH483" s="444"/>
      <c r="AI483" s="444"/>
      <c r="AM483" s="444"/>
      <c r="AT483" s="444"/>
    </row>
    <row r="484" spans="1:55">
      <c r="F484" s="444"/>
      <c r="G484" s="444"/>
      <c r="O484" s="444"/>
      <c r="W484" s="444"/>
      <c r="AH484" s="444"/>
      <c r="AI484" s="444"/>
      <c r="AJ484" s="444"/>
      <c r="AN484" s="444"/>
      <c r="AP484" s="444"/>
      <c r="AQ484" s="444"/>
      <c r="AR484" s="444"/>
      <c r="AS484" s="444"/>
      <c r="AT484" s="444"/>
      <c r="AU484" s="444"/>
      <c r="AV484" s="444"/>
      <c r="AW484" s="444"/>
      <c r="AX484" s="444"/>
      <c r="AY484" s="444"/>
      <c r="AZ484" s="444"/>
      <c r="BA484" s="444"/>
      <c r="BB484" s="444"/>
      <c r="BC484" s="444"/>
    </row>
    <row r="485" spans="1:55">
      <c r="F485" s="444"/>
      <c r="K485" s="444"/>
      <c r="N485" s="444"/>
      <c r="V485" s="444"/>
      <c r="Y485" s="444"/>
      <c r="Z485" s="444"/>
      <c r="AB485" s="444"/>
      <c r="AJ485" s="444"/>
      <c r="AL485" s="444"/>
      <c r="AM485" s="444"/>
      <c r="AN485" s="444"/>
      <c r="AP485" s="444"/>
      <c r="AT485" s="444"/>
      <c r="AU485" s="444"/>
      <c r="AV485" s="444"/>
      <c r="AW485" s="444"/>
      <c r="AX485" s="444"/>
      <c r="AY485" s="444"/>
      <c r="AZ485" s="444"/>
      <c r="BA485" s="444"/>
      <c r="BB485" s="444"/>
      <c r="BC485" s="444"/>
    </row>
    <row r="486" spans="1:55">
      <c r="A486" s="252"/>
      <c r="G486" s="444"/>
      <c r="J486" s="444"/>
      <c r="L486" s="444"/>
      <c r="M486" s="444"/>
      <c r="N486" s="444"/>
      <c r="Z486" s="444"/>
      <c r="AE486" s="444"/>
      <c r="AN486" s="444"/>
      <c r="AT486" s="444"/>
      <c r="AU486" s="444"/>
      <c r="AV486" s="444"/>
      <c r="AW486" s="444"/>
      <c r="AX486" s="444"/>
      <c r="AY486" s="444"/>
      <c r="AZ486" s="444"/>
      <c r="BA486" s="444"/>
      <c r="BB486" s="444"/>
      <c r="BC486" s="444"/>
    </row>
    <row r="487" spans="1:55">
      <c r="C487" s="444"/>
      <c r="J487" s="444"/>
      <c r="K487" s="444"/>
      <c r="M487" s="444"/>
      <c r="Z487" s="444"/>
      <c r="AN487" s="444"/>
      <c r="AO487" s="444"/>
      <c r="AP487" s="444"/>
      <c r="AR487" s="444"/>
      <c r="AS487" s="444"/>
      <c r="AT487" s="444"/>
      <c r="AU487" s="444"/>
      <c r="AV487" s="444"/>
      <c r="AW487" s="444"/>
      <c r="AX487" s="444"/>
      <c r="AY487" s="444"/>
      <c r="AZ487" s="444"/>
      <c r="BA487" s="444"/>
      <c r="BB487" s="444"/>
      <c r="BC487" s="444"/>
    </row>
    <row r="488" spans="1:55">
      <c r="L488" s="444"/>
      <c r="R488" s="444"/>
      <c r="Y488" s="444"/>
      <c r="Z488" s="444"/>
      <c r="AH488" s="444"/>
      <c r="AL488" s="444"/>
    </row>
    <row r="489" spans="1:55">
      <c r="I489" s="444"/>
      <c r="M489" s="444"/>
      <c r="AC489" s="444"/>
      <c r="AH489" s="444"/>
      <c r="AK489" s="444"/>
      <c r="AO489" s="444"/>
      <c r="AT489" s="444"/>
    </row>
    <row r="490" spans="1:55">
      <c r="K490" s="444"/>
      <c r="N490" s="444"/>
      <c r="O490" s="444"/>
      <c r="W490" s="444"/>
      <c r="AA490" s="444"/>
      <c r="AC490" s="444"/>
      <c r="AE490" s="444"/>
      <c r="AH490" s="444"/>
      <c r="AJ490" s="444"/>
      <c r="AN490" s="444"/>
      <c r="AO490" s="444"/>
      <c r="AP490" s="444"/>
      <c r="AR490" s="444"/>
      <c r="AS490" s="444"/>
      <c r="AT490" s="444"/>
    </row>
    <row r="491" spans="1:55">
      <c r="B491" s="444"/>
      <c r="H491" s="444"/>
      <c r="J491" s="444"/>
      <c r="O491" s="444"/>
      <c r="W491" s="445"/>
      <c r="Y491" s="444"/>
      <c r="AE491" s="444"/>
      <c r="AH491" s="444"/>
      <c r="AN491" s="444"/>
      <c r="AO491" s="444"/>
      <c r="AP491" s="444"/>
    </row>
    <row r="492" spans="1:55">
      <c r="G492" s="444"/>
      <c r="X492" s="444"/>
      <c r="Y492" s="444"/>
      <c r="Z492" s="444"/>
      <c r="AH492" s="444"/>
      <c r="AL492" s="444"/>
      <c r="AO492" s="444"/>
    </row>
    <row r="493" spans="1:55">
      <c r="R493" s="444"/>
      <c r="Y493" s="444"/>
      <c r="AE493" s="444"/>
      <c r="AH493" s="444"/>
      <c r="AI493" s="444"/>
      <c r="AJ493" s="444"/>
      <c r="AN493" s="444"/>
      <c r="AR493" s="444"/>
      <c r="AS493" s="444"/>
      <c r="AT493" s="444"/>
      <c r="AU493" s="444"/>
      <c r="AV493" s="444"/>
      <c r="AW493" s="444"/>
      <c r="AX493" s="444"/>
      <c r="AY493" s="444"/>
      <c r="AZ493" s="444"/>
      <c r="BA493" s="444"/>
      <c r="BB493" s="444"/>
      <c r="BC493" s="444"/>
    </row>
    <row r="494" spans="1:55">
      <c r="L494" s="445"/>
      <c r="Q494" s="444"/>
      <c r="U494" s="444"/>
      <c r="Z494" s="444"/>
      <c r="AE494" s="444"/>
      <c r="AH494" s="444"/>
      <c r="AI494" s="444"/>
      <c r="AO494" s="444"/>
      <c r="AR494" s="444"/>
      <c r="AS494" s="444"/>
      <c r="AT494" s="444"/>
      <c r="AU494" s="444"/>
      <c r="AV494" s="444"/>
      <c r="AW494" s="444"/>
      <c r="AX494" s="444"/>
      <c r="AY494" s="444"/>
      <c r="AZ494" s="444"/>
      <c r="BA494" s="444"/>
      <c r="BB494" s="444"/>
      <c r="BC494" s="444"/>
    </row>
    <row r="495" spans="1:55">
      <c r="G495" s="444"/>
      <c r="K495" s="444"/>
      <c r="R495" s="444"/>
      <c r="W495" s="444"/>
      <c r="Y495" s="444"/>
      <c r="Z495" s="444"/>
      <c r="AA495" s="444"/>
      <c r="AC495" s="444"/>
      <c r="AE495" s="444"/>
      <c r="AF495" s="444"/>
      <c r="AH495" s="444"/>
      <c r="AJ495" s="444"/>
      <c r="AN495" s="444"/>
      <c r="AO495" s="444"/>
      <c r="AP495" s="444"/>
      <c r="AT495" s="444"/>
      <c r="AU495" s="444"/>
      <c r="AV495" s="444"/>
      <c r="AW495" s="444"/>
      <c r="AX495" s="444"/>
      <c r="AY495" s="444"/>
      <c r="AZ495" s="444"/>
      <c r="BA495" s="444"/>
      <c r="BB495" s="444"/>
      <c r="BC495" s="444"/>
    </row>
    <row r="496" spans="1:55">
      <c r="D496" s="444"/>
      <c r="I496" s="444"/>
      <c r="L496" s="444"/>
      <c r="Q496" s="444"/>
      <c r="U496" s="444"/>
      <c r="V496" s="444"/>
      <c r="Z496" s="444"/>
      <c r="AE496" s="444"/>
      <c r="AI496" s="444"/>
      <c r="AR496" s="444"/>
    </row>
    <row r="497" spans="2:55">
      <c r="G497" s="444"/>
      <c r="K497" s="444"/>
      <c r="U497" s="444"/>
      <c r="V497" s="444"/>
      <c r="AA497" s="444"/>
      <c r="AB497" s="444"/>
      <c r="AC497" s="444"/>
      <c r="AN497" s="444"/>
      <c r="AP497" s="444"/>
    </row>
    <row r="498" spans="2:55">
      <c r="G498" s="444"/>
      <c r="J498" s="444"/>
      <c r="M498" s="444"/>
      <c r="N498" s="444"/>
      <c r="O498" s="444"/>
      <c r="V498" s="444"/>
      <c r="AH498" s="444"/>
      <c r="AI498" s="444"/>
    </row>
    <row r="499" spans="2:55">
      <c r="F499" s="444"/>
      <c r="L499" s="444"/>
      <c r="Q499" s="444"/>
      <c r="R499" s="444"/>
      <c r="U499" s="444"/>
      <c r="V499" s="444"/>
      <c r="AO499" s="444"/>
      <c r="AP499" s="444"/>
    </row>
    <row r="500" spans="2:55">
      <c r="K500" s="444"/>
      <c r="M500" s="444"/>
      <c r="U500" s="444"/>
      <c r="V500" s="444"/>
      <c r="W500" s="444"/>
      <c r="AA500" s="444"/>
      <c r="AE500" s="444"/>
      <c r="AF500" s="444"/>
      <c r="AH500" s="444"/>
      <c r="AI500" s="444"/>
      <c r="AL500" s="444"/>
      <c r="AP500" s="444"/>
      <c r="AS500" s="444"/>
    </row>
    <row r="501" spans="2:55">
      <c r="G501" s="444"/>
      <c r="K501" s="444"/>
      <c r="V501" s="444"/>
      <c r="AA501" s="444"/>
      <c r="AC501" s="444"/>
      <c r="AJ501" s="444"/>
      <c r="AK501" s="444"/>
      <c r="AM501" s="444"/>
      <c r="AN501" s="444"/>
    </row>
    <row r="502" spans="2:55">
      <c r="I502" s="444"/>
      <c r="N502" s="444"/>
      <c r="Q502" s="444"/>
      <c r="T502" s="444"/>
      <c r="Z502" s="444"/>
      <c r="AE502" s="444"/>
      <c r="AF502" s="444"/>
      <c r="AN502" s="444"/>
      <c r="AO502" s="444"/>
      <c r="AT502" s="444"/>
    </row>
    <row r="503" spans="2:55">
      <c r="F503" s="444"/>
      <c r="T503" s="444"/>
      <c r="Y503" s="444"/>
      <c r="AB503" s="444"/>
      <c r="AC503" s="444"/>
      <c r="AE503" s="444"/>
      <c r="AH503" s="444"/>
      <c r="AM503" s="444"/>
      <c r="AT503" s="444"/>
    </row>
    <row r="504" spans="2:55">
      <c r="V504" s="444"/>
      <c r="AH504" s="444"/>
      <c r="AK504" s="444"/>
      <c r="AN504" s="444"/>
      <c r="AR504" s="444"/>
      <c r="AS504" s="444"/>
    </row>
    <row r="505" spans="2:55">
      <c r="B505" s="444"/>
      <c r="P505" s="444"/>
      <c r="R505" s="444"/>
      <c r="Z505" s="444"/>
      <c r="AH505" s="444"/>
      <c r="AI505" s="444"/>
      <c r="AK505" s="444"/>
      <c r="AO505" s="444"/>
    </row>
    <row r="506" spans="2:55">
      <c r="J506" s="444"/>
      <c r="M506" s="444"/>
      <c r="Y506" s="444"/>
      <c r="AB506" s="444"/>
      <c r="AC506" s="444"/>
      <c r="AE506" s="444"/>
      <c r="AF506" s="444"/>
      <c r="AH506" s="444"/>
      <c r="AT506" s="444"/>
    </row>
    <row r="507" spans="2:55">
      <c r="G507" s="444"/>
      <c r="V507" s="444"/>
      <c r="Z507" s="444"/>
      <c r="AA507" s="444"/>
      <c r="AC507" s="444"/>
      <c r="AE507" s="444"/>
      <c r="AH507" s="444"/>
      <c r="AK507" s="444"/>
      <c r="AN507" s="444"/>
      <c r="AR507" s="444"/>
      <c r="AS507" s="444"/>
      <c r="AT507" s="444"/>
      <c r="AU507" s="444"/>
      <c r="AV507" s="444"/>
      <c r="AW507" s="444"/>
      <c r="AX507" s="444"/>
      <c r="AY507" s="444"/>
      <c r="AZ507" s="444"/>
      <c r="BA507" s="444"/>
      <c r="BB507" s="444"/>
      <c r="BC507" s="444"/>
    </row>
    <row r="508" spans="2:55">
      <c r="J508" s="444"/>
      <c r="AC508" s="444"/>
      <c r="AE508" s="444"/>
      <c r="AF508" s="444"/>
      <c r="AG508" s="444"/>
      <c r="AI508" s="444"/>
      <c r="AN508" s="444"/>
    </row>
    <row r="509" spans="2:55">
      <c r="J509" s="444"/>
      <c r="T509" s="444"/>
      <c r="V509" s="444"/>
      <c r="AC509" s="444"/>
      <c r="AE509" s="444"/>
      <c r="AH509" s="444"/>
      <c r="AI509" s="444"/>
      <c r="AN509" s="444"/>
      <c r="AR509" s="444"/>
      <c r="AS509" s="444"/>
    </row>
    <row r="510" spans="2:55">
      <c r="I510" s="444"/>
      <c r="O510" s="444"/>
      <c r="U510" s="444"/>
      <c r="W510" s="444"/>
      <c r="Y510" s="444"/>
      <c r="Z510" s="444"/>
      <c r="AA510" s="444"/>
      <c r="AE510" s="444"/>
      <c r="AK510" s="444"/>
      <c r="AL510" s="444"/>
      <c r="AN510" s="444"/>
      <c r="AP510" s="444"/>
      <c r="AQ510" s="444"/>
      <c r="AR510" s="444"/>
      <c r="AS510" s="444"/>
      <c r="AT510" s="444"/>
      <c r="AU510" s="444"/>
      <c r="AV510" s="444"/>
      <c r="AW510" s="444"/>
      <c r="AX510" s="444"/>
      <c r="AY510" s="444"/>
      <c r="AZ510" s="444"/>
      <c r="BA510" s="444"/>
      <c r="BB510" s="444"/>
      <c r="BC510" s="444"/>
    </row>
    <row r="511" spans="2:55">
      <c r="L511" s="444"/>
      <c r="U511" s="444"/>
      <c r="V511" s="444"/>
      <c r="X511" s="444"/>
      <c r="Y511" s="444"/>
      <c r="AH511" s="444"/>
    </row>
    <row r="512" spans="2:55">
      <c r="G512" s="444"/>
      <c r="U512" s="444"/>
      <c r="V512" s="444"/>
      <c r="AA512" s="444"/>
      <c r="AC512" s="444"/>
      <c r="AH512" s="444"/>
      <c r="AL512" s="444"/>
      <c r="AO512" s="444"/>
      <c r="AT512" s="444"/>
    </row>
    <row r="513" spans="4:55">
      <c r="F513" s="444"/>
      <c r="T513" s="444"/>
      <c r="AA513" s="444"/>
      <c r="AC513" s="444"/>
      <c r="AI513" s="444"/>
      <c r="AN513" s="444"/>
      <c r="AP513" s="444"/>
      <c r="AS513" s="444"/>
    </row>
    <row r="514" spans="4:55">
      <c r="D514" s="444"/>
      <c r="F514" s="444"/>
      <c r="G514" s="444"/>
      <c r="O514" s="444"/>
      <c r="Q514" s="444"/>
      <c r="T514" s="444"/>
      <c r="W514" s="444"/>
      <c r="AC514" s="444"/>
      <c r="AM514" s="444"/>
      <c r="AN514" s="444"/>
    </row>
    <row r="515" spans="4:55">
      <c r="G515" s="444"/>
      <c r="O515" s="444"/>
      <c r="Y515" s="444"/>
      <c r="Z515" s="444"/>
      <c r="AR515" s="444"/>
      <c r="AS515" s="444"/>
      <c r="AT515" s="444"/>
      <c r="AU515" s="444"/>
      <c r="AV515" s="444"/>
      <c r="AW515" s="444"/>
      <c r="AX515" s="444"/>
      <c r="AY515" s="444"/>
      <c r="AZ515" s="444"/>
      <c r="BA515" s="444"/>
      <c r="BB515" s="444"/>
      <c r="BC515" s="444"/>
    </row>
    <row r="516" spans="4:55">
      <c r="G516" s="444"/>
      <c r="N516" s="444"/>
      <c r="T516" s="444"/>
      <c r="W516" s="444"/>
      <c r="AN516" s="444"/>
      <c r="AO516" s="444"/>
      <c r="AT516" s="444"/>
      <c r="AU516" s="444"/>
      <c r="AV516" s="444"/>
      <c r="AW516" s="444"/>
      <c r="AX516" s="444"/>
      <c r="AY516" s="444"/>
      <c r="AZ516" s="444"/>
      <c r="BA516" s="444"/>
      <c r="BB516" s="444"/>
      <c r="BC516" s="444"/>
    </row>
    <row r="517" spans="4:55">
      <c r="P517" s="444"/>
      <c r="T517" s="444"/>
      <c r="U517" s="444"/>
      <c r="V517" s="444"/>
      <c r="W517" s="444"/>
      <c r="Z517" s="444"/>
      <c r="AA517" s="444"/>
      <c r="AC517" s="444"/>
      <c r="AE517" s="444"/>
      <c r="AH517" s="444"/>
      <c r="AS517" s="444"/>
      <c r="AT517" s="444"/>
      <c r="AU517" s="444"/>
      <c r="AV517" s="444"/>
      <c r="AW517" s="444"/>
      <c r="AX517" s="444"/>
      <c r="AY517" s="444"/>
      <c r="AZ517" s="444"/>
      <c r="BA517" s="444"/>
      <c r="BB517" s="444"/>
      <c r="BC517" s="444"/>
    </row>
    <row r="518" spans="4:55">
      <c r="F518" s="444"/>
      <c r="J518" s="444"/>
      <c r="N518" s="444"/>
      <c r="R518" s="444"/>
      <c r="X518" s="444"/>
      <c r="AA518" s="444"/>
      <c r="AN518" s="444"/>
      <c r="AT518" s="444"/>
      <c r="AU518" s="444"/>
      <c r="AV518" s="444"/>
      <c r="AW518" s="444"/>
      <c r="AX518" s="444"/>
      <c r="AY518" s="444"/>
      <c r="AZ518" s="444"/>
      <c r="BA518" s="444"/>
      <c r="BB518" s="444"/>
      <c r="BC518" s="444"/>
    </row>
    <row r="519" spans="4:55">
      <c r="G519" s="444"/>
      <c r="O519" s="444"/>
      <c r="P519" s="444"/>
      <c r="U519" s="444"/>
      <c r="V519" s="444"/>
      <c r="AC519" s="444"/>
      <c r="AE519" s="444"/>
      <c r="AH519" s="444"/>
      <c r="AI519" s="444"/>
      <c r="AL519" s="444"/>
      <c r="AR519" s="444"/>
      <c r="AS519" s="444"/>
    </row>
    <row r="520" spans="4:55">
      <c r="P520" s="444"/>
      <c r="R520" s="445"/>
      <c r="Z520" s="444"/>
      <c r="AA520" s="444"/>
      <c r="AC520" s="444"/>
      <c r="AE520" s="444"/>
      <c r="AH520" s="444"/>
      <c r="AL520" s="444"/>
      <c r="AN520" s="445"/>
      <c r="AR520" s="444"/>
      <c r="AS520" s="444"/>
      <c r="AT520" s="444"/>
      <c r="AU520" s="444"/>
      <c r="AV520" s="444"/>
      <c r="AW520" s="444"/>
      <c r="AX520" s="444"/>
      <c r="AY520" s="444"/>
      <c r="AZ520" s="444"/>
      <c r="BA520" s="444"/>
      <c r="BB520" s="444"/>
      <c r="BC520" s="444"/>
    </row>
    <row r="521" spans="4:55">
      <c r="D521" s="444"/>
      <c r="M521" s="444"/>
      <c r="N521" s="445"/>
      <c r="V521" s="444"/>
      <c r="AI521" s="444"/>
      <c r="AP521" s="444"/>
      <c r="AR521" s="444"/>
      <c r="AS521" s="444"/>
    </row>
    <row r="522" spans="4:55">
      <c r="K522" s="444"/>
      <c r="T522" s="444"/>
      <c r="Z522" s="444"/>
      <c r="AA522" s="444"/>
      <c r="AB522" s="444"/>
      <c r="AC522" s="444"/>
      <c r="AE522" s="444"/>
      <c r="AH522" s="444"/>
      <c r="AI522" s="444"/>
      <c r="AJ522" s="444"/>
      <c r="AK522" s="444"/>
      <c r="AN522" s="444"/>
      <c r="AR522" s="444"/>
      <c r="AS522" s="444"/>
    </row>
    <row r="523" spans="4:55">
      <c r="O523" s="444"/>
      <c r="T523" s="444"/>
      <c r="X523" s="444"/>
      <c r="Y523" s="444"/>
      <c r="Z523" s="444"/>
      <c r="AA523" s="444"/>
      <c r="AC523" s="444"/>
      <c r="AJ523" s="444"/>
      <c r="AN523" s="444"/>
      <c r="AO523" s="444"/>
    </row>
    <row r="524" spans="4:55">
      <c r="G524" s="444"/>
      <c r="M524" s="444"/>
      <c r="V524" s="444"/>
      <c r="Y524" s="444"/>
      <c r="AE524" s="444"/>
      <c r="AN524" s="444"/>
      <c r="AT524" s="444"/>
    </row>
    <row r="525" spans="4:55">
      <c r="G525" s="444"/>
      <c r="J525" s="444"/>
      <c r="Q525" s="445"/>
      <c r="R525" s="444"/>
      <c r="AA525" s="444"/>
      <c r="AC525" s="444"/>
      <c r="AG525" s="444"/>
      <c r="AN525" s="444"/>
      <c r="AT525" s="444"/>
    </row>
    <row r="526" spans="4:55">
      <c r="F526" s="444"/>
      <c r="P526" s="444"/>
      <c r="T526" s="444"/>
      <c r="X526" s="444"/>
      <c r="AC526" s="444"/>
      <c r="AE526" s="444"/>
      <c r="AF526" s="444"/>
      <c r="AN526" s="444"/>
    </row>
    <row r="527" spans="4:55">
      <c r="J527" s="444"/>
      <c r="K527" s="444"/>
      <c r="AB527" s="444"/>
      <c r="AC527" s="444"/>
      <c r="AH527" s="444"/>
      <c r="AK527" s="445"/>
      <c r="AL527" s="444"/>
      <c r="AR527" s="444"/>
      <c r="AS527" s="444"/>
    </row>
    <row r="528" spans="4:55">
      <c r="M528" s="444"/>
      <c r="Y528" s="444"/>
      <c r="AH528" s="444"/>
      <c r="AK528" s="444"/>
      <c r="AN528" s="444"/>
    </row>
    <row r="529" spans="3:55">
      <c r="J529" s="444"/>
      <c r="M529" s="444"/>
      <c r="U529" s="444"/>
      <c r="W529" s="444"/>
      <c r="Z529" s="444"/>
      <c r="AH529" s="444"/>
      <c r="AR529" s="444"/>
      <c r="AS529" s="444"/>
    </row>
    <row r="530" spans="3:55">
      <c r="C530" s="444"/>
      <c r="J530" s="444"/>
      <c r="K530" s="444"/>
      <c r="U530" s="444"/>
      <c r="V530" s="444"/>
      <c r="AK530" s="444"/>
      <c r="AN530" s="444"/>
      <c r="AR530" s="444"/>
      <c r="AT530" s="444"/>
      <c r="AU530" s="444"/>
      <c r="AV530" s="444"/>
      <c r="AW530" s="444"/>
      <c r="AX530" s="444"/>
      <c r="AY530" s="444"/>
      <c r="AZ530" s="444"/>
      <c r="BA530" s="444"/>
      <c r="BB530" s="444"/>
      <c r="BC530" s="444"/>
    </row>
    <row r="531" spans="3:55">
      <c r="H531" s="444"/>
      <c r="M531" s="444"/>
      <c r="W531" s="444"/>
      <c r="Z531" s="444"/>
      <c r="AA531" s="444"/>
      <c r="AI531" s="444"/>
      <c r="AN531" s="444"/>
    </row>
    <row r="532" spans="3:55">
      <c r="U532" s="444"/>
      <c r="V532" s="444"/>
      <c r="W532" s="444"/>
      <c r="AA532" s="444"/>
      <c r="AE532" s="444"/>
      <c r="AH532" s="444"/>
      <c r="AM532" s="444"/>
      <c r="AT532" s="444"/>
    </row>
    <row r="533" spans="3:55">
      <c r="Q533" s="444"/>
      <c r="X533" s="444"/>
      <c r="AE533" s="444"/>
      <c r="AF533" s="444"/>
      <c r="AH533" s="444"/>
    </row>
    <row r="534" spans="3:55">
      <c r="K534" s="444"/>
      <c r="R534" s="444"/>
      <c r="Y534" s="444"/>
      <c r="AC534" s="444"/>
      <c r="AH534" s="444"/>
      <c r="AK534" s="444"/>
      <c r="AN534" s="444"/>
    </row>
    <row r="535" spans="3:55">
      <c r="M535" s="444"/>
      <c r="AE535" s="444"/>
      <c r="AK535" s="444"/>
      <c r="AM535" s="444"/>
      <c r="AS535" s="444"/>
      <c r="AT535" s="444"/>
    </row>
    <row r="536" spans="3:55">
      <c r="J536" s="444"/>
      <c r="L536" s="444"/>
      <c r="T536" s="444"/>
      <c r="V536" s="444"/>
      <c r="Z536" s="444"/>
      <c r="AI536" s="444"/>
      <c r="AN536" s="444"/>
      <c r="AP536" s="444"/>
      <c r="AS536" s="444"/>
      <c r="AT536" s="444"/>
      <c r="AU536" s="444"/>
      <c r="AV536" s="444"/>
      <c r="AW536" s="444"/>
      <c r="AX536" s="444"/>
      <c r="AY536" s="444"/>
      <c r="AZ536" s="444"/>
      <c r="BA536" s="444"/>
      <c r="BB536" s="444"/>
      <c r="BC536" s="444"/>
    </row>
    <row r="537" spans="3:55">
      <c r="D537" s="444"/>
      <c r="J537" s="444"/>
      <c r="P537" s="444"/>
      <c r="Z537" s="444"/>
      <c r="AB537" s="444"/>
      <c r="AH537" s="444"/>
      <c r="AL537" s="444"/>
      <c r="AN537" s="444"/>
    </row>
    <row r="538" spans="3:55">
      <c r="M538" s="444"/>
      <c r="Q538" s="444"/>
      <c r="T538" s="444"/>
      <c r="AA538" s="444"/>
      <c r="AC538" s="444"/>
      <c r="AE538" s="444"/>
    </row>
    <row r="539" spans="3:55">
      <c r="D539" s="444"/>
      <c r="M539" s="444"/>
      <c r="V539" s="444"/>
      <c r="Y539" s="444"/>
      <c r="Z539" s="444"/>
      <c r="AA539" s="444"/>
      <c r="AC539" s="444"/>
      <c r="AE539" s="444"/>
      <c r="AF539" s="444"/>
      <c r="AH539" s="444"/>
      <c r="AM539" s="444"/>
      <c r="AO539" s="444"/>
      <c r="AS539" s="444"/>
    </row>
    <row r="540" spans="3:55">
      <c r="C540" s="445"/>
      <c r="F540" s="444"/>
      <c r="J540" s="444"/>
      <c r="R540" s="444"/>
      <c r="Z540" s="444"/>
      <c r="AA540" s="444"/>
      <c r="AC540" s="444"/>
      <c r="AE540" s="444"/>
      <c r="AF540" s="444"/>
      <c r="AI540" s="444"/>
    </row>
    <row r="541" spans="3:55">
      <c r="R541" s="444"/>
      <c r="V541" s="444"/>
      <c r="W541" s="444"/>
      <c r="AK541" s="444"/>
      <c r="AM541" s="444"/>
      <c r="AS541" s="444"/>
    </row>
    <row r="542" spans="3:55">
      <c r="J542" s="444"/>
      <c r="K542" s="444"/>
      <c r="U542" s="444"/>
      <c r="X542" s="444"/>
      <c r="AB542" s="444"/>
      <c r="AH542" s="444"/>
      <c r="AJ542" s="444"/>
      <c r="AK542" s="444"/>
      <c r="AL542" s="444"/>
      <c r="AN542" s="444"/>
    </row>
    <row r="543" spans="3:55">
      <c r="K543" s="444"/>
      <c r="M543" s="444"/>
      <c r="X543" s="444"/>
      <c r="AH543" s="444"/>
      <c r="AI543" s="444"/>
      <c r="AJ543" s="444"/>
      <c r="AN543" s="444"/>
    </row>
    <row r="544" spans="3:55">
      <c r="O544" s="445"/>
      <c r="U544" s="444"/>
      <c r="W544" s="444"/>
      <c r="Y544" s="444"/>
      <c r="Z544" s="444"/>
      <c r="AA544" s="445"/>
      <c r="AE544" s="444"/>
      <c r="AF544" s="444"/>
      <c r="AN544" s="444"/>
      <c r="AT544" s="444"/>
    </row>
    <row r="545" spans="6:55">
      <c r="M545" s="444"/>
      <c r="T545" s="444"/>
      <c r="W545" s="444"/>
      <c r="AE545" s="444"/>
      <c r="AF545" s="444"/>
      <c r="AM545" s="444"/>
      <c r="AR545" s="444"/>
      <c r="AS545" s="444"/>
    </row>
    <row r="546" spans="6:55">
      <c r="H546" s="444"/>
      <c r="M546" s="444"/>
      <c r="AA546" s="444"/>
      <c r="AC546" s="444"/>
      <c r="AH546" s="444"/>
    </row>
    <row r="547" spans="6:55">
      <c r="M547" s="444"/>
      <c r="R547" s="444"/>
      <c r="W547" s="444"/>
      <c r="Z547" s="444"/>
      <c r="AM547" s="444"/>
      <c r="AP547" s="444"/>
      <c r="AQ547" s="444"/>
      <c r="AR547" s="444"/>
      <c r="AS547" s="444"/>
      <c r="AT547" s="444"/>
      <c r="AU547" s="444"/>
      <c r="AV547" s="444"/>
      <c r="AW547" s="444"/>
      <c r="AX547" s="444"/>
      <c r="AY547" s="444"/>
      <c r="AZ547" s="444"/>
      <c r="BA547" s="444"/>
      <c r="BB547" s="444"/>
      <c r="BC547" s="444"/>
    </row>
    <row r="548" spans="6:55">
      <c r="L548" s="444"/>
      <c r="M548" s="444"/>
      <c r="O548" s="444"/>
      <c r="X548" s="444"/>
      <c r="AA548" s="444"/>
      <c r="AH548" s="444"/>
      <c r="AP548" s="444"/>
    </row>
    <row r="549" spans="6:55">
      <c r="F549" s="444"/>
      <c r="I549" s="444"/>
      <c r="J549" s="444"/>
      <c r="Q549" s="444"/>
      <c r="Y549" s="444"/>
      <c r="Z549" s="444"/>
      <c r="AC549" s="444"/>
      <c r="AL549" s="444"/>
      <c r="AS549" s="444"/>
      <c r="AT549" s="444"/>
      <c r="AU549" s="444"/>
      <c r="AV549" s="444"/>
      <c r="AW549" s="444"/>
      <c r="AX549" s="444"/>
      <c r="AY549" s="444"/>
      <c r="AZ549" s="444"/>
      <c r="BA549" s="444"/>
      <c r="BB549" s="444"/>
      <c r="BC549" s="444"/>
    </row>
    <row r="550" spans="6:55">
      <c r="I550" s="444"/>
      <c r="M550" s="444"/>
      <c r="X550" s="444"/>
      <c r="AE550" s="444"/>
      <c r="AK550" s="444"/>
      <c r="AT550" s="444"/>
    </row>
    <row r="551" spans="6:55">
      <c r="I551" s="444"/>
      <c r="O551" s="444"/>
      <c r="Z551" s="444"/>
      <c r="AA551" s="444"/>
      <c r="AC551" s="444"/>
      <c r="AE551" s="444"/>
      <c r="AF551" s="444"/>
      <c r="AH551" s="445"/>
      <c r="AM551" s="444"/>
      <c r="AN551" s="444"/>
      <c r="AR551" s="444"/>
    </row>
    <row r="552" spans="6:55">
      <c r="F552" s="444"/>
      <c r="K552" s="444"/>
      <c r="V552" s="444"/>
      <c r="AA552" s="444"/>
      <c r="AC552" s="444"/>
      <c r="AG552" s="444"/>
      <c r="AH552" s="444"/>
    </row>
    <row r="553" spans="6:55">
      <c r="I553" s="444"/>
      <c r="R553" s="444"/>
      <c r="Z553" s="444"/>
      <c r="AH553" s="444"/>
      <c r="AN553" s="444"/>
      <c r="AO553" s="444"/>
      <c r="AS553" s="444"/>
    </row>
    <row r="554" spans="6:55">
      <c r="H554" s="444"/>
      <c r="M554" s="444"/>
      <c r="R554" s="444"/>
      <c r="V554" s="444"/>
      <c r="W554" s="444"/>
      <c r="AB554" s="444"/>
      <c r="AC554" s="444"/>
      <c r="AE554" s="444"/>
      <c r="AF554" s="444"/>
      <c r="AH554" s="444"/>
      <c r="AK554" s="444"/>
      <c r="AL554" s="444"/>
      <c r="AN554" s="444"/>
      <c r="AS554" s="444"/>
    </row>
    <row r="555" spans="6:55">
      <c r="H555" s="444"/>
      <c r="M555" s="444"/>
      <c r="U555" s="444"/>
      <c r="X555" s="444"/>
      <c r="Z555" s="444"/>
      <c r="AE555" s="444"/>
      <c r="AH555" s="444"/>
      <c r="AL555" s="444"/>
      <c r="AO555" s="444"/>
      <c r="AS555" s="444"/>
    </row>
    <row r="556" spans="6:55">
      <c r="J556" s="444"/>
      <c r="M556" s="444"/>
      <c r="T556" s="444"/>
      <c r="V556" s="444"/>
      <c r="Z556" s="444"/>
      <c r="AA556" s="444"/>
      <c r="AC556" s="444"/>
      <c r="AL556" s="444"/>
      <c r="AS556" s="444"/>
    </row>
    <row r="557" spans="6:55">
      <c r="L557" s="444"/>
      <c r="Q557" s="444"/>
      <c r="V557" s="444"/>
      <c r="AA557" s="444"/>
      <c r="AC557" s="444"/>
      <c r="AH557" s="444"/>
    </row>
    <row r="558" spans="6:55">
      <c r="K558" s="444"/>
      <c r="L558" s="444"/>
      <c r="R558" s="444"/>
      <c r="W558" s="444"/>
      <c r="Z558" s="444"/>
      <c r="AE558" s="444"/>
      <c r="AF558" s="444"/>
      <c r="AK558" s="444"/>
      <c r="AM558" s="444"/>
    </row>
    <row r="559" spans="6:55">
      <c r="M559" s="444"/>
      <c r="Z559" s="444"/>
      <c r="AK559" s="444"/>
      <c r="AR559" s="444"/>
      <c r="AS559" s="444"/>
    </row>
    <row r="560" spans="6:55">
      <c r="I560" s="444"/>
      <c r="O560" s="444"/>
      <c r="Z560" s="444"/>
      <c r="AC560" s="444"/>
      <c r="AH560" s="444"/>
      <c r="AK560" s="444"/>
      <c r="AN560" s="444"/>
    </row>
    <row r="561" spans="3:55">
      <c r="I561" s="444"/>
      <c r="Z561" s="444"/>
      <c r="AC561" s="444"/>
      <c r="AE561" s="444"/>
      <c r="AL561" s="444"/>
      <c r="AN561" s="444"/>
      <c r="AT561" s="444"/>
      <c r="AU561" s="444"/>
      <c r="AV561" s="444"/>
      <c r="AW561" s="444"/>
      <c r="AX561" s="444"/>
      <c r="AY561" s="444"/>
      <c r="AZ561" s="444"/>
      <c r="BA561" s="444"/>
      <c r="BB561" s="444"/>
      <c r="BC561" s="444"/>
    </row>
    <row r="562" spans="3:55">
      <c r="I562" s="444"/>
      <c r="L562" s="444"/>
      <c r="U562" s="444"/>
      <c r="W562" s="444"/>
      <c r="Z562" s="444"/>
      <c r="AC562" s="444"/>
      <c r="AE562" s="444"/>
      <c r="AF562" s="444"/>
      <c r="AK562" s="444"/>
      <c r="AL562" s="444"/>
      <c r="AM562" s="444"/>
      <c r="AS562" s="444"/>
    </row>
    <row r="563" spans="3:55">
      <c r="C563" s="445"/>
      <c r="J563" s="444"/>
      <c r="M563" s="444"/>
      <c r="R563" s="444"/>
      <c r="W563" s="444"/>
      <c r="X563" s="444"/>
      <c r="Z563" s="444"/>
      <c r="AB563" s="444"/>
      <c r="AE563" s="444"/>
      <c r="AF563" s="444"/>
      <c r="AN563" s="444"/>
      <c r="AS563" s="444"/>
    </row>
    <row r="564" spans="3:55">
      <c r="M564" s="444"/>
      <c r="R564" s="444"/>
      <c r="AE564" s="444"/>
      <c r="AF564" s="444"/>
      <c r="AH564" s="444"/>
      <c r="AK564" s="445"/>
    </row>
    <row r="565" spans="3:55">
      <c r="M565" s="444"/>
      <c r="V565" s="444"/>
      <c r="Z565" s="444"/>
      <c r="AB565" s="444"/>
      <c r="AK565" s="444"/>
      <c r="AP565" s="444"/>
    </row>
    <row r="566" spans="3:55">
      <c r="J566" s="444"/>
      <c r="O566" s="444"/>
      <c r="R566" s="444"/>
      <c r="V566" s="444"/>
      <c r="AM566" s="444"/>
      <c r="AR566" s="444"/>
      <c r="AS566" s="444"/>
    </row>
    <row r="567" spans="3:55">
      <c r="F567" s="444"/>
      <c r="J567" s="444"/>
      <c r="O567" s="444"/>
      <c r="R567" s="444"/>
      <c r="U567" s="444"/>
      <c r="Y567" s="444"/>
      <c r="Z567" s="444"/>
      <c r="AA567" s="444"/>
      <c r="AC567" s="444"/>
      <c r="AL567" s="444"/>
      <c r="AR567" s="444"/>
      <c r="AS567" s="444"/>
    </row>
    <row r="568" spans="3:55">
      <c r="L568" s="444"/>
      <c r="P568" s="444"/>
      <c r="Q568" s="444"/>
      <c r="U568" s="444"/>
      <c r="V568" s="444"/>
      <c r="AH568" s="444"/>
      <c r="AL568" s="444"/>
      <c r="AN568" s="444"/>
      <c r="AP568" s="444"/>
      <c r="AS568" s="444"/>
    </row>
    <row r="569" spans="3:55">
      <c r="G569" s="444"/>
      <c r="J569" s="444"/>
      <c r="M569" s="444"/>
      <c r="R569" s="444"/>
      <c r="U569" s="444"/>
      <c r="Z569" s="444"/>
      <c r="AC569" s="444"/>
      <c r="AH569" s="444"/>
      <c r="AL569" s="444"/>
    </row>
    <row r="570" spans="3:55">
      <c r="J570" s="444"/>
      <c r="K570" s="444"/>
      <c r="L570" s="444"/>
      <c r="M570" s="444"/>
      <c r="R570" s="444"/>
      <c r="Y570" s="444"/>
      <c r="AA570" s="444"/>
      <c r="AE570" s="444"/>
      <c r="AJ570" s="444"/>
      <c r="AS570" s="444"/>
    </row>
    <row r="571" spans="3:55">
      <c r="F571" s="444"/>
      <c r="M571" s="444"/>
      <c r="R571" s="444"/>
      <c r="Y571" s="444"/>
      <c r="AC571" s="444"/>
      <c r="AH571" s="444"/>
      <c r="AL571" s="444"/>
    </row>
    <row r="572" spans="3:55">
      <c r="J572" s="444"/>
      <c r="O572" s="444"/>
      <c r="U572" s="444"/>
      <c r="V572" s="444"/>
      <c r="W572" s="444"/>
      <c r="X572" s="444"/>
      <c r="Z572" s="444"/>
      <c r="AL572" s="444"/>
      <c r="AP572" s="444"/>
      <c r="AS572" s="444"/>
    </row>
    <row r="573" spans="3:55">
      <c r="F573" s="444"/>
      <c r="R573" s="444"/>
      <c r="U573" s="444"/>
      <c r="W573" s="444"/>
      <c r="Y573" s="444"/>
      <c r="AH573" s="444"/>
      <c r="AL573" s="444"/>
      <c r="AS573" s="444"/>
    </row>
    <row r="574" spans="3:55">
      <c r="L574" s="444"/>
      <c r="V574" s="445"/>
      <c r="Y574" s="444"/>
      <c r="AS574" s="444"/>
    </row>
    <row r="575" spans="3:55">
      <c r="R575" s="444"/>
      <c r="Z575" s="444"/>
      <c r="AA575" s="444"/>
      <c r="AC575" s="444"/>
      <c r="AM575" s="444"/>
      <c r="AN575" s="444"/>
      <c r="AS575" s="444"/>
      <c r="AT575" s="444"/>
      <c r="AU575" s="444"/>
      <c r="AV575" s="444"/>
      <c r="AW575" s="444"/>
      <c r="AX575" s="444"/>
      <c r="AY575" s="444"/>
      <c r="AZ575" s="444"/>
      <c r="BA575" s="444"/>
      <c r="BB575" s="444"/>
      <c r="BC575" s="444"/>
    </row>
    <row r="576" spans="3:55">
      <c r="C576" s="444"/>
      <c r="J576" s="445"/>
      <c r="M576" s="444"/>
      <c r="R576" s="444"/>
      <c r="X576" s="444"/>
      <c r="AC576" s="444"/>
      <c r="AE576" s="444"/>
      <c r="AF576" s="444"/>
      <c r="AR576" s="444"/>
    </row>
    <row r="577" spans="3:55">
      <c r="U577" s="444"/>
      <c r="AL577" s="444"/>
    </row>
    <row r="578" spans="3:55">
      <c r="V578" s="444"/>
      <c r="W578" s="444"/>
      <c r="Z578" s="444"/>
      <c r="AE578" s="444"/>
      <c r="AH578" s="444"/>
      <c r="AS578" s="444"/>
    </row>
    <row r="579" spans="3:55">
      <c r="K579" s="444"/>
      <c r="L579" s="444"/>
      <c r="Q579" s="444"/>
      <c r="X579" s="444"/>
      <c r="AB579" s="444"/>
      <c r="AE579" s="444"/>
      <c r="AP579" s="444"/>
      <c r="AS579" s="444"/>
    </row>
    <row r="580" spans="3:55">
      <c r="L580" s="444"/>
      <c r="Q580" s="444"/>
      <c r="V580" s="444"/>
      <c r="X580" s="444"/>
      <c r="Z580" s="444"/>
      <c r="AC580" s="444"/>
      <c r="AI580" s="444"/>
      <c r="AR580" s="444"/>
    </row>
    <row r="581" spans="3:55">
      <c r="M581" s="444"/>
      <c r="P581" s="444"/>
      <c r="X581" s="444"/>
      <c r="Z581" s="444"/>
      <c r="AC581" s="444"/>
      <c r="AH581" s="445"/>
      <c r="AS581" s="444"/>
    </row>
    <row r="582" spans="3:55">
      <c r="I582" s="444"/>
      <c r="M582" s="444"/>
      <c r="V582" s="444"/>
      <c r="Z582" s="444"/>
      <c r="AH582" s="444"/>
      <c r="AK582" s="444"/>
      <c r="AS582" s="444"/>
    </row>
    <row r="583" spans="3:55">
      <c r="J583" s="444"/>
      <c r="M583" s="444"/>
      <c r="AE583" s="444"/>
      <c r="AS583" s="444"/>
    </row>
    <row r="584" spans="3:55">
      <c r="M584" s="444"/>
      <c r="V584" s="444"/>
      <c r="Z584" s="444"/>
      <c r="AE584" s="444"/>
      <c r="AN584" s="444"/>
      <c r="AS584" s="444"/>
    </row>
    <row r="585" spans="3:55">
      <c r="M585" s="444"/>
      <c r="R585" s="444"/>
      <c r="U585" s="444"/>
      <c r="V585" s="444"/>
      <c r="X585" s="444"/>
      <c r="Y585" s="444"/>
      <c r="AL585" s="444"/>
      <c r="AS585" s="444"/>
    </row>
    <row r="586" spans="3:55">
      <c r="C586" s="444"/>
      <c r="K586" s="444"/>
      <c r="U586" s="444"/>
      <c r="V586" s="444"/>
      <c r="AB586" s="444"/>
      <c r="AG586" s="444"/>
      <c r="AJ586" s="444"/>
      <c r="AL586" s="444"/>
      <c r="AM586" s="444"/>
      <c r="AS586" s="444"/>
    </row>
    <row r="587" spans="3:55">
      <c r="U587" s="444"/>
      <c r="Z587" s="444"/>
      <c r="AC587" s="444"/>
      <c r="AE587" s="444"/>
      <c r="AL587" s="444"/>
      <c r="AS587" s="444"/>
    </row>
    <row r="588" spans="3:55">
      <c r="C588" s="445"/>
      <c r="J588" s="444"/>
      <c r="M588" s="444"/>
      <c r="W588" s="444"/>
      <c r="Z588" s="444"/>
      <c r="AE588" s="445"/>
      <c r="AF588" s="444"/>
    </row>
    <row r="589" spans="3:55">
      <c r="K589" s="444"/>
      <c r="V589" s="444"/>
      <c r="Z589" s="444"/>
      <c r="AB589" s="444"/>
      <c r="AS589" s="444"/>
    </row>
    <row r="590" spans="3:55">
      <c r="K590" s="444"/>
      <c r="V590" s="444"/>
      <c r="Z590" s="444"/>
      <c r="AB590" s="444"/>
      <c r="AH590" s="444"/>
      <c r="AL590" s="442"/>
      <c r="AN590" s="444"/>
      <c r="AS590" s="444"/>
    </row>
    <row r="591" spans="3:55">
      <c r="F591" s="444"/>
      <c r="L591" s="444"/>
      <c r="M591" s="444"/>
      <c r="AA591" s="444"/>
      <c r="AB591" s="444"/>
      <c r="AS591" s="444"/>
      <c r="AT591" s="444"/>
      <c r="AU591" s="444"/>
      <c r="AV591" s="444"/>
      <c r="AW591" s="444"/>
      <c r="AX591" s="444"/>
      <c r="AY591" s="444"/>
      <c r="AZ591" s="444"/>
      <c r="BA591" s="444"/>
      <c r="BB591" s="444"/>
      <c r="BC591" s="444"/>
    </row>
    <row r="592" spans="3:55">
      <c r="O592" s="444"/>
      <c r="R592" s="444"/>
      <c r="Y592" s="444"/>
      <c r="Z592" s="444"/>
      <c r="AO592" s="444"/>
      <c r="AS592" s="444"/>
    </row>
    <row r="593" spans="3:55">
      <c r="L593" s="444"/>
      <c r="R593" s="444"/>
      <c r="Z593" s="444"/>
      <c r="AC593" s="444"/>
      <c r="AE593" s="444"/>
      <c r="AK593" s="444"/>
      <c r="AN593" s="444"/>
      <c r="AP593" s="444"/>
      <c r="AQ593" s="444"/>
      <c r="AR593" s="444"/>
      <c r="AS593" s="444"/>
      <c r="AT593" s="444"/>
      <c r="AU593" s="444"/>
      <c r="AV593" s="444"/>
      <c r="AW593" s="444"/>
      <c r="AX593" s="444"/>
      <c r="AY593" s="444"/>
      <c r="AZ593" s="444"/>
      <c r="BA593" s="444"/>
      <c r="BB593" s="444"/>
      <c r="BC593" s="444"/>
    </row>
    <row r="594" spans="3:55">
      <c r="I594" s="444"/>
      <c r="L594" s="444"/>
      <c r="M594" s="444"/>
      <c r="O594" s="444"/>
      <c r="Z594" s="444"/>
      <c r="AH594" s="444"/>
      <c r="AR594" s="444"/>
      <c r="AS594" s="444"/>
    </row>
    <row r="595" spans="3:55">
      <c r="I595" s="445"/>
      <c r="K595" s="444"/>
      <c r="M595" s="444"/>
      <c r="O595" s="444"/>
      <c r="Z595" s="444"/>
    </row>
    <row r="596" spans="3:55">
      <c r="L596" s="444"/>
      <c r="M596" s="444"/>
      <c r="O596" s="444"/>
      <c r="T596" s="444"/>
      <c r="W596" s="444"/>
      <c r="Z596" s="444"/>
      <c r="AE596" s="444"/>
      <c r="AH596" s="444"/>
      <c r="AS596" s="444"/>
    </row>
    <row r="597" spans="3:55">
      <c r="G597" s="444"/>
      <c r="AA597" s="444"/>
      <c r="AC597" s="444"/>
      <c r="AP597" s="444"/>
      <c r="AQ597" s="444"/>
      <c r="AR597" s="444"/>
      <c r="AS597" s="444"/>
      <c r="AT597" s="444"/>
      <c r="AU597" s="444"/>
      <c r="AV597" s="444"/>
      <c r="AW597" s="444"/>
      <c r="AX597" s="444"/>
      <c r="AY597" s="444"/>
      <c r="AZ597" s="444"/>
      <c r="BA597" s="444"/>
      <c r="BB597" s="444"/>
      <c r="BC597" s="444"/>
    </row>
    <row r="598" spans="3:55">
      <c r="J598" s="444"/>
      <c r="O598" s="444"/>
      <c r="T598" s="444"/>
      <c r="V598" s="444"/>
      <c r="W598" s="444"/>
      <c r="Z598" s="444"/>
      <c r="AE598" s="444"/>
    </row>
    <row r="599" spans="3:55">
      <c r="D599" s="444"/>
      <c r="J599" s="444"/>
      <c r="O599" s="444"/>
      <c r="V599" s="444"/>
      <c r="Z599" s="444"/>
      <c r="AE599" s="444"/>
      <c r="AN599" s="444"/>
      <c r="AS599" s="444"/>
    </row>
    <row r="600" spans="3:55">
      <c r="C600" s="444"/>
      <c r="I600" s="444"/>
      <c r="O600" s="444"/>
      <c r="Z600" s="444"/>
      <c r="AE600" s="444"/>
      <c r="AF600" s="444"/>
    </row>
    <row r="601" spans="3:55">
      <c r="I601" s="444"/>
      <c r="J601" s="444"/>
      <c r="L601" s="444"/>
      <c r="O601" s="444"/>
      <c r="V601" s="444"/>
      <c r="W601" s="444"/>
      <c r="Z601" s="444"/>
      <c r="AE601" s="444"/>
      <c r="AN601" s="444"/>
      <c r="AR601" s="444"/>
    </row>
    <row r="602" spans="3:55">
      <c r="J602" s="444"/>
      <c r="V602" s="444"/>
      <c r="Y602" s="444"/>
      <c r="Z602" s="444"/>
    </row>
    <row r="603" spans="3:55">
      <c r="W603" s="444"/>
      <c r="AE603" s="444"/>
      <c r="AN603" s="444"/>
    </row>
    <row r="604" spans="3:55">
      <c r="G604" s="444"/>
      <c r="Y604" s="444"/>
      <c r="AN604" s="444"/>
    </row>
    <row r="605" spans="3:55">
      <c r="W605" s="444"/>
      <c r="AG605" s="442"/>
    </row>
    <row r="606" spans="3:55">
      <c r="L606" s="444"/>
      <c r="Y606" s="444"/>
    </row>
    <row r="607" spans="3:55">
      <c r="D607" s="442"/>
    </row>
    <row r="609" spans="6:33">
      <c r="F609" s="252"/>
    </row>
    <row r="624" spans="6:33">
      <c r="H624" s="329"/>
      <c r="AG624" s="252"/>
    </row>
    <row r="628" spans="13:32">
      <c r="M628" s="329"/>
    </row>
    <row r="632" spans="13:32">
      <c r="AF632" s="252"/>
    </row>
    <row r="634" spans="13:32">
      <c r="U634" s="252"/>
    </row>
    <row r="648" spans="8:8">
      <c r="H648" s="252"/>
    </row>
    <row r="677" spans="7:39">
      <c r="AD677" s="252"/>
    </row>
    <row r="678" spans="7:39">
      <c r="AM678" s="254"/>
    </row>
    <row r="682" spans="7:39">
      <c r="G682" s="329"/>
    </row>
    <row r="685" spans="7:39">
      <c r="R685" s="329"/>
    </row>
    <row r="687" spans="7:39">
      <c r="T687" s="252"/>
    </row>
    <row r="696" spans="3:14">
      <c r="L696" s="252"/>
    </row>
    <row r="698" spans="3:14">
      <c r="N698" s="252"/>
    </row>
    <row r="703" spans="3:14">
      <c r="C703" s="252"/>
      <c r="M703" s="252"/>
    </row>
    <row r="709" spans="5:28">
      <c r="AA709" s="252"/>
    </row>
    <row r="712" spans="5:28">
      <c r="K712" s="252"/>
    </row>
    <row r="713" spans="5:28">
      <c r="E713" s="252"/>
    </row>
    <row r="719" spans="5:28">
      <c r="AB719" s="252"/>
    </row>
    <row r="728" spans="19:35">
      <c r="AI728" s="252"/>
    </row>
    <row r="732" spans="19:35">
      <c r="S732" s="252"/>
    </row>
    <row r="735" spans="19:35">
      <c r="AH735" s="252"/>
    </row>
    <row r="736" spans="19:35">
      <c r="AC736" s="252"/>
    </row>
    <row r="739" spans="26:32">
      <c r="Z739" s="252"/>
    </row>
    <row r="742" spans="26:32">
      <c r="AF742" s="252"/>
    </row>
    <row r="765" spans="20:20">
      <c r="T765" s="252"/>
    </row>
    <row r="781" spans="4:29">
      <c r="D781" s="252"/>
    </row>
    <row r="782" spans="4:29">
      <c r="AC782" s="252"/>
    </row>
    <row r="793" spans="23:38">
      <c r="W793" s="252"/>
    </row>
    <row r="798" spans="23:38">
      <c r="AL798" s="329"/>
    </row>
    <row r="801" spans="6:42">
      <c r="AI801" s="252"/>
    </row>
    <row r="808" spans="6:42">
      <c r="AD808" s="252"/>
    </row>
    <row r="809" spans="6:42">
      <c r="AP809" s="252"/>
    </row>
    <row r="810" spans="6:42">
      <c r="F810" s="252"/>
      <c r="X810" s="252"/>
    </row>
    <row r="812" spans="6:42">
      <c r="AJ812" s="252"/>
    </row>
    <row r="821" spans="16:55">
      <c r="U821" s="252"/>
    </row>
    <row r="824" spans="16:55">
      <c r="P824" s="252"/>
    </row>
    <row r="829" spans="16:55">
      <c r="AQ829" s="252"/>
      <c r="AR829" s="252"/>
      <c r="AS829" s="252"/>
      <c r="AT829" s="252"/>
      <c r="AU829" s="252"/>
      <c r="AV829" s="252"/>
      <c r="AW829" s="252"/>
      <c r="AX829" s="252"/>
      <c r="AY829" s="252"/>
      <c r="AZ829" s="252"/>
      <c r="BA829" s="252"/>
      <c r="BB829" s="252"/>
      <c r="BC829" s="252"/>
    </row>
    <row r="834" spans="12:33">
      <c r="AG834" s="252"/>
    </row>
    <row r="837" spans="12:33">
      <c r="N837" s="329"/>
    </row>
    <row r="840" spans="12:33">
      <c r="N840" s="252"/>
      <c r="Q840" s="329"/>
      <c r="AD840" s="252"/>
    </row>
    <row r="844" spans="12:33">
      <c r="L844" s="252"/>
    </row>
    <row r="856" spans="5:22">
      <c r="E856" s="329"/>
    </row>
    <row r="863" spans="5:22">
      <c r="V863" s="329"/>
    </row>
    <row r="866" spans="2:55">
      <c r="D866" s="252"/>
      <c r="M866" s="252"/>
    </row>
    <row r="868" spans="2:55">
      <c r="T868" s="252"/>
      <c r="AB868" s="252"/>
      <c r="AP868" s="329"/>
      <c r="AQ868" s="329"/>
      <c r="AR868" s="329"/>
      <c r="AS868" s="329"/>
      <c r="AT868" s="329"/>
      <c r="AU868" s="329"/>
      <c r="AV868" s="329"/>
      <c r="AW868" s="329"/>
      <c r="AX868" s="329"/>
      <c r="AY868" s="329"/>
      <c r="AZ868" s="329"/>
      <c r="BA868" s="329"/>
      <c r="BB868" s="329"/>
      <c r="BC868" s="329"/>
    </row>
    <row r="869" spans="2:55">
      <c r="W869" s="329"/>
    </row>
    <row r="878" spans="2:55">
      <c r="B878" s="252"/>
    </row>
    <row r="889" spans="18:39">
      <c r="R889" s="252"/>
    </row>
    <row r="896" spans="18:39">
      <c r="AM896" s="252"/>
    </row>
    <row r="898" spans="1:35">
      <c r="H898" s="252"/>
    </row>
    <row r="900" spans="1:35">
      <c r="A900" s="252"/>
    </row>
    <row r="910" spans="1:35">
      <c r="AI910" s="252"/>
    </row>
    <row r="913" spans="18:28">
      <c r="R913" s="252"/>
    </row>
    <row r="925" spans="18:28">
      <c r="AB925" s="252"/>
    </row>
    <row r="932" spans="2:41">
      <c r="AO932" s="252"/>
    </row>
    <row r="939" spans="2:41">
      <c r="B939" s="329"/>
    </row>
    <row r="940" spans="2:41">
      <c r="V940" s="252"/>
    </row>
    <row r="949" spans="16:38">
      <c r="P949" s="252"/>
    </row>
    <row r="955" spans="16:38">
      <c r="W955" s="329"/>
    </row>
    <row r="957" spans="16:38">
      <c r="AL957" s="252"/>
    </row>
    <row r="962" spans="1:25">
      <c r="P962" s="252"/>
      <c r="Y962" s="252"/>
    </row>
    <row r="963" spans="1:25">
      <c r="A963" s="252"/>
    </row>
    <row r="975" spans="1:25">
      <c r="V975" s="252"/>
    </row>
    <row r="979" spans="1:41">
      <c r="W979" s="252"/>
    </row>
    <row r="980" spans="1:41">
      <c r="A980" s="252"/>
    </row>
    <row r="982" spans="1:41">
      <c r="AL982" s="252"/>
    </row>
    <row r="985" spans="1:41">
      <c r="T985" s="252"/>
    </row>
    <row r="986" spans="1:41">
      <c r="H986" s="252"/>
    </row>
    <row r="987" spans="1:41">
      <c r="AG987" s="329"/>
    </row>
    <row r="989" spans="1:41">
      <c r="AO989" s="252"/>
    </row>
    <row r="1002" spans="11:11">
      <c r="K1002" s="329"/>
    </row>
    <row r="1020" spans="14:14">
      <c r="N1020" s="329"/>
    </row>
    <row r="1027" spans="3:3">
      <c r="C1027" s="329"/>
    </row>
    <row r="1042" spans="2:36">
      <c r="I1042" s="252"/>
    </row>
    <row r="1043" spans="2:36">
      <c r="AJ1043" s="252"/>
    </row>
    <row r="1046" spans="2:36">
      <c r="B1046" s="252"/>
    </row>
    <row r="1050" spans="2:36">
      <c r="P1050" s="252"/>
    </row>
    <row r="1072" spans="3:3">
      <c r="C1072" s="329"/>
    </row>
    <row r="1079" spans="5:29">
      <c r="E1079" s="252"/>
    </row>
    <row r="1087" spans="5:29">
      <c r="AC1087" s="252"/>
    </row>
    <row r="1090" spans="16:30">
      <c r="P1090" s="329"/>
      <c r="AD1090" s="329"/>
    </row>
    <row r="1112" spans="41:41">
      <c r="AO1112" s="252"/>
    </row>
    <row r="1134" spans="35:35">
      <c r="AI1134" s="252"/>
    </row>
    <row r="1138" spans="19:32">
      <c r="S1138" s="252"/>
    </row>
    <row r="1142" spans="19:32">
      <c r="W1142" s="252"/>
    </row>
    <row r="1149" spans="19:32">
      <c r="AF1149" s="329"/>
    </row>
    <row r="1153" spans="21:36">
      <c r="U1153" s="252"/>
    </row>
    <row r="1158" spans="21:36">
      <c r="AJ1158" s="252"/>
    </row>
    <row r="1160" spans="21:36">
      <c r="AB1160" s="252"/>
    </row>
    <row r="1162" spans="21:36">
      <c r="AA1162" s="252"/>
    </row>
    <row r="1166" spans="21:36">
      <c r="W1166" s="252"/>
    </row>
    <row r="1175" spans="5:30">
      <c r="E1175" s="252"/>
      <c r="AD1175" s="252"/>
    </row>
    <row r="1187" spans="30:36">
      <c r="AD1187" s="329"/>
    </row>
    <row r="1191" spans="30:36">
      <c r="AJ1191" s="252"/>
    </row>
    <row r="1202" spans="2:41">
      <c r="X1202" s="252"/>
    </row>
    <row r="1204" spans="2:41">
      <c r="B1204" s="252"/>
    </row>
    <row r="1206" spans="2:41">
      <c r="AO1206" s="329"/>
    </row>
    <row r="1219" spans="3:40">
      <c r="AN1219" s="252"/>
    </row>
    <row r="1226" spans="3:40">
      <c r="C1226" s="252"/>
    </row>
    <row r="1229" spans="3:40">
      <c r="E1229" s="252"/>
      <c r="M1229" s="329"/>
    </row>
    <row r="1237" spans="17:20">
      <c r="Q1237" s="252"/>
    </row>
    <row r="1242" spans="17:20">
      <c r="T1242" s="252"/>
    </row>
    <row r="1243" spans="17:20">
      <c r="R1243" s="252"/>
    </row>
    <row r="1254" spans="34:34">
      <c r="AH1254" s="252"/>
    </row>
    <row r="1272" spans="5:24">
      <c r="E1272" s="329"/>
    </row>
    <row r="1274" spans="5:24">
      <c r="F1274" s="329"/>
    </row>
    <row r="1280" spans="5:24">
      <c r="X1280" s="252"/>
    </row>
    <row r="1285" spans="8:36">
      <c r="H1285" s="252"/>
    </row>
    <row r="1286" spans="8:36">
      <c r="H1286" s="252"/>
    </row>
    <row r="1294" spans="8:36">
      <c r="AJ1294" s="252"/>
    </row>
    <row r="1297" spans="4:36">
      <c r="AG1297" s="252"/>
    </row>
    <row r="1302" spans="4:36">
      <c r="Z1302" s="329"/>
    </row>
    <row r="1307" spans="4:36">
      <c r="AJ1307" s="252"/>
    </row>
    <row r="1309" spans="4:36">
      <c r="D1309" s="252"/>
    </row>
    <row r="1316" spans="4:37">
      <c r="AD1316" s="252"/>
      <c r="AK1316" s="329"/>
    </row>
    <row r="1318" spans="4:37">
      <c r="P1318" s="252"/>
    </row>
    <row r="1320" spans="4:37">
      <c r="D1320" s="329"/>
    </row>
    <row r="1323" spans="4:37">
      <c r="E1323" s="252"/>
      <c r="AA1323" s="252"/>
    </row>
    <row r="1337" spans="3:3">
      <c r="C1337" s="252"/>
    </row>
    <row r="1345" spans="2:39">
      <c r="AA1345" s="329"/>
    </row>
    <row r="1350" spans="2:39">
      <c r="J1350" s="252"/>
    </row>
    <row r="1352" spans="2:39">
      <c r="AM1352" s="252"/>
    </row>
    <row r="1356" spans="2:39">
      <c r="L1356" s="329"/>
    </row>
    <row r="1360" spans="2:39">
      <c r="B1360" s="252"/>
      <c r="AF1360" s="252"/>
    </row>
    <row r="1367" spans="3:35">
      <c r="AF1367" s="252"/>
    </row>
    <row r="1369" spans="3:35">
      <c r="AI1369" s="252"/>
    </row>
    <row r="1373" spans="3:35">
      <c r="C1373" s="252"/>
    </row>
    <row r="1379" spans="6:31">
      <c r="F1379" s="252"/>
    </row>
    <row r="1380" spans="6:31">
      <c r="F1380" s="252"/>
    </row>
    <row r="1381" spans="6:31">
      <c r="AE1381" s="252"/>
    </row>
    <row r="1384" spans="6:31">
      <c r="AC1384" s="329"/>
    </row>
    <row r="1396" spans="21:21">
      <c r="U1396" s="329"/>
    </row>
    <row r="1409" spans="3:19">
      <c r="C1409" s="252"/>
    </row>
    <row r="1417" spans="3:19">
      <c r="N1417" s="252"/>
    </row>
    <row r="1422" spans="3:19">
      <c r="L1422" s="252"/>
    </row>
    <row r="1423" spans="3:19">
      <c r="S1423" s="252"/>
    </row>
    <row r="1428" spans="2:34">
      <c r="B1428" s="329"/>
      <c r="D1428" s="252"/>
    </row>
    <row r="1429" spans="2:34">
      <c r="AF1429" s="329"/>
      <c r="AH1429" s="329"/>
    </row>
    <row r="1432" spans="2:34">
      <c r="H1432" s="252"/>
      <c r="I1432" s="252"/>
    </row>
    <row r="1439" spans="2:34">
      <c r="K1439" s="252"/>
    </row>
    <row r="1445" spans="5:38">
      <c r="E1445" s="252"/>
    </row>
    <row r="1456" spans="5:38">
      <c r="AL1456" s="252"/>
    </row>
    <row r="1475" spans="9:37">
      <c r="AE1475" s="329"/>
    </row>
    <row r="1476" spans="9:37">
      <c r="I1476" s="252"/>
    </row>
    <row r="1487" spans="9:37">
      <c r="AK1487" s="252"/>
    </row>
    <row r="1504" spans="7:7">
      <c r="G1504" s="252"/>
    </row>
    <row r="1505" spans="17:19">
      <c r="Q1505" s="252"/>
    </row>
    <row r="1516" spans="17:19">
      <c r="S1516" s="252"/>
    </row>
    <row r="1529" spans="23:23">
      <c r="W1529" s="252"/>
    </row>
    <row r="1541" spans="24:26">
      <c r="Z1541" s="252"/>
    </row>
    <row r="1545" spans="24:26">
      <c r="X1545" s="252"/>
    </row>
    <row r="1553" spans="5:19">
      <c r="E1553" s="252"/>
    </row>
    <row r="1557" spans="5:19">
      <c r="S1557" s="329"/>
    </row>
    <row r="1558" spans="5:19">
      <c r="H1558" s="252"/>
    </row>
    <row r="1559" spans="5:19">
      <c r="O1559" s="252"/>
    </row>
    <row r="1578" spans="13:43">
      <c r="AQ1578" s="252"/>
    </row>
    <row r="1581" spans="13:43">
      <c r="M1581" s="252"/>
    </row>
    <row r="1583" spans="13:43">
      <c r="Q1583" s="252"/>
    </row>
    <row r="1585" spans="24:55">
      <c r="AG1585" s="252"/>
    </row>
    <row r="1589" spans="24:55">
      <c r="X1589" s="252"/>
    </row>
    <row r="1591" spans="24:55">
      <c r="AK1591" s="252"/>
      <c r="AL1591" s="252"/>
      <c r="AM1591" s="252"/>
      <c r="AN1591" s="252"/>
      <c r="AO1591" s="252"/>
      <c r="AP1591" s="252"/>
      <c r="AQ1591" s="252"/>
      <c r="AR1591" s="252"/>
      <c r="AS1591" s="252"/>
      <c r="AT1591" s="252"/>
      <c r="AU1591" s="252"/>
      <c r="AV1591" s="252"/>
      <c r="AW1591" s="252"/>
      <c r="AX1591" s="252"/>
      <c r="AY1591" s="252"/>
      <c r="AZ1591" s="252"/>
      <c r="BA1591" s="252"/>
      <c r="BB1591" s="252"/>
      <c r="BC1591" s="252"/>
    </row>
    <row r="1602" spans="7:21">
      <c r="R1602" s="329"/>
    </row>
    <row r="1608" spans="7:21">
      <c r="U1608" s="329"/>
    </row>
    <row r="1615" spans="7:21">
      <c r="G1615" s="252"/>
    </row>
    <row r="1619" spans="34:37">
      <c r="AK1619" s="329"/>
    </row>
    <row r="1623" spans="34:37">
      <c r="AH1623" s="252"/>
    </row>
    <row r="1638" spans="15:31">
      <c r="U1638" s="252"/>
    </row>
    <row r="1641" spans="15:31">
      <c r="AE1641" s="252"/>
    </row>
    <row r="1642" spans="15:31">
      <c r="O1642" s="252"/>
    </row>
    <row r="1647" spans="15:31">
      <c r="R1647" s="252"/>
    </row>
    <row r="1659" spans="15:35">
      <c r="O1659" s="252"/>
    </row>
    <row r="1661" spans="15:35">
      <c r="AI1661" s="252"/>
    </row>
    <row r="1665" spans="7:17">
      <c r="L1665" s="252"/>
    </row>
    <row r="1675" spans="7:17">
      <c r="Q1675" s="252"/>
    </row>
    <row r="1677" spans="7:17">
      <c r="G1677" s="252"/>
    </row>
    <row r="1678" spans="7:17">
      <c r="H1678" s="252"/>
    </row>
    <row r="1683" spans="9:55">
      <c r="Y1683" s="252"/>
    </row>
    <row r="1685" spans="9:55">
      <c r="I1685" s="252"/>
    </row>
    <row r="1688" spans="9:55">
      <c r="AU1688" s="252"/>
      <c r="AV1688" s="252"/>
      <c r="AW1688" s="252"/>
      <c r="AX1688" s="252"/>
      <c r="AY1688" s="252"/>
      <c r="AZ1688" s="252"/>
      <c r="BA1688" s="252"/>
      <c r="BB1688" s="252"/>
      <c r="BC1688" s="252"/>
    </row>
    <row r="1690" spans="9:55">
      <c r="O1690" s="252"/>
    </row>
    <row r="1699" spans="2:38">
      <c r="V1699" s="252"/>
    </row>
    <row r="1700" spans="2:38">
      <c r="S1700" s="329"/>
    </row>
    <row r="1701" spans="2:38">
      <c r="B1701" s="252"/>
    </row>
    <row r="1707" spans="2:38">
      <c r="AL1707" s="252"/>
    </row>
    <row r="1708" spans="2:38">
      <c r="Y1708" s="252"/>
    </row>
    <row r="1709" spans="2:38">
      <c r="E1709" s="252"/>
    </row>
    <row r="1711" spans="2:38">
      <c r="O1711" s="329"/>
    </row>
    <row r="1722" spans="27:33">
      <c r="AG1722" s="252"/>
    </row>
    <row r="1727" spans="27:33">
      <c r="AA1727" s="329"/>
    </row>
    <row r="1744" spans="46:46">
      <c r="AT1744" s="252"/>
    </row>
    <row r="1749" spans="9:42">
      <c r="I1749" s="252"/>
    </row>
    <row r="1751" spans="9:42">
      <c r="AE1751" s="329"/>
    </row>
    <row r="1754" spans="9:42">
      <c r="I1754" s="329"/>
    </row>
    <row r="1760" spans="9:42">
      <c r="AP1760" s="252"/>
    </row>
    <row r="1773" spans="10:28">
      <c r="K1773" s="252"/>
    </row>
    <row r="1776" spans="10:28">
      <c r="J1776" s="329"/>
      <c r="AB1776" s="252"/>
    </row>
    <row r="1785" spans="15:43">
      <c r="AD1785" s="252"/>
    </row>
    <row r="1786" spans="15:43">
      <c r="AQ1786" s="252"/>
    </row>
    <row r="1788" spans="15:43">
      <c r="O1788" s="329"/>
    </row>
    <row r="1798" spans="19:31">
      <c r="S1798" s="252"/>
    </row>
    <row r="1802" spans="19:31">
      <c r="AE1802" s="252"/>
    </row>
    <row r="1808" spans="19:31">
      <c r="X1808" s="329"/>
    </row>
    <row r="1835" spans="39:39">
      <c r="AM1835" s="252"/>
    </row>
    <row r="1858" spans="4:21">
      <c r="U1858" s="252"/>
    </row>
    <row r="1860" spans="4:21">
      <c r="D1860" s="252"/>
    </row>
    <row r="1867" spans="4:21">
      <c r="S1867" s="252"/>
    </row>
    <row r="1872" spans="4:21">
      <c r="R1872" s="252"/>
    </row>
    <row r="1878" spans="25:37">
      <c r="Y1878" s="329"/>
    </row>
    <row r="1881" spans="25:37">
      <c r="AC1881" s="329"/>
    </row>
    <row r="1885" spans="25:37">
      <c r="AK1885" s="252"/>
    </row>
    <row r="1893" spans="16:26">
      <c r="P1893" s="329"/>
    </row>
    <row r="1899" spans="16:26">
      <c r="Z1899" s="252"/>
    </row>
    <row r="1906" spans="2:20">
      <c r="T1906" s="329"/>
    </row>
    <row r="1915" spans="2:20">
      <c r="J1915" s="252"/>
    </row>
    <row r="1918" spans="2:20">
      <c r="B1918" s="252"/>
    </row>
    <row r="1923" spans="10:37">
      <c r="M1923" s="252"/>
    </row>
    <row r="1932" spans="10:37">
      <c r="AK1932" s="252"/>
    </row>
    <row r="1933" spans="10:37">
      <c r="J1933" s="252"/>
    </row>
    <row r="1934" spans="10:37">
      <c r="AH1934" s="329"/>
    </row>
    <row r="1935" spans="10:37">
      <c r="V1935" s="252"/>
    </row>
    <row r="1936" spans="10:37">
      <c r="AF1936" s="252"/>
    </row>
    <row r="1940" spans="14:33">
      <c r="N1940" s="252"/>
    </row>
    <row r="1947" spans="14:33">
      <c r="AB1947" s="252"/>
    </row>
    <row r="1950" spans="14:33">
      <c r="AG1950" s="252"/>
    </row>
    <row r="1955" spans="39:41">
      <c r="AM1955" s="329"/>
      <c r="AN1955" s="329"/>
      <c r="AO1955" s="329"/>
    </row>
    <row r="1979" spans="35:35">
      <c r="AI1979" s="329"/>
    </row>
    <row r="1996" spans="24:38">
      <c r="X1996" s="252"/>
    </row>
    <row r="1999" spans="24:38">
      <c r="AL1999" s="252"/>
    </row>
    <row r="2001" spans="4:55">
      <c r="V2001" s="252"/>
      <c r="AA2001" s="252"/>
    </row>
    <row r="2007" spans="4:55">
      <c r="D2007" s="252"/>
      <c r="AM2007" s="252"/>
      <c r="AN2007" s="252"/>
      <c r="AO2007" s="252"/>
      <c r="AP2007" s="252"/>
      <c r="AQ2007" s="252"/>
      <c r="AR2007" s="252"/>
      <c r="AS2007" s="252"/>
      <c r="AT2007" s="252"/>
      <c r="AU2007" s="252"/>
      <c r="AV2007" s="252"/>
      <c r="AW2007" s="252"/>
      <c r="AX2007" s="252"/>
      <c r="AY2007" s="252"/>
      <c r="AZ2007" s="252"/>
      <c r="BA2007" s="252"/>
      <c r="BB2007" s="252"/>
      <c r="BC2007" s="252"/>
    </row>
  </sheetData>
  <sortState ref="BC8:BC107">
    <sortCondition ref="BC8:BC1048576"/>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3" tint="0.59999389629810485"/>
  </sheetPr>
  <dimension ref="A8:AZ107"/>
  <sheetViews>
    <sheetView workbookViewId="0">
      <selection activeCell="H34" sqref="H34"/>
    </sheetView>
  </sheetViews>
  <sheetFormatPr defaultRowHeight="15"/>
  <cols>
    <col min="1" max="21" width="10" style="53" bestFit="1" customWidth="1"/>
    <col min="22" max="56" width="9" style="53" bestFit="1" customWidth="1"/>
    <col min="57" max="16384" width="8.88671875" style="53"/>
  </cols>
  <sheetData>
    <row r="8" spans="1:52">
      <c r="A8" s="53">
        <v>25127.130714581075</v>
      </c>
      <c r="B8" s="53">
        <v>22783.211027214224</v>
      </c>
      <c r="C8" s="53">
        <v>20873.728849024883</v>
      </c>
      <c r="D8" s="53">
        <v>20273.976268021441</v>
      </c>
      <c r="E8" s="53">
        <v>22398.465120128225</v>
      </c>
      <c r="F8" s="53">
        <v>23495.55681924447</v>
      </c>
      <c r="G8" s="53">
        <v>21602.9848272042</v>
      </c>
      <c r="H8" s="53">
        <v>17791.122921810438</v>
      </c>
      <c r="I8" s="53">
        <v>18213.313555575554</v>
      </c>
      <c r="J8" s="53">
        <v>16923.922075782182</v>
      </c>
      <c r="K8" s="53">
        <v>19865.27615657125</v>
      </c>
      <c r="L8" s="53">
        <v>18088.078963380445</v>
      </c>
      <c r="M8" s="53">
        <v>15224.726016688102</v>
      </c>
      <c r="N8" s="53">
        <v>13039.775350267711</v>
      </c>
      <c r="O8" s="53">
        <v>12430.890506852074</v>
      </c>
      <c r="P8" s="53">
        <v>18051.494226844206</v>
      </c>
      <c r="Q8" s="53">
        <v>17510.333218708132</v>
      </c>
      <c r="R8" s="53">
        <v>15507.982399250082</v>
      </c>
      <c r="S8" s="53">
        <v>14483.320941107293</v>
      </c>
      <c r="T8" s="53">
        <v>16878.252233134113</v>
      </c>
      <c r="U8" s="53">
        <v>18173.885235256628</v>
      </c>
      <c r="V8" s="53">
        <v>14819.601137392992</v>
      </c>
      <c r="W8" s="53">
        <v>18620.812707521993</v>
      </c>
      <c r="X8" s="53">
        <v>15845.351942733678</v>
      </c>
      <c r="Y8" s="53">
        <v>18843.227152210078</v>
      </c>
      <c r="Z8" s="53">
        <v>25348.977178936559</v>
      </c>
      <c r="AA8" s="53">
        <v>22740.804013786325</v>
      </c>
      <c r="AB8" s="53">
        <v>23435.57805901764</v>
      </c>
      <c r="AC8" s="53">
        <v>22866.808994321786</v>
      </c>
      <c r="AD8" s="53">
        <v>23453.381918633204</v>
      </c>
      <c r="AE8" s="53">
        <v>29812.584569308136</v>
      </c>
      <c r="AF8" s="53">
        <v>31524.519326674235</v>
      </c>
      <c r="AG8" s="53">
        <v>28816.834502362348</v>
      </c>
      <c r="AH8" s="53">
        <v>26357.885825022015</v>
      </c>
      <c r="AI8" s="53">
        <v>22020.167319023181</v>
      </c>
      <c r="AJ8" s="53">
        <v>24939.06611991761</v>
      </c>
      <c r="AK8" s="53">
        <v>0</v>
      </c>
      <c r="AL8" s="53">
        <v>0</v>
      </c>
      <c r="AM8" s="53">
        <v>0</v>
      </c>
      <c r="AN8" s="53">
        <v>0</v>
      </c>
      <c r="AO8" s="53">
        <v>0</v>
      </c>
      <c r="AP8" s="53">
        <v>0</v>
      </c>
      <c r="AQ8" s="53">
        <v>0</v>
      </c>
      <c r="AR8" s="53">
        <v>0</v>
      </c>
      <c r="AS8" s="53">
        <v>0</v>
      </c>
      <c r="AT8" s="53">
        <v>0</v>
      </c>
      <c r="AU8" s="53">
        <v>0</v>
      </c>
      <c r="AV8" s="53">
        <v>0</v>
      </c>
      <c r="AW8" s="53">
        <v>0</v>
      </c>
      <c r="AX8" s="53">
        <v>0</v>
      </c>
      <c r="AY8" s="53">
        <v>0</v>
      </c>
      <c r="AZ8" s="53">
        <v>0</v>
      </c>
    </row>
    <row r="9" spans="1:52">
      <c r="A9" s="53">
        <v>25127.130714581075</v>
      </c>
      <c r="B9" s="53">
        <v>25597.705480246008</v>
      </c>
      <c r="C9" s="53">
        <v>25118.445313111639</v>
      </c>
      <c r="D9" s="53">
        <v>26961.155716194211</v>
      </c>
      <c r="E9" s="53">
        <v>28696.588332742409</v>
      </c>
      <c r="F9" s="53">
        <v>35230.602508633616</v>
      </c>
      <c r="G9" s="53">
        <v>39894.003682720635</v>
      </c>
      <c r="H9" s="53">
        <v>39224.013954509239</v>
      </c>
      <c r="I9" s="53">
        <v>37865.152376836362</v>
      </c>
      <c r="J9" s="53">
        <v>40417.707907239877</v>
      </c>
      <c r="K9" s="53">
        <v>44999.75426560796</v>
      </c>
      <c r="L9" s="53">
        <v>37296.11549938214</v>
      </c>
      <c r="M9" s="53">
        <v>40113.541941196418</v>
      </c>
      <c r="N9" s="53">
        <v>41745.394246227181</v>
      </c>
      <c r="O9" s="53">
        <v>40652.164372984771</v>
      </c>
      <c r="P9" s="53">
        <v>50001.286780812377</v>
      </c>
      <c r="Q9" s="53">
        <v>53389.25934565386</v>
      </c>
      <c r="R9" s="53">
        <v>54027.972638766376</v>
      </c>
      <c r="S9" s="53">
        <v>57115.24429689176</v>
      </c>
      <c r="T9" s="53">
        <v>54597.832976980055</v>
      </c>
      <c r="U9" s="53">
        <v>62169.289322077464</v>
      </c>
      <c r="V9" s="53">
        <v>64457.599860290095</v>
      </c>
      <c r="W9" s="53">
        <v>63412.016261426674</v>
      </c>
      <c r="X9" s="53">
        <v>69915.99378422767</v>
      </c>
      <c r="Y9" s="53">
        <v>65399.805323915469</v>
      </c>
      <c r="Z9" s="53">
        <v>80870.318608204296</v>
      </c>
      <c r="AA9" s="53">
        <v>71829.269458020004</v>
      </c>
      <c r="AB9" s="53">
        <v>70175.999820442099</v>
      </c>
      <c r="AC9" s="53">
        <v>64244.050136891616</v>
      </c>
      <c r="AD9" s="53">
        <v>66924.401509074756</v>
      </c>
      <c r="AE9" s="53">
        <v>70901.520222711668</v>
      </c>
      <c r="AF9" s="53">
        <v>70045.610341358668</v>
      </c>
      <c r="AG9" s="53">
        <v>69833.666815169665</v>
      </c>
      <c r="AH9" s="53">
        <v>0</v>
      </c>
      <c r="AI9" s="53">
        <v>0</v>
      </c>
      <c r="AJ9" s="53">
        <v>0</v>
      </c>
      <c r="AK9" s="53">
        <v>0</v>
      </c>
      <c r="AL9" s="53">
        <v>0</v>
      </c>
      <c r="AM9" s="53">
        <v>0</v>
      </c>
      <c r="AN9" s="53">
        <v>0</v>
      </c>
      <c r="AO9" s="53">
        <v>0</v>
      </c>
      <c r="AP9" s="53">
        <v>0</v>
      </c>
      <c r="AQ9" s="53">
        <v>0</v>
      </c>
      <c r="AR9" s="53">
        <v>0</v>
      </c>
      <c r="AS9" s="53">
        <v>0</v>
      </c>
      <c r="AT9" s="53">
        <v>0</v>
      </c>
      <c r="AU9" s="53">
        <v>0</v>
      </c>
      <c r="AV9" s="53">
        <v>0</v>
      </c>
      <c r="AW9" s="53">
        <v>0</v>
      </c>
      <c r="AX9" s="53">
        <v>0</v>
      </c>
      <c r="AY9" s="53">
        <v>0</v>
      </c>
      <c r="AZ9" s="53">
        <v>0</v>
      </c>
    </row>
    <row r="10" spans="1:52">
      <c r="A10" s="53">
        <v>25127.130714581075</v>
      </c>
      <c r="B10" s="53">
        <v>25916.408845870843</v>
      </c>
      <c r="C10" s="53">
        <v>28481.414112620718</v>
      </c>
      <c r="D10" s="53">
        <v>28432.447258415275</v>
      </c>
      <c r="E10" s="53">
        <v>27535.314037925949</v>
      </c>
      <c r="F10" s="53">
        <v>32350.50210999214</v>
      </c>
      <c r="G10" s="53">
        <v>33250.437199635067</v>
      </c>
      <c r="H10" s="53">
        <v>34702.556172400095</v>
      </c>
      <c r="I10" s="53">
        <v>35143.261444664786</v>
      </c>
      <c r="J10" s="53">
        <v>37369.956649853404</v>
      </c>
      <c r="K10" s="53">
        <v>27451.929732733173</v>
      </c>
      <c r="L10" s="53">
        <v>23400.590481180363</v>
      </c>
      <c r="M10" s="53">
        <v>24377.581446252014</v>
      </c>
      <c r="N10" s="53">
        <v>25836.791362639637</v>
      </c>
      <c r="O10" s="53">
        <v>26409.972795893591</v>
      </c>
      <c r="P10" s="53">
        <v>35072.335313045936</v>
      </c>
      <c r="Q10" s="53">
        <v>34368.129351627394</v>
      </c>
      <c r="R10" s="53">
        <v>36061.945323309541</v>
      </c>
      <c r="S10" s="53">
        <v>36682.52572374195</v>
      </c>
      <c r="T10" s="53">
        <v>33129.816263602763</v>
      </c>
      <c r="U10" s="53">
        <v>34437.784575687409</v>
      </c>
      <c r="V10" s="53">
        <v>36426.62388433185</v>
      </c>
      <c r="W10" s="53">
        <v>31382.302575145972</v>
      </c>
      <c r="X10" s="53">
        <v>34293.568076929783</v>
      </c>
      <c r="Y10" s="53">
        <v>29687.94947681273</v>
      </c>
      <c r="Z10" s="53">
        <v>39864.407398853466</v>
      </c>
      <c r="AA10" s="53">
        <v>40882.383094680779</v>
      </c>
      <c r="AB10" s="53">
        <v>30848.595957477984</v>
      </c>
      <c r="AC10" s="53">
        <v>30416.079431353457</v>
      </c>
      <c r="AD10" s="53">
        <v>25321.959767769858</v>
      </c>
      <c r="AE10" s="53">
        <v>29416.004469682208</v>
      </c>
      <c r="AF10" s="53">
        <v>23340.737204219608</v>
      </c>
      <c r="AG10" s="53">
        <v>22705.406122174427</v>
      </c>
      <c r="AH10" s="53">
        <v>18402.899613151883</v>
      </c>
      <c r="AI10" s="53">
        <v>17651.737313344936</v>
      </c>
      <c r="AJ10" s="53">
        <v>19725.448184708646</v>
      </c>
      <c r="AK10" s="53">
        <v>19210.661051216881</v>
      </c>
      <c r="AL10" s="53">
        <v>16522.763405740581</v>
      </c>
      <c r="AM10" s="53">
        <v>14521.152602407199</v>
      </c>
      <c r="AN10" s="53">
        <v>12670.891354415182</v>
      </c>
      <c r="AO10" s="53">
        <v>10038.793916229482</v>
      </c>
      <c r="AP10" s="53">
        <v>0</v>
      </c>
      <c r="AQ10" s="53">
        <v>0</v>
      </c>
      <c r="AR10" s="53">
        <v>0</v>
      </c>
      <c r="AS10" s="53">
        <v>0</v>
      </c>
      <c r="AT10" s="53">
        <v>0</v>
      </c>
      <c r="AU10" s="53">
        <v>0</v>
      </c>
      <c r="AV10" s="53">
        <v>0</v>
      </c>
      <c r="AW10" s="53">
        <v>0</v>
      </c>
      <c r="AX10" s="53">
        <v>0</v>
      </c>
      <c r="AY10" s="53">
        <v>0</v>
      </c>
      <c r="AZ10" s="53">
        <v>0</v>
      </c>
    </row>
    <row r="11" spans="1:52">
      <c r="A11" s="53">
        <v>25127.130714581075</v>
      </c>
      <c r="B11" s="53">
        <v>23641.258494060643</v>
      </c>
      <c r="C11" s="53">
        <v>23668.601028982841</v>
      </c>
      <c r="D11" s="53">
        <v>21397.738284598825</v>
      </c>
      <c r="E11" s="53">
        <v>22926.88179785823</v>
      </c>
      <c r="F11" s="53">
        <v>25103.181202399144</v>
      </c>
      <c r="G11" s="53">
        <v>23531.87593455211</v>
      </c>
      <c r="H11" s="53">
        <v>22159.674293154698</v>
      </c>
      <c r="I11" s="53">
        <v>23804.202169593918</v>
      </c>
      <c r="J11" s="53">
        <v>22276.74514187609</v>
      </c>
      <c r="K11" s="53">
        <v>24023.292623631351</v>
      </c>
      <c r="L11" s="53">
        <v>23025.463012948912</v>
      </c>
      <c r="M11" s="53">
        <v>18839.425352945982</v>
      </c>
      <c r="N11" s="53">
        <v>18305.914833083065</v>
      </c>
      <c r="O11" s="53">
        <v>19978.80166030048</v>
      </c>
      <c r="P11" s="53">
        <v>25299.611025506852</v>
      </c>
      <c r="Q11" s="53">
        <v>24356.180754571538</v>
      </c>
      <c r="R11" s="53">
        <v>23389.704707598037</v>
      </c>
      <c r="S11" s="53">
        <v>19766.753170934644</v>
      </c>
      <c r="T11" s="53">
        <v>22467.814965326521</v>
      </c>
      <c r="U11" s="53">
        <v>29678.894220795501</v>
      </c>
      <c r="V11" s="53">
        <v>26459.233308122777</v>
      </c>
      <c r="W11" s="53">
        <v>29978.674543566482</v>
      </c>
      <c r="X11" s="53">
        <v>28558.793222673641</v>
      </c>
      <c r="Y11" s="53">
        <v>23532.146579454249</v>
      </c>
      <c r="Z11" s="53">
        <v>28066.937907089967</v>
      </c>
      <c r="AA11" s="53">
        <v>24453.299961625591</v>
      </c>
      <c r="AB11" s="53">
        <v>25933.924796701576</v>
      </c>
      <c r="AC11" s="53">
        <v>25472.575493020733</v>
      </c>
      <c r="AD11" s="53">
        <v>23821.699121328882</v>
      </c>
      <c r="AE11" s="53">
        <v>28183.876161521988</v>
      </c>
      <c r="AF11" s="53">
        <v>26439.949293056256</v>
      </c>
      <c r="AG11" s="53">
        <v>23239.701467881303</v>
      </c>
      <c r="AH11" s="53">
        <v>23837.521422029946</v>
      </c>
      <c r="AI11" s="53">
        <v>0</v>
      </c>
      <c r="AJ11" s="53">
        <v>0</v>
      </c>
      <c r="AK11" s="53">
        <v>0</v>
      </c>
      <c r="AL11" s="53">
        <v>0</v>
      </c>
      <c r="AM11" s="53">
        <v>0</v>
      </c>
      <c r="AN11" s="53">
        <v>0</v>
      </c>
      <c r="AO11" s="53">
        <v>0</v>
      </c>
      <c r="AP11" s="53">
        <v>0</v>
      </c>
      <c r="AQ11" s="53">
        <v>0</v>
      </c>
      <c r="AR11" s="53">
        <v>0</v>
      </c>
      <c r="AS11" s="53">
        <v>0</v>
      </c>
      <c r="AT11" s="53">
        <v>0</v>
      </c>
      <c r="AU11" s="53">
        <v>0</v>
      </c>
      <c r="AV11" s="53">
        <v>0</v>
      </c>
      <c r="AW11" s="53">
        <v>0</v>
      </c>
      <c r="AX11" s="53">
        <v>0</v>
      </c>
      <c r="AY11" s="53">
        <v>0</v>
      </c>
      <c r="AZ11" s="53">
        <v>0</v>
      </c>
    </row>
    <row r="12" spans="1:52">
      <c r="A12" s="53">
        <v>25127.130714581075</v>
      </c>
      <c r="B12" s="53">
        <v>25252.535157320421</v>
      </c>
      <c r="C12" s="53">
        <v>23474.776712448984</v>
      </c>
      <c r="D12" s="53">
        <v>21232.828004125658</v>
      </c>
      <c r="E12" s="53">
        <v>19582.876633031607</v>
      </c>
      <c r="F12" s="53">
        <v>22221.151461687696</v>
      </c>
      <c r="G12" s="53">
        <v>21228.923121185457</v>
      </c>
      <c r="H12" s="53">
        <v>21069.540833912404</v>
      </c>
      <c r="I12" s="53">
        <v>21512.916719104112</v>
      </c>
      <c r="J12" s="53">
        <v>25415.369673748351</v>
      </c>
      <c r="K12" s="53">
        <v>27024.506155281324</v>
      </c>
      <c r="L12" s="53">
        <v>26083.254192656987</v>
      </c>
      <c r="M12" s="53">
        <v>25765.590239658308</v>
      </c>
      <c r="N12" s="53">
        <v>24432.728726172536</v>
      </c>
      <c r="O12" s="53">
        <v>23759.843525449134</v>
      </c>
      <c r="P12" s="53">
        <v>26187.263661890338</v>
      </c>
      <c r="Q12" s="53">
        <v>25806.731400176948</v>
      </c>
      <c r="R12" s="53">
        <v>24133.679749864634</v>
      </c>
      <c r="S12" s="53">
        <v>25396.850744469524</v>
      </c>
      <c r="T12" s="53">
        <v>25033.77066228661</v>
      </c>
      <c r="U12" s="53">
        <v>30175.994698059894</v>
      </c>
      <c r="V12" s="53">
        <v>34220.084368380434</v>
      </c>
      <c r="W12" s="53">
        <v>37126.168112579573</v>
      </c>
      <c r="X12" s="53">
        <v>35096.638263826964</v>
      </c>
      <c r="Y12" s="53">
        <v>27695.683917317019</v>
      </c>
      <c r="Z12" s="53">
        <v>39755.013191672901</v>
      </c>
      <c r="AA12" s="53">
        <v>34536.217773524899</v>
      </c>
      <c r="AB12" s="53">
        <v>35631.306847520449</v>
      </c>
      <c r="AC12" s="53">
        <v>33102.204689162019</v>
      </c>
      <c r="AD12" s="53">
        <v>24753.838197708588</v>
      </c>
      <c r="AE12" s="53">
        <v>30353.160622730113</v>
      </c>
      <c r="AF12" s="53">
        <v>33197.498816254396</v>
      </c>
      <c r="AG12" s="53">
        <v>32062.525708002573</v>
      </c>
      <c r="AH12" s="53">
        <v>24070.653157584213</v>
      </c>
      <c r="AI12" s="53">
        <v>19683.480159483297</v>
      </c>
      <c r="AJ12" s="53">
        <v>23573.020672988372</v>
      </c>
      <c r="AK12" s="53">
        <v>19569.913539465495</v>
      </c>
      <c r="AL12" s="53">
        <v>0</v>
      </c>
      <c r="AM12" s="53">
        <v>0</v>
      </c>
      <c r="AN12" s="53">
        <v>0</v>
      </c>
      <c r="AO12" s="53">
        <v>0</v>
      </c>
      <c r="AP12" s="53">
        <v>0</v>
      </c>
      <c r="AQ12" s="53">
        <v>0</v>
      </c>
      <c r="AR12" s="53">
        <v>0</v>
      </c>
      <c r="AS12" s="53">
        <v>0</v>
      </c>
      <c r="AT12" s="53">
        <v>0</v>
      </c>
      <c r="AU12" s="53">
        <v>0</v>
      </c>
      <c r="AV12" s="53">
        <v>0</v>
      </c>
      <c r="AW12" s="53">
        <v>0</v>
      </c>
      <c r="AX12" s="53">
        <v>0</v>
      </c>
      <c r="AY12" s="53">
        <v>0</v>
      </c>
      <c r="AZ12" s="53">
        <v>0</v>
      </c>
    </row>
    <row r="13" spans="1:52">
      <c r="A13" s="53">
        <v>25127.130714581075</v>
      </c>
      <c r="B13" s="53">
        <v>26054.818109122589</v>
      </c>
      <c r="C13" s="53">
        <v>24973.805199372982</v>
      </c>
      <c r="D13" s="53">
        <v>24139.559837340563</v>
      </c>
      <c r="E13" s="53">
        <v>24072.445968108623</v>
      </c>
      <c r="F13" s="53">
        <v>26544.323634020478</v>
      </c>
      <c r="G13" s="53">
        <v>24107.666292863672</v>
      </c>
      <c r="H13" s="53">
        <v>26189.649336665672</v>
      </c>
      <c r="I13" s="53">
        <v>24877.18762801895</v>
      </c>
      <c r="J13" s="53">
        <v>23637.477022725834</v>
      </c>
      <c r="K13" s="53">
        <v>28774.779250762607</v>
      </c>
      <c r="L13" s="53">
        <v>27502.353531355322</v>
      </c>
      <c r="M13" s="53">
        <v>23888.252719935772</v>
      </c>
      <c r="N13" s="53">
        <v>25266.890314560984</v>
      </c>
      <c r="O13" s="53">
        <v>24729.605165392695</v>
      </c>
      <c r="P13" s="53">
        <v>29285.747496436183</v>
      </c>
      <c r="Q13" s="53">
        <v>29186.232773109026</v>
      </c>
      <c r="R13" s="53">
        <v>30789.939337812473</v>
      </c>
      <c r="S13" s="53">
        <v>33899.806357790432</v>
      </c>
      <c r="T13" s="53">
        <v>33741.427480461512</v>
      </c>
      <c r="U13" s="53">
        <v>38843.55669436881</v>
      </c>
      <c r="V13" s="53">
        <v>35271.345429756264</v>
      </c>
      <c r="W13" s="53">
        <v>31423.394569855187</v>
      </c>
      <c r="X13" s="53">
        <v>29004.485034402154</v>
      </c>
      <c r="Y13" s="53">
        <v>28505.978322081355</v>
      </c>
      <c r="Z13" s="53">
        <v>37439.34914353332</v>
      </c>
      <c r="AA13" s="53">
        <v>0</v>
      </c>
      <c r="AB13" s="53">
        <v>0</v>
      </c>
      <c r="AC13" s="53">
        <v>0</v>
      </c>
      <c r="AD13" s="53">
        <v>0</v>
      </c>
      <c r="AE13" s="53">
        <v>0</v>
      </c>
      <c r="AF13" s="53">
        <v>0</v>
      </c>
      <c r="AG13" s="53">
        <v>0</v>
      </c>
      <c r="AH13" s="53">
        <v>0</v>
      </c>
      <c r="AI13" s="53">
        <v>0</v>
      </c>
      <c r="AJ13" s="53">
        <v>0</v>
      </c>
      <c r="AK13" s="53">
        <v>0</v>
      </c>
      <c r="AL13" s="53">
        <v>0</v>
      </c>
      <c r="AM13" s="53">
        <v>0</v>
      </c>
      <c r="AN13" s="53">
        <v>0</v>
      </c>
      <c r="AO13" s="53">
        <v>0</v>
      </c>
      <c r="AP13" s="53">
        <v>0</v>
      </c>
      <c r="AQ13" s="53">
        <v>0</v>
      </c>
      <c r="AR13" s="53">
        <v>0</v>
      </c>
      <c r="AS13" s="53">
        <v>0</v>
      </c>
      <c r="AT13" s="53">
        <v>0</v>
      </c>
      <c r="AU13" s="53">
        <v>0</v>
      </c>
      <c r="AV13" s="53">
        <v>0</v>
      </c>
      <c r="AW13" s="53">
        <v>0</v>
      </c>
      <c r="AX13" s="53">
        <v>0</v>
      </c>
      <c r="AY13" s="53">
        <v>0</v>
      </c>
      <c r="AZ13" s="53">
        <v>0</v>
      </c>
    </row>
    <row r="14" spans="1:52">
      <c r="A14" s="53">
        <v>25127.130714581075</v>
      </c>
      <c r="B14" s="53">
        <v>23134.308184028738</v>
      </c>
      <c r="C14" s="53">
        <v>22106.309277313601</v>
      </c>
      <c r="D14" s="53">
        <v>22693.302147515184</v>
      </c>
      <c r="E14" s="53">
        <v>22356.768470324711</v>
      </c>
      <c r="F14" s="53">
        <v>26464.164759020856</v>
      </c>
      <c r="G14" s="53">
        <v>22554.455789264317</v>
      </c>
      <c r="H14" s="53">
        <v>23375.758715098877</v>
      </c>
      <c r="I14" s="53">
        <v>25314.120895233667</v>
      </c>
      <c r="J14" s="53">
        <v>27044.079312078382</v>
      </c>
      <c r="K14" s="53">
        <v>28354.420914995491</v>
      </c>
      <c r="L14" s="53">
        <v>27416.829149240039</v>
      </c>
      <c r="M14" s="53">
        <v>28055.147135169125</v>
      </c>
      <c r="N14" s="53">
        <v>29909.250777098579</v>
      </c>
      <c r="O14" s="53">
        <v>29127.802009482595</v>
      </c>
      <c r="P14" s="53">
        <v>38750.619438191578</v>
      </c>
      <c r="Q14" s="53">
        <v>40019.725858518272</v>
      </c>
      <c r="R14" s="53">
        <v>41828.8045587589</v>
      </c>
      <c r="S14" s="53">
        <v>37090.76412589541</v>
      </c>
      <c r="T14" s="53">
        <v>40572.51683148466</v>
      </c>
      <c r="U14" s="53">
        <v>50459.516180370934</v>
      </c>
      <c r="V14" s="53">
        <v>61947.929707610892</v>
      </c>
      <c r="W14" s="53">
        <v>64728.106533241313</v>
      </c>
      <c r="X14" s="53">
        <v>62241.737618619794</v>
      </c>
      <c r="Y14" s="53">
        <v>64978.521416594987</v>
      </c>
      <c r="Z14" s="53">
        <v>79358.275172867521</v>
      </c>
      <c r="AA14" s="53">
        <v>96522.856384831131</v>
      </c>
      <c r="AB14" s="53">
        <v>90406.014984241774</v>
      </c>
      <c r="AC14" s="53">
        <v>89956.954016435251</v>
      </c>
      <c r="AD14" s="53">
        <v>88453.474533778863</v>
      </c>
      <c r="AE14" s="53">
        <v>89991.305026398157</v>
      </c>
      <c r="AF14" s="53">
        <v>70989.262186090025</v>
      </c>
      <c r="AG14" s="53">
        <v>72248.537092808809</v>
      </c>
      <c r="AH14" s="53">
        <v>0</v>
      </c>
      <c r="AI14" s="53">
        <v>0</v>
      </c>
      <c r="AJ14" s="53">
        <v>0</v>
      </c>
      <c r="AK14" s="53">
        <v>0</v>
      </c>
      <c r="AL14" s="53">
        <v>0</v>
      </c>
      <c r="AM14" s="53">
        <v>0</v>
      </c>
      <c r="AN14" s="53">
        <v>0</v>
      </c>
      <c r="AO14" s="53">
        <v>0</v>
      </c>
      <c r="AP14" s="53">
        <v>0</v>
      </c>
      <c r="AQ14" s="53">
        <v>0</v>
      </c>
      <c r="AR14" s="53">
        <v>0</v>
      </c>
      <c r="AS14" s="53">
        <v>0</v>
      </c>
      <c r="AT14" s="53">
        <v>0</v>
      </c>
      <c r="AU14" s="53">
        <v>0</v>
      </c>
      <c r="AV14" s="53">
        <v>0</v>
      </c>
      <c r="AW14" s="53">
        <v>0</v>
      </c>
      <c r="AX14" s="53">
        <v>0</v>
      </c>
      <c r="AY14" s="53">
        <v>0</v>
      </c>
      <c r="AZ14" s="53">
        <v>0</v>
      </c>
    </row>
    <row r="15" spans="1:52">
      <c r="A15" s="53">
        <v>25127.130714581075</v>
      </c>
      <c r="B15" s="53">
        <v>25267.906617151926</v>
      </c>
      <c r="C15" s="53">
        <v>25641.340378934252</v>
      </c>
      <c r="D15" s="53">
        <v>25303.965015754929</v>
      </c>
      <c r="E15" s="53">
        <v>27990.851981800497</v>
      </c>
      <c r="F15" s="53">
        <v>37824.645250446207</v>
      </c>
      <c r="G15" s="53">
        <v>38484.102054804011</v>
      </c>
      <c r="H15" s="53">
        <v>32434.688527732462</v>
      </c>
      <c r="I15" s="53">
        <v>30912.390152216984</v>
      </c>
      <c r="J15" s="53">
        <v>32306.797440357346</v>
      </c>
      <c r="K15" s="53">
        <v>30056.801711846329</v>
      </c>
      <c r="L15" s="53">
        <v>32051.64822970784</v>
      </c>
      <c r="M15" s="53">
        <v>33080.235552599872</v>
      </c>
      <c r="N15" s="53">
        <v>34861.72215846178</v>
      </c>
      <c r="O15" s="53">
        <v>32913.649166650823</v>
      </c>
      <c r="P15" s="53">
        <v>41707.649582896775</v>
      </c>
      <c r="Q15" s="53">
        <v>38793.928834582504</v>
      </c>
      <c r="R15" s="53">
        <v>33139.730286583814</v>
      </c>
      <c r="S15" s="53">
        <v>29509.502371580344</v>
      </c>
      <c r="T15" s="53">
        <v>28737.589344164629</v>
      </c>
      <c r="U15" s="53">
        <v>31644.004170959306</v>
      </c>
      <c r="V15" s="53">
        <v>24841.29959353133</v>
      </c>
      <c r="W15" s="53">
        <v>22915.468132582882</v>
      </c>
      <c r="X15" s="53">
        <v>21693.184581287365</v>
      </c>
      <c r="Y15" s="53">
        <v>18545.151177254964</v>
      </c>
      <c r="Z15" s="53">
        <v>0</v>
      </c>
      <c r="AA15" s="53">
        <v>0</v>
      </c>
      <c r="AB15" s="53">
        <v>0</v>
      </c>
      <c r="AC15" s="53">
        <v>0</v>
      </c>
      <c r="AD15" s="53">
        <v>0</v>
      </c>
      <c r="AE15" s="53">
        <v>0</v>
      </c>
      <c r="AF15" s="53">
        <v>0</v>
      </c>
      <c r="AG15" s="53">
        <v>0</v>
      </c>
      <c r="AH15" s="53">
        <v>0</v>
      </c>
      <c r="AI15" s="53">
        <v>0</v>
      </c>
      <c r="AJ15" s="53">
        <v>0</v>
      </c>
      <c r="AK15" s="53">
        <v>0</v>
      </c>
      <c r="AL15" s="53">
        <v>0</v>
      </c>
      <c r="AM15" s="53">
        <v>0</v>
      </c>
      <c r="AN15" s="53">
        <v>0</v>
      </c>
      <c r="AO15" s="53">
        <v>0</v>
      </c>
      <c r="AP15" s="53">
        <v>0</v>
      </c>
      <c r="AQ15" s="53">
        <v>0</v>
      </c>
      <c r="AR15" s="53">
        <v>0</v>
      </c>
      <c r="AS15" s="53">
        <v>0</v>
      </c>
      <c r="AT15" s="53">
        <v>0</v>
      </c>
      <c r="AU15" s="53">
        <v>0</v>
      </c>
      <c r="AV15" s="53">
        <v>0</v>
      </c>
      <c r="AW15" s="53">
        <v>0</v>
      </c>
      <c r="AX15" s="53">
        <v>0</v>
      </c>
      <c r="AY15" s="53">
        <v>0</v>
      </c>
      <c r="AZ15" s="53">
        <v>0</v>
      </c>
    </row>
    <row r="16" spans="1:52">
      <c r="A16" s="53">
        <v>25127.130714581075</v>
      </c>
      <c r="B16" s="53">
        <v>24817.987111861716</v>
      </c>
      <c r="C16" s="53">
        <v>24552.795364240119</v>
      </c>
      <c r="D16" s="53">
        <v>22458.165697972694</v>
      </c>
      <c r="E16" s="53">
        <v>22454.536888939809</v>
      </c>
      <c r="F16" s="53">
        <v>26672.238009023986</v>
      </c>
      <c r="G16" s="53">
        <v>22782.044883942708</v>
      </c>
      <c r="H16" s="53">
        <v>24299.356891074804</v>
      </c>
      <c r="I16" s="53">
        <v>18293.988487886309</v>
      </c>
      <c r="J16" s="53">
        <v>20563.223355599024</v>
      </c>
      <c r="K16" s="53">
        <v>19409.274554765703</v>
      </c>
      <c r="L16" s="53">
        <v>18024.785504240735</v>
      </c>
      <c r="M16" s="53">
        <v>18044.656271141506</v>
      </c>
      <c r="N16" s="53">
        <v>16342.439263975324</v>
      </c>
      <c r="O16" s="53">
        <v>16297.095754275917</v>
      </c>
      <c r="P16" s="53">
        <v>20395.727711848453</v>
      </c>
      <c r="Q16" s="53">
        <v>18870.430390646907</v>
      </c>
      <c r="R16" s="53">
        <v>17923.479098031763</v>
      </c>
      <c r="S16" s="53">
        <v>18307.050889850787</v>
      </c>
      <c r="T16" s="53">
        <v>18128.595176058079</v>
      </c>
      <c r="U16" s="53">
        <v>23161.509204881375</v>
      </c>
      <c r="V16" s="53">
        <v>23125.260306524433</v>
      </c>
      <c r="W16" s="53">
        <v>23207.463212580915</v>
      </c>
      <c r="X16" s="53">
        <v>23407.603361728939</v>
      </c>
      <c r="Y16" s="53">
        <v>25305.681864367547</v>
      </c>
      <c r="Z16" s="53">
        <v>30172.542978714988</v>
      </c>
      <c r="AA16" s="53">
        <v>29255.829925326903</v>
      </c>
      <c r="AB16" s="53">
        <v>29668.174783762035</v>
      </c>
      <c r="AC16" s="53">
        <v>29024.487024620896</v>
      </c>
      <c r="AD16" s="53">
        <v>26024.649335141738</v>
      </c>
      <c r="AE16" s="53">
        <v>30292.85884249413</v>
      </c>
      <c r="AF16" s="53">
        <v>0</v>
      </c>
      <c r="AG16" s="53">
        <v>0</v>
      </c>
      <c r="AH16" s="53">
        <v>0</v>
      </c>
      <c r="AI16" s="53">
        <v>0</v>
      </c>
      <c r="AJ16" s="53">
        <v>0</v>
      </c>
      <c r="AK16" s="53">
        <v>0</v>
      </c>
      <c r="AL16" s="53">
        <v>0</v>
      </c>
      <c r="AM16" s="53">
        <v>0</v>
      </c>
      <c r="AN16" s="53">
        <v>0</v>
      </c>
      <c r="AO16" s="53">
        <v>0</v>
      </c>
      <c r="AP16" s="53">
        <v>0</v>
      </c>
      <c r="AQ16" s="53">
        <v>0</v>
      </c>
      <c r="AR16" s="53">
        <v>0</v>
      </c>
      <c r="AS16" s="53">
        <v>0</v>
      </c>
      <c r="AT16" s="53">
        <v>0</v>
      </c>
      <c r="AU16" s="53">
        <v>0</v>
      </c>
      <c r="AV16" s="53">
        <v>0</v>
      </c>
      <c r="AW16" s="53">
        <v>0</v>
      </c>
      <c r="AX16" s="53">
        <v>0</v>
      </c>
      <c r="AY16" s="53">
        <v>0</v>
      </c>
      <c r="AZ16" s="53">
        <v>0</v>
      </c>
    </row>
    <row r="17" spans="1:52">
      <c r="A17" s="53">
        <v>25127.130714581075</v>
      </c>
      <c r="B17" s="53">
        <v>24869.368922506328</v>
      </c>
      <c r="C17" s="53">
        <v>26149.153566179961</v>
      </c>
      <c r="D17" s="53">
        <v>24987.719258010544</v>
      </c>
      <c r="E17" s="53">
        <v>23180.704282663297</v>
      </c>
      <c r="F17" s="53">
        <v>31673.40818227081</v>
      </c>
      <c r="G17" s="53">
        <v>31142.582328129978</v>
      </c>
      <c r="H17" s="53">
        <v>32716.16191963062</v>
      </c>
      <c r="I17" s="53">
        <v>31941.523084912864</v>
      </c>
      <c r="J17" s="53">
        <v>33803.931201888045</v>
      </c>
      <c r="K17" s="53">
        <v>38680.571953731313</v>
      </c>
      <c r="L17" s="53">
        <v>32278.64325044685</v>
      </c>
      <c r="M17" s="53">
        <v>31955.829311588554</v>
      </c>
      <c r="N17" s="53">
        <v>35362.43195462029</v>
      </c>
      <c r="O17" s="53">
        <v>29989.064129581879</v>
      </c>
      <c r="P17" s="53">
        <v>34358.478542199366</v>
      </c>
      <c r="Q17" s="53">
        <v>32850.196085372336</v>
      </c>
      <c r="R17" s="53">
        <v>28091.226478323995</v>
      </c>
      <c r="S17" s="53">
        <v>0</v>
      </c>
      <c r="T17" s="53">
        <v>0</v>
      </c>
      <c r="U17" s="53">
        <v>0</v>
      </c>
      <c r="V17" s="53">
        <v>0</v>
      </c>
      <c r="W17" s="53">
        <v>0</v>
      </c>
      <c r="X17" s="53">
        <v>0</v>
      </c>
      <c r="Y17" s="53">
        <v>0</v>
      </c>
      <c r="Z17" s="53">
        <v>0</v>
      </c>
      <c r="AA17" s="53">
        <v>0</v>
      </c>
      <c r="AB17" s="53">
        <v>0</v>
      </c>
      <c r="AC17" s="53">
        <v>0</v>
      </c>
      <c r="AD17" s="53">
        <v>0</v>
      </c>
      <c r="AE17" s="53">
        <v>0</v>
      </c>
      <c r="AF17" s="53">
        <v>0</v>
      </c>
      <c r="AG17" s="53">
        <v>0</v>
      </c>
      <c r="AH17" s="53">
        <v>0</v>
      </c>
      <c r="AI17" s="53">
        <v>0</v>
      </c>
      <c r="AJ17" s="53">
        <v>0</v>
      </c>
      <c r="AK17" s="53">
        <v>0</v>
      </c>
      <c r="AL17" s="53">
        <v>0</v>
      </c>
      <c r="AM17" s="53">
        <v>0</v>
      </c>
      <c r="AN17" s="53">
        <v>0</v>
      </c>
      <c r="AO17" s="53">
        <v>0</v>
      </c>
      <c r="AP17" s="53">
        <v>0</v>
      </c>
      <c r="AQ17" s="53">
        <v>0</v>
      </c>
      <c r="AR17" s="53">
        <v>0</v>
      </c>
      <c r="AS17" s="53">
        <v>0</v>
      </c>
      <c r="AT17" s="53">
        <v>0</v>
      </c>
      <c r="AU17" s="53">
        <v>0</v>
      </c>
      <c r="AV17" s="53">
        <v>0</v>
      </c>
      <c r="AW17" s="53">
        <v>0</v>
      </c>
      <c r="AX17" s="53">
        <v>0</v>
      </c>
      <c r="AY17" s="53">
        <v>0</v>
      </c>
      <c r="AZ17" s="53">
        <v>0</v>
      </c>
    </row>
    <row r="18" spans="1:52">
      <c r="A18" s="53">
        <v>25127.130714581075</v>
      </c>
      <c r="B18" s="53">
        <v>24366.685003059571</v>
      </c>
      <c r="C18" s="53">
        <v>23264.823604609974</v>
      </c>
      <c r="D18" s="53">
        <v>22087.897376759218</v>
      </c>
      <c r="E18" s="53">
        <v>22050.720212679487</v>
      </c>
      <c r="F18" s="53">
        <v>30389.913810746169</v>
      </c>
      <c r="G18" s="53">
        <v>32691.093760682179</v>
      </c>
      <c r="H18" s="53">
        <v>31283.009679438801</v>
      </c>
      <c r="I18" s="53">
        <v>25781.780658266431</v>
      </c>
      <c r="J18" s="53">
        <v>23706.795813904457</v>
      </c>
      <c r="K18" s="53">
        <v>24997.428963882408</v>
      </c>
      <c r="L18" s="53">
        <v>20905.910859706855</v>
      </c>
      <c r="M18" s="53">
        <v>17039.354147471429</v>
      </c>
      <c r="N18" s="53">
        <v>17542.187283965279</v>
      </c>
      <c r="O18" s="53">
        <v>15247.535172350234</v>
      </c>
      <c r="P18" s="53">
        <v>16692.848488696665</v>
      </c>
      <c r="Q18" s="53">
        <v>14217.402029628409</v>
      </c>
      <c r="R18" s="53">
        <v>14879.957417342777</v>
      </c>
      <c r="S18" s="53">
        <v>17864.910986732171</v>
      </c>
      <c r="T18" s="53">
        <v>20069.866108596318</v>
      </c>
      <c r="U18" s="53">
        <v>21885.151567685349</v>
      </c>
      <c r="V18" s="53">
        <v>20864.192813000955</v>
      </c>
      <c r="W18" s="53">
        <v>19156.859720537825</v>
      </c>
      <c r="X18" s="53">
        <v>17787.887559247883</v>
      </c>
      <c r="Y18" s="53">
        <v>17685.43030753421</v>
      </c>
      <c r="Z18" s="53">
        <v>20856.58214999293</v>
      </c>
      <c r="AA18" s="53">
        <v>17945.523239347131</v>
      </c>
      <c r="AB18" s="53">
        <v>19297.781597120036</v>
      </c>
      <c r="AC18" s="53">
        <v>19604.862885773979</v>
      </c>
      <c r="AD18" s="53">
        <v>15589.649617128227</v>
      </c>
      <c r="AE18" s="53">
        <v>16763.111238887079</v>
      </c>
      <c r="AF18" s="53">
        <v>17014.260943618465</v>
      </c>
      <c r="AG18" s="53">
        <v>16430.714289331583</v>
      </c>
      <c r="AH18" s="53">
        <v>0</v>
      </c>
      <c r="AI18" s="53">
        <v>0</v>
      </c>
      <c r="AJ18" s="53">
        <v>0</v>
      </c>
      <c r="AK18" s="53">
        <v>0</v>
      </c>
      <c r="AL18" s="53">
        <v>0</v>
      </c>
      <c r="AM18" s="53">
        <v>0</v>
      </c>
      <c r="AN18" s="53">
        <v>0</v>
      </c>
      <c r="AO18" s="53">
        <v>0</v>
      </c>
      <c r="AP18" s="53">
        <v>0</v>
      </c>
      <c r="AQ18" s="53">
        <v>0</v>
      </c>
      <c r="AR18" s="53">
        <v>0</v>
      </c>
      <c r="AS18" s="53">
        <v>0</v>
      </c>
      <c r="AT18" s="53">
        <v>0</v>
      </c>
      <c r="AU18" s="53">
        <v>0</v>
      </c>
      <c r="AV18" s="53">
        <v>0</v>
      </c>
      <c r="AW18" s="53">
        <v>0</v>
      </c>
      <c r="AX18" s="53">
        <v>0</v>
      </c>
      <c r="AY18" s="53">
        <v>0</v>
      </c>
      <c r="AZ18" s="53">
        <v>0</v>
      </c>
    </row>
    <row r="19" spans="1:52">
      <c r="A19" s="53">
        <v>25127.130714581075</v>
      </c>
      <c r="B19" s="53">
        <v>25111.766800571382</v>
      </c>
      <c r="C19" s="53">
        <v>23483.917105319419</v>
      </c>
      <c r="D19" s="53">
        <v>24279.795490682645</v>
      </c>
      <c r="E19" s="53">
        <v>25316.66439334063</v>
      </c>
      <c r="F19" s="53">
        <v>35160.259817978906</v>
      </c>
      <c r="G19" s="53">
        <v>37108.33021054558</v>
      </c>
      <c r="H19" s="53">
        <v>35676.102528896721</v>
      </c>
      <c r="I19" s="53">
        <v>35346.041309092121</v>
      </c>
      <c r="J19" s="53">
        <v>34511.349294396714</v>
      </c>
      <c r="K19" s="53">
        <v>38538.528782292342</v>
      </c>
      <c r="L19" s="53">
        <v>43482.897566261832</v>
      </c>
      <c r="M19" s="53">
        <v>45157.740978501395</v>
      </c>
      <c r="N19" s="53">
        <v>39524.720691863396</v>
      </c>
      <c r="O19" s="53">
        <v>39021.947571991179</v>
      </c>
      <c r="P19" s="53">
        <v>44266.91659103999</v>
      </c>
      <c r="Q19" s="53">
        <v>39249.609482853048</v>
      </c>
      <c r="R19" s="53">
        <v>39432.316196039559</v>
      </c>
      <c r="S19" s="53">
        <v>35745.591183558943</v>
      </c>
      <c r="T19" s="53">
        <v>32922.855144875088</v>
      </c>
      <c r="U19" s="53">
        <v>32111.601057048192</v>
      </c>
      <c r="V19" s="53">
        <v>31497.66015633343</v>
      </c>
      <c r="W19" s="53">
        <v>33236.325939219467</v>
      </c>
      <c r="X19" s="53">
        <v>29775.488646299797</v>
      </c>
      <c r="Y19" s="53">
        <v>29915.135971006839</v>
      </c>
      <c r="Z19" s="53">
        <v>34981.246085642386</v>
      </c>
      <c r="AA19" s="53">
        <v>27275.23996456125</v>
      </c>
      <c r="AB19" s="53">
        <v>23205.932514440392</v>
      </c>
      <c r="AC19" s="53">
        <v>23913.521499463739</v>
      </c>
      <c r="AD19" s="53">
        <v>20870.9847729834</v>
      </c>
      <c r="AE19" s="53">
        <v>24884.928135454036</v>
      </c>
      <c r="AF19" s="53">
        <v>25598.688785897204</v>
      </c>
      <c r="AG19" s="53">
        <v>27505.372435682202</v>
      </c>
      <c r="AH19" s="53">
        <v>24148.055906126123</v>
      </c>
      <c r="AI19" s="53">
        <v>22404.28057064231</v>
      </c>
      <c r="AJ19" s="53">
        <v>25013.187195954903</v>
      </c>
      <c r="AK19" s="53">
        <v>0</v>
      </c>
      <c r="AL19" s="53">
        <v>0</v>
      </c>
      <c r="AM19" s="53">
        <v>0</v>
      </c>
      <c r="AN19" s="53">
        <v>0</v>
      </c>
      <c r="AO19" s="53">
        <v>0</v>
      </c>
      <c r="AP19" s="53">
        <v>0</v>
      </c>
      <c r="AQ19" s="53">
        <v>0</v>
      </c>
      <c r="AR19" s="53">
        <v>0</v>
      </c>
      <c r="AS19" s="53">
        <v>0</v>
      </c>
      <c r="AT19" s="53">
        <v>0</v>
      </c>
      <c r="AU19" s="53">
        <v>0</v>
      </c>
      <c r="AV19" s="53">
        <v>0</v>
      </c>
      <c r="AW19" s="53">
        <v>0</v>
      </c>
      <c r="AX19" s="53">
        <v>0</v>
      </c>
      <c r="AY19" s="53">
        <v>0</v>
      </c>
      <c r="AZ19" s="53">
        <v>0</v>
      </c>
    </row>
    <row r="20" spans="1:52">
      <c r="A20" s="53">
        <v>25127.130714581075</v>
      </c>
      <c r="B20" s="53">
        <v>23530.76417277654</v>
      </c>
      <c r="C20" s="53">
        <v>23764.108769597507</v>
      </c>
      <c r="D20" s="53">
        <v>22867.997597257101</v>
      </c>
      <c r="E20" s="53">
        <v>21438.992205927458</v>
      </c>
      <c r="F20" s="53">
        <v>21766.461448701844</v>
      </c>
      <c r="G20" s="53">
        <v>18213.956168029232</v>
      </c>
      <c r="H20" s="53">
        <v>18780.741649273343</v>
      </c>
      <c r="I20" s="53">
        <v>17441.017279620566</v>
      </c>
      <c r="J20" s="53">
        <v>0</v>
      </c>
      <c r="K20" s="53">
        <v>0</v>
      </c>
      <c r="L20" s="53">
        <v>0</v>
      </c>
      <c r="M20" s="53">
        <v>0</v>
      </c>
      <c r="N20" s="53">
        <v>0</v>
      </c>
      <c r="O20" s="53">
        <v>0</v>
      </c>
      <c r="P20" s="53">
        <v>0</v>
      </c>
      <c r="Q20" s="53">
        <v>0</v>
      </c>
      <c r="R20" s="53">
        <v>0</v>
      </c>
      <c r="S20" s="53">
        <v>0</v>
      </c>
      <c r="T20" s="53">
        <v>0</v>
      </c>
      <c r="U20" s="53">
        <v>0</v>
      </c>
      <c r="V20" s="53">
        <v>0</v>
      </c>
      <c r="W20" s="53">
        <v>0</v>
      </c>
      <c r="X20" s="53">
        <v>0</v>
      </c>
      <c r="Y20" s="53">
        <v>0</v>
      </c>
      <c r="Z20" s="53">
        <v>0</v>
      </c>
      <c r="AA20" s="53">
        <v>0</v>
      </c>
      <c r="AB20" s="53">
        <v>0</v>
      </c>
      <c r="AC20" s="53">
        <v>0</v>
      </c>
      <c r="AD20" s="53">
        <v>0</v>
      </c>
      <c r="AE20" s="53">
        <v>0</v>
      </c>
      <c r="AF20" s="53">
        <v>0</v>
      </c>
      <c r="AG20" s="53">
        <v>0</v>
      </c>
      <c r="AH20" s="53">
        <v>0</v>
      </c>
      <c r="AI20" s="53">
        <v>0</v>
      </c>
      <c r="AJ20" s="53">
        <v>0</v>
      </c>
      <c r="AK20" s="53">
        <v>0</v>
      </c>
      <c r="AL20" s="53">
        <v>0</v>
      </c>
      <c r="AM20" s="53">
        <v>0</v>
      </c>
      <c r="AN20" s="53">
        <v>0</v>
      </c>
      <c r="AO20" s="53">
        <v>0</v>
      </c>
      <c r="AP20" s="53">
        <v>0</v>
      </c>
      <c r="AQ20" s="53">
        <v>0</v>
      </c>
      <c r="AR20" s="53">
        <v>0</v>
      </c>
      <c r="AS20" s="53">
        <v>0</v>
      </c>
      <c r="AT20" s="53">
        <v>0</v>
      </c>
      <c r="AU20" s="53">
        <v>0</v>
      </c>
      <c r="AV20" s="53">
        <v>0</v>
      </c>
      <c r="AW20" s="53">
        <v>0</v>
      </c>
      <c r="AX20" s="53">
        <v>0</v>
      </c>
      <c r="AY20" s="53">
        <v>0</v>
      </c>
      <c r="AZ20" s="53">
        <v>0</v>
      </c>
    </row>
    <row r="21" spans="1:52">
      <c r="A21" s="53">
        <v>25127.130714581075</v>
      </c>
      <c r="B21" s="53">
        <v>24721.043674182751</v>
      </c>
      <c r="C21" s="53">
        <v>23639.104951492569</v>
      </c>
      <c r="D21" s="53">
        <v>20364.621940159956</v>
      </c>
      <c r="E21" s="53">
        <v>17790.499410728702</v>
      </c>
      <c r="F21" s="53">
        <v>22768.928780413444</v>
      </c>
      <c r="G21" s="53">
        <v>21559.598576189819</v>
      </c>
      <c r="H21" s="53">
        <v>17597.143451598109</v>
      </c>
      <c r="I21" s="53">
        <v>15928.969169648719</v>
      </c>
      <c r="J21" s="53">
        <v>13549.93681800077</v>
      </c>
      <c r="K21" s="53">
        <v>9855.7894460040534</v>
      </c>
      <c r="L21" s="53">
        <v>9618.5638165627424</v>
      </c>
      <c r="M21" s="53">
        <v>9757.2115413336269</v>
      </c>
      <c r="N21" s="53">
        <v>8407.3189695555157</v>
      </c>
      <c r="O21" s="53">
        <v>7531.0806451801918</v>
      </c>
      <c r="P21" s="53">
        <v>8551.7331815403923</v>
      </c>
      <c r="Q21" s="53">
        <v>8258.2648530489332</v>
      </c>
      <c r="R21" s="53">
        <v>8368.5601384309957</v>
      </c>
      <c r="S21" s="53">
        <v>7629.6492360672692</v>
      </c>
      <c r="T21" s="53">
        <v>6806.1862828904204</v>
      </c>
      <c r="U21" s="53">
        <v>7265.9827705167318</v>
      </c>
      <c r="V21" s="53">
        <v>5999.4210035488395</v>
      </c>
      <c r="W21" s="53">
        <v>5948.0670713017116</v>
      </c>
      <c r="X21" s="53">
        <v>0</v>
      </c>
      <c r="Y21" s="53">
        <v>0</v>
      </c>
      <c r="Z21" s="53">
        <v>0</v>
      </c>
      <c r="AA21" s="53">
        <v>0</v>
      </c>
      <c r="AB21" s="53">
        <v>0</v>
      </c>
      <c r="AC21" s="53">
        <v>0</v>
      </c>
      <c r="AD21" s="53">
        <v>0</v>
      </c>
      <c r="AE21" s="53">
        <v>0</v>
      </c>
      <c r="AF21" s="53">
        <v>0</v>
      </c>
      <c r="AG21" s="53">
        <v>0</v>
      </c>
      <c r="AH21" s="53">
        <v>0</v>
      </c>
      <c r="AI21" s="53">
        <v>0</v>
      </c>
      <c r="AJ21" s="53">
        <v>0</v>
      </c>
      <c r="AK21" s="53">
        <v>0</v>
      </c>
      <c r="AL21" s="53">
        <v>0</v>
      </c>
      <c r="AM21" s="53">
        <v>0</v>
      </c>
      <c r="AN21" s="53">
        <v>0</v>
      </c>
      <c r="AO21" s="53">
        <v>0</v>
      </c>
      <c r="AP21" s="53">
        <v>0</v>
      </c>
      <c r="AQ21" s="53">
        <v>0</v>
      </c>
      <c r="AR21" s="53">
        <v>0</v>
      </c>
      <c r="AS21" s="53">
        <v>0</v>
      </c>
      <c r="AT21" s="53">
        <v>0</v>
      </c>
      <c r="AU21" s="53">
        <v>0</v>
      </c>
      <c r="AV21" s="53">
        <v>0</v>
      </c>
      <c r="AW21" s="53">
        <v>0</v>
      </c>
      <c r="AX21" s="53">
        <v>0</v>
      </c>
      <c r="AY21" s="53">
        <v>0</v>
      </c>
      <c r="AZ21" s="53">
        <v>0</v>
      </c>
    </row>
    <row r="22" spans="1:52">
      <c r="A22" s="53">
        <v>25127.130714581075</v>
      </c>
      <c r="B22" s="53">
        <v>25021.418514702873</v>
      </c>
      <c r="C22" s="53">
        <v>23624.90068510691</v>
      </c>
      <c r="D22" s="53">
        <v>24395.351571376537</v>
      </c>
      <c r="E22" s="53">
        <v>23174.337889431114</v>
      </c>
      <c r="F22" s="53">
        <v>28341.56704961073</v>
      </c>
      <c r="G22" s="53">
        <v>29267.20720535385</v>
      </c>
      <c r="H22" s="53">
        <v>36201.450501608619</v>
      </c>
      <c r="I22" s="53">
        <v>42582.328154518516</v>
      </c>
      <c r="J22" s="53">
        <v>34159.243414164303</v>
      </c>
      <c r="K22" s="53">
        <v>32228.986693494197</v>
      </c>
      <c r="L22" s="53">
        <v>34133.744020069884</v>
      </c>
      <c r="M22" s="53">
        <v>36033.809061848064</v>
      </c>
      <c r="N22" s="53">
        <v>37003.333200208959</v>
      </c>
      <c r="O22" s="53">
        <v>36803.576085852539</v>
      </c>
      <c r="P22" s="53">
        <v>40019.987816147332</v>
      </c>
      <c r="Q22" s="53">
        <v>46538.408629323319</v>
      </c>
      <c r="R22" s="53">
        <v>40719.909718503382</v>
      </c>
      <c r="S22" s="53">
        <v>37947.841455076814</v>
      </c>
      <c r="T22" s="53">
        <v>34869.298164579232</v>
      </c>
      <c r="U22" s="53">
        <v>37735.835434716631</v>
      </c>
      <c r="V22" s="53">
        <v>38025.915941876061</v>
      </c>
      <c r="W22" s="53">
        <v>43376.519614199213</v>
      </c>
      <c r="X22" s="53">
        <v>44135.845731789675</v>
      </c>
      <c r="Y22" s="53">
        <v>46102.294858979447</v>
      </c>
      <c r="Z22" s="53">
        <v>61853.526672980552</v>
      </c>
      <c r="AA22" s="53">
        <v>54973.049435686982</v>
      </c>
      <c r="AB22" s="53">
        <v>50131.638074831419</v>
      </c>
      <c r="AC22" s="53">
        <v>44630.927471260671</v>
      </c>
      <c r="AD22" s="53">
        <v>42167.71935013622</v>
      </c>
      <c r="AE22" s="53">
        <v>49938.545965148674</v>
      </c>
      <c r="AF22" s="53">
        <v>0</v>
      </c>
      <c r="AG22" s="53">
        <v>0</v>
      </c>
      <c r="AH22" s="53">
        <v>0</v>
      </c>
      <c r="AI22" s="53">
        <v>0</v>
      </c>
      <c r="AJ22" s="53">
        <v>0</v>
      </c>
      <c r="AK22" s="53">
        <v>0</v>
      </c>
      <c r="AL22" s="53">
        <v>0</v>
      </c>
      <c r="AM22" s="53">
        <v>0</v>
      </c>
      <c r="AN22" s="53">
        <v>0</v>
      </c>
      <c r="AO22" s="53">
        <v>0</v>
      </c>
      <c r="AP22" s="53">
        <v>0</v>
      </c>
      <c r="AQ22" s="53">
        <v>0</v>
      </c>
      <c r="AR22" s="53">
        <v>0</v>
      </c>
      <c r="AS22" s="53">
        <v>0</v>
      </c>
      <c r="AT22" s="53">
        <v>0</v>
      </c>
      <c r="AU22" s="53">
        <v>0</v>
      </c>
      <c r="AV22" s="53">
        <v>0</v>
      </c>
      <c r="AW22" s="53">
        <v>0</v>
      </c>
      <c r="AX22" s="53">
        <v>0</v>
      </c>
      <c r="AY22" s="53">
        <v>0</v>
      </c>
      <c r="AZ22" s="53">
        <v>0</v>
      </c>
    </row>
    <row r="23" spans="1:52">
      <c r="A23" s="53">
        <v>25127.130714581075</v>
      </c>
      <c r="B23" s="53">
        <v>25207.398690227379</v>
      </c>
      <c r="C23" s="53">
        <v>26823.246244849433</v>
      </c>
      <c r="D23" s="53">
        <v>25370.439102199984</v>
      </c>
      <c r="E23" s="53">
        <v>28724.68408966784</v>
      </c>
      <c r="F23" s="53">
        <v>32937.401617626048</v>
      </c>
      <c r="G23" s="53">
        <v>35724.032942441889</v>
      </c>
      <c r="H23" s="53">
        <v>43260.882002884719</v>
      </c>
      <c r="I23" s="53">
        <v>34025.904026141914</v>
      </c>
      <c r="J23" s="53">
        <v>33436.856698231059</v>
      </c>
      <c r="K23" s="53">
        <v>34097.380276724391</v>
      </c>
      <c r="L23" s="53">
        <v>26585.66081825642</v>
      </c>
      <c r="M23" s="53">
        <v>26954.237573045357</v>
      </c>
      <c r="N23" s="53">
        <v>25899.138644439518</v>
      </c>
      <c r="O23" s="53">
        <v>22096.382028215732</v>
      </c>
      <c r="P23" s="53">
        <v>24760.400974413948</v>
      </c>
      <c r="Q23" s="53">
        <v>21841.357531116468</v>
      </c>
      <c r="R23" s="53">
        <v>20042.287610717696</v>
      </c>
      <c r="S23" s="53">
        <v>21009.663780164163</v>
      </c>
      <c r="T23" s="53">
        <v>18473.547697441296</v>
      </c>
      <c r="U23" s="53">
        <v>23717.605295142239</v>
      </c>
      <c r="V23" s="53">
        <v>24217.955455882333</v>
      </c>
      <c r="W23" s="53">
        <v>19503.726131383341</v>
      </c>
      <c r="X23" s="53">
        <v>20864.770162789799</v>
      </c>
      <c r="Y23" s="53">
        <v>21090.657668203017</v>
      </c>
      <c r="Z23" s="53">
        <v>22858.198585595448</v>
      </c>
      <c r="AA23" s="53">
        <v>19933.217062679327</v>
      </c>
      <c r="AB23" s="53">
        <v>18337.244721583716</v>
      </c>
      <c r="AC23" s="53">
        <v>18828.351409500177</v>
      </c>
      <c r="AD23" s="53">
        <v>0</v>
      </c>
      <c r="AE23" s="53">
        <v>0</v>
      </c>
      <c r="AF23" s="53">
        <v>0</v>
      </c>
      <c r="AG23" s="53">
        <v>0</v>
      </c>
      <c r="AH23" s="53">
        <v>0</v>
      </c>
      <c r="AI23" s="53">
        <v>0</v>
      </c>
      <c r="AJ23" s="53">
        <v>0</v>
      </c>
      <c r="AK23" s="53">
        <v>0</v>
      </c>
      <c r="AL23" s="53">
        <v>0</v>
      </c>
      <c r="AM23" s="53">
        <v>0</v>
      </c>
      <c r="AN23" s="53">
        <v>0</v>
      </c>
      <c r="AO23" s="53">
        <v>0</v>
      </c>
      <c r="AP23" s="53">
        <v>0</v>
      </c>
      <c r="AQ23" s="53">
        <v>0</v>
      </c>
      <c r="AR23" s="53">
        <v>0</v>
      </c>
      <c r="AS23" s="53">
        <v>0</v>
      </c>
      <c r="AT23" s="53">
        <v>0</v>
      </c>
      <c r="AU23" s="53">
        <v>0</v>
      </c>
      <c r="AV23" s="53">
        <v>0</v>
      </c>
      <c r="AW23" s="53">
        <v>0</v>
      </c>
      <c r="AX23" s="53">
        <v>0</v>
      </c>
      <c r="AY23" s="53">
        <v>0</v>
      </c>
      <c r="AZ23" s="53">
        <v>0</v>
      </c>
    </row>
    <row r="24" spans="1:52">
      <c r="A24" s="53">
        <v>25127.130714581075</v>
      </c>
      <c r="B24" s="53">
        <v>22712.208434390144</v>
      </c>
      <c r="C24" s="53">
        <v>22315.136327556083</v>
      </c>
      <c r="D24" s="53">
        <v>18477.585656152216</v>
      </c>
      <c r="E24" s="53">
        <v>18536.099470757094</v>
      </c>
      <c r="F24" s="53">
        <v>20064.836669067838</v>
      </c>
      <c r="G24" s="53">
        <v>20483.790880590863</v>
      </c>
      <c r="H24" s="53">
        <v>19965.193857070321</v>
      </c>
      <c r="I24" s="53">
        <v>15053.391015369189</v>
      </c>
      <c r="J24" s="53">
        <v>18253.456252501586</v>
      </c>
      <c r="K24" s="53">
        <v>20433.606182666408</v>
      </c>
      <c r="L24" s="53">
        <v>18639.543579775083</v>
      </c>
      <c r="M24" s="53">
        <v>18640.17099645318</v>
      </c>
      <c r="N24" s="53">
        <v>17610.456687438756</v>
      </c>
      <c r="O24" s="53">
        <v>19251.337122396199</v>
      </c>
      <c r="P24" s="53">
        <v>20102.060153181301</v>
      </c>
      <c r="Q24" s="53">
        <v>16989.172017314988</v>
      </c>
      <c r="R24" s="53">
        <v>17382.608457483435</v>
      </c>
      <c r="S24" s="53">
        <v>16067.476891585951</v>
      </c>
      <c r="T24" s="53">
        <v>15213.299763881711</v>
      </c>
      <c r="U24" s="53">
        <v>15172.950603941634</v>
      </c>
      <c r="V24" s="53">
        <v>15600.161762923914</v>
      </c>
      <c r="W24" s="53">
        <v>17190.334245841394</v>
      </c>
      <c r="X24" s="53">
        <v>16362.475315719199</v>
      </c>
      <c r="Y24" s="53">
        <v>16000.170203003232</v>
      </c>
      <c r="Z24" s="53">
        <v>18412.992555760393</v>
      </c>
      <c r="AA24" s="53">
        <v>19993.030902267139</v>
      </c>
      <c r="AB24" s="53">
        <v>17962.789222584099</v>
      </c>
      <c r="AC24" s="53">
        <v>19225.848407104342</v>
      </c>
      <c r="AD24" s="53">
        <v>19339.032677949133</v>
      </c>
      <c r="AE24" s="53">
        <v>28956.340451356176</v>
      </c>
      <c r="AF24" s="53">
        <v>28723.493008558333</v>
      </c>
      <c r="AG24" s="53">
        <v>29020.010055245737</v>
      </c>
      <c r="AH24" s="53">
        <v>0</v>
      </c>
      <c r="AI24" s="53">
        <v>0</v>
      </c>
      <c r="AJ24" s="53">
        <v>0</v>
      </c>
      <c r="AK24" s="53">
        <v>0</v>
      </c>
      <c r="AL24" s="53">
        <v>0</v>
      </c>
      <c r="AM24" s="53">
        <v>0</v>
      </c>
      <c r="AN24" s="53">
        <v>0</v>
      </c>
      <c r="AO24" s="53">
        <v>0</v>
      </c>
      <c r="AP24" s="53">
        <v>0</v>
      </c>
      <c r="AQ24" s="53">
        <v>0</v>
      </c>
      <c r="AR24" s="53">
        <v>0</v>
      </c>
      <c r="AS24" s="53">
        <v>0</v>
      </c>
      <c r="AT24" s="53">
        <v>0</v>
      </c>
      <c r="AU24" s="53">
        <v>0</v>
      </c>
      <c r="AV24" s="53">
        <v>0</v>
      </c>
      <c r="AW24" s="53">
        <v>0</v>
      </c>
      <c r="AX24" s="53">
        <v>0</v>
      </c>
      <c r="AY24" s="53">
        <v>0</v>
      </c>
      <c r="AZ24" s="53">
        <v>0</v>
      </c>
    </row>
    <row r="25" spans="1:52">
      <c r="A25" s="53">
        <v>25127.130714581075</v>
      </c>
      <c r="B25" s="53">
        <v>24386.309477407154</v>
      </c>
      <c r="C25" s="53">
        <v>22447.238363945031</v>
      </c>
      <c r="D25" s="53">
        <v>22643.310140037669</v>
      </c>
      <c r="E25" s="53">
        <v>22467.853100672233</v>
      </c>
      <c r="F25" s="53">
        <v>31568.400856495653</v>
      </c>
      <c r="G25" s="53">
        <v>35208.091157100425</v>
      </c>
      <c r="H25" s="53">
        <v>29407.920843114593</v>
      </c>
      <c r="I25" s="53">
        <v>30866.649107367957</v>
      </c>
      <c r="J25" s="53">
        <v>30598.921635076385</v>
      </c>
      <c r="K25" s="53">
        <v>33578.326100749364</v>
      </c>
      <c r="L25" s="53">
        <v>32475.010779540331</v>
      </c>
      <c r="M25" s="53">
        <v>31715.48569721356</v>
      </c>
      <c r="N25" s="53">
        <v>31133.251234179334</v>
      </c>
      <c r="O25" s="53">
        <v>31331.181736876639</v>
      </c>
      <c r="P25" s="53">
        <v>37091.668419562855</v>
      </c>
      <c r="Q25" s="53">
        <v>35121.420258115351</v>
      </c>
      <c r="R25" s="53">
        <v>32185.220439844437</v>
      </c>
      <c r="S25" s="53">
        <v>28042.874901814605</v>
      </c>
      <c r="T25" s="53">
        <v>28491.787958765872</v>
      </c>
      <c r="U25" s="53">
        <v>29236.41854829144</v>
      </c>
      <c r="V25" s="53">
        <v>24651.079219286989</v>
      </c>
      <c r="W25" s="53">
        <v>22673.736647120611</v>
      </c>
      <c r="X25" s="53">
        <v>22239.034735929155</v>
      </c>
      <c r="Y25" s="53">
        <v>24535.039060636205</v>
      </c>
      <c r="Z25" s="53">
        <v>32356.03287772974</v>
      </c>
      <c r="AA25" s="53">
        <v>34595.26154367852</v>
      </c>
      <c r="AB25" s="53">
        <v>28443.796446607419</v>
      </c>
      <c r="AC25" s="53">
        <v>22088.966969853962</v>
      </c>
      <c r="AD25" s="53">
        <v>18275.626707331652</v>
      </c>
      <c r="AE25" s="53">
        <v>21448.250915694895</v>
      </c>
      <c r="AF25" s="53">
        <v>19919.861102979343</v>
      </c>
      <c r="AG25" s="53">
        <v>20709.128257519347</v>
      </c>
      <c r="AH25" s="53">
        <v>17197.744166889337</v>
      </c>
      <c r="AI25" s="53">
        <v>0</v>
      </c>
      <c r="AJ25" s="53">
        <v>0</v>
      </c>
      <c r="AK25" s="53">
        <v>0</v>
      </c>
      <c r="AL25" s="53">
        <v>0</v>
      </c>
      <c r="AM25" s="53">
        <v>0</v>
      </c>
      <c r="AN25" s="53">
        <v>0</v>
      </c>
      <c r="AO25" s="53">
        <v>0</v>
      </c>
      <c r="AP25" s="53">
        <v>0</v>
      </c>
      <c r="AQ25" s="53">
        <v>0</v>
      </c>
      <c r="AR25" s="53">
        <v>0</v>
      </c>
      <c r="AS25" s="53">
        <v>0</v>
      </c>
      <c r="AT25" s="53">
        <v>0</v>
      </c>
      <c r="AU25" s="53">
        <v>0</v>
      </c>
      <c r="AV25" s="53">
        <v>0</v>
      </c>
      <c r="AW25" s="53">
        <v>0</v>
      </c>
      <c r="AX25" s="53">
        <v>0</v>
      </c>
      <c r="AY25" s="53">
        <v>0</v>
      </c>
      <c r="AZ25" s="53">
        <v>0</v>
      </c>
    </row>
    <row r="26" spans="1:52">
      <c r="A26" s="53">
        <v>25127.130714581075</v>
      </c>
      <c r="B26" s="53">
        <v>24953.284128494339</v>
      </c>
      <c r="C26" s="53">
        <v>26897.714168671442</v>
      </c>
      <c r="D26" s="53">
        <v>23882.027836978672</v>
      </c>
      <c r="E26" s="53">
        <v>23827.127781834897</v>
      </c>
      <c r="F26" s="53">
        <v>26542.5774858892</v>
      </c>
      <c r="G26" s="53">
        <v>25253.086204415864</v>
      </c>
      <c r="H26" s="53">
        <v>25094.815580270737</v>
      </c>
      <c r="I26" s="53">
        <v>27796.391220023004</v>
      </c>
      <c r="J26" s="53">
        <v>19812.135186666528</v>
      </c>
      <c r="K26" s="53">
        <v>20463.265027164685</v>
      </c>
      <c r="L26" s="53">
        <v>21912.675576778296</v>
      </c>
      <c r="M26" s="53">
        <v>18661.021822518676</v>
      </c>
      <c r="N26" s="53">
        <v>18935.834429715927</v>
      </c>
      <c r="O26" s="53">
        <v>22213.190923481139</v>
      </c>
      <c r="P26" s="53">
        <v>23576.059228544527</v>
      </c>
      <c r="Q26" s="53">
        <v>0</v>
      </c>
      <c r="R26" s="53">
        <v>0</v>
      </c>
      <c r="S26" s="53">
        <v>0</v>
      </c>
      <c r="T26" s="53">
        <v>0</v>
      </c>
      <c r="U26" s="53">
        <v>0</v>
      </c>
      <c r="V26" s="53">
        <v>0</v>
      </c>
      <c r="W26" s="53">
        <v>0</v>
      </c>
      <c r="X26" s="53">
        <v>0</v>
      </c>
      <c r="Y26" s="53">
        <v>0</v>
      </c>
      <c r="Z26" s="53">
        <v>0</v>
      </c>
      <c r="AA26" s="53">
        <v>0</v>
      </c>
      <c r="AB26" s="53">
        <v>0</v>
      </c>
      <c r="AC26" s="53">
        <v>0</v>
      </c>
      <c r="AD26" s="53">
        <v>0</v>
      </c>
      <c r="AE26" s="53">
        <v>0</v>
      </c>
      <c r="AF26" s="53">
        <v>0</v>
      </c>
      <c r="AG26" s="53">
        <v>0</v>
      </c>
      <c r="AH26" s="53">
        <v>0</v>
      </c>
      <c r="AI26" s="53">
        <v>0</v>
      </c>
      <c r="AJ26" s="53">
        <v>0</v>
      </c>
      <c r="AK26" s="53">
        <v>0</v>
      </c>
      <c r="AL26" s="53">
        <v>0</v>
      </c>
      <c r="AM26" s="53">
        <v>0</v>
      </c>
      <c r="AN26" s="53">
        <v>0</v>
      </c>
      <c r="AO26" s="53">
        <v>0</v>
      </c>
      <c r="AP26" s="53">
        <v>0</v>
      </c>
      <c r="AQ26" s="53">
        <v>0</v>
      </c>
      <c r="AR26" s="53">
        <v>0</v>
      </c>
      <c r="AS26" s="53">
        <v>0</v>
      </c>
      <c r="AT26" s="53">
        <v>0</v>
      </c>
      <c r="AU26" s="53">
        <v>0</v>
      </c>
      <c r="AV26" s="53">
        <v>0</v>
      </c>
      <c r="AW26" s="53">
        <v>0</v>
      </c>
      <c r="AX26" s="53">
        <v>0</v>
      </c>
      <c r="AY26" s="53">
        <v>0</v>
      </c>
      <c r="AZ26" s="53">
        <v>0</v>
      </c>
    </row>
    <row r="27" spans="1:52">
      <c r="A27" s="53">
        <v>25127.130714581075</v>
      </c>
      <c r="B27" s="53">
        <v>23503.834086042752</v>
      </c>
      <c r="C27" s="53">
        <v>21157.508108488564</v>
      </c>
      <c r="D27" s="53">
        <v>21453.10965821685</v>
      </c>
      <c r="E27" s="53">
        <v>21746.694096650797</v>
      </c>
      <c r="F27" s="53">
        <v>28203.187227884097</v>
      </c>
      <c r="G27" s="53">
        <v>28868.488626689305</v>
      </c>
      <c r="H27" s="53">
        <v>29685.632809527298</v>
      </c>
      <c r="I27" s="53">
        <v>30221.578564656375</v>
      </c>
      <c r="J27" s="53">
        <v>28650.610092062932</v>
      </c>
      <c r="K27" s="53">
        <v>29668.231629800728</v>
      </c>
      <c r="L27" s="53">
        <v>28152.728048572699</v>
      </c>
      <c r="M27" s="53">
        <v>28588.878626666919</v>
      </c>
      <c r="N27" s="53">
        <v>30056.760095524434</v>
      </c>
      <c r="O27" s="53">
        <v>31534.694647614895</v>
      </c>
      <c r="P27" s="53">
        <v>42604.280337562202</v>
      </c>
      <c r="Q27" s="53">
        <v>43928.288345462424</v>
      </c>
      <c r="R27" s="53">
        <v>35728.594770302836</v>
      </c>
      <c r="S27" s="53">
        <v>32103.274065726222</v>
      </c>
      <c r="T27" s="53">
        <v>30368.026811082091</v>
      </c>
      <c r="U27" s="53">
        <v>39242.801145918151</v>
      </c>
      <c r="V27" s="53">
        <v>33146.428855327176</v>
      </c>
      <c r="W27" s="53">
        <v>29978.443288986484</v>
      </c>
      <c r="X27" s="53">
        <v>27916.984271085745</v>
      </c>
      <c r="Y27" s="53">
        <v>21977.428611063482</v>
      </c>
      <c r="Z27" s="53">
        <v>28438.27914285069</v>
      </c>
      <c r="AA27" s="53">
        <v>26391.815001486691</v>
      </c>
      <c r="AB27" s="53">
        <v>25582.732326308938</v>
      </c>
      <c r="AC27" s="53">
        <v>24284.667715810254</v>
      </c>
      <c r="AD27" s="53">
        <v>22038.272890311491</v>
      </c>
      <c r="AE27" s="53">
        <v>27449.626352295854</v>
      </c>
      <c r="AF27" s="53">
        <v>24896.98527950907</v>
      </c>
      <c r="AG27" s="53">
        <v>24109.842607089649</v>
      </c>
      <c r="AH27" s="53">
        <v>21918.885113897592</v>
      </c>
      <c r="AI27" s="53">
        <v>0</v>
      </c>
      <c r="AJ27" s="53">
        <v>0</v>
      </c>
      <c r="AK27" s="53">
        <v>0</v>
      </c>
      <c r="AL27" s="53">
        <v>0</v>
      </c>
      <c r="AM27" s="53">
        <v>0</v>
      </c>
      <c r="AN27" s="53">
        <v>0</v>
      </c>
      <c r="AO27" s="53">
        <v>0</v>
      </c>
      <c r="AP27" s="53">
        <v>0</v>
      </c>
      <c r="AQ27" s="53">
        <v>0</v>
      </c>
      <c r="AR27" s="53">
        <v>0</v>
      </c>
      <c r="AS27" s="53">
        <v>0</v>
      </c>
      <c r="AT27" s="53">
        <v>0</v>
      </c>
      <c r="AU27" s="53">
        <v>0</v>
      </c>
      <c r="AV27" s="53">
        <v>0</v>
      </c>
      <c r="AW27" s="53">
        <v>0</v>
      </c>
      <c r="AX27" s="53">
        <v>0</v>
      </c>
      <c r="AY27" s="53">
        <v>0</v>
      </c>
      <c r="AZ27" s="53">
        <v>0</v>
      </c>
    </row>
    <row r="28" spans="1:52">
      <c r="A28" s="53">
        <v>25127.130714581075</v>
      </c>
      <c r="B28" s="53">
        <v>23355.721329610369</v>
      </c>
      <c r="C28" s="53">
        <v>22922.813796768693</v>
      </c>
      <c r="D28" s="53">
        <v>22677.399190856289</v>
      </c>
      <c r="E28" s="53">
        <v>21037.678522507435</v>
      </c>
      <c r="F28" s="53">
        <v>26131.626782505224</v>
      </c>
      <c r="G28" s="53">
        <v>30613.023606428596</v>
      </c>
      <c r="H28" s="53">
        <v>25751.224481909107</v>
      </c>
      <c r="I28" s="53">
        <v>27981.942217703694</v>
      </c>
      <c r="J28" s="53">
        <v>25565.873145153044</v>
      </c>
      <c r="K28" s="53">
        <v>32517.904078801526</v>
      </c>
      <c r="L28" s="53">
        <v>31033.459917784774</v>
      </c>
      <c r="M28" s="53">
        <v>28305.385751166876</v>
      </c>
      <c r="N28" s="53">
        <v>29347.748444723897</v>
      </c>
      <c r="O28" s="53">
        <v>28212.128235599928</v>
      </c>
      <c r="P28" s="53">
        <v>34400.488348459199</v>
      </c>
      <c r="Q28" s="53">
        <v>28769.900998359233</v>
      </c>
      <c r="R28" s="53">
        <v>27146.987897655603</v>
      </c>
      <c r="S28" s="53">
        <v>20850.815010272363</v>
      </c>
      <c r="T28" s="53">
        <v>22302.325542850118</v>
      </c>
      <c r="U28" s="53">
        <v>25656.346180783854</v>
      </c>
      <c r="V28" s="53">
        <v>26083.151398848422</v>
      </c>
      <c r="W28" s="53">
        <v>24923.961232771588</v>
      </c>
      <c r="X28" s="53">
        <v>23683.030354598297</v>
      </c>
      <c r="Y28" s="53">
        <v>22698.517146096863</v>
      </c>
      <c r="Z28" s="53">
        <v>27312.684279295132</v>
      </c>
      <c r="AA28" s="53">
        <v>24715.290152267939</v>
      </c>
      <c r="AB28" s="53">
        <v>21606.049633017243</v>
      </c>
      <c r="AC28" s="53">
        <v>17699.21688305301</v>
      </c>
      <c r="AD28" s="53">
        <v>15692.174772044313</v>
      </c>
      <c r="AE28" s="53">
        <v>15355.12318546094</v>
      </c>
      <c r="AF28" s="53">
        <v>13880.286567830526</v>
      </c>
      <c r="AG28" s="53">
        <v>12437.768793445193</v>
      </c>
      <c r="AH28" s="53">
        <v>0</v>
      </c>
      <c r="AI28" s="53">
        <v>0</v>
      </c>
      <c r="AJ28" s="53">
        <v>0</v>
      </c>
      <c r="AK28" s="53">
        <v>0</v>
      </c>
      <c r="AL28" s="53">
        <v>0</v>
      </c>
      <c r="AM28" s="53">
        <v>0</v>
      </c>
      <c r="AN28" s="53">
        <v>0</v>
      </c>
      <c r="AO28" s="53">
        <v>0</v>
      </c>
      <c r="AP28" s="53">
        <v>0</v>
      </c>
      <c r="AQ28" s="53">
        <v>0</v>
      </c>
      <c r="AR28" s="53">
        <v>0</v>
      </c>
      <c r="AS28" s="53">
        <v>0</v>
      </c>
      <c r="AT28" s="53">
        <v>0</v>
      </c>
      <c r="AU28" s="53">
        <v>0</v>
      </c>
      <c r="AV28" s="53">
        <v>0</v>
      </c>
      <c r="AW28" s="53">
        <v>0</v>
      </c>
      <c r="AX28" s="53">
        <v>0</v>
      </c>
      <c r="AY28" s="53">
        <v>0</v>
      </c>
      <c r="AZ28" s="53">
        <v>0</v>
      </c>
    </row>
    <row r="29" spans="1:52">
      <c r="A29" s="53">
        <v>25127.130714581075</v>
      </c>
      <c r="B29" s="53">
        <v>23463.392126651193</v>
      </c>
      <c r="C29" s="53">
        <v>22718.576805969897</v>
      </c>
      <c r="D29" s="53">
        <v>23282.063325962728</v>
      </c>
      <c r="E29" s="53">
        <v>23142.036963848019</v>
      </c>
      <c r="F29" s="53">
        <v>26126.547948861647</v>
      </c>
      <c r="G29" s="53">
        <v>27661.280948527066</v>
      </c>
      <c r="H29" s="53">
        <v>27744.025549871825</v>
      </c>
      <c r="I29" s="53">
        <v>30932.093749022657</v>
      </c>
      <c r="J29" s="53">
        <v>28226.865146802666</v>
      </c>
      <c r="K29" s="53">
        <v>24970.037570826411</v>
      </c>
      <c r="L29" s="53">
        <v>24308.736075035769</v>
      </c>
      <c r="M29" s="53">
        <v>26003.603035988686</v>
      </c>
      <c r="N29" s="53">
        <v>25493.628173168516</v>
      </c>
      <c r="O29" s="53">
        <v>23189.195677921904</v>
      </c>
      <c r="P29" s="53">
        <v>28717.752251153936</v>
      </c>
      <c r="Q29" s="53">
        <v>24162.806055450055</v>
      </c>
      <c r="R29" s="53">
        <v>21282.230802928607</v>
      </c>
      <c r="S29" s="53">
        <v>21424.145935412162</v>
      </c>
      <c r="T29" s="53">
        <v>19062.607439926534</v>
      </c>
      <c r="U29" s="53">
        <v>22287.753247325752</v>
      </c>
      <c r="V29" s="53">
        <v>22680.044688805428</v>
      </c>
      <c r="W29" s="53">
        <v>21558.030670204815</v>
      </c>
      <c r="X29" s="53">
        <v>25547.274529978364</v>
      </c>
      <c r="Y29" s="53">
        <v>22544.297355496776</v>
      </c>
      <c r="Z29" s="53">
        <v>31734.601193457154</v>
      </c>
      <c r="AA29" s="53">
        <v>24119.9222261461</v>
      </c>
      <c r="AB29" s="53">
        <v>25772.836705468788</v>
      </c>
      <c r="AC29" s="53">
        <v>23357.862445798848</v>
      </c>
      <c r="AD29" s="53">
        <v>23277.80953635028</v>
      </c>
      <c r="AE29" s="53">
        <v>33075.90819345996</v>
      </c>
      <c r="AF29" s="53">
        <v>32550.1916850126</v>
      </c>
      <c r="AG29" s="53">
        <v>29413.932565037041</v>
      </c>
      <c r="AH29" s="53">
        <v>0</v>
      </c>
      <c r="AI29" s="53">
        <v>0</v>
      </c>
      <c r="AJ29" s="53">
        <v>0</v>
      </c>
      <c r="AK29" s="53">
        <v>0</v>
      </c>
      <c r="AL29" s="53">
        <v>0</v>
      </c>
      <c r="AM29" s="53">
        <v>0</v>
      </c>
      <c r="AN29" s="53">
        <v>0</v>
      </c>
      <c r="AO29" s="53">
        <v>0</v>
      </c>
      <c r="AP29" s="53">
        <v>0</v>
      </c>
      <c r="AQ29" s="53">
        <v>0</v>
      </c>
      <c r="AR29" s="53">
        <v>0</v>
      </c>
      <c r="AS29" s="53">
        <v>0</v>
      </c>
      <c r="AT29" s="53">
        <v>0</v>
      </c>
      <c r="AU29" s="53">
        <v>0</v>
      </c>
      <c r="AV29" s="53">
        <v>0</v>
      </c>
      <c r="AW29" s="53">
        <v>0</v>
      </c>
      <c r="AX29" s="53">
        <v>0</v>
      </c>
      <c r="AY29" s="53">
        <v>0</v>
      </c>
      <c r="AZ29" s="53">
        <v>0</v>
      </c>
    </row>
    <row r="30" spans="1:52">
      <c r="A30" s="53">
        <v>25127.130714581075</v>
      </c>
      <c r="B30" s="53">
        <v>24035.470066408434</v>
      </c>
      <c r="C30" s="53">
        <v>23296.139196800108</v>
      </c>
      <c r="D30" s="53">
        <v>22968.640777688677</v>
      </c>
      <c r="E30" s="53">
        <v>22978.221244575147</v>
      </c>
      <c r="F30" s="53">
        <v>29373.74900356559</v>
      </c>
      <c r="G30" s="53">
        <v>30951.461069359004</v>
      </c>
      <c r="H30" s="53">
        <v>26850.989579033627</v>
      </c>
      <c r="I30" s="53">
        <v>23821.929719427215</v>
      </c>
      <c r="J30" s="53">
        <v>26348.841239727299</v>
      </c>
      <c r="K30" s="53">
        <v>26409.497624816013</v>
      </c>
      <c r="L30" s="53">
        <v>25196.306057666152</v>
      </c>
      <c r="M30" s="53">
        <v>20366.935950547886</v>
      </c>
      <c r="N30" s="53">
        <v>18233.547341875674</v>
      </c>
      <c r="O30" s="53">
        <v>14149.171733162491</v>
      </c>
      <c r="P30" s="53">
        <v>17125.267901157087</v>
      </c>
      <c r="Q30" s="53">
        <v>15551.10271859069</v>
      </c>
      <c r="R30" s="53">
        <v>13065.558946675541</v>
      </c>
      <c r="S30" s="53">
        <v>12900.501534499474</v>
      </c>
      <c r="T30" s="53">
        <v>12478.034383168089</v>
      </c>
      <c r="U30" s="53">
        <v>14131.74529527296</v>
      </c>
      <c r="V30" s="53">
        <v>13842.435935800229</v>
      </c>
      <c r="W30" s="53">
        <v>12016.134599110062</v>
      </c>
      <c r="X30" s="53">
        <v>13444.693328946389</v>
      </c>
      <c r="Y30" s="53">
        <v>11635.076957824969</v>
      </c>
      <c r="Z30" s="53">
        <v>13465.47816807995</v>
      </c>
      <c r="AA30" s="53">
        <v>13541.275060055261</v>
      </c>
      <c r="AB30" s="53">
        <v>10289.792354198467</v>
      </c>
      <c r="AC30" s="53">
        <v>8960.5913657046149</v>
      </c>
      <c r="AD30" s="53">
        <v>8352.2900396103014</v>
      </c>
      <c r="AE30" s="53">
        <v>0</v>
      </c>
      <c r="AF30" s="53">
        <v>0</v>
      </c>
      <c r="AG30" s="53">
        <v>0</v>
      </c>
      <c r="AH30" s="53">
        <v>0</v>
      </c>
      <c r="AI30" s="53">
        <v>0</v>
      </c>
      <c r="AJ30" s="53">
        <v>0</v>
      </c>
      <c r="AK30" s="53">
        <v>0</v>
      </c>
      <c r="AL30" s="53">
        <v>0</v>
      </c>
      <c r="AM30" s="53">
        <v>0</v>
      </c>
      <c r="AN30" s="53">
        <v>0</v>
      </c>
      <c r="AO30" s="53">
        <v>0</v>
      </c>
      <c r="AP30" s="53">
        <v>0</v>
      </c>
      <c r="AQ30" s="53">
        <v>0</v>
      </c>
      <c r="AR30" s="53">
        <v>0</v>
      </c>
      <c r="AS30" s="53">
        <v>0</v>
      </c>
      <c r="AT30" s="53">
        <v>0</v>
      </c>
      <c r="AU30" s="53">
        <v>0</v>
      </c>
      <c r="AV30" s="53">
        <v>0</v>
      </c>
      <c r="AW30" s="53">
        <v>0</v>
      </c>
      <c r="AX30" s="53">
        <v>0</v>
      </c>
      <c r="AY30" s="53">
        <v>0</v>
      </c>
      <c r="AZ30" s="53">
        <v>0</v>
      </c>
    </row>
    <row r="31" spans="1:52">
      <c r="A31" s="53">
        <v>25127.130714581075</v>
      </c>
      <c r="B31" s="53">
        <v>24170.262354208175</v>
      </c>
      <c r="C31" s="53">
        <v>23160.925938684464</v>
      </c>
      <c r="D31" s="53">
        <v>24482.725216621944</v>
      </c>
      <c r="E31" s="53">
        <v>21767.726543445002</v>
      </c>
      <c r="F31" s="53">
        <v>28917.818886837624</v>
      </c>
      <c r="G31" s="53">
        <v>25178.503121742455</v>
      </c>
      <c r="H31" s="53">
        <v>21481.058487278671</v>
      </c>
      <c r="I31" s="53">
        <v>21504.759561673236</v>
      </c>
      <c r="J31" s="53">
        <v>20556.301266421804</v>
      </c>
      <c r="K31" s="53">
        <v>18196.329540066283</v>
      </c>
      <c r="L31" s="53">
        <v>18173.783032738967</v>
      </c>
      <c r="M31" s="53">
        <v>19043.494567178841</v>
      </c>
      <c r="N31" s="53">
        <v>19564.352714162924</v>
      </c>
      <c r="O31" s="53">
        <v>19489.790634499619</v>
      </c>
      <c r="P31" s="53">
        <v>19711.436918986728</v>
      </c>
      <c r="Q31" s="53">
        <v>20187.498140188414</v>
      </c>
      <c r="R31" s="53">
        <v>20830.626894963247</v>
      </c>
      <c r="S31" s="53">
        <v>19945.339718002928</v>
      </c>
      <c r="T31" s="53">
        <v>21082.090936355242</v>
      </c>
      <c r="U31" s="53">
        <v>24092.335781313541</v>
      </c>
      <c r="V31" s="53">
        <v>22562.0065419274</v>
      </c>
      <c r="W31" s="53">
        <v>23113.966985003666</v>
      </c>
      <c r="X31" s="53">
        <v>23230.282770235659</v>
      </c>
      <c r="Y31" s="53">
        <v>22191.893513671806</v>
      </c>
      <c r="Z31" s="53">
        <v>27800.746182304276</v>
      </c>
      <c r="AA31" s="53">
        <v>25364.999359588503</v>
      </c>
      <c r="AB31" s="53">
        <v>22670.046827869661</v>
      </c>
      <c r="AC31" s="53">
        <v>26805.203153858787</v>
      </c>
      <c r="AD31" s="53">
        <v>24565.170255398902</v>
      </c>
      <c r="AE31" s="53">
        <v>25825.387300127288</v>
      </c>
      <c r="AF31" s="53">
        <v>26205.413018634405</v>
      </c>
      <c r="AG31" s="53">
        <v>29963.632854533167</v>
      </c>
      <c r="AH31" s="53">
        <v>35189.576897484156</v>
      </c>
      <c r="AI31" s="53">
        <v>0</v>
      </c>
      <c r="AJ31" s="53">
        <v>0</v>
      </c>
      <c r="AK31" s="53">
        <v>0</v>
      </c>
      <c r="AL31" s="53">
        <v>0</v>
      </c>
      <c r="AM31" s="53">
        <v>0</v>
      </c>
      <c r="AN31" s="53">
        <v>0</v>
      </c>
      <c r="AO31" s="53">
        <v>0</v>
      </c>
      <c r="AP31" s="53">
        <v>0</v>
      </c>
      <c r="AQ31" s="53">
        <v>0</v>
      </c>
      <c r="AR31" s="53">
        <v>0</v>
      </c>
      <c r="AS31" s="53">
        <v>0</v>
      </c>
      <c r="AT31" s="53">
        <v>0</v>
      </c>
      <c r="AU31" s="53">
        <v>0</v>
      </c>
      <c r="AV31" s="53">
        <v>0</v>
      </c>
      <c r="AW31" s="53">
        <v>0</v>
      </c>
      <c r="AX31" s="53">
        <v>0</v>
      </c>
      <c r="AY31" s="53">
        <v>0</v>
      </c>
      <c r="AZ31" s="53">
        <v>0</v>
      </c>
    </row>
    <row r="32" spans="1:52">
      <c r="A32" s="53">
        <v>25127.130714581075</v>
      </c>
      <c r="B32" s="53">
        <v>26560.036973088823</v>
      </c>
      <c r="C32" s="53">
        <v>26037.947095584601</v>
      </c>
      <c r="D32" s="53">
        <v>24163.409798510074</v>
      </c>
      <c r="E32" s="53">
        <v>25376.529985083791</v>
      </c>
      <c r="F32" s="53">
        <v>30301.082673385954</v>
      </c>
      <c r="G32" s="53">
        <v>29221.303450177296</v>
      </c>
      <c r="H32" s="53">
        <v>30433.840382534141</v>
      </c>
      <c r="I32" s="53">
        <v>34059.165533101463</v>
      </c>
      <c r="J32" s="53">
        <v>39228.039061358664</v>
      </c>
      <c r="K32" s="53">
        <v>37872.916866639156</v>
      </c>
      <c r="L32" s="53">
        <v>34194.064902332597</v>
      </c>
      <c r="M32" s="53">
        <v>28579.12827374992</v>
      </c>
      <c r="N32" s="53">
        <v>26966.363528467482</v>
      </c>
      <c r="O32" s="53">
        <v>25503.627440292457</v>
      </c>
      <c r="P32" s="53">
        <v>24937.060752862377</v>
      </c>
      <c r="Q32" s="53">
        <v>20747.170994072367</v>
      </c>
      <c r="R32" s="53">
        <v>21260.630200110274</v>
      </c>
      <c r="S32" s="53">
        <v>23444.60399302563</v>
      </c>
      <c r="T32" s="53">
        <v>23551.38434635974</v>
      </c>
      <c r="U32" s="53">
        <v>28236.369387696413</v>
      </c>
      <c r="V32" s="53">
        <v>26764.90488736983</v>
      </c>
      <c r="W32" s="53">
        <v>25468.422183228773</v>
      </c>
      <c r="X32" s="53">
        <v>27463.370337619555</v>
      </c>
      <c r="Y32" s="53">
        <v>26957.510542976212</v>
      </c>
      <c r="Z32" s="53">
        <v>31063.531374269969</v>
      </c>
      <c r="AA32" s="53">
        <v>33016.427045883567</v>
      </c>
      <c r="AB32" s="53">
        <v>33367.108234887324</v>
      </c>
      <c r="AC32" s="53">
        <v>28953.597517389411</v>
      </c>
      <c r="AD32" s="53">
        <v>31080.037177886701</v>
      </c>
      <c r="AE32" s="53">
        <v>32220.441013422747</v>
      </c>
      <c r="AF32" s="53">
        <v>29774.527862638664</v>
      </c>
      <c r="AG32" s="53">
        <v>30870.397262026258</v>
      </c>
      <c r="AH32" s="53">
        <v>29840.710405494421</v>
      </c>
      <c r="AI32" s="53">
        <v>27354.148737332504</v>
      </c>
      <c r="AJ32" s="53">
        <v>0</v>
      </c>
      <c r="AK32" s="53">
        <v>0</v>
      </c>
      <c r="AL32" s="53">
        <v>0</v>
      </c>
      <c r="AM32" s="53">
        <v>0</v>
      </c>
      <c r="AN32" s="53">
        <v>0</v>
      </c>
      <c r="AO32" s="53">
        <v>0</v>
      </c>
      <c r="AP32" s="53">
        <v>0</v>
      </c>
      <c r="AQ32" s="53">
        <v>0</v>
      </c>
      <c r="AR32" s="53">
        <v>0</v>
      </c>
      <c r="AS32" s="53">
        <v>0</v>
      </c>
      <c r="AT32" s="53">
        <v>0</v>
      </c>
      <c r="AU32" s="53">
        <v>0</v>
      </c>
      <c r="AV32" s="53">
        <v>0</v>
      </c>
      <c r="AW32" s="53">
        <v>0</v>
      </c>
      <c r="AX32" s="53">
        <v>0</v>
      </c>
      <c r="AY32" s="53">
        <v>0</v>
      </c>
      <c r="AZ32" s="53">
        <v>0</v>
      </c>
    </row>
    <row r="33" spans="1:52">
      <c r="A33" s="53">
        <v>25127.130714581075</v>
      </c>
      <c r="B33" s="53">
        <v>25929.182521798524</v>
      </c>
      <c r="C33" s="53">
        <v>23605.47630410198</v>
      </c>
      <c r="D33" s="53">
        <v>25173.512502533384</v>
      </c>
      <c r="E33" s="53">
        <v>24839.994551075066</v>
      </c>
      <c r="F33" s="53">
        <v>32732.744050837427</v>
      </c>
      <c r="G33" s="53">
        <v>32340.451254659878</v>
      </c>
      <c r="H33" s="53">
        <v>33273.855841609628</v>
      </c>
      <c r="I33" s="53">
        <v>39028.255379596943</v>
      </c>
      <c r="J33" s="53">
        <v>36623.7137641546</v>
      </c>
      <c r="K33" s="53">
        <v>37455.762402996057</v>
      </c>
      <c r="L33" s="53">
        <v>39412.431816181597</v>
      </c>
      <c r="M33" s="53">
        <v>39372.751462258748</v>
      </c>
      <c r="N33" s="53">
        <v>37793.412480275045</v>
      </c>
      <c r="O33" s="53">
        <v>38274.700480314896</v>
      </c>
      <c r="P33" s="53">
        <v>45437.480753425414</v>
      </c>
      <c r="Q33" s="53">
        <v>47366.217467995077</v>
      </c>
      <c r="R33" s="53">
        <v>42500.304125981558</v>
      </c>
      <c r="S33" s="53">
        <v>37738.947201757153</v>
      </c>
      <c r="T33" s="53">
        <v>34598.119303957086</v>
      </c>
      <c r="U33" s="53">
        <v>41578.719385276134</v>
      </c>
      <c r="V33" s="53">
        <v>31680.870181817958</v>
      </c>
      <c r="W33" s="53">
        <v>29188.860851908095</v>
      </c>
      <c r="X33" s="53">
        <v>30038.688971720843</v>
      </c>
      <c r="Y33" s="53">
        <v>27109.995425591376</v>
      </c>
      <c r="Z33" s="53">
        <v>35784.507335831935</v>
      </c>
      <c r="AA33" s="53">
        <v>32157.853660166787</v>
      </c>
      <c r="AB33" s="53">
        <v>31283.927261847464</v>
      </c>
      <c r="AC33" s="53">
        <v>0</v>
      </c>
      <c r="AD33" s="53">
        <v>0</v>
      </c>
      <c r="AE33" s="53">
        <v>0</v>
      </c>
      <c r="AF33" s="53">
        <v>0</v>
      </c>
      <c r="AG33" s="53">
        <v>0</v>
      </c>
      <c r="AH33" s="53">
        <v>0</v>
      </c>
      <c r="AI33" s="53">
        <v>0</v>
      </c>
      <c r="AJ33" s="53">
        <v>0</v>
      </c>
      <c r="AK33" s="53">
        <v>0</v>
      </c>
      <c r="AL33" s="53">
        <v>0</v>
      </c>
      <c r="AM33" s="53">
        <v>0</v>
      </c>
      <c r="AN33" s="53">
        <v>0</v>
      </c>
      <c r="AO33" s="53">
        <v>0</v>
      </c>
      <c r="AP33" s="53">
        <v>0</v>
      </c>
      <c r="AQ33" s="53">
        <v>0</v>
      </c>
      <c r="AR33" s="53">
        <v>0</v>
      </c>
      <c r="AS33" s="53">
        <v>0</v>
      </c>
      <c r="AT33" s="53">
        <v>0</v>
      </c>
      <c r="AU33" s="53">
        <v>0</v>
      </c>
      <c r="AV33" s="53">
        <v>0</v>
      </c>
      <c r="AW33" s="53">
        <v>0</v>
      </c>
      <c r="AX33" s="53">
        <v>0</v>
      </c>
      <c r="AY33" s="53">
        <v>0</v>
      </c>
      <c r="AZ33" s="53">
        <v>0</v>
      </c>
    </row>
    <row r="34" spans="1:52">
      <c r="A34" s="53">
        <v>25127.130714581075</v>
      </c>
      <c r="B34" s="53">
        <v>25467.242294137355</v>
      </c>
      <c r="C34" s="53">
        <v>24733.601384836482</v>
      </c>
      <c r="D34" s="53">
        <v>23904.959869792605</v>
      </c>
      <c r="E34" s="53">
        <v>21618.848390054332</v>
      </c>
      <c r="F34" s="53">
        <v>26285.272992132108</v>
      </c>
      <c r="G34" s="53">
        <v>22913.478406119681</v>
      </c>
      <c r="H34" s="53">
        <v>24604.160892496348</v>
      </c>
      <c r="I34" s="53">
        <v>25633.434705335414</v>
      </c>
      <c r="J34" s="53">
        <v>27148.984385759264</v>
      </c>
      <c r="K34" s="53">
        <v>24217.500969808425</v>
      </c>
      <c r="L34" s="53">
        <v>24507.635019993213</v>
      </c>
      <c r="M34" s="53">
        <v>25592.162070036356</v>
      </c>
      <c r="N34" s="53">
        <v>22046.736030702883</v>
      </c>
      <c r="O34" s="53">
        <v>22757.851917802291</v>
      </c>
      <c r="P34" s="53">
        <v>24968.092288251442</v>
      </c>
      <c r="Q34" s="53">
        <v>26760.150471346849</v>
      </c>
      <c r="R34" s="53">
        <v>28189.464476864821</v>
      </c>
      <c r="S34" s="53">
        <v>31198.283061318674</v>
      </c>
      <c r="T34" s="53">
        <v>25167.120416848218</v>
      </c>
      <c r="U34" s="53">
        <v>29502.881596503619</v>
      </c>
      <c r="V34" s="53">
        <v>26130.680988908924</v>
      </c>
      <c r="W34" s="53">
        <v>24701.089848830201</v>
      </c>
      <c r="X34" s="53">
        <v>26383.970479545995</v>
      </c>
      <c r="Y34" s="53">
        <v>26049.042013219252</v>
      </c>
      <c r="Z34" s="53">
        <v>31204.379131829199</v>
      </c>
      <c r="AA34" s="53">
        <v>28587.952466592978</v>
      </c>
      <c r="AB34" s="53">
        <v>24131.230933788174</v>
      </c>
      <c r="AC34" s="53">
        <v>21672.889414334626</v>
      </c>
      <c r="AD34" s="53">
        <v>17993.12256333742</v>
      </c>
      <c r="AE34" s="53">
        <v>20706.824083561536</v>
      </c>
      <c r="AF34" s="53">
        <v>16746.057936547477</v>
      </c>
      <c r="AG34" s="53">
        <v>17343.307370678547</v>
      </c>
      <c r="AH34" s="53">
        <v>14447.399319442826</v>
      </c>
      <c r="AI34" s="53">
        <v>14549.885004132786</v>
      </c>
      <c r="AJ34" s="53">
        <v>19078.538330663421</v>
      </c>
      <c r="AK34" s="53">
        <v>18641.070508382072</v>
      </c>
      <c r="AL34" s="53">
        <v>13102.126373236893</v>
      </c>
      <c r="AM34" s="53">
        <v>10196.465285622347</v>
      </c>
      <c r="AN34" s="53">
        <v>0</v>
      </c>
      <c r="AO34" s="53">
        <v>0</v>
      </c>
      <c r="AP34" s="53">
        <v>0</v>
      </c>
      <c r="AQ34" s="53">
        <v>0</v>
      </c>
      <c r="AR34" s="53">
        <v>0</v>
      </c>
      <c r="AS34" s="53">
        <v>0</v>
      </c>
      <c r="AT34" s="53">
        <v>0</v>
      </c>
      <c r="AU34" s="53">
        <v>0</v>
      </c>
      <c r="AV34" s="53">
        <v>0</v>
      </c>
      <c r="AW34" s="53">
        <v>0</v>
      </c>
      <c r="AX34" s="53">
        <v>0</v>
      </c>
      <c r="AY34" s="53">
        <v>0</v>
      </c>
      <c r="AZ34" s="53">
        <v>0</v>
      </c>
    </row>
    <row r="35" spans="1:52">
      <c r="A35" s="53">
        <v>25127.130714581075</v>
      </c>
      <c r="B35" s="53">
        <v>25443.301941939128</v>
      </c>
      <c r="C35" s="53">
        <v>24003.093106802728</v>
      </c>
      <c r="D35" s="53">
        <v>24019.307017352967</v>
      </c>
      <c r="E35" s="53">
        <v>22322.039836727014</v>
      </c>
      <c r="F35" s="53">
        <v>26593.979271304921</v>
      </c>
      <c r="G35" s="53">
        <v>23162.825559476165</v>
      </c>
      <c r="H35" s="53">
        <v>23240.005324602458</v>
      </c>
      <c r="I35" s="53">
        <v>22931.94305733468</v>
      </c>
      <c r="J35" s="53">
        <v>25054.836521008103</v>
      </c>
      <c r="K35" s="53">
        <v>22274.504022654095</v>
      </c>
      <c r="L35" s="53">
        <v>19958.117845071825</v>
      </c>
      <c r="M35" s="53">
        <v>19610.579472204307</v>
      </c>
      <c r="N35" s="53">
        <v>20126.681821815375</v>
      </c>
      <c r="O35" s="53">
        <v>21508.901573653999</v>
      </c>
      <c r="P35" s="53">
        <v>29402.623865354246</v>
      </c>
      <c r="Q35" s="53">
        <v>28648.405411051466</v>
      </c>
      <c r="R35" s="53">
        <v>27722.65324955028</v>
      </c>
      <c r="S35" s="53">
        <v>36264.955137696772</v>
      </c>
      <c r="T35" s="53">
        <v>38044.89050599761</v>
      </c>
      <c r="U35" s="53">
        <v>49450.505602358724</v>
      </c>
      <c r="V35" s="53">
        <v>48462.809420915553</v>
      </c>
      <c r="W35" s="53">
        <v>44206.336385309733</v>
      </c>
      <c r="X35" s="53">
        <v>45474.67859445636</v>
      </c>
      <c r="Y35" s="53">
        <v>46096.273483518293</v>
      </c>
      <c r="Z35" s="53">
        <v>69488.265812769561</v>
      </c>
      <c r="AA35" s="53">
        <v>77497.858328591334</v>
      </c>
      <c r="AB35" s="53">
        <v>82177.374848149775</v>
      </c>
      <c r="AC35" s="53">
        <v>72198.577480669555</v>
      </c>
      <c r="AD35" s="53">
        <v>66572.180506279095</v>
      </c>
      <c r="AE35" s="53">
        <v>83468.172199566092</v>
      </c>
      <c r="AF35" s="53">
        <v>69128.100332701433</v>
      </c>
      <c r="AG35" s="53">
        <v>0</v>
      </c>
      <c r="AH35" s="53">
        <v>0</v>
      </c>
      <c r="AI35" s="53">
        <v>0</v>
      </c>
      <c r="AJ35" s="53">
        <v>0</v>
      </c>
      <c r="AK35" s="53">
        <v>0</v>
      </c>
      <c r="AL35" s="53">
        <v>0</v>
      </c>
      <c r="AM35" s="53">
        <v>0</v>
      </c>
      <c r="AN35" s="53">
        <v>0</v>
      </c>
      <c r="AO35" s="53">
        <v>0</v>
      </c>
      <c r="AP35" s="53">
        <v>0</v>
      </c>
      <c r="AQ35" s="53">
        <v>0</v>
      </c>
      <c r="AR35" s="53">
        <v>0</v>
      </c>
      <c r="AS35" s="53">
        <v>0</v>
      </c>
      <c r="AT35" s="53">
        <v>0</v>
      </c>
      <c r="AU35" s="53">
        <v>0</v>
      </c>
      <c r="AV35" s="53">
        <v>0</v>
      </c>
      <c r="AW35" s="53">
        <v>0</v>
      </c>
      <c r="AX35" s="53">
        <v>0</v>
      </c>
      <c r="AY35" s="53">
        <v>0</v>
      </c>
      <c r="AZ35" s="53">
        <v>0</v>
      </c>
    </row>
    <row r="36" spans="1:52">
      <c r="A36" s="53">
        <v>25127.130714581075</v>
      </c>
      <c r="B36" s="53">
        <v>26689.028132764437</v>
      </c>
      <c r="C36" s="53">
        <v>29126.609254318049</v>
      </c>
      <c r="D36" s="53">
        <v>24979.375124270773</v>
      </c>
      <c r="E36" s="53">
        <v>22863.695291908156</v>
      </c>
      <c r="F36" s="53">
        <v>30182.398277321008</v>
      </c>
      <c r="G36" s="53">
        <v>31013.448155032929</v>
      </c>
      <c r="H36" s="53">
        <v>32511.422668540468</v>
      </c>
      <c r="I36" s="53">
        <v>27459.89270040765</v>
      </c>
      <c r="J36" s="53">
        <v>24432.361245976954</v>
      </c>
      <c r="K36" s="53">
        <v>23516.56363985566</v>
      </c>
      <c r="L36" s="53">
        <v>22408.630182267058</v>
      </c>
      <c r="M36" s="53">
        <v>21298.133687962661</v>
      </c>
      <c r="N36" s="53">
        <v>21727.227017422796</v>
      </c>
      <c r="O36" s="53">
        <v>21795.231074204639</v>
      </c>
      <c r="P36" s="53">
        <v>22166.764914089239</v>
      </c>
      <c r="Q36" s="53">
        <v>25035.56794447828</v>
      </c>
      <c r="R36" s="53">
        <v>24348.208239053551</v>
      </c>
      <c r="S36" s="53">
        <v>26166.948065984572</v>
      </c>
      <c r="T36" s="53">
        <v>24738.175279219027</v>
      </c>
      <c r="U36" s="53">
        <v>31229.002445034235</v>
      </c>
      <c r="V36" s="53">
        <v>35207.927178176098</v>
      </c>
      <c r="W36" s="53">
        <v>34302.130269789261</v>
      </c>
      <c r="X36" s="53">
        <v>25727.551079223289</v>
      </c>
      <c r="Y36" s="53">
        <v>22508.01295368588</v>
      </c>
      <c r="Z36" s="53">
        <v>26342.166003799011</v>
      </c>
      <c r="AA36" s="53">
        <v>22523.734406731572</v>
      </c>
      <c r="AB36" s="53">
        <v>17398.293693001546</v>
      </c>
      <c r="AC36" s="53">
        <v>19229.42472637726</v>
      </c>
      <c r="AD36" s="53">
        <v>0</v>
      </c>
      <c r="AE36" s="53">
        <v>0</v>
      </c>
      <c r="AF36" s="53">
        <v>0</v>
      </c>
      <c r="AG36" s="53">
        <v>0</v>
      </c>
      <c r="AH36" s="53">
        <v>0</v>
      </c>
      <c r="AI36" s="53">
        <v>0</v>
      </c>
      <c r="AJ36" s="53">
        <v>0</v>
      </c>
      <c r="AK36" s="53">
        <v>0</v>
      </c>
      <c r="AL36" s="53">
        <v>0</v>
      </c>
      <c r="AM36" s="53">
        <v>0</v>
      </c>
      <c r="AN36" s="53">
        <v>0</v>
      </c>
      <c r="AO36" s="53">
        <v>0</v>
      </c>
      <c r="AP36" s="53">
        <v>0</v>
      </c>
      <c r="AQ36" s="53">
        <v>0</v>
      </c>
      <c r="AR36" s="53">
        <v>0</v>
      </c>
      <c r="AS36" s="53">
        <v>0</v>
      </c>
      <c r="AT36" s="53">
        <v>0</v>
      </c>
      <c r="AU36" s="53">
        <v>0</v>
      </c>
      <c r="AV36" s="53">
        <v>0</v>
      </c>
      <c r="AW36" s="53">
        <v>0</v>
      </c>
      <c r="AX36" s="53">
        <v>0</v>
      </c>
      <c r="AY36" s="53">
        <v>0</v>
      </c>
      <c r="AZ36" s="53">
        <v>0</v>
      </c>
    </row>
    <row r="37" spans="1:52">
      <c r="A37" s="53">
        <v>25127.130714581075</v>
      </c>
      <c r="B37" s="53">
        <v>24896.158554867703</v>
      </c>
      <c r="C37" s="53">
        <v>24965.788089540274</v>
      </c>
      <c r="D37" s="53">
        <v>26497.580382127093</v>
      </c>
      <c r="E37" s="53">
        <v>23892.497481615406</v>
      </c>
      <c r="F37" s="53">
        <v>25601.151293337978</v>
      </c>
      <c r="G37" s="53">
        <v>23986.168559534526</v>
      </c>
      <c r="H37" s="53">
        <v>23129.682668925932</v>
      </c>
      <c r="I37" s="53">
        <v>22010.867689085659</v>
      </c>
      <c r="J37" s="53">
        <v>20893.317743149779</v>
      </c>
      <c r="K37" s="53">
        <v>19040.967955022505</v>
      </c>
      <c r="L37" s="53">
        <v>18370.375554361293</v>
      </c>
      <c r="M37" s="53">
        <v>16352.407207613067</v>
      </c>
      <c r="N37" s="53">
        <v>14298.881127755567</v>
      </c>
      <c r="O37" s="53">
        <v>13006.113764181286</v>
      </c>
      <c r="P37" s="53">
        <v>18446.286027702186</v>
      </c>
      <c r="Q37" s="53">
        <v>17835.108122783906</v>
      </c>
      <c r="R37" s="53">
        <v>16987.212695974598</v>
      </c>
      <c r="S37" s="53">
        <v>18050.111278082761</v>
      </c>
      <c r="T37" s="53">
        <v>16239.116958854482</v>
      </c>
      <c r="U37" s="53">
        <v>20454.882620451088</v>
      </c>
      <c r="V37" s="53">
        <v>18480.3715064071</v>
      </c>
      <c r="W37" s="53">
        <v>18603.346512806402</v>
      </c>
      <c r="X37" s="53">
        <v>19577.1912627612</v>
      </c>
      <c r="Y37" s="53">
        <v>18424.534512378221</v>
      </c>
      <c r="Z37" s="53">
        <v>26636.508045916937</v>
      </c>
      <c r="AA37" s="53">
        <v>26472.09563656566</v>
      </c>
      <c r="AB37" s="53">
        <v>24345.562559925074</v>
      </c>
      <c r="AC37" s="53">
        <v>22834.718275211071</v>
      </c>
      <c r="AD37" s="53">
        <v>20732.856015825564</v>
      </c>
      <c r="AE37" s="53">
        <v>25084.655669829561</v>
      </c>
      <c r="AF37" s="53">
        <v>28316.498494927964</v>
      </c>
      <c r="AG37" s="53">
        <v>25346.718687090011</v>
      </c>
      <c r="AH37" s="53">
        <v>21817.831613532959</v>
      </c>
      <c r="AI37" s="53">
        <v>20523.261100619118</v>
      </c>
      <c r="AJ37" s="53">
        <v>0</v>
      </c>
      <c r="AK37" s="53">
        <v>0</v>
      </c>
      <c r="AL37" s="53">
        <v>0</v>
      </c>
      <c r="AM37" s="53">
        <v>0</v>
      </c>
      <c r="AN37" s="53">
        <v>0</v>
      </c>
      <c r="AO37" s="53">
        <v>0</v>
      </c>
      <c r="AP37" s="53">
        <v>0</v>
      </c>
      <c r="AQ37" s="53">
        <v>0</v>
      </c>
      <c r="AR37" s="53">
        <v>0</v>
      </c>
      <c r="AS37" s="53">
        <v>0</v>
      </c>
      <c r="AT37" s="53">
        <v>0</v>
      </c>
      <c r="AU37" s="53">
        <v>0</v>
      </c>
      <c r="AV37" s="53">
        <v>0</v>
      </c>
      <c r="AW37" s="53">
        <v>0</v>
      </c>
      <c r="AX37" s="53">
        <v>0</v>
      </c>
      <c r="AY37" s="53">
        <v>0</v>
      </c>
      <c r="AZ37" s="53">
        <v>0</v>
      </c>
    </row>
    <row r="38" spans="1:52">
      <c r="A38" s="53">
        <v>25127.130714581075</v>
      </c>
      <c r="B38" s="53">
        <v>26598.712667882173</v>
      </c>
      <c r="C38" s="53">
        <v>25297.779205709503</v>
      </c>
      <c r="D38" s="53">
        <v>26377.944675286599</v>
      </c>
      <c r="E38" s="53">
        <v>24546.288287509215</v>
      </c>
      <c r="F38" s="53">
        <v>27908.681953025171</v>
      </c>
      <c r="G38" s="53">
        <v>29879.581595144984</v>
      </c>
      <c r="H38" s="53">
        <v>27236.947828764169</v>
      </c>
      <c r="I38" s="53">
        <v>24342.985488977225</v>
      </c>
      <c r="J38" s="53">
        <v>28958.059666231871</v>
      </c>
      <c r="K38" s="53">
        <v>25059.192397591039</v>
      </c>
      <c r="L38" s="53">
        <v>24706.434914579717</v>
      </c>
      <c r="M38" s="53">
        <v>22389.970184730599</v>
      </c>
      <c r="N38" s="53">
        <v>24522.230128981806</v>
      </c>
      <c r="O38" s="53">
        <v>24622.96552457635</v>
      </c>
      <c r="P38" s="53">
        <v>26320.288929367856</v>
      </c>
      <c r="Q38" s="53">
        <v>24543.168323682261</v>
      </c>
      <c r="R38" s="53">
        <v>22129.404694942135</v>
      </c>
      <c r="S38" s="53">
        <v>21930.417079271705</v>
      </c>
      <c r="T38" s="53">
        <v>23839.25078442186</v>
      </c>
      <c r="U38" s="53">
        <v>29142.757600353383</v>
      </c>
      <c r="V38" s="53">
        <v>26419.519676132928</v>
      </c>
      <c r="W38" s="53">
        <v>23988.599358477608</v>
      </c>
      <c r="X38" s="53">
        <v>19551.489128746314</v>
      </c>
      <c r="Y38" s="53">
        <v>22044.706013697156</v>
      </c>
      <c r="Z38" s="53">
        <v>27977.313995024509</v>
      </c>
      <c r="AA38" s="53">
        <v>28431.929905755358</v>
      </c>
      <c r="AB38" s="53">
        <v>25058.246757523812</v>
      </c>
      <c r="AC38" s="53">
        <v>22968.589995761944</v>
      </c>
      <c r="AD38" s="53">
        <v>22673.145138837677</v>
      </c>
      <c r="AE38" s="53">
        <v>29806.018074466647</v>
      </c>
      <c r="AF38" s="53">
        <v>24385.117953378496</v>
      </c>
      <c r="AG38" s="53">
        <v>23923.067080685454</v>
      </c>
      <c r="AH38" s="53">
        <v>21904.494105087506</v>
      </c>
      <c r="AI38" s="53">
        <v>0</v>
      </c>
      <c r="AJ38" s="53">
        <v>0</v>
      </c>
      <c r="AK38" s="53">
        <v>0</v>
      </c>
      <c r="AL38" s="53">
        <v>0</v>
      </c>
      <c r="AM38" s="53">
        <v>0</v>
      </c>
      <c r="AN38" s="53">
        <v>0</v>
      </c>
      <c r="AO38" s="53">
        <v>0</v>
      </c>
      <c r="AP38" s="53">
        <v>0</v>
      </c>
      <c r="AQ38" s="53">
        <v>0</v>
      </c>
      <c r="AR38" s="53">
        <v>0</v>
      </c>
      <c r="AS38" s="53">
        <v>0</v>
      </c>
      <c r="AT38" s="53">
        <v>0</v>
      </c>
      <c r="AU38" s="53">
        <v>0</v>
      </c>
      <c r="AV38" s="53">
        <v>0</v>
      </c>
      <c r="AW38" s="53">
        <v>0</v>
      </c>
      <c r="AX38" s="53">
        <v>0</v>
      </c>
      <c r="AY38" s="53">
        <v>0</v>
      </c>
      <c r="AZ38" s="53">
        <v>0</v>
      </c>
    </row>
    <row r="39" spans="1:52">
      <c r="A39" s="53">
        <v>25127.130714581075</v>
      </c>
      <c r="B39" s="53">
        <v>25503.94219419084</v>
      </c>
      <c r="C39" s="53">
        <v>23570.647328747196</v>
      </c>
      <c r="D39" s="53">
        <v>21792.751055995061</v>
      </c>
      <c r="E39" s="53">
        <v>20956.545939347823</v>
      </c>
      <c r="F39" s="53">
        <v>23571.002358886781</v>
      </c>
      <c r="G39" s="53">
        <v>26488.343332413551</v>
      </c>
      <c r="H39" s="53">
        <v>26019.155426396064</v>
      </c>
      <c r="I39" s="53">
        <v>23766.553831965175</v>
      </c>
      <c r="J39" s="53">
        <v>20407.684814481527</v>
      </c>
      <c r="K39" s="53">
        <v>21777.765714248544</v>
      </c>
      <c r="L39" s="53">
        <v>21311.095867399723</v>
      </c>
      <c r="M39" s="53">
        <v>19232.686791583721</v>
      </c>
      <c r="N39" s="53">
        <v>21372.299655768435</v>
      </c>
      <c r="O39" s="53">
        <v>23329.543204559079</v>
      </c>
      <c r="P39" s="53">
        <v>29204.387656327272</v>
      </c>
      <c r="Q39" s="53">
        <v>30548.528192162441</v>
      </c>
      <c r="R39" s="53">
        <v>26541.891004087258</v>
      </c>
      <c r="S39" s="53">
        <v>27353.22345562269</v>
      </c>
      <c r="T39" s="53">
        <v>20753.168187527604</v>
      </c>
      <c r="U39" s="53">
        <v>25638.834913217364</v>
      </c>
      <c r="V39" s="53">
        <v>27398.875056488247</v>
      </c>
      <c r="W39" s="53">
        <v>25812.487087130467</v>
      </c>
      <c r="X39" s="53">
        <v>23806.442602345865</v>
      </c>
      <c r="Y39" s="53">
        <v>21491.924570449482</v>
      </c>
      <c r="Z39" s="53">
        <v>21370.830789210191</v>
      </c>
      <c r="AA39" s="53">
        <v>0</v>
      </c>
      <c r="AB39" s="53">
        <v>0</v>
      </c>
      <c r="AC39" s="53">
        <v>0</v>
      </c>
      <c r="AD39" s="53">
        <v>0</v>
      </c>
      <c r="AE39" s="53">
        <v>0</v>
      </c>
      <c r="AF39" s="53">
        <v>0</v>
      </c>
      <c r="AG39" s="53">
        <v>0</v>
      </c>
      <c r="AH39" s="53">
        <v>0</v>
      </c>
      <c r="AI39" s="53">
        <v>0</v>
      </c>
      <c r="AJ39" s="53">
        <v>0</v>
      </c>
      <c r="AK39" s="53">
        <v>0</v>
      </c>
      <c r="AL39" s="53">
        <v>0</v>
      </c>
      <c r="AM39" s="53">
        <v>0</v>
      </c>
      <c r="AN39" s="53">
        <v>0</v>
      </c>
      <c r="AO39" s="53">
        <v>0</v>
      </c>
      <c r="AP39" s="53">
        <v>0</v>
      </c>
      <c r="AQ39" s="53">
        <v>0</v>
      </c>
      <c r="AR39" s="53">
        <v>0</v>
      </c>
      <c r="AS39" s="53">
        <v>0</v>
      </c>
      <c r="AT39" s="53">
        <v>0</v>
      </c>
      <c r="AU39" s="53">
        <v>0</v>
      </c>
      <c r="AV39" s="53">
        <v>0</v>
      </c>
      <c r="AW39" s="53">
        <v>0</v>
      </c>
      <c r="AX39" s="53">
        <v>0</v>
      </c>
      <c r="AY39" s="53">
        <v>0</v>
      </c>
      <c r="AZ39" s="53">
        <v>0</v>
      </c>
    </row>
    <row r="40" spans="1:52">
      <c r="A40" s="53">
        <v>25127.130714581075</v>
      </c>
      <c r="B40" s="53">
        <v>24697.650183250182</v>
      </c>
      <c r="C40" s="53">
        <v>26240.148049399446</v>
      </c>
      <c r="D40" s="53">
        <v>24077.172042934941</v>
      </c>
      <c r="E40" s="53">
        <v>22117.03321620421</v>
      </c>
      <c r="F40" s="53">
        <v>29252.857842549005</v>
      </c>
      <c r="G40" s="53">
        <v>32138.024558182016</v>
      </c>
      <c r="H40" s="53">
        <v>33020.566160667455</v>
      </c>
      <c r="I40" s="53">
        <v>30761.065045992618</v>
      </c>
      <c r="J40" s="53">
        <v>28489.783441514963</v>
      </c>
      <c r="K40" s="53">
        <v>21214.510045812982</v>
      </c>
      <c r="L40" s="53">
        <v>22738.127590979999</v>
      </c>
      <c r="M40" s="53">
        <v>27113.825805661872</v>
      </c>
      <c r="N40" s="53">
        <v>27758.552304749592</v>
      </c>
      <c r="O40" s="53">
        <v>24301.272361238764</v>
      </c>
      <c r="P40" s="53">
        <v>29279.854911272218</v>
      </c>
      <c r="Q40" s="53">
        <v>30363.804015173475</v>
      </c>
      <c r="R40" s="53">
        <v>28970.340374528954</v>
      </c>
      <c r="S40" s="53">
        <v>26488.984042128421</v>
      </c>
      <c r="T40" s="53">
        <v>24577.898691180624</v>
      </c>
      <c r="U40" s="53">
        <v>28929.578008244516</v>
      </c>
      <c r="V40" s="53">
        <v>28271.028033655479</v>
      </c>
      <c r="W40" s="53">
        <v>26664.915948779206</v>
      </c>
      <c r="X40" s="53">
        <v>25865.499343020594</v>
      </c>
      <c r="Y40" s="53">
        <v>25100.089537946329</v>
      </c>
      <c r="Z40" s="53">
        <v>29182.610735783543</v>
      </c>
      <c r="AA40" s="53">
        <v>32014.200074557575</v>
      </c>
      <c r="AB40" s="53">
        <v>33085.626086355289</v>
      </c>
      <c r="AC40" s="53">
        <v>30944.268053489013</v>
      </c>
      <c r="AD40" s="53">
        <v>34317.251807639266</v>
      </c>
      <c r="AE40" s="53">
        <v>40052.797337433447</v>
      </c>
      <c r="AF40" s="53">
        <v>36167.865072002176</v>
      </c>
      <c r="AG40" s="53">
        <v>32937.948727211391</v>
      </c>
      <c r="AH40" s="53">
        <v>0</v>
      </c>
      <c r="AI40" s="53">
        <v>0</v>
      </c>
      <c r="AJ40" s="53">
        <v>0</v>
      </c>
      <c r="AK40" s="53">
        <v>0</v>
      </c>
      <c r="AL40" s="53">
        <v>0</v>
      </c>
      <c r="AM40" s="53">
        <v>0</v>
      </c>
      <c r="AN40" s="53">
        <v>0</v>
      </c>
      <c r="AO40" s="53">
        <v>0</v>
      </c>
      <c r="AP40" s="53">
        <v>0</v>
      </c>
      <c r="AQ40" s="53">
        <v>0</v>
      </c>
      <c r="AR40" s="53">
        <v>0</v>
      </c>
      <c r="AS40" s="53">
        <v>0</v>
      </c>
      <c r="AT40" s="53">
        <v>0</v>
      </c>
      <c r="AU40" s="53">
        <v>0</v>
      </c>
      <c r="AV40" s="53">
        <v>0</v>
      </c>
      <c r="AW40" s="53">
        <v>0</v>
      </c>
      <c r="AX40" s="53">
        <v>0</v>
      </c>
      <c r="AY40" s="53">
        <v>0</v>
      </c>
      <c r="AZ40" s="53">
        <v>0</v>
      </c>
    </row>
    <row r="41" spans="1:52">
      <c r="A41" s="53">
        <v>25127.130714581075</v>
      </c>
      <c r="B41" s="53">
        <v>24267.590544862327</v>
      </c>
      <c r="C41" s="53">
        <v>23076.274874998824</v>
      </c>
      <c r="D41" s="53">
        <v>23932.576619700201</v>
      </c>
      <c r="E41" s="53">
        <v>23735.387091723474</v>
      </c>
      <c r="F41" s="53">
        <v>32407.40957920103</v>
      </c>
      <c r="G41" s="53">
        <v>28173.394121253914</v>
      </c>
      <c r="H41" s="53">
        <v>26134.468303543916</v>
      </c>
      <c r="I41" s="53">
        <v>24724.08216196638</v>
      </c>
      <c r="J41" s="53">
        <v>21261.415435860399</v>
      </c>
      <c r="K41" s="53">
        <v>21751.737198107381</v>
      </c>
      <c r="L41" s="53">
        <v>17415.43855951845</v>
      </c>
      <c r="M41" s="53">
        <v>16900.263825778915</v>
      </c>
      <c r="N41" s="53">
        <v>17299.358795682958</v>
      </c>
      <c r="O41" s="53">
        <v>17517.369411019867</v>
      </c>
      <c r="P41" s="53">
        <v>22212.546577049077</v>
      </c>
      <c r="Q41" s="53">
        <v>21192.81506566735</v>
      </c>
      <c r="R41" s="53">
        <v>23270.279844166329</v>
      </c>
      <c r="S41" s="53">
        <v>21922.033677200008</v>
      </c>
      <c r="T41" s="53">
        <v>20510.392760296338</v>
      </c>
      <c r="U41" s="53">
        <v>20181.80454935856</v>
      </c>
      <c r="V41" s="53">
        <v>22077.93558852093</v>
      </c>
      <c r="W41" s="53">
        <v>23396.529793936006</v>
      </c>
      <c r="X41" s="53">
        <v>21471.251173365825</v>
      </c>
      <c r="Y41" s="53">
        <v>20143.820033947552</v>
      </c>
      <c r="Z41" s="53">
        <v>22105.666744223021</v>
      </c>
      <c r="AA41" s="53">
        <v>20059.136088159386</v>
      </c>
      <c r="AB41" s="53">
        <v>20046.706597795481</v>
      </c>
      <c r="AC41" s="53">
        <v>18421.823797318502</v>
      </c>
      <c r="AD41" s="53">
        <v>15339.767346839537</v>
      </c>
      <c r="AE41" s="53">
        <v>16347.576685904614</v>
      </c>
      <c r="AF41" s="53">
        <v>13217.161041103878</v>
      </c>
      <c r="AG41" s="53">
        <v>12359.905472081089</v>
      </c>
      <c r="AH41" s="53">
        <v>11590.158264121483</v>
      </c>
      <c r="AI41" s="53">
        <v>9492.7863904383812</v>
      </c>
      <c r="AJ41" s="53">
        <v>8191.2622399624952</v>
      </c>
      <c r="AK41" s="53">
        <v>6706.2254187489107</v>
      </c>
      <c r="AL41" s="53">
        <v>5032.8890314153186</v>
      </c>
      <c r="AM41" s="53">
        <v>3814.0997709283292</v>
      </c>
      <c r="AN41" s="53">
        <v>0</v>
      </c>
      <c r="AO41" s="53">
        <v>0</v>
      </c>
      <c r="AP41" s="53">
        <v>0</v>
      </c>
      <c r="AQ41" s="53">
        <v>0</v>
      </c>
      <c r="AR41" s="53">
        <v>0</v>
      </c>
      <c r="AS41" s="53">
        <v>0</v>
      </c>
      <c r="AT41" s="53">
        <v>0</v>
      </c>
      <c r="AU41" s="53">
        <v>0</v>
      </c>
      <c r="AV41" s="53">
        <v>0</v>
      </c>
      <c r="AW41" s="53">
        <v>0</v>
      </c>
      <c r="AX41" s="53">
        <v>0</v>
      </c>
      <c r="AY41" s="53">
        <v>0</v>
      </c>
      <c r="AZ41" s="53">
        <v>0</v>
      </c>
    </row>
    <row r="42" spans="1:52">
      <c r="A42" s="53">
        <v>25127.130714581075</v>
      </c>
      <c r="B42" s="53">
        <v>25616.843107731591</v>
      </c>
      <c r="C42" s="53">
        <v>25875.617304670202</v>
      </c>
      <c r="D42" s="53">
        <v>23634.585182589948</v>
      </c>
      <c r="E42" s="53">
        <v>23731.369314029249</v>
      </c>
      <c r="F42" s="53">
        <v>25957.17774415746</v>
      </c>
      <c r="G42" s="53">
        <v>25737.533025411012</v>
      </c>
      <c r="H42" s="53">
        <v>24745.167068077099</v>
      </c>
      <c r="I42" s="53">
        <v>26223.086662335343</v>
      </c>
      <c r="J42" s="53">
        <v>27684.109361433602</v>
      </c>
      <c r="K42" s="53">
        <v>27769.375514202482</v>
      </c>
      <c r="L42" s="53">
        <v>23962.743303437743</v>
      </c>
      <c r="M42" s="53">
        <v>24140.218066229132</v>
      </c>
      <c r="N42" s="53">
        <v>25193.30851076507</v>
      </c>
      <c r="O42" s="53">
        <v>25125.219080437819</v>
      </c>
      <c r="P42" s="53">
        <v>31318.86767327405</v>
      </c>
      <c r="Q42" s="53">
        <v>30553.607598378163</v>
      </c>
      <c r="R42" s="53">
        <v>30876.119024475687</v>
      </c>
      <c r="S42" s="53">
        <v>31847.486335282731</v>
      </c>
      <c r="T42" s="53">
        <v>33739.865713015955</v>
      </c>
      <c r="U42" s="53">
        <v>36527.435000339516</v>
      </c>
      <c r="V42" s="53">
        <v>41157.638795496961</v>
      </c>
      <c r="W42" s="53">
        <v>41351.106756527777</v>
      </c>
      <c r="X42" s="53">
        <v>41779.84738736631</v>
      </c>
      <c r="Y42" s="53">
        <v>39281.228678562547</v>
      </c>
      <c r="Z42" s="53">
        <v>47996.178788118457</v>
      </c>
      <c r="AA42" s="53">
        <v>47850.37061586191</v>
      </c>
      <c r="AB42" s="53">
        <v>43613.419558587331</v>
      </c>
      <c r="AC42" s="53">
        <v>36054.818097948242</v>
      </c>
      <c r="AD42" s="53">
        <v>35076.481094074305</v>
      </c>
      <c r="AE42" s="53">
        <v>42609.731984859711</v>
      </c>
      <c r="AF42" s="53">
        <v>41021.591500997973</v>
      </c>
      <c r="AG42" s="53">
        <v>0</v>
      </c>
      <c r="AH42" s="53">
        <v>0</v>
      </c>
      <c r="AI42" s="53">
        <v>0</v>
      </c>
      <c r="AJ42" s="53">
        <v>0</v>
      </c>
      <c r="AK42" s="53">
        <v>0</v>
      </c>
      <c r="AL42" s="53">
        <v>0</v>
      </c>
      <c r="AM42" s="53">
        <v>0</v>
      </c>
      <c r="AN42" s="53">
        <v>0</v>
      </c>
      <c r="AO42" s="53">
        <v>0</v>
      </c>
      <c r="AP42" s="53">
        <v>0</v>
      </c>
      <c r="AQ42" s="53">
        <v>0</v>
      </c>
      <c r="AR42" s="53">
        <v>0</v>
      </c>
      <c r="AS42" s="53">
        <v>0</v>
      </c>
      <c r="AT42" s="53">
        <v>0</v>
      </c>
      <c r="AU42" s="53">
        <v>0</v>
      </c>
      <c r="AV42" s="53">
        <v>0</v>
      </c>
      <c r="AW42" s="53">
        <v>0</v>
      </c>
      <c r="AX42" s="53">
        <v>0</v>
      </c>
      <c r="AY42" s="53">
        <v>0</v>
      </c>
      <c r="AZ42" s="53">
        <v>0</v>
      </c>
    </row>
    <row r="43" spans="1:52">
      <c r="A43" s="53">
        <v>25127.130714581075</v>
      </c>
      <c r="B43" s="53">
        <v>23585.236687560289</v>
      </c>
      <c r="C43" s="53">
        <v>22049.004160863275</v>
      </c>
      <c r="D43" s="53">
        <v>22540.361758614108</v>
      </c>
      <c r="E43" s="53">
        <v>19437.994131157222</v>
      </c>
      <c r="F43" s="53">
        <v>24345.463529471559</v>
      </c>
      <c r="G43" s="53">
        <v>22771.431290235236</v>
      </c>
      <c r="H43" s="53">
        <v>23456.32902066367</v>
      </c>
      <c r="I43" s="53">
        <v>23905.74278849757</v>
      </c>
      <c r="J43" s="53">
        <v>22655.995544107103</v>
      </c>
      <c r="K43" s="53">
        <v>25524.220079519113</v>
      </c>
      <c r="L43" s="53">
        <v>22037.613904235113</v>
      </c>
      <c r="M43" s="53">
        <v>20994.066886900706</v>
      </c>
      <c r="N43" s="53">
        <v>21312.820900226689</v>
      </c>
      <c r="O43" s="53">
        <v>24587.235175513273</v>
      </c>
      <c r="P43" s="53">
        <v>28171.387622869137</v>
      </c>
      <c r="Q43" s="53">
        <v>26983.668000956928</v>
      </c>
      <c r="R43" s="53">
        <v>30377.474485517974</v>
      </c>
      <c r="S43" s="53">
        <v>29988.308618747033</v>
      </c>
      <c r="T43" s="53">
        <v>29539.057896376718</v>
      </c>
      <c r="U43" s="53">
        <v>35175.021311986289</v>
      </c>
      <c r="V43" s="53">
        <v>36698.765855789374</v>
      </c>
      <c r="W43" s="53">
        <v>33291.387637703119</v>
      </c>
      <c r="X43" s="53">
        <v>27605.717718788736</v>
      </c>
      <c r="Y43" s="53">
        <v>24520.83835988984</v>
      </c>
      <c r="Z43" s="53">
        <v>36015.312402742624</v>
      </c>
      <c r="AA43" s="53">
        <v>31995.415263384377</v>
      </c>
      <c r="AB43" s="53">
        <v>34476.244463548755</v>
      </c>
      <c r="AC43" s="53">
        <v>0</v>
      </c>
      <c r="AD43" s="53">
        <v>0</v>
      </c>
      <c r="AE43" s="53">
        <v>0</v>
      </c>
      <c r="AF43" s="53">
        <v>0</v>
      </c>
      <c r="AG43" s="53">
        <v>0</v>
      </c>
      <c r="AH43" s="53">
        <v>0</v>
      </c>
      <c r="AI43" s="53">
        <v>0</v>
      </c>
      <c r="AJ43" s="53">
        <v>0</v>
      </c>
      <c r="AK43" s="53">
        <v>0</v>
      </c>
      <c r="AL43" s="53">
        <v>0</v>
      </c>
      <c r="AM43" s="53">
        <v>0</v>
      </c>
      <c r="AN43" s="53">
        <v>0</v>
      </c>
      <c r="AO43" s="53">
        <v>0</v>
      </c>
      <c r="AP43" s="53">
        <v>0</v>
      </c>
      <c r="AQ43" s="53">
        <v>0</v>
      </c>
      <c r="AR43" s="53">
        <v>0</v>
      </c>
      <c r="AS43" s="53">
        <v>0</v>
      </c>
      <c r="AT43" s="53">
        <v>0</v>
      </c>
      <c r="AU43" s="53">
        <v>0</v>
      </c>
      <c r="AV43" s="53">
        <v>0</v>
      </c>
      <c r="AW43" s="53">
        <v>0</v>
      </c>
      <c r="AX43" s="53">
        <v>0</v>
      </c>
      <c r="AY43" s="53">
        <v>0</v>
      </c>
      <c r="AZ43" s="53">
        <v>0</v>
      </c>
    </row>
    <row r="44" spans="1:52">
      <c r="A44" s="53">
        <v>25127.130714581075</v>
      </c>
      <c r="B44" s="53">
        <v>25463.167312867441</v>
      </c>
      <c r="C44" s="53">
        <v>23854.057411336249</v>
      </c>
      <c r="D44" s="53">
        <v>24054.852844178949</v>
      </c>
      <c r="E44" s="53">
        <v>23208.225186141517</v>
      </c>
      <c r="F44" s="53">
        <v>30866.002628617294</v>
      </c>
      <c r="G44" s="53">
        <v>32041.658541251891</v>
      </c>
      <c r="H44" s="53">
        <v>29243.166779428859</v>
      </c>
      <c r="I44" s="53">
        <v>27188.29412910849</v>
      </c>
      <c r="J44" s="53">
        <v>27623.519632341024</v>
      </c>
      <c r="K44" s="53">
        <v>30580.997213544808</v>
      </c>
      <c r="L44" s="53">
        <v>32774.770887631545</v>
      </c>
      <c r="M44" s="53">
        <v>31295.039550216014</v>
      </c>
      <c r="N44" s="53">
        <v>33448.345665663175</v>
      </c>
      <c r="O44" s="53">
        <v>26750.736068148835</v>
      </c>
      <c r="P44" s="53">
        <v>32297.353104837108</v>
      </c>
      <c r="Q44" s="53">
        <v>33028.422881155013</v>
      </c>
      <c r="R44" s="53">
        <v>33672.769381024176</v>
      </c>
      <c r="S44" s="53">
        <v>31576.565131141186</v>
      </c>
      <c r="T44" s="53">
        <v>29817.052539330412</v>
      </c>
      <c r="U44" s="53">
        <v>34455.879638344304</v>
      </c>
      <c r="V44" s="53">
        <v>31278.573223185998</v>
      </c>
      <c r="W44" s="53">
        <v>29797.970812492356</v>
      </c>
      <c r="X44" s="53">
        <v>25432.227283868109</v>
      </c>
      <c r="Y44" s="53">
        <v>24728.702458498632</v>
      </c>
      <c r="Z44" s="53">
        <v>32645.878744387377</v>
      </c>
      <c r="AA44" s="53">
        <v>28965.86989197649</v>
      </c>
      <c r="AB44" s="53">
        <v>27589.825930486164</v>
      </c>
      <c r="AC44" s="53">
        <v>24674.208571561394</v>
      </c>
      <c r="AD44" s="53">
        <v>23739.024090238159</v>
      </c>
      <c r="AE44" s="53">
        <v>0</v>
      </c>
      <c r="AF44" s="53">
        <v>0</v>
      </c>
      <c r="AG44" s="53">
        <v>0</v>
      </c>
      <c r="AH44" s="53">
        <v>0</v>
      </c>
      <c r="AI44" s="53">
        <v>0</v>
      </c>
      <c r="AJ44" s="53">
        <v>0</v>
      </c>
      <c r="AK44" s="53">
        <v>0</v>
      </c>
      <c r="AL44" s="53">
        <v>0</v>
      </c>
      <c r="AM44" s="53">
        <v>0</v>
      </c>
      <c r="AN44" s="53">
        <v>0</v>
      </c>
      <c r="AO44" s="53">
        <v>0</v>
      </c>
      <c r="AP44" s="53">
        <v>0</v>
      </c>
      <c r="AQ44" s="53">
        <v>0</v>
      </c>
      <c r="AR44" s="53">
        <v>0</v>
      </c>
      <c r="AS44" s="53">
        <v>0</v>
      </c>
      <c r="AT44" s="53">
        <v>0</v>
      </c>
      <c r="AU44" s="53">
        <v>0</v>
      </c>
      <c r="AV44" s="53">
        <v>0</v>
      </c>
      <c r="AW44" s="53">
        <v>0</v>
      </c>
      <c r="AX44" s="53">
        <v>0</v>
      </c>
      <c r="AY44" s="53">
        <v>0</v>
      </c>
      <c r="AZ44" s="53">
        <v>0</v>
      </c>
    </row>
    <row r="45" spans="1:52">
      <c r="A45" s="53">
        <v>25127.130714581075</v>
      </c>
      <c r="B45" s="53">
        <v>25723.660605266745</v>
      </c>
      <c r="C45" s="53">
        <v>24507.231041346782</v>
      </c>
      <c r="D45" s="53">
        <v>22708.707216469709</v>
      </c>
      <c r="E45" s="53">
        <v>23842.776375970821</v>
      </c>
      <c r="F45" s="53">
        <v>28858.445949525772</v>
      </c>
      <c r="G45" s="53">
        <v>28441.119542877321</v>
      </c>
      <c r="H45" s="53">
        <v>27656.620183626947</v>
      </c>
      <c r="I45" s="53">
        <v>25147.323645236756</v>
      </c>
      <c r="J45" s="53">
        <v>25186.366562381925</v>
      </c>
      <c r="K45" s="53">
        <v>29195.883341931567</v>
      </c>
      <c r="L45" s="53">
        <v>30626.805002131405</v>
      </c>
      <c r="M45" s="53">
        <v>26506.225498424166</v>
      </c>
      <c r="N45" s="53">
        <v>23244.216627571113</v>
      </c>
      <c r="O45" s="53">
        <v>22042.789388308993</v>
      </c>
      <c r="P45" s="53">
        <v>24062.057453841633</v>
      </c>
      <c r="Q45" s="53">
        <v>23285.938956523634</v>
      </c>
      <c r="R45" s="53">
        <v>27415.833760559653</v>
      </c>
      <c r="S45" s="53">
        <v>25783.904460318692</v>
      </c>
      <c r="T45" s="53">
        <v>25530.782452307907</v>
      </c>
      <c r="U45" s="53">
        <v>27416.71380607906</v>
      </c>
      <c r="V45" s="53">
        <v>27866.022664767181</v>
      </c>
      <c r="W45" s="53">
        <v>28233.461709022085</v>
      </c>
      <c r="X45" s="53">
        <v>27830.739949364852</v>
      </c>
      <c r="Y45" s="53">
        <v>28434.79190780532</v>
      </c>
      <c r="Z45" s="53">
        <v>39785.800010024854</v>
      </c>
      <c r="AA45" s="53">
        <v>34635.878794951925</v>
      </c>
      <c r="AB45" s="53">
        <v>33193.597200300705</v>
      </c>
      <c r="AC45" s="53">
        <v>29255.054964959694</v>
      </c>
      <c r="AD45" s="53">
        <v>25741.407357968448</v>
      </c>
      <c r="AE45" s="53">
        <v>31901.333744978205</v>
      </c>
      <c r="AF45" s="53">
        <v>29556.731503488158</v>
      </c>
      <c r="AG45" s="53">
        <v>28458.17726581233</v>
      </c>
      <c r="AH45" s="53">
        <v>0</v>
      </c>
      <c r="AI45" s="53">
        <v>0</v>
      </c>
      <c r="AJ45" s="53">
        <v>0</v>
      </c>
      <c r="AK45" s="53">
        <v>0</v>
      </c>
      <c r="AL45" s="53">
        <v>0</v>
      </c>
      <c r="AM45" s="53">
        <v>0</v>
      </c>
      <c r="AN45" s="53">
        <v>0</v>
      </c>
      <c r="AO45" s="53">
        <v>0</v>
      </c>
      <c r="AP45" s="53">
        <v>0</v>
      </c>
      <c r="AQ45" s="53">
        <v>0</v>
      </c>
      <c r="AR45" s="53">
        <v>0</v>
      </c>
      <c r="AS45" s="53">
        <v>0</v>
      </c>
      <c r="AT45" s="53">
        <v>0</v>
      </c>
      <c r="AU45" s="53">
        <v>0</v>
      </c>
      <c r="AV45" s="53">
        <v>0</v>
      </c>
      <c r="AW45" s="53">
        <v>0</v>
      </c>
      <c r="AX45" s="53">
        <v>0</v>
      </c>
      <c r="AY45" s="53">
        <v>0</v>
      </c>
      <c r="AZ45" s="53">
        <v>0</v>
      </c>
    </row>
    <row r="46" spans="1:52">
      <c r="A46" s="53">
        <v>25127.130714581075</v>
      </c>
      <c r="B46" s="53">
        <v>24689.058446763811</v>
      </c>
      <c r="C46" s="53">
        <v>23685.705572662962</v>
      </c>
      <c r="D46" s="53">
        <v>22028.190115591016</v>
      </c>
      <c r="E46" s="53">
        <v>19440.114366278398</v>
      </c>
      <c r="F46" s="53">
        <v>24193.303117252915</v>
      </c>
      <c r="G46" s="53">
        <v>21884.52342821925</v>
      </c>
      <c r="H46" s="53">
        <v>19305.844820782164</v>
      </c>
      <c r="I46" s="53">
        <v>18824.995773726907</v>
      </c>
      <c r="J46" s="53">
        <v>17078.846367650374</v>
      </c>
      <c r="K46" s="53">
        <v>18555.01947865721</v>
      </c>
      <c r="L46" s="53">
        <v>16891.438904270701</v>
      </c>
      <c r="M46" s="53">
        <v>14998.513205085128</v>
      </c>
      <c r="N46" s="53">
        <v>16460.112721756865</v>
      </c>
      <c r="O46" s="53">
        <v>15299.061890482375</v>
      </c>
      <c r="P46" s="53">
        <v>19244.851027264041</v>
      </c>
      <c r="Q46" s="53">
        <v>21523.85187797515</v>
      </c>
      <c r="R46" s="53">
        <v>18508.139755433691</v>
      </c>
      <c r="S46" s="53">
        <v>17341.187408187325</v>
      </c>
      <c r="T46" s="53">
        <v>15242.245427264805</v>
      </c>
      <c r="U46" s="53">
        <v>17332.545770407622</v>
      </c>
      <c r="V46" s="53">
        <v>0</v>
      </c>
      <c r="W46" s="53">
        <v>0</v>
      </c>
      <c r="X46" s="53">
        <v>0</v>
      </c>
      <c r="Y46" s="53">
        <v>0</v>
      </c>
      <c r="Z46" s="53">
        <v>0</v>
      </c>
      <c r="AA46" s="53">
        <v>0</v>
      </c>
      <c r="AB46" s="53">
        <v>0</v>
      </c>
      <c r="AC46" s="53">
        <v>0</v>
      </c>
      <c r="AD46" s="53">
        <v>0</v>
      </c>
      <c r="AE46" s="53">
        <v>0</v>
      </c>
      <c r="AF46" s="53">
        <v>0</v>
      </c>
      <c r="AG46" s="53">
        <v>0</v>
      </c>
      <c r="AH46" s="53">
        <v>0</v>
      </c>
      <c r="AI46" s="53">
        <v>0</v>
      </c>
      <c r="AJ46" s="53">
        <v>0</v>
      </c>
      <c r="AK46" s="53">
        <v>0</v>
      </c>
      <c r="AL46" s="53">
        <v>0</v>
      </c>
      <c r="AM46" s="53">
        <v>0</v>
      </c>
      <c r="AN46" s="53">
        <v>0</v>
      </c>
      <c r="AO46" s="53">
        <v>0</v>
      </c>
      <c r="AP46" s="53">
        <v>0</v>
      </c>
      <c r="AQ46" s="53">
        <v>0</v>
      </c>
      <c r="AR46" s="53">
        <v>0</v>
      </c>
      <c r="AS46" s="53">
        <v>0</v>
      </c>
      <c r="AT46" s="53">
        <v>0</v>
      </c>
      <c r="AU46" s="53">
        <v>0</v>
      </c>
      <c r="AV46" s="53">
        <v>0</v>
      </c>
      <c r="AW46" s="53">
        <v>0</v>
      </c>
      <c r="AX46" s="53">
        <v>0</v>
      </c>
      <c r="AY46" s="53">
        <v>0</v>
      </c>
      <c r="AZ46" s="53">
        <v>0</v>
      </c>
    </row>
    <row r="47" spans="1:52">
      <c r="A47" s="53">
        <v>25127.130714581075</v>
      </c>
      <c r="B47" s="53">
        <v>24725.72025067592</v>
      </c>
      <c r="C47" s="53">
        <v>24750.46843640961</v>
      </c>
      <c r="D47" s="53">
        <v>23527.284619653372</v>
      </c>
      <c r="E47" s="53">
        <v>22413.774579055716</v>
      </c>
      <c r="F47" s="53">
        <v>25889.321699296121</v>
      </c>
      <c r="G47" s="53">
        <v>26164.367836933943</v>
      </c>
      <c r="H47" s="53">
        <v>27510.441182113991</v>
      </c>
      <c r="I47" s="53">
        <v>32236.909374964485</v>
      </c>
      <c r="J47" s="53">
        <v>30036.378365904115</v>
      </c>
      <c r="K47" s="53">
        <v>29890.419618464151</v>
      </c>
      <c r="L47" s="53">
        <v>25223.023640852971</v>
      </c>
      <c r="M47" s="53">
        <v>24578.705182351368</v>
      </c>
      <c r="N47" s="53">
        <v>26348.091532772494</v>
      </c>
      <c r="O47" s="53">
        <v>25293.917870717436</v>
      </c>
      <c r="P47" s="53">
        <v>28306.08662974045</v>
      </c>
      <c r="Q47" s="53">
        <v>35477.409856910454</v>
      </c>
      <c r="R47" s="53">
        <v>38279.075897041839</v>
      </c>
      <c r="S47" s="53">
        <v>41289.725569126516</v>
      </c>
      <c r="T47" s="53">
        <v>32814.494636324438</v>
      </c>
      <c r="U47" s="53">
        <v>39898.854663907114</v>
      </c>
      <c r="V47" s="53">
        <v>39331.066704321565</v>
      </c>
      <c r="W47" s="53">
        <v>35565.223731767444</v>
      </c>
      <c r="X47" s="53">
        <v>37143.821223083251</v>
      </c>
      <c r="Y47" s="53">
        <v>0</v>
      </c>
      <c r="Z47" s="53">
        <v>0</v>
      </c>
      <c r="AA47" s="53">
        <v>0</v>
      </c>
      <c r="AB47" s="53">
        <v>0</v>
      </c>
      <c r="AC47" s="53">
        <v>0</v>
      </c>
      <c r="AD47" s="53">
        <v>0</v>
      </c>
      <c r="AE47" s="53">
        <v>0</v>
      </c>
      <c r="AF47" s="53">
        <v>0</v>
      </c>
      <c r="AG47" s="53">
        <v>0</v>
      </c>
      <c r="AH47" s="53">
        <v>0</v>
      </c>
      <c r="AI47" s="53">
        <v>0</v>
      </c>
      <c r="AJ47" s="53">
        <v>0</v>
      </c>
      <c r="AK47" s="53">
        <v>0</v>
      </c>
      <c r="AL47" s="53">
        <v>0</v>
      </c>
      <c r="AM47" s="53">
        <v>0</v>
      </c>
      <c r="AN47" s="53">
        <v>0</v>
      </c>
      <c r="AO47" s="53">
        <v>0</v>
      </c>
      <c r="AP47" s="53">
        <v>0</v>
      </c>
      <c r="AQ47" s="53">
        <v>0</v>
      </c>
      <c r="AR47" s="53">
        <v>0</v>
      </c>
      <c r="AS47" s="53">
        <v>0</v>
      </c>
      <c r="AT47" s="53">
        <v>0</v>
      </c>
      <c r="AU47" s="53">
        <v>0</v>
      </c>
      <c r="AV47" s="53">
        <v>0</v>
      </c>
      <c r="AW47" s="53">
        <v>0</v>
      </c>
      <c r="AX47" s="53">
        <v>0</v>
      </c>
      <c r="AY47" s="53">
        <v>0</v>
      </c>
      <c r="AZ47" s="53">
        <v>0</v>
      </c>
    </row>
    <row r="48" spans="1:52">
      <c r="A48" s="53">
        <v>25127.130714581075</v>
      </c>
      <c r="B48" s="53">
        <v>25403.918467031071</v>
      </c>
      <c r="C48" s="53">
        <v>23291.148995898107</v>
      </c>
      <c r="D48" s="53">
        <v>22742.827239921313</v>
      </c>
      <c r="E48" s="53">
        <v>22917.086815248615</v>
      </c>
      <c r="F48" s="53">
        <v>30472.115280981619</v>
      </c>
      <c r="G48" s="53">
        <v>30888.338467356181</v>
      </c>
      <c r="H48" s="53">
        <v>29707.279357761494</v>
      </c>
      <c r="I48" s="53">
        <v>32905.844201466556</v>
      </c>
      <c r="J48" s="53">
        <v>24524.379711411166</v>
      </c>
      <c r="K48" s="53">
        <v>24899.931400400983</v>
      </c>
      <c r="L48" s="53">
        <v>24574.626017306178</v>
      </c>
      <c r="M48" s="53">
        <v>22041.813174580286</v>
      </c>
      <c r="N48" s="53">
        <v>21919.966933454067</v>
      </c>
      <c r="O48" s="53">
        <v>21298.848792436929</v>
      </c>
      <c r="P48" s="53">
        <v>26249.345149330882</v>
      </c>
      <c r="Q48" s="53">
        <v>27978.534850736978</v>
      </c>
      <c r="R48" s="53">
        <v>26660.083191901089</v>
      </c>
      <c r="S48" s="53">
        <v>24912.995511362784</v>
      </c>
      <c r="T48" s="53">
        <v>20015.223873864106</v>
      </c>
      <c r="U48" s="53">
        <v>23276.453084577595</v>
      </c>
      <c r="V48" s="53">
        <v>21882.8560787116</v>
      </c>
      <c r="W48" s="53">
        <v>20364.531439012957</v>
      </c>
      <c r="X48" s="53">
        <v>21034.550809315555</v>
      </c>
      <c r="Y48" s="53">
        <v>19252.970890215362</v>
      </c>
      <c r="Z48" s="53">
        <v>24758.14917966061</v>
      </c>
      <c r="AA48" s="53">
        <v>24761.230288838851</v>
      </c>
      <c r="AB48" s="53">
        <v>22348.572103019033</v>
      </c>
      <c r="AC48" s="53">
        <v>20390.672523689631</v>
      </c>
      <c r="AD48" s="53">
        <v>20998.735578684347</v>
      </c>
      <c r="AE48" s="53">
        <v>25158.855572807279</v>
      </c>
      <c r="AF48" s="53">
        <v>23247.648768672047</v>
      </c>
      <c r="AG48" s="53">
        <v>17607.790801994299</v>
      </c>
      <c r="AH48" s="53">
        <v>18847.944118514497</v>
      </c>
      <c r="AI48" s="53">
        <v>19251.208796190716</v>
      </c>
      <c r="AJ48" s="53">
        <v>20179.365481804114</v>
      </c>
      <c r="AK48" s="53">
        <v>15907.642400437759</v>
      </c>
      <c r="AL48" s="53">
        <v>0</v>
      </c>
      <c r="AM48" s="53">
        <v>0</v>
      </c>
      <c r="AN48" s="53">
        <v>0</v>
      </c>
      <c r="AO48" s="53">
        <v>0</v>
      </c>
      <c r="AP48" s="53">
        <v>0</v>
      </c>
      <c r="AQ48" s="53">
        <v>0</v>
      </c>
      <c r="AR48" s="53">
        <v>0</v>
      </c>
      <c r="AS48" s="53">
        <v>0</v>
      </c>
      <c r="AT48" s="53">
        <v>0</v>
      </c>
      <c r="AU48" s="53">
        <v>0</v>
      </c>
      <c r="AV48" s="53">
        <v>0</v>
      </c>
      <c r="AW48" s="53">
        <v>0</v>
      </c>
      <c r="AX48" s="53">
        <v>0</v>
      </c>
      <c r="AY48" s="53">
        <v>0</v>
      </c>
      <c r="AZ48" s="53">
        <v>0</v>
      </c>
    </row>
    <row r="49" spans="1:52">
      <c r="A49" s="53">
        <v>25127.130714581075</v>
      </c>
      <c r="B49" s="53">
        <v>23617.997516177271</v>
      </c>
      <c r="C49" s="53">
        <v>23219.934986942953</v>
      </c>
      <c r="D49" s="53">
        <v>25570.763036379183</v>
      </c>
      <c r="E49" s="53">
        <v>24764.521885183894</v>
      </c>
      <c r="F49" s="53">
        <v>31883.586773255211</v>
      </c>
      <c r="G49" s="53">
        <v>27763.346554700263</v>
      </c>
      <c r="H49" s="53">
        <v>23582.44151185521</v>
      </c>
      <c r="I49" s="53">
        <v>24849.157307560636</v>
      </c>
      <c r="J49" s="53">
        <v>18656.241304383049</v>
      </c>
      <c r="K49" s="53">
        <v>15651.761046178448</v>
      </c>
      <c r="L49" s="53">
        <v>14856.341908303088</v>
      </c>
      <c r="M49" s="53">
        <v>14575.794593214332</v>
      </c>
      <c r="N49" s="53">
        <v>13602.872359913748</v>
      </c>
      <c r="O49" s="53">
        <v>12864.681004660515</v>
      </c>
      <c r="P49" s="53">
        <v>17005.907351388443</v>
      </c>
      <c r="Q49" s="53">
        <v>16952.272885413739</v>
      </c>
      <c r="R49" s="53">
        <v>14000.699676287728</v>
      </c>
      <c r="S49" s="53">
        <v>17028.420577870238</v>
      </c>
      <c r="T49" s="53">
        <v>16513.758212377081</v>
      </c>
      <c r="U49" s="53">
        <v>16917.814477273634</v>
      </c>
      <c r="V49" s="53">
        <v>17515.775134410393</v>
      </c>
      <c r="W49" s="53">
        <v>17245.159171241707</v>
      </c>
      <c r="X49" s="53">
        <v>16248.185308472601</v>
      </c>
      <c r="Y49" s="53">
        <v>14975.00676807433</v>
      </c>
      <c r="Z49" s="53">
        <v>20407.025086814658</v>
      </c>
      <c r="AA49" s="53">
        <v>16874.507174474795</v>
      </c>
      <c r="AB49" s="53">
        <v>18096.801836458962</v>
      </c>
      <c r="AC49" s="53">
        <v>20064.821225558298</v>
      </c>
      <c r="AD49" s="53">
        <v>18304.083629966273</v>
      </c>
      <c r="AE49" s="53">
        <v>18649.611005730425</v>
      </c>
      <c r="AF49" s="53">
        <v>14179.900642119415</v>
      </c>
      <c r="AG49" s="53">
        <v>12467.662629636408</v>
      </c>
      <c r="AH49" s="53">
        <v>12081.362510303386</v>
      </c>
      <c r="AI49" s="53">
        <v>11115.589673914375</v>
      </c>
      <c r="AJ49" s="53">
        <v>13400.581041417441</v>
      </c>
      <c r="AK49" s="53">
        <v>13824.974528526938</v>
      </c>
      <c r="AL49" s="53">
        <v>12793.483701467103</v>
      </c>
      <c r="AM49" s="53">
        <v>0</v>
      </c>
      <c r="AN49" s="53">
        <v>0</v>
      </c>
      <c r="AO49" s="53">
        <v>0</v>
      </c>
      <c r="AP49" s="53">
        <v>0</v>
      </c>
      <c r="AQ49" s="53">
        <v>0</v>
      </c>
      <c r="AR49" s="53">
        <v>0</v>
      </c>
      <c r="AS49" s="53">
        <v>0</v>
      </c>
      <c r="AT49" s="53">
        <v>0</v>
      </c>
      <c r="AU49" s="53">
        <v>0</v>
      </c>
      <c r="AV49" s="53">
        <v>0</v>
      </c>
      <c r="AW49" s="53">
        <v>0</v>
      </c>
      <c r="AX49" s="53">
        <v>0</v>
      </c>
      <c r="AY49" s="53">
        <v>0</v>
      </c>
      <c r="AZ49" s="53">
        <v>0</v>
      </c>
    </row>
    <row r="50" spans="1:52">
      <c r="A50" s="53">
        <v>25127.130714581075</v>
      </c>
      <c r="B50" s="53">
        <v>25976.061980359405</v>
      </c>
      <c r="C50" s="53">
        <v>24220.851218311145</v>
      </c>
      <c r="D50" s="53">
        <v>23631.704666863912</v>
      </c>
      <c r="E50" s="53">
        <v>20815.358712245412</v>
      </c>
      <c r="F50" s="53">
        <v>27471.138572176569</v>
      </c>
      <c r="G50" s="53">
        <v>25162.789307206698</v>
      </c>
      <c r="H50" s="53">
        <v>23952.782648030741</v>
      </c>
      <c r="I50" s="53">
        <v>22206.548275370056</v>
      </c>
      <c r="J50" s="53">
        <v>19609.269667381574</v>
      </c>
      <c r="K50" s="53">
        <v>17726.230783881478</v>
      </c>
      <c r="L50" s="53">
        <v>18267.399910830882</v>
      </c>
      <c r="M50" s="53">
        <v>18263.804557382664</v>
      </c>
      <c r="N50" s="53">
        <v>19621.86573526734</v>
      </c>
      <c r="O50" s="53">
        <v>17581.039647043246</v>
      </c>
      <c r="P50" s="53">
        <v>22353.176221643815</v>
      </c>
      <c r="Q50" s="53">
        <v>21400.115482667152</v>
      </c>
      <c r="R50" s="53">
        <v>21166.072294164136</v>
      </c>
      <c r="S50" s="53">
        <v>20905.743189070305</v>
      </c>
      <c r="T50" s="53">
        <v>21927.462391417299</v>
      </c>
      <c r="U50" s="53">
        <v>21161.101441050017</v>
      </c>
      <c r="V50" s="53">
        <v>21125.392241061385</v>
      </c>
      <c r="W50" s="53">
        <v>19537.415115418076</v>
      </c>
      <c r="X50" s="53">
        <v>19834.405321846629</v>
      </c>
      <c r="Y50" s="53">
        <v>19159.966592101231</v>
      </c>
      <c r="Z50" s="53">
        <v>21910.781109506021</v>
      </c>
      <c r="AA50" s="53">
        <v>17508.723537609261</v>
      </c>
      <c r="AB50" s="53">
        <v>17828.84250648482</v>
      </c>
      <c r="AC50" s="53">
        <v>19589.669909843291</v>
      </c>
      <c r="AD50" s="53">
        <v>17728.730899921895</v>
      </c>
      <c r="AE50" s="53">
        <v>20227.897620504868</v>
      </c>
      <c r="AF50" s="53">
        <v>17382.538041076674</v>
      </c>
      <c r="AG50" s="53">
        <v>17846.966416062198</v>
      </c>
      <c r="AH50" s="53">
        <v>17576.782298673515</v>
      </c>
      <c r="AI50" s="53">
        <v>16491.152782844954</v>
      </c>
      <c r="AJ50" s="53">
        <v>18333.659793308707</v>
      </c>
      <c r="AK50" s="53">
        <v>18381.497744011645</v>
      </c>
      <c r="AL50" s="53">
        <v>0</v>
      </c>
      <c r="AM50" s="53">
        <v>0</v>
      </c>
      <c r="AN50" s="53">
        <v>0</v>
      </c>
      <c r="AO50" s="53">
        <v>0</v>
      </c>
      <c r="AP50" s="53">
        <v>0</v>
      </c>
      <c r="AQ50" s="53">
        <v>0</v>
      </c>
      <c r="AR50" s="53">
        <v>0</v>
      </c>
      <c r="AS50" s="53">
        <v>0</v>
      </c>
      <c r="AT50" s="53">
        <v>0</v>
      </c>
      <c r="AU50" s="53">
        <v>0</v>
      </c>
      <c r="AV50" s="53">
        <v>0</v>
      </c>
      <c r="AW50" s="53">
        <v>0</v>
      </c>
      <c r="AX50" s="53">
        <v>0</v>
      </c>
      <c r="AY50" s="53">
        <v>0</v>
      </c>
      <c r="AZ50" s="53">
        <v>0</v>
      </c>
    </row>
    <row r="51" spans="1:52">
      <c r="A51" s="53">
        <v>25127.130714581075</v>
      </c>
      <c r="B51" s="53">
        <v>24360.39284476528</v>
      </c>
      <c r="C51" s="53">
        <v>23881.616891485268</v>
      </c>
      <c r="D51" s="53">
        <v>24325.77183750012</v>
      </c>
      <c r="E51" s="53">
        <v>20472.041507951621</v>
      </c>
      <c r="F51" s="53">
        <v>27359.883088861905</v>
      </c>
      <c r="G51" s="53">
        <v>25884.849141530787</v>
      </c>
      <c r="H51" s="53">
        <v>23917.908118548945</v>
      </c>
      <c r="I51" s="53">
        <v>19904.74652364447</v>
      </c>
      <c r="J51" s="53">
        <v>17975.33936304216</v>
      </c>
      <c r="K51" s="53">
        <v>20278.428001065586</v>
      </c>
      <c r="L51" s="53">
        <v>16446.839285623319</v>
      </c>
      <c r="M51" s="53">
        <v>16861.406404929578</v>
      </c>
      <c r="N51" s="53">
        <v>16151.815430187042</v>
      </c>
      <c r="O51" s="53">
        <v>16444.543301524776</v>
      </c>
      <c r="P51" s="53">
        <v>20626.133183051297</v>
      </c>
      <c r="Q51" s="53">
        <v>23027.827382782096</v>
      </c>
      <c r="R51" s="53">
        <v>18846.745970187301</v>
      </c>
      <c r="S51" s="53">
        <v>18443.945252871861</v>
      </c>
      <c r="T51" s="53">
        <v>17871.46271548442</v>
      </c>
      <c r="U51" s="53">
        <v>19729.095309435386</v>
      </c>
      <c r="V51" s="53">
        <v>21043.97555277028</v>
      </c>
      <c r="W51" s="53">
        <v>22246.765549864838</v>
      </c>
      <c r="X51" s="53">
        <v>22275.504365518715</v>
      </c>
      <c r="Y51" s="53">
        <v>24309.114725439864</v>
      </c>
      <c r="Z51" s="53">
        <v>27058.053643204592</v>
      </c>
      <c r="AA51" s="53">
        <v>23949.921043415998</v>
      </c>
      <c r="AB51" s="53">
        <v>23751.574574815222</v>
      </c>
      <c r="AC51" s="53">
        <v>22496.886203417536</v>
      </c>
      <c r="AD51" s="53">
        <v>20277.443833473848</v>
      </c>
      <c r="AE51" s="53">
        <v>25344.002016480914</v>
      </c>
      <c r="AF51" s="53">
        <v>23818.706159345667</v>
      </c>
      <c r="AG51" s="53">
        <v>19598.256118356385</v>
      </c>
      <c r="AH51" s="53">
        <v>17757.538386727298</v>
      </c>
      <c r="AI51" s="53">
        <v>14364.077860697424</v>
      </c>
      <c r="AJ51" s="53">
        <v>0</v>
      </c>
      <c r="AK51" s="53">
        <v>0</v>
      </c>
      <c r="AL51" s="53">
        <v>0</v>
      </c>
      <c r="AM51" s="53">
        <v>0</v>
      </c>
      <c r="AN51" s="53">
        <v>0</v>
      </c>
      <c r="AO51" s="53">
        <v>0</v>
      </c>
      <c r="AP51" s="53">
        <v>0</v>
      </c>
      <c r="AQ51" s="53">
        <v>0</v>
      </c>
      <c r="AR51" s="53">
        <v>0</v>
      </c>
      <c r="AS51" s="53">
        <v>0</v>
      </c>
      <c r="AT51" s="53">
        <v>0</v>
      </c>
      <c r="AU51" s="53">
        <v>0</v>
      </c>
      <c r="AV51" s="53">
        <v>0</v>
      </c>
      <c r="AW51" s="53">
        <v>0</v>
      </c>
      <c r="AX51" s="53">
        <v>0</v>
      </c>
      <c r="AY51" s="53">
        <v>0</v>
      </c>
      <c r="AZ51" s="53">
        <v>0</v>
      </c>
    </row>
    <row r="52" spans="1:52">
      <c r="A52" s="53">
        <v>25127.130714581075</v>
      </c>
      <c r="B52" s="53">
        <v>26237.506202477132</v>
      </c>
      <c r="C52" s="53">
        <v>26699.776521434691</v>
      </c>
      <c r="D52" s="53">
        <v>26609.181035614583</v>
      </c>
      <c r="E52" s="53">
        <v>29285.258293285984</v>
      </c>
      <c r="F52" s="53">
        <v>31782.727276239551</v>
      </c>
      <c r="G52" s="53">
        <v>32976.463495058051</v>
      </c>
      <c r="H52" s="53">
        <v>25569.932390731588</v>
      </c>
      <c r="I52" s="53">
        <v>25199.575330871634</v>
      </c>
      <c r="J52" s="53">
        <v>24250.443456399622</v>
      </c>
      <c r="K52" s="53">
        <v>19696.930051289703</v>
      </c>
      <c r="L52" s="53">
        <v>19055.34773912331</v>
      </c>
      <c r="M52" s="53">
        <v>15481.154097264527</v>
      </c>
      <c r="N52" s="53">
        <v>17917.343240173435</v>
      </c>
      <c r="O52" s="53">
        <v>18840.509502839763</v>
      </c>
      <c r="P52" s="53">
        <v>25693.761183534934</v>
      </c>
      <c r="Q52" s="53">
        <v>26486.007910519038</v>
      </c>
      <c r="R52" s="53">
        <v>26507.685322321435</v>
      </c>
      <c r="S52" s="53">
        <v>25215.756002712398</v>
      </c>
      <c r="T52" s="53">
        <v>27495.466343132372</v>
      </c>
      <c r="U52" s="53">
        <v>37324.58417939987</v>
      </c>
      <c r="V52" s="53">
        <v>40198.592328745479</v>
      </c>
      <c r="W52" s="53">
        <v>41159.414811155664</v>
      </c>
      <c r="X52" s="53">
        <v>39253.992262070366</v>
      </c>
      <c r="Y52" s="53">
        <v>41630.202780487234</v>
      </c>
      <c r="Z52" s="53">
        <v>45258.734489535695</v>
      </c>
      <c r="AA52" s="53">
        <v>43108.543229495051</v>
      </c>
      <c r="AB52" s="53">
        <v>36530.566270836665</v>
      </c>
      <c r="AC52" s="53">
        <v>35196.109451843571</v>
      </c>
      <c r="AD52" s="53">
        <v>35565.029919514462</v>
      </c>
      <c r="AE52" s="53">
        <v>41868.774131723178</v>
      </c>
      <c r="AF52" s="53">
        <v>43924.474155027172</v>
      </c>
      <c r="AG52" s="53">
        <v>34901.305682214021</v>
      </c>
      <c r="AH52" s="53">
        <v>27508.083622407816</v>
      </c>
      <c r="AI52" s="53">
        <v>29151.504910618281</v>
      </c>
      <c r="AJ52" s="53">
        <v>33846.983890523828</v>
      </c>
      <c r="AK52" s="53">
        <v>33779.270640705588</v>
      </c>
      <c r="AL52" s="53">
        <v>28587.902179264805</v>
      </c>
      <c r="AM52" s="53">
        <v>25678.790248892961</v>
      </c>
      <c r="AN52" s="53">
        <v>24086.759297565008</v>
      </c>
      <c r="AO52" s="53">
        <v>0</v>
      </c>
      <c r="AP52" s="53">
        <v>0</v>
      </c>
      <c r="AQ52" s="53">
        <v>0</v>
      </c>
      <c r="AR52" s="53">
        <v>0</v>
      </c>
      <c r="AS52" s="53">
        <v>0</v>
      </c>
      <c r="AT52" s="53">
        <v>0</v>
      </c>
      <c r="AU52" s="53">
        <v>0</v>
      </c>
      <c r="AV52" s="53">
        <v>0</v>
      </c>
      <c r="AW52" s="53">
        <v>0</v>
      </c>
      <c r="AX52" s="53">
        <v>0</v>
      </c>
      <c r="AY52" s="53">
        <v>0</v>
      </c>
      <c r="AZ52" s="53">
        <v>0</v>
      </c>
    </row>
    <row r="53" spans="1:52">
      <c r="A53" s="53">
        <v>25127.130714581075</v>
      </c>
      <c r="B53" s="53">
        <v>23785.140687631683</v>
      </c>
      <c r="C53" s="53">
        <v>23849.339908034199</v>
      </c>
      <c r="D53" s="53">
        <v>26610.830607943164</v>
      </c>
      <c r="E53" s="53">
        <v>24938.524949751514</v>
      </c>
      <c r="F53" s="53">
        <v>33755.462680997371</v>
      </c>
      <c r="G53" s="53">
        <v>29654.802992415556</v>
      </c>
      <c r="H53" s="53">
        <v>35076.070102507249</v>
      </c>
      <c r="I53" s="53">
        <v>30629.139565703863</v>
      </c>
      <c r="J53" s="53">
        <v>31873.518187137292</v>
      </c>
      <c r="K53" s="53">
        <v>32956.328439011995</v>
      </c>
      <c r="L53" s="53">
        <v>33228.491246984646</v>
      </c>
      <c r="M53" s="53">
        <v>32335.405208135642</v>
      </c>
      <c r="N53" s="53">
        <v>33797.103618940644</v>
      </c>
      <c r="O53" s="53">
        <v>28819.617032879945</v>
      </c>
      <c r="P53" s="53">
        <v>36935.926401607729</v>
      </c>
      <c r="Q53" s="53">
        <v>37646.802193186471</v>
      </c>
      <c r="R53" s="53">
        <v>49881.700785498208</v>
      </c>
      <c r="S53" s="53">
        <v>45315.593653905824</v>
      </c>
      <c r="T53" s="53">
        <v>38179.778626685722</v>
      </c>
      <c r="U53" s="53">
        <v>43110.207488506814</v>
      </c>
      <c r="V53" s="53">
        <v>31019.658650648638</v>
      </c>
      <c r="W53" s="53">
        <v>30600.432971605896</v>
      </c>
      <c r="X53" s="53">
        <v>28833.919706285553</v>
      </c>
      <c r="Y53" s="53">
        <v>27303.263086203075</v>
      </c>
      <c r="Z53" s="53">
        <v>33610.068483310904</v>
      </c>
      <c r="AA53" s="53">
        <v>29767.999801664806</v>
      </c>
      <c r="AB53" s="53">
        <v>32869.388525757226</v>
      </c>
      <c r="AC53" s="53">
        <v>29226.952224064124</v>
      </c>
      <c r="AD53" s="53">
        <v>25196.141497181579</v>
      </c>
      <c r="AE53" s="53">
        <v>0</v>
      </c>
      <c r="AF53" s="53">
        <v>0</v>
      </c>
      <c r="AG53" s="53">
        <v>0</v>
      </c>
      <c r="AH53" s="53">
        <v>0</v>
      </c>
      <c r="AI53" s="53">
        <v>0</v>
      </c>
      <c r="AJ53" s="53">
        <v>0</v>
      </c>
      <c r="AK53" s="53">
        <v>0</v>
      </c>
      <c r="AL53" s="53">
        <v>0</v>
      </c>
      <c r="AM53" s="53">
        <v>0</v>
      </c>
      <c r="AN53" s="53">
        <v>0</v>
      </c>
      <c r="AO53" s="53">
        <v>0</v>
      </c>
      <c r="AP53" s="53">
        <v>0</v>
      </c>
      <c r="AQ53" s="53">
        <v>0</v>
      </c>
      <c r="AR53" s="53">
        <v>0</v>
      </c>
      <c r="AS53" s="53">
        <v>0</v>
      </c>
      <c r="AT53" s="53">
        <v>0</v>
      </c>
      <c r="AU53" s="53">
        <v>0</v>
      </c>
      <c r="AV53" s="53">
        <v>0</v>
      </c>
      <c r="AW53" s="53">
        <v>0</v>
      </c>
      <c r="AX53" s="53">
        <v>0</v>
      </c>
      <c r="AY53" s="53">
        <v>0</v>
      </c>
      <c r="AZ53" s="53">
        <v>0</v>
      </c>
    </row>
    <row r="54" spans="1:52">
      <c r="A54" s="53">
        <v>25127.130714581075</v>
      </c>
      <c r="B54" s="53">
        <v>24984.685934481109</v>
      </c>
      <c r="C54" s="53">
        <v>24374.987087584981</v>
      </c>
      <c r="D54" s="53">
        <v>26743.60134935008</v>
      </c>
      <c r="E54" s="53">
        <v>23833.541704142863</v>
      </c>
      <c r="F54" s="53">
        <v>27811.32870236766</v>
      </c>
      <c r="G54" s="53">
        <v>29792.139283691104</v>
      </c>
      <c r="H54" s="53">
        <v>26260.720074602097</v>
      </c>
      <c r="I54" s="53">
        <v>22458.559149197357</v>
      </c>
      <c r="J54" s="53">
        <v>21178.841155231996</v>
      </c>
      <c r="K54" s="53">
        <v>18394.544778967414</v>
      </c>
      <c r="L54" s="53">
        <v>20645.717170314088</v>
      </c>
      <c r="M54" s="53">
        <v>18646.822801519309</v>
      </c>
      <c r="N54" s="53">
        <v>19826.890268988951</v>
      </c>
      <c r="O54" s="53">
        <v>20383.597819039605</v>
      </c>
      <c r="P54" s="53">
        <v>26785.332604557698</v>
      </c>
      <c r="Q54" s="53">
        <v>21485.810682265394</v>
      </c>
      <c r="R54" s="53">
        <v>19536.551956085535</v>
      </c>
      <c r="S54" s="53">
        <v>22705.184096758017</v>
      </c>
      <c r="T54" s="53">
        <v>20784.436495211452</v>
      </c>
      <c r="U54" s="53">
        <v>22450.854760361733</v>
      </c>
      <c r="V54" s="53">
        <v>22260.323133905225</v>
      </c>
      <c r="W54" s="53">
        <v>20754.344708917546</v>
      </c>
      <c r="X54" s="53">
        <v>20613.513622726306</v>
      </c>
      <c r="Y54" s="53">
        <v>17055.085070035508</v>
      </c>
      <c r="Z54" s="53">
        <v>20966.065100470441</v>
      </c>
      <c r="AA54" s="53">
        <v>23273.671321398691</v>
      </c>
      <c r="AB54" s="53">
        <v>22057.196540692741</v>
      </c>
      <c r="AC54" s="53">
        <v>21022.033791474423</v>
      </c>
      <c r="AD54" s="53">
        <v>18819.187167301061</v>
      </c>
      <c r="AE54" s="53">
        <v>25554.479895653916</v>
      </c>
      <c r="AF54" s="53">
        <v>20061.242322989521</v>
      </c>
      <c r="AG54" s="53">
        <v>15908.502724200267</v>
      </c>
      <c r="AH54" s="53">
        <v>12506.968407002698</v>
      </c>
      <c r="AI54" s="53">
        <v>12286.410277965213</v>
      </c>
      <c r="AJ54" s="53">
        <v>15073.808071780888</v>
      </c>
      <c r="AK54" s="53">
        <v>15689.725815576036</v>
      </c>
      <c r="AL54" s="53">
        <v>13576.060227344678</v>
      </c>
      <c r="AM54" s="53">
        <v>10696.205183594217</v>
      </c>
      <c r="AN54" s="53">
        <v>10518.290599932696</v>
      </c>
      <c r="AO54" s="53">
        <v>9748.7574015805621</v>
      </c>
      <c r="AP54" s="53">
        <v>0</v>
      </c>
      <c r="AQ54" s="53">
        <v>0</v>
      </c>
      <c r="AR54" s="53">
        <v>0</v>
      </c>
      <c r="AS54" s="53">
        <v>0</v>
      </c>
      <c r="AT54" s="53">
        <v>0</v>
      </c>
      <c r="AU54" s="53">
        <v>0</v>
      </c>
      <c r="AV54" s="53">
        <v>0</v>
      </c>
      <c r="AW54" s="53">
        <v>0</v>
      </c>
      <c r="AX54" s="53">
        <v>0</v>
      </c>
      <c r="AY54" s="53">
        <v>0</v>
      </c>
      <c r="AZ54" s="53">
        <v>0</v>
      </c>
    </row>
    <row r="55" spans="1:52">
      <c r="A55" s="53">
        <v>25127.130714581075</v>
      </c>
      <c r="B55" s="53">
        <v>25278.22636572846</v>
      </c>
      <c r="C55" s="53">
        <v>23837.777058135329</v>
      </c>
      <c r="D55" s="53">
        <v>25473.209172841711</v>
      </c>
      <c r="E55" s="53">
        <v>23106.206312496946</v>
      </c>
      <c r="F55" s="53">
        <v>31262.217711938119</v>
      </c>
      <c r="G55" s="53">
        <v>33344.011330518959</v>
      </c>
      <c r="H55" s="53">
        <v>38543.145813114112</v>
      </c>
      <c r="I55" s="53">
        <v>28716.38190530784</v>
      </c>
      <c r="J55" s="53">
        <v>29382.191815317532</v>
      </c>
      <c r="K55" s="53">
        <v>24707.539496097415</v>
      </c>
      <c r="L55" s="53">
        <v>24045.35090244433</v>
      </c>
      <c r="M55" s="53">
        <v>26287.800947047388</v>
      </c>
      <c r="N55" s="53">
        <v>24637.181396959022</v>
      </c>
      <c r="O55" s="53">
        <v>21729.784684347251</v>
      </c>
      <c r="P55" s="53">
        <v>23847.276564594562</v>
      </c>
      <c r="Q55" s="53">
        <v>22173.567490510402</v>
      </c>
      <c r="R55" s="53">
        <v>22584.03993262487</v>
      </c>
      <c r="S55" s="53">
        <v>20859.211319116574</v>
      </c>
      <c r="T55" s="53">
        <v>21285.62812328952</v>
      </c>
      <c r="U55" s="53">
        <v>21679.749124712609</v>
      </c>
      <c r="V55" s="53">
        <v>20157.528135616416</v>
      </c>
      <c r="W55" s="53">
        <v>19930.298609845089</v>
      </c>
      <c r="X55" s="53">
        <v>21544.430301233122</v>
      </c>
      <c r="Y55" s="53">
        <v>17153.967707612665</v>
      </c>
      <c r="Z55" s="53">
        <v>23768.037933731532</v>
      </c>
      <c r="AA55" s="53">
        <v>22311.842694048311</v>
      </c>
      <c r="AB55" s="53">
        <v>23648.320280844026</v>
      </c>
      <c r="AC55" s="53">
        <v>24752.379981545964</v>
      </c>
      <c r="AD55" s="53">
        <v>23189.318551513374</v>
      </c>
      <c r="AE55" s="53">
        <v>28126.864835713444</v>
      </c>
      <c r="AF55" s="53">
        <v>29361.958051880167</v>
      </c>
      <c r="AG55" s="53">
        <v>25627.185079735613</v>
      </c>
      <c r="AH55" s="53">
        <v>21998.660521107679</v>
      </c>
      <c r="AI55" s="53">
        <v>22296.116148355261</v>
      </c>
      <c r="AJ55" s="53">
        <v>31239.144270144447</v>
      </c>
      <c r="AK55" s="53">
        <v>26567.901730635782</v>
      </c>
      <c r="AL55" s="53">
        <v>21483.785110697165</v>
      </c>
      <c r="AM55" s="53">
        <v>0</v>
      </c>
      <c r="AN55" s="53">
        <v>0</v>
      </c>
      <c r="AO55" s="53">
        <v>0</v>
      </c>
      <c r="AP55" s="53">
        <v>0</v>
      </c>
      <c r="AQ55" s="53">
        <v>0</v>
      </c>
      <c r="AR55" s="53">
        <v>0</v>
      </c>
      <c r="AS55" s="53">
        <v>0</v>
      </c>
      <c r="AT55" s="53">
        <v>0</v>
      </c>
      <c r="AU55" s="53">
        <v>0</v>
      </c>
      <c r="AV55" s="53">
        <v>0</v>
      </c>
      <c r="AW55" s="53">
        <v>0</v>
      </c>
      <c r="AX55" s="53">
        <v>0</v>
      </c>
      <c r="AY55" s="53">
        <v>0</v>
      </c>
      <c r="AZ55" s="53">
        <v>0</v>
      </c>
    </row>
    <row r="56" spans="1:52">
      <c r="A56" s="53">
        <v>25127.130714581075</v>
      </c>
      <c r="B56" s="53">
        <v>25107.473923781272</v>
      </c>
      <c r="C56" s="53">
        <v>26037.61276951167</v>
      </c>
      <c r="D56" s="53">
        <v>25246.298540437252</v>
      </c>
      <c r="E56" s="53">
        <v>26973.785878248764</v>
      </c>
      <c r="F56" s="53">
        <v>30027.921230092597</v>
      </c>
      <c r="G56" s="53">
        <v>27765.470004605686</v>
      </c>
      <c r="H56" s="53">
        <v>27072.580963813056</v>
      </c>
      <c r="I56" s="53">
        <v>27720.503045917925</v>
      </c>
      <c r="J56" s="53">
        <v>27275.944997064806</v>
      </c>
      <c r="K56" s="53">
        <v>31933.465831147296</v>
      </c>
      <c r="L56" s="53">
        <v>31999.834685426231</v>
      </c>
      <c r="M56" s="53">
        <v>35833.933578186974</v>
      </c>
      <c r="N56" s="53">
        <v>35998.85366525023</v>
      </c>
      <c r="O56" s="53">
        <v>31961.913979763289</v>
      </c>
      <c r="P56" s="53">
        <v>33925.697005332549</v>
      </c>
      <c r="Q56" s="53">
        <v>35524.114949517316</v>
      </c>
      <c r="R56" s="53">
        <v>36389.295415642518</v>
      </c>
      <c r="S56" s="53">
        <v>32982.559019470886</v>
      </c>
      <c r="T56" s="53">
        <v>30618.036896114125</v>
      </c>
      <c r="U56" s="53">
        <v>35277.547269235103</v>
      </c>
      <c r="V56" s="53">
        <v>31786.882793845351</v>
      </c>
      <c r="W56" s="53">
        <v>28662.233794668598</v>
      </c>
      <c r="X56" s="53">
        <v>27407.43864266299</v>
      </c>
      <c r="Y56" s="53">
        <v>24460.912552796621</v>
      </c>
      <c r="Z56" s="53">
        <v>25826.809315136266</v>
      </c>
      <c r="AA56" s="53">
        <v>24374.694546181221</v>
      </c>
      <c r="AB56" s="53">
        <v>23196.459007342313</v>
      </c>
      <c r="AC56" s="53">
        <v>19300.124764613931</v>
      </c>
      <c r="AD56" s="53">
        <v>15949.114269395939</v>
      </c>
      <c r="AE56" s="53">
        <v>16937.034519412595</v>
      </c>
      <c r="AF56" s="53">
        <v>15680.971156347294</v>
      </c>
      <c r="AG56" s="53">
        <v>14225.934830338687</v>
      </c>
      <c r="AH56" s="53">
        <v>12983.244356100808</v>
      </c>
      <c r="AI56" s="53">
        <v>8311.6525479737902</v>
      </c>
      <c r="AJ56" s="53">
        <v>9200.5084442925872</v>
      </c>
      <c r="AK56" s="53">
        <v>0</v>
      </c>
      <c r="AL56" s="53">
        <v>0</v>
      </c>
      <c r="AM56" s="53">
        <v>0</v>
      </c>
      <c r="AN56" s="53">
        <v>0</v>
      </c>
      <c r="AO56" s="53">
        <v>0</v>
      </c>
      <c r="AP56" s="53">
        <v>0</v>
      </c>
      <c r="AQ56" s="53">
        <v>0</v>
      </c>
      <c r="AR56" s="53">
        <v>0</v>
      </c>
      <c r="AS56" s="53">
        <v>0</v>
      </c>
      <c r="AT56" s="53">
        <v>0</v>
      </c>
      <c r="AU56" s="53">
        <v>0</v>
      </c>
      <c r="AV56" s="53">
        <v>0</v>
      </c>
      <c r="AW56" s="53">
        <v>0</v>
      </c>
      <c r="AX56" s="53">
        <v>0</v>
      </c>
      <c r="AY56" s="53">
        <v>0</v>
      </c>
      <c r="AZ56" s="53">
        <v>0</v>
      </c>
    </row>
    <row r="57" spans="1:52">
      <c r="A57" s="53">
        <v>25127.130714581075</v>
      </c>
      <c r="B57" s="53">
        <v>24521.212808727883</v>
      </c>
      <c r="C57" s="53">
        <v>24278.882418640114</v>
      </c>
      <c r="D57" s="53">
        <v>26873.98315368035</v>
      </c>
      <c r="E57" s="53">
        <v>24718.508940536634</v>
      </c>
      <c r="F57" s="53">
        <v>31880.304387405904</v>
      </c>
      <c r="G57" s="53">
        <v>36330.419953595701</v>
      </c>
      <c r="H57" s="53">
        <v>35287.166302144273</v>
      </c>
      <c r="I57" s="53">
        <v>32452.93062863611</v>
      </c>
      <c r="J57" s="53">
        <v>36125.789101556278</v>
      </c>
      <c r="K57" s="53">
        <v>38683.532896670433</v>
      </c>
      <c r="L57" s="53">
        <v>36327.46178723748</v>
      </c>
      <c r="M57" s="53">
        <v>41463.500508180397</v>
      </c>
      <c r="N57" s="53">
        <v>40369.750297034334</v>
      </c>
      <c r="O57" s="53">
        <v>35452.835485837131</v>
      </c>
      <c r="P57" s="53">
        <v>38942.626116982523</v>
      </c>
      <c r="Q57" s="53">
        <v>34921.053948086876</v>
      </c>
      <c r="R57" s="53">
        <v>31908.622462840824</v>
      </c>
      <c r="S57" s="53">
        <v>32767.598283608051</v>
      </c>
      <c r="T57" s="53">
        <v>32223.985108434048</v>
      </c>
      <c r="U57" s="53">
        <v>44036.958837046281</v>
      </c>
      <c r="V57" s="53">
        <v>45760.894423328093</v>
      </c>
      <c r="W57" s="53">
        <v>41756.387395420134</v>
      </c>
      <c r="X57" s="53">
        <v>43888.349242013901</v>
      </c>
      <c r="Y57" s="53">
        <v>47985.470381999556</v>
      </c>
      <c r="Z57" s="53">
        <v>62594.186534816981</v>
      </c>
      <c r="AA57" s="53">
        <v>60836.109671138409</v>
      </c>
      <c r="AB57" s="53">
        <v>54832.056337194575</v>
      </c>
      <c r="AC57" s="53">
        <v>68521.380536716024</v>
      </c>
      <c r="AD57" s="53">
        <v>69197.475591203969</v>
      </c>
      <c r="AE57" s="53">
        <v>71826.906739080383</v>
      </c>
      <c r="AF57" s="53">
        <v>70854.875620264807</v>
      </c>
      <c r="AG57" s="53">
        <v>70980.987564901952</v>
      </c>
      <c r="AH57" s="53">
        <v>0</v>
      </c>
      <c r="AI57" s="53">
        <v>0</v>
      </c>
      <c r="AJ57" s="53">
        <v>0</v>
      </c>
      <c r="AK57" s="53">
        <v>0</v>
      </c>
      <c r="AL57" s="53">
        <v>0</v>
      </c>
      <c r="AM57" s="53">
        <v>0</v>
      </c>
      <c r="AN57" s="53">
        <v>0</v>
      </c>
      <c r="AO57" s="53">
        <v>0</v>
      </c>
      <c r="AP57" s="53">
        <v>0</v>
      </c>
      <c r="AQ57" s="53">
        <v>0</v>
      </c>
      <c r="AR57" s="53">
        <v>0</v>
      </c>
      <c r="AS57" s="53">
        <v>0</v>
      </c>
      <c r="AT57" s="53">
        <v>0</v>
      </c>
      <c r="AU57" s="53">
        <v>0</v>
      </c>
      <c r="AV57" s="53">
        <v>0</v>
      </c>
      <c r="AW57" s="53">
        <v>0</v>
      </c>
      <c r="AX57" s="53">
        <v>0</v>
      </c>
      <c r="AY57" s="53">
        <v>0</v>
      </c>
      <c r="AZ57" s="53">
        <v>0</v>
      </c>
    </row>
    <row r="58" spans="1:52">
      <c r="A58" s="53">
        <v>25127.130714581075</v>
      </c>
      <c r="B58" s="53">
        <v>24671.633250406452</v>
      </c>
      <c r="C58" s="53">
        <v>23994.159429688196</v>
      </c>
      <c r="D58" s="53">
        <v>20645.946543158934</v>
      </c>
      <c r="E58" s="53">
        <v>19967.814732576699</v>
      </c>
      <c r="F58" s="53">
        <v>25329.61194390474</v>
      </c>
      <c r="G58" s="53">
        <v>26944.032879078077</v>
      </c>
      <c r="H58" s="53">
        <v>29104.740860067177</v>
      </c>
      <c r="I58" s="53">
        <v>30508.311851920585</v>
      </c>
      <c r="J58" s="53">
        <v>33812.701839444664</v>
      </c>
      <c r="K58" s="53">
        <v>35830.753067199694</v>
      </c>
      <c r="L58" s="53">
        <v>34582.8058650405</v>
      </c>
      <c r="M58" s="53">
        <v>37997.505804151951</v>
      </c>
      <c r="N58" s="53">
        <v>36629.722282355491</v>
      </c>
      <c r="O58" s="53">
        <v>34802.092703771355</v>
      </c>
      <c r="P58" s="53">
        <v>48780.237056109218</v>
      </c>
      <c r="Q58" s="53">
        <v>45737.078485119127</v>
      </c>
      <c r="R58" s="53">
        <v>44025.79424556499</v>
      </c>
      <c r="S58" s="53">
        <v>39945.067547519146</v>
      </c>
      <c r="T58" s="53">
        <v>41289.549149459577</v>
      </c>
      <c r="U58" s="53">
        <v>43852.923895856111</v>
      </c>
      <c r="V58" s="53">
        <v>43236.625351906652</v>
      </c>
      <c r="W58" s="53">
        <v>46158.206818888735</v>
      </c>
      <c r="X58" s="53">
        <v>50577.088050583807</v>
      </c>
      <c r="Y58" s="53">
        <v>41857.967580099903</v>
      </c>
      <c r="Z58" s="53">
        <v>69930.509476762803</v>
      </c>
      <c r="AA58" s="53">
        <v>61018.127161432923</v>
      </c>
      <c r="AB58" s="53">
        <v>59280.194607909143</v>
      </c>
      <c r="AC58" s="53">
        <v>59732.518969886034</v>
      </c>
      <c r="AD58" s="53">
        <v>49193.834324206</v>
      </c>
      <c r="AE58" s="53">
        <v>56551.381108680689</v>
      </c>
      <c r="AF58" s="53">
        <v>53311.919885319301</v>
      </c>
      <c r="AG58" s="53">
        <v>54683.784503820541</v>
      </c>
      <c r="AH58" s="53">
        <v>53455.990849145412</v>
      </c>
      <c r="AI58" s="53">
        <v>0</v>
      </c>
      <c r="AJ58" s="53">
        <v>0</v>
      </c>
      <c r="AK58" s="53">
        <v>0</v>
      </c>
      <c r="AL58" s="53">
        <v>0</v>
      </c>
      <c r="AM58" s="53">
        <v>0</v>
      </c>
      <c r="AN58" s="53">
        <v>0</v>
      </c>
      <c r="AO58" s="53">
        <v>0</v>
      </c>
      <c r="AP58" s="53">
        <v>0</v>
      </c>
      <c r="AQ58" s="53">
        <v>0</v>
      </c>
      <c r="AR58" s="53">
        <v>0</v>
      </c>
      <c r="AS58" s="53">
        <v>0</v>
      </c>
      <c r="AT58" s="53">
        <v>0</v>
      </c>
      <c r="AU58" s="53">
        <v>0</v>
      </c>
      <c r="AV58" s="53">
        <v>0</v>
      </c>
      <c r="AW58" s="53">
        <v>0</v>
      </c>
      <c r="AX58" s="53">
        <v>0</v>
      </c>
      <c r="AY58" s="53">
        <v>0</v>
      </c>
      <c r="AZ58" s="53">
        <v>0</v>
      </c>
    </row>
    <row r="59" spans="1:52">
      <c r="A59" s="53">
        <v>25127.130714581075</v>
      </c>
      <c r="B59" s="53">
        <v>25212.712276202332</v>
      </c>
      <c r="C59" s="53">
        <v>22802.975959181123</v>
      </c>
      <c r="D59" s="53">
        <v>20307.149402831594</v>
      </c>
      <c r="E59" s="53">
        <v>19480.699409076427</v>
      </c>
      <c r="F59" s="53">
        <v>25371.07509677859</v>
      </c>
      <c r="G59" s="53">
        <v>27703.924864758319</v>
      </c>
      <c r="H59" s="53">
        <v>24097.536889826224</v>
      </c>
      <c r="I59" s="53">
        <v>23927.773966287808</v>
      </c>
      <c r="J59" s="53">
        <v>23860.542764757178</v>
      </c>
      <c r="K59" s="53">
        <v>26846.63549830062</v>
      </c>
      <c r="L59" s="53">
        <v>24636.075414442101</v>
      </c>
      <c r="M59" s="53">
        <v>28326.294947935527</v>
      </c>
      <c r="N59" s="53">
        <v>27050.2795467998</v>
      </c>
      <c r="O59" s="53">
        <v>27743.413940426617</v>
      </c>
      <c r="P59" s="53">
        <v>36721.456275291217</v>
      </c>
      <c r="Q59" s="53">
        <v>33910.307526185337</v>
      </c>
      <c r="R59" s="53">
        <v>35495.011547522932</v>
      </c>
      <c r="S59" s="53">
        <v>39332.529962425782</v>
      </c>
      <c r="T59" s="53">
        <v>36481.297211691257</v>
      </c>
      <c r="U59" s="53">
        <v>42924.763016694989</v>
      </c>
      <c r="V59" s="53">
        <v>46091.677591250984</v>
      </c>
      <c r="W59" s="53">
        <v>42390.127856183615</v>
      </c>
      <c r="X59" s="53">
        <v>44745.366867780896</v>
      </c>
      <c r="Y59" s="53">
        <v>41612.71521512304</v>
      </c>
      <c r="Z59" s="53">
        <v>48966.13672268411</v>
      </c>
      <c r="AA59" s="53">
        <v>46953.290681983715</v>
      </c>
      <c r="AB59" s="53">
        <v>47634.708040842001</v>
      </c>
      <c r="AC59" s="53">
        <v>44284.69350049409</v>
      </c>
      <c r="AD59" s="53">
        <v>43006.066856219666</v>
      </c>
      <c r="AE59" s="53">
        <v>53182.796264350174</v>
      </c>
      <c r="AF59" s="53">
        <v>53781.843870943929</v>
      </c>
      <c r="AG59" s="53">
        <v>41577.106850205753</v>
      </c>
      <c r="AH59" s="53">
        <v>38538.195377475058</v>
      </c>
      <c r="AI59" s="53">
        <v>35786.224189187858</v>
      </c>
      <c r="AJ59" s="53">
        <v>44662.493206295258</v>
      </c>
      <c r="AK59" s="53">
        <v>41298.342672313869</v>
      </c>
      <c r="AL59" s="53">
        <v>38717.155867356814</v>
      </c>
      <c r="AM59" s="53">
        <v>0</v>
      </c>
      <c r="AN59" s="53">
        <v>0</v>
      </c>
      <c r="AO59" s="53">
        <v>0</v>
      </c>
      <c r="AP59" s="53">
        <v>0</v>
      </c>
      <c r="AQ59" s="53">
        <v>0</v>
      </c>
      <c r="AR59" s="53">
        <v>0</v>
      </c>
      <c r="AS59" s="53">
        <v>0</v>
      </c>
      <c r="AT59" s="53">
        <v>0</v>
      </c>
      <c r="AU59" s="53">
        <v>0</v>
      </c>
      <c r="AV59" s="53">
        <v>0</v>
      </c>
      <c r="AW59" s="53">
        <v>0</v>
      </c>
      <c r="AX59" s="53">
        <v>0</v>
      </c>
      <c r="AY59" s="53">
        <v>0</v>
      </c>
      <c r="AZ59" s="53">
        <v>0</v>
      </c>
    </row>
    <row r="60" spans="1:52">
      <c r="A60" s="53">
        <v>25127.130714581075</v>
      </c>
      <c r="B60" s="53">
        <v>23361.311020861511</v>
      </c>
      <c r="C60" s="53">
        <v>22482.681090500279</v>
      </c>
      <c r="D60" s="53">
        <v>21557.383961699485</v>
      </c>
      <c r="E60" s="53">
        <v>22535.321473749944</v>
      </c>
      <c r="F60" s="53">
        <v>26723.114193305697</v>
      </c>
      <c r="G60" s="53">
        <v>26778.740858225789</v>
      </c>
      <c r="H60" s="53">
        <v>27909.14758920241</v>
      </c>
      <c r="I60" s="53">
        <v>25351.36882090279</v>
      </c>
      <c r="J60" s="53">
        <v>29208.722231497395</v>
      </c>
      <c r="K60" s="53">
        <v>38617.144166032536</v>
      </c>
      <c r="L60" s="53">
        <v>38315.321382017733</v>
      </c>
      <c r="M60" s="53">
        <v>39403.005396578359</v>
      </c>
      <c r="N60" s="53">
        <v>35749.929478476595</v>
      </c>
      <c r="O60" s="53">
        <v>38775.227992380132</v>
      </c>
      <c r="P60" s="53">
        <v>47957.885947467716</v>
      </c>
      <c r="Q60" s="53">
        <v>50213.792566511001</v>
      </c>
      <c r="R60" s="53">
        <v>47339.644580177155</v>
      </c>
      <c r="S60" s="53">
        <v>45008.208898574376</v>
      </c>
      <c r="T60" s="53">
        <v>50616.889517299613</v>
      </c>
      <c r="U60" s="53">
        <v>56495.807159599557</v>
      </c>
      <c r="V60" s="53">
        <v>45876.793802260596</v>
      </c>
      <c r="W60" s="53">
        <v>45686.803021400527</v>
      </c>
      <c r="X60" s="53">
        <v>49025.071572258923</v>
      </c>
      <c r="Y60" s="53">
        <v>45082.402591512611</v>
      </c>
      <c r="Z60" s="53">
        <v>47057.573602868615</v>
      </c>
      <c r="AA60" s="53">
        <v>0</v>
      </c>
      <c r="AB60" s="53">
        <v>0</v>
      </c>
      <c r="AC60" s="53">
        <v>0</v>
      </c>
      <c r="AD60" s="53">
        <v>0</v>
      </c>
      <c r="AE60" s="53">
        <v>0</v>
      </c>
      <c r="AF60" s="53">
        <v>0</v>
      </c>
      <c r="AG60" s="53">
        <v>0</v>
      </c>
      <c r="AH60" s="53">
        <v>0</v>
      </c>
      <c r="AI60" s="53">
        <v>0</v>
      </c>
      <c r="AJ60" s="53">
        <v>0</v>
      </c>
      <c r="AK60" s="53">
        <v>0</v>
      </c>
      <c r="AL60" s="53">
        <v>0</v>
      </c>
      <c r="AM60" s="53">
        <v>0</v>
      </c>
      <c r="AN60" s="53">
        <v>0</v>
      </c>
      <c r="AO60" s="53">
        <v>0</v>
      </c>
      <c r="AP60" s="53">
        <v>0</v>
      </c>
      <c r="AQ60" s="53">
        <v>0</v>
      </c>
      <c r="AR60" s="53">
        <v>0</v>
      </c>
      <c r="AS60" s="53">
        <v>0</v>
      </c>
      <c r="AT60" s="53">
        <v>0</v>
      </c>
      <c r="AU60" s="53">
        <v>0</v>
      </c>
      <c r="AV60" s="53">
        <v>0</v>
      </c>
      <c r="AW60" s="53">
        <v>0</v>
      </c>
      <c r="AX60" s="53">
        <v>0</v>
      </c>
      <c r="AY60" s="53">
        <v>0</v>
      </c>
      <c r="AZ60" s="53">
        <v>0</v>
      </c>
    </row>
    <row r="61" spans="1:52">
      <c r="A61" s="53">
        <v>25127.130714581075</v>
      </c>
      <c r="B61" s="53">
        <v>24116.499659355108</v>
      </c>
      <c r="C61" s="53">
        <v>23446.320275067039</v>
      </c>
      <c r="D61" s="53">
        <v>20467.359771103864</v>
      </c>
      <c r="E61" s="53">
        <v>20043.34347584908</v>
      </c>
      <c r="F61" s="53">
        <v>23388.816422118158</v>
      </c>
      <c r="G61" s="53">
        <v>23649.676506065349</v>
      </c>
      <c r="H61" s="53">
        <v>23107.915537877088</v>
      </c>
      <c r="I61" s="53">
        <v>24659.859555052855</v>
      </c>
      <c r="J61" s="53">
        <v>25046.643039323837</v>
      </c>
      <c r="K61" s="53">
        <v>25466.521232478608</v>
      </c>
      <c r="L61" s="53">
        <v>28979.642123475409</v>
      </c>
      <c r="M61" s="53">
        <v>31547.612851793994</v>
      </c>
      <c r="N61" s="53">
        <v>33903.629659771614</v>
      </c>
      <c r="O61" s="53">
        <v>32396.647603840163</v>
      </c>
      <c r="P61" s="53">
        <v>36417.620372501646</v>
      </c>
      <c r="Q61" s="53">
        <v>37175.341562307214</v>
      </c>
      <c r="R61" s="53">
        <v>36793.435863432846</v>
      </c>
      <c r="S61" s="53">
        <v>35930.627575827028</v>
      </c>
      <c r="T61" s="53">
        <v>33176.580686942776</v>
      </c>
      <c r="U61" s="53">
        <v>39031.949856453932</v>
      </c>
      <c r="V61" s="53">
        <v>35214.095464117396</v>
      </c>
      <c r="W61" s="53">
        <v>36000.666603684869</v>
      </c>
      <c r="X61" s="53">
        <v>32226.426071831735</v>
      </c>
      <c r="Y61" s="53">
        <v>29696.202692093801</v>
      </c>
      <c r="Z61" s="53">
        <v>40409.659567477691</v>
      </c>
      <c r="AA61" s="53">
        <v>40399.523047873125</v>
      </c>
      <c r="AB61" s="53">
        <v>42190.255543535328</v>
      </c>
      <c r="AC61" s="53">
        <v>34611.866941701381</v>
      </c>
      <c r="AD61" s="53">
        <v>33124.143109269891</v>
      </c>
      <c r="AE61" s="53">
        <v>34216.258862198141</v>
      </c>
      <c r="AF61" s="53">
        <v>0</v>
      </c>
      <c r="AG61" s="53">
        <v>0</v>
      </c>
      <c r="AH61" s="53">
        <v>0</v>
      </c>
      <c r="AI61" s="53">
        <v>0</v>
      </c>
      <c r="AJ61" s="53">
        <v>0</v>
      </c>
      <c r="AK61" s="53">
        <v>0</v>
      </c>
      <c r="AL61" s="53">
        <v>0</v>
      </c>
      <c r="AM61" s="53">
        <v>0</v>
      </c>
      <c r="AN61" s="53">
        <v>0</v>
      </c>
      <c r="AO61" s="53">
        <v>0</v>
      </c>
      <c r="AP61" s="53">
        <v>0</v>
      </c>
      <c r="AQ61" s="53">
        <v>0</v>
      </c>
      <c r="AR61" s="53">
        <v>0</v>
      </c>
      <c r="AS61" s="53">
        <v>0</v>
      </c>
      <c r="AT61" s="53">
        <v>0</v>
      </c>
      <c r="AU61" s="53">
        <v>0</v>
      </c>
      <c r="AV61" s="53">
        <v>0</v>
      </c>
      <c r="AW61" s="53">
        <v>0</v>
      </c>
      <c r="AX61" s="53">
        <v>0</v>
      </c>
      <c r="AY61" s="53">
        <v>0</v>
      </c>
      <c r="AZ61" s="53">
        <v>0</v>
      </c>
    </row>
    <row r="62" spans="1:52">
      <c r="A62" s="53">
        <v>25127.130714581075</v>
      </c>
      <c r="B62" s="53">
        <v>25137.239657097925</v>
      </c>
      <c r="C62" s="53">
        <v>26227.310796091602</v>
      </c>
      <c r="D62" s="53">
        <v>24940.494910196379</v>
      </c>
      <c r="E62" s="53">
        <v>26962.598165515221</v>
      </c>
      <c r="F62" s="53">
        <v>32194.511759841425</v>
      </c>
      <c r="G62" s="53">
        <v>28847.09449295362</v>
      </c>
      <c r="H62" s="53">
        <v>27911.392886896425</v>
      </c>
      <c r="I62" s="53">
        <v>22811.504709032815</v>
      </c>
      <c r="J62" s="53">
        <v>28058.702842742368</v>
      </c>
      <c r="K62" s="53">
        <v>32007.396891965574</v>
      </c>
      <c r="L62" s="53">
        <v>32890.603496752818</v>
      </c>
      <c r="M62" s="53">
        <v>31490.99069444439</v>
      </c>
      <c r="N62" s="53">
        <v>34686.394293818346</v>
      </c>
      <c r="O62" s="53">
        <v>31978.151330251891</v>
      </c>
      <c r="P62" s="53">
        <v>37122.442735250035</v>
      </c>
      <c r="Q62" s="53">
        <v>34876.281984405789</v>
      </c>
      <c r="R62" s="53">
        <v>40871.204104594697</v>
      </c>
      <c r="S62" s="53">
        <v>39906.007020791425</v>
      </c>
      <c r="T62" s="53">
        <v>43420.819375111743</v>
      </c>
      <c r="U62" s="53">
        <v>52218.768766216301</v>
      </c>
      <c r="V62" s="53">
        <v>55162.306715377897</v>
      </c>
      <c r="W62" s="53">
        <v>57548.596387415681</v>
      </c>
      <c r="X62" s="53">
        <v>52977.678058554455</v>
      </c>
      <c r="Y62" s="53">
        <v>63218.546045228177</v>
      </c>
      <c r="Z62" s="53">
        <v>68240.273771759224</v>
      </c>
      <c r="AA62" s="53">
        <v>76115.363919527153</v>
      </c>
      <c r="AB62" s="53">
        <v>61678.593792421278</v>
      </c>
      <c r="AC62" s="53">
        <v>53438.34956706626</v>
      </c>
      <c r="AD62" s="53">
        <v>54319.21232772166</v>
      </c>
      <c r="AE62" s="53">
        <v>53845.153625952837</v>
      </c>
      <c r="AF62" s="53">
        <v>52850.858458175644</v>
      </c>
      <c r="AG62" s="53">
        <v>50112.097518185372</v>
      </c>
      <c r="AH62" s="53">
        <v>0</v>
      </c>
      <c r="AI62" s="53">
        <v>0</v>
      </c>
      <c r="AJ62" s="53">
        <v>0</v>
      </c>
      <c r="AK62" s="53">
        <v>0</v>
      </c>
      <c r="AL62" s="53">
        <v>0</v>
      </c>
      <c r="AM62" s="53">
        <v>0</v>
      </c>
      <c r="AN62" s="53">
        <v>0</v>
      </c>
      <c r="AO62" s="53">
        <v>0</v>
      </c>
      <c r="AP62" s="53">
        <v>0</v>
      </c>
      <c r="AQ62" s="53">
        <v>0</v>
      </c>
      <c r="AR62" s="53">
        <v>0</v>
      </c>
      <c r="AS62" s="53">
        <v>0</v>
      </c>
      <c r="AT62" s="53">
        <v>0</v>
      </c>
      <c r="AU62" s="53">
        <v>0</v>
      </c>
      <c r="AV62" s="53">
        <v>0</v>
      </c>
      <c r="AW62" s="53">
        <v>0</v>
      </c>
      <c r="AX62" s="53">
        <v>0</v>
      </c>
      <c r="AY62" s="53">
        <v>0</v>
      </c>
      <c r="AZ62" s="53">
        <v>0</v>
      </c>
    </row>
    <row r="63" spans="1:52">
      <c r="A63" s="53">
        <v>25127.130714581075</v>
      </c>
      <c r="B63" s="53">
        <v>24078.304818204833</v>
      </c>
      <c r="C63" s="53">
        <v>22763.463298181035</v>
      </c>
      <c r="D63" s="53">
        <v>24253.376559225795</v>
      </c>
      <c r="E63" s="53">
        <v>24169.088818620225</v>
      </c>
      <c r="F63" s="53">
        <v>26204.234147711722</v>
      </c>
      <c r="G63" s="53">
        <v>24253.075481372631</v>
      </c>
      <c r="H63" s="53">
        <v>24307.720788051705</v>
      </c>
      <c r="I63" s="53">
        <v>23638.502813123338</v>
      </c>
      <c r="J63" s="53">
        <v>20707.582719553615</v>
      </c>
      <c r="K63" s="53">
        <v>18834.977234795508</v>
      </c>
      <c r="L63" s="53">
        <v>17913.354815572267</v>
      </c>
      <c r="M63" s="53">
        <v>17641.030783558483</v>
      </c>
      <c r="N63" s="53">
        <v>16683.420625450097</v>
      </c>
      <c r="O63" s="53">
        <v>18101.968830285979</v>
      </c>
      <c r="P63" s="53">
        <v>20983.433873571303</v>
      </c>
      <c r="Q63" s="53">
        <v>21108.455012342121</v>
      </c>
      <c r="R63" s="53">
        <v>23076.282774466188</v>
      </c>
      <c r="S63" s="53">
        <v>20117.743461577302</v>
      </c>
      <c r="T63" s="53">
        <v>21821.747780459362</v>
      </c>
      <c r="U63" s="53">
        <v>27837.984423694215</v>
      </c>
      <c r="V63" s="53">
        <v>28715.284071923015</v>
      </c>
      <c r="W63" s="53">
        <v>27720.043624258655</v>
      </c>
      <c r="X63" s="53">
        <v>24907.336833407866</v>
      </c>
      <c r="Y63" s="53">
        <v>23034.365683770546</v>
      </c>
      <c r="Z63" s="53">
        <v>29614.874260439672</v>
      </c>
      <c r="AA63" s="53">
        <v>25967.911748810413</v>
      </c>
      <c r="AB63" s="53">
        <v>26199.773368086811</v>
      </c>
      <c r="AC63" s="53">
        <v>24514.585887747216</v>
      </c>
      <c r="AD63" s="53">
        <v>20156.595041578101</v>
      </c>
      <c r="AE63" s="53">
        <v>19764.189940097425</v>
      </c>
      <c r="AF63" s="53">
        <v>18305.129287079144</v>
      </c>
      <c r="AG63" s="53">
        <v>20957.375373269573</v>
      </c>
      <c r="AH63" s="53">
        <v>0</v>
      </c>
      <c r="AI63" s="53">
        <v>0</v>
      </c>
      <c r="AJ63" s="53">
        <v>0</v>
      </c>
      <c r="AK63" s="53">
        <v>0</v>
      </c>
      <c r="AL63" s="53">
        <v>0</v>
      </c>
      <c r="AM63" s="53">
        <v>0</v>
      </c>
      <c r="AN63" s="53">
        <v>0</v>
      </c>
      <c r="AO63" s="53">
        <v>0</v>
      </c>
      <c r="AP63" s="53">
        <v>0</v>
      </c>
      <c r="AQ63" s="53">
        <v>0</v>
      </c>
      <c r="AR63" s="53">
        <v>0</v>
      </c>
      <c r="AS63" s="53">
        <v>0</v>
      </c>
      <c r="AT63" s="53">
        <v>0</v>
      </c>
      <c r="AU63" s="53">
        <v>0</v>
      </c>
      <c r="AV63" s="53">
        <v>0</v>
      </c>
      <c r="AW63" s="53">
        <v>0</v>
      </c>
      <c r="AX63" s="53">
        <v>0</v>
      </c>
      <c r="AY63" s="53">
        <v>0</v>
      </c>
      <c r="AZ63" s="53">
        <v>0</v>
      </c>
    </row>
    <row r="64" spans="1:52">
      <c r="A64" s="53">
        <v>25127.130714581075</v>
      </c>
      <c r="B64" s="53">
        <v>23217.771565418028</v>
      </c>
      <c r="C64" s="53">
        <v>22909.832874180633</v>
      </c>
      <c r="D64" s="53">
        <v>23924.166006377909</v>
      </c>
      <c r="E64" s="53">
        <v>25887.52204872057</v>
      </c>
      <c r="F64" s="53">
        <v>34696.052592571083</v>
      </c>
      <c r="G64" s="53">
        <v>38384.259716134751</v>
      </c>
      <c r="H64" s="53">
        <v>39863.295255075609</v>
      </c>
      <c r="I64" s="53">
        <v>33099.849548514321</v>
      </c>
      <c r="J64" s="53">
        <v>26027.495701990683</v>
      </c>
      <c r="K64" s="53">
        <v>30956.299079893768</v>
      </c>
      <c r="L64" s="53">
        <v>30376.052167004818</v>
      </c>
      <c r="M64" s="53">
        <v>29359.170648013405</v>
      </c>
      <c r="N64" s="53">
        <v>29217.128757646722</v>
      </c>
      <c r="O64" s="53">
        <v>27049.057690650534</v>
      </c>
      <c r="P64" s="53">
        <v>30034.264383564434</v>
      </c>
      <c r="Q64" s="53">
        <v>28973.808702644765</v>
      </c>
      <c r="R64" s="53">
        <v>34043.054598509712</v>
      </c>
      <c r="S64" s="53">
        <v>33698.85250036604</v>
      </c>
      <c r="T64" s="53">
        <v>31600.974375916885</v>
      </c>
      <c r="U64" s="53">
        <v>34248.669781503704</v>
      </c>
      <c r="V64" s="53">
        <v>35048.069000947311</v>
      </c>
      <c r="W64" s="53">
        <v>34900.61907030351</v>
      </c>
      <c r="X64" s="53">
        <v>35845.149927867591</v>
      </c>
      <c r="Y64" s="53">
        <v>0</v>
      </c>
      <c r="Z64" s="53">
        <v>0</v>
      </c>
      <c r="AA64" s="53">
        <v>0</v>
      </c>
      <c r="AB64" s="53">
        <v>0</v>
      </c>
      <c r="AC64" s="53">
        <v>0</v>
      </c>
      <c r="AD64" s="53">
        <v>0</v>
      </c>
      <c r="AE64" s="53">
        <v>0</v>
      </c>
      <c r="AF64" s="53">
        <v>0</v>
      </c>
      <c r="AG64" s="53">
        <v>0</v>
      </c>
      <c r="AH64" s="53">
        <v>0</v>
      </c>
      <c r="AI64" s="53">
        <v>0</v>
      </c>
      <c r="AJ64" s="53">
        <v>0</v>
      </c>
      <c r="AK64" s="53">
        <v>0</v>
      </c>
      <c r="AL64" s="53">
        <v>0</v>
      </c>
      <c r="AM64" s="53">
        <v>0</v>
      </c>
      <c r="AN64" s="53">
        <v>0</v>
      </c>
      <c r="AO64" s="53">
        <v>0</v>
      </c>
      <c r="AP64" s="53">
        <v>0</v>
      </c>
      <c r="AQ64" s="53">
        <v>0</v>
      </c>
      <c r="AR64" s="53">
        <v>0</v>
      </c>
      <c r="AS64" s="53">
        <v>0</v>
      </c>
      <c r="AT64" s="53">
        <v>0</v>
      </c>
      <c r="AU64" s="53">
        <v>0</v>
      </c>
      <c r="AV64" s="53">
        <v>0</v>
      </c>
      <c r="AW64" s="53">
        <v>0</v>
      </c>
      <c r="AX64" s="53">
        <v>0</v>
      </c>
      <c r="AY64" s="53">
        <v>0</v>
      </c>
      <c r="AZ64" s="53">
        <v>0</v>
      </c>
    </row>
    <row r="65" spans="1:52">
      <c r="A65" s="53">
        <v>25127.130714581075</v>
      </c>
      <c r="B65" s="53">
        <v>25214.917738510758</v>
      </c>
      <c r="C65" s="53">
        <v>25231.929224377163</v>
      </c>
      <c r="D65" s="53">
        <v>22703.457245157184</v>
      </c>
      <c r="E65" s="53">
        <v>23180.253433038521</v>
      </c>
      <c r="F65" s="53">
        <v>30310.812162525974</v>
      </c>
      <c r="G65" s="53">
        <v>28183.568620508857</v>
      </c>
      <c r="H65" s="53">
        <v>31105.033553132103</v>
      </c>
      <c r="I65" s="53">
        <v>27393.414875674207</v>
      </c>
      <c r="J65" s="53">
        <v>21908.427678579919</v>
      </c>
      <c r="K65" s="53">
        <v>23450.755618649637</v>
      </c>
      <c r="L65" s="53">
        <v>21260.918175849827</v>
      </c>
      <c r="M65" s="53">
        <v>18224.250183340177</v>
      </c>
      <c r="N65" s="53">
        <v>18135.792972395706</v>
      </c>
      <c r="O65" s="53">
        <v>16970.519974340303</v>
      </c>
      <c r="P65" s="53">
        <v>20035.252167425497</v>
      </c>
      <c r="Q65" s="53">
        <v>22041.787556417054</v>
      </c>
      <c r="R65" s="53">
        <v>20103.134894326144</v>
      </c>
      <c r="S65" s="53">
        <v>23364.890294963676</v>
      </c>
      <c r="T65" s="53">
        <v>24760.819267823252</v>
      </c>
      <c r="U65" s="53">
        <v>25971.128704784358</v>
      </c>
      <c r="V65" s="53">
        <v>25073.36171805226</v>
      </c>
      <c r="W65" s="53">
        <v>25268.306177947881</v>
      </c>
      <c r="X65" s="53">
        <v>24856.214897455895</v>
      </c>
      <c r="Y65" s="53">
        <v>25672.569033395201</v>
      </c>
      <c r="Z65" s="53">
        <v>35017.515905463719</v>
      </c>
      <c r="AA65" s="53">
        <v>40892.40077952166</v>
      </c>
      <c r="AB65" s="53">
        <v>39778.2228315912</v>
      </c>
      <c r="AC65" s="53">
        <v>39128.799474598476</v>
      </c>
      <c r="AD65" s="53">
        <v>35936.189416643843</v>
      </c>
      <c r="AE65" s="53">
        <v>44319.241319344423</v>
      </c>
      <c r="AF65" s="53">
        <v>41815.194322193594</v>
      </c>
      <c r="AG65" s="53">
        <v>0</v>
      </c>
      <c r="AH65" s="53">
        <v>0</v>
      </c>
      <c r="AI65" s="53">
        <v>0</v>
      </c>
      <c r="AJ65" s="53">
        <v>0</v>
      </c>
      <c r="AK65" s="53">
        <v>0</v>
      </c>
      <c r="AL65" s="53">
        <v>0</v>
      </c>
      <c r="AM65" s="53">
        <v>0</v>
      </c>
      <c r="AN65" s="53">
        <v>0</v>
      </c>
      <c r="AO65" s="53">
        <v>0</v>
      </c>
      <c r="AP65" s="53">
        <v>0</v>
      </c>
      <c r="AQ65" s="53">
        <v>0</v>
      </c>
      <c r="AR65" s="53">
        <v>0</v>
      </c>
      <c r="AS65" s="53">
        <v>0</v>
      </c>
      <c r="AT65" s="53">
        <v>0</v>
      </c>
      <c r="AU65" s="53">
        <v>0</v>
      </c>
      <c r="AV65" s="53">
        <v>0</v>
      </c>
      <c r="AW65" s="53">
        <v>0</v>
      </c>
      <c r="AX65" s="53">
        <v>0</v>
      </c>
      <c r="AY65" s="53">
        <v>0</v>
      </c>
      <c r="AZ65" s="53">
        <v>0</v>
      </c>
    </row>
    <row r="66" spans="1:52">
      <c r="A66" s="53">
        <v>25127.130714581075</v>
      </c>
      <c r="B66" s="53">
        <v>23725.142729521292</v>
      </c>
      <c r="C66" s="53">
        <v>24089.517500805774</v>
      </c>
      <c r="D66" s="53">
        <v>22976.550021360861</v>
      </c>
      <c r="E66" s="53">
        <v>23989.080458099088</v>
      </c>
      <c r="F66" s="53">
        <v>26454.68105784263</v>
      </c>
      <c r="G66" s="53">
        <v>26104.767778277237</v>
      </c>
      <c r="H66" s="53">
        <v>25450.518791732633</v>
      </c>
      <c r="I66" s="53">
        <v>23212.182322010965</v>
      </c>
      <c r="J66" s="53">
        <v>24991.86115874098</v>
      </c>
      <c r="K66" s="53">
        <v>28363.784773213592</v>
      </c>
      <c r="L66" s="53">
        <v>27187.213643719842</v>
      </c>
      <c r="M66" s="53">
        <v>25473.341105318679</v>
      </c>
      <c r="N66" s="53">
        <v>22461.602216392566</v>
      </c>
      <c r="O66" s="53">
        <v>19817.083956945284</v>
      </c>
      <c r="P66" s="53">
        <v>21128.674312572988</v>
      </c>
      <c r="Q66" s="53">
        <v>19861.538222262905</v>
      </c>
      <c r="R66" s="53">
        <v>18160.982120513996</v>
      </c>
      <c r="S66" s="53">
        <v>18979.701208019385</v>
      </c>
      <c r="T66" s="53">
        <v>17444.105858469742</v>
      </c>
      <c r="U66" s="53">
        <v>26738.373987178125</v>
      </c>
      <c r="V66" s="53">
        <v>28812.623602135962</v>
      </c>
      <c r="W66" s="53">
        <v>27542.473664700676</v>
      </c>
      <c r="X66" s="53">
        <v>24438.990166750933</v>
      </c>
      <c r="Y66" s="53">
        <v>21975.601100178428</v>
      </c>
      <c r="Z66" s="53">
        <v>27933.449890459618</v>
      </c>
      <c r="AA66" s="53">
        <v>29002.277003071256</v>
      </c>
      <c r="AB66" s="53">
        <v>0</v>
      </c>
      <c r="AC66" s="53">
        <v>0</v>
      </c>
      <c r="AD66" s="53">
        <v>0</v>
      </c>
      <c r="AE66" s="53">
        <v>0</v>
      </c>
      <c r="AF66" s="53">
        <v>0</v>
      </c>
      <c r="AG66" s="53">
        <v>0</v>
      </c>
      <c r="AH66" s="53">
        <v>0</v>
      </c>
      <c r="AI66" s="53">
        <v>0</v>
      </c>
      <c r="AJ66" s="53">
        <v>0</v>
      </c>
      <c r="AK66" s="53">
        <v>0</v>
      </c>
      <c r="AL66" s="53">
        <v>0</v>
      </c>
      <c r="AM66" s="53">
        <v>0</v>
      </c>
      <c r="AN66" s="53">
        <v>0</v>
      </c>
      <c r="AO66" s="53">
        <v>0</v>
      </c>
      <c r="AP66" s="53">
        <v>0</v>
      </c>
      <c r="AQ66" s="53">
        <v>0</v>
      </c>
      <c r="AR66" s="53">
        <v>0</v>
      </c>
      <c r="AS66" s="53">
        <v>0</v>
      </c>
      <c r="AT66" s="53">
        <v>0</v>
      </c>
      <c r="AU66" s="53">
        <v>0</v>
      </c>
      <c r="AV66" s="53">
        <v>0</v>
      </c>
      <c r="AW66" s="53">
        <v>0</v>
      </c>
      <c r="AX66" s="53">
        <v>0</v>
      </c>
      <c r="AY66" s="53">
        <v>0</v>
      </c>
      <c r="AZ66" s="53">
        <v>0</v>
      </c>
    </row>
    <row r="67" spans="1:52">
      <c r="A67" s="53">
        <v>25127.130714581075</v>
      </c>
      <c r="B67" s="53">
        <v>26202.673653012251</v>
      </c>
      <c r="C67" s="53">
        <v>23814.855113465928</v>
      </c>
      <c r="D67" s="53">
        <v>23777.474433568954</v>
      </c>
      <c r="E67" s="53">
        <v>22036.059798689079</v>
      </c>
      <c r="F67" s="53">
        <v>28296.309663620865</v>
      </c>
      <c r="G67" s="53">
        <v>29704.101061357</v>
      </c>
      <c r="H67" s="53">
        <v>33889.336361791218</v>
      </c>
      <c r="I67" s="53">
        <v>25039.41969110494</v>
      </c>
      <c r="J67" s="53">
        <v>19591.500730585714</v>
      </c>
      <c r="K67" s="53">
        <v>21437.011081357952</v>
      </c>
      <c r="L67" s="53">
        <v>19900.578949135681</v>
      </c>
      <c r="M67" s="53">
        <v>16356.242908108752</v>
      </c>
      <c r="N67" s="53">
        <v>15445.162802522378</v>
      </c>
      <c r="O67" s="53">
        <v>16098.182220280349</v>
      </c>
      <c r="P67" s="53">
        <v>18199.461708241612</v>
      </c>
      <c r="Q67" s="53">
        <v>20469.739037497791</v>
      </c>
      <c r="R67" s="53">
        <v>16444.021589671993</v>
      </c>
      <c r="S67" s="53">
        <v>13988.94285592903</v>
      </c>
      <c r="T67" s="53">
        <v>11554.914029897405</v>
      </c>
      <c r="U67" s="53">
        <v>13461.796105877014</v>
      </c>
      <c r="V67" s="53">
        <v>13903.127319416764</v>
      </c>
      <c r="W67" s="53">
        <v>12731.885510162698</v>
      </c>
      <c r="X67" s="53">
        <v>13308.882992385257</v>
      </c>
      <c r="Y67" s="53">
        <v>11716.435931417485</v>
      </c>
      <c r="Z67" s="53">
        <v>12622.201003791932</v>
      </c>
      <c r="AA67" s="53">
        <v>11859.364580934378</v>
      </c>
      <c r="AB67" s="53">
        <v>9652.6978340672322</v>
      </c>
      <c r="AC67" s="53">
        <v>8864.175003294582</v>
      </c>
      <c r="AD67" s="53">
        <v>7473.2242437128834</v>
      </c>
      <c r="AE67" s="53">
        <v>9084.7848790593307</v>
      </c>
      <c r="AF67" s="53">
        <v>9261.1410497644611</v>
      </c>
      <c r="AG67" s="53">
        <v>7951.7809500142266</v>
      </c>
      <c r="AH67" s="53">
        <v>7715.363799738494</v>
      </c>
      <c r="AI67" s="53">
        <v>6970.3692921096481</v>
      </c>
      <c r="AJ67" s="53">
        <v>9271.285764171289</v>
      </c>
      <c r="AK67" s="53">
        <v>8435.3800669369648</v>
      </c>
      <c r="AL67" s="53">
        <v>7750.9224774486383</v>
      </c>
      <c r="AM67" s="53">
        <v>0</v>
      </c>
      <c r="AN67" s="53">
        <v>0</v>
      </c>
      <c r="AO67" s="53">
        <v>0</v>
      </c>
      <c r="AP67" s="53">
        <v>0</v>
      </c>
      <c r="AQ67" s="53">
        <v>0</v>
      </c>
      <c r="AR67" s="53">
        <v>0</v>
      </c>
      <c r="AS67" s="53">
        <v>0</v>
      </c>
      <c r="AT67" s="53">
        <v>0</v>
      </c>
      <c r="AU67" s="53">
        <v>0</v>
      </c>
      <c r="AV67" s="53">
        <v>0</v>
      </c>
      <c r="AW67" s="53">
        <v>0</v>
      </c>
      <c r="AX67" s="53">
        <v>0</v>
      </c>
      <c r="AY67" s="53">
        <v>0</v>
      </c>
      <c r="AZ67" s="53">
        <v>0</v>
      </c>
    </row>
    <row r="68" spans="1:52">
      <c r="A68" s="53">
        <v>25127.130714581075</v>
      </c>
      <c r="B68" s="53">
        <v>24996.960323942672</v>
      </c>
      <c r="C68" s="53">
        <v>23863.731941885439</v>
      </c>
      <c r="D68" s="53">
        <v>25421.914132358022</v>
      </c>
      <c r="E68" s="53">
        <v>27943.631576622465</v>
      </c>
      <c r="F68" s="53">
        <v>35788.790743674108</v>
      </c>
      <c r="G68" s="53">
        <v>28643.145635503442</v>
      </c>
      <c r="H68" s="53">
        <v>27010.471907900552</v>
      </c>
      <c r="I68" s="53">
        <v>22251.416317486954</v>
      </c>
      <c r="J68" s="53">
        <v>16243.710277801103</v>
      </c>
      <c r="K68" s="53">
        <v>16695.9025822767</v>
      </c>
      <c r="L68" s="53">
        <v>15206.372468378955</v>
      </c>
      <c r="M68" s="53">
        <v>11368.387227458277</v>
      </c>
      <c r="N68" s="53">
        <v>10955.609318961964</v>
      </c>
      <c r="O68" s="53">
        <v>10159.41196056314</v>
      </c>
      <c r="P68" s="53">
        <v>9915.6202108042125</v>
      </c>
      <c r="Q68" s="53">
        <v>9988.9067430947234</v>
      </c>
      <c r="R68" s="53">
        <v>10484.486769045399</v>
      </c>
      <c r="S68" s="53">
        <v>11698.484151547778</v>
      </c>
      <c r="T68" s="53">
        <v>9844.7378617546565</v>
      </c>
      <c r="U68" s="53">
        <v>10486.149172436883</v>
      </c>
      <c r="V68" s="53">
        <v>8751.04373414777</v>
      </c>
      <c r="W68" s="53">
        <v>9935.4934806988513</v>
      </c>
      <c r="X68" s="53">
        <v>8936.2347219607509</v>
      </c>
      <c r="Y68" s="53">
        <v>7900.7438504723514</v>
      </c>
      <c r="Z68" s="53">
        <v>10068.743422243169</v>
      </c>
      <c r="AA68" s="53">
        <v>9050.2961101484361</v>
      </c>
      <c r="AB68" s="53">
        <v>8610.7393597566534</v>
      </c>
      <c r="AC68" s="53">
        <v>8495.7809958315847</v>
      </c>
      <c r="AD68" s="53">
        <v>8567.2281374712184</v>
      </c>
      <c r="AE68" s="53">
        <v>9660.6055940642291</v>
      </c>
      <c r="AF68" s="53">
        <v>10231.104158912856</v>
      </c>
      <c r="AG68" s="53">
        <v>9379.3374052685958</v>
      </c>
      <c r="AH68" s="53">
        <v>9212.3209044325667</v>
      </c>
      <c r="AI68" s="53">
        <v>0</v>
      </c>
      <c r="AJ68" s="53">
        <v>0</v>
      </c>
      <c r="AK68" s="53">
        <v>0</v>
      </c>
      <c r="AL68" s="53">
        <v>0</v>
      </c>
      <c r="AM68" s="53">
        <v>0</v>
      </c>
      <c r="AN68" s="53">
        <v>0</v>
      </c>
      <c r="AO68" s="53">
        <v>0</v>
      </c>
      <c r="AP68" s="53">
        <v>0</v>
      </c>
      <c r="AQ68" s="53">
        <v>0</v>
      </c>
      <c r="AR68" s="53">
        <v>0</v>
      </c>
      <c r="AS68" s="53">
        <v>0</v>
      </c>
      <c r="AT68" s="53">
        <v>0</v>
      </c>
      <c r="AU68" s="53">
        <v>0</v>
      </c>
      <c r="AV68" s="53">
        <v>0</v>
      </c>
      <c r="AW68" s="53">
        <v>0</v>
      </c>
      <c r="AX68" s="53">
        <v>0</v>
      </c>
      <c r="AY68" s="53">
        <v>0</v>
      </c>
      <c r="AZ68" s="53">
        <v>0</v>
      </c>
    </row>
    <row r="69" spans="1:52">
      <c r="A69" s="53">
        <v>25127.130714581075</v>
      </c>
      <c r="B69" s="53">
        <v>24623.815807015402</v>
      </c>
      <c r="C69" s="53">
        <v>25859.876609967345</v>
      </c>
      <c r="D69" s="53">
        <v>26951.960035439712</v>
      </c>
      <c r="E69" s="53">
        <v>26737.416391112547</v>
      </c>
      <c r="F69" s="53">
        <v>34918.197025691836</v>
      </c>
      <c r="G69" s="53">
        <v>32578.439706766752</v>
      </c>
      <c r="H69" s="53">
        <v>39778.230222614053</v>
      </c>
      <c r="I69" s="53">
        <v>37202.637207326523</v>
      </c>
      <c r="J69" s="53">
        <v>40981.15734874054</v>
      </c>
      <c r="K69" s="53">
        <v>45509.992389090068</v>
      </c>
      <c r="L69" s="53">
        <v>40469.367830165967</v>
      </c>
      <c r="M69" s="53">
        <v>40790.243949066535</v>
      </c>
      <c r="N69" s="53">
        <v>45652.628585807804</v>
      </c>
      <c r="O69" s="53">
        <v>44214.703442715516</v>
      </c>
      <c r="P69" s="53">
        <v>52254.366831497959</v>
      </c>
      <c r="Q69" s="53">
        <v>52445.830947923037</v>
      </c>
      <c r="R69" s="53">
        <v>48418.354836192921</v>
      </c>
      <c r="S69" s="53">
        <v>48961.020717217762</v>
      </c>
      <c r="T69" s="53">
        <v>48155.455147211898</v>
      </c>
      <c r="U69" s="53">
        <v>61802.853288124505</v>
      </c>
      <c r="V69" s="53">
        <v>55778.360043813649</v>
      </c>
      <c r="W69" s="53">
        <v>51873.531492178387</v>
      </c>
      <c r="X69" s="53">
        <v>55254.403004752217</v>
      </c>
      <c r="Y69" s="53">
        <v>53117.637692899421</v>
      </c>
      <c r="Z69" s="53">
        <v>69794.780370426641</v>
      </c>
      <c r="AA69" s="53">
        <v>58141.51691868667</v>
      </c>
      <c r="AB69" s="53">
        <v>0</v>
      </c>
      <c r="AC69" s="53">
        <v>0</v>
      </c>
      <c r="AD69" s="53">
        <v>0</v>
      </c>
      <c r="AE69" s="53">
        <v>0</v>
      </c>
      <c r="AF69" s="53">
        <v>0</v>
      </c>
      <c r="AG69" s="53">
        <v>0</v>
      </c>
      <c r="AH69" s="53">
        <v>0</v>
      </c>
      <c r="AI69" s="53">
        <v>0</v>
      </c>
      <c r="AJ69" s="53">
        <v>0</v>
      </c>
      <c r="AK69" s="53">
        <v>0</v>
      </c>
      <c r="AL69" s="53">
        <v>0</v>
      </c>
      <c r="AM69" s="53">
        <v>0</v>
      </c>
      <c r="AN69" s="53">
        <v>0</v>
      </c>
      <c r="AO69" s="53">
        <v>0</v>
      </c>
      <c r="AP69" s="53">
        <v>0</v>
      </c>
      <c r="AQ69" s="53">
        <v>0</v>
      </c>
      <c r="AR69" s="53">
        <v>0</v>
      </c>
      <c r="AS69" s="53">
        <v>0</v>
      </c>
      <c r="AT69" s="53">
        <v>0</v>
      </c>
      <c r="AU69" s="53">
        <v>0</v>
      </c>
      <c r="AV69" s="53">
        <v>0</v>
      </c>
      <c r="AW69" s="53">
        <v>0</v>
      </c>
      <c r="AX69" s="53">
        <v>0</v>
      </c>
      <c r="AY69" s="53">
        <v>0</v>
      </c>
      <c r="AZ69" s="53">
        <v>0</v>
      </c>
    </row>
    <row r="70" spans="1:52">
      <c r="A70" s="53">
        <v>25127.130714581075</v>
      </c>
      <c r="B70" s="53">
        <v>24401.675852918492</v>
      </c>
      <c r="C70" s="53">
        <v>23445.43182550076</v>
      </c>
      <c r="D70" s="53">
        <v>22295.74424308804</v>
      </c>
      <c r="E70" s="53">
        <v>23374.066702449669</v>
      </c>
      <c r="F70" s="53">
        <v>25158.568658555578</v>
      </c>
      <c r="G70" s="53">
        <v>20250.464163866556</v>
      </c>
      <c r="H70" s="53">
        <v>17360.840693034053</v>
      </c>
      <c r="I70" s="53">
        <v>16890.343838020846</v>
      </c>
      <c r="J70" s="53">
        <v>16747.354304718283</v>
      </c>
      <c r="K70" s="53">
        <v>17194.565858902533</v>
      </c>
      <c r="L70" s="53">
        <v>14932.724155585993</v>
      </c>
      <c r="M70" s="53">
        <v>12106.086261458999</v>
      </c>
      <c r="N70" s="53">
        <v>11963.830621395602</v>
      </c>
      <c r="O70" s="53">
        <v>12086.975122375896</v>
      </c>
      <c r="P70" s="53">
        <v>15262.418884261908</v>
      </c>
      <c r="Q70" s="53">
        <v>14126.265018328468</v>
      </c>
      <c r="R70" s="53">
        <v>14551.014169052462</v>
      </c>
      <c r="S70" s="53">
        <v>16181.146347710788</v>
      </c>
      <c r="T70" s="53">
        <v>14836.856467852496</v>
      </c>
      <c r="U70" s="53">
        <v>20090.991346313087</v>
      </c>
      <c r="V70" s="53">
        <v>18193.687344822694</v>
      </c>
      <c r="W70" s="53">
        <v>15981.157437991429</v>
      </c>
      <c r="X70" s="53">
        <v>13471.024916336621</v>
      </c>
      <c r="Y70" s="53">
        <v>15147.382101865494</v>
      </c>
      <c r="Z70" s="53">
        <v>17786.21311458178</v>
      </c>
      <c r="AA70" s="53">
        <v>17017.506601283814</v>
      </c>
      <c r="AB70" s="53">
        <v>16083.240470191919</v>
      </c>
      <c r="AC70" s="53">
        <v>0</v>
      </c>
      <c r="AD70" s="53">
        <v>0</v>
      </c>
      <c r="AE70" s="53">
        <v>0</v>
      </c>
      <c r="AF70" s="53">
        <v>0</v>
      </c>
      <c r="AG70" s="53">
        <v>0</v>
      </c>
      <c r="AH70" s="53">
        <v>0</v>
      </c>
      <c r="AI70" s="53">
        <v>0</v>
      </c>
      <c r="AJ70" s="53">
        <v>0</v>
      </c>
      <c r="AK70" s="53">
        <v>0</v>
      </c>
      <c r="AL70" s="53">
        <v>0</v>
      </c>
      <c r="AM70" s="53">
        <v>0</v>
      </c>
      <c r="AN70" s="53">
        <v>0</v>
      </c>
      <c r="AO70" s="53">
        <v>0</v>
      </c>
      <c r="AP70" s="53">
        <v>0</v>
      </c>
      <c r="AQ70" s="53">
        <v>0</v>
      </c>
      <c r="AR70" s="53">
        <v>0</v>
      </c>
      <c r="AS70" s="53">
        <v>0</v>
      </c>
      <c r="AT70" s="53">
        <v>0</v>
      </c>
      <c r="AU70" s="53">
        <v>0</v>
      </c>
      <c r="AV70" s="53">
        <v>0</v>
      </c>
      <c r="AW70" s="53">
        <v>0</v>
      </c>
      <c r="AX70" s="53">
        <v>0</v>
      </c>
      <c r="AY70" s="53">
        <v>0</v>
      </c>
      <c r="AZ70" s="53">
        <v>0</v>
      </c>
    </row>
    <row r="71" spans="1:52">
      <c r="A71" s="53">
        <v>25127.130714581075</v>
      </c>
      <c r="B71" s="53">
        <v>25446.625590057469</v>
      </c>
      <c r="C71" s="53">
        <v>24238.852544953901</v>
      </c>
      <c r="D71" s="53">
        <v>22827.649113164847</v>
      </c>
      <c r="E71" s="53">
        <v>21883.920630212982</v>
      </c>
      <c r="F71" s="53">
        <v>28541.514469418718</v>
      </c>
      <c r="G71" s="53">
        <v>28866.61261331652</v>
      </c>
      <c r="H71" s="53">
        <v>33917.113057331037</v>
      </c>
      <c r="I71" s="53">
        <v>36091.390702093471</v>
      </c>
      <c r="J71" s="53">
        <v>38902.240881550897</v>
      </c>
      <c r="K71" s="53">
        <v>45896.595586437528</v>
      </c>
      <c r="L71" s="53">
        <v>45444.011795329636</v>
      </c>
      <c r="M71" s="53">
        <v>43494.968952618328</v>
      </c>
      <c r="N71" s="53">
        <v>42845.019337918813</v>
      </c>
      <c r="O71" s="53">
        <v>36015.499515076284</v>
      </c>
      <c r="P71" s="53">
        <v>39326.881379138722</v>
      </c>
      <c r="Q71" s="53">
        <v>41555.763790037454</v>
      </c>
      <c r="R71" s="53">
        <v>45752.066583042964</v>
      </c>
      <c r="S71" s="53">
        <v>45418.587949755223</v>
      </c>
      <c r="T71" s="53">
        <v>47946.072987011321</v>
      </c>
      <c r="U71" s="53">
        <v>58672.592135737425</v>
      </c>
      <c r="V71" s="53">
        <v>44336.750827726784</v>
      </c>
      <c r="W71" s="53">
        <v>45993.820702697769</v>
      </c>
      <c r="X71" s="53">
        <v>49699.400996688797</v>
      </c>
      <c r="Y71" s="53">
        <v>51903.311740213365</v>
      </c>
      <c r="Z71" s="53">
        <v>71220.99101593018</v>
      </c>
      <c r="AA71" s="53">
        <v>63936.737004708033</v>
      </c>
      <c r="AB71" s="53">
        <v>62254.95354198222</v>
      </c>
      <c r="AC71" s="53">
        <v>60527.240512320161</v>
      </c>
      <c r="AD71" s="53">
        <v>59342.991385406975</v>
      </c>
      <c r="AE71" s="53">
        <v>68863.000031611664</v>
      </c>
      <c r="AF71" s="53">
        <v>66012.879249914025</v>
      </c>
      <c r="AG71" s="53">
        <v>66023.566475250147</v>
      </c>
      <c r="AH71" s="53">
        <v>59490.363042566714</v>
      </c>
      <c r="AI71" s="53">
        <v>50474.108898189894</v>
      </c>
      <c r="AJ71" s="53">
        <v>63482.346255665587</v>
      </c>
      <c r="AK71" s="53">
        <v>57147.575297358351</v>
      </c>
      <c r="AL71" s="53">
        <v>0</v>
      </c>
      <c r="AM71" s="53">
        <v>0</v>
      </c>
      <c r="AN71" s="53">
        <v>0</v>
      </c>
      <c r="AO71" s="53">
        <v>0</v>
      </c>
      <c r="AP71" s="53">
        <v>0</v>
      </c>
      <c r="AQ71" s="53">
        <v>0</v>
      </c>
      <c r="AR71" s="53">
        <v>0</v>
      </c>
      <c r="AS71" s="53">
        <v>0</v>
      </c>
      <c r="AT71" s="53">
        <v>0</v>
      </c>
      <c r="AU71" s="53">
        <v>0</v>
      </c>
      <c r="AV71" s="53">
        <v>0</v>
      </c>
      <c r="AW71" s="53">
        <v>0</v>
      </c>
      <c r="AX71" s="53">
        <v>0</v>
      </c>
      <c r="AY71" s="53">
        <v>0</v>
      </c>
      <c r="AZ71" s="53">
        <v>0</v>
      </c>
    </row>
    <row r="72" spans="1:52">
      <c r="A72" s="53">
        <v>25127.130714581075</v>
      </c>
      <c r="B72" s="53">
        <v>23421.869521272696</v>
      </c>
      <c r="C72" s="53">
        <v>22737.376076260171</v>
      </c>
      <c r="D72" s="53">
        <v>23534.92757175001</v>
      </c>
      <c r="E72" s="53">
        <v>22132.344445180792</v>
      </c>
      <c r="F72" s="53">
        <v>27182.765126018778</v>
      </c>
      <c r="G72" s="53">
        <v>28461.666064432353</v>
      </c>
      <c r="H72" s="53">
        <v>29244.967510657516</v>
      </c>
      <c r="I72" s="53">
        <v>32137.538533025727</v>
      </c>
      <c r="J72" s="53">
        <v>26787.101257410683</v>
      </c>
      <c r="K72" s="53">
        <v>22691.153374174704</v>
      </c>
      <c r="L72" s="53">
        <v>22555.038999065579</v>
      </c>
      <c r="M72" s="53">
        <v>24071.864442005146</v>
      </c>
      <c r="N72" s="53">
        <v>24030.135822656019</v>
      </c>
      <c r="O72" s="53">
        <v>21017.292056518796</v>
      </c>
      <c r="P72" s="53">
        <v>26140.871842908888</v>
      </c>
      <c r="Q72" s="53">
        <v>25693.634834634431</v>
      </c>
      <c r="R72" s="53">
        <v>25283.301893700613</v>
      </c>
      <c r="S72" s="53">
        <v>26970.393613620716</v>
      </c>
      <c r="T72" s="53">
        <v>23690.47309943612</v>
      </c>
      <c r="U72" s="53">
        <v>28773.385364170368</v>
      </c>
      <c r="V72" s="53">
        <v>27256.219262007875</v>
      </c>
      <c r="W72" s="53">
        <v>23439.718047674174</v>
      </c>
      <c r="X72" s="53">
        <v>19782.48389299283</v>
      </c>
      <c r="Y72" s="53">
        <v>20437.642332600713</v>
      </c>
      <c r="Z72" s="53">
        <v>24599.163918515282</v>
      </c>
      <c r="AA72" s="53">
        <v>20067.416725500989</v>
      </c>
      <c r="AB72" s="53">
        <v>18301.16835673109</v>
      </c>
      <c r="AC72" s="53">
        <v>16965.162052388758</v>
      </c>
      <c r="AD72" s="53">
        <v>14849.57400968838</v>
      </c>
      <c r="AE72" s="53">
        <v>0</v>
      </c>
      <c r="AF72" s="53">
        <v>0</v>
      </c>
      <c r="AG72" s="53">
        <v>0</v>
      </c>
      <c r="AH72" s="53">
        <v>0</v>
      </c>
      <c r="AI72" s="53">
        <v>0</v>
      </c>
      <c r="AJ72" s="53">
        <v>0</v>
      </c>
      <c r="AK72" s="53">
        <v>0</v>
      </c>
      <c r="AL72" s="53">
        <v>0</v>
      </c>
      <c r="AM72" s="53">
        <v>0</v>
      </c>
      <c r="AN72" s="53">
        <v>0</v>
      </c>
      <c r="AO72" s="53">
        <v>0</v>
      </c>
      <c r="AP72" s="53">
        <v>0</v>
      </c>
      <c r="AQ72" s="53">
        <v>0</v>
      </c>
      <c r="AR72" s="53">
        <v>0</v>
      </c>
      <c r="AS72" s="53">
        <v>0</v>
      </c>
      <c r="AT72" s="53">
        <v>0</v>
      </c>
      <c r="AU72" s="53">
        <v>0</v>
      </c>
      <c r="AV72" s="53">
        <v>0</v>
      </c>
      <c r="AW72" s="53">
        <v>0</v>
      </c>
      <c r="AX72" s="53">
        <v>0</v>
      </c>
      <c r="AY72" s="53">
        <v>0</v>
      </c>
      <c r="AZ72" s="53">
        <v>0</v>
      </c>
    </row>
    <row r="73" spans="1:52">
      <c r="A73" s="53">
        <v>25127.130714581075</v>
      </c>
      <c r="B73" s="53">
        <v>22929.182852571117</v>
      </c>
      <c r="C73" s="53">
        <v>24276.135616657477</v>
      </c>
      <c r="D73" s="53">
        <v>24487.975208186857</v>
      </c>
      <c r="E73" s="53">
        <v>25163.488853285075</v>
      </c>
      <c r="F73" s="53">
        <v>31763.492644998074</v>
      </c>
      <c r="G73" s="53">
        <v>33856.935932237546</v>
      </c>
      <c r="H73" s="53">
        <v>38246.832502949794</v>
      </c>
      <c r="I73" s="53">
        <v>31542.120968646392</v>
      </c>
      <c r="J73" s="53">
        <v>28351.580615443458</v>
      </c>
      <c r="K73" s="53">
        <v>25291.750713559068</v>
      </c>
      <c r="L73" s="53">
        <v>26525.963263142148</v>
      </c>
      <c r="M73" s="53">
        <v>27936.317626785312</v>
      </c>
      <c r="N73" s="53">
        <v>24850.858064606346</v>
      </c>
      <c r="O73" s="53">
        <v>20728.047552469779</v>
      </c>
      <c r="P73" s="53">
        <v>23282.874452309388</v>
      </c>
      <c r="Q73" s="53">
        <v>22522.221205554892</v>
      </c>
      <c r="R73" s="53">
        <v>21166.337837936277</v>
      </c>
      <c r="S73" s="53">
        <v>18058.810882679463</v>
      </c>
      <c r="T73" s="53">
        <v>18365.609809520287</v>
      </c>
      <c r="U73" s="53">
        <v>23990.164247776152</v>
      </c>
      <c r="V73" s="53">
        <v>28077.969911911976</v>
      </c>
      <c r="W73" s="53">
        <v>25756.837565188616</v>
      </c>
      <c r="X73" s="53">
        <v>23253.160136225888</v>
      </c>
      <c r="Y73" s="53">
        <v>17922.343741499979</v>
      </c>
      <c r="Z73" s="53">
        <v>26501.90777246988</v>
      </c>
      <c r="AA73" s="53">
        <v>24753.324418784774</v>
      </c>
      <c r="AB73" s="53">
        <v>21064.559447257168</v>
      </c>
      <c r="AC73" s="53">
        <v>19959.012138255192</v>
      </c>
      <c r="AD73" s="53">
        <v>18329.005396575478</v>
      </c>
      <c r="AE73" s="53">
        <v>18352.817741004568</v>
      </c>
      <c r="AF73" s="53">
        <v>16343.268269485612</v>
      </c>
      <c r="AG73" s="53">
        <v>13352.639382691934</v>
      </c>
      <c r="AH73" s="53">
        <v>12024.319248703519</v>
      </c>
      <c r="AI73" s="53">
        <v>0</v>
      </c>
      <c r="AJ73" s="53">
        <v>0</v>
      </c>
      <c r="AK73" s="53">
        <v>0</v>
      </c>
      <c r="AL73" s="53">
        <v>0</v>
      </c>
      <c r="AM73" s="53">
        <v>0</v>
      </c>
      <c r="AN73" s="53">
        <v>0</v>
      </c>
      <c r="AO73" s="53">
        <v>0</v>
      </c>
      <c r="AP73" s="53">
        <v>0</v>
      </c>
      <c r="AQ73" s="53">
        <v>0</v>
      </c>
      <c r="AR73" s="53">
        <v>0</v>
      </c>
      <c r="AS73" s="53">
        <v>0</v>
      </c>
      <c r="AT73" s="53">
        <v>0</v>
      </c>
      <c r="AU73" s="53">
        <v>0</v>
      </c>
      <c r="AV73" s="53">
        <v>0</v>
      </c>
      <c r="AW73" s="53">
        <v>0</v>
      </c>
      <c r="AX73" s="53">
        <v>0</v>
      </c>
      <c r="AY73" s="53">
        <v>0</v>
      </c>
      <c r="AZ73" s="53">
        <v>0</v>
      </c>
    </row>
    <row r="74" spans="1:52">
      <c r="A74" s="53">
        <v>25127.130714581075</v>
      </c>
      <c r="B74" s="53">
        <v>25503.367504370839</v>
      </c>
      <c r="C74" s="53">
        <v>24735.24960801527</v>
      </c>
      <c r="D74" s="53">
        <v>26737.944608850124</v>
      </c>
      <c r="E74" s="53">
        <v>24223.358598320505</v>
      </c>
      <c r="F74" s="53">
        <v>30075.449991362311</v>
      </c>
      <c r="G74" s="53">
        <v>28571.888286598787</v>
      </c>
      <c r="H74" s="53">
        <v>24807.064910454326</v>
      </c>
      <c r="I74" s="53">
        <v>30695.095036079892</v>
      </c>
      <c r="J74" s="53">
        <v>34496.349762753074</v>
      </c>
      <c r="K74" s="53">
        <v>35235.134449505727</v>
      </c>
      <c r="L74" s="53">
        <v>35753.934695413554</v>
      </c>
      <c r="M74" s="53">
        <v>36365.727985860096</v>
      </c>
      <c r="N74" s="53">
        <v>40117.259778325228</v>
      </c>
      <c r="O74" s="53">
        <v>47258.876846264575</v>
      </c>
      <c r="P74" s="53">
        <v>56425.939591196489</v>
      </c>
      <c r="Q74" s="53">
        <v>52535.698166260569</v>
      </c>
      <c r="R74" s="53">
        <v>49520.00388008399</v>
      </c>
      <c r="S74" s="53">
        <v>50064.79486980167</v>
      </c>
      <c r="T74" s="53">
        <v>44421.269864441645</v>
      </c>
      <c r="U74" s="53">
        <v>44758.553013724275</v>
      </c>
      <c r="V74" s="53">
        <v>41972.085950285109</v>
      </c>
      <c r="W74" s="53">
        <v>39020.875684070845</v>
      </c>
      <c r="X74" s="53">
        <v>33985.009331341091</v>
      </c>
      <c r="Y74" s="53">
        <v>37019.605261454344</v>
      </c>
      <c r="Z74" s="53">
        <v>45147.167144805753</v>
      </c>
      <c r="AA74" s="53">
        <v>42119.397338860734</v>
      </c>
      <c r="AB74" s="53">
        <v>38119.163751949498</v>
      </c>
      <c r="AC74" s="53">
        <v>39368.95066311401</v>
      </c>
      <c r="AD74" s="53">
        <v>35544.674048699308</v>
      </c>
      <c r="AE74" s="53">
        <v>42363.64498030972</v>
      </c>
      <c r="AF74" s="53">
        <v>42018.457092987417</v>
      </c>
      <c r="AG74" s="53">
        <v>38660.722125510307</v>
      </c>
      <c r="AH74" s="53">
        <v>34128.469059361552</v>
      </c>
      <c r="AI74" s="53">
        <v>29190.287655612279</v>
      </c>
      <c r="AJ74" s="53">
        <v>29703.52817121823</v>
      </c>
      <c r="AK74" s="53">
        <v>25720.377085428936</v>
      </c>
      <c r="AL74" s="53">
        <v>18180.627708846449</v>
      </c>
      <c r="AM74" s="53">
        <v>15831.474223876588</v>
      </c>
      <c r="AN74" s="53">
        <v>13926.211774945423</v>
      </c>
      <c r="AO74" s="53">
        <v>0</v>
      </c>
      <c r="AP74" s="53">
        <v>0</v>
      </c>
      <c r="AQ74" s="53">
        <v>0</v>
      </c>
      <c r="AR74" s="53">
        <v>0</v>
      </c>
      <c r="AS74" s="53">
        <v>0</v>
      </c>
      <c r="AT74" s="53">
        <v>0</v>
      </c>
      <c r="AU74" s="53">
        <v>0</v>
      </c>
      <c r="AV74" s="53">
        <v>0</v>
      </c>
      <c r="AW74" s="53">
        <v>0</v>
      </c>
      <c r="AX74" s="53">
        <v>0</v>
      </c>
      <c r="AY74" s="53">
        <v>0</v>
      </c>
      <c r="AZ74" s="53">
        <v>0</v>
      </c>
    </row>
    <row r="75" spans="1:52">
      <c r="A75" s="53">
        <v>25127.130714581075</v>
      </c>
      <c r="B75" s="53">
        <v>23108.832502434023</v>
      </c>
      <c r="C75" s="53">
        <v>20690.517440418524</v>
      </c>
      <c r="D75" s="53">
        <v>18180.903201303016</v>
      </c>
      <c r="E75" s="53">
        <v>19069.44229603295</v>
      </c>
      <c r="F75" s="53">
        <v>23571.092198265047</v>
      </c>
      <c r="G75" s="53">
        <v>23147.605715524725</v>
      </c>
      <c r="H75" s="53">
        <v>24602.388620613456</v>
      </c>
      <c r="I75" s="53">
        <v>24663.667767489263</v>
      </c>
      <c r="J75" s="53">
        <v>19470.074992918388</v>
      </c>
      <c r="K75" s="53">
        <v>21528.129772418361</v>
      </c>
      <c r="L75" s="53">
        <v>22249.244832319804</v>
      </c>
      <c r="M75" s="53">
        <v>22745.430349675771</v>
      </c>
      <c r="N75" s="53">
        <v>25823.085377752159</v>
      </c>
      <c r="O75" s="53">
        <v>21151.476678390514</v>
      </c>
      <c r="P75" s="53">
        <v>24043.679952793391</v>
      </c>
      <c r="Q75" s="53">
        <v>23736.158708919203</v>
      </c>
      <c r="R75" s="53">
        <v>24439.71199496137</v>
      </c>
      <c r="S75" s="53">
        <v>28482.297629428933</v>
      </c>
      <c r="T75" s="53">
        <v>28074.246930520072</v>
      </c>
      <c r="U75" s="53">
        <v>0</v>
      </c>
      <c r="V75" s="53">
        <v>0</v>
      </c>
      <c r="W75" s="53">
        <v>0</v>
      </c>
      <c r="X75" s="53">
        <v>0</v>
      </c>
      <c r="Y75" s="53">
        <v>0</v>
      </c>
      <c r="Z75" s="53">
        <v>0</v>
      </c>
      <c r="AA75" s="53">
        <v>0</v>
      </c>
      <c r="AB75" s="53">
        <v>0</v>
      </c>
      <c r="AC75" s="53">
        <v>0</v>
      </c>
      <c r="AD75" s="53">
        <v>0</v>
      </c>
      <c r="AE75" s="53">
        <v>0</v>
      </c>
      <c r="AF75" s="53">
        <v>0</v>
      </c>
      <c r="AG75" s="53">
        <v>0</v>
      </c>
      <c r="AH75" s="53">
        <v>0</v>
      </c>
      <c r="AI75" s="53">
        <v>0</v>
      </c>
      <c r="AJ75" s="53">
        <v>0</v>
      </c>
      <c r="AK75" s="53">
        <v>0</v>
      </c>
      <c r="AL75" s="53">
        <v>0</v>
      </c>
      <c r="AM75" s="53">
        <v>0</v>
      </c>
      <c r="AN75" s="53">
        <v>0</v>
      </c>
      <c r="AO75" s="53">
        <v>0</v>
      </c>
      <c r="AP75" s="53">
        <v>0</v>
      </c>
      <c r="AQ75" s="53">
        <v>0</v>
      </c>
      <c r="AR75" s="53">
        <v>0</v>
      </c>
      <c r="AS75" s="53">
        <v>0</v>
      </c>
      <c r="AT75" s="53">
        <v>0</v>
      </c>
      <c r="AU75" s="53">
        <v>0</v>
      </c>
      <c r="AV75" s="53">
        <v>0</v>
      </c>
      <c r="AW75" s="53">
        <v>0</v>
      </c>
      <c r="AX75" s="53">
        <v>0</v>
      </c>
      <c r="AY75" s="53">
        <v>0</v>
      </c>
      <c r="AZ75" s="53">
        <v>0</v>
      </c>
    </row>
    <row r="76" spans="1:52">
      <c r="A76" s="53">
        <v>25127.130714581075</v>
      </c>
      <c r="B76" s="53">
        <v>25128.210809631164</v>
      </c>
      <c r="C76" s="53">
        <v>23408.518683717757</v>
      </c>
      <c r="D76" s="53">
        <v>21427.547998567141</v>
      </c>
      <c r="E76" s="53">
        <v>21663.197157381241</v>
      </c>
      <c r="F76" s="53">
        <v>24033.061786316794</v>
      </c>
      <c r="G76" s="53">
        <v>21964.852323398478</v>
      </c>
      <c r="H76" s="53">
        <v>21554.968599414839</v>
      </c>
      <c r="I76" s="53">
        <v>22937.339172096275</v>
      </c>
      <c r="J76" s="53">
        <v>22753.28308402959</v>
      </c>
      <c r="K76" s="53">
        <v>19754.736466259103</v>
      </c>
      <c r="L76" s="53">
        <v>17887.812804259782</v>
      </c>
      <c r="M76" s="53">
        <v>20247.69666218603</v>
      </c>
      <c r="N76" s="53">
        <v>16540.574536580309</v>
      </c>
      <c r="O76" s="53">
        <v>14988.206708662601</v>
      </c>
      <c r="P76" s="53">
        <v>17973.025999540907</v>
      </c>
      <c r="Q76" s="53">
        <v>16396.568545416107</v>
      </c>
      <c r="R76" s="53">
        <v>15993.696799475867</v>
      </c>
      <c r="S76" s="53">
        <v>14900.091356035333</v>
      </c>
      <c r="T76" s="53">
        <v>17814.578774371766</v>
      </c>
      <c r="U76" s="53">
        <v>22936.44989911166</v>
      </c>
      <c r="V76" s="53">
        <v>27488.472060778397</v>
      </c>
      <c r="W76" s="53">
        <v>21912.505706459498</v>
      </c>
      <c r="X76" s="53">
        <v>20225.428042529962</v>
      </c>
      <c r="Y76" s="53">
        <v>20002.557527989924</v>
      </c>
      <c r="Z76" s="53">
        <v>23081.115527020553</v>
      </c>
      <c r="AA76" s="53">
        <v>21268.372431162643</v>
      </c>
      <c r="AB76" s="53">
        <v>19975.635949643776</v>
      </c>
      <c r="AC76" s="53">
        <v>20549.335842184992</v>
      </c>
      <c r="AD76" s="53">
        <v>19076.529294651882</v>
      </c>
      <c r="AE76" s="53">
        <v>0</v>
      </c>
      <c r="AF76" s="53">
        <v>0</v>
      </c>
      <c r="AG76" s="53">
        <v>0</v>
      </c>
      <c r="AH76" s="53">
        <v>0</v>
      </c>
      <c r="AI76" s="53">
        <v>0</v>
      </c>
      <c r="AJ76" s="53">
        <v>0</v>
      </c>
      <c r="AK76" s="53">
        <v>0</v>
      </c>
      <c r="AL76" s="53">
        <v>0</v>
      </c>
      <c r="AM76" s="53">
        <v>0</v>
      </c>
      <c r="AN76" s="53">
        <v>0</v>
      </c>
      <c r="AO76" s="53">
        <v>0</v>
      </c>
      <c r="AP76" s="53">
        <v>0</v>
      </c>
      <c r="AQ76" s="53">
        <v>0</v>
      </c>
      <c r="AR76" s="53">
        <v>0</v>
      </c>
      <c r="AS76" s="53">
        <v>0</v>
      </c>
      <c r="AT76" s="53">
        <v>0</v>
      </c>
      <c r="AU76" s="53">
        <v>0</v>
      </c>
      <c r="AV76" s="53">
        <v>0</v>
      </c>
      <c r="AW76" s="53">
        <v>0</v>
      </c>
      <c r="AX76" s="53">
        <v>0</v>
      </c>
      <c r="AY76" s="53">
        <v>0</v>
      </c>
      <c r="AZ76" s="53">
        <v>0</v>
      </c>
    </row>
    <row r="77" spans="1:52">
      <c r="A77" s="53">
        <v>25127.130714581075</v>
      </c>
      <c r="B77" s="53">
        <v>25733.485752466291</v>
      </c>
      <c r="C77" s="53">
        <v>22788.324073173098</v>
      </c>
      <c r="D77" s="53">
        <v>22940.140500446036</v>
      </c>
      <c r="E77" s="53">
        <v>24962.640146943846</v>
      </c>
      <c r="F77" s="53">
        <v>31766.059734876479</v>
      </c>
      <c r="G77" s="53">
        <v>32281.911082040682</v>
      </c>
      <c r="H77" s="53">
        <v>37915.306643394681</v>
      </c>
      <c r="I77" s="53">
        <v>37521.143259440469</v>
      </c>
      <c r="J77" s="53">
        <v>43131.357084998192</v>
      </c>
      <c r="K77" s="53">
        <v>43821.607232042996</v>
      </c>
      <c r="L77" s="53">
        <v>44956.413883724686</v>
      </c>
      <c r="M77" s="53">
        <v>42943.667300892557</v>
      </c>
      <c r="N77" s="53">
        <v>44033.721201492583</v>
      </c>
      <c r="O77" s="53">
        <v>46024.83946004208</v>
      </c>
      <c r="P77" s="53">
        <v>58105.355929485355</v>
      </c>
      <c r="Q77" s="53">
        <v>53913.351343739407</v>
      </c>
      <c r="R77" s="53">
        <v>51676.374670216086</v>
      </c>
      <c r="S77" s="53">
        <v>46067.32988765114</v>
      </c>
      <c r="T77" s="53">
        <v>46689.258114083292</v>
      </c>
      <c r="U77" s="53">
        <v>61951.511477607215</v>
      </c>
      <c r="V77" s="53">
        <v>53019.279202759666</v>
      </c>
      <c r="W77" s="53">
        <v>48651.854847570132</v>
      </c>
      <c r="X77" s="53">
        <v>42861.319857887771</v>
      </c>
      <c r="Y77" s="53">
        <v>42096.275130367372</v>
      </c>
      <c r="Z77" s="53">
        <v>53605.261298992642</v>
      </c>
      <c r="AA77" s="53">
        <v>50808.612455486946</v>
      </c>
      <c r="AB77" s="53">
        <v>48994.975511524535</v>
      </c>
      <c r="AC77" s="53">
        <v>43830.008009715071</v>
      </c>
      <c r="AD77" s="53">
        <v>40217.225818379469</v>
      </c>
      <c r="AE77" s="53">
        <v>46663.459697514147</v>
      </c>
      <c r="AF77" s="53">
        <v>47537.063817939706</v>
      </c>
      <c r="AG77" s="53">
        <v>43709.310970663711</v>
      </c>
      <c r="AH77" s="53">
        <v>35786.10728307387</v>
      </c>
      <c r="AI77" s="53">
        <v>31179.189373514615</v>
      </c>
      <c r="AJ77" s="53">
        <v>36059.298811503482</v>
      </c>
      <c r="AK77" s="53">
        <v>0</v>
      </c>
      <c r="AL77" s="53">
        <v>0</v>
      </c>
      <c r="AM77" s="53">
        <v>0</v>
      </c>
      <c r="AN77" s="53">
        <v>0</v>
      </c>
      <c r="AO77" s="53">
        <v>0</v>
      </c>
      <c r="AP77" s="53">
        <v>0</v>
      </c>
      <c r="AQ77" s="53">
        <v>0</v>
      </c>
      <c r="AR77" s="53">
        <v>0</v>
      </c>
      <c r="AS77" s="53">
        <v>0</v>
      </c>
      <c r="AT77" s="53">
        <v>0</v>
      </c>
      <c r="AU77" s="53">
        <v>0</v>
      </c>
      <c r="AV77" s="53">
        <v>0</v>
      </c>
      <c r="AW77" s="53">
        <v>0</v>
      </c>
      <c r="AX77" s="53">
        <v>0</v>
      </c>
      <c r="AY77" s="53">
        <v>0</v>
      </c>
      <c r="AZ77" s="53">
        <v>0</v>
      </c>
    </row>
    <row r="78" spans="1:52">
      <c r="A78" s="53">
        <v>25127.130714581075</v>
      </c>
      <c r="B78" s="53">
        <v>26242.980094446884</v>
      </c>
      <c r="C78" s="53">
        <v>25568.888909517049</v>
      </c>
      <c r="D78" s="53">
        <v>25040.246650050791</v>
      </c>
      <c r="E78" s="53">
        <v>23582.302653070819</v>
      </c>
      <c r="F78" s="53">
        <v>29737.503630271385</v>
      </c>
      <c r="G78" s="53">
        <v>26096.535895655703</v>
      </c>
      <c r="H78" s="53">
        <v>25018.992899891873</v>
      </c>
      <c r="I78" s="53">
        <v>25051.817297637517</v>
      </c>
      <c r="J78" s="53">
        <v>25128.369252688044</v>
      </c>
      <c r="K78" s="53">
        <v>28327.518062082378</v>
      </c>
      <c r="L78" s="53">
        <v>26457.075076270881</v>
      </c>
      <c r="M78" s="53">
        <v>23761.85741571226</v>
      </c>
      <c r="N78" s="53">
        <v>19354.851046641867</v>
      </c>
      <c r="O78" s="53">
        <v>20770.660677108968</v>
      </c>
      <c r="P78" s="53">
        <v>26096.353174214582</v>
      </c>
      <c r="Q78" s="53">
        <v>23618.690115158392</v>
      </c>
      <c r="R78" s="53">
        <v>19202.601756385637</v>
      </c>
      <c r="S78" s="53">
        <v>19948.409924241467</v>
      </c>
      <c r="T78" s="53">
        <v>20169.911600330175</v>
      </c>
      <c r="U78" s="53">
        <v>20520.450053109387</v>
      </c>
      <c r="V78" s="53">
        <v>21442.141800369296</v>
      </c>
      <c r="W78" s="53">
        <v>19987.205075392085</v>
      </c>
      <c r="X78" s="53">
        <v>20370.75950004956</v>
      </c>
      <c r="Y78" s="53">
        <v>21368.781290393814</v>
      </c>
      <c r="Z78" s="53">
        <v>26035.746937873759</v>
      </c>
      <c r="AA78" s="53">
        <v>22810.245784797022</v>
      </c>
      <c r="AB78" s="53">
        <v>23134.161789133563</v>
      </c>
      <c r="AC78" s="53">
        <v>20559.684824218191</v>
      </c>
      <c r="AD78" s="53">
        <v>15607.129336445112</v>
      </c>
      <c r="AE78" s="53">
        <v>15120.161320634686</v>
      </c>
      <c r="AF78" s="53">
        <v>11737.478902982764</v>
      </c>
      <c r="AG78" s="53">
        <v>0</v>
      </c>
      <c r="AH78" s="53">
        <v>0</v>
      </c>
      <c r="AI78" s="53">
        <v>0</v>
      </c>
      <c r="AJ78" s="53">
        <v>0</v>
      </c>
      <c r="AK78" s="53">
        <v>0</v>
      </c>
      <c r="AL78" s="53">
        <v>0</v>
      </c>
      <c r="AM78" s="53">
        <v>0</v>
      </c>
      <c r="AN78" s="53">
        <v>0</v>
      </c>
      <c r="AO78" s="53">
        <v>0</v>
      </c>
      <c r="AP78" s="53">
        <v>0</v>
      </c>
      <c r="AQ78" s="53">
        <v>0</v>
      </c>
      <c r="AR78" s="53">
        <v>0</v>
      </c>
      <c r="AS78" s="53">
        <v>0</v>
      </c>
      <c r="AT78" s="53">
        <v>0</v>
      </c>
      <c r="AU78" s="53">
        <v>0</v>
      </c>
      <c r="AV78" s="53">
        <v>0</v>
      </c>
      <c r="AW78" s="53">
        <v>0</v>
      </c>
      <c r="AX78" s="53">
        <v>0</v>
      </c>
      <c r="AY78" s="53">
        <v>0</v>
      </c>
      <c r="AZ78" s="53">
        <v>0</v>
      </c>
    </row>
    <row r="79" spans="1:52">
      <c r="A79" s="53">
        <v>25127.130714581075</v>
      </c>
      <c r="B79" s="53">
        <v>24474.50330001457</v>
      </c>
      <c r="C79" s="53">
        <v>22539.55958284243</v>
      </c>
      <c r="D79" s="53">
        <v>21583.847808726117</v>
      </c>
      <c r="E79" s="53">
        <v>22161.935029107597</v>
      </c>
      <c r="F79" s="53">
        <v>28968.01323491631</v>
      </c>
      <c r="G79" s="53">
        <v>27220.010566991496</v>
      </c>
      <c r="H79" s="53">
        <v>26727.499880398296</v>
      </c>
      <c r="I79" s="53">
        <v>25905.564773425947</v>
      </c>
      <c r="J79" s="53">
        <v>26634.64580635359</v>
      </c>
      <c r="K79" s="53">
        <v>20835.556629222567</v>
      </c>
      <c r="L79" s="53">
        <v>22712.337526020325</v>
      </c>
      <c r="M79" s="53">
        <v>21184.927817788444</v>
      </c>
      <c r="N79" s="53">
        <v>19894.588039084127</v>
      </c>
      <c r="O79" s="53">
        <v>21925.220905583868</v>
      </c>
      <c r="P79" s="53">
        <v>26280.571174783116</v>
      </c>
      <c r="Q79" s="53">
        <v>23821.678514539304</v>
      </c>
      <c r="R79" s="53">
        <v>25495.86561459324</v>
      </c>
      <c r="S79" s="53">
        <v>29639.634573371022</v>
      </c>
      <c r="T79" s="53">
        <v>27788.233124571147</v>
      </c>
      <c r="U79" s="53">
        <v>28912.383321499019</v>
      </c>
      <c r="V79" s="53">
        <v>22220.632706120978</v>
      </c>
      <c r="W79" s="53">
        <v>23469.31783398104</v>
      </c>
      <c r="X79" s="53">
        <v>20634.77361600706</v>
      </c>
      <c r="Y79" s="53">
        <v>23217.386495153019</v>
      </c>
      <c r="Z79" s="53">
        <v>0</v>
      </c>
      <c r="AA79" s="53">
        <v>0</v>
      </c>
      <c r="AB79" s="53">
        <v>0</v>
      </c>
      <c r="AC79" s="53">
        <v>0</v>
      </c>
      <c r="AD79" s="53">
        <v>0</v>
      </c>
      <c r="AE79" s="53">
        <v>0</v>
      </c>
      <c r="AF79" s="53">
        <v>0</v>
      </c>
      <c r="AG79" s="53">
        <v>0</v>
      </c>
      <c r="AH79" s="53">
        <v>0</v>
      </c>
      <c r="AI79" s="53">
        <v>0</v>
      </c>
      <c r="AJ79" s="53">
        <v>0</v>
      </c>
      <c r="AK79" s="53">
        <v>0</v>
      </c>
      <c r="AL79" s="53">
        <v>0</v>
      </c>
      <c r="AM79" s="53">
        <v>0</v>
      </c>
      <c r="AN79" s="53">
        <v>0</v>
      </c>
      <c r="AO79" s="53">
        <v>0</v>
      </c>
      <c r="AP79" s="53">
        <v>0</v>
      </c>
      <c r="AQ79" s="53">
        <v>0</v>
      </c>
      <c r="AR79" s="53">
        <v>0</v>
      </c>
      <c r="AS79" s="53">
        <v>0</v>
      </c>
      <c r="AT79" s="53">
        <v>0</v>
      </c>
      <c r="AU79" s="53">
        <v>0</v>
      </c>
      <c r="AV79" s="53">
        <v>0</v>
      </c>
      <c r="AW79" s="53">
        <v>0</v>
      </c>
      <c r="AX79" s="53">
        <v>0</v>
      </c>
      <c r="AY79" s="53">
        <v>0</v>
      </c>
      <c r="AZ79" s="53">
        <v>0</v>
      </c>
    </row>
    <row r="80" spans="1:52">
      <c r="A80" s="53">
        <v>25127.130714581075</v>
      </c>
      <c r="B80" s="53">
        <v>25280.983942485611</v>
      </c>
      <c r="C80" s="53">
        <v>26195.539019565847</v>
      </c>
      <c r="D80" s="53">
        <v>28319.588062461888</v>
      </c>
      <c r="E80" s="53">
        <v>29453.570753336226</v>
      </c>
      <c r="F80" s="53">
        <v>33266.499595724759</v>
      </c>
      <c r="G80" s="53">
        <v>29421.247503327158</v>
      </c>
      <c r="H80" s="53">
        <v>28245.894258842076</v>
      </c>
      <c r="I80" s="53">
        <v>28639.31366878374</v>
      </c>
      <c r="J80" s="53">
        <v>34128.10207806385</v>
      </c>
      <c r="K80" s="53">
        <v>42515.002444139544</v>
      </c>
      <c r="L80" s="53">
        <v>37484.716316608479</v>
      </c>
      <c r="M80" s="53">
        <v>35030.785568456355</v>
      </c>
      <c r="N80" s="53">
        <v>35088.816093231035</v>
      </c>
      <c r="O80" s="53">
        <v>34291.504495112247</v>
      </c>
      <c r="P80" s="53">
        <v>41996.250703726975</v>
      </c>
      <c r="Q80" s="53">
        <v>43257.128851787413</v>
      </c>
      <c r="R80" s="53">
        <v>41918.017386611187</v>
      </c>
      <c r="S80" s="53">
        <v>38803.984786543951</v>
      </c>
      <c r="T80" s="53">
        <v>40630.246306766334</v>
      </c>
      <c r="U80" s="53">
        <v>44131.833348103915</v>
      </c>
      <c r="V80" s="53">
        <v>39382.418025551466</v>
      </c>
      <c r="W80" s="53">
        <v>39266.861812516043</v>
      </c>
      <c r="X80" s="53">
        <v>44684.674246171766</v>
      </c>
      <c r="Y80" s="53">
        <v>40451.231482122108</v>
      </c>
      <c r="Z80" s="53">
        <v>60052.570735927271</v>
      </c>
      <c r="AA80" s="53">
        <v>60808.25600045552</v>
      </c>
      <c r="AB80" s="53">
        <v>48847.463257583557</v>
      </c>
      <c r="AC80" s="53">
        <v>58924.321136394443</v>
      </c>
      <c r="AD80" s="53">
        <v>59423.39624356883</v>
      </c>
      <c r="AE80" s="53">
        <v>59505.489594962921</v>
      </c>
      <c r="AF80" s="53">
        <v>63888.257151379425</v>
      </c>
      <c r="AG80" s="53">
        <v>61479.865835097589</v>
      </c>
      <c r="AH80" s="53">
        <v>56685.19036485863</v>
      </c>
      <c r="AI80" s="53">
        <v>52356.721303096339</v>
      </c>
      <c r="AJ80" s="53">
        <v>0</v>
      </c>
      <c r="AK80" s="53">
        <v>0</v>
      </c>
      <c r="AL80" s="53">
        <v>0</v>
      </c>
      <c r="AM80" s="53">
        <v>0</v>
      </c>
      <c r="AN80" s="53">
        <v>0</v>
      </c>
      <c r="AO80" s="53">
        <v>0</v>
      </c>
      <c r="AP80" s="53">
        <v>0</v>
      </c>
      <c r="AQ80" s="53">
        <v>0</v>
      </c>
      <c r="AR80" s="53">
        <v>0</v>
      </c>
      <c r="AS80" s="53">
        <v>0</v>
      </c>
      <c r="AT80" s="53">
        <v>0</v>
      </c>
      <c r="AU80" s="53">
        <v>0</v>
      </c>
      <c r="AV80" s="53">
        <v>0</v>
      </c>
      <c r="AW80" s="53">
        <v>0</v>
      </c>
      <c r="AX80" s="53">
        <v>0</v>
      </c>
      <c r="AY80" s="53">
        <v>0</v>
      </c>
      <c r="AZ80" s="53">
        <v>0</v>
      </c>
    </row>
    <row r="81" spans="1:52">
      <c r="A81" s="53">
        <v>25127.130714581075</v>
      </c>
      <c r="B81" s="53">
        <v>24896.892300439227</v>
      </c>
      <c r="C81" s="53">
        <v>23399.672699655381</v>
      </c>
      <c r="D81" s="53">
        <v>23788.786786832661</v>
      </c>
      <c r="E81" s="53">
        <v>21733.649981976781</v>
      </c>
      <c r="F81" s="53">
        <v>27813.42956348306</v>
      </c>
      <c r="G81" s="53">
        <v>28963.030890347807</v>
      </c>
      <c r="H81" s="53">
        <v>31851.159980558859</v>
      </c>
      <c r="I81" s="53">
        <v>28157.608151014083</v>
      </c>
      <c r="J81" s="53">
        <v>24652.967759382758</v>
      </c>
      <c r="K81" s="53">
        <v>28661.650612896829</v>
      </c>
      <c r="L81" s="53">
        <v>22681.115749321096</v>
      </c>
      <c r="M81" s="53">
        <v>21266.421569386624</v>
      </c>
      <c r="N81" s="53">
        <v>21974.832407979397</v>
      </c>
      <c r="O81" s="53">
        <v>24817.823466345824</v>
      </c>
      <c r="P81" s="53">
        <v>27513.689798429688</v>
      </c>
      <c r="Q81" s="53">
        <v>22752.747373201106</v>
      </c>
      <c r="R81" s="53">
        <v>26659.64353617069</v>
      </c>
      <c r="S81" s="53">
        <v>23028.642811029356</v>
      </c>
      <c r="T81" s="53">
        <v>20527.393975337302</v>
      </c>
      <c r="U81" s="53">
        <v>21769.779390014799</v>
      </c>
      <c r="V81" s="53">
        <v>17463.421861397735</v>
      </c>
      <c r="W81" s="53">
        <v>16651.314814425063</v>
      </c>
      <c r="X81" s="53">
        <v>15983.173027683406</v>
      </c>
      <c r="Y81" s="53">
        <v>15543.54801807647</v>
      </c>
      <c r="Z81" s="53">
        <v>21967.508255644279</v>
      </c>
      <c r="AA81" s="53">
        <v>21919.731867080754</v>
      </c>
      <c r="AB81" s="53">
        <v>20226.393495605716</v>
      </c>
      <c r="AC81" s="53">
        <v>22415.189113594814</v>
      </c>
      <c r="AD81" s="53">
        <v>20960.443654520015</v>
      </c>
      <c r="AE81" s="53">
        <v>23562.895917518312</v>
      </c>
      <c r="AF81" s="53">
        <v>19843.049720560255</v>
      </c>
      <c r="AG81" s="53">
        <v>20804.635949080366</v>
      </c>
      <c r="AH81" s="53">
        <v>21009.391835606442</v>
      </c>
      <c r="AI81" s="53">
        <v>18992.30774090458</v>
      </c>
      <c r="AJ81" s="53">
        <v>20187.068366020143</v>
      </c>
      <c r="AK81" s="53">
        <v>0</v>
      </c>
      <c r="AL81" s="53">
        <v>0</v>
      </c>
      <c r="AM81" s="53">
        <v>0</v>
      </c>
      <c r="AN81" s="53">
        <v>0</v>
      </c>
      <c r="AO81" s="53">
        <v>0</v>
      </c>
      <c r="AP81" s="53">
        <v>0</v>
      </c>
      <c r="AQ81" s="53">
        <v>0</v>
      </c>
      <c r="AR81" s="53">
        <v>0</v>
      </c>
      <c r="AS81" s="53">
        <v>0</v>
      </c>
      <c r="AT81" s="53">
        <v>0</v>
      </c>
      <c r="AU81" s="53">
        <v>0</v>
      </c>
      <c r="AV81" s="53">
        <v>0</v>
      </c>
      <c r="AW81" s="53">
        <v>0</v>
      </c>
      <c r="AX81" s="53">
        <v>0</v>
      </c>
      <c r="AY81" s="53">
        <v>0</v>
      </c>
      <c r="AZ81" s="53">
        <v>0</v>
      </c>
    </row>
    <row r="82" spans="1:52">
      <c r="A82" s="53">
        <v>25127.130714581075</v>
      </c>
      <c r="B82" s="53">
        <v>23694.805172185228</v>
      </c>
      <c r="C82" s="53">
        <v>22460.260043925053</v>
      </c>
      <c r="D82" s="53">
        <v>21266.762385091097</v>
      </c>
      <c r="E82" s="53">
        <v>19864.257399485366</v>
      </c>
      <c r="F82" s="53">
        <v>28101.454544548913</v>
      </c>
      <c r="G82" s="53">
        <v>27928.005530796319</v>
      </c>
      <c r="H82" s="53">
        <v>26264.041722064467</v>
      </c>
      <c r="I82" s="53">
        <v>29221.012045646799</v>
      </c>
      <c r="J82" s="53">
        <v>30128.885986394835</v>
      </c>
      <c r="K82" s="53">
        <v>25691.602139911454</v>
      </c>
      <c r="L82" s="53">
        <v>23673.985769726001</v>
      </c>
      <c r="M82" s="53">
        <v>24993.722115076693</v>
      </c>
      <c r="N82" s="53">
        <v>24939.01584151337</v>
      </c>
      <c r="O82" s="53">
        <v>25757.102094500617</v>
      </c>
      <c r="P82" s="53">
        <v>28971.672755313917</v>
      </c>
      <c r="Q82" s="53">
        <v>29315.710619607606</v>
      </c>
      <c r="R82" s="53">
        <v>27024.818359539422</v>
      </c>
      <c r="S82" s="53">
        <v>24563.677405317358</v>
      </c>
      <c r="T82" s="53">
        <v>23233.017576731905</v>
      </c>
      <c r="U82" s="53">
        <v>30835.009483535803</v>
      </c>
      <c r="V82" s="53">
        <v>31102.484386614444</v>
      </c>
      <c r="W82" s="53">
        <v>32654.430724982492</v>
      </c>
      <c r="X82" s="53">
        <v>33413.551058795965</v>
      </c>
      <c r="Y82" s="53">
        <v>31951.983025423662</v>
      </c>
      <c r="Z82" s="53">
        <v>38731.053907987516</v>
      </c>
      <c r="AA82" s="53">
        <v>33326.020486048896</v>
      </c>
      <c r="AB82" s="53">
        <v>36716.546344750255</v>
      </c>
      <c r="AC82" s="53">
        <v>37372.451199722709</v>
      </c>
      <c r="AD82" s="53">
        <v>35573.154163316503</v>
      </c>
      <c r="AE82" s="53">
        <v>0</v>
      </c>
      <c r="AF82" s="53">
        <v>0</v>
      </c>
      <c r="AG82" s="53">
        <v>0</v>
      </c>
      <c r="AH82" s="53">
        <v>0</v>
      </c>
      <c r="AI82" s="53">
        <v>0</v>
      </c>
      <c r="AJ82" s="53">
        <v>0</v>
      </c>
      <c r="AK82" s="53">
        <v>0</v>
      </c>
      <c r="AL82" s="53">
        <v>0</v>
      </c>
      <c r="AM82" s="53">
        <v>0</v>
      </c>
      <c r="AN82" s="53">
        <v>0</v>
      </c>
      <c r="AO82" s="53">
        <v>0</v>
      </c>
      <c r="AP82" s="53">
        <v>0</v>
      </c>
      <c r="AQ82" s="53">
        <v>0</v>
      </c>
      <c r="AR82" s="53">
        <v>0</v>
      </c>
      <c r="AS82" s="53">
        <v>0</v>
      </c>
      <c r="AT82" s="53">
        <v>0</v>
      </c>
      <c r="AU82" s="53">
        <v>0</v>
      </c>
      <c r="AV82" s="53">
        <v>0</v>
      </c>
      <c r="AW82" s="53">
        <v>0</v>
      </c>
      <c r="AX82" s="53">
        <v>0</v>
      </c>
      <c r="AY82" s="53">
        <v>0</v>
      </c>
      <c r="AZ82" s="53">
        <v>0</v>
      </c>
    </row>
    <row r="83" spans="1:52">
      <c r="A83" s="53">
        <v>25127.130714581075</v>
      </c>
      <c r="B83" s="53">
        <v>24113.399663711298</v>
      </c>
      <c r="C83" s="53">
        <v>24514.166692412509</v>
      </c>
      <c r="D83" s="53">
        <v>22629.028189363758</v>
      </c>
      <c r="E83" s="53">
        <v>22987.763188751604</v>
      </c>
      <c r="F83" s="53">
        <v>28429.930969484321</v>
      </c>
      <c r="G83" s="53">
        <v>29274.365682565134</v>
      </c>
      <c r="H83" s="53">
        <v>25881.44136889507</v>
      </c>
      <c r="I83" s="53">
        <v>17087.670198484822</v>
      </c>
      <c r="J83" s="53">
        <v>14935.224997227777</v>
      </c>
      <c r="K83" s="53">
        <v>16597.715656322944</v>
      </c>
      <c r="L83" s="53">
        <v>16103.479794014691</v>
      </c>
      <c r="M83" s="53">
        <v>15992.023787638364</v>
      </c>
      <c r="N83" s="53">
        <v>16457.925574127032</v>
      </c>
      <c r="O83" s="53">
        <v>13945.289441325876</v>
      </c>
      <c r="P83" s="53">
        <v>18772.938588169167</v>
      </c>
      <c r="Q83" s="53">
        <v>15913.526214750142</v>
      </c>
      <c r="R83" s="53">
        <v>17373.432413528029</v>
      </c>
      <c r="S83" s="53">
        <v>19260.965612072119</v>
      </c>
      <c r="T83" s="53">
        <v>21066.784433343237</v>
      </c>
      <c r="U83" s="53">
        <v>24000.156310621685</v>
      </c>
      <c r="V83" s="53">
        <v>21231.283713957208</v>
      </c>
      <c r="W83" s="53">
        <v>22551.724875901687</v>
      </c>
      <c r="X83" s="53">
        <v>19004.879983268227</v>
      </c>
      <c r="Y83" s="53">
        <v>20715.288350063016</v>
      </c>
      <c r="Z83" s="53">
        <v>26786.570264961971</v>
      </c>
      <c r="AA83" s="53">
        <v>23502.339499656413</v>
      </c>
      <c r="AB83" s="53">
        <v>23219.755421813821</v>
      </c>
      <c r="AC83" s="53">
        <v>22047.679901260566</v>
      </c>
      <c r="AD83" s="53">
        <v>19346.857215475749</v>
      </c>
      <c r="AE83" s="53">
        <v>21182.963075410233</v>
      </c>
      <c r="AF83" s="53">
        <v>0</v>
      </c>
      <c r="AG83" s="53">
        <v>0</v>
      </c>
      <c r="AH83" s="53">
        <v>0</v>
      </c>
      <c r="AI83" s="53">
        <v>0</v>
      </c>
      <c r="AJ83" s="53">
        <v>0</v>
      </c>
      <c r="AK83" s="53">
        <v>0</v>
      </c>
      <c r="AL83" s="53">
        <v>0</v>
      </c>
      <c r="AM83" s="53">
        <v>0</v>
      </c>
      <c r="AN83" s="53">
        <v>0</v>
      </c>
      <c r="AO83" s="53">
        <v>0</v>
      </c>
      <c r="AP83" s="53">
        <v>0</v>
      </c>
      <c r="AQ83" s="53">
        <v>0</v>
      </c>
      <c r="AR83" s="53">
        <v>0</v>
      </c>
      <c r="AS83" s="53">
        <v>0</v>
      </c>
      <c r="AT83" s="53">
        <v>0</v>
      </c>
      <c r="AU83" s="53">
        <v>0</v>
      </c>
      <c r="AV83" s="53">
        <v>0</v>
      </c>
      <c r="AW83" s="53">
        <v>0</v>
      </c>
      <c r="AX83" s="53">
        <v>0</v>
      </c>
      <c r="AY83" s="53">
        <v>0</v>
      </c>
      <c r="AZ83" s="53">
        <v>0</v>
      </c>
    </row>
    <row r="84" spans="1:52">
      <c r="A84" s="53">
        <v>25127.130714581075</v>
      </c>
      <c r="B84" s="53">
        <v>25945.802815176299</v>
      </c>
      <c r="C84" s="53">
        <v>23904.21374114127</v>
      </c>
      <c r="D84" s="53">
        <v>22910.000872418874</v>
      </c>
      <c r="E84" s="53">
        <v>21945.430030800795</v>
      </c>
      <c r="F84" s="53">
        <v>26641.755758986164</v>
      </c>
      <c r="G84" s="53">
        <v>26830.96400348247</v>
      </c>
      <c r="H84" s="53">
        <v>29296.980939825698</v>
      </c>
      <c r="I84" s="53">
        <v>26605.559537212463</v>
      </c>
      <c r="J84" s="53">
        <v>22248.552683281796</v>
      </c>
      <c r="K84" s="53">
        <v>20261.237760039767</v>
      </c>
      <c r="L84" s="53">
        <v>16706.674797799831</v>
      </c>
      <c r="M84" s="53">
        <v>14230.895401175134</v>
      </c>
      <c r="N84" s="53">
        <v>14140.747835725333</v>
      </c>
      <c r="O84" s="53">
        <v>13918.909480085604</v>
      </c>
      <c r="P84" s="53">
        <v>14837.933676242284</v>
      </c>
      <c r="Q84" s="53">
        <v>16341.080362779623</v>
      </c>
      <c r="R84" s="53">
        <v>15412.549254668787</v>
      </c>
      <c r="S84" s="53">
        <v>15577.029651481054</v>
      </c>
      <c r="T84" s="53">
        <v>14146.351854079559</v>
      </c>
      <c r="U84" s="53">
        <v>16450.838066089036</v>
      </c>
      <c r="V84" s="53">
        <v>18237.909760313592</v>
      </c>
      <c r="W84" s="53">
        <v>14710.542267628169</v>
      </c>
      <c r="X84" s="53">
        <v>15297.104353312172</v>
      </c>
      <c r="Y84" s="53">
        <v>14370.5635883831</v>
      </c>
      <c r="Z84" s="53">
        <v>20473.335007069989</v>
      </c>
      <c r="AA84" s="53">
        <v>21193.747989287542</v>
      </c>
      <c r="AB84" s="53">
        <v>20485.716044032826</v>
      </c>
      <c r="AC84" s="53">
        <v>17168.75860101515</v>
      </c>
      <c r="AD84" s="53">
        <v>13966.910451757409</v>
      </c>
      <c r="AE84" s="53">
        <v>15565.001398292094</v>
      </c>
      <c r="AF84" s="53">
        <v>15288.773128764664</v>
      </c>
      <c r="AG84" s="53">
        <v>0</v>
      </c>
      <c r="AH84" s="53">
        <v>0</v>
      </c>
      <c r="AI84" s="53">
        <v>0</v>
      </c>
      <c r="AJ84" s="53">
        <v>0</v>
      </c>
      <c r="AK84" s="53">
        <v>0</v>
      </c>
      <c r="AL84" s="53">
        <v>0</v>
      </c>
      <c r="AM84" s="53">
        <v>0</v>
      </c>
      <c r="AN84" s="53">
        <v>0</v>
      </c>
      <c r="AO84" s="53">
        <v>0</v>
      </c>
      <c r="AP84" s="53">
        <v>0</v>
      </c>
      <c r="AQ84" s="53">
        <v>0</v>
      </c>
      <c r="AR84" s="53">
        <v>0</v>
      </c>
      <c r="AS84" s="53">
        <v>0</v>
      </c>
      <c r="AT84" s="53">
        <v>0</v>
      </c>
      <c r="AU84" s="53">
        <v>0</v>
      </c>
      <c r="AV84" s="53">
        <v>0</v>
      </c>
      <c r="AW84" s="53">
        <v>0</v>
      </c>
      <c r="AX84" s="53">
        <v>0</v>
      </c>
      <c r="AY84" s="53">
        <v>0</v>
      </c>
      <c r="AZ84" s="53">
        <v>0</v>
      </c>
    </row>
    <row r="85" spans="1:52">
      <c r="A85" s="53">
        <v>25127.130714581075</v>
      </c>
      <c r="B85" s="53">
        <v>25408.75837032088</v>
      </c>
      <c r="C85" s="53">
        <v>23356.08457991415</v>
      </c>
      <c r="D85" s="53">
        <v>23311.933567656328</v>
      </c>
      <c r="E85" s="53">
        <v>24194.019073563373</v>
      </c>
      <c r="F85" s="53">
        <v>30795.783557427912</v>
      </c>
      <c r="G85" s="53">
        <v>28542.626211830629</v>
      </c>
      <c r="H85" s="53">
        <v>24840.49950020801</v>
      </c>
      <c r="I85" s="53">
        <v>17051.152168793731</v>
      </c>
      <c r="J85" s="53">
        <v>17609.640917889818</v>
      </c>
      <c r="K85" s="53">
        <v>17297.068842649191</v>
      </c>
      <c r="L85" s="53">
        <v>18665.824305198821</v>
      </c>
      <c r="M85" s="53">
        <v>16808.441992471948</v>
      </c>
      <c r="N85" s="53">
        <v>17948.36635442674</v>
      </c>
      <c r="O85" s="53">
        <v>18436.582419434315</v>
      </c>
      <c r="P85" s="53">
        <v>21197.15420539779</v>
      </c>
      <c r="Q85" s="53">
        <v>19888.588272219269</v>
      </c>
      <c r="R85" s="53">
        <v>19287.0976268335</v>
      </c>
      <c r="S85" s="53">
        <v>17659.408136906441</v>
      </c>
      <c r="T85" s="53">
        <v>17042.245115989095</v>
      </c>
      <c r="U85" s="53">
        <v>19339.201512743479</v>
      </c>
      <c r="V85" s="53">
        <v>20811.012276740654</v>
      </c>
      <c r="W85" s="53">
        <v>18780.607739348696</v>
      </c>
      <c r="X85" s="53">
        <v>16552.347151012873</v>
      </c>
      <c r="Y85" s="53">
        <v>16834.805105017829</v>
      </c>
      <c r="Z85" s="53">
        <v>20734.817366475319</v>
      </c>
      <c r="AA85" s="53">
        <v>22571.560196571987</v>
      </c>
      <c r="AB85" s="53">
        <v>19899.136755816457</v>
      </c>
      <c r="AC85" s="53">
        <v>19562.83198789235</v>
      </c>
      <c r="AD85" s="53">
        <v>19928.103158124588</v>
      </c>
      <c r="AE85" s="53">
        <v>25510.695476407967</v>
      </c>
      <c r="AF85" s="53">
        <v>26082.138323951545</v>
      </c>
      <c r="AG85" s="53">
        <v>25116.452610514152</v>
      </c>
      <c r="AH85" s="53">
        <v>24230.07462343145</v>
      </c>
      <c r="AI85" s="53">
        <v>19186.111942742216</v>
      </c>
      <c r="AJ85" s="53">
        <v>0</v>
      </c>
      <c r="AK85" s="53">
        <v>0</v>
      </c>
      <c r="AL85" s="53">
        <v>0</v>
      </c>
      <c r="AM85" s="53">
        <v>0</v>
      </c>
      <c r="AN85" s="53">
        <v>0</v>
      </c>
      <c r="AO85" s="53">
        <v>0</v>
      </c>
      <c r="AP85" s="53">
        <v>0</v>
      </c>
      <c r="AQ85" s="53">
        <v>0</v>
      </c>
      <c r="AR85" s="53">
        <v>0</v>
      </c>
      <c r="AS85" s="53">
        <v>0</v>
      </c>
      <c r="AT85" s="53">
        <v>0</v>
      </c>
      <c r="AU85" s="53">
        <v>0</v>
      </c>
      <c r="AV85" s="53">
        <v>0</v>
      </c>
      <c r="AW85" s="53">
        <v>0</v>
      </c>
      <c r="AX85" s="53">
        <v>0</v>
      </c>
      <c r="AY85" s="53">
        <v>0</v>
      </c>
      <c r="AZ85" s="53">
        <v>0</v>
      </c>
    </row>
    <row r="86" spans="1:52">
      <c r="A86" s="53">
        <v>25127.130714581075</v>
      </c>
      <c r="B86" s="53">
        <v>24399.969243564148</v>
      </c>
      <c r="C86" s="53">
        <v>25370.943864612451</v>
      </c>
      <c r="D86" s="53">
        <v>24250.868988367329</v>
      </c>
      <c r="E86" s="53">
        <v>25153.714433777313</v>
      </c>
      <c r="F86" s="53">
        <v>30148.408953497375</v>
      </c>
      <c r="G86" s="53">
        <v>32611.527925272392</v>
      </c>
      <c r="H86" s="53">
        <v>29472.846300724003</v>
      </c>
      <c r="I86" s="53">
        <v>28229.733078565132</v>
      </c>
      <c r="J86" s="53">
        <v>27425.382336456729</v>
      </c>
      <c r="K86" s="53">
        <v>27381.208972605767</v>
      </c>
      <c r="L86" s="53">
        <v>30278.185314364255</v>
      </c>
      <c r="M86" s="53">
        <v>27810.886401390238</v>
      </c>
      <c r="N86" s="53">
        <v>25721.532690613934</v>
      </c>
      <c r="O86" s="53">
        <v>27108.166442148118</v>
      </c>
      <c r="P86" s="53">
        <v>33586.115220821637</v>
      </c>
      <c r="Q86" s="53">
        <v>34477.304222937797</v>
      </c>
      <c r="R86" s="53">
        <v>36058.547234933729</v>
      </c>
      <c r="S86" s="53">
        <v>35284.037390769634</v>
      </c>
      <c r="T86" s="53">
        <v>38032.675118938285</v>
      </c>
      <c r="U86" s="53">
        <v>46070.502789025544</v>
      </c>
      <c r="V86" s="53">
        <v>42930.546630914236</v>
      </c>
      <c r="W86" s="53">
        <v>38533.923631263227</v>
      </c>
      <c r="X86" s="53">
        <v>36584.506691940944</v>
      </c>
      <c r="Y86" s="53">
        <v>32765.305471964937</v>
      </c>
      <c r="Z86" s="53">
        <v>40780.88121661044</v>
      </c>
      <c r="AA86" s="53">
        <v>38024.022353656183</v>
      </c>
      <c r="AB86" s="53">
        <v>33425.744669096151</v>
      </c>
      <c r="AC86" s="53">
        <v>31010.16701378065</v>
      </c>
      <c r="AD86" s="53">
        <v>27328.785168819115</v>
      </c>
      <c r="AE86" s="53">
        <v>33719.868413087628</v>
      </c>
      <c r="AF86" s="53">
        <v>0</v>
      </c>
      <c r="AG86" s="53">
        <v>0</v>
      </c>
      <c r="AH86" s="53">
        <v>0</v>
      </c>
      <c r="AI86" s="53">
        <v>0</v>
      </c>
      <c r="AJ86" s="53">
        <v>0</v>
      </c>
      <c r="AK86" s="53">
        <v>0</v>
      </c>
      <c r="AL86" s="53">
        <v>0</v>
      </c>
      <c r="AM86" s="53">
        <v>0</v>
      </c>
      <c r="AN86" s="53">
        <v>0</v>
      </c>
      <c r="AO86" s="53">
        <v>0</v>
      </c>
      <c r="AP86" s="53">
        <v>0</v>
      </c>
      <c r="AQ86" s="53">
        <v>0</v>
      </c>
      <c r="AR86" s="53">
        <v>0</v>
      </c>
      <c r="AS86" s="53">
        <v>0</v>
      </c>
      <c r="AT86" s="53">
        <v>0</v>
      </c>
      <c r="AU86" s="53">
        <v>0</v>
      </c>
      <c r="AV86" s="53">
        <v>0</v>
      </c>
      <c r="AW86" s="53">
        <v>0</v>
      </c>
      <c r="AX86" s="53">
        <v>0</v>
      </c>
      <c r="AY86" s="53">
        <v>0</v>
      </c>
      <c r="AZ86" s="53">
        <v>0</v>
      </c>
    </row>
    <row r="87" spans="1:52">
      <c r="A87" s="53">
        <v>25127.130714581075</v>
      </c>
      <c r="B87" s="53">
        <v>24697.476900145757</v>
      </c>
      <c r="C87" s="53">
        <v>23159.611939089766</v>
      </c>
      <c r="D87" s="53">
        <v>22642.811380462022</v>
      </c>
      <c r="E87" s="53">
        <v>23041.069068107085</v>
      </c>
      <c r="F87" s="53">
        <v>28426.689981374657</v>
      </c>
      <c r="G87" s="53">
        <v>29555.606526203755</v>
      </c>
      <c r="H87" s="53">
        <v>35129.955466197935</v>
      </c>
      <c r="I87" s="53">
        <v>35536.193085078085</v>
      </c>
      <c r="J87" s="53">
        <v>33874.487529915183</v>
      </c>
      <c r="K87" s="53">
        <v>32477.018954029321</v>
      </c>
      <c r="L87" s="53">
        <v>32553.017544176193</v>
      </c>
      <c r="M87" s="53">
        <v>34342.876816830416</v>
      </c>
      <c r="N87" s="53">
        <v>38659.465453388322</v>
      </c>
      <c r="O87" s="53">
        <v>36188.883118230755</v>
      </c>
      <c r="P87" s="53">
        <v>39480.504850914636</v>
      </c>
      <c r="Q87" s="53">
        <v>40565.722954497549</v>
      </c>
      <c r="R87" s="53">
        <v>44714.701107672343</v>
      </c>
      <c r="S87" s="53">
        <v>46200.607019372052</v>
      </c>
      <c r="T87" s="53">
        <v>50004.926708800398</v>
      </c>
      <c r="U87" s="53">
        <v>57730.396459474447</v>
      </c>
      <c r="V87" s="53">
        <v>60824.521200435251</v>
      </c>
      <c r="W87" s="53">
        <v>54064.733225306933</v>
      </c>
      <c r="X87" s="53">
        <v>49056.62616085451</v>
      </c>
      <c r="Y87" s="53">
        <v>46485.941881195235</v>
      </c>
      <c r="Z87" s="53">
        <v>53510.428222576709</v>
      </c>
      <c r="AA87" s="53">
        <v>41680.01764749088</v>
      </c>
      <c r="AB87" s="53">
        <v>37258.703696948985</v>
      </c>
      <c r="AC87" s="53">
        <v>32739.211945768526</v>
      </c>
      <c r="AD87" s="53">
        <v>31382.493307614142</v>
      </c>
      <c r="AE87" s="53">
        <v>0</v>
      </c>
      <c r="AF87" s="53">
        <v>0</v>
      </c>
      <c r="AG87" s="53">
        <v>0</v>
      </c>
      <c r="AH87" s="53">
        <v>0</v>
      </c>
      <c r="AI87" s="53">
        <v>0</v>
      </c>
      <c r="AJ87" s="53">
        <v>0</v>
      </c>
      <c r="AK87" s="53">
        <v>0</v>
      </c>
      <c r="AL87" s="53">
        <v>0</v>
      </c>
      <c r="AM87" s="53">
        <v>0</v>
      </c>
      <c r="AN87" s="53">
        <v>0</v>
      </c>
      <c r="AO87" s="53">
        <v>0</v>
      </c>
      <c r="AP87" s="53">
        <v>0</v>
      </c>
      <c r="AQ87" s="53">
        <v>0</v>
      </c>
      <c r="AR87" s="53">
        <v>0</v>
      </c>
      <c r="AS87" s="53">
        <v>0</v>
      </c>
      <c r="AT87" s="53">
        <v>0</v>
      </c>
      <c r="AU87" s="53">
        <v>0</v>
      </c>
      <c r="AV87" s="53">
        <v>0</v>
      </c>
      <c r="AW87" s="53">
        <v>0</v>
      </c>
      <c r="AX87" s="53">
        <v>0</v>
      </c>
      <c r="AY87" s="53">
        <v>0</v>
      </c>
      <c r="AZ87" s="53">
        <v>0</v>
      </c>
    </row>
    <row r="88" spans="1:52">
      <c r="A88" s="53">
        <v>25127.130714581075</v>
      </c>
      <c r="B88" s="53">
        <v>23540.374692807836</v>
      </c>
      <c r="C88" s="53">
        <v>23389.997924381641</v>
      </c>
      <c r="D88" s="53">
        <v>21479.095206735859</v>
      </c>
      <c r="E88" s="53">
        <v>20684.329219353138</v>
      </c>
      <c r="F88" s="53">
        <v>27460.849208779313</v>
      </c>
      <c r="G88" s="53">
        <v>27064.8127413568</v>
      </c>
      <c r="H88" s="53">
        <v>26080.953341447061</v>
      </c>
      <c r="I88" s="53">
        <v>24135.332389284318</v>
      </c>
      <c r="J88" s="53">
        <v>21510.886445924683</v>
      </c>
      <c r="K88" s="53">
        <v>26092.191261524007</v>
      </c>
      <c r="L88" s="53">
        <v>27644.284439951869</v>
      </c>
      <c r="M88" s="53">
        <v>21956.255821261209</v>
      </c>
      <c r="N88" s="53">
        <v>22566.426506131942</v>
      </c>
      <c r="O88" s="53">
        <v>21231.601491234964</v>
      </c>
      <c r="P88" s="53">
        <v>27670.973731704762</v>
      </c>
      <c r="Q88" s="53">
        <v>28646.147362684635</v>
      </c>
      <c r="R88" s="53">
        <v>28163.31039610643</v>
      </c>
      <c r="S88" s="53">
        <v>30012.55886559494</v>
      </c>
      <c r="T88" s="53">
        <v>31824.017589692099</v>
      </c>
      <c r="U88" s="53">
        <v>37381.323862415731</v>
      </c>
      <c r="V88" s="53">
        <v>40928.131054541838</v>
      </c>
      <c r="W88" s="53">
        <v>45606.108614434641</v>
      </c>
      <c r="X88" s="53">
        <v>46249.739952067612</v>
      </c>
      <c r="Y88" s="53">
        <v>40655.492773280988</v>
      </c>
      <c r="Z88" s="53">
        <v>58942.19888644373</v>
      </c>
      <c r="AA88" s="53">
        <v>55579.151645789279</v>
      </c>
      <c r="AB88" s="53">
        <v>50129.557652889678</v>
      </c>
      <c r="AC88" s="53">
        <v>49031.328638113075</v>
      </c>
      <c r="AD88" s="53">
        <v>45727.243193841634</v>
      </c>
      <c r="AE88" s="53">
        <v>48996.345705137312</v>
      </c>
      <c r="AF88" s="53">
        <v>0</v>
      </c>
      <c r="AG88" s="53">
        <v>0</v>
      </c>
      <c r="AH88" s="53">
        <v>0</v>
      </c>
      <c r="AI88" s="53">
        <v>0</v>
      </c>
      <c r="AJ88" s="53">
        <v>0</v>
      </c>
      <c r="AK88" s="53">
        <v>0</v>
      </c>
      <c r="AL88" s="53">
        <v>0</v>
      </c>
      <c r="AM88" s="53">
        <v>0</v>
      </c>
      <c r="AN88" s="53">
        <v>0</v>
      </c>
      <c r="AO88" s="53">
        <v>0</v>
      </c>
      <c r="AP88" s="53">
        <v>0</v>
      </c>
      <c r="AQ88" s="53">
        <v>0</v>
      </c>
      <c r="AR88" s="53">
        <v>0</v>
      </c>
      <c r="AS88" s="53">
        <v>0</v>
      </c>
      <c r="AT88" s="53">
        <v>0</v>
      </c>
      <c r="AU88" s="53">
        <v>0</v>
      </c>
      <c r="AV88" s="53">
        <v>0</v>
      </c>
      <c r="AW88" s="53">
        <v>0</v>
      </c>
      <c r="AX88" s="53">
        <v>0</v>
      </c>
      <c r="AY88" s="53">
        <v>0</v>
      </c>
      <c r="AZ88" s="53">
        <v>0</v>
      </c>
    </row>
    <row r="89" spans="1:52">
      <c r="A89" s="53">
        <v>25127.130714581075</v>
      </c>
      <c r="B89" s="53">
        <v>22805.715982279791</v>
      </c>
      <c r="C89" s="53">
        <v>21645.337106553663</v>
      </c>
      <c r="D89" s="53">
        <v>21498.342773978686</v>
      </c>
      <c r="E89" s="53">
        <v>21702.279841787353</v>
      </c>
      <c r="F89" s="53">
        <v>25831.584033488707</v>
      </c>
      <c r="G89" s="53">
        <v>24420.813688585353</v>
      </c>
      <c r="H89" s="53">
        <v>23640.461280200696</v>
      </c>
      <c r="I89" s="53">
        <v>22836.777848281094</v>
      </c>
      <c r="J89" s="53">
        <v>22430.650241691761</v>
      </c>
      <c r="K89" s="53">
        <v>22751.219834569034</v>
      </c>
      <c r="L89" s="53">
        <v>22918.097368842627</v>
      </c>
      <c r="M89" s="53">
        <v>23865.858021954868</v>
      </c>
      <c r="N89" s="53">
        <v>24548.802532283931</v>
      </c>
      <c r="O89" s="53">
        <v>26153.186666518588</v>
      </c>
      <c r="P89" s="53">
        <v>27222.99336286476</v>
      </c>
      <c r="Q89" s="53">
        <v>27085.157918558925</v>
      </c>
      <c r="R89" s="53">
        <v>29095.313898018892</v>
      </c>
      <c r="S89" s="53">
        <v>24422.706859095677</v>
      </c>
      <c r="T89" s="53">
        <v>24433.524393774231</v>
      </c>
      <c r="U89" s="53">
        <v>22611.623871832839</v>
      </c>
      <c r="V89" s="53">
        <v>26376.683004600774</v>
      </c>
      <c r="W89" s="53">
        <v>25183.558814047879</v>
      </c>
      <c r="X89" s="53">
        <v>20715.166227587197</v>
      </c>
      <c r="Y89" s="53">
        <v>18346.094504557834</v>
      </c>
      <c r="Z89" s="53">
        <v>20561.480772103019</v>
      </c>
      <c r="AA89" s="53">
        <v>18211.771972343351</v>
      </c>
      <c r="AB89" s="53">
        <v>17075.043742156962</v>
      </c>
      <c r="AC89" s="53">
        <v>15303.913916730053</v>
      </c>
      <c r="AD89" s="53">
        <v>0</v>
      </c>
      <c r="AE89" s="53">
        <v>0</v>
      </c>
      <c r="AF89" s="53">
        <v>0</v>
      </c>
      <c r="AG89" s="53">
        <v>0</v>
      </c>
      <c r="AH89" s="53">
        <v>0</v>
      </c>
      <c r="AI89" s="53">
        <v>0</v>
      </c>
      <c r="AJ89" s="53">
        <v>0</v>
      </c>
      <c r="AK89" s="53">
        <v>0</v>
      </c>
      <c r="AL89" s="53">
        <v>0</v>
      </c>
      <c r="AM89" s="53">
        <v>0</v>
      </c>
      <c r="AN89" s="53">
        <v>0</v>
      </c>
      <c r="AO89" s="53">
        <v>0</v>
      </c>
      <c r="AP89" s="53">
        <v>0</v>
      </c>
      <c r="AQ89" s="53">
        <v>0</v>
      </c>
      <c r="AR89" s="53">
        <v>0</v>
      </c>
      <c r="AS89" s="53">
        <v>0</v>
      </c>
      <c r="AT89" s="53">
        <v>0</v>
      </c>
      <c r="AU89" s="53">
        <v>0</v>
      </c>
      <c r="AV89" s="53">
        <v>0</v>
      </c>
      <c r="AW89" s="53">
        <v>0</v>
      </c>
      <c r="AX89" s="53">
        <v>0</v>
      </c>
      <c r="AY89" s="53">
        <v>0</v>
      </c>
      <c r="AZ89" s="53">
        <v>0</v>
      </c>
    </row>
    <row r="90" spans="1:52">
      <c r="A90" s="53">
        <v>25127.130714581075</v>
      </c>
      <c r="B90" s="53">
        <v>24393.023436696636</v>
      </c>
      <c r="C90" s="53">
        <v>22600.769340335224</v>
      </c>
      <c r="D90" s="53">
        <v>21701.871941086883</v>
      </c>
      <c r="E90" s="53">
        <v>21190.367052035632</v>
      </c>
      <c r="F90" s="53">
        <v>25821.437995162287</v>
      </c>
      <c r="G90" s="53">
        <v>25592.967738915031</v>
      </c>
      <c r="H90" s="53">
        <v>26660.354758903035</v>
      </c>
      <c r="I90" s="53">
        <v>23245.368586127584</v>
      </c>
      <c r="J90" s="53">
        <v>27454.702876867246</v>
      </c>
      <c r="K90" s="53">
        <v>31580.152935181966</v>
      </c>
      <c r="L90" s="53">
        <v>33609.949866026524</v>
      </c>
      <c r="M90" s="53">
        <v>30972.038177053455</v>
      </c>
      <c r="N90" s="53">
        <v>30193.519796841279</v>
      </c>
      <c r="O90" s="53">
        <v>29271.047994664714</v>
      </c>
      <c r="P90" s="53">
        <v>37250.255222336928</v>
      </c>
      <c r="Q90" s="53">
        <v>36063.760434180556</v>
      </c>
      <c r="R90" s="53">
        <v>33335.956855057622</v>
      </c>
      <c r="S90" s="53">
        <v>30353.447852283884</v>
      </c>
      <c r="T90" s="53">
        <v>33446.198477060119</v>
      </c>
      <c r="U90" s="53">
        <v>40312.283579659736</v>
      </c>
      <c r="V90" s="53">
        <v>39568.732047684025</v>
      </c>
      <c r="W90" s="53">
        <v>37981.697493560401</v>
      </c>
      <c r="X90" s="53">
        <v>34202.099885427611</v>
      </c>
      <c r="Y90" s="53">
        <v>35442.219320621458</v>
      </c>
      <c r="Z90" s="53">
        <v>41302.994594368516</v>
      </c>
      <c r="AA90" s="53">
        <v>38830.324472041269</v>
      </c>
      <c r="AB90" s="53">
        <v>35949.484675236978</v>
      </c>
      <c r="AC90" s="53">
        <v>31671.798778325003</v>
      </c>
      <c r="AD90" s="53">
        <v>28118.82068773935</v>
      </c>
      <c r="AE90" s="53">
        <v>24493.08281001198</v>
      </c>
      <c r="AF90" s="53">
        <v>21588.510129361723</v>
      </c>
      <c r="AG90" s="53">
        <v>21942.055130512188</v>
      </c>
      <c r="AH90" s="53">
        <v>0</v>
      </c>
      <c r="AI90" s="53">
        <v>0</v>
      </c>
      <c r="AJ90" s="53">
        <v>0</v>
      </c>
      <c r="AK90" s="53">
        <v>0</v>
      </c>
      <c r="AL90" s="53">
        <v>0</v>
      </c>
      <c r="AM90" s="53">
        <v>0</v>
      </c>
      <c r="AN90" s="53">
        <v>0</v>
      </c>
      <c r="AO90" s="53">
        <v>0</v>
      </c>
      <c r="AP90" s="53">
        <v>0</v>
      </c>
      <c r="AQ90" s="53">
        <v>0</v>
      </c>
      <c r="AR90" s="53">
        <v>0</v>
      </c>
      <c r="AS90" s="53">
        <v>0</v>
      </c>
      <c r="AT90" s="53">
        <v>0</v>
      </c>
      <c r="AU90" s="53">
        <v>0</v>
      </c>
      <c r="AV90" s="53">
        <v>0</v>
      </c>
      <c r="AW90" s="53">
        <v>0</v>
      </c>
      <c r="AX90" s="53">
        <v>0</v>
      </c>
      <c r="AY90" s="53">
        <v>0</v>
      </c>
      <c r="AZ90" s="53">
        <v>0</v>
      </c>
    </row>
    <row r="91" spans="1:52">
      <c r="A91" s="53">
        <v>25127.130714581075</v>
      </c>
      <c r="B91" s="53">
        <v>23989.461181881365</v>
      </c>
      <c r="C91" s="53">
        <v>23319.619222786881</v>
      </c>
      <c r="D91" s="53">
        <v>21914.620773176772</v>
      </c>
      <c r="E91" s="53">
        <v>23723.223416531895</v>
      </c>
      <c r="F91" s="53">
        <v>26701.331456993816</v>
      </c>
      <c r="G91" s="53">
        <v>25954.700400904039</v>
      </c>
      <c r="H91" s="53">
        <v>23141.564406437752</v>
      </c>
      <c r="I91" s="53">
        <v>24813.257087353428</v>
      </c>
      <c r="J91" s="53">
        <v>21663.845889304339</v>
      </c>
      <c r="K91" s="53">
        <v>23217.487953863729</v>
      </c>
      <c r="L91" s="53">
        <v>21419.705987992038</v>
      </c>
      <c r="M91" s="53">
        <v>20153.032242091012</v>
      </c>
      <c r="N91" s="53">
        <v>20246.8436117212</v>
      </c>
      <c r="O91" s="53">
        <v>21083.339366849501</v>
      </c>
      <c r="P91" s="53">
        <v>28728.067133862191</v>
      </c>
      <c r="Q91" s="53">
        <v>26512.700164337148</v>
      </c>
      <c r="R91" s="53">
        <v>24381.982468977156</v>
      </c>
      <c r="S91" s="53">
        <v>24312.746327503919</v>
      </c>
      <c r="T91" s="53">
        <v>30283.021684121482</v>
      </c>
      <c r="U91" s="53">
        <v>35409.99475197494</v>
      </c>
      <c r="V91" s="53">
        <v>38165.44552163683</v>
      </c>
      <c r="W91" s="53">
        <v>38435.287835858842</v>
      </c>
      <c r="X91" s="53">
        <v>38198.181404527742</v>
      </c>
      <c r="Y91" s="53">
        <v>36145.049483335177</v>
      </c>
      <c r="Z91" s="53">
        <v>43767.051428682418</v>
      </c>
      <c r="AA91" s="53">
        <v>38564.167996179174</v>
      </c>
      <c r="AB91" s="53">
        <v>34253.475475435742</v>
      </c>
      <c r="AC91" s="53">
        <v>29276.705113077645</v>
      </c>
      <c r="AD91" s="53">
        <v>26364.394978731176</v>
      </c>
      <c r="AE91" s="53">
        <v>33023.552028136502</v>
      </c>
      <c r="AF91" s="53">
        <v>0</v>
      </c>
      <c r="AG91" s="53">
        <v>0</v>
      </c>
      <c r="AH91" s="53">
        <v>0</v>
      </c>
      <c r="AI91" s="53">
        <v>0</v>
      </c>
      <c r="AJ91" s="53">
        <v>0</v>
      </c>
      <c r="AK91" s="53">
        <v>0</v>
      </c>
      <c r="AL91" s="53">
        <v>0</v>
      </c>
      <c r="AM91" s="53">
        <v>0</v>
      </c>
      <c r="AN91" s="53">
        <v>0</v>
      </c>
      <c r="AO91" s="53">
        <v>0</v>
      </c>
      <c r="AP91" s="53">
        <v>0</v>
      </c>
      <c r="AQ91" s="53">
        <v>0</v>
      </c>
      <c r="AR91" s="53">
        <v>0</v>
      </c>
      <c r="AS91" s="53">
        <v>0</v>
      </c>
      <c r="AT91" s="53">
        <v>0</v>
      </c>
      <c r="AU91" s="53">
        <v>0</v>
      </c>
      <c r="AV91" s="53">
        <v>0</v>
      </c>
      <c r="AW91" s="53">
        <v>0</v>
      </c>
      <c r="AX91" s="53">
        <v>0</v>
      </c>
      <c r="AY91" s="53">
        <v>0</v>
      </c>
      <c r="AZ91" s="53">
        <v>0</v>
      </c>
    </row>
    <row r="92" spans="1:52">
      <c r="A92" s="53">
        <v>25127.130714581075</v>
      </c>
      <c r="B92" s="53">
        <v>24567.208506850489</v>
      </c>
      <c r="C92" s="53">
        <v>23708.641311088777</v>
      </c>
      <c r="D92" s="53">
        <v>23296.269495932753</v>
      </c>
      <c r="E92" s="53">
        <v>24005.244572441792</v>
      </c>
      <c r="F92" s="53">
        <v>29890.147271319915</v>
      </c>
      <c r="G92" s="53">
        <v>24397.236064314569</v>
      </c>
      <c r="H92" s="53">
        <v>29181.148804513577</v>
      </c>
      <c r="I92" s="53">
        <v>30056.541562822684</v>
      </c>
      <c r="J92" s="53">
        <v>37122.094740194356</v>
      </c>
      <c r="K92" s="53">
        <v>33221.489820524977</v>
      </c>
      <c r="L92" s="53">
        <v>34301.015293776501</v>
      </c>
      <c r="M92" s="53">
        <v>32282.271633927696</v>
      </c>
      <c r="N92" s="53">
        <v>29274.851942656755</v>
      </c>
      <c r="O92" s="53">
        <v>28740.597553293956</v>
      </c>
      <c r="P92" s="53">
        <v>30895.767728702973</v>
      </c>
      <c r="Q92" s="53">
        <v>29763.63754285808</v>
      </c>
      <c r="R92" s="53">
        <v>27574.33616630446</v>
      </c>
      <c r="S92" s="53">
        <v>35513.650480018689</v>
      </c>
      <c r="T92" s="53">
        <v>37546.660192304356</v>
      </c>
      <c r="U92" s="53">
        <v>52903.841126301071</v>
      </c>
      <c r="V92" s="53">
        <v>53201.048568587168</v>
      </c>
      <c r="W92" s="53">
        <v>52204.019208596423</v>
      </c>
      <c r="X92" s="53">
        <v>48143.740383857461</v>
      </c>
      <c r="Y92" s="53">
        <v>44193.863875133749</v>
      </c>
      <c r="Z92" s="53">
        <v>69317.644174894711</v>
      </c>
      <c r="AA92" s="53">
        <v>59119.949598779152</v>
      </c>
      <c r="AB92" s="53">
        <v>57298.649199460015</v>
      </c>
      <c r="AC92" s="53">
        <v>58109.20591753786</v>
      </c>
      <c r="AD92" s="53">
        <v>50766.702573189657</v>
      </c>
      <c r="AE92" s="53">
        <v>57923.822628582799</v>
      </c>
      <c r="AF92" s="53">
        <v>48289.054371843013</v>
      </c>
      <c r="AG92" s="53">
        <v>0</v>
      </c>
      <c r="AH92" s="53">
        <v>0</v>
      </c>
      <c r="AI92" s="53">
        <v>0</v>
      </c>
      <c r="AJ92" s="53">
        <v>0</v>
      </c>
      <c r="AK92" s="53">
        <v>0</v>
      </c>
      <c r="AL92" s="53">
        <v>0</v>
      </c>
      <c r="AM92" s="53">
        <v>0</v>
      </c>
      <c r="AN92" s="53">
        <v>0</v>
      </c>
      <c r="AO92" s="53">
        <v>0</v>
      </c>
      <c r="AP92" s="53">
        <v>0</v>
      </c>
      <c r="AQ92" s="53">
        <v>0</v>
      </c>
      <c r="AR92" s="53">
        <v>0</v>
      </c>
      <c r="AS92" s="53">
        <v>0</v>
      </c>
      <c r="AT92" s="53">
        <v>0</v>
      </c>
      <c r="AU92" s="53">
        <v>0</v>
      </c>
      <c r="AV92" s="53">
        <v>0</v>
      </c>
      <c r="AW92" s="53">
        <v>0</v>
      </c>
      <c r="AX92" s="53">
        <v>0</v>
      </c>
      <c r="AY92" s="53">
        <v>0</v>
      </c>
      <c r="AZ92" s="53">
        <v>0</v>
      </c>
    </row>
    <row r="93" spans="1:52">
      <c r="A93" s="53">
        <v>25127.130714581075</v>
      </c>
      <c r="B93" s="53">
        <v>24015.327062899651</v>
      </c>
      <c r="C93" s="53">
        <v>24845.468334110101</v>
      </c>
      <c r="D93" s="53">
        <v>25310.800299821844</v>
      </c>
      <c r="E93" s="53">
        <v>23891.447095161657</v>
      </c>
      <c r="F93" s="53">
        <v>30622.92067963706</v>
      </c>
      <c r="G93" s="53">
        <v>30432.068647190627</v>
      </c>
      <c r="H93" s="53">
        <v>30887.811973995253</v>
      </c>
      <c r="I93" s="53">
        <v>35097.88141072126</v>
      </c>
      <c r="J93" s="53">
        <v>31089.472363325312</v>
      </c>
      <c r="K93" s="53">
        <v>27739.751354650154</v>
      </c>
      <c r="L93" s="53">
        <v>29878.863235201105</v>
      </c>
      <c r="M93" s="53">
        <v>29422.169612013535</v>
      </c>
      <c r="N93" s="53">
        <v>27257.983211252817</v>
      </c>
      <c r="O93" s="53">
        <v>25117.05891326932</v>
      </c>
      <c r="P93" s="53">
        <v>27850.306501369534</v>
      </c>
      <c r="Q93" s="53">
        <v>27158.753348801161</v>
      </c>
      <c r="R93" s="53">
        <v>26279.708188652519</v>
      </c>
      <c r="S93" s="53">
        <v>24893.823910550709</v>
      </c>
      <c r="T93" s="53">
        <v>25155.385943145993</v>
      </c>
      <c r="U93" s="53">
        <v>27141.751838602373</v>
      </c>
      <c r="V93" s="53">
        <v>24423.947337725091</v>
      </c>
      <c r="W93" s="53">
        <v>24658.851638238477</v>
      </c>
      <c r="X93" s="53">
        <v>23624.721537060475</v>
      </c>
      <c r="Y93" s="53">
        <v>22550.899072519242</v>
      </c>
      <c r="Z93" s="53">
        <v>27704.421951874891</v>
      </c>
      <c r="AA93" s="53">
        <v>0</v>
      </c>
      <c r="AB93" s="53">
        <v>0</v>
      </c>
      <c r="AC93" s="53">
        <v>0</v>
      </c>
      <c r="AD93" s="53">
        <v>0</v>
      </c>
      <c r="AE93" s="53">
        <v>0</v>
      </c>
      <c r="AF93" s="53">
        <v>0</v>
      </c>
      <c r="AG93" s="53">
        <v>0</v>
      </c>
      <c r="AH93" s="53">
        <v>0</v>
      </c>
      <c r="AI93" s="53">
        <v>0</v>
      </c>
      <c r="AJ93" s="53">
        <v>0</v>
      </c>
      <c r="AK93" s="53">
        <v>0</v>
      </c>
      <c r="AL93" s="53">
        <v>0</v>
      </c>
      <c r="AM93" s="53">
        <v>0</v>
      </c>
      <c r="AN93" s="53">
        <v>0</v>
      </c>
      <c r="AO93" s="53">
        <v>0</v>
      </c>
      <c r="AP93" s="53">
        <v>0</v>
      </c>
      <c r="AQ93" s="53">
        <v>0</v>
      </c>
      <c r="AR93" s="53">
        <v>0</v>
      </c>
      <c r="AS93" s="53">
        <v>0</v>
      </c>
      <c r="AT93" s="53">
        <v>0</v>
      </c>
      <c r="AU93" s="53">
        <v>0</v>
      </c>
      <c r="AV93" s="53">
        <v>0</v>
      </c>
      <c r="AW93" s="53">
        <v>0</v>
      </c>
      <c r="AX93" s="53">
        <v>0</v>
      </c>
      <c r="AY93" s="53">
        <v>0</v>
      </c>
      <c r="AZ93" s="53">
        <v>0</v>
      </c>
    </row>
    <row r="94" spans="1:52">
      <c r="A94" s="53">
        <v>25127.130714581075</v>
      </c>
      <c r="B94" s="53">
        <v>24380.340962827293</v>
      </c>
      <c r="C94" s="53">
        <v>24018.059447877782</v>
      </c>
      <c r="D94" s="53">
        <v>24924.916751201654</v>
      </c>
      <c r="E94" s="53">
        <v>24325.140602854186</v>
      </c>
      <c r="F94" s="53">
        <v>27682.761802105641</v>
      </c>
      <c r="G94" s="53">
        <v>28017.295027894485</v>
      </c>
      <c r="H94" s="53">
        <v>24005.723763867565</v>
      </c>
      <c r="I94" s="53">
        <v>26270.869327785862</v>
      </c>
      <c r="J94" s="53">
        <v>24682.924653034774</v>
      </c>
      <c r="K94" s="53">
        <v>31035.783990990985</v>
      </c>
      <c r="L94" s="53">
        <v>32490.611064504232</v>
      </c>
      <c r="M94" s="53">
        <v>28840.745840113468</v>
      </c>
      <c r="N94" s="53">
        <v>30348.846148240973</v>
      </c>
      <c r="O94" s="53">
        <v>0</v>
      </c>
      <c r="P94" s="53">
        <v>0</v>
      </c>
      <c r="Q94" s="53">
        <v>0</v>
      </c>
      <c r="R94" s="53">
        <v>0</v>
      </c>
      <c r="S94" s="53">
        <v>0</v>
      </c>
      <c r="T94" s="53">
        <v>0</v>
      </c>
      <c r="U94" s="53">
        <v>0</v>
      </c>
      <c r="V94" s="53">
        <v>0</v>
      </c>
      <c r="W94" s="53">
        <v>0</v>
      </c>
      <c r="X94" s="53">
        <v>0</v>
      </c>
      <c r="Y94" s="53">
        <v>0</v>
      </c>
      <c r="Z94" s="53">
        <v>0</v>
      </c>
      <c r="AA94" s="53">
        <v>0</v>
      </c>
      <c r="AB94" s="53">
        <v>0</v>
      </c>
      <c r="AC94" s="53">
        <v>0</v>
      </c>
      <c r="AD94" s="53">
        <v>0</v>
      </c>
      <c r="AE94" s="53">
        <v>0</v>
      </c>
      <c r="AF94" s="53">
        <v>0</v>
      </c>
      <c r="AG94" s="53">
        <v>0</v>
      </c>
      <c r="AH94" s="53">
        <v>0</v>
      </c>
      <c r="AI94" s="53">
        <v>0</v>
      </c>
      <c r="AJ94" s="53">
        <v>0</v>
      </c>
      <c r="AK94" s="53">
        <v>0</v>
      </c>
      <c r="AL94" s="53">
        <v>0</v>
      </c>
      <c r="AM94" s="53">
        <v>0</v>
      </c>
      <c r="AN94" s="53">
        <v>0</v>
      </c>
      <c r="AO94" s="53">
        <v>0</v>
      </c>
      <c r="AP94" s="53">
        <v>0</v>
      </c>
      <c r="AQ94" s="53">
        <v>0</v>
      </c>
      <c r="AR94" s="53">
        <v>0</v>
      </c>
      <c r="AS94" s="53">
        <v>0</v>
      </c>
      <c r="AT94" s="53">
        <v>0</v>
      </c>
      <c r="AU94" s="53">
        <v>0</v>
      </c>
      <c r="AV94" s="53">
        <v>0</v>
      </c>
      <c r="AW94" s="53">
        <v>0</v>
      </c>
      <c r="AX94" s="53">
        <v>0</v>
      </c>
      <c r="AY94" s="53">
        <v>0</v>
      </c>
      <c r="AZ94" s="53">
        <v>0</v>
      </c>
    </row>
    <row r="95" spans="1:52">
      <c r="A95" s="53">
        <v>25127.130714581075</v>
      </c>
      <c r="B95" s="53">
        <v>24491.242141564075</v>
      </c>
      <c r="C95" s="53">
        <v>23049.77089504875</v>
      </c>
      <c r="D95" s="53">
        <v>20893.85578386116</v>
      </c>
      <c r="E95" s="53">
        <v>20725.967975574422</v>
      </c>
      <c r="F95" s="53">
        <v>26307.220730569199</v>
      </c>
      <c r="G95" s="53">
        <v>22156.792602997935</v>
      </c>
      <c r="H95" s="53">
        <v>18653.884493183585</v>
      </c>
      <c r="I95" s="53">
        <v>19936.622823028447</v>
      </c>
      <c r="J95" s="53">
        <v>19302.75598388011</v>
      </c>
      <c r="K95" s="53">
        <v>19296.584740570845</v>
      </c>
      <c r="L95" s="53">
        <v>20059.096974629592</v>
      </c>
      <c r="M95" s="53">
        <v>22612.344354383626</v>
      </c>
      <c r="N95" s="53">
        <v>22908.874218033896</v>
      </c>
      <c r="O95" s="53">
        <v>22378.978889610917</v>
      </c>
      <c r="P95" s="53">
        <v>22731.412660557478</v>
      </c>
      <c r="Q95" s="53">
        <v>19481.177885491608</v>
      </c>
      <c r="R95" s="53">
        <v>15551.842248825096</v>
      </c>
      <c r="S95" s="53">
        <v>14114.27108823396</v>
      </c>
      <c r="T95" s="53">
        <v>14103.495581388899</v>
      </c>
      <c r="U95" s="53">
        <v>17064.707966822611</v>
      </c>
      <c r="V95" s="53">
        <v>16662.181178499981</v>
      </c>
      <c r="W95" s="53">
        <v>14997.217570519653</v>
      </c>
      <c r="X95" s="53">
        <v>11997.220967004007</v>
      </c>
      <c r="Y95" s="53">
        <v>9749.6546025881053</v>
      </c>
      <c r="Z95" s="53">
        <v>11187.590121601923</v>
      </c>
      <c r="AA95" s="53">
        <v>9126.3185872845552</v>
      </c>
      <c r="AB95" s="53">
        <v>7118.9624213409534</v>
      </c>
      <c r="AC95" s="53">
        <v>5466.3882119272785</v>
      </c>
      <c r="AD95" s="53">
        <v>5055.1751542030916</v>
      </c>
      <c r="AE95" s="53">
        <v>5238.9980085451089</v>
      </c>
      <c r="AF95" s="53">
        <v>0</v>
      </c>
      <c r="AG95" s="53">
        <v>0</v>
      </c>
      <c r="AH95" s="53">
        <v>0</v>
      </c>
      <c r="AI95" s="53">
        <v>0</v>
      </c>
      <c r="AJ95" s="53">
        <v>0</v>
      </c>
      <c r="AK95" s="53">
        <v>0</v>
      </c>
      <c r="AL95" s="53">
        <v>0</v>
      </c>
      <c r="AM95" s="53">
        <v>0</v>
      </c>
      <c r="AN95" s="53">
        <v>0</v>
      </c>
      <c r="AO95" s="53">
        <v>0</v>
      </c>
      <c r="AP95" s="53">
        <v>0</v>
      </c>
      <c r="AQ95" s="53">
        <v>0</v>
      </c>
      <c r="AR95" s="53">
        <v>0</v>
      </c>
      <c r="AS95" s="53">
        <v>0</v>
      </c>
      <c r="AT95" s="53">
        <v>0</v>
      </c>
      <c r="AU95" s="53">
        <v>0</v>
      </c>
      <c r="AV95" s="53">
        <v>0</v>
      </c>
      <c r="AW95" s="53">
        <v>0</v>
      </c>
      <c r="AX95" s="53">
        <v>0</v>
      </c>
      <c r="AY95" s="53">
        <v>0</v>
      </c>
      <c r="AZ95" s="53">
        <v>0</v>
      </c>
    </row>
    <row r="96" spans="1:52">
      <c r="A96" s="53">
        <v>25127.130714581075</v>
      </c>
      <c r="B96" s="53">
        <v>24296.167620708638</v>
      </c>
      <c r="C96" s="53">
        <v>23678.673036484586</v>
      </c>
      <c r="D96" s="53">
        <v>22920.36200588867</v>
      </c>
      <c r="E96" s="53">
        <v>24903.783654763789</v>
      </c>
      <c r="F96" s="53">
        <v>31669.154672048062</v>
      </c>
      <c r="G96" s="53">
        <v>26165.359523430743</v>
      </c>
      <c r="H96" s="53">
        <v>25449.292991647322</v>
      </c>
      <c r="I96" s="53">
        <v>29057.439629131786</v>
      </c>
      <c r="J96" s="53">
        <v>35421.506687176457</v>
      </c>
      <c r="K96" s="53">
        <v>35992.820127799634</v>
      </c>
      <c r="L96" s="53">
        <v>33550.357648336991</v>
      </c>
      <c r="M96" s="53">
        <v>27102.889941193571</v>
      </c>
      <c r="N96" s="53">
        <v>25495.064010885373</v>
      </c>
      <c r="O96" s="53">
        <v>23052.643425452316</v>
      </c>
      <c r="P96" s="53">
        <v>29667.216385368942</v>
      </c>
      <c r="Q96" s="53">
        <v>28047.48249408562</v>
      </c>
      <c r="R96" s="53">
        <v>30327.862827962897</v>
      </c>
      <c r="S96" s="53">
        <v>34710.087779389345</v>
      </c>
      <c r="T96" s="53">
        <v>35236.643339526192</v>
      </c>
      <c r="U96" s="53">
        <v>40541.324696629803</v>
      </c>
      <c r="V96" s="53">
        <v>35054.687098341295</v>
      </c>
      <c r="W96" s="53">
        <v>36349.253378105866</v>
      </c>
      <c r="X96" s="53">
        <v>37700.721766376366</v>
      </c>
      <c r="Y96" s="53">
        <v>40712.830644282141</v>
      </c>
      <c r="Z96" s="53">
        <v>52281.058453073769</v>
      </c>
      <c r="AA96" s="53">
        <v>48053.089209446138</v>
      </c>
      <c r="AB96" s="53">
        <v>45188.600885433552</v>
      </c>
      <c r="AC96" s="53">
        <v>41529.98438867036</v>
      </c>
      <c r="AD96" s="53">
        <v>34018.084049739628</v>
      </c>
      <c r="AE96" s="53">
        <v>37939.703530156417</v>
      </c>
      <c r="AF96" s="53">
        <v>26118.772239360002</v>
      </c>
      <c r="AG96" s="53">
        <v>20136.607642677751</v>
      </c>
      <c r="AH96" s="53">
        <v>16786.06267969219</v>
      </c>
      <c r="AI96" s="53">
        <v>17483.48398305284</v>
      </c>
      <c r="AJ96" s="53">
        <v>17018.834239478907</v>
      </c>
      <c r="AK96" s="53">
        <v>15796.088992897192</v>
      </c>
      <c r="AL96" s="53">
        <v>13971.952317371346</v>
      </c>
      <c r="AM96" s="53">
        <v>0</v>
      </c>
      <c r="AN96" s="53">
        <v>0</v>
      </c>
      <c r="AO96" s="53">
        <v>0</v>
      </c>
      <c r="AP96" s="53">
        <v>0</v>
      </c>
      <c r="AQ96" s="53">
        <v>0</v>
      </c>
      <c r="AR96" s="53">
        <v>0</v>
      </c>
      <c r="AS96" s="53">
        <v>0</v>
      </c>
      <c r="AT96" s="53">
        <v>0</v>
      </c>
      <c r="AU96" s="53">
        <v>0</v>
      </c>
      <c r="AV96" s="53">
        <v>0</v>
      </c>
      <c r="AW96" s="53">
        <v>0</v>
      </c>
      <c r="AX96" s="53">
        <v>0</v>
      </c>
      <c r="AY96" s="53">
        <v>0</v>
      </c>
      <c r="AZ96" s="53">
        <v>0</v>
      </c>
    </row>
    <row r="97" spans="1:52">
      <c r="A97" s="53">
        <v>25127.130714581075</v>
      </c>
      <c r="B97" s="53">
        <v>25270.661670241148</v>
      </c>
      <c r="C97" s="53">
        <v>22500.408117913867</v>
      </c>
      <c r="D97" s="53">
        <v>21914.335209242287</v>
      </c>
      <c r="E97" s="53">
        <v>21271.682591954333</v>
      </c>
      <c r="F97" s="53">
        <v>27105.25013675393</v>
      </c>
      <c r="G97" s="53">
        <v>24041.014970018605</v>
      </c>
      <c r="H97" s="53">
        <v>26025.822644965097</v>
      </c>
      <c r="I97" s="53">
        <v>28577.525149661364</v>
      </c>
      <c r="J97" s="53">
        <v>30575.780239831693</v>
      </c>
      <c r="K97" s="53">
        <v>31420.276969816023</v>
      </c>
      <c r="L97" s="53">
        <v>32551.806710513214</v>
      </c>
      <c r="M97" s="53">
        <v>29904.714226561086</v>
      </c>
      <c r="N97" s="53">
        <v>26112.589968327258</v>
      </c>
      <c r="O97" s="53">
        <v>23751.780841931573</v>
      </c>
      <c r="P97" s="53">
        <v>30721.899954598033</v>
      </c>
      <c r="Q97" s="53">
        <v>37037.723666076396</v>
      </c>
      <c r="R97" s="53">
        <v>38371.124787782661</v>
      </c>
      <c r="S97" s="53">
        <v>36254.611642058095</v>
      </c>
      <c r="T97" s="53">
        <v>39828.835515124374</v>
      </c>
      <c r="U97" s="53">
        <v>47692.344222568288</v>
      </c>
      <c r="V97" s="53">
        <v>52770.233457908536</v>
      </c>
      <c r="W97" s="53">
        <v>54941.189198740656</v>
      </c>
      <c r="X97" s="53">
        <v>50926.802318801412</v>
      </c>
      <c r="Y97" s="53">
        <v>44568.205054178135</v>
      </c>
      <c r="Z97" s="53">
        <v>56446.633778135976</v>
      </c>
      <c r="AA97" s="53">
        <v>61032.98461133505</v>
      </c>
      <c r="AB97" s="53">
        <v>54839.128396300322</v>
      </c>
      <c r="AC97" s="53">
        <v>44253.70241844633</v>
      </c>
      <c r="AD97" s="53">
        <v>0</v>
      </c>
      <c r="AE97" s="53">
        <v>0</v>
      </c>
      <c r="AF97" s="53">
        <v>0</v>
      </c>
      <c r="AG97" s="53">
        <v>0</v>
      </c>
      <c r="AH97" s="53">
        <v>0</v>
      </c>
      <c r="AI97" s="53">
        <v>0</v>
      </c>
      <c r="AJ97" s="53">
        <v>0</v>
      </c>
      <c r="AK97" s="53">
        <v>0</v>
      </c>
      <c r="AL97" s="53">
        <v>0</v>
      </c>
      <c r="AM97" s="53">
        <v>0</v>
      </c>
      <c r="AN97" s="53">
        <v>0</v>
      </c>
      <c r="AO97" s="53">
        <v>0</v>
      </c>
      <c r="AP97" s="53">
        <v>0</v>
      </c>
      <c r="AQ97" s="53">
        <v>0</v>
      </c>
      <c r="AR97" s="53">
        <v>0</v>
      </c>
      <c r="AS97" s="53">
        <v>0</v>
      </c>
      <c r="AT97" s="53">
        <v>0</v>
      </c>
      <c r="AU97" s="53">
        <v>0</v>
      </c>
      <c r="AV97" s="53">
        <v>0</v>
      </c>
      <c r="AW97" s="53">
        <v>0</v>
      </c>
      <c r="AX97" s="53">
        <v>0</v>
      </c>
      <c r="AY97" s="53">
        <v>0</v>
      </c>
      <c r="AZ97" s="53">
        <v>0</v>
      </c>
    </row>
    <row r="98" spans="1:52">
      <c r="A98" s="53">
        <v>25127.130714581075</v>
      </c>
      <c r="B98" s="53">
        <v>23593.10270376378</v>
      </c>
      <c r="C98" s="53">
        <v>22982.857329190065</v>
      </c>
      <c r="D98" s="53">
        <v>24008.952613831443</v>
      </c>
      <c r="E98" s="53">
        <v>21088.857536967742</v>
      </c>
      <c r="F98" s="53">
        <v>23023.840680445424</v>
      </c>
      <c r="G98" s="53">
        <v>24974.285311643958</v>
      </c>
      <c r="H98" s="53">
        <v>23487.835666259962</v>
      </c>
      <c r="I98" s="53">
        <v>30868.21356247754</v>
      </c>
      <c r="J98" s="53">
        <v>27915.480349902427</v>
      </c>
      <c r="K98" s="53">
        <v>27189.115479865068</v>
      </c>
      <c r="L98" s="53">
        <v>27234.564532597127</v>
      </c>
      <c r="M98" s="53">
        <v>25618.211097365594</v>
      </c>
      <c r="N98" s="53">
        <v>26814.866152739669</v>
      </c>
      <c r="O98" s="53">
        <v>30692.654372288489</v>
      </c>
      <c r="P98" s="53">
        <v>38026.873607738227</v>
      </c>
      <c r="Q98" s="53">
        <v>40249.007639417119</v>
      </c>
      <c r="R98" s="53">
        <v>44267.818243969508</v>
      </c>
      <c r="S98" s="53">
        <v>43455.538989719134</v>
      </c>
      <c r="T98" s="53">
        <v>41179.123509926911</v>
      </c>
      <c r="U98" s="53">
        <v>48156.153473714665</v>
      </c>
      <c r="V98" s="53">
        <v>47703.190666527669</v>
      </c>
      <c r="W98" s="53">
        <v>40431.259354895672</v>
      </c>
      <c r="X98" s="53">
        <v>34852.911143478479</v>
      </c>
      <c r="Y98" s="53">
        <v>29251.008231548622</v>
      </c>
      <c r="Z98" s="53">
        <v>31440.010984774875</v>
      </c>
      <c r="AA98" s="53">
        <v>28959.151882720878</v>
      </c>
      <c r="AB98" s="53">
        <v>24246.595447167063</v>
      </c>
      <c r="AC98" s="53">
        <v>20417.963363694584</v>
      </c>
      <c r="AD98" s="53">
        <v>17011.425776226348</v>
      </c>
      <c r="AE98" s="53">
        <v>19151.634300586426</v>
      </c>
      <c r="AF98" s="53">
        <v>16984.447744048342</v>
      </c>
      <c r="AG98" s="53">
        <v>15951.496494563038</v>
      </c>
      <c r="AH98" s="53">
        <v>0</v>
      </c>
      <c r="AI98" s="53">
        <v>0</v>
      </c>
      <c r="AJ98" s="53">
        <v>0</v>
      </c>
      <c r="AK98" s="53">
        <v>0</v>
      </c>
      <c r="AL98" s="53">
        <v>0</v>
      </c>
      <c r="AM98" s="53">
        <v>0</v>
      </c>
      <c r="AN98" s="53">
        <v>0</v>
      </c>
      <c r="AO98" s="53">
        <v>0</v>
      </c>
      <c r="AP98" s="53">
        <v>0</v>
      </c>
      <c r="AQ98" s="53">
        <v>0</v>
      </c>
      <c r="AR98" s="53">
        <v>0</v>
      </c>
      <c r="AS98" s="53">
        <v>0</v>
      </c>
      <c r="AT98" s="53">
        <v>0</v>
      </c>
      <c r="AU98" s="53">
        <v>0</v>
      </c>
      <c r="AV98" s="53">
        <v>0</v>
      </c>
      <c r="AW98" s="53">
        <v>0</v>
      </c>
      <c r="AX98" s="53">
        <v>0</v>
      </c>
      <c r="AY98" s="53">
        <v>0</v>
      </c>
      <c r="AZ98" s="53">
        <v>0</v>
      </c>
    </row>
    <row r="99" spans="1:52">
      <c r="A99" s="53">
        <v>25127.130714581075</v>
      </c>
      <c r="B99" s="53">
        <v>24332.568528068787</v>
      </c>
      <c r="C99" s="53">
        <v>24745.277202494319</v>
      </c>
      <c r="D99" s="53">
        <v>24031.929519749894</v>
      </c>
      <c r="E99" s="53">
        <v>26500.22676654888</v>
      </c>
      <c r="F99" s="53">
        <v>32733.947906782978</v>
      </c>
      <c r="G99" s="53">
        <v>35793.756891657235</v>
      </c>
      <c r="H99" s="53">
        <v>33749.272012648202</v>
      </c>
      <c r="I99" s="53">
        <v>35243.613795926023</v>
      </c>
      <c r="J99" s="53">
        <v>44339.139888563033</v>
      </c>
      <c r="K99" s="53">
        <v>39831.51734651484</v>
      </c>
      <c r="L99" s="53">
        <v>40433.075372293461</v>
      </c>
      <c r="M99" s="53">
        <v>35311.980855635105</v>
      </c>
      <c r="N99" s="53">
        <v>27203.207616461583</v>
      </c>
      <c r="O99" s="53">
        <v>30982.296796072515</v>
      </c>
      <c r="P99" s="53">
        <v>34998.649760488239</v>
      </c>
      <c r="Q99" s="53">
        <v>37388.042661830943</v>
      </c>
      <c r="R99" s="53">
        <v>40108.462485559787</v>
      </c>
      <c r="S99" s="53">
        <v>42657.937474465201</v>
      </c>
      <c r="T99" s="53">
        <v>38570.471360206917</v>
      </c>
      <c r="U99" s="53">
        <v>37696.537376261309</v>
      </c>
      <c r="V99" s="53">
        <v>32708.810868628025</v>
      </c>
      <c r="W99" s="53">
        <v>33388.349101684616</v>
      </c>
      <c r="X99" s="53">
        <v>33851.434681338455</v>
      </c>
      <c r="Y99" s="53">
        <v>32101.452597876341</v>
      </c>
      <c r="Z99" s="53">
        <v>39214.892894773126</v>
      </c>
      <c r="AA99" s="53">
        <v>33890.717194742712</v>
      </c>
      <c r="AB99" s="53">
        <v>33497.572789115722</v>
      </c>
      <c r="AC99" s="53">
        <v>33325.705411428542</v>
      </c>
      <c r="AD99" s="53">
        <v>33438.419091599164</v>
      </c>
      <c r="AE99" s="53">
        <v>31192.490726972384</v>
      </c>
      <c r="AF99" s="53">
        <v>28888.707126039772</v>
      </c>
      <c r="AG99" s="53">
        <v>27485.67243792455</v>
      </c>
      <c r="AH99" s="53">
        <v>23548.007977137415</v>
      </c>
      <c r="AI99" s="53">
        <v>23365.807611317301</v>
      </c>
      <c r="AJ99" s="53">
        <v>0</v>
      </c>
      <c r="AK99" s="53">
        <v>0</v>
      </c>
      <c r="AL99" s="53">
        <v>0</v>
      </c>
      <c r="AM99" s="53">
        <v>0</v>
      </c>
      <c r="AN99" s="53">
        <v>0</v>
      </c>
      <c r="AO99" s="53">
        <v>0</v>
      </c>
      <c r="AP99" s="53">
        <v>0</v>
      </c>
      <c r="AQ99" s="53">
        <v>0</v>
      </c>
      <c r="AR99" s="53">
        <v>0</v>
      </c>
      <c r="AS99" s="53">
        <v>0</v>
      </c>
      <c r="AT99" s="53">
        <v>0</v>
      </c>
      <c r="AU99" s="53">
        <v>0</v>
      </c>
      <c r="AV99" s="53">
        <v>0</v>
      </c>
      <c r="AW99" s="53">
        <v>0</v>
      </c>
      <c r="AX99" s="53">
        <v>0</v>
      </c>
      <c r="AY99" s="53">
        <v>0</v>
      </c>
      <c r="AZ99" s="53">
        <v>0</v>
      </c>
    </row>
    <row r="100" spans="1:52">
      <c r="A100" s="53">
        <v>25127.130714581075</v>
      </c>
      <c r="B100" s="53">
        <v>24670.170604619943</v>
      </c>
      <c r="C100" s="53">
        <v>23258.906494958159</v>
      </c>
      <c r="D100" s="53">
        <v>21796.839620553106</v>
      </c>
      <c r="E100" s="53">
        <v>21888.343444459846</v>
      </c>
      <c r="F100" s="53">
        <v>29240.573115046813</v>
      </c>
      <c r="G100" s="53">
        <v>27023.988914551082</v>
      </c>
      <c r="H100" s="53">
        <v>25925.586485886051</v>
      </c>
      <c r="I100" s="53">
        <v>23021.15895357505</v>
      </c>
      <c r="J100" s="53">
        <v>21662.805363893076</v>
      </c>
      <c r="K100" s="53">
        <v>21566.095000625843</v>
      </c>
      <c r="L100" s="53">
        <v>22331.467730711771</v>
      </c>
      <c r="M100" s="53">
        <v>18697.28945087827</v>
      </c>
      <c r="N100" s="53">
        <v>18296.927004469821</v>
      </c>
      <c r="O100" s="53">
        <v>18062.496777627071</v>
      </c>
      <c r="P100" s="53">
        <v>18202.491140270562</v>
      </c>
      <c r="Q100" s="53">
        <v>13986.217024222438</v>
      </c>
      <c r="R100" s="53">
        <v>12919.584406162057</v>
      </c>
      <c r="S100" s="53">
        <v>13501.137368644697</v>
      </c>
      <c r="T100" s="53">
        <v>11255.837465259101</v>
      </c>
      <c r="U100" s="53">
        <v>12249.75548418749</v>
      </c>
      <c r="V100" s="53">
        <v>12869.670238957722</v>
      </c>
      <c r="W100" s="53">
        <v>11785.826365816594</v>
      </c>
      <c r="X100" s="53">
        <v>11988.601620119302</v>
      </c>
      <c r="Y100" s="53">
        <v>11505.758136418935</v>
      </c>
      <c r="Z100" s="53">
        <v>12131.827584767263</v>
      </c>
      <c r="AA100" s="53">
        <v>0</v>
      </c>
      <c r="AB100" s="53">
        <v>0</v>
      </c>
      <c r="AC100" s="53">
        <v>0</v>
      </c>
      <c r="AD100" s="53">
        <v>0</v>
      </c>
      <c r="AE100" s="53">
        <v>0</v>
      </c>
      <c r="AF100" s="53">
        <v>0</v>
      </c>
      <c r="AG100" s="53">
        <v>0</v>
      </c>
      <c r="AH100" s="53">
        <v>0</v>
      </c>
      <c r="AI100" s="53">
        <v>0</v>
      </c>
      <c r="AJ100" s="53">
        <v>0</v>
      </c>
      <c r="AK100" s="53">
        <v>0</v>
      </c>
      <c r="AL100" s="53">
        <v>0</v>
      </c>
      <c r="AM100" s="53">
        <v>0</v>
      </c>
      <c r="AN100" s="53">
        <v>0</v>
      </c>
      <c r="AO100" s="53">
        <v>0</v>
      </c>
      <c r="AP100" s="53">
        <v>0</v>
      </c>
      <c r="AQ100" s="53">
        <v>0</v>
      </c>
      <c r="AR100" s="53">
        <v>0</v>
      </c>
      <c r="AS100" s="53">
        <v>0</v>
      </c>
      <c r="AT100" s="53">
        <v>0</v>
      </c>
      <c r="AU100" s="53">
        <v>0</v>
      </c>
      <c r="AV100" s="53">
        <v>0</v>
      </c>
      <c r="AW100" s="53">
        <v>0</v>
      </c>
      <c r="AX100" s="53">
        <v>0</v>
      </c>
      <c r="AY100" s="53">
        <v>0</v>
      </c>
      <c r="AZ100" s="53">
        <v>0</v>
      </c>
    </row>
    <row r="101" spans="1:52">
      <c r="A101" s="53">
        <v>25127.130714581075</v>
      </c>
      <c r="B101" s="53">
        <v>24775.779906977044</v>
      </c>
      <c r="C101" s="53">
        <v>24152.222129483285</v>
      </c>
      <c r="D101" s="53">
        <v>21556.609997665611</v>
      </c>
      <c r="E101" s="53">
        <v>20149.848265998044</v>
      </c>
      <c r="F101" s="53">
        <v>25018.867428099053</v>
      </c>
      <c r="G101" s="53">
        <v>26371.869618896013</v>
      </c>
      <c r="H101" s="53">
        <v>28703.324551915357</v>
      </c>
      <c r="I101" s="53">
        <v>27655.829013158589</v>
      </c>
      <c r="J101" s="53">
        <v>32131.392147272527</v>
      </c>
      <c r="K101" s="53">
        <v>34709.52199208588</v>
      </c>
      <c r="L101" s="53">
        <v>31144.993123526219</v>
      </c>
      <c r="M101" s="53">
        <v>32645.241013167128</v>
      </c>
      <c r="N101" s="53">
        <v>33026.640259806867</v>
      </c>
      <c r="O101" s="53">
        <v>34189.710309108268</v>
      </c>
      <c r="P101" s="53">
        <v>38410.016195971097</v>
      </c>
      <c r="Q101" s="53">
        <v>38076.440489789296</v>
      </c>
      <c r="R101" s="53">
        <v>42695.886811026125</v>
      </c>
      <c r="S101" s="53">
        <v>35558.261885862448</v>
      </c>
      <c r="T101" s="53">
        <v>36761.819500176709</v>
      </c>
      <c r="U101" s="53">
        <v>42782.690106690679</v>
      </c>
      <c r="V101" s="53">
        <v>40786.667183259291</v>
      </c>
      <c r="W101" s="53">
        <v>44919.728589342107</v>
      </c>
      <c r="X101" s="53">
        <v>41418.230052559586</v>
      </c>
      <c r="Y101" s="53">
        <v>33522.495946705247</v>
      </c>
      <c r="Z101" s="53">
        <v>51413.517301652246</v>
      </c>
      <c r="AA101" s="53">
        <v>53854.036854038495</v>
      </c>
      <c r="AB101" s="53">
        <v>50204.744740391485</v>
      </c>
      <c r="AC101" s="53">
        <v>55481.6717554961</v>
      </c>
      <c r="AD101" s="53">
        <v>54049.525013475955</v>
      </c>
      <c r="AE101" s="53">
        <v>0</v>
      </c>
      <c r="AF101" s="53">
        <v>0</v>
      </c>
      <c r="AG101" s="53">
        <v>0</v>
      </c>
      <c r="AH101" s="53">
        <v>0</v>
      </c>
      <c r="AI101" s="53">
        <v>0</v>
      </c>
      <c r="AJ101" s="53">
        <v>0</v>
      </c>
      <c r="AK101" s="53">
        <v>0</v>
      </c>
      <c r="AL101" s="53">
        <v>0</v>
      </c>
      <c r="AM101" s="53">
        <v>0</v>
      </c>
      <c r="AN101" s="53">
        <v>0</v>
      </c>
      <c r="AO101" s="53">
        <v>0</v>
      </c>
      <c r="AP101" s="53">
        <v>0</v>
      </c>
      <c r="AQ101" s="53">
        <v>0</v>
      </c>
      <c r="AR101" s="53">
        <v>0</v>
      </c>
      <c r="AS101" s="53">
        <v>0</v>
      </c>
      <c r="AT101" s="53">
        <v>0</v>
      </c>
      <c r="AU101" s="53">
        <v>0</v>
      </c>
      <c r="AV101" s="53">
        <v>0</v>
      </c>
      <c r="AW101" s="53">
        <v>0</v>
      </c>
      <c r="AX101" s="53">
        <v>0</v>
      </c>
      <c r="AY101" s="53">
        <v>0</v>
      </c>
      <c r="AZ101" s="53">
        <v>0</v>
      </c>
    </row>
    <row r="102" spans="1:52">
      <c r="A102" s="53">
        <v>25127.130714581075</v>
      </c>
      <c r="B102" s="53">
        <v>24842.482374111067</v>
      </c>
      <c r="C102" s="53">
        <v>23731.123701799279</v>
      </c>
      <c r="D102" s="53">
        <v>21012.07470011885</v>
      </c>
      <c r="E102" s="53">
        <v>20664.597440314508</v>
      </c>
      <c r="F102" s="53">
        <v>27149.908435538109</v>
      </c>
      <c r="G102" s="53">
        <v>25540.852166588331</v>
      </c>
      <c r="H102" s="53">
        <v>29199.94238472974</v>
      </c>
      <c r="I102" s="53">
        <v>28438.833652992562</v>
      </c>
      <c r="J102" s="53">
        <v>30585.740513767665</v>
      </c>
      <c r="K102" s="53">
        <v>31236.28965253077</v>
      </c>
      <c r="L102" s="53">
        <v>32388.79438093496</v>
      </c>
      <c r="M102" s="53">
        <v>37911.522693756284</v>
      </c>
      <c r="N102" s="53">
        <v>38591.375142297904</v>
      </c>
      <c r="O102" s="53">
        <v>41470.733657660094</v>
      </c>
      <c r="P102" s="53">
        <v>53125.650803209908</v>
      </c>
      <c r="Q102" s="53">
        <v>50520.692061683032</v>
      </c>
      <c r="R102" s="53">
        <v>50779.960155992005</v>
      </c>
      <c r="S102" s="53">
        <v>44952.049605393753</v>
      </c>
      <c r="T102" s="53">
        <v>0</v>
      </c>
      <c r="U102" s="53">
        <v>0</v>
      </c>
      <c r="V102" s="53">
        <v>0</v>
      </c>
      <c r="W102" s="53">
        <v>0</v>
      </c>
      <c r="X102" s="53">
        <v>0</v>
      </c>
      <c r="Y102" s="53">
        <v>0</v>
      </c>
      <c r="Z102" s="53">
        <v>0</v>
      </c>
      <c r="AA102" s="53">
        <v>0</v>
      </c>
      <c r="AB102" s="53">
        <v>0</v>
      </c>
      <c r="AC102" s="53">
        <v>0</v>
      </c>
      <c r="AD102" s="53">
        <v>0</v>
      </c>
      <c r="AE102" s="53">
        <v>0</v>
      </c>
      <c r="AF102" s="53">
        <v>0</v>
      </c>
      <c r="AG102" s="53">
        <v>0</v>
      </c>
      <c r="AH102" s="53">
        <v>0</v>
      </c>
      <c r="AI102" s="53">
        <v>0</v>
      </c>
      <c r="AJ102" s="53">
        <v>0</v>
      </c>
      <c r="AK102" s="53">
        <v>0</v>
      </c>
      <c r="AL102" s="53">
        <v>0</v>
      </c>
      <c r="AM102" s="53">
        <v>0</v>
      </c>
      <c r="AN102" s="53">
        <v>0</v>
      </c>
      <c r="AO102" s="53">
        <v>0</v>
      </c>
      <c r="AP102" s="53">
        <v>0</v>
      </c>
      <c r="AQ102" s="53">
        <v>0</v>
      </c>
      <c r="AR102" s="53">
        <v>0</v>
      </c>
      <c r="AS102" s="53">
        <v>0</v>
      </c>
      <c r="AT102" s="53">
        <v>0</v>
      </c>
      <c r="AU102" s="53">
        <v>0</v>
      </c>
      <c r="AV102" s="53">
        <v>0</v>
      </c>
      <c r="AW102" s="53">
        <v>0</v>
      </c>
      <c r="AX102" s="53">
        <v>0</v>
      </c>
      <c r="AY102" s="53">
        <v>0</v>
      </c>
      <c r="AZ102" s="53">
        <v>0</v>
      </c>
    </row>
    <row r="103" spans="1:52">
      <c r="A103" s="53">
        <v>25127.130714581075</v>
      </c>
      <c r="B103" s="53">
        <v>23580.720712855767</v>
      </c>
      <c r="C103" s="53">
        <v>23172.150826327168</v>
      </c>
      <c r="D103" s="53">
        <v>22322.645941748047</v>
      </c>
      <c r="E103" s="53">
        <v>22276.50480883769</v>
      </c>
      <c r="F103" s="53">
        <v>24730.389343650728</v>
      </c>
      <c r="G103" s="53">
        <v>23655.65844356846</v>
      </c>
      <c r="H103" s="53">
        <v>22269.182384178042</v>
      </c>
      <c r="I103" s="53">
        <v>20753.527478564825</v>
      </c>
      <c r="J103" s="53">
        <v>17778.388500203066</v>
      </c>
      <c r="K103" s="53">
        <v>19455.500939215974</v>
      </c>
      <c r="L103" s="53">
        <v>15521.236773351</v>
      </c>
      <c r="M103" s="53">
        <v>14875.435595720428</v>
      </c>
      <c r="N103" s="53">
        <v>13461.190287148034</v>
      </c>
      <c r="O103" s="53">
        <v>13680.487087149204</v>
      </c>
      <c r="P103" s="53">
        <v>14855.32408494938</v>
      </c>
      <c r="Q103" s="53">
        <v>13576.877374884032</v>
      </c>
      <c r="R103" s="53">
        <v>15622.829777195904</v>
      </c>
      <c r="S103" s="53">
        <v>13735.803224762511</v>
      </c>
      <c r="T103" s="53">
        <v>12643.437603258015</v>
      </c>
      <c r="U103" s="53">
        <v>11705.911367323624</v>
      </c>
      <c r="V103" s="53">
        <v>10275.412937539511</v>
      </c>
      <c r="W103" s="53">
        <v>9833.0896486199726</v>
      </c>
      <c r="X103" s="53">
        <v>9894.5615793727684</v>
      </c>
      <c r="Y103" s="53">
        <v>8820.7333573369142</v>
      </c>
      <c r="Z103" s="53">
        <v>10159.901910476052</v>
      </c>
      <c r="AA103" s="53">
        <v>9488.4363523198226</v>
      </c>
      <c r="AB103" s="53">
        <v>0</v>
      </c>
      <c r="AC103" s="53">
        <v>0</v>
      </c>
      <c r="AD103" s="53">
        <v>0</v>
      </c>
      <c r="AE103" s="53">
        <v>0</v>
      </c>
      <c r="AF103" s="53">
        <v>0</v>
      </c>
      <c r="AG103" s="53">
        <v>0</v>
      </c>
      <c r="AH103" s="53">
        <v>0</v>
      </c>
      <c r="AI103" s="53">
        <v>0</v>
      </c>
      <c r="AJ103" s="53">
        <v>0</v>
      </c>
      <c r="AK103" s="53">
        <v>0</v>
      </c>
      <c r="AL103" s="53">
        <v>0</v>
      </c>
      <c r="AM103" s="53">
        <v>0</v>
      </c>
      <c r="AN103" s="53">
        <v>0</v>
      </c>
      <c r="AO103" s="53">
        <v>0</v>
      </c>
      <c r="AP103" s="53">
        <v>0</v>
      </c>
      <c r="AQ103" s="53">
        <v>0</v>
      </c>
      <c r="AR103" s="53">
        <v>0</v>
      </c>
      <c r="AS103" s="53">
        <v>0</v>
      </c>
      <c r="AT103" s="53">
        <v>0</v>
      </c>
      <c r="AU103" s="53">
        <v>0</v>
      </c>
      <c r="AV103" s="53">
        <v>0</v>
      </c>
      <c r="AW103" s="53">
        <v>0</v>
      </c>
      <c r="AX103" s="53">
        <v>0</v>
      </c>
      <c r="AY103" s="53">
        <v>0</v>
      </c>
      <c r="AZ103" s="53">
        <v>0</v>
      </c>
    </row>
    <row r="104" spans="1:52">
      <c r="A104" s="53">
        <v>25127.130714581075</v>
      </c>
      <c r="B104" s="53">
        <v>23558.327961592069</v>
      </c>
      <c r="C104" s="53">
        <v>23067.193089770582</v>
      </c>
      <c r="D104" s="53">
        <v>25145.829063859041</v>
      </c>
      <c r="E104" s="53">
        <v>24542.667818069494</v>
      </c>
      <c r="F104" s="53">
        <v>34855.291502645196</v>
      </c>
      <c r="G104" s="53">
        <v>33237.257618559313</v>
      </c>
      <c r="H104" s="53">
        <v>36383.401734757826</v>
      </c>
      <c r="I104" s="53">
        <v>35329.498051257397</v>
      </c>
      <c r="J104" s="53">
        <v>29743.660655472202</v>
      </c>
      <c r="K104" s="53">
        <v>31116.813854586602</v>
      </c>
      <c r="L104" s="53">
        <v>31028.188605293573</v>
      </c>
      <c r="M104" s="53">
        <v>28479.202955332934</v>
      </c>
      <c r="N104" s="53">
        <v>23139.414622860477</v>
      </c>
      <c r="O104" s="53">
        <v>20183.88748108421</v>
      </c>
      <c r="P104" s="53">
        <v>24667.121665717998</v>
      </c>
      <c r="Q104" s="53">
        <v>21800.246771908707</v>
      </c>
      <c r="R104" s="53">
        <v>26813.502727274608</v>
      </c>
      <c r="S104" s="53">
        <v>26048.768936176984</v>
      </c>
      <c r="T104" s="53">
        <v>25458.496211309575</v>
      </c>
      <c r="U104" s="53">
        <v>26703.843040660853</v>
      </c>
      <c r="V104" s="53">
        <v>23374.835310449158</v>
      </c>
      <c r="W104" s="53">
        <v>24544.158629121885</v>
      </c>
      <c r="X104" s="53">
        <v>21707.337119420747</v>
      </c>
      <c r="Y104" s="53">
        <v>18103.40632240412</v>
      </c>
      <c r="Z104" s="53">
        <v>23272.051938807635</v>
      </c>
      <c r="AA104" s="53">
        <v>20576.41370346964</v>
      </c>
      <c r="AB104" s="53">
        <v>17775.4813949538</v>
      </c>
      <c r="AC104" s="53">
        <v>18403.343564504106</v>
      </c>
      <c r="AD104" s="53">
        <v>17894.976860384893</v>
      </c>
      <c r="AE104" s="53">
        <v>20514.575007757434</v>
      </c>
      <c r="AF104" s="53">
        <v>19471.400987301455</v>
      </c>
      <c r="AG104" s="53">
        <v>0</v>
      </c>
      <c r="AH104" s="53">
        <v>0</v>
      </c>
      <c r="AI104" s="53">
        <v>0</v>
      </c>
      <c r="AJ104" s="53">
        <v>0</v>
      </c>
      <c r="AK104" s="53">
        <v>0</v>
      </c>
      <c r="AL104" s="53">
        <v>0</v>
      </c>
      <c r="AM104" s="53">
        <v>0</v>
      </c>
      <c r="AN104" s="53">
        <v>0</v>
      </c>
      <c r="AO104" s="53">
        <v>0</v>
      </c>
      <c r="AP104" s="53">
        <v>0</v>
      </c>
      <c r="AQ104" s="53">
        <v>0</v>
      </c>
      <c r="AR104" s="53">
        <v>0</v>
      </c>
      <c r="AS104" s="53">
        <v>0</v>
      </c>
      <c r="AT104" s="53">
        <v>0</v>
      </c>
      <c r="AU104" s="53">
        <v>0</v>
      </c>
      <c r="AV104" s="53">
        <v>0</v>
      </c>
      <c r="AW104" s="53">
        <v>0</v>
      </c>
      <c r="AX104" s="53">
        <v>0</v>
      </c>
      <c r="AY104" s="53">
        <v>0</v>
      </c>
      <c r="AZ104" s="53">
        <v>0</v>
      </c>
    </row>
    <row r="105" spans="1:52">
      <c r="A105" s="53">
        <v>25127.130714581075</v>
      </c>
      <c r="B105" s="53">
        <v>24569.507603797469</v>
      </c>
      <c r="C105" s="53">
        <v>22790.578514647477</v>
      </c>
      <c r="D105" s="53">
        <v>21130.500566762443</v>
      </c>
      <c r="E105" s="53">
        <v>18712.394060934606</v>
      </c>
      <c r="F105" s="53">
        <v>21590.790657425783</v>
      </c>
      <c r="G105" s="53">
        <v>19057.791815392658</v>
      </c>
      <c r="H105" s="53">
        <v>18883.216886190989</v>
      </c>
      <c r="I105" s="53">
        <v>18604.227260568881</v>
      </c>
      <c r="J105" s="53">
        <v>16166.291382749003</v>
      </c>
      <c r="K105" s="53">
        <v>23986.611037454029</v>
      </c>
      <c r="L105" s="53">
        <v>21857.065865558721</v>
      </c>
      <c r="M105" s="53">
        <v>18753.42176650538</v>
      </c>
      <c r="N105" s="53">
        <v>20528.648116043478</v>
      </c>
      <c r="O105" s="53">
        <v>20006.819384256585</v>
      </c>
      <c r="P105" s="53">
        <v>23192.175255736653</v>
      </c>
      <c r="Q105" s="53">
        <v>27357.260799475636</v>
      </c>
      <c r="R105" s="53">
        <v>32158.028686724527</v>
      </c>
      <c r="S105" s="53">
        <v>28898.767649942449</v>
      </c>
      <c r="T105" s="53">
        <v>33289.693609966562</v>
      </c>
      <c r="U105" s="53">
        <v>32222.634104318993</v>
      </c>
      <c r="V105" s="53">
        <v>32226.551301266198</v>
      </c>
      <c r="W105" s="53">
        <v>31144.774777025203</v>
      </c>
      <c r="X105" s="53">
        <v>30586.154037808366</v>
      </c>
      <c r="Y105" s="53">
        <v>26710.516233472546</v>
      </c>
      <c r="Z105" s="53">
        <v>34420.94376366002</v>
      </c>
      <c r="AA105" s="53">
        <v>36147.330819816241</v>
      </c>
      <c r="AB105" s="53">
        <v>34742.43690128727</v>
      </c>
      <c r="AC105" s="53">
        <v>27044.466548557088</v>
      </c>
      <c r="AD105" s="53">
        <v>0</v>
      </c>
      <c r="AE105" s="53">
        <v>0</v>
      </c>
      <c r="AF105" s="53">
        <v>0</v>
      </c>
      <c r="AG105" s="53">
        <v>0</v>
      </c>
      <c r="AH105" s="53">
        <v>0</v>
      </c>
      <c r="AI105" s="53">
        <v>0</v>
      </c>
      <c r="AJ105" s="53">
        <v>0</v>
      </c>
      <c r="AK105" s="53">
        <v>0</v>
      </c>
      <c r="AL105" s="53">
        <v>0</v>
      </c>
      <c r="AM105" s="53">
        <v>0</v>
      </c>
      <c r="AN105" s="53">
        <v>0</v>
      </c>
      <c r="AO105" s="53">
        <v>0</v>
      </c>
      <c r="AP105" s="53">
        <v>0</v>
      </c>
      <c r="AQ105" s="53">
        <v>0</v>
      </c>
      <c r="AR105" s="53">
        <v>0</v>
      </c>
      <c r="AS105" s="53">
        <v>0</v>
      </c>
      <c r="AT105" s="53">
        <v>0</v>
      </c>
      <c r="AU105" s="53">
        <v>0</v>
      </c>
      <c r="AV105" s="53">
        <v>0</v>
      </c>
      <c r="AW105" s="53">
        <v>0</v>
      </c>
      <c r="AX105" s="53">
        <v>0</v>
      </c>
      <c r="AY105" s="53">
        <v>0</v>
      </c>
      <c r="AZ105" s="53">
        <v>0</v>
      </c>
    </row>
    <row r="106" spans="1:52">
      <c r="A106" s="53">
        <v>25127.130714581075</v>
      </c>
      <c r="B106" s="53">
        <v>25850.575831287646</v>
      </c>
      <c r="C106" s="53">
        <v>25721.921386335194</v>
      </c>
      <c r="D106" s="53">
        <v>22331.571720074753</v>
      </c>
      <c r="E106" s="53">
        <v>25534.608029002706</v>
      </c>
      <c r="F106" s="53">
        <v>30381.660996774724</v>
      </c>
      <c r="G106" s="53">
        <v>27466.760099674702</v>
      </c>
      <c r="H106" s="53">
        <v>27014.866925286529</v>
      </c>
      <c r="I106" s="53">
        <v>27704.424892377992</v>
      </c>
      <c r="J106" s="53">
        <v>22803.372354258252</v>
      </c>
      <c r="K106" s="53">
        <v>18462.665551682258</v>
      </c>
      <c r="L106" s="53">
        <v>18201.958314893956</v>
      </c>
      <c r="M106" s="53">
        <v>18130.769309964136</v>
      </c>
      <c r="N106" s="53">
        <v>16036.075897479775</v>
      </c>
      <c r="O106" s="53">
        <v>15376.674408388344</v>
      </c>
      <c r="P106" s="53">
        <v>19011.877879001</v>
      </c>
      <c r="Q106" s="53">
        <v>16966.079751503486</v>
      </c>
      <c r="R106" s="53">
        <v>18715.528093317047</v>
      </c>
      <c r="S106" s="53">
        <v>20067.455806678161</v>
      </c>
      <c r="T106" s="53">
        <v>22167.290489757026</v>
      </c>
      <c r="U106" s="53">
        <v>26099.875360991573</v>
      </c>
      <c r="V106" s="53">
        <v>25903.095971799848</v>
      </c>
      <c r="W106" s="53">
        <v>26348.529086638802</v>
      </c>
      <c r="X106" s="53">
        <v>21606.546522984059</v>
      </c>
      <c r="Y106" s="53">
        <v>20485.899976279816</v>
      </c>
      <c r="Z106" s="53">
        <v>25424.446562314075</v>
      </c>
      <c r="AA106" s="53">
        <v>21337.52479735349</v>
      </c>
      <c r="AB106" s="53">
        <v>19179.626117773128</v>
      </c>
      <c r="AC106" s="53">
        <v>21287.361019308733</v>
      </c>
      <c r="AD106" s="53">
        <v>23026.853307962934</v>
      </c>
      <c r="AE106" s="53">
        <v>28218.997245030274</v>
      </c>
      <c r="AF106" s="53">
        <v>27143.672106155467</v>
      </c>
      <c r="AG106" s="53">
        <v>26105.885689893057</v>
      </c>
      <c r="AH106" s="53">
        <v>25382.393679553057</v>
      </c>
      <c r="AI106" s="53">
        <v>20117.333950970813</v>
      </c>
      <c r="AJ106" s="53">
        <v>23418.828444366067</v>
      </c>
      <c r="AK106" s="53">
        <v>0</v>
      </c>
      <c r="AL106" s="53">
        <v>0</v>
      </c>
      <c r="AM106" s="53">
        <v>0</v>
      </c>
      <c r="AN106" s="53">
        <v>0</v>
      </c>
      <c r="AO106" s="53">
        <v>0</v>
      </c>
      <c r="AP106" s="53">
        <v>0</v>
      </c>
      <c r="AQ106" s="53">
        <v>0</v>
      </c>
      <c r="AR106" s="53">
        <v>0</v>
      </c>
      <c r="AS106" s="53">
        <v>0</v>
      </c>
      <c r="AT106" s="53">
        <v>0</v>
      </c>
      <c r="AU106" s="53">
        <v>0</v>
      </c>
      <c r="AV106" s="53">
        <v>0</v>
      </c>
      <c r="AW106" s="53">
        <v>0</v>
      </c>
      <c r="AX106" s="53">
        <v>0</v>
      </c>
      <c r="AY106" s="53">
        <v>0</v>
      </c>
      <c r="AZ106" s="53">
        <v>0</v>
      </c>
    </row>
    <row r="107" spans="1:52">
      <c r="A107" s="53">
        <v>25127.130714581075</v>
      </c>
      <c r="B107" s="53">
        <v>24323.99075457783</v>
      </c>
      <c r="C107" s="53">
        <v>25019.484658760142</v>
      </c>
      <c r="D107" s="53">
        <v>23624.989780113319</v>
      </c>
      <c r="E107" s="53">
        <v>18725.376873888516</v>
      </c>
      <c r="F107" s="53">
        <v>21255.875111330737</v>
      </c>
      <c r="G107" s="53">
        <v>21377.720213489563</v>
      </c>
      <c r="H107" s="53">
        <v>19995.902565992546</v>
      </c>
      <c r="I107" s="53">
        <v>21331.574044119221</v>
      </c>
      <c r="J107" s="53">
        <v>18758.501784062038</v>
      </c>
      <c r="K107" s="53">
        <v>18444.648941187181</v>
      </c>
      <c r="L107" s="53">
        <v>18416.813439925369</v>
      </c>
      <c r="M107" s="53">
        <v>18176.608636794648</v>
      </c>
      <c r="N107" s="53">
        <v>18369.649145406387</v>
      </c>
      <c r="O107" s="53">
        <v>20977.495424220848</v>
      </c>
      <c r="P107" s="53">
        <v>20392.906535390466</v>
      </c>
      <c r="Q107" s="53">
        <v>21757.808075490979</v>
      </c>
      <c r="R107" s="53">
        <v>20043.665307180818</v>
      </c>
      <c r="S107" s="53">
        <v>22480.609548194134</v>
      </c>
      <c r="T107" s="53">
        <v>22783.153726113407</v>
      </c>
      <c r="U107" s="53">
        <v>29990.637816887302</v>
      </c>
      <c r="V107" s="53">
        <v>28448.782887851248</v>
      </c>
      <c r="W107" s="53">
        <v>28451.387212910187</v>
      </c>
      <c r="X107" s="53">
        <v>28726.494789678847</v>
      </c>
      <c r="Y107" s="53">
        <v>27750.678873996723</v>
      </c>
      <c r="Z107" s="53">
        <v>45854.766800588761</v>
      </c>
      <c r="AA107" s="53">
        <v>35212.050384903487</v>
      </c>
      <c r="AB107" s="53">
        <v>33240.205380081061</v>
      </c>
      <c r="AC107" s="53">
        <v>33479.562009377267</v>
      </c>
      <c r="AD107" s="53">
        <v>32758.811247856076</v>
      </c>
      <c r="AE107" s="53">
        <v>34159.053893004704</v>
      </c>
      <c r="AF107" s="53">
        <v>31629.573358365145</v>
      </c>
      <c r="AG107" s="53">
        <v>27437.207674368736</v>
      </c>
      <c r="AH107" s="53">
        <v>30569.570316975747</v>
      </c>
      <c r="AI107" s="53">
        <v>30691.800609934871</v>
      </c>
      <c r="AJ107" s="53">
        <v>0</v>
      </c>
      <c r="AK107" s="53">
        <v>0</v>
      </c>
      <c r="AL107" s="53">
        <v>0</v>
      </c>
      <c r="AM107" s="53">
        <v>0</v>
      </c>
      <c r="AN107" s="53">
        <v>0</v>
      </c>
      <c r="AO107" s="53">
        <v>0</v>
      </c>
      <c r="AP107" s="53">
        <v>0</v>
      </c>
      <c r="AQ107" s="53">
        <v>0</v>
      </c>
      <c r="AR107" s="53">
        <v>0</v>
      </c>
      <c r="AS107" s="53">
        <v>0</v>
      </c>
      <c r="AT107" s="53">
        <v>0</v>
      </c>
      <c r="AU107" s="53">
        <v>0</v>
      </c>
      <c r="AV107" s="53">
        <v>0</v>
      </c>
      <c r="AW107" s="53">
        <v>0</v>
      </c>
      <c r="AX107" s="53">
        <v>0</v>
      </c>
      <c r="AY107" s="53">
        <v>0</v>
      </c>
      <c r="AZ107" s="53">
        <v>0</v>
      </c>
    </row>
  </sheetData>
  <sortState ref="BC8:BC107">
    <sortCondition ref="BC8:BC1048576"/>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3" tint="0.59999389629810485"/>
  </sheetPr>
  <dimension ref="A1:BC986"/>
  <sheetViews>
    <sheetView workbookViewId="0">
      <selection activeCell="K26" sqref="K26"/>
    </sheetView>
  </sheetViews>
  <sheetFormatPr defaultRowHeight="15"/>
  <cols>
    <col min="1" max="1" width="10.21875" style="397" bestFit="1" customWidth="1"/>
    <col min="2" max="18" width="9.109375" style="397" bestFit="1" customWidth="1"/>
    <col min="19" max="19" width="10" style="397" bestFit="1" customWidth="1"/>
    <col min="20" max="30" width="9.109375" style="397" bestFit="1" customWidth="1"/>
    <col min="31" max="31" width="11" style="397" bestFit="1" customWidth="1"/>
    <col min="32" max="50" width="9.109375" style="397" bestFit="1" customWidth="1"/>
    <col min="51" max="16384" width="8.88671875" style="397"/>
  </cols>
  <sheetData>
    <row r="1" spans="1:52" s="53" customFormat="1"/>
    <row r="8" spans="1:52">
      <c r="A8" s="397">
        <v>2.1888691002862468</v>
      </c>
      <c r="B8" s="397">
        <v>2.2796853844672538</v>
      </c>
      <c r="C8" s="397">
        <v>2.354026130439038</v>
      </c>
      <c r="D8" s="397">
        <v>2.2730685192163502</v>
      </c>
      <c r="E8" s="397">
        <v>1.9103558355023234</v>
      </c>
      <c r="F8" s="397">
        <v>1.7246110168664017</v>
      </c>
      <c r="G8" s="397">
        <v>1.7571505820880384</v>
      </c>
      <c r="H8" s="397">
        <v>2.0542254106651936</v>
      </c>
      <c r="I8" s="397">
        <v>1.8521629844733598</v>
      </c>
      <c r="J8" s="397">
        <v>1.9288633959548103</v>
      </c>
      <c r="K8" s="397">
        <v>0</v>
      </c>
      <c r="L8" s="397">
        <v>0</v>
      </c>
      <c r="M8" s="397">
        <v>0</v>
      </c>
      <c r="N8" s="397">
        <v>0</v>
      </c>
      <c r="O8" s="397">
        <v>0</v>
      </c>
      <c r="P8" s="397">
        <v>0</v>
      </c>
      <c r="Q8" s="397">
        <v>0</v>
      </c>
      <c r="R8" s="397">
        <v>0</v>
      </c>
      <c r="S8" s="397">
        <v>0</v>
      </c>
      <c r="T8" s="397">
        <v>0</v>
      </c>
      <c r="U8" s="397">
        <v>0</v>
      </c>
      <c r="V8" s="397">
        <v>0</v>
      </c>
      <c r="W8" s="397">
        <v>0</v>
      </c>
      <c r="X8" s="397">
        <v>0</v>
      </c>
      <c r="Y8" s="397">
        <v>0</v>
      </c>
      <c r="Z8" s="397">
        <v>0</v>
      </c>
      <c r="AA8" s="397">
        <v>0</v>
      </c>
      <c r="AB8" s="397">
        <v>0</v>
      </c>
      <c r="AC8" s="397">
        <v>0</v>
      </c>
      <c r="AD8" s="397">
        <v>0</v>
      </c>
      <c r="AE8" s="397">
        <v>0</v>
      </c>
      <c r="AF8" s="397">
        <v>0</v>
      </c>
      <c r="AG8" s="397">
        <v>0</v>
      </c>
      <c r="AH8" s="397">
        <v>0</v>
      </c>
      <c r="AI8" s="397">
        <v>0</v>
      </c>
      <c r="AJ8" s="397">
        <v>0</v>
      </c>
      <c r="AK8" s="397">
        <v>0</v>
      </c>
      <c r="AL8" s="397">
        <v>0</v>
      </c>
      <c r="AM8" s="397">
        <v>0</v>
      </c>
      <c r="AN8" s="397">
        <v>0</v>
      </c>
      <c r="AO8" s="397">
        <v>0</v>
      </c>
      <c r="AP8" s="397">
        <v>0</v>
      </c>
      <c r="AQ8" s="397">
        <v>0</v>
      </c>
      <c r="AR8" s="397">
        <v>0</v>
      </c>
      <c r="AS8" s="397">
        <v>0</v>
      </c>
      <c r="AT8" s="397">
        <v>0</v>
      </c>
      <c r="AU8" s="397">
        <v>0</v>
      </c>
      <c r="AV8" s="397">
        <v>0</v>
      </c>
      <c r="AW8" s="397">
        <v>0</v>
      </c>
      <c r="AX8" s="397">
        <v>0</v>
      </c>
      <c r="AY8" s="397">
        <v>0</v>
      </c>
      <c r="AZ8" s="397">
        <v>0</v>
      </c>
    </row>
    <row r="9" spans="1:52">
      <c r="A9" s="397">
        <v>2.1888691002862468</v>
      </c>
      <c r="B9" s="397">
        <v>2.1177054402486601</v>
      </c>
      <c r="C9" s="397">
        <v>2.123196491557247</v>
      </c>
      <c r="D9" s="397">
        <v>1.9750005482178625</v>
      </c>
      <c r="E9" s="397">
        <v>1.8453531838043014</v>
      </c>
      <c r="F9" s="397">
        <v>1.5181152437190824</v>
      </c>
      <c r="G9" s="397">
        <v>1.3203497292081103</v>
      </c>
      <c r="H9" s="397">
        <v>1.3192796553633535</v>
      </c>
      <c r="I9" s="397">
        <v>1.3248507844416582</v>
      </c>
      <c r="J9" s="397">
        <v>1.2146285719546501</v>
      </c>
      <c r="K9" s="397">
        <v>0</v>
      </c>
      <c r="L9" s="397">
        <v>0</v>
      </c>
      <c r="M9" s="397">
        <v>0</v>
      </c>
      <c r="N9" s="397">
        <v>0</v>
      </c>
      <c r="O9" s="397">
        <v>0</v>
      </c>
      <c r="P9" s="397">
        <v>0</v>
      </c>
      <c r="Q9" s="397">
        <v>0</v>
      </c>
      <c r="R9" s="397">
        <v>0</v>
      </c>
      <c r="S9" s="397">
        <v>0</v>
      </c>
      <c r="T9" s="397">
        <v>0</v>
      </c>
      <c r="U9" s="397">
        <v>0</v>
      </c>
      <c r="V9" s="397">
        <v>0</v>
      </c>
      <c r="W9" s="397">
        <v>0</v>
      </c>
      <c r="X9" s="397">
        <v>0</v>
      </c>
      <c r="Y9" s="397">
        <v>0</v>
      </c>
      <c r="Z9" s="397">
        <v>0</v>
      </c>
      <c r="AA9" s="397">
        <v>0</v>
      </c>
      <c r="AB9" s="397">
        <v>0</v>
      </c>
      <c r="AC9" s="397">
        <v>0</v>
      </c>
      <c r="AD9" s="397">
        <v>0</v>
      </c>
      <c r="AE9" s="397">
        <v>0</v>
      </c>
      <c r="AF9" s="397">
        <v>0</v>
      </c>
      <c r="AG9" s="397">
        <v>0</v>
      </c>
      <c r="AH9" s="397">
        <v>0</v>
      </c>
      <c r="AI9" s="397">
        <v>0</v>
      </c>
      <c r="AJ9" s="397">
        <v>0</v>
      </c>
      <c r="AK9" s="397">
        <v>0</v>
      </c>
      <c r="AL9" s="397">
        <v>0</v>
      </c>
      <c r="AM9" s="397">
        <v>0</v>
      </c>
      <c r="AN9" s="397">
        <v>0</v>
      </c>
      <c r="AO9" s="397">
        <v>0</v>
      </c>
      <c r="AP9" s="397">
        <v>0</v>
      </c>
      <c r="AQ9" s="397">
        <v>0</v>
      </c>
      <c r="AR9" s="397">
        <v>0</v>
      </c>
      <c r="AS9" s="397">
        <v>0</v>
      </c>
      <c r="AT9" s="397">
        <v>0</v>
      </c>
      <c r="AU9" s="397">
        <v>0</v>
      </c>
      <c r="AV9" s="397">
        <v>0</v>
      </c>
      <c r="AW9" s="397">
        <v>0</v>
      </c>
      <c r="AX9" s="397">
        <v>0</v>
      </c>
      <c r="AY9" s="397">
        <v>0</v>
      </c>
      <c r="AZ9" s="397">
        <v>0</v>
      </c>
    </row>
    <row r="10" spans="1:52">
      <c r="A10" s="397">
        <v>2.1888691002862468</v>
      </c>
      <c r="B10" s="397">
        <v>2.1365731600803652</v>
      </c>
      <c r="C10" s="397">
        <v>1.8904496808976261</v>
      </c>
      <c r="D10" s="397">
        <v>1.8395132514798664</v>
      </c>
      <c r="E10" s="397">
        <v>1.7861643020729379</v>
      </c>
      <c r="F10" s="397">
        <v>1.4611537706212279</v>
      </c>
      <c r="G10" s="397">
        <v>1.4082939278420932</v>
      </c>
      <c r="H10" s="397">
        <v>1.3085188989426288</v>
      </c>
      <c r="I10" s="397">
        <v>1.2674894745553036</v>
      </c>
      <c r="J10" s="397">
        <v>1.1038136603211695</v>
      </c>
      <c r="K10" s="397">
        <v>0</v>
      </c>
      <c r="L10" s="397">
        <v>0</v>
      </c>
      <c r="M10" s="397">
        <v>0</v>
      </c>
      <c r="N10" s="397">
        <v>0</v>
      </c>
      <c r="O10" s="397">
        <v>0</v>
      </c>
      <c r="P10" s="397">
        <v>0</v>
      </c>
      <c r="Q10" s="397">
        <v>0</v>
      </c>
      <c r="R10" s="397">
        <v>0</v>
      </c>
      <c r="S10" s="397">
        <v>0</v>
      </c>
      <c r="T10" s="397">
        <v>0</v>
      </c>
      <c r="U10" s="397">
        <v>0</v>
      </c>
      <c r="V10" s="397">
        <v>0</v>
      </c>
      <c r="W10" s="397">
        <v>0</v>
      </c>
      <c r="X10" s="397">
        <v>0</v>
      </c>
      <c r="Y10" s="397">
        <v>0</v>
      </c>
      <c r="Z10" s="397">
        <v>0</v>
      </c>
      <c r="AA10" s="397">
        <v>0</v>
      </c>
      <c r="AB10" s="397">
        <v>0</v>
      </c>
      <c r="AC10" s="397">
        <v>0</v>
      </c>
      <c r="AD10" s="397">
        <v>0</v>
      </c>
      <c r="AE10" s="397">
        <v>0</v>
      </c>
      <c r="AF10" s="397">
        <v>0</v>
      </c>
      <c r="AG10" s="397">
        <v>0</v>
      </c>
      <c r="AH10" s="397">
        <v>0</v>
      </c>
      <c r="AI10" s="397">
        <v>0</v>
      </c>
      <c r="AJ10" s="397">
        <v>0</v>
      </c>
      <c r="AK10" s="397">
        <v>0</v>
      </c>
      <c r="AL10" s="397">
        <v>0</v>
      </c>
      <c r="AM10" s="397">
        <v>0</v>
      </c>
      <c r="AN10" s="397">
        <v>0</v>
      </c>
      <c r="AO10" s="397">
        <v>0</v>
      </c>
      <c r="AP10" s="397">
        <v>0</v>
      </c>
      <c r="AQ10" s="397">
        <v>0</v>
      </c>
      <c r="AR10" s="397">
        <v>0</v>
      </c>
      <c r="AS10" s="397">
        <v>0</v>
      </c>
      <c r="AT10" s="397">
        <v>0</v>
      </c>
      <c r="AU10" s="397">
        <v>0</v>
      </c>
      <c r="AV10" s="397">
        <v>0</v>
      </c>
      <c r="AW10" s="397">
        <v>0</v>
      </c>
      <c r="AX10" s="397">
        <v>0</v>
      </c>
      <c r="AY10" s="397">
        <v>0</v>
      </c>
      <c r="AZ10" s="397">
        <v>0</v>
      </c>
    </row>
    <row r="11" spans="1:52">
      <c r="A11" s="397">
        <v>2.1888691002862468</v>
      </c>
      <c r="B11" s="397">
        <v>2.2680328657606181</v>
      </c>
      <c r="C11" s="397">
        <v>2.1945208701397632</v>
      </c>
      <c r="D11" s="397">
        <v>2.4220045085746174</v>
      </c>
      <c r="E11" s="397">
        <v>2.2034804198895621</v>
      </c>
      <c r="F11" s="397">
        <v>1.9029208195419807</v>
      </c>
      <c r="G11" s="397">
        <v>1.8800660011126058</v>
      </c>
      <c r="H11" s="397">
        <v>1.903373810455542</v>
      </c>
      <c r="I11" s="397">
        <v>1.7053600206776782</v>
      </c>
      <c r="J11" s="397">
        <v>1.7207314940932852</v>
      </c>
      <c r="K11" s="397">
        <v>0</v>
      </c>
      <c r="L11" s="397">
        <v>0</v>
      </c>
      <c r="M11" s="397">
        <v>0</v>
      </c>
      <c r="N11" s="397">
        <v>0</v>
      </c>
      <c r="O11" s="397">
        <v>0</v>
      </c>
      <c r="P11" s="397">
        <v>0</v>
      </c>
      <c r="Q11" s="397">
        <v>0</v>
      </c>
      <c r="R11" s="397">
        <v>0</v>
      </c>
      <c r="S11" s="397">
        <v>0</v>
      </c>
      <c r="T11" s="397">
        <v>0</v>
      </c>
      <c r="U11" s="397">
        <v>0</v>
      </c>
      <c r="V11" s="397">
        <v>0</v>
      </c>
      <c r="W11" s="397">
        <v>0</v>
      </c>
      <c r="X11" s="397">
        <v>0</v>
      </c>
      <c r="Y11" s="397">
        <v>0</v>
      </c>
      <c r="Z11" s="397">
        <v>0</v>
      </c>
      <c r="AA11" s="397">
        <v>0</v>
      </c>
      <c r="AB11" s="397">
        <v>0</v>
      </c>
      <c r="AC11" s="397">
        <v>0</v>
      </c>
      <c r="AD11" s="397">
        <v>0</v>
      </c>
      <c r="AE11" s="397">
        <v>0</v>
      </c>
      <c r="AF11" s="397">
        <v>0</v>
      </c>
      <c r="AG11" s="397">
        <v>0</v>
      </c>
      <c r="AH11" s="397">
        <v>0</v>
      </c>
      <c r="AI11" s="397">
        <v>0</v>
      </c>
      <c r="AJ11" s="397">
        <v>0</v>
      </c>
      <c r="AK11" s="397">
        <v>0</v>
      </c>
      <c r="AL11" s="397">
        <v>0</v>
      </c>
      <c r="AM11" s="397">
        <v>0</v>
      </c>
      <c r="AN11" s="397">
        <v>0</v>
      </c>
      <c r="AO11" s="397">
        <v>0</v>
      </c>
      <c r="AP11" s="397">
        <v>0</v>
      </c>
      <c r="AQ11" s="397">
        <v>0</v>
      </c>
      <c r="AR11" s="397">
        <v>0</v>
      </c>
      <c r="AS11" s="397">
        <v>0</v>
      </c>
      <c r="AT11" s="397">
        <v>0</v>
      </c>
      <c r="AU11" s="397">
        <v>0</v>
      </c>
      <c r="AV11" s="397">
        <v>0</v>
      </c>
      <c r="AW11" s="397">
        <v>0</v>
      </c>
      <c r="AX11" s="397">
        <v>0</v>
      </c>
      <c r="AY11" s="397">
        <v>0</v>
      </c>
      <c r="AZ11" s="397">
        <v>0</v>
      </c>
    </row>
    <row r="12" spans="1:52">
      <c r="A12" s="397">
        <v>2.1888691002862468</v>
      </c>
      <c r="B12" s="397">
        <v>2.0974976313036993</v>
      </c>
      <c r="C12" s="397">
        <v>2.1792385318392467</v>
      </c>
      <c r="D12" s="397">
        <v>2.3249855969635567</v>
      </c>
      <c r="E12" s="397">
        <v>2.3875475634381553</v>
      </c>
      <c r="F12" s="397">
        <v>2.0585210545046251</v>
      </c>
      <c r="G12" s="397">
        <v>2.1509172768339315</v>
      </c>
      <c r="H12" s="397">
        <v>2.1725208209433124</v>
      </c>
      <c r="I12" s="397">
        <v>2.0354347067384988</v>
      </c>
      <c r="J12" s="397">
        <v>1.656804149320158</v>
      </c>
      <c r="K12" s="397">
        <v>0</v>
      </c>
      <c r="L12" s="397">
        <v>0</v>
      </c>
      <c r="M12" s="397">
        <v>0</v>
      </c>
      <c r="N12" s="397">
        <v>0</v>
      </c>
      <c r="O12" s="397">
        <v>0</v>
      </c>
      <c r="P12" s="397">
        <v>0</v>
      </c>
      <c r="Q12" s="397">
        <v>0</v>
      </c>
      <c r="R12" s="397">
        <v>0</v>
      </c>
      <c r="S12" s="397">
        <v>0</v>
      </c>
      <c r="T12" s="397">
        <v>0</v>
      </c>
      <c r="U12" s="397">
        <v>0</v>
      </c>
      <c r="V12" s="397">
        <v>0</v>
      </c>
      <c r="W12" s="397">
        <v>0</v>
      </c>
      <c r="X12" s="397">
        <v>0</v>
      </c>
      <c r="Y12" s="397">
        <v>0</v>
      </c>
      <c r="Z12" s="397">
        <v>0</v>
      </c>
      <c r="AA12" s="397">
        <v>0</v>
      </c>
      <c r="AB12" s="397">
        <v>0</v>
      </c>
      <c r="AC12" s="397">
        <v>0</v>
      </c>
      <c r="AD12" s="397">
        <v>0</v>
      </c>
      <c r="AE12" s="397">
        <v>0</v>
      </c>
      <c r="AF12" s="397">
        <v>0</v>
      </c>
      <c r="AG12" s="397">
        <v>0</v>
      </c>
      <c r="AH12" s="397">
        <v>0</v>
      </c>
      <c r="AI12" s="397">
        <v>0</v>
      </c>
      <c r="AJ12" s="397">
        <v>0</v>
      </c>
      <c r="AK12" s="397">
        <v>0</v>
      </c>
      <c r="AL12" s="397">
        <v>0</v>
      </c>
      <c r="AM12" s="397">
        <v>0</v>
      </c>
      <c r="AN12" s="397">
        <v>0</v>
      </c>
      <c r="AO12" s="397">
        <v>0</v>
      </c>
      <c r="AP12" s="397">
        <v>0</v>
      </c>
      <c r="AQ12" s="397">
        <v>0</v>
      </c>
      <c r="AR12" s="397">
        <v>0</v>
      </c>
      <c r="AS12" s="397">
        <v>0</v>
      </c>
      <c r="AT12" s="397">
        <v>0</v>
      </c>
      <c r="AU12" s="397">
        <v>0</v>
      </c>
      <c r="AV12" s="397">
        <v>0</v>
      </c>
      <c r="AW12" s="397">
        <v>0</v>
      </c>
      <c r="AX12" s="397">
        <v>0</v>
      </c>
      <c r="AY12" s="397">
        <v>0</v>
      </c>
      <c r="AZ12" s="397">
        <v>0</v>
      </c>
    </row>
    <row r="13" spans="1:52">
      <c r="A13" s="397">
        <v>2.1888691002862468</v>
      </c>
      <c r="B13" s="397">
        <v>2.0640820875691506</v>
      </c>
      <c r="C13" s="397">
        <v>2.1308360518060598</v>
      </c>
      <c r="D13" s="397">
        <v>2.1171745434489364</v>
      </c>
      <c r="E13" s="397">
        <v>2.0409392587573176</v>
      </c>
      <c r="F13" s="397">
        <v>1.781580010816131</v>
      </c>
      <c r="G13" s="397">
        <v>1.8939718358958404</v>
      </c>
      <c r="H13" s="397">
        <v>1.651244298798499</v>
      </c>
      <c r="I13" s="397">
        <v>1.6324375559640645</v>
      </c>
      <c r="J13" s="397">
        <v>1.7014543854710229</v>
      </c>
      <c r="K13" s="397">
        <v>0</v>
      </c>
      <c r="L13" s="397">
        <v>0</v>
      </c>
      <c r="M13" s="397">
        <v>0</v>
      </c>
      <c r="N13" s="397">
        <v>0</v>
      </c>
      <c r="O13" s="397">
        <v>0</v>
      </c>
      <c r="P13" s="397">
        <v>0</v>
      </c>
      <c r="Q13" s="397">
        <v>0</v>
      </c>
      <c r="R13" s="397">
        <v>0</v>
      </c>
      <c r="S13" s="397">
        <v>0</v>
      </c>
      <c r="T13" s="397">
        <v>0</v>
      </c>
      <c r="U13" s="397">
        <v>0</v>
      </c>
      <c r="V13" s="397">
        <v>0</v>
      </c>
      <c r="W13" s="397">
        <v>0</v>
      </c>
      <c r="X13" s="397">
        <v>0</v>
      </c>
      <c r="Y13" s="397">
        <v>0</v>
      </c>
      <c r="Z13" s="397">
        <v>0</v>
      </c>
      <c r="AA13" s="397">
        <v>0</v>
      </c>
      <c r="AB13" s="397">
        <v>0</v>
      </c>
      <c r="AC13" s="397">
        <v>0</v>
      </c>
      <c r="AD13" s="397">
        <v>0</v>
      </c>
      <c r="AE13" s="397">
        <v>0</v>
      </c>
      <c r="AF13" s="397">
        <v>0</v>
      </c>
      <c r="AG13" s="397">
        <v>0</v>
      </c>
      <c r="AH13" s="397">
        <v>0</v>
      </c>
      <c r="AI13" s="397">
        <v>0</v>
      </c>
      <c r="AJ13" s="397">
        <v>0</v>
      </c>
      <c r="AK13" s="397">
        <v>0</v>
      </c>
      <c r="AL13" s="397">
        <v>0</v>
      </c>
      <c r="AM13" s="397">
        <v>0</v>
      </c>
      <c r="AN13" s="397">
        <v>0</v>
      </c>
      <c r="AO13" s="397">
        <v>0</v>
      </c>
      <c r="AP13" s="397">
        <v>0</v>
      </c>
      <c r="AQ13" s="397">
        <v>0</v>
      </c>
      <c r="AR13" s="397">
        <v>0</v>
      </c>
      <c r="AS13" s="397">
        <v>0</v>
      </c>
      <c r="AT13" s="397">
        <v>0</v>
      </c>
      <c r="AU13" s="397">
        <v>0</v>
      </c>
      <c r="AV13" s="397">
        <v>0</v>
      </c>
      <c r="AW13" s="397">
        <v>0</v>
      </c>
      <c r="AX13" s="397">
        <v>0</v>
      </c>
      <c r="AY13" s="397">
        <v>0</v>
      </c>
      <c r="AZ13" s="397">
        <v>0</v>
      </c>
    </row>
    <row r="14" spans="1:52">
      <c r="A14" s="397">
        <v>2.1888691002862468</v>
      </c>
      <c r="B14" s="397">
        <v>2.2783002790160318</v>
      </c>
      <c r="C14" s="397">
        <v>2.3333527972835162</v>
      </c>
      <c r="D14" s="397">
        <v>2.2992153519947323</v>
      </c>
      <c r="E14" s="397">
        <v>2.3097106940883858</v>
      </c>
      <c r="F14" s="397">
        <v>1.9677265066699698</v>
      </c>
      <c r="G14" s="397">
        <v>2.2958695028299592</v>
      </c>
      <c r="H14" s="397">
        <v>2.1826344549985324</v>
      </c>
      <c r="I14" s="397">
        <v>1.9254023018435709</v>
      </c>
      <c r="J14" s="397">
        <v>1.7207830175672538</v>
      </c>
      <c r="K14" s="397">
        <v>0</v>
      </c>
      <c r="L14" s="397">
        <v>0</v>
      </c>
      <c r="M14" s="397">
        <v>0</v>
      </c>
      <c r="N14" s="397">
        <v>0</v>
      </c>
      <c r="O14" s="397">
        <v>0</v>
      </c>
      <c r="P14" s="397">
        <v>0</v>
      </c>
      <c r="Q14" s="397">
        <v>0</v>
      </c>
      <c r="R14" s="397">
        <v>0</v>
      </c>
      <c r="S14" s="397">
        <v>0</v>
      </c>
      <c r="T14" s="397">
        <v>0</v>
      </c>
      <c r="U14" s="397">
        <v>0</v>
      </c>
      <c r="V14" s="397">
        <v>0</v>
      </c>
      <c r="W14" s="397">
        <v>0</v>
      </c>
      <c r="X14" s="397">
        <v>0</v>
      </c>
      <c r="Y14" s="397">
        <v>0</v>
      </c>
      <c r="Z14" s="397">
        <v>0</v>
      </c>
      <c r="AA14" s="397">
        <v>0</v>
      </c>
      <c r="AB14" s="397">
        <v>0</v>
      </c>
      <c r="AC14" s="397">
        <v>0</v>
      </c>
      <c r="AD14" s="397">
        <v>0</v>
      </c>
      <c r="AE14" s="397">
        <v>0</v>
      </c>
      <c r="AF14" s="397">
        <v>0</v>
      </c>
      <c r="AG14" s="397">
        <v>0</v>
      </c>
      <c r="AH14" s="397">
        <v>0</v>
      </c>
      <c r="AI14" s="397">
        <v>0</v>
      </c>
      <c r="AJ14" s="397">
        <v>0</v>
      </c>
      <c r="AK14" s="397">
        <v>0</v>
      </c>
      <c r="AL14" s="397">
        <v>0</v>
      </c>
      <c r="AM14" s="397">
        <v>0</v>
      </c>
      <c r="AN14" s="397">
        <v>0</v>
      </c>
      <c r="AO14" s="397">
        <v>0</v>
      </c>
      <c r="AP14" s="397">
        <v>0</v>
      </c>
      <c r="AQ14" s="397">
        <v>0</v>
      </c>
      <c r="AR14" s="397">
        <v>0</v>
      </c>
      <c r="AS14" s="397">
        <v>0</v>
      </c>
      <c r="AT14" s="397">
        <v>0</v>
      </c>
      <c r="AU14" s="397">
        <v>0</v>
      </c>
      <c r="AV14" s="397">
        <v>0</v>
      </c>
      <c r="AW14" s="397">
        <v>0</v>
      </c>
      <c r="AX14" s="397">
        <v>0</v>
      </c>
      <c r="AY14" s="397">
        <v>0</v>
      </c>
      <c r="AZ14" s="397">
        <v>0</v>
      </c>
    </row>
    <row r="15" spans="1:52">
      <c r="A15" s="397">
        <v>2.1888691002862468</v>
      </c>
      <c r="B15" s="397">
        <v>2.1734205076137196</v>
      </c>
      <c r="C15" s="397">
        <v>2.2005089461834237</v>
      </c>
      <c r="D15" s="397">
        <v>2.2296304388742034</v>
      </c>
      <c r="E15" s="397">
        <v>1.9710271118469547</v>
      </c>
      <c r="F15" s="397">
        <v>1.3770741524256638</v>
      </c>
      <c r="G15" s="397">
        <v>1.3026497099390555</v>
      </c>
      <c r="H15" s="397">
        <v>1.5365384215927871</v>
      </c>
      <c r="I15" s="397">
        <v>1.6353141928511388</v>
      </c>
      <c r="J15" s="397">
        <v>1.5520061072397795</v>
      </c>
      <c r="K15" s="397">
        <v>0</v>
      </c>
      <c r="L15" s="397">
        <v>0</v>
      </c>
      <c r="M15" s="397">
        <v>0</v>
      </c>
      <c r="N15" s="397">
        <v>0</v>
      </c>
      <c r="O15" s="397">
        <v>0</v>
      </c>
      <c r="P15" s="397">
        <v>0</v>
      </c>
      <c r="Q15" s="397">
        <v>0</v>
      </c>
      <c r="R15" s="397">
        <v>0</v>
      </c>
      <c r="S15" s="397">
        <v>0</v>
      </c>
      <c r="T15" s="397">
        <v>0</v>
      </c>
      <c r="U15" s="397">
        <v>0</v>
      </c>
      <c r="V15" s="397">
        <v>0</v>
      </c>
      <c r="W15" s="397">
        <v>0</v>
      </c>
      <c r="X15" s="397">
        <v>0</v>
      </c>
      <c r="Y15" s="397">
        <v>0</v>
      </c>
      <c r="Z15" s="397">
        <v>0</v>
      </c>
      <c r="AA15" s="397">
        <v>0</v>
      </c>
      <c r="AB15" s="397">
        <v>0</v>
      </c>
      <c r="AC15" s="397">
        <v>0</v>
      </c>
      <c r="AD15" s="397">
        <v>0</v>
      </c>
      <c r="AE15" s="397">
        <v>0</v>
      </c>
      <c r="AF15" s="397">
        <v>0</v>
      </c>
      <c r="AG15" s="397">
        <v>0</v>
      </c>
      <c r="AH15" s="397">
        <v>0</v>
      </c>
      <c r="AI15" s="397">
        <v>0</v>
      </c>
      <c r="AJ15" s="397">
        <v>0</v>
      </c>
      <c r="AK15" s="397">
        <v>0</v>
      </c>
      <c r="AL15" s="397">
        <v>0</v>
      </c>
      <c r="AM15" s="397">
        <v>0</v>
      </c>
      <c r="AN15" s="397">
        <v>0</v>
      </c>
      <c r="AO15" s="397">
        <v>0</v>
      </c>
      <c r="AP15" s="397">
        <v>0</v>
      </c>
      <c r="AQ15" s="397">
        <v>0</v>
      </c>
      <c r="AR15" s="397">
        <v>0</v>
      </c>
      <c r="AS15" s="397">
        <v>0</v>
      </c>
      <c r="AT15" s="397">
        <v>0</v>
      </c>
      <c r="AU15" s="397">
        <v>0</v>
      </c>
      <c r="AV15" s="397">
        <v>0</v>
      </c>
      <c r="AW15" s="397">
        <v>0</v>
      </c>
      <c r="AX15" s="397">
        <v>0</v>
      </c>
      <c r="AY15" s="397">
        <v>0</v>
      </c>
      <c r="AZ15" s="397">
        <v>0</v>
      </c>
    </row>
    <row r="16" spans="1:52">
      <c r="A16" s="397">
        <v>2.1888691002862468</v>
      </c>
      <c r="B16" s="397">
        <v>2.1413011920362437</v>
      </c>
      <c r="C16" s="397">
        <v>2.1469847302207441</v>
      </c>
      <c r="D16" s="397">
        <v>2.3245642138749236</v>
      </c>
      <c r="E16" s="397">
        <v>2.312334325440792</v>
      </c>
      <c r="F16" s="397">
        <v>1.9089345927763459</v>
      </c>
      <c r="G16" s="397">
        <v>2.1409001881784016</v>
      </c>
      <c r="H16" s="397">
        <v>1.873579231595653</v>
      </c>
      <c r="I16" s="397">
        <v>2.2459600739874368</v>
      </c>
      <c r="J16" s="397">
        <v>1.8725281907808697</v>
      </c>
      <c r="K16" s="397">
        <v>0</v>
      </c>
      <c r="L16" s="397">
        <v>0</v>
      </c>
      <c r="M16" s="397">
        <v>0</v>
      </c>
      <c r="N16" s="397">
        <v>0</v>
      </c>
      <c r="O16" s="397">
        <v>0</v>
      </c>
      <c r="P16" s="397">
        <v>0</v>
      </c>
      <c r="Q16" s="397">
        <v>0</v>
      </c>
      <c r="R16" s="397">
        <v>0</v>
      </c>
      <c r="S16" s="397">
        <v>0</v>
      </c>
      <c r="T16" s="397">
        <v>0</v>
      </c>
      <c r="U16" s="397">
        <v>0</v>
      </c>
      <c r="V16" s="397">
        <v>0</v>
      </c>
      <c r="W16" s="397">
        <v>0</v>
      </c>
      <c r="X16" s="397">
        <v>0</v>
      </c>
      <c r="Y16" s="397">
        <v>0</v>
      </c>
      <c r="Z16" s="397">
        <v>0</v>
      </c>
      <c r="AA16" s="397">
        <v>0</v>
      </c>
      <c r="AB16" s="397">
        <v>0</v>
      </c>
      <c r="AC16" s="397">
        <v>0</v>
      </c>
      <c r="AD16" s="397">
        <v>0</v>
      </c>
      <c r="AE16" s="397">
        <v>0</v>
      </c>
      <c r="AF16" s="397">
        <v>0</v>
      </c>
      <c r="AG16" s="397">
        <v>0</v>
      </c>
      <c r="AH16" s="397">
        <v>0</v>
      </c>
      <c r="AI16" s="397">
        <v>0</v>
      </c>
      <c r="AJ16" s="397">
        <v>0</v>
      </c>
      <c r="AK16" s="397">
        <v>0</v>
      </c>
      <c r="AL16" s="397">
        <v>0</v>
      </c>
      <c r="AM16" s="397">
        <v>0</v>
      </c>
      <c r="AN16" s="397">
        <v>0</v>
      </c>
      <c r="AO16" s="397">
        <v>0</v>
      </c>
      <c r="AP16" s="397">
        <v>0</v>
      </c>
      <c r="AQ16" s="397">
        <v>0</v>
      </c>
      <c r="AR16" s="397">
        <v>0</v>
      </c>
      <c r="AS16" s="397">
        <v>0</v>
      </c>
      <c r="AT16" s="397">
        <v>0</v>
      </c>
      <c r="AU16" s="397">
        <v>0</v>
      </c>
      <c r="AV16" s="397">
        <v>0</v>
      </c>
      <c r="AW16" s="397">
        <v>0</v>
      </c>
      <c r="AX16" s="397">
        <v>0</v>
      </c>
      <c r="AY16" s="397">
        <v>0</v>
      </c>
      <c r="AZ16" s="397">
        <v>0</v>
      </c>
    </row>
    <row r="17" spans="1:52">
      <c r="A17" s="53">
        <v>2.1888691002862468</v>
      </c>
      <c r="B17" s="397">
        <v>2.2022505871264801</v>
      </c>
      <c r="C17" s="397">
        <v>2.0499078874925187</v>
      </c>
      <c r="D17" s="397">
        <v>2.0971029012670548</v>
      </c>
      <c r="E17" s="397">
        <v>2.2321661397428163</v>
      </c>
      <c r="F17" s="397">
        <v>1.6123201823504631</v>
      </c>
      <c r="G17" s="397">
        <v>1.6386725281924075</v>
      </c>
      <c r="H17" s="397">
        <v>1.5481086817913345</v>
      </c>
      <c r="I17" s="397">
        <v>1.6180692082452905</v>
      </c>
      <c r="J17" s="397">
        <v>1.455224846124187</v>
      </c>
      <c r="K17" s="397">
        <v>0</v>
      </c>
      <c r="L17" s="397">
        <v>0</v>
      </c>
      <c r="M17" s="397">
        <v>0</v>
      </c>
      <c r="N17" s="397">
        <v>0</v>
      </c>
      <c r="O17" s="397">
        <v>0</v>
      </c>
      <c r="P17" s="397">
        <v>0</v>
      </c>
      <c r="Q17" s="397">
        <v>0</v>
      </c>
      <c r="R17" s="397">
        <v>0</v>
      </c>
      <c r="S17" s="397">
        <v>0</v>
      </c>
      <c r="T17" s="397">
        <v>0</v>
      </c>
      <c r="U17" s="397">
        <v>0</v>
      </c>
      <c r="V17" s="397">
        <v>0</v>
      </c>
      <c r="W17" s="397">
        <v>0</v>
      </c>
      <c r="X17" s="397">
        <v>0</v>
      </c>
      <c r="Y17" s="397">
        <v>0</v>
      </c>
      <c r="Z17" s="397">
        <v>0</v>
      </c>
      <c r="AA17" s="397">
        <v>0</v>
      </c>
      <c r="AB17" s="397">
        <v>0</v>
      </c>
      <c r="AC17" s="397">
        <v>0</v>
      </c>
      <c r="AD17" s="397">
        <v>0</v>
      </c>
      <c r="AE17" s="397">
        <v>0</v>
      </c>
      <c r="AF17" s="397">
        <v>0</v>
      </c>
      <c r="AG17" s="397">
        <v>0</v>
      </c>
      <c r="AH17" s="397">
        <v>0</v>
      </c>
      <c r="AI17" s="397">
        <v>0</v>
      </c>
      <c r="AJ17" s="397">
        <v>0</v>
      </c>
      <c r="AK17" s="397">
        <v>0</v>
      </c>
      <c r="AL17" s="397">
        <v>0</v>
      </c>
      <c r="AM17" s="397">
        <v>0</v>
      </c>
      <c r="AN17" s="397">
        <v>0</v>
      </c>
      <c r="AO17" s="397">
        <v>0</v>
      </c>
      <c r="AP17" s="397">
        <v>0</v>
      </c>
      <c r="AQ17" s="397">
        <v>0</v>
      </c>
      <c r="AR17" s="397">
        <v>0</v>
      </c>
      <c r="AS17" s="397">
        <v>0</v>
      </c>
      <c r="AT17" s="397">
        <v>0</v>
      </c>
      <c r="AU17" s="397">
        <v>0</v>
      </c>
      <c r="AV17" s="397">
        <v>0</v>
      </c>
      <c r="AW17" s="397">
        <v>0</v>
      </c>
      <c r="AX17" s="397">
        <v>0</v>
      </c>
      <c r="AY17" s="397">
        <v>0</v>
      </c>
      <c r="AZ17" s="397">
        <v>0</v>
      </c>
    </row>
    <row r="18" spans="1:52">
      <c r="A18" s="397">
        <v>2.1888691002862468</v>
      </c>
      <c r="B18" s="397">
        <v>2.2425300040112948</v>
      </c>
      <c r="C18" s="397">
        <v>2.3247693056649781</v>
      </c>
      <c r="D18" s="397">
        <v>2.4540333334350417</v>
      </c>
      <c r="E18" s="397">
        <v>2.3716857442597101</v>
      </c>
      <c r="F18" s="397">
        <v>1.733605918085287</v>
      </c>
      <c r="G18" s="397">
        <v>1.5601109764406589</v>
      </c>
      <c r="H18" s="397">
        <v>1.5028164097041674</v>
      </c>
      <c r="I18" s="397">
        <v>1.7756101151510295</v>
      </c>
      <c r="J18" s="397">
        <v>1.855731787090406</v>
      </c>
      <c r="K18" s="397">
        <v>0</v>
      </c>
      <c r="L18" s="397">
        <v>0</v>
      </c>
      <c r="M18" s="397">
        <v>0</v>
      </c>
      <c r="N18" s="397">
        <v>0</v>
      </c>
      <c r="O18" s="397">
        <v>0</v>
      </c>
      <c r="P18" s="397">
        <v>0</v>
      </c>
      <c r="Q18" s="397">
        <v>0</v>
      </c>
      <c r="R18" s="397">
        <v>0</v>
      </c>
      <c r="S18" s="397">
        <v>0</v>
      </c>
      <c r="T18" s="397">
        <v>0</v>
      </c>
      <c r="U18" s="397">
        <v>0</v>
      </c>
      <c r="V18" s="397">
        <v>0</v>
      </c>
      <c r="W18" s="397">
        <v>0</v>
      </c>
      <c r="X18" s="397">
        <v>0</v>
      </c>
      <c r="Y18" s="397">
        <v>0</v>
      </c>
      <c r="Z18" s="397">
        <v>0</v>
      </c>
      <c r="AA18" s="397">
        <v>0</v>
      </c>
      <c r="AB18" s="397">
        <v>0</v>
      </c>
      <c r="AC18" s="397">
        <v>0</v>
      </c>
      <c r="AD18" s="397">
        <v>0</v>
      </c>
      <c r="AE18" s="397">
        <v>0</v>
      </c>
      <c r="AF18" s="397">
        <v>0</v>
      </c>
      <c r="AG18" s="397">
        <v>0</v>
      </c>
      <c r="AH18" s="397">
        <v>0</v>
      </c>
      <c r="AI18" s="397">
        <v>0</v>
      </c>
      <c r="AJ18" s="397">
        <v>0</v>
      </c>
      <c r="AK18" s="397">
        <v>0</v>
      </c>
      <c r="AL18" s="397">
        <v>0</v>
      </c>
      <c r="AM18" s="397">
        <v>0</v>
      </c>
      <c r="AN18" s="397">
        <v>0</v>
      </c>
      <c r="AO18" s="397">
        <v>0</v>
      </c>
      <c r="AP18" s="397">
        <v>0</v>
      </c>
      <c r="AQ18" s="397">
        <v>0</v>
      </c>
      <c r="AR18" s="397">
        <v>0</v>
      </c>
      <c r="AS18" s="397">
        <v>0</v>
      </c>
      <c r="AT18" s="397">
        <v>0</v>
      </c>
      <c r="AU18" s="397">
        <v>0</v>
      </c>
      <c r="AV18" s="397">
        <v>0</v>
      </c>
      <c r="AW18" s="397">
        <v>0</v>
      </c>
      <c r="AX18" s="397">
        <v>0</v>
      </c>
      <c r="AY18" s="397">
        <v>0</v>
      </c>
      <c r="AZ18" s="397">
        <v>0</v>
      </c>
    </row>
    <row r="19" spans="1:52">
      <c r="A19" s="397">
        <v>2.1888691002862468</v>
      </c>
      <c r="B19" s="397">
        <v>2.0984994113561748</v>
      </c>
      <c r="C19" s="397">
        <v>2.1994120996771098</v>
      </c>
      <c r="D19" s="397">
        <v>2.0949749361636898</v>
      </c>
      <c r="E19" s="397">
        <v>2.0042448782704811</v>
      </c>
      <c r="F19" s="397">
        <v>1.4298445326607403</v>
      </c>
      <c r="G19" s="397">
        <v>1.2802349794634673</v>
      </c>
      <c r="H19" s="397">
        <v>1.3000075362236148</v>
      </c>
      <c r="I19" s="397">
        <v>1.247837313122498</v>
      </c>
      <c r="J19" s="397">
        <v>1.288933561538057</v>
      </c>
      <c r="K19" s="397">
        <v>0</v>
      </c>
      <c r="L19" s="397">
        <v>0</v>
      </c>
      <c r="M19" s="397">
        <v>0</v>
      </c>
      <c r="N19" s="397">
        <v>0</v>
      </c>
      <c r="O19" s="397">
        <v>0</v>
      </c>
      <c r="P19" s="397">
        <v>0</v>
      </c>
      <c r="Q19" s="397">
        <v>0</v>
      </c>
      <c r="R19" s="397">
        <v>0</v>
      </c>
      <c r="S19" s="397">
        <v>0</v>
      </c>
      <c r="T19" s="397">
        <v>0</v>
      </c>
      <c r="U19" s="397">
        <v>0</v>
      </c>
      <c r="V19" s="397">
        <v>0</v>
      </c>
      <c r="W19" s="397">
        <v>0</v>
      </c>
      <c r="X19" s="397">
        <v>0</v>
      </c>
      <c r="Y19" s="397">
        <v>0</v>
      </c>
      <c r="Z19" s="397">
        <v>0</v>
      </c>
      <c r="AA19" s="397">
        <v>0</v>
      </c>
      <c r="AB19" s="397">
        <v>0</v>
      </c>
      <c r="AC19" s="397">
        <v>0</v>
      </c>
      <c r="AD19" s="397">
        <v>0</v>
      </c>
      <c r="AE19" s="397">
        <v>0</v>
      </c>
      <c r="AF19" s="53">
        <v>0</v>
      </c>
      <c r="AG19" s="397">
        <v>0</v>
      </c>
      <c r="AH19" s="397">
        <v>0</v>
      </c>
      <c r="AI19" s="397">
        <v>0</v>
      </c>
      <c r="AJ19" s="397">
        <v>0</v>
      </c>
      <c r="AK19" s="397">
        <v>0</v>
      </c>
      <c r="AL19" s="397">
        <v>0</v>
      </c>
      <c r="AM19" s="397">
        <v>0</v>
      </c>
      <c r="AN19" s="397">
        <v>0</v>
      </c>
      <c r="AO19" s="397">
        <v>0</v>
      </c>
      <c r="AP19" s="397">
        <v>0</v>
      </c>
      <c r="AQ19" s="397">
        <v>0</v>
      </c>
      <c r="AR19" s="397">
        <v>0</v>
      </c>
      <c r="AS19" s="397">
        <v>0</v>
      </c>
      <c r="AT19" s="397">
        <v>0</v>
      </c>
      <c r="AU19" s="397">
        <v>0</v>
      </c>
      <c r="AV19" s="397">
        <v>0</v>
      </c>
      <c r="AW19" s="397">
        <v>0</v>
      </c>
      <c r="AX19" s="397">
        <v>0</v>
      </c>
      <c r="AY19" s="397">
        <v>0</v>
      </c>
      <c r="AZ19" s="397">
        <v>0</v>
      </c>
    </row>
    <row r="20" spans="1:52">
      <c r="A20" s="397">
        <v>2.1888691002862468</v>
      </c>
      <c r="B20" s="397">
        <v>2.2808722064747027</v>
      </c>
      <c r="C20" s="397">
        <v>2.1800323492912637</v>
      </c>
      <c r="D20" s="397">
        <v>2.2045598154471988</v>
      </c>
      <c r="E20" s="397">
        <v>2.3086694915332009</v>
      </c>
      <c r="F20" s="397">
        <v>2.2018651106928884</v>
      </c>
      <c r="G20" s="397">
        <v>2.4674194293411613</v>
      </c>
      <c r="H20" s="397">
        <v>2.3075233909625363</v>
      </c>
      <c r="I20" s="397">
        <v>2.4645754674129896</v>
      </c>
      <c r="J20" s="397">
        <v>0</v>
      </c>
      <c r="K20" s="397">
        <v>0</v>
      </c>
      <c r="L20" s="397">
        <v>0</v>
      </c>
      <c r="M20" s="397">
        <v>0</v>
      </c>
      <c r="N20" s="397">
        <v>0</v>
      </c>
      <c r="O20" s="397">
        <v>0</v>
      </c>
      <c r="P20" s="397">
        <v>0</v>
      </c>
      <c r="Q20" s="397">
        <v>0</v>
      </c>
      <c r="R20" s="397">
        <v>0</v>
      </c>
      <c r="S20" s="397">
        <v>0</v>
      </c>
      <c r="T20" s="397">
        <v>0</v>
      </c>
      <c r="U20" s="397">
        <v>0</v>
      </c>
      <c r="V20" s="397">
        <v>0</v>
      </c>
      <c r="W20" s="397">
        <v>0</v>
      </c>
      <c r="X20" s="397">
        <v>0</v>
      </c>
      <c r="Y20" s="397">
        <v>0</v>
      </c>
      <c r="Z20" s="397">
        <v>0</v>
      </c>
      <c r="AA20" s="397">
        <v>0</v>
      </c>
      <c r="AB20" s="397">
        <v>0</v>
      </c>
      <c r="AC20" s="397">
        <v>0</v>
      </c>
      <c r="AD20" s="397">
        <v>0</v>
      </c>
      <c r="AE20" s="397">
        <v>0</v>
      </c>
      <c r="AF20" s="397">
        <v>0</v>
      </c>
      <c r="AG20" s="397">
        <v>0</v>
      </c>
      <c r="AH20" s="397">
        <v>0</v>
      </c>
      <c r="AI20" s="397">
        <v>0</v>
      </c>
      <c r="AJ20" s="397">
        <v>0</v>
      </c>
      <c r="AK20" s="397">
        <v>0</v>
      </c>
      <c r="AL20" s="397">
        <v>0</v>
      </c>
      <c r="AM20" s="397">
        <v>0</v>
      </c>
      <c r="AN20" s="397">
        <v>0</v>
      </c>
      <c r="AO20" s="397">
        <v>0</v>
      </c>
      <c r="AP20" s="397">
        <v>0</v>
      </c>
      <c r="AQ20" s="397">
        <v>0</v>
      </c>
      <c r="AR20" s="397">
        <v>0</v>
      </c>
      <c r="AS20" s="397">
        <v>0</v>
      </c>
      <c r="AT20" s="397">
        <v>0</v>
      </c>
      <c r="AU20" s="397">
        <v>0</v>
      </c>
      <c r="AV20" s="397">
        <v>0</v>
      </c>
      <c r="AW20" s="397">
        <v>0</v>
      </c>
      <c r="AX20" s="397">
        <v>0</v>
      </c>
      <c r="AY20" s="397">
        <v>0</v>
      </c>
      <c r="AZ20" s="397">
        <v>0</v>
      </c>
    </row>
    <row r="21" spans="1:52">
      <c r="A21" s="397">
        <v>2.1888691002862468</v>
      </c>
      <c r="B21" s="397">
        <v>2.1356017682758748</v>
      </c>
      <c r="C21" s="397">
        <v>2.1881779721129035</v>
      </c>
      <c r="D21" s="397">
        <v>2.4413539209258222</v>
      </c>
      <c r="E21" s="397">
        <v>2.8043597351983873</v>
      </c>
      <c r="F21" s="397">
        <v>2.1419897830119972</v>
      </c>
      <c r="G21" s="397">
        <v>2.1816941364849574</v>
      </c>
      <c r="H21" s="397">
        <v>2.5602570325991119</v>
      </c>
      <c r="I21" s="397">
        <v>2.657723741134185</v>
      </c>
      <c r="J21" s="397">
        <v>2.9529037037953336</v>
      </c>
      <c r="K21" s="397">
        <v>0</v>
      </c>
      <c r="L21" s="397">
        <v>0</v>
      </c>
      <c r="M21" s="397">
        <v>0</v>
      </c>
      <c r="N21" s="397">
        <v>0</v>
      </c>
      <c r="O21" s="397">
        <v>0</v>
      </c>
      <c r="P21" s="397">
        <v>0</v>
      </c>
      <c r="Q21" s="397">
        <v>0</v>
      </c>
      <c r="R21" s="397">
        <v>0</v>
      </c>
      <c r="S21" s="397">
        <v>0</v>
      </c>
      <c r="T21" s="397">
        <v>0</v>
      </c>
      <c r="U21" s="397">
        <v>0</v>
      </c>
      <c r="V21" s="397">
        <v>0</v>
      </c>
      <c r="W21" s="397">
        <v>0</v>
      </c>
      <c r="X21" s="397">
        <v>0</v>
      </c>
      <c r="Y21" s="397">
        <v>0</v>
      </c>
      <c r="Z21" s="397">
        <v>0</v>
      </c>
      <c r="AA21" s="397">
        <v>0</v>
      </c>
      <c r="AB21" s="397">
        <v>0</v>
      </c>
      <c r="AC21" s="397">
        <v>0</v>
      </c>
      <c r="AD21" s="397">
        <v>0</v>
      </c>
      <c r="AE21" s="397">
        <v>0</v>
      </c>
      <c r="AF21" s="397">
        <v>0</v>
      </c>
      <c r="AG21" s="397">
        <v>0</v>
      </c>
      <c r="AH21" s="397">
        <v>0</v>
      </c>
      <c r="AI21" s="397">
        <v>0</v>
      </c>
      <c r="AJ21" s="397">
        <v>0</v>
      </c>
      <c r="AK21" s="397">
        <v>0</v>
      </c>
      <c r="AL21" s="397">
        <v>0</v>
      </c>
      <c r="AM21" s="397">
        <v>0</v>
      </c>
      <c r="AN21" s="397">
        <v>0</v>
      </c>
      <c r="AO21" s="397">
        <v>0</v>
      </c>
      <c r="AP21" s="397">
        <v>0</v>
      </c>
      <c r="AQ21" s="397">
        <v>0</v>
      </c>
      <c r="AR21" s="397">
        <v>0</v>
      </c>
      <c r="AS21" s="397">
        <v>0</v>
      </c>
      <c r="AT21" s="397">
        <v>0</v>
      </c>
      <c r="AU21" s="397">
        <v>0</v>
      </c>
      <c r="AV21" s="397">
        <v>0</v>
      </c>
      <c r="AW21" s="397">
        <v>0</v>
      </c>
      <c r="AX21" s="397">
        <v>0</v>
      </c>
      <c r="AY21" s="397">
        <v>0</v>
      </c>
      <c r="AZ21" s="397">
        <v>0</v>
      </c>
    </row>
    <row r="22" spans="1:52">
      <c r="A22" s="397">
        <v>2.1888691002862468</v>
      </c>
      <c r="B22" s="397">
        <v>2.1299387999192176</v>
      </c>
      <c r="C22" s="397">
        <v>2.1420047363812</v>
      </c>
      <c r="D22" s="397">
        <v>1.9855701687892626</v>
      </c>
      <c r="E22" s="397">
        <v>2.0352139776334628</v>
      </c>
      <c r="F22" s="397">
        <v>1.6173054328755641</v>
      </c>
      <c r="G22" s="397">
        <v>1.4962522977525785</v>
      </c>
      <c r="H22" s="397">
        <v>1.1660196229684361</v>
      </c>
      <c r="I22" s="397">
        <v>0.95715520344250438</v>
      </c>
      <c r="J22" s="397">
        <v>1.187630569372516</v>
      </c>
      <c r="K22" s="397">
        <v>0</v>
      </c>
      <c r="L22" s="397">
        <v>0</v>
      </c>
      <c r="M22" s="397">
        <v>0</v>
      </c>
      <c r="N22" s="397">
        <v>0</v>
      </c>
      <c r="O22" s="397">
        <v>0</v>
      </c>
      <c r="P22" s="397">
        <v>0</v>
      </c>
      <c r="Q22" s="397">
        <v>0</v>
      </c>
      <c r="R22" s="397">
        <v>0</v>
      </c>
      <c r="S22" s="397">
        <v>0</v>
      </c>
      <c r="T22" s="397">
        <v>0</v>
      </c>
      <c r="U22" s="397">
        <v>0</v>
      </c>
      <c r="V22" s="397">
        <v>0</v>
      </c>
      <c r="W22" s="397">
        <v>0</v>
      </c>
      <c r="X22" s="397">
        <v>0</v>
      </c>
      <c r="Y22" s="397">
        <v>0</v>
      </c>
      <c r="Z22" s="397">
        <v>0</v>
      </c>
      <c r="AA22" s="397">
        <v>0</v>
      </c>
      <c r="AB22" s="397">
        <v>0</v>
      </c>
      <c r="AC22" s="397">
        <v>0</v>
      </c>
      <c r="AD22" s="397">
        <v>0</v>
      </c>
      <c r="AE22" s="397">
        <v>0</v>
      </c>
      <c r="AF22" s="397">
        <v>0</v>
      </c>
      <c r="AG22" s="397">
        <v>0</v>
      </c>
      <c r="AH22" s="397">
        <v>0</v>
      </c>
      <c r="AI22" s="397">
        <v>0</v>
      </c>
      <c r="AJ22" s="397">
        <v>0</v>
      </c>
      <c r="AK22" s="397">
        <v>0</v>
      </c>
      <c r="AL22" s="397">
        <v>0</v>
      </c>
      <c r="AM22" s="397">
        <v>0</v>
      </c>
      <c r="AN22" s="397">
        <v>0</v>
      </c>
      <c r="AO22" s="397">
        <v>0</v>
      </c>
      <c r="AP22" s="397">
        <v>0</v>
      </c>
      <c r="AQ22" s="397">
        <v>0</v>
      </c>
      <c r="AR22" s="397">
        <v>0</v>
      </c>
      <c r="AS22" s="397">
        <v>0</v>
      </c>
      <c r="AT22" s="397">
        <v>0</v>
      </c>
      <c r="AU22" s="397">
        <v>0</v>
      </c>
      <c r="AV22" s="397">
        <v>0</v>
      </c>
      <c r="AW22" s="397">
        <v>0</v>
      </c>
      <c r="AX22" s="397">
        <v>0</v>
      </c>
      <c r="AY22" s="397">
        <v>0</v>
      </c>
      <c r="AZ22" s="397">
        <v>0</v>
      </c>
    </row>
    <row r="23" spans="1:52">
      <c r="A23" s="397">
        <v>2.1888691002862468</v>
      </c>
      <c r="B23" s="397">
        <v>2.2182438560792805</v>
      </c>
      <c r="C23" s="397">
        <v>2.0413326435295462</v>
      </c>
      <c r="D23" s="397">
        <v>2.0683638059430489</v>
      </c>
      <c r="E23" s="397">
        <v>1.7613140743462452</v>
      </c>
      <c r="F23" s="397">
        <v>1.4783989795513199</v>
      </c>
      <c r="G23" s="397">
        <v>1.3126582373651001</v>
      </c>
      <c r="H23" s="397">
        <v>1.0529301898522037</v>
      </c>
      <c r="I23" s="397">
        <v>1.3291902181170252</v>
      </c>
      <c r="J23" s="397">
        <v>1.2743371887953678</v>
      </c>
      <c r="K23" s="397">
        <v>0</v>
      </c>
      <c r="L23" s="397">
        <v>0</v>
      </c>
      <c r="M23" s="397">
        <v>0</v>
      </c>
      <c r="N23" s="397">
        <v>0</v>
      </c>
      <c r="O23" s="397">
        <v>0</v>
      </c>
      <c r="P23" s="397">
        <v>0</v>
      </c>
      <c r="Q23" s="397">
        <v>0</v>
      </c>
      <c r="R23" s="397">
        <v>0</v>
      </c>
      <c r="S23" s="397">
        <v>0</v>
      </c>
      <c r="T23" s="397">
        <v>0</v>
      </c>
      <c r="U23" s="397">
        <v>0</v>
      </c>
      <c r="V23" s="397">
        <v>0</v>
      </c>
      <c r="W23" s="397">
        <v>0</v>
      </c>
      <c r="X23" s="397">
        <v>0</v>
      </c>
      <c r="Y23" s="397">
        <v>0</v>
      </c>
      <c r="Z23" s="397">
        <v>0</v>
      </c>
      <c r="AA23" s="397">
        <v>0</v>
      </c>
      <c r="AB23" s="397">
        <v>0</v>
      </c>
      <c r="AC23" s="397">
        <v>0</v>
      </c>
      <c r="AD23" s="397">
        <v>0</v>
      </c>
      <c r="AE23" s="397">
        <v>0</v>
      </c>
      <c r="AF23" s="397">
        <v>0</v>
      </c>
      <c r="AG23" s="397">
        <v>0</v>
      </c>
      <c r="AH23" s="397">
        <v>0</v>
      </c>
      <c r="AI23" s="397">
        <v>0</v>
      </c>
      <c r="AJ23" s="397">
        <v>0</v>
      </c>
      <c r="AK23" s="397">
        <v>0</v>
      </c>
      <c r="AL23" s="397">
        <v>0</v>
      </c>
      <c r="AM23" s="397">
        <v>0</v>
      </c>
      <c r="AN23" s="397">
        <v>0</v>
      </c>
      <c r="AO23" s="397">
        <v>0</v>
      </c>
      <c r="AP23" s="397">
        <v>0</v>
      </c>
      <c r="AQ23" s="397">
        <v>0</v>
      </c>
      <c r="AR23" s="397">
        <v>0</v>
      </c>
      <c r="AS23" s="397">
        <v>0</v>
      </c>
      <c r="AT23" s="397">
        <v>0</v>
      </c>
      <c r="AU23" s="397">
        <v>0</v>
      </c>
      <c r="AV23" s="397">
        <v>0</v>
      </c>
      <c r="AW23" s="397">
        <v>0</v>
      </c>
      <c r="AX23" s="397">
        <v>0</v>
      </c>
      <c r="AY23" s="397">
        <v>0</v>
      </c>
      <c r="AZ23" s="397">
        <v>0</v>
      </c>
    </row>
    <row r="24" spans="1:52">
      <c r="A24" s="397">
        <v>2.1888691002862468</v>
      </c>
      <c r="B24" s="397">
        <v>2.2805955172506174</v>
      </c>
      <c r="C24" s="397">
        <v>2.1575268759351571</v>
      </c>
      <c r="D24" s="397">
        <v>2.4291554885878752</v>
      </c>
      <c r="E24" s="397">
        <v>2.3640163432514574</v>
      </c>
      <c r="F24" s="397">
        <v>2.1153233902450106</v>
      </c>
      <c r="G24" s="397">
        <v>1.982995886490144</v>
      </c>
      <c r="H24" s="397">
        <v>2.0062533034412531</v>
      </c>
      <c r="I24" s="397">
        <v>2.5491833076476635</v>
      </c>
      <c r="J24" s="397">
        <v>2.0602765138956252</v>
      </c>
      <c r="K24" s="397">
        <v>0</v>
      </c>
      <c r="L24" s="397">
        <v>0</v>
      </c>
      <c r="M24" s="397">
        <v>0</v>
      </c>
      <c r="N24" s="397">
        <v>0</v>
      </c>
      <c r="O24" s="397">
        <v>0</v>
      </c>
      <c r="P24" s="397">
        <v>0</v>
      </c>
      <c r="Q24" s="397">
        <v>0</v>
      </c>
      <c r="R24" s="397">
        <v>0</v>
      </c>
      <c r="S24" s="397">
        <v>0</v>
      </c>
      <c r="T24" s="397">
        <v>0</v>
      </c>
      <c r="U24" s="397">
        <v>0</v>
      </c>
      <c r="V24" s="397">
        <v>0</v>
      </c>
      <c r="W24" s="397">
        <v>0</v>
      </c>
      <c r="X24" s="397">
        <v>0</v>
      </c>
      <c r="Y24" s="397">
        <v>0</v>
      </c>
      <c r="Z24" s="397">
        <v>0</v>
      </c>
      <c r="AA24" s="397">
        <v>0</v>
      </c>
      <c r="AB24" s="397">
        <v>0</v>
      </c>
      <c r="AC24" s="397">
        <v>0</v>
      </c>
      <c r="AD24" s="397">
        <v>0</v>
      </c>
      <c r="AE24" s="397">
        <v>0</v>
      </c>
      <c r="AF24" s="397">
        <v>0</v>
      </c>
      <c r="AG24" s="397">
        <v>0</v>
      </c>
      <c r="AH24" s="397">
        <v>0</v>
      </c>
      <c r="AI24" s="397">
        <v>0</v>
      </c>
      <c r="AJ24" s="397">
        <v>0</v>
      </c>
      <c r="AK24" s="397">
        <v>0</v>
      </c>
      <c r="AL24" s="397">
        <v>0</v>
      </c>
      <c r="AM24" s="397">
        <v>0</v>
      </c>
      <c r="AN24" s="397">
        <v>0</v>
      </c>
      <c r="AO24" s="397">
        <v>0</v>
      </c>
      <c r="AP24" s="397">
        <v>0</v>
      </c>
      <c r="AQ24" s="397">
        <v>0</v>
      </c>
      <c r="AR24" s="397">
        <v>0</v>
      </c>
      <c r="AS24" s="397">
        <v>0</v>
      </c>
      <c r="AT24" s="397">
        <v>0</v>
      </c>
      <c r="AU24" s="397">
        <v>0</v>
      </c>
      <c r="AV24" s="397">
        <v>0</v>
      </c>
      <c r="AW24" s="397">
        <v>0</v>
      </c>
      <c r="AX24" s="397">
        <v>0</v>
      </c>
      <c r="AY24" s="397">
        <v>0</v>
      </c>
      <c r="AZ24" s="397">
        <v>0</v>
      </c>
    </row>
    <row r="25" spans="1:52">
      <c r="A25" s="397">
        <v>2.1888691002862468</v>
      </c>
      <c r="B25" s="397">
        <v>2.2587623497854792</v>
      </c>
      <c r="C25" s="397">
        <v>2.4125479774422254</v>
      </c>
      <c r="D25" s="397">
        <v>2.2888065950305996</v>
      </c>
      <c r="E25" s="397">
        <v>2.2900745209662046</v>
      </c>
      <c r="F25" s="397">
        <v>1.6551566265962501</v>
      </c>
      <c r="G25" s="397">
        <v>1.4905578919630744</v>
      </c>
      <c r="H25" s="397">
        <v>1.789183024573715</v>
      </c>
      <c r="I25" s="397">
        <v>1.7300937297506305</v>
      </c>
      <c r="J25" s="397">
        <v>1.7031145604988207</v>
      </c>
      <c r="K25" s="397">
        <v>0</v>
      </c>
      <c r="L25" s="397">
        <v>0</v>
      </c>
      <c r="M25" s="397">
        <v>0</v>
      </c>
      <c r="N25" s="397">
        <v>0</v>
      </c>
      <c r="O25" s="397">
        <v>0</v>
      </c>
      <c r="P25" s="397">
        <v>0</v>
      </c>
      <c r="Q25" s="397">
        <v>0</v>
      </c>
      <c r="R25" s="397">
        <v>0</v>
      </c>
      <c r="S25" s="397">
        <v>0</v>
      </c>
      <c r="T25" s="397">
        <v>0</v>
      </c>
      <c r="U25" s="397">
        <v>0</v>
      </c>
      <c r="V25" s="397">
        <v>0</v>
      </c>
      <c r="W25" s="397">
        <v>0</v>
      </c>
      <c r="X25" s="397">
        <v>0</v>
      </c>
      <c r="Y25" s="397">
        <v>0</v>
      </c>
      <c r="Z25" s="397">
        <v>0</v>
      </c>
      <c r="AA25" s="397">
        <v>0</v>
      </c>
      <c r="AB25" s="397">
        <v>0</v>
      </c>
      <c r="AC25" s="397">
        <v>0</v>
      </c>
      <c r="AD25" s="397">
        <v>0</v>
      </c>
      <c r="AE25" s="397">
        <v>0</v>
      </c>
      <c r="AF25" s="397">
        <v>0</v>
      </c>
      <c r="AG25" s="397">
        <v>0</v>
      </c>
      <c r="AH25" s="397">
        <v>0</v>
      </c>
      <c r="AI25" s="397">
        <v>0</v>
      </c>
      <c r="AJ25" s="397">
        <v>0</v>
      </c>
      <c r="AK25" s="397">
        <v>0</v>
      </c>
      <c r="AL25" s="397">
        <v>0</v>
      </c>
      <c r="AM25" s="397">
        <v>0</v>
      </c>
      <c r="AN25" s="397">
        <v>0</v>
      </c>
      <c r="AO25" s="397">
        <v>0</v>
      </c>
      <c r="AP25" s="397">
        <v>0</v>
      </c>
      <c r="AQ25" s="397">
        <v>0</v>
      </c>
      <c r="AR25" s="397">
        <v>0</v>
      </c>
      <c r="AS25" s="397">
        <v>0</v>
      </c>
      <c r="AT25" s="397">
        <v>0</v>
      </c>
      <c r="AU25" s="397">
        <v>0</v>
      </c>
      <c r="AV25" s="397">
        <v>0</v>
      </c>
      <c r="AW25" s="397">
        <v>0</v>
      </c>
      <c r="AX25" s="397">
        <v>0</v>
      </c>
      <c r="AY25" s="397">
        <v>0</v>
      </c>
      <c r="AZ25" s="397">
        <v>0</v>
      </c>
    </row>
    <row r="26" spans="1:52">
      <c r="A26" s="397">
        <v>2.1888691002862468</v>
      </c>
      <c r="B26" s="397">
        <v>2.14330937945136</v>
      </c>
      <c r="C26" s="397">
        <v>2.0056863214732812</v>
      </c>
      <c r="D26" s="397">
        <v>2.1818131924330735</v>
      </c>
      <c r="E26" s="397">
        <v>2.193256317126405</v>
      </c>
      <c r="F26" s="397">
        <v>1.8589077496094408</v>
      </c>
      <c r="G26" s="397">
        <v>1.8096654075962904</v>
      </c>
      <c r="H26" s="397">
        <v>1.7885815497231421</v>
      </c>
      <c r="I26" s="397">
        <v>1.5757439818983594</v>
      </c>
      <c r="J26" s="397">
        <v>2.0874487897001375</v>
      </c>
      <c r="K26" s="397">
        <v>0</v>
      </c>
      <c r="L26" s="397">
        <v>0</v>
      </c>
      <c r="M26" s="397">
        <v>0</v>
      </c>
      <c r="N26" s="397">
        <v>0</v>
      </c>
      <c r="O26" s="397">
        <v>0</v>
      </c>
      <c r="P26" s="397">
        <v>0</v>
      </c>
      <c r="Q26" s="397">
        <v>0</v>
      </c>
      <c r="R26" s="397">
        <v>0</v>
      </c>
      <c r="S26" s="397">
        <v>0</v>
      </c>
      <c r="T26" s="397">
        <v>0</v>
      </c>
      <c r="U26" s="397">
        <v>0</v>
      </c>
      <c r="V26" s="397">
        <v>0</v>
      </c>
      <c r="W26" s="397">
        <v>0</v>
      </c>
      <c r="X26" s="397">
        <v>0</v>
      </c>
      <c r="Y26" s="397">
        <v>0</v>
      </c>
      <c r="Z26" s="397">
        <v>0</v>
      </c>
      <c r="AA26" s="397">
        <v>0</v>
      </c>
      <c r="AB26" s="397">
        <v>0</v>
      </c>
      <c r="AC26" s="397">
        <v>0</v>
      </c>
      <c r="AD26" s="397">
        <v>0</v>
      </c>
      <c r="AE26" s="397">
        <v>0</v>
      </c>
      <c r="AF26" s="397">
        <v>0</v>
      </c>
      <c r="AG26" s="397">
        <v>0</v>
      </c>
      <c r="AH26" s="397">
        <v>0</v>
      </c>
      <c r="AI26" s="397">
        <v>0</v>
      </c>
      <c r="AJ26" s="397">
        <v>0</v>
      </c>
      <c r="AK26" s="397">
        <v>0</v>
      </c>
      <c r="AL26" s="397">
        <v>0</v>
      </c>
      <c r="AM26" s="397">
        <v>0</v>
      </c>
      <c r="AN26" s="397">
        <v>0</v>
      </c>
      <c r="AO26" s="397">
        <v>0</v>
      </c>
      <c r="AP26" s="397">
        <v>0</v>
      </c>
      <c r="AQ26" s="397">
        <v>0</v>
      </c>
      <c r="AR26" s="397">
        <v>0</v>
      </c>
      <c r="AS26" s="397">
        <v>0</v>
      </c>
      <c r="AT26" s="397">
        <v>0</v>
      </c>
      <c r="AU26" s="397">
        <v>0</v>
      </c>
      <c r="AV26" s="397">
        <v>0</v>
      </c>
      <c r="AW26" s="397">
        <v>0</v>
      </c>
      <c r="AX26" s="397">
        <v>0</v>
      </c>
      <c r="AY26" s="397">
        <v>0</v>
      </c>
      <c r="AZ26" s="397">
        <v>0</v>
      </c>
    </row>
    <row r="27" spans="1:52">
      <c r="A27" s="397">
        <v>2.1888691002862468</v>
      </c>
      <c r="B27" s="397">
        <v>2.2637455617863709</v>
      </c>
      <c r="C27" s="397">
        <v>2.3931552337495221</v>
      </c>
      <c r="D27" s="397">
        <v>2.2534780160902246</v>
      </c>
      <c r="E27" s="397">
        <v>2.0940365899512074</v>
      </c>
      <c r="F27" s="397">
        <v>1.5274491126470693</v>
      </c>
      <c r="G27" s="397">
        <v>1.4827527117429327</v>
      </c>
      <c r="H27" s="397">
        <v>1.4507012606005818</v>
      </c>
      <c r="I27" s="397">
        <v>1.4051150721092607</v>
      </c>
      <c r="J27" s="397">
        <v>1.4562747122210373</v>
      </c>
      <c r="K27" s="397">
        <v>0</v>
      </c>
      <c r="L27" s="397">
        <v>0</v>
      </c>
      <c r="M27" s="397">
        <v>0</v>
      </c>
      <c r="N27" s="397">
        <v>0</v>
      </c>
      <c r="O27" s="397">
        <v>0</v>
      </c>
      <c r="P27" s="397">
        <v>0</v>
      </c>
      <c r="Q27" s="397">
        <v>0</v>
      </c>
      <c r="R27" s="397">
        <v>0</v>
      </c>
      <c r="S27" s="397">
        <v>0</v>
      </c>
      <c r="T27" s="397">
        <v>0</v>
      </c>
      <c r="U27" s="397">
        <v>0</v>
      </c>
      <c r="V27" s="397">
        <v>0</v>
      </c>
      <c r="W27" s="397">
        <v>0</v>
      </c>
      <c r="X27" s="397">
        <v>0</v>
      </c>
      <c r="Y27" s="397">
        <v>0</v>
      </c>
      <c r="Z27" s="397">
        <v>0</v>
      </c>
      <c r="AA27" s="397">
        <v>0</v>
      </c>
      <c r="AB27" s="397">
        <v>0</v>
      </c>
      <c r="AC27" s="397">
        <v>0</v>
      </c>
      <c r="AD27" s="397">
        <v>0</v>
      </c>
      <c r="AE27" s="397">
        <v>0</v>
      </c>
      <c r="AF27" s="397">
        <v>0</v>
      </c>
      <c r="AG27" s="397">
        <v>0</v>
      </c>
      <c r="AH27" s="397">
        <v>0</v>
      </c>
      <c r="AI27" s="397">
        <v>0</v>
      </c>
      <c r="AJ27" s="397">
        <v>0</v>
      </c>
      <c r="AK27" s="397">
        <v>0</v>
      </c>
      <c r="AL27" s="397">
        <v>0</v>
      </c>
      <c r="AM27" s="397">
        <v>0</v>
      </c>
      <c r="AN27" s="397">
        <v>0</v>
      </c>
      <c r="AO27" s="397">
        <v>0</v>
      </c>
      <c r="AP27" s="397">
        <v>0</v>
      </c>
      <c r="AQ27" s="397">
        <v>0</v>
      </c>
      <c r="AR27" s="397">
        <v>0</v>
      </c>
      <c r="AS27" s="397">
        <v>0</v>
      </c>
      <c r="AT27" s="397">
        <v>0</v>
      </c>
      <c r="AU27" s="397">
        <v>0</v>
      </c>
      <c r="AV27" s="397">
        <v>0</v>
      </c>
      <c r="AW27" s="397">
        <v>0</v>
      </c>
      <c r="AX27" s="397">
        <v>0</v>
      </c>
      <c r="AY27" s="397">
        <v>0</v>
      </c>
      <c r="AZ27" s="397">
        <v>0</v>
      </c>
    </row>
    <row r="28" spans="1:52">
      <c r="A28" s="397">
        <v>2.1888691002862468</v>
      </c>
      <c r="B28" s="397">
        <v>2.3045861631920181</v>
      </c>
      <c r="C28" s="397">
        <v>2.348434746220649</v>
      </c>
      <c r="D28" s="397">
        <v>2.4135678973612888</v>
      </c>
      <c r="E28" s="397">
        <v>2.5506804678514823</v>
      </c>
      <c r="F28" s="397">
        <v>2.022557255367059</v>
      </c>
      <c r="G28" s="397">
        <v>1.7292460628698598</v>
      </c>
      <c r="H28" s="397">
        <v>2.0616453629288181</v>
      </c>
      <c r="I28" s="397">
        <v>1.8599279325153928</v>
      </c>
      <c r="J28" s="397">
        <v>2.0435010985333601</v>
      </c>
      <c r="K28" s="397">
        <v>0</v>
      </c>
      <c r="L28" s="397">
        <v>0</v>
      </c>
      <c r="M28" s="397">
        <v>0</v>
      </c>
      <c r="N28" s="397">
        <v>0</v>
      </c>
      <c r="O28" s="397">
        <v>0</v>
      </c>
      <c r="P28" s="397">
        <v>0</v>
      </c>
      <c r="Q28" s="397">
        <v>0</v>
      </c>
      <c r="R28" s="397">
        <v>0</v>
      </c>
      <c r="S28" s="397">
        <v>0</v>
      </c>
      <c r="T28" s="397">
        <v>0</v>
      </c>
      <c r="U28" s="397">
        <v>0</v>
      </c>
      <c r="V28" s="397">
        <v>0</v>
      </c>
      <c r="W28" s="397">
        <v>0</v>
      </c>
      <c r="X28" s="397">
        <v>0</v>
      </c>
      <c r="Y28" s="397">
        <v>0</v>
      </c>
      <c r="Z28" s="397">
        <v>0</v>
      </c>
      <c r="AA28" s="397">
        <v>0</v>
      </c>
      <c r="AB28" s="397">
        <v>0</v>
      </c>
      <c r="AC28" s="397">
        <v>0</v>
      </c>
      <c r="AD28" s="397">
        <v>0</v>
      </c>
      <c r="AE28" s="397">
        <v>0</v>
      </c>
      <c r="AF28" s="397">
        <v>0</v>
      </c>
      <c r="AG28" s="397">
        <v>0</v>
      </c>
      <c r="AH28" s="397">
        <v>0</v>
      </c>
      <c r="AI28" s="397">
        <v>0</v>
      </c>
      <c r="AJ28" s="397">
        <v>0</v>
      </c>
      <c r="AK28" s="397">
        <v>0</v>
      </c>
      <c r="AL28" s="397">
        <v>0</v>
      </c>
      <c r="AM28" s="397">
        <v>0</v>
      </c>
      <c r="AN28" s="397">
        <v>0</v>
      </c>
      <c r="AO28" s="397">
        <v>0</v>
      </c>
      <c r="AP28" s="397">
        <v>0</v>
      </c>
      <c r="AQ28" s="397">
        <v>0</v>
      </c>
      <c r="AR28" s="397">
        <v>0</v>
      </c>
      <c r="AS28" s="397">
        <v>0</v>
      </c>
      <c r="AT28" s="397">
        <v>0</v>
      </c>
      <c r="AU28" s="397">
        <v>0</v>
      </c>
      <c r="AV28" s="397">
        <v>0</v>
      </c>
      <c r="AW28" s="397">
        <v>0</v>
      </c>
      <c r="AX28" s="397">
        <v>0</v>
      </c>
      <c r="AY28" s="397">
        <v>0</v>
      </c>
      <c r="AZ28" s="397">
        <v>0</v>
      </c>
    </row>
    <row r="29" spans="1:52">
      <c r="A29" s="397">
        <v>2.1888691002862468</v>
      </c>
      <c r="B29" s="397">
        <v>2.3150352760685466</v>
      </c>
      <c r="C29" s="397">
        <v>2.3506265755965101</v>
      </c>
      <c r="D29" s="397">
        <v>2.2347071267806102</v>
      </c>
      <c r="E29" s="397">
        <v>2.1122166880828295</v>
      </c>
      <c r="F29" s="397">
        <v>1.7830655031453782</v>
      </c>
      <c r="G29" s="397">
        <v>1.6344189441523416</v>
      </c>
      <c r="H29" s="397">
        <v>1.5565655497052897</v>
      </c>
      <c r="I29" s="397">
        <v>1.3607150344055869</v>
      </c>
      <c r="J29" s="397">
        <v>1.4648169716421926</v>
      </c>
      <c r="K29" s="397">
        <v>0</v>
      </c>
      <c r="L29" s="397">
        <v>0</v>
      </c>
      <c r="M29" s="397">
        <v>0</v>
      </c>
      <c r="N29" s="397">
        <v>0</v>
      </c>
      <c r="O29" s="397">
        <v>0</v>
      </c>
      <c r="P29" s="397">
        <v>0</v>
      </c>
      <c r="Q29" s="397">
        <v>0</v>
      </c>
      <c r="R29" s="397">
        <v>0</v>
      </c>
      <c r="S29" s="397">
        <v>0</v>
      </c>
      <c r="T29" s="397">
        <v>0</v>
      </c>
      <c r="U29" s="397">
        <v>0</v>
      </c>
      <c r="V29" s="397">
        <v>0</v>
      </c>
      <c r="W29" s="397">
        <v>0</v>
      </c>
      <c r="X29" s="397">
        <v>0</v>
      </c>
      <c r="Y29" s="397">
        <v>0</v>
      </c>
      <c r="Z29" s="397">
        <v>0</v>
      </c>
      <c r="AA29" s="397">
        <v>0</v>
      </c>
      <c r="AB29" s="397">
        <v>0</v>
      </c>
      <c r="AC29" s="397">
        <v>0</v>
      </c>
      <c r="AD29" s="397">
        <v>0</v>
      </c>
      <c r="AE29" s="397">
        <v>0</v>
      </c>
      <c r="AF29" s="397">
        <v>0</v>
      </c>
      <c r="AG29" s="397">
        <v>0</v>
      </c>
      <c r="AH29" s="397">
        <v>0</v>
      </c>
      <c r="AI29" s="397">
        <v>0</v>
      </c>
      <c r="AJ29" s="397">
        <v>0</v>
      </c>
      <c r="AK29" s="397">
        <v>0</v>
      </c>
      <c r="AL29" s="397">
        <v>0</v>
      </c>
      <c r="AM29" s="397">
        <v>0</v>
      </c>
      <c r="AN29" s="397">
        <v>0</v>
      </c>
      <c r="AO29" s="397">
        <v>0</v>
      </c>
      <c r="AP29" s="397">
        <v>0</v>
      </c>
      <c r="AQ29" s="397">
        <v>0</v>
      </c>
      <c r="AR29" s="397">
        <v>0</v>
      </c>
      <c r="AS29" s="397">
        <v>0</v>
      </c>
      <c r="AT29" s="397">
        <v>0</v>
      </c>
      <c r="AU29" s="397">
        <v>0</v>
      </c>
      <c r="AV29" s="397">
        <v>0</v>
      </c>
      <c r="AW29" s="397">
        <v>0</v>
      </c>
      <c r="AX29" s="397">
        <v>0</v>
      </c>
      <c r="AY29" s="397">
        <v>0</v>
      </c>
      <c r="AZ29" s="397">
        <v>0</v>
      </c>
    </row>
    <row r="30" spans="1:52">
      <c r="A30" s="397">
        <v>2.1888691002862468</v>
      </c>
      <c r="B30" s="397">
        <v>2.1896363727160999</v>
      </c>
      <c r="C30" s="397">
        <v>2.1889938305982812</v>
      </c>
      <c r="D30" s="397">
        <v>2.2538185973697971</v>
      </c>
      <c r="E30" s="397">
        <v>2.2929267664783124</v>
      </c>
      <c r="F30" s="397">
        <v>1.7790195768539339</v>
      </c>
      <c r="G30" s="397">
        <v>1.6651671586120129</v>
      </c>
      <c r="H30" s="397">
        <v>1.9112965240929769</v>
      </c>
      <c r="I30" s="397">
        <v>2.1192037988945267</v>
      </c>
      <c r="J30" s="397">
        <v>1.9008164712959212</v>
      </c>
      <c r="K30" s="397">
        <v>0</v>
      </c>
      <c r="L30" s="397">
        <v>0</v>
      </c>
      <c r="M30" s="397">
        <v>0</v>
      </c>
      <c r="N30" s="397">
        <v>0</v>
      </c>
      <c r="O30" s="397">
        <v>0</v>
      </c>
      <c r="P30" s="397">
        <v>0</v>
      </c>
      <c r="Q30" s="397">
        <v>0</v>
      </c>
      <c r="R30" s="397">
        <v>0</v>
      </c>
      <c r="S30" s="397">
        <v>0</v>
      </c>
      <c r="T30" s="397">
        <v>0</v>
      </c>
      <c r="U30" s="397">
        <v>0</v>
      </c>
      <c r="V30" s="397">
        <v>0</v>
      </c>
      <c r="W30" s="397">
        <v>0</v>
      </c>
      <c r="X30" s="397">
        <v>0</v>
      </c>
      <c r="Y30" s="397">
        <v>0</v>
      </c>
      <c r="Z30" s="397">
        <v>0</v>
      </c>
      <c r="AA30" s="397">
        <v>0</v>
      </c>
      <c r="AB30" s="397">
        <v>0</v>
      </c>
      <c r="AC30" s="397">
        <v>0</v>
      </c>
      <c r="AD30" s="397">
        <v>0</v>
      </c>
      <c r="AE30" s="397">
        <v>0</v>
      </c>
      <c r="AF30" s="397">
        <v>0</v>
      </c>
      <c r="AG30" s="397">
        <v>0</v>
      </c>
      <c r="AH30" s="397">
        <v>0</v>
      </c>
      <c r="AI30" s="397">
        <v>0</v>
      </c>
      <c r="AJ30" s="397">
        <v>0</v>
      </c>
      <c r="AK30" s="397">
        <v>0</v>
      </c>
      <c r="AL30" s="397">
        <v>0</v>
      </c>
      <c r="AM30" s="397">
        <v>0</v>
      </c>
      <c r="AN30" s="397">
        <v>0</v>
      </c>
      <c r="AO30" s="397">
        <v>0</v>
      </c>
      <c r="AP30" s="397">
        <v>0</v>
      </c>
      <c r="AQ30" s="397">
        <v>0</v>
      </c>
      <c r="AR30" s="397">
        <v>0</v>
      </c>
      <c r="AS30" s="397">
        <v>0</v>
      </c>
      <c r="AT30" s="397">
        <v>0</v>
      </c>
      <c r="AU30" s="397">
        <v>0</v>
      </c>
      <c r="AV30" s="397">
        <v>0</v>
      </c>
      <c r="AW30" s="397">
        <v>0</v>
      </c>
      <c r="AX30" s="397">
        <v>0</v>
      </c>
      <c r="AY30" s="397">
        <v>0</v>
      </c>
      <c r="AZ30" s="397">
        <v>0</v>
      </c>
    </row>
    <row r="31" spans="1:52">
      <c r="A31" s="397">
        <v>2.1888691002862468</v>
      </c>
      <c r="B31" s="397">
        <v>2.2313487638238398</v>
      </c>
      <c r="C31" s="397">
        <v>2.2123025936650369</v>
      </c>
      <c r="D31" s="397">
        <v>2.0320499948260644</v>
      </c>
      <c r="E31" s="397">
        <v>2.1330574229483452</v>
      </c>
      <c r="F31" s="397">
        <v>1.6105850167926268</v>
      </c>
      <c r="G31" s="397">
        <v>1.8509012229082786</v>
      </c>
      <c r="H31" s="397">
        <v>2.2054944462653006</v>
      </c>
      <c r="I31" s="397">
        <v>2.2191565786690699</v>
      </c>
      <c r="J31" s="397">
        <v>2.3562789720388859</v>
      </c>
      <c r="K31" s="397">
        <v>0</v>
      </c>
      <c r="L31" s="397">
        <v>0</v>
      </c>
      <c r="M31" s="397">
        <v>0</v>
      </c>
      <c r="N31" s="397">
        <v>0</v>
      </c>
      <c r="O31" s="397">
        <v>0</v>
      </c>
      <c r="P31" s="397">
        <v>0</v>
      </c>
      <c r="Q31" s="397">
        <v>0</v>
      </c>
      <c r="R31" s="397">
        <v>0</v>
      </c>
      <c r="S31" s="397">
        <v>0</v>
      </c>
      <c r="T31" s="397">
        <v>0</v>
      </c>
      <c r="U31" s="397">
        <v>0</v>
      </c>
      <c r="V31" s="397">
        <v>0</v>
      </c>
      <c r="W31" s="397">
        <v>0</v>
      </c>
      <c r="X31" s="397">
        <v>0</v>
      </c>
      <c r="Y31" s="397">
        <v>0</v>
      </c>
      <c r="Z31" s="397">
        <v>0</v>
      </c>
      <c r="AA31" s="397">
        <v>0</v>
      </c>
      <c r="AB31" s="397">
        <v>0</v>
      </c>
      <c r="AC31" s="397">
        <v>0</v>
      </c>
      <c r="AD31" s="397">
        <v>0</v>
      </c>
      <c r="AE31" s="397">
        <v>0</v>
      </c>
      <c r="AF31" s="397">
        <v>0</v>
      </c>
      <c r="AG31" s="397">
        <v>0</v>
      </c>
      <c r="AH31" s="397">
        <v>0</v>
      </c>
      <c r="AI31" s="397">
        <v>0</v>
      </c>
      <c r="AJ31" s="397">
        <v>0</v>
      </c>
      <c r="AK31" s="397">
        <v>0</v>
      </c>
      <c r="AL31" s="397">
        <v>0</v>
      </c>
      <c r="AM31" s="397">
        <v>0</v>
      </c>
      <c r="AN31" s="397">
        <v>0</v>
      </c>
      <c r="AO31" s="397">
        <v>0</v>
      </c>
      <c r="AP31" s="397">
        <v>0</v>
      </c>
      <c r="AQ31" s="397">
        <v>0</v>
      </c>
      <c r="AR31" s="397">
        <v>0</v>
      </c>
      <c r="AS31" s="397">
        <v>0</v>
      </c>
      <c r="AT31" s="397">
        <v>0</v>
      </c>
      <c r="AU31" s="397">
        <v>0</v>
      </c>
      <c r="AV31" s="397">
        <v>0</v>
      </c>
      <c r="AW31" s="397">
        <v>0</v>
      </c>
      <c r="AX31" s="397">
        <v>0</v>
      </c>
      <c r="AY31" s="397">
        <v>0</v>
      </c>
      <c r="AZ31" s="397">
        <v>0</v>
      </c>
    </row>
    <row r="32" spans="1:52">
      <c r="A32" s="397">
        <v>2.1888691002862468</v>
      </c>
      <c r="B32" s="397">
        <v>2.0175855594791248</v>
      </c>
      <c r="C32" s="397">
        <v>1.9782537829809843</v>
      </c>
      <c r="D32" s="397">
        <v>2.0365447511362311</v>
      </c>
      <c r="E32" s="397">
        <v>1.8705375843360821</v>
      </c>
      <c r="F32" s="397">
        <v>1.5043781913823593</v>
      </c>
      <c r="G32" s="397">
        <v>1.4257506347607445</v>
      </c>
      <c r="H32" s="397">
        <v>1.2572846066764778</v>
      </c>
      <c r="I32" s="397">
        <v>1.0818602413385474</v>
      </c>
      <c r="J32" s="397">
        <v>0.90389455124021045</v>
      </c>
      <c r="K32" s="397">
        <v>0</v>
      </c>
      <c r="L32" s="397">
        <v>0</v>
      </c>
      <c r="M32" s="397">
        <v>0</v>
      </c>
      <c r="N32" s="397">
        <v>0</v>
      </c>
      <c r="O32" s="397">
        <v>0</v>
      </c>
      <c r="P32" s="397">
        <v>0</v>
      </c>
      <c r="Q32" s="397">
        <v>0</v>
      </c>
      <c r="R32" s="397">
        <v>0</v>
      </c>
      <c r="S32" s="397">
        <v>0</v>
      </c>
      <c r="T32" s="397">
        <v>0</v>
      </c>
      <c r="U32" s="397">
        <v>0</v>
      </c>
      <c r="V32" s="397">
        <v>0</v>
      </c>
      <c r="W32" s="397">
        <v>0</v>
      </c>
      <c r="X32" s="397">
        <v>0</v>
      </c>
      <c r="Y32" s="397">
        <v>0</v>
      </c>
      <c r="Z32" s="397">
        <v>0</v>
      </c>
      <c r="AA32" s="397">
        <v>0</v>
      </c>
      <c r="AB32" s="397">
        <v>0</v>
      </c>
      <c r="AC32" s="397">
        <v>0</v>
      </c>
      <c r="AD32" s="397">
        <v>0</v>
      </c>
      <c r="AE32" s="397">
        <v>0</v>
      </c>
      <c r="AF32" s="397">
        <v>0</v>
      </c>
      <c r="AG32" s="397">
        <v>0</v>
      </c>
      <c r="AH32" s="397">
        <v>0</v>
      </c>
      <c r="AI32" s="397">
        <v>0</v>
      </c>
      <c r="AJ32" s="397">
        <v>0</v>
      </c>
      <c r="AK32" s="397">
        <v>0</v>
      </c>
      <c r="AL32" s="397">
        <v>0</v>
      </c>
      <c r="AM32" s="397">
        <v>0</v>
      </c>
      <c r="AN32" s="397">
        <v>0</v>
      </c>
      <c r="AO32" s="397">
        <v>0</v>
      </c>
      <c r="AP32" s="397">
        <v>0</v>
      </c>
      <c r="AQ32" s="397">
        <v>0</v>
      </c>
      <c r="AR32" s="397">
        <v>0</v>
      </c>
      <c r="AS32" s="397">
        <v>0</v>
      </c>
      <c r="AT32" s="397">
        <v>0</v>
      </c>
      <c r="AU32" s="397">
        <v>0</v>
      </c>
      <c r="AV32" s="397">
        <v>0</v>
      </c>
      <c r="AW32" s="397">
        <v>0</v>
      </c>
      <c r="AX32" s="397">
        <v>0</v>
      </c>
      <c r="AY32" s="397">
        <v>0</v>
      </c>
      <c r="AZ32" s="397">
        <v>0</v>
      </c>
    </row>
    <row r="33" spans="1:52">
      <c r="A33" s="53">
        <v>2.1888691002862468</v>
      </c>
      <c r="B33" s="397">
        <v>2.1374823108440841</v>
      </c>
      <c r="C33" s="397">
        <v>2.2865168632749238</v>
      </c>
      <c r="D33" s="397">
        <v>2.1171656839065163</v>
      </c>
      <c r="E33" s="397">
        <v>2.092646619698415</v>
      </c>
      <c r="F33" s="397">
        <v>1.5913911534218974</v>
      </c>
      <c r="G33" s="397">
        <v>1.6213966182887518</v>
      </c>
      <c r="H33" s="397">
        <v>1.5059400447447646</v>
      </c>
      <c r="I33" s="397">
        <v>1.2229550450746873</v>
      </c>
      <c r="J33" s="397">
        <v>1.2815343185099419</v>
      </c>
      <c r="K33" s="397">
        <v>0</v>
      </c>
      <c r="L33" s="397">
        <v>0</v>
      </c>
      <c r="M33" s="397">
        <v>0</v>
      </c>
      <c r="N33" s="397">
        <v>0</v>
      </c>
      <c r="O33" s="397">
        <v>0</v>
      </c>
      <c r="P33" s="397">
        <v>0</v>
      </c>
      <c r="Q33" s="397">
        <v>0</v>
      </c>
      <c r="R33" s="397">
        <v>0</v>
      </c>
      <c r="S33" s="397">
        <v>0</v>
      </c>
      <c r="T33" s="397">
        <v>0</v>
      </c>
      <c r="U33" s="397">
        <v>0</v>
      </c>
      <c r="V33" s="397">
        <v>0</v>
      </c>
      <c r="W33" s="397">
        <v>0</v>
      </c>
      <c r="X33" s="397">
        <v>0</v>
      </c>
      <c r="Y33" s="397">
        <v>0</v>
      </c>
      <c r="Z33" s="397">
        <v>0</v>
      </c>
      <c r="AA33" s="397">
        <v>0</v>
      </c>
      <c r="AB33" s="397">
        <v>0</v>
      </c>
      <c r="AC33" s="397">
        <v>0</v>
      </c>
      <c r="AD33" s="397">
        <v>0</v>
      </c>
      <c r="AE33" s="397">
        <v>0</v>
      </c>
      <c r="AF33" s="397">
        <v>0</v>
      </c>
      <c r="AG33" s="397">
        <v>0</v>
      </c>
      <c r="AH33" s="397">
        <v>0</v>
      </c>
      <c r="AI33" s="397">
        <v>0</v>
      </c>
      <c r="AJ33" s="397">
        <v>0</v>
      </c>
      <c r="AK33" s="397">
        <v>0</v>
      </c>
      <c r="AL33" s="397">
        <v>0</v>
      </c>
      <c r="AM33" s="397">
        <v>0</v>
      </c>
      <c r="AN33" s="397">
        <v>0</v>
      </c>
      <c r="AO33" s="397">
        <v>0</v>
      </c>
      <c r="AP33" s="397">
        <v>0</v>
      </c>
      <c r="AQ33" s="397">
        <v>0</v>
      </c>
      <c r="AR33" s="397">
        <v>0</v>
      </c>
      <c r="AS33" s="397">
        <v>0</v>
      </c>
      <c r="AT33" s="397">
        <v>0</v>
      </c>
      <c r="AU33" s="397">
        <v>0</v>
      </c>
      <c r="AV33" s="397">
        <v>0</v>
      </c>
      <c r="AW33" s="397">
        <v>0</v>
      </c>
      <c r="AX33" s="397">
        <v>0</v>
      </c>
      <c r="AY33" s="397">
        <v>0</v>
      </c>
      <c r="AZ33" s="397">
        <v>0</v>
      </c>
    </row>
    <row r="34" spans="1:52">
      <c r="A34" s="397">
        <v>2.1888691002862468</v>
      </c>
      <c r="B34" s="397">
        <v>2.0957413085925145</v>
      </c>
      <c r="C34" s="397">
        <v>2.1062862292274693</v>
      </c>
      <c r="D34" s="397">
        <v>2.1164193468036974</v>
      </c>
      <c r="E34" s="397">
        <v>2.3135700241027028</v>
      </c>
      <c r="F34" s="397">
        <v>1.8335978102710344</v>
      </c>
      <c r="G34" s="397">
        <v>2.0762393307372933</v>
      </c>
      <c r="H34" s="397">
        <v>1.8753306684632587</v>
      </c>
      <c r="I34" s="397">
        <v>1.7248103113904787</v>
      </c>
      <c r="J34" s="397">
        <v>1.5920595460525271</v>
      </c>
      <c r="K34" s="397">
        <v>0</v>
      </c>
      <c r="L34" s="397">
        <v>0</v>
      </c>
      <c r="M34" s="397">
        <v>0</v>
      </c>
      <c r="N34" s="397">
        <v>0</v>
      </c>
      <c r="O34" s="397">
        <v>0</v>
      </c>
      <c r="P34" s="397">
        <v>0</v>
      </c>
      <c r="Q34" s="397">
        <v>0</v>
      </c>
      <c r="R34" s="397">
        <v>0</v>
      </c>
      <c r="S34" s="397">
        <v>0</v>
      </c>
      <c r="T34" s="397">
        <v>0</v>
      </c>
      <c r="U34" s="397">
        <v>0</v>
      </c>
      <c r="V34" s="397">
        <v>0</v>
      </c>
      <c r="W34" s="397">
        <v>0</v>
      </c>
      <c r="X34" s="397">
        <v>0</v>
      </c>
      <c r="Y34" s="397">
        <v>0</v>
      </c>
      <c r="Z34" s="397">
        <v>0</v>
      </c>
      <c r="AA34" s="397">
        <v>0</v>
      </c>
      <c r="AB34" s="397">
        <v>0</v>
      </c>
      <c r="AC34" s="397">
        <v>0</v>
      </c>
      <c r="AD34" s="397">
        <v>0</v>
      </c>
      <c r="AE34" s="397">
        <v>0</v>
      </c>
      <c r="AF34" s="397">
        <v>0</v>
      </c>
      <c r="AG34" s="397">
        <v>0</v>
      </c>
      <c r="AH34" s="397">
        <v>0</v>
      </c>
      <c r="AI34" s="397">
        <v>0</v>
      </c>
      <c r="AJ34" s="397">
        <v>0</v>
      </c>
      <c r="AK34" s="397">
        <v>0</v>
      </c>
      <c r="AL34" s="397">
        <v>0</v>
      </c>
      <c r="AM34" s="397">
        <v>0</v>
      </c>
      <c r="AN34" s="397">
        <v>0</v>
      </c>
      <c r="AO34" s="397">
        <v>0</v>
      </c>
      <c r="AP34" s="397">
        <v>0</v>
      </c>
      <c r="AQ34" s="397">
        <v>0</v>
      </c>
      <c r="AR34" s="397">
        <v>0</v>
      </c>
      <c r="AS34" s="397">
        <v>0</v>
      </c>
      <c r="AT34" s="397">
        <v>0</v>
      </c>
      <c r="AU34" s="397">
        <v>0</v>
      </c>
      <c r="AV34" s="397">
        <v>0</v>
      </c>
      <c r="AW34" s="397">
        <v>0</v>
      </c>
      <c r="AX34" s="397">
        <v>0</v>
      </c>
      <c r="AY34" s="397">
        <v>0</v>
      </c>
      <c r="AZ34" s="397">
        <v>0</v>
      </c>
    </row>
    <row r="35" spans="1:52">
      <c r="A35" s="397">
        <v>2.1888691002862468</v>
      </c>
      <c r="B35" s="397">
        <v>2.1602815664835568</v>
      </c>
      <c r="C35" s="397">
        <v>2.2503271214723841</v>
      </c>
      <c r="D35" s="397">
        <v>2.2580088946371633</v>
      </c>
      <c r="E35" s="397">
        <v>2.4024759102289734</v>
      </c>
      <c r="F35" s="397">
        <v>1.9446989554901013</v>
      </c>
      <c r="G35" s="397">
        <v>2.1769128269076554</v>
      </c>
      <c r="H35" s="397">
        <v>2.1026072945708236</v>
      </c>
      <c r="I35" s="397">
        <v>2.0787903346382555</v>
      </c>
      <c r="J35" s="397">
        <v>1.8527504244937929</v>
      </c>
      <c r="K35" s="397">
        <v>0</v>
      </c>
      <c r="L35" s="397">
        <v>0</v>
      </c>
      <c r="M35" s="397">
        <v>0</v>
      </c>
      <c r="N35" s="397">
        <v>0</v>
      </c>
      <c r="O35" s="397">
        <v>0</v>
      </c>
      <c r="P35" s="397">
        <v>0</v>
      </c>
      <c r="Q35" s="397">
        <v>0</v>
      </c>
      <c r="R35" s="397">
        <v>0</v>
      </c>
      <c r="S35" s="397">
        <v>0</v>
      </c>
      <c r="T35" s="397">
        <v>0</v>
      </c>
      <c r="U35" s="397">
        <v>0</v>
      </c>
      <c r="V35" s="397">
        <v>0</v>
      </c>
      <c r="W35" s="397">
        <v>0</v>
      </c>
      <c r="X35" s="397">
        <v>0</v>
      </c>
      <c r="Y35" s="397">
        <v>0</v>
      </c>
      <c r="Z35" s="397">
        <v>0</v>
      </c>
      <c r="AA35" s="397">
        <v>0</v>
      </c>
      <c r="AB35" s="397">
        <v>0</v>
      </c>
      <c r="AC35" s="397">
        <v>0</v>
      </c>
      <c r="AD35" s="397">
        <v>0</v>
      </c>
      <c r="AE35" s="397">
        <v>0</v>
      </c>
      <c r="AF35" s="397">
        <v>0</v>
      </c>
      <c r="AG35" s="397">
        <v>0</v>
      </c>
      <c r="AH35" s="397">
        <v>0</v>
      </c>
      <c r="AI35" s="397">
        <v>0</v>
      </c>
      <c r="AJ35" s="397">
        <v>0</v>
      </c>
      <c r="AK35" s="397">
        <v>0</v>
      </c>
      <c r="AL35" s="397">
        <v>0</v>
      </c>
      <c r="AM35" s="397">
        <v>0</v>
      </c>
      <c r="AN35" s="397">
        <v>0</v>
      </c>
      <c r="AO35" s="397">
        <v>0</v>
      </c>
      <c r="AP35" s="397">
        <v>0</v>
      </c>
      <c r="AQ35" s="397">
        <v>0</v>
      </c>
      <c r="AR35" s="397">
        <v>0</v>
      </c>
      <c r="AS35" s="397">
        <v>0</v>
      </c>
      <c r="AT35" s="397">
        <v>0</v>
      </c>
      <c r="AU35" s="397">
        <v>0</v>
      </c>
      <c r="AV35" s="397">
        <v>0</v>
      </c>
      <c r="AW35" s="397">
        <v>0</v>
      </c>
      <c r="AX35" s="397">
        <v>0</v>
      </c>
      <c r="AY35" s="397">
        <v>0</v>
      </c>
      <c r="AZ35" s="397">
        <v>0</v>
      </c>
    </row>
    <row r="36" spans="1:52">
      <c r="A36" s="397">
        <v>2.1888691002862468</v>
      </c>
      <c r="B36" s="397">
        <v>2.0380587450315533</v>
      </c>
      <c r="C36" s="397">
        <v>1.8152061353333031</v>
      </c>
      <c r="D36" s="397">
        <v>2.0694483359091609</v>
      </c>
      <c r="E36" s="397">
        <v>2.2161201187108901</v>
      </c>
      <c r="F36" s="397">
        <v>1.6000790373396878</v>
      </c>
      <c r="G36" s="397">
        <v>1.5016015653680252</v>
      </c>
      <c r="H36" s="397">
        <v>1.3559620372968468</v>
      </c>
      <c r="I36" s="397">
        <v>1.5183587729506978</v>
      </c>
      <c r="J36" s="397">
        <v>1.6394834969236183</v>
      </c>
      <c r="K36" s="397">
        <v>0</v>
      </c>
      <c r="L36" s="397">
        <v>0</v>
      </c>
      <c r="M36" s="397">
        <v>0</v>
      </c>
      <c r="N36" s="397">
        <v>0</v>
      </c>
      <c r="O36" s="397">
        <v>0</v>
      </c>
      <c r="P36" s="397">
        <v>0</v>
      </c>
      <c r="Q36" s="397">
        <v>0</v>
      </c>
      <c r="R36" s="397">
        <v>0</v>
      </c>
      <c r="S36" s="397">
        <v>0</v>
      </c>
      <c r="T36" s="397">
        <v>0</v>
      </c>
      <c r="U36" s="397">
        <v>0</v>
      </c>
      <c r="V36" s="397">
        <v>0</v>
      </c>
      <c r="W36" s="397">
        <v>0</v>
      </c>
      <c r="X36" s="397">
        <v>0</v>
      </c>
      <c r="Y36" s="397">
        <v>0</v>
      </c>
      <c r="Z36" s="397">
        <v>0</v>
      </c>
      <c r="AA36" s="397">
        <v>0</v>
      </c>
      <c r="AB36" s="397">
        <v>0</v>
      </c>
      <c r="AC36" s="397">
        <v>0</v>
      </c>
      <c r="AD36" s="397">
        <v>0</v>
      </c>
      <c r="AE36" s="397">
        <v>0</v>
      </c>
      <c r="AF36" s="397">
        <v>0</v>
      </c>
      <c r="AG36" s="397">
        <v>0</v>
      </c>
      <c r="AH36" s="397">
        <v>0</v>
      </c>
      <c r="AI36" s="397">
        <v>0</v>
      </c>
      <c r="AJ36" s="397">
        <v>0</v>
      </c>
      <c r="AK36" s="397">
        <v>0</v>
      </c>
      <c r="AL36" s="397">
        <v>0</v>
      </c>
      <c r="AM36" s="397">
        <v>0</v>
      </c>
      <c r="AN36" s="397">
        <v>0</v>
      </c>
      <c r="AO36" s="397">
        <v>0</v>
      </c>
      <c r="AP36" s="397">
        <v>0</v>
      </c>
      <c r="AQ36" s="397">
        <v>0</v>
      </c>
      <c r="AR36" s="397">
        <v>0</v>
      </c>
      <c r="AS36" s="397">
        <v>0</v>
      </c>
      <c r="AT36" s="397">
        <v>0</v>
      </c>
      <c r="AU36" s="397">
        <v>0</v>
      </c>
      <c r="AV36" s="397">
        <v>0</v>
      </c>
      <c r="AW36" s="397">
        <v>0</v>
      </c>
      <c r="AX36" s="397">
        <v>0</v>
      </c>
      <c r="AY36" s="397">
        <v>0</v>
      </c>
      <c r="AZ36" s="397">
        <v>0</v>
      </c>
    </row>
    <row r="37" spans="1:52">
      <c r="A37" s="397">
        <v>2.1888691002862468</v>
      </c>
      <c r="B37" s="397">
        <v>2.2032442747106944</v>
      </c>
      <c r="C37" s="397">
        <v>2.1464189065213861</v>
      </c>
      <c r="D37" s="397">
        <v>2.0116593758984518</v>
      </c>
      <c r="E37" s="397">
        <v>2.0865431301478523</v>
      </c>
      <c r="F37" s="397">
        <v>1.8762063581217958</v>
      </c>
      <c r="G37" s="397">
        <v>1.9798002127730174</v>
      </c>
      <c r="H37" s="397">
        <v>1.9982064332483462</v>
      </c>
      <c r="I37" s="397">
        <v>2.0320823638802534</v>
      </c>
      <c r="J37" s="397">
        <v>2.0598962258201632</v>
      </c>
      <c r="K37" s="397">
        <v>0</v>
      </c>
      <c r="L37" s="397">
        <v>0</v>
      </c>
      <c r="M37" s="397">
        <v>0</v>
      </c>
      <c r="N37" s="397">
        <v>0</v>
      </c>
      <c r="O37" s="397">
        <v>0</v>
      </c>
      <c r="P37" s="397">
        <v>0</v>
      </c>
      <c r="Q37" s="397">
        <v>0</v>
      </c>
      <c r="R37" s="397">
        <v>0</v>
      </c>
      <c r="S37" s="397">
        <v>0</v>
      </c>
      <c r="T37" s="397">
        <v>0</v>
      </c>
      <c r="U37" s="397">
        <v>0</v>
      </c>
      <c r="V37" s="397">
        <v>0</v>
      </c>
      <c r="W37" s="397">
        <v>0</v>
      </c>
      <c r="X37" s="397">
        <v>0</v>
      </c>
      <c r="Y37" s="397">
        <v>0</v>
      </c>
      <c r="Z37" s="397">
        <v>0</v>
      </c>
      <c r="AA37" s="397">
        <v>0</v>
      </c>
      <c r="AB37" s="397">
        <v>0</v>
      </c>
      <c r="AC37" s="397">
        <v>0</v>
      </c>
      <c r="AD37" s="397">
        <v>0</v>
      </c>
      <c r="AE37" s="397">
        <v>0</v>
      </c>
      <c r="AF37" s="397">
        <v>0</v>
      </c>
      <c r="AG37" s="397">
        <v>0</v>
      </c>
      <c r="AH37" s="397">
        <v>0</v>
      </c>
      <c r="AI37" s="397">
        <v>0</v>
      </c>
      <c r="AJ37" s="397">
        <v>0</v>
      </c>
      <c r="AK37" s="397">
        <v>0</v>
      </c>
      <c r="AL37" s="397">
        <v>0</v>
      </c>
      <c r="AM37" s="397">
        <v>0</v>
      </c>
      <c r="AN37" s="397">
        <v>0</v>
      </c>
      <c r="AO37" s="397">
        <v>0</v>
      </c>
      <c r="AP37" s="397">
        <v>0</v>
      </c>
      <c r="AQ37" s="397">
        <v>0</v>
      </c>
      <c r="AR37" s="397">
        <v>0</v>
      </c>
      <c r="AS37" s="397">
        <v>0</v>
      </c>
      <c r="AT37" s="397">
        <v>0</v>
      </c>
      <c r="AU37" s="397">
        <v>0</v>
      </c>
      <c r="AV37" s="397">
        <v>0</v>
      </c>
      <c r="AW37" s="397">
        <v>0</v>
      </c>
      <c r="AX37" s="397">
        <v>0</v>
      </c>
      <c r="AY37" s="397">
        <v>0</v>
      </c>
      <c r="AZ37" s="397">
        <v>0</v>
      </c>
    </row>
    <row r="38" spans="1:52">
      <c r="A38" s="397">
        <v>2.1888691002862468</v>
      </c>
      <c r="B38" s="397">
        <v>2.0710496505346438</v>
      </c>
      <c r="C38" s="397">
        <v>2.2542562312453995</v>
      </c>
      <c r="D38" s="397">
        <v>2.1012378637918205</v>
      </c>
      <c r="E38" s="397">
        <v>2.2220113975295677</v>
      </c>
      <c r="F38" s="397">
        <v>1.9714666538337631</v>
      </c>
      <c r="G38" s="397">
        <v>1.7784732029095094</v>
      </c>
      <c r="H38" s="397">
        <v>1.8482531174039258</v>
      </c>
      <c r="I38" s="397">
        <v>1.9943806644689177</v>
      </c>
      <c r="J38" s="397">
        <v>1.5786234339631198</v>
      </c>
      <c r="K38" s="397">
        <v>0</v>
      </c>
      <c r="L38" s="397">
        <v>0</v>
      </c>
      <c r="M38" s="397">
        <v>0</v>
      </c>
      <c r="N38" s="397">
        <v>0</v>
      </c>
      <c r="O38" s="397">
        <v>0</v>
      </c>
      <c r="P38" s="397">
        <v>0</v>
      </c>
      <c r="Q38" s="397">
        <v>0</v>
      </c>
      <c r="R38" s="397">
        <v>0</v>
      </c>
      <c r="S38" s="397">
        <v>0</v>
      </c>
      <c r="T38" s="397">
        <v>0</v>
      </c>
      <c r="U38" s="397">
        <v>0</v>
      </c>
      <c r="V38" s="397">
        <v>0</v>
      </c>
      <c r="W38" s="397">
        <v>0</v>
      </c>
      <c r="X38" s="397">
        <v>0</v>
      </c>
      <c r="Y38" s="397">
        <v>0</v>
      </c>
      <c r="Z38" s="397">
        <v>0</v>
      </c>
      <c r="AA38" s="397">
        <v>0</v>
      </c>
      <c r="AB38" s="397">
        <v>0</v>
      </c>
      <c r="AC38" s="397">
        <v>0</v>
      </c>
      <c r="AD38" s="397">
        <v>0</v>
      </c>
      <c r="AE38" s="397">
        <v>0</v>
      </c>
      <c r="AF38" s="397">
        <v>0</v>
      </c>
      <c r="AG38" s="397">
        <v>0</v>
      </c>
      <c r="AH38" s="397">
        <v>0</v>
      </c>
      <c r="AI38" s="397">
        <v>0</v>
      </c>
      <c r="AJ38" s="397">
        <v>0</v>
      </c>
      <c r="AK38" s="397">
        <v>0</v>
      </c>
      <c r="AL38" s="397">
        <v>0</v>
      </c>
      <c r="AM38" s="397">
        <v>0</v>
      </c>
      <c r="AN38" s="397">
        <v>0</v>
      </c>
      <c r="AO38" s="397">
        <v>0</v>
      </c>
      <c r="AP38" s="397">
        <v>0</v>
      </c>
      <c r="AQ38" s="397">
        <v>0</v>
      </c>
      <c r="AR38" s="397">
        <v>0</v>
      </c>
      <c r="AS38" s="397">
        <v>0</v>
      </c>
      <c r="AT38" s="397">
        <v>0</v>
      </c>
      <c r="AU38" s="397">
        <v>0</v>
      </c>
      <c r="AV38" s="397">
        <v>0</v>
      </c>
      <c r="AW38" s="397">
        <v>0</v>
      </c>
      <c r="AX38" s="397">
        <v>0</v>
      </c>
      <c r="AY38" s="397">
        <v>0</v>
      </c>
      <c r="AZ38" s="397">
        <v>0</v>
      </c>
    </row>
    <row r="39" spans="1:52">
      <c r="A39" s="397">
        <v>2.1888691002862468</v>
      </c>
      <c r="B39" s="397">
        <v>2.1488404039583959</v>
      </c>
      <c r="C39" s="397">
        <v>2.3069284810084443</v>
      </c>
      <c r="D39" s="397">
        <v>2.4076949600619697</v>
      </c>
      <c r="E39" s="397">
        <v>2.3729470132435138</v>
      </c>
      <c r="F39" s="397">
        <v>2.033203987513108</v>
      </c>
      <c r="G39" s="397">
        <v>1.7693249825192559</v>
      </c>
      <c r="H39" s="397">
        <v>1.7823649823675747</v>
      </c>
      <c r="I39" s="397">
        <v>1.9515409841052136</v>
      </c>
      <c r="J39" s="397">
        <v>2.1667916247602368</v>
      </c>
      <c r="K39" s="397">
        <v>0</v>
      </c>
      <c r="L39" s="397">
        <v>0</v>
      </c>
      <c r="M39" s="397">
        <v>0</v>
      </c>
      <c r="N39" s="397">
        <v>0</v>
      </c>
      <c r="O39" s="397">
        <v>0</v>
      </c>
      <c r="P39" s="397">
        <v>0</v>
      </c>
      <c r="Q39" s="397">
        <v>0</v>
      </c>
      <c r="R39" s="397">
        <v>0</v>
      </c>
      <c r="S39" s="397">
        <v>0</v>
      </c>
      <c r="T39" s="397">
        <v>0</v>
      </c>
      <c r="U39" s="397">
        <v>0</v>
      </c>
      <c r="V39" s="397">
        <v>0</v>
      </c>
      <c r="W39" s="397">
        <v>0</v>
      </c>
      <c r="X39" s="397">
        <v>0</v>
      </c>
      <c r="Y39" s="397">
        <v>0</v>
      </c>
      <c r="Z39" s="397">
        <v>0</v>
      </c>
      <c r="AA39" s="397">
        <v>0</v>
      </c>
      <c r="AB39" s="397">
        <v>0</v>
      </c>
      <c r="AC39" s="397">
        <v>0</v>
      </c>
      <c r="AD39" s="397">
        <v>0</v>
      </c>
      <c r="AE39" s="397">
        <v>0</v>
      </c>
      <c r="AF39" s="397">
        <v>0</v>
      </c>
      <c r="AG39" s="397">
        <v>0</v>
      </c>
      <c r="AH39" s="397">
        <v>0</v>
      </c>
      <c r="AI39" s="397">
        <v>0</v>
      </c>
      <c r="AJ39" s="397">
        <v>0</v>
      </c>
      <c r="AK39" s="397">
        <v>0</v>
      </c>
      <c r="AL39" s="397">
        <v>0</v>
      </c>
      <c r="AM39" s="397">
        <v>0</v>
      </c>
      <c r="AN39" s="397">
        <v>0</v>
      </c>
      <c r="AO39" s="397">
        <v>0</v>
      </c>
      <c r="AP39" s="397">
        <v>0</v>
      </c>
      <c r="AQ39" s="397">
        <v>0</v>
      </c>
      <c r="AR39" s="397">
        <v>0</v>
      </c>
      <c r="AS39" s="397">
        <v>0</v>
      </c>
      <c r="AT39" s="397">
        <v>0</v>
      </c>
      <c r="AU39" s="397">
        <v>0</v>
      </c>
      <c r="AV39" s="397">
        <v>0</v>
      </c>
      <c r="AW39" s="397">
        <v>0</v>
      </c>
      <c r="AX39" s="397">
        <v>0</v>
      </c>
      <c r="AY39" s="397">
        <v>0</v>
      </c>
      <c r="AZ39" s="397">
        <v>0</v>
      </c>
    </row>
    <row r="40" spans="1:52">
      <c r="A40" s="397">
        <v>2.1888691002862468</v>
      </c>
      <c r="B40" s="397">
        <v>2.1657594009652348</v>
      </c>
      <c r="C40" s="397">
        <v>1.9899738973950083</v>
      </c>
      <c r="D40" s="397">
        <v>2.058090134087716</v>
      </c>
      <c r="E40" s="397">
        <v>2.2372612325506709</v>
      </c>
      <c r="F40" s="397">
        <v>1.6745126921804743</v>
      </c>
      <c r="G40" s="397">
        <v>1.5338464993788081</v>
      </c>
      <c r="H40" s="397">
        <v>1.4776105781651889</v>
      </c>
      <c r="I40" s="397">
        <v>1.5569800891138257</v>
      </c>
      <c r="J40" s="397">
        <v>1.658305075517202</v>
      </c>
      <c r="K40" s="397">
        <v>0</v>
      </c>
      <c r="L40" s="397">
        <v>0</v>
      </c>
      <c r="M40" s="397">
        <v>0</v>
      </c>
      <c r="N40" s="397">
        <v>0</v>
      </c>
      <c r="O40" s="397">
        <v>0</v>
      </c>
      <c r="P40" s="397">
        <v>0</v>
      </c>
      <c r="Q40" s="397">
        <v>0</v>
      </c>
      <c r="R40" s="397">
        <v>0</v>
      </c>
      <c r="S40" s="397">
        <v>0</v>
      </c>
      <c r="T40" s="397">
        <v>0</v>
      </c>
      <c r="U40" s="397">
        <v>0</v>
      </c>
      <c r="V40" s="397">
        <v>0</v>
      </c>
      <c r="W40" s="397">
        <v>0</v>
      </c>
      <c r="X40" s="397">
        <v>0</v>
      </c>
      <c r="Y40" s="397">
        <v>0</v>
      </c>
      <c r="Z40" s="397">
        <v>0</v>
      </c>
      <c r="AA40" s="397">
        <v>0</v>
      </c>
      <c r="AB40" s="397">
        <v>0</v>
      </c>
      <c r="AC40" s="397">
        <v>0</v>
      </c>
      <c r="AD40" s="397">
        <v>0</v>
      </c>
      <c r="AE40" s="397">
        <v>0</v>
      </c>
      <c r="AF40" s="397">
        <v>0</v>
      </c>
      <c r="AG40" s="397">
        <v>0</v>
      </c>
      <c r="AH40" s="397">
        <v>0</v>
      </c>
      <c r="AI40" s="397">
        <v>0</v>
      </c>
      <c r="AJ40" s="397">
        <v>0</v>
      </c>
      <c r="AK40" s="397">
        <v>0</v>
      </c>
      <c r="AL40" s="397">
        <v>0</v>
      </c>
      <c r="AM40" s="397">
        <v>0</v>
      </c>
      <c r="AN40" s="397">
        <v>0</v>
      </c>
      <c r="AO40" s="397">
        <v>0</v>
      </c>
      <c r="AP40" s="397">
        <v>0</v>
      </c>
      <c r="AQ40" s="397">
        <v>0</v>
      </c>
      <c r="AR40" s="397">
        <v>0</v>
      </c>
      <c r="AS40" s="397">
        <v>0</v>
      </c>
      <c r="AT40" s="397">
        <v>0</v>
      </c>
      <c r="AU40" s="397">
        <v>0</v>
      </c>
      <c r="AV40" s="397">
        <v>0</v>
      </c>
      <c r="AW40" s="397">
        <v>0</v>
      </c>
      <c r="AX40" s="397">
        <v>0</v>
      </c>
      <c r="AY40" s="397">
        <v>0</v>
      </c>
      <c r="AZ40" s="397">
        <v>0</v>
      </c>
    </row>
    <row r="41" spans="1:52">
      <c r="A41" s="397">
        <v>2.1888691002862468</v>
      </c>
      <c r="B41" s="397">
        <v>2.1852507960526135</v>
      </c>
      <c r="C41" s="397">
        <v>2.2118506514549034</v>
      </c>
      <c r="D41" s="397">
        <v>2.1033894740066987</v>
      </c>
      <c r="E41" s="397">
        <v>2.058667517578082</v>
      </c>
      <c r="F41" s="397">
        <v>1.4093336939496452</v>
      </c>
      <c r="G41" s="397">
        <v>1.5866559268998219</v>
      </c>
      <c r="H41" s="397">
        <v>1.6740543487671247</v>
      </c>
      <c r="I41" s="397">
        <v>1.6886965603678454</v>
      </c>
      <c r="J41" s="397">
        <v>1.9829903837113789</v>
      </c>
      <c r="K41" s="397">
        <v>0</v>
      </c>
      <c r="L41" s="397">
        <v>0</v>
      </c>
      <c r="M41" s="397">
        <v>0</v>
      </c>
      <c r="N41" s="397">
        <v>0</v>
      </c>
      <c r="O41" s="397">
        <v>0</v>
      </c>
      <c r="P41" s="397">
        <v>0</v>
      </c>
      <c r="Q41" s="397">
        <v>0</v>
      </c>
      <c r="R41" s="397">
        <v>0</v>
      </c>
      <c r="S41" s="397">
        <v>0</v>
      </c>
      <c r="T41" s="397">
        <v>0</v>
      </c>
      <c r="U41" s="397">
        <v>0</v>
      </c>
      <c r="V41" s="397">
        <v>0</v>
      </c>
      <c r="W41" s="397">
        <v>0</v>
      </c>
      <c r="X41" s="397">
        <v>0</v>
      </c>
      <c r="Y41" s="397">
        <v>0</v>
      </c>
      <c r="Z41" s="397">
        <v>0</v>
      </c>
      <c r="AA41" s="397">
        <v>0</v>
      </c>
      <c r="AB41" s="397">
        <v>0</v>
      </c>
      <c r="AC41" s="397">
        <v>0</v>
      </c>
      <c r="AD41" s="397">
        <v>0</v>
      </c>
      <c r="AE41" s="397">
        <v>0</v>
      </c>
      <c r="AF41" s="397">
        <v>0</v>
      </c>
      <c r="AG41" s="397">
        <v>0</v>
      </c>
      <c r="AH41" s="397">
        <v>0</v>
      </c>
      <c r="AI41" s="397">
        <v>0</v>
      </c>
      <c r="AJ41" s="397">
        <v>0</v>
      </c>
      <c r="AK41" s="397">
        <v>0</v>
      </c>
      <c r="AL41" s="397">
        <v>0</v>
      </c>
      <c r="AM41" s="397">
        <v>0</v>
      </c>
      <c r="AN41" s="397">
        <v>0</v>
      </c>
      <c r="AO41" s="397">
        <v>0</v>
      </c>
      <c r="AP41" s="397">
        <v>0</v>
      </c>
      <c r="AQ41" s="397">
        <v>0</v>
      </c>
      <c r="AR41" s="397">
        <v>0</v>
      </c>
      <c r="AS41" s="397">
        <v>0</v>
      </c>
      <c r="AT41" s="397">
        <v>0</v>
      </c>
      <c r="AU41" s="397">
        <v>0</v>
      </c>
      <c r="AV41" s="397">
        <v>0</v>
      </c>
      <c r="AW41" s="397">
        <v>0</v>
      </c>
      <c r="AX41" s="397">
        <v>0</v>
      </c>
      <c r="AY41" s="397">
        <v>0</v>
      </c>
      <c r="AZ41" s="397">
        <v>0</v>
      </c>
    </row>
    <row r="42" spans="1:52">
      <c r="A42" s="397">
        <v>2.1888691002862468</v>
      </c>
      <c r="B42" s="397">
        <v>2.0656409016334059</v>
      </c>
      <c r="C42" s="397">
        <v>1.875575502092661</v>
      </c>
      <c r="D42" s="397">
        <v>1.9454620527693063</v>
      </c>
      <c r="E42" s="397">
        <v>1.9419209163409636</v>
      </c>
      <c r="F42" s="397">
        <v>1.7071861045122474</v>
      </c>
      <c r="G42" s="397">
        <v>1.7187609748530388</v>
      </c>
      <c r="H42" s="397">
        <v>1.7349138136700202</v>
      </c>
      <c r="I42" s="397">
        <v>1.62017458442935</v>
      </c>
      <c r="J42" s="397">
        <v>1.4633275442688867</v>
      </c>
      <c r="K42" s="397">
        <v>0</v>
      </c>
      <c r="L42" s="397">
        <v>0</v>
      </c>
      <c r="M42" s="397">
        <v>0</v>
      </c>
      <c r="N42" s="397">
        <v>0</v>
      </c>
      <c r="O42" s="397">
        <v>0</v>
      </c>
      <c r="P42" s="397">
        <v>0</v>
      </c>
      <c r="Q42" s="397">
        <v>0</v>
      </c>
      <c r="R42" s="397">
        <v>0</v>
      </c>
      <c r="S42" s="397">
        <v>0</v>
      </c>
      <c r="T42" s="397">
        <v>0</v>
      </c>
      <c r="U42" s="397">
        <v>0</v>
      </c>
      <c r="V42" s="397">
        <v>0</v>
      </c>
      <c r="W42" s="397">
        <v>0</v>
      </c>
      <c r="X42" s="397">
        <v>0</v>
      </c>
      <c r="Y42" s="397">
        <v>0</v>
      </c>
      <c r="Z42" s="397">
        <v>0</v>
      </c>
      <c r="AA42" s="397">
        <v>0</v>
      </c>
      <c r="AB42" s="397">
        <v>0</v>
      </c>
      <c r="AC42" s="397">
        <v>0</v>
      </c>
      <c r="AD42" s="397">
        <v>0</v>
      </c>
      <c r="AE42" s="397">
        <v>0</v>
      </c>
      <c r="AF42" s="397">
        <v>0</v>
      </c>
      <c r="AG42" s="397">
        <v>0</v>
      </c>
      <c r="AH42" s="397">
        <v>0</v>
      </c>
      <c r="AI42" s="397">
        <v>0</v>
      </c>
      <c r="AJ42" s="397">
        <v>0</v>
      </c>
      <c r="AK42" s="397">
        <v>0</v>
      </c>
      <c r="AL42" s="397">
        <v>0</v>
      </c>
      <c r="AM42" s="397">
        <v>0</v>
      </c>
      <c r="AN42" s="397">
        <v>0</v>
      </c>
      <c r="AO42" s="397">
        <v>0</v>
      </c>
      <c r="AP42" s="397">
        <v>0</v>
      </c>
      <c r="AQ42" s="397">
        <v>0</v>
      </c>
      <c r="AR42" s="397">
        <v>0</v>
      </c>
      <c r="AS42" s="397">
        <v>0</v>
      </c>
      <c r="AT42" s="397">
        <v>0</v>
      </c>
      <c r="AU42" s="397">
        <v>0</v>
      </c>
      <c r="AV42" s="397">
        <v>0</v>
      </c>
      <c r="AW42" s="397">
        <v>0</v>
      </c>
      <c r="AX42" s="397">
        <v>0</v>
      </c>
      <c r="AY42" s="397">
        <v>0</v>
      </c>
      <c r="AZ42" s="397">
        <v>0</v>
      </c>
    </row>
    <row r="43" spans="1:52">
      <c r="A43" s="397">
        <v>2.1888691002862468</v>
      </c>
      <c r="B43" s="397">
        <v>2.2219341423166994</v>
      </c>
      <c r="C43" s="397">
        <v>2.3342061751364045</v>
      </c>
      <c r="D43" s="397">
        <v>2.1947601180753877</v>
      </c>
      <c r="E43" s="397">
        <v>2.5006354779082161</v>
      </c>
      <c r="F43" s="397">
        <v>1.9832895294256516</v>
      </c>
      <c r="G43" s="397">
        <v>2.1196764446846865</v>
      </c>
      <c r="H43" s="397">
        <v>1.9907990902203323</v>
      </c>
      <c r="I43" s="397">
        <v>1.9193304821140809</v>
      </c>
      <c r="J43" s="397">
        <v>2.0195642850119233</v>
      </c>
      <c r="K43" s="397">
        <v>0</v>
      </c>
      <c r="L43" s="397">
        <v>0</v>
      </c>
      <c r="M43" s="397">
        <v>0</v>
      </c>
      <c r="N43" s="397">
        <v>0</v>
      </c>
      <c r="O43" s="397">
        <v>0</v>
      </c>
      <c r="P43" s="397">
        <v>0</v>
      </c>
      <c r="Q43" s="397">
        <v>0</v>
      </c>
      <c r="R43" s="397">
        <v>0</v>
      </c>
      <c r="S43" s="397">
        <v>0</v>
      </c>
      <c r="T43" s="397">
        <v>0</v>
      </c>
      <c r="U43" s="397">
        <v>0</v>
      </c>
      <c r="V43" s="397">
        <v>0</v>
      </c>
      <c r="W43" s="397">
        <v>0</v>
      </c>
      <c r="X43" s="397">
        <v>0</v>
      </c>
      <c r="Y43" s="397">
        <v>0</v>
      </c>
      <c r="Z43" s="397">
        <v>0</v>
      </c>
      <c r="AA43" s="397">
        <v>0</v>
      </c>
      <c r="AB43" s="397">
        <v>0</v>
      </c>
      <c r="AC43" s="397">
        <v>0</v>
      </c>
      <c r="AD43" s="397">
        <v>0</v>
      </c>
      <c r="AE43" s="397">
        <v>0</v>
      </c>
      <c r="AF43" s="397">
        <v>0</v>
      </c>
      <c r="AG43" s="397">
        <v>0</v>
      </c>
      <c r="AH43" s="397">
        <v>0</v>
      </c>
      <c r="AI43" s="397">
        <v>0</v>
      </c>
      <c r="AJ43" s="397">
        <v>0</v>
      </c>
      <c r="AK43" s="397">
        <v>0</v>
      </c>
      <c r="AL43" s="397">
        <v>0</v>
      </c>
      <c r="AM43" s="397">
        <v>0</v>
      </c>
      <c r="AN43" s="397">
        <v>0</v>
      </c>
      <c r="AO43" s="397">
        <v>0</v>
      </c>
      <c r="AP43" s="397">
        <v>0</v>
      </c>
      <c r="AQ43" s="397">
        <v>0</v>
      </c>
      <c r="AR43" s="397">
        <v>0</v>
      </c>
      <c r="AS43" s="397">
        <v>0</v>
      </c>
      <c r="AT43" s="397">
        <v>0</v>
      </c>
      <c r="AU43" s="397">
        <v>0</v>
      </c>
      <c r="AV43" s="397">
        <v>0</v>
      </c>
      <c r="AW43" s="397">
        <v>0</v>
      </c>
      <c r="AX43" s="397">
        <v>0</v>
      </c>
      <c r="AY43" s="397">
        <v>0</v>
      </c>
      <c r="AZ43" s="397">
        <v>0</v>
      </c>
    </row>
    <row r="44" spans="1:52">
      <c r="A44" s="397">
        <v>2.1888691002862468</v>
      </c>
      <c r="B44" s="397">
        <v>2.1624223036782362</v>
      </c>
      <c r="C44" s="397">
        <v>2.1940256450094529</v>
      </c>
      <c r="D44" s="397">
        <v>2.1077940819850274</v>
      </c>
      <c r="E44" s="397">
        <v>2.1866328287219332</v>
      </c>
      <c r="F44" s="397">
        <v>1.6550516021813633</v>
      </c>
      <c r="G44" s="397">
        <v>1.5321995567198288</v>
      </c>
      <c r="H44" s="397">
        <v>1.5937642811108099</v>
      </c>
      <c r="I44" s="397">
        <v>1.6045168093387325</v>
      </c>
      <c r="J44" s="397">
        <v>1.5323907017079161</v>
      </c>
      <c r="K44" s="397">
        <v>0</v>
      </c>
      <c r="L44" s="397">
        <v>0</v>
      </c>
      <c r="M44" s="397">
        <v>0</v>
      </c>
      <c r="N44" s="397">
        <v>0</v>
      </c>
      <c r="O44" s="397">
        <v>0</v>
      </c>
      <c r="P44" s="397">
        <v>0</v>
      </c>
      <c r="Q44" s="397">
        <v>0</v>
      </c>
      <c r="R44" s="397">
        <v>0</v>
      </c>
      <c r="S44" s="397">
        <v>0</v>
      </c>
      <c r="T44" s="397">
        <v>0</v>
      </c>
      <c r="U44" s="397">
        <v>0</v>
      </c>
      <c r="V44" s="397">
        <v>0</v>
      </c>
      <c r="W44" s="397">
        <v>0</v>
      </c>
      <c r="X44" s="397">
        <v>0</v>
      </c>
      <c r="Y44" s="397">
        <v>0</v>
      </c>
      <c r="Z44" s="53">
        <v>0</v>
      </c>
      <c r="AA44" s="397">
        <v>0</v>
      </c>
      <c r="AB44" s="397">
        <v>0</v>
      </c>
      <c r="AC44" s="397">
        <v>0</v>
      </c>
      <c r="AD44" s="397">
        <v>0</v>
      </c>
      <c r="AE44" s="397">
        <v>0</v>
      </c>
      <c r="AF44" s="397">
        <v>0</v>
      </c>
      <c r="AG44" s="397">
        <v>0</v>
      </c>
      <c r="AH44" s="397">
        <v>0</v>
      </c>
      <c r="AI44" s="397">
        <v>0</v>
      </c>
      <c r="AJ44" s="397">
        <v>0</v>
      </c>
      <c r="AK44" s="397">
        <v>0</v>
      </c>
      <c r="AL44" s="397">
        <v>0</v>
      </c>
      <c r="AM44" s="397">
        <v>0</v>
      </c>
      <c r="AN44" s="397">
        <v>0</v>
      </c>
      <c r="AO44" s="397">
        <v>0</v>
      </c>
      <c r="AP44" s="397">
        <v>0</v>
      </c>
      <c r="AQ44" s="397">
        <v>0</v>
      </c>
      <c r="AR44" s="397">
        <v>0</v>
      </c>
      <c r="AS44" s="397">
        <v>0</v>
      </c>
      <c r="AT44" s="397">
        <v>0</v>
      </c>
      <c r="AU44" s="397">
        <v>0</v>
      </c>
      <c r="AV44" s="397">
        <v>0</v>
      </c>
      <c r="AW44" s="397">
        <v>0</v>
      </c>
      <c r="AX44" s="397">
        <v>0</v>
      </c>
      <c r="AY44" s="397">
        <v>0</v>
      </c>
      <c r="AZ44" s="397">
        <v>0</v>
      </c>
    </row>
    <row r="45" spans="1:52">
      <c r="A45" s="397">
        <v>2.1888691002862468</v>
      </c>
      <c r="B45" s="397">
        <v>2.1423169601154068</v>
      </c>
      <c r="C45" s="397">
        <v>2.1879806392174173</v>
      </c>
      <c r="D45" s="397">
        <v>2.3736041655390827</v>
      </c>
      <c r="E45" s="397">
        <v>2.2133873086651339</v>
      </c>
      <c r="F45" s="397">
        <v>1.7418302080731658</v>
      </c>
      <c r="G45" s="397">
        <v>1.6887972601803414</v>
      </c>
      <c r="H45" s="397">
        <v>1.6535221107061848</v>
      </c>
      <c r="I45" s="397">
        <v>1.7526151538310302</v>
      </c>
      <c r="J45" s="397">
        <v>1.6921826915563503</v>
      </c>
      <c r="K45" s="397">
        <v>0</v>
      </c>
      <c r="L45" s="397">
        <v>0</v>
      </c>
      <c r="M45" s="397">
        <v>0</v>
      </c>
      <c r="N45" s="397">
        <v>0</v>
      </c>
      <c r="O45" s="397">
        <v>0</v>
      </c>
      <c r="P45" s="397">
        <v>0</v>
      </c>
      <c r="Q45" s="397">
        <v>0</v>
      </c>
      <c r="R45" s="397">
        <v>0</v>
      </c>
      <c r="S45" s="397">
        <v>0</v>
      </c>
      <c r="T45" s="397">
        <v>0</v>
      </c>
      <c r="U45" s="397">
        <v>0</v>
      </c>
      <c r="V45" s="397">
        <v>0</v>
      </c>
      <c r="W45" s="397">
        <v>0</v>
      </c>
      <c r="X45" s="397">
        <v>0</v>
      </c>
      <c r="Y45" s="397">
        <v>0</v>
      </c>
      <c r="Z45" s="397">
        <v>0</v>
      </c>
      <c r="AA45" s="397">
        <v>0</v>
      </c>
      <c r="AB45" s="397">
        <v>0</v>
      </c>
      <c r="AC45" s="397">
        <v>0</v>
      </c>
      <c r="AD45" s="397">
        <v>0</v>
      </c>
      <c r="AE45" s="397">
        <v>0</v>
      </c>
      <c r="AF45" s="397">
        <v>0</v>
      </c>
      <c r="AG45" s="397">
        <v>0</v>
      </c>
      <c r="AH45" s="397">
        <v>0</v>
      </c>
      <c r="AI45" s="397">
        <v>0</v>
      </c>
      <c r="AJ45" s="397">
        <v>0</v>
      </c>
      <c r="AK45" s="397">
        <v>0</v>
      </c>
      <c r="AL45" s="397">
        <v>0</v>
      </c>
      <c r="AM45" s="397">
        <v>0</v>
      </c>
      <c r="AN45" s="397">
        <v>0</v>
      </c>
      <c r="AO45" s="397">
        <v>0</v>
      </c>
      <c r="AP45" s="397">
        <v>0</v>
      </c>
      <c r="AQ45" s="397">
        <v>0</v>
      </c>
      <c r="AR45" s="397">
        <v>0</v>
      </c>
      <c r="AS45" s="397">
        <v>0</v>
      </c>
      <c r="AT45" s="397">
        <v>0</v>
      </c>
      <c r="AU45" s="397">
        <v>0</v>
      </c>
      <c r="AV45" s="397">
        <v>0</v>
      </c>
      <c r="AW45" s="397">
        <v>0</v>
      </c>
      <c r="AX45" s="397">
        <v>0</v>
      </c>
      <c r="AY45" s="397">
        <v>0</v>
      </c>
      <c r="AZ45" s="397">
        <v>0</v>
      </c>
    </row>
    <row r="46" spans="1:52">
      <c r="A46" s="397">
        <v>2.1888691002862468</v>
      </c>
      <c r="B46" s="397">
        <v>2.194270810018792</v>
      </c>
      <c r="C46" s="397">
        <v>2.206784928708724</v>
      </c>
      <c r="D46" s="397">
        <v>2.2926580745652596</v>
      </c>
      <c r="E46" s="397">
        <v>2.5354029339397663</v>
      </c>
      <c r="F46" s="397">
        <v>1.9804391239435386</v>
      </c>
      <c r="G46" s="397">
        <v>2.1082672033281709</v>
      </c>
      <c r="H46" s="397">
        <v>2.386007206350754</v>
      </c>
      <c r="I46" s="397">
        <v>2.3407095513088398</v>
      </c>
      <c r="J46" s="397">
        <v>2.4599407256574892</v>
      </c>
      <c r="K46" s="397">
        <v>0</v>
      </c>
      <c r="L46" s="397">
        <v>0</v>
      </c>
      <c r="M46" s="397">
        <v>0</v>
      </c>
      <c r="N46" s="397">
        <v>0</v>
      </c>
      <c r="O46" s="397">
        <v>0</v>
      </c>
      <c r="P46" s="397">
        <v>0</v>
      </c>
      <c r="Q46" s="397">
        <v>0</v>
      </c>
      <c r="R46" s="397">
        <v>0</v>
      </c>
      <c r="S46" s="397">
        <v>0</v>
      </c>
      <c r="T46" s="397">
        <v>0</v>
      </c>
      <c r="U46" s="397">
        <v>0</v>
      </c>
      <c r="V46" s="397">
        <v>0</v>
      </c>
      <c r="W46" s="397">
        <v>0</v>
      </c>
      <c r="X46" s="397">
        <v>0</v>
      </c>
      <c r="Y46" s="397">
        <v>0</v>
      </c>
      <c r="Z46" s="397">
        <v>0</v>
      </c>
      <c r="AA46" s="397">
        <v>0</v>
      </c>
      <c r="AB46" s="397">
        <v>0</v>
      </c>
      <c r="AC46" s="397">
        <v>0</v>
      </c>
      <c r="AD46" s="397">
        <v>0</v>
      </c>
      <c r="AE46" s="397">
        <v>0</v>
      </c>
      <c r="AF46" s="397">
        <v>0</v>
      </c>
      <c r="AG46" s="397">
        <v>0</v>
      </c>
      <c r="AH46" s="397">
        <v>0</v>
      </c>
      <c r="AI46" s="397">
        <v>0</v>
      </c>
      <c r="AJ46" s="397">
        <v>0</v>
      </c>
      <c r="AK46" s="397">
        <v>0</v>
      </c>
      <c r="AL46" s="397">
        <v>0</v>
      </c>
      <c r="AM46" s="397">
        <v>0</v>
      </c>
      <c r="AN46" s="397">
        <v>0</v>
      </c>
      <c r="AO46" s="397">
        <v>0</v>
      </c>
      <c r="AP46" s="397">
        <v>0</v>
      </c>
      <c r="AQ46" s="397">
        <v>0</v>
      </c>
      <c r="AR46" s="397">
        <v>0</v>
      </c>
      <c r="AS46" s="397">
        <v>0</v>
      </c>
      <c r="AT46" s="397">
        <v>0</v>
      </c>
      <c r="AU46" s="397">
        <v>0</v>
      </c>
      <c r="AV46" s="397">
        <v>0</v>
      </c>
      <c r="AW46" s="397">
        <v>0</v>
      </c>
      <c r="AX46" s="397">
        <v>0</v>
      </c>
      <c r="AY46" s="397">
        <v>0</v>
      </c>
      <c r="AZ46" s="397">
        <v>0</v>
      </c>
    </row>
    <row r="47" spans="1:52">
      <c r="A47" s="397">
        <v>2.1888691002862468</v>
      </c>
      <c r="B47" s="397">
        <v>2.1573076487541045</v>
      </c>
      <c r="C47" s="397">
        <v>2.0483637537484602</v>
      </c>
      <c r="D47" s="397">
        <v>2.0487124126620824</v>
      </c>
      <c r="E47" s="397">
        <v>2.091613769826997</v>
      </c>
      <c r="F47" s="397">
        <v>1.765225774561888</v>
      </c>
      <c r="G47" s="397">
        <v>1.744690335605759</v>
      </c>
      <c r="H47" s="397">
        <v>1.6322004769267318</v>
      </c>
      <c r="I47" s="397">
        <v>1.3475742261764323</v>
      </c>
      <c r="J47" s="397">
        <v>1.3517820160092389</v>
      </c>
      <c r="K47" s="397">
        <v>0</v>
      </c>
      <c r="L47" s="397">
        <v>0</v>
      </c>
      <c r="M47" s="397">
        <v>0</v>
      </c>
      <c r="N47" s="397">
        <v>0</v>
      </c>
      <c r="O47" s="397">
        <v>0</v>
      </c>
      <c r="P47" s="397">
        <v>0</v>
      </c>
      <c r="Q47" s="397">
        <v>0</v>
      </c>
      <c r="R47" s="397">
        <v>0</v>
      </c>
      <c r="S47" s="397">
        <v>0</v>
      </c>
      <c r="T47" s="397">
        <v>0</v>
      </c>
      <c r="U47" s="397">
        <v>0</v>
      </c>
      <c r="V47" s="397">
        <v>0</v>
      </c>
      <c r="W47" s="397">
        <v>0</v>
      </c>
      <c r="X47" s="397">
        <v>0</v>
      </c>
      <c r="Y47" s="397">
        <v>0</v>
      </c>
      <c r="Z47" s="397">
        <v>0</v>
      </c>
      <c r="AA47" s="397">
        <v>0</v>
      </c>
      <c r="AB47" s="397">
        <v>0</v>
      </c>
      <c r="AC47" s="397">
        <v>0</v>
      </c>
      <c r="AD47" s="397">
        <v>0</v>
      </c>
      <c r="AE47" s="397">
        <v>0</v>
      </c>
      <c r="AF47" s="397">
        <v>0</v>
      </c>
      <c r="AG47" s="397">
        <v>0</v>
      </c>
      <c r="AH47" s="397">
        <v>0</v>
      </c>
      <c r="AI47" s="397">
        <v>0</v>
      </c>
      <c r="AJ47" s="397">
        <v>0</v>
      </c>
      <c r="AK47" s="397">
        <v>0</v>
      </c>
      <c r="AL47" s="397">
        <v>0</v>
      </c>
      <c r="AM47" s="397">
        <v>0</v>
      </c>
      <c r="AN47" s="397">
        <v>0</v>
      </c>
      <c r="AO47" s="397">
        <v>0</v>
      </c>
      <c r="AP47" s="397">
        <v>0</v>
      </c>
      <c r="AQ47" s="397">
        <v>0</v>
      </c>
      <c r="AR47" s="397">
        <v>0</v>
      </c>
      <c r="AS47" s="397">
        <v>0</v>
      </c>
      <c r="AT47" s="397">
        <v>0</v>
      </c>
      <c r="AU47" s="397">
        <v>0</v>
      </c>
      <c r="AV47" s="397">
        <v>0</v>
      </c>
      <c r="AW47" s="397">
        <v>0</v>
      </c>
      <c r="AX47" s="397">
        <v>0</v>
      </c>
      <c r="AY47" s="397">
        <v>0</v>
      </c>
      <c r="AZ47" s="397">
        <v>0</v>
      </c>
    </row>
    <row r="48" spans="1:52">
      <c r="A48" s="397">
        <v>2.1888691002862468</v>
      </c>
      <c r="B48" s="397">
        <v>2.1539363759775259</v>
      </c>
      <c r="C48" s="397">
        <v>2.273488556164196</v>
      </c>
      <c r="D48" s="397">
        <v>2.2464314138951087</v>
      </c>
      <c r="E48" s="397">
        <v>2.2337175297677909</v>
      </c>
      <c r="F48" s="397">
        <v>1.6667284205399937</v>
      </c>
      <c r="G48" s="397">
        <v>1.6065618759982199</v>
      </c>
      <c r="H48" s="397">
        <v>1.650448483727422</v>
      </c>
      <c r="I48" s="397">
        <v>1.477180573460062</v>
      </c>
      <c r="J48" s="397">
        <v>1.9531631023789686</v>
      </c>
      <c r="K48" s="397">
        <v>0</v>
      </c>
      <c r="L48" s="397">
        <v>0</v>
      </c>
      <c r="M48" s="397">
        <v>0</v>
      </c>
      <c r="N48" s="397">
        <v>0</v>
      </c>
      <c r="O48" s="397">
        <v>0</v>
      </c>
      <c r="P48" s="397">
        <v>0</v>
      </c>
      <c r="Q48" s="397">
        <v>0</v>
      </c>
      <c r="R48" s="397">
        <v>0</v>
      </c>
      <c r="S48" s="397">
        <v>0</v>
      </c>
      <c r="T48" s="397">
        <v>0</v>
      </c>
      <c r="U48" s="397">
        <v>0</v>
      </c>
      <c r="V48" s="397">
        <v>0</v>
      </c>
      <c r="W48" s="397">
        <v>0</v>
      </c>
      <c r="X48" s="397">
        <v>0</v>
      </c>
      <c r="Y48" s="397">
        <v>0</v>
      </c>
      <c r="Z48" s="397">
        <v>0</v>
      </c>
      <c r="AA48" s="397">
        <v>0</v>
      </c>
      <c r="AB48" s="397">
        <v>0</v>
      </c>
      <c r="AC48" s="397">
        <v>0</v>
      </c>
      <c r="AD48" s="397">
        <v>0</v>
      </c>
      <c r="AE48" s="397">
        <v>0</v>
      </c>
      <c r="AF48" s="397">
        <v>0</v>
      </c>
      <c r="AG48" s="397">
        <v>0</v>
      </c>
      <c r="AH48" s="397">
        <v>0</v>
      </c>
      <c r="AI48" s="397">
        <v>0</v>
      </c>
      <c r="AJ48" s="397">
        <v>0</v>
      </c>
      <c r="AK48" s="397">
        <v>0</v>
      </c>
      <c r="AL48" s="397">
        <v>0</v>
      </c>
      <c r="AM48" s="397">
        <v>0</v>
      </c>
      <c r="AN48" s="397">
        <v>0</v>
      </c>
      <c r="AO48" s="397">
        <v>0</v>
      </c>
      <c r="AP48" s="397">
        <v>0</v>
      </c>
      <c r="AQ48" s="397">
        <v>0</v>
      </c>
      <c r="AR48" s="397">
        <v>0</v>
      </c>
      <c r="AS48" s="397">
        <v>0</v>
      </c>
      <c r="AT48" s="397">
        <v>0</v>
      </c>
      <c r="AU48" s="397">
        <v>0</v>
      </c>
      <c r="AV48" s="397">
        <v>0</v>
      </c>
      <c r="AW48" s="397">
        <v>0</v>
      </c>
      <c r="AX48" s="397">
        <v>0</v>
      </c>
      <c r="AY48" s="397">
        <v>0</v>
      </c>
      <c r="AZ48" s="397">
        <v>0</v>
      </c>
    </row>
    <row r="49" spans="1:52">
      <c r="A49" s="397">
        <v>2.1888691002862468</v>
      </c>
      <c r="B49" s="397">
        <v>2.2771579193584173</v>
      </c>
      <c r="C49" s="397">
        <v>2.2935802135702348</v>
      </c>
      <c r="D49" s="397">
        <v>2.0785866475307704</v>
      </c>
      <c r="E49" s="397">
        <v>2.1202811179487768</v>
      </c>
      <c r="F49" s="397">
        <v>1.6125827843639593</v>
      </c>
      <c r="G49" s="397">
        <v>1.8010362070814057</v>
      </c>
      <c r="H49" s="397">
        <v>2.1138604653018231</v>
      </c>
      <c r="I49" s="397">
        <v>1.9642327833106066</v>
      </c>
      <c r="J49" s="397">
        <v>2.4344023294396422</v>
      </c>
      <c r="K49" s="397">
        <v>0</v>
      </c>
      <c r="L49" s="397">
        <v>0</v>
      </c>
      <c r="M49" s="397">
        <v>0</v>
      </c>
      <c r="N49" s="397">
        <v>0</v>
      </c>
      <c r="O49" s="397">
        <v>0</v>
      </c>
      <c r="P49" s="397">
        <v>0</v>
      </c>
      <c r="Q49" s="397">
        <v>0</v>
      </c>
      <c r="R49" s="397">
        <v>0</v>
      </c>
      <c r="S49" s="397">
        <v>0</v>
      </c>
      <c r="T49" s="397">
        <v>0</v>
      </c>
      <c r="U49" s="397">
        <v>0</v>
      </c>
      <c r="V49" s="397">
        <v>0</v>
      </c>
      <c r="W49" s="397">
        <v>0</v>
      </c>
      <c r="X49" s="397">
        <v>0</v>
      </c>
      <c r="Y49" s="397">
        <v>0</v>
      </c>
      <c r="Z49" s="397">
        <v>0</v>
      </c>
      <c r="AA49" s="397">
        <v>0</v>
      </c>
      <c r="AB49" s="397">
        <v>0</v>
      </c>
      <c r="AC49" s="397">
        <v>0</v>
      </c>
      <c r="AD49" s="397">
        <v>0</v>
      </c>
      <c r="AE49" s="397">
        <v>0</v>
      </c>
      <c r="AF49" s="397">
        <v>0</v>
      </c>
      <c r="AG49" s="397">
        <v>0</v>
      </c>
      <c r="AH49" s="397">
        <v>0</v>
      </c>
      <c r="AI49" s="397">
        <v>0</v>
      </c>
      <c r="AJ49" s="397">
        <v>0</v>
      </c>
      <c r="AK49" s="397">
        <v>0</v>
      </c>
      <c r="AL49" s="397">
        <v>0</v>
      </c>
      <c r="AM49" s="397">
        <v>0</v>
      </c>
      <c r="AN49" s="397">
        <v>0</v>
      </c>
      <c r="AO49" s="397">
        <v>0</v>
      </c>
      <c r="AP49" s="397">
        <v>0</v>
      </c>
      <c r="AQ49" s="397">
        <v>0</v>
      </c>
      <c r="AR49" s="397">
        <v>0</v>
      </c>
      <c r="AS49" s="397">
        <v>0</v>
      </c>
      <c r="AT49" s="397">
        <v>0</v>
      </c>
      <c r="AU49" s="397">
        <v>0</v>
      </c>
      <c r="AV49" s="397">
        <v>0</v>
      </c>
      <c r="AW49" s="397">
        <v>0</v>
      </c>
      <c r="AX49" s="397">
        <v>0</v>
      </c>
      <c r="AY49" s="397">
        <v>0</v>
      </c>
      <c r="AZ49" s="397">
        <v>0</v>
      </c>
    </row>
    <row r="50" spans="1:52">
      <c r="A50" s="397">
        <v>2.1888691002862468</v>
      </c>
      <c r="B50" s="397">
        <v>2.0192252812097502</v>
      </c>
      <c r="C50" s="397">
        <v>2.0384054457871166</v>
      </c>
      <c r="D50" s="397">
        <v>1.9943030310325895</v>
      </c>
      <c r="E50" s="397">
        <v>2.2221086279246403</v>
      </c>
      <c r="F50" s="397">
        <v>1.6291405603908451</v>
      </c>
      <c r="G50" s="397">
        <v>1.6833607886269388</v>
      </c>
      <c r="H50" s="397">
        <v>1.6839120090743482</v>
      </c>
      <c r="I50" s="397">
        <v>1.6913033410921254</v>
      </c>
      <c r="J50" s="397">
        <v>1.784011926039931</v>
      </c>
      <c r="K50" s="397">
        <v>0</v>
      </c>
      <c r="L50" s="397">
        <v>0</v>
      </c>
      <c r="M50" s="397">
        <v>0</v>
      </c>
      <c r="N50" s="397">
        <v>0</v>
      </c>
      <c r="O50" s="397">
        <v>0</v>
      </c>
      <c r="P50" s="397">
        <v>0</v>
      </c>
      <c r="Q50" s="397">
        <v>0</v>
      </c>
      <c r="R50" s="397">
        <v>0</v>
      </c>
      <c r="S50" s="397">
        <v>0</v>
      </c>
      <c r="T50" s="397">
        <v>0</v>
      </c>
      <c r="U50" s="397">
        <v>0</v>
      </c>
      <c r="V50" s="397">
        <v>0</v>
      </c>
      <c r="W50" s="397">
        <v>0</v>
      </c>
      <c r="X50" s="397">
        <v>0</v>
      </c>
      <c r="Y50" s="397">
        <v>0</v>
      </c>
      <c r="Z50" s="397">
        <v>0</v>
      </c>
      <c r="AA50" s="397">
        <v>0</v>
      </c>
      <c r="AB50" s="397">
        <v>0</v>
      </c>
      <c r="AC50" s="397">
        <v>0</v>
      </c>
      <c r="AD50" s="397">
        <v>0</v>
      </c>
      <c r="AE50" s="397">
        <v>0</v>
      </c>
      <c r="AF50" s="397">
        <v>0</v>
      </c>
      <c r="AG50" s="397">
        <v>0</v>
      </c>
      <c r="AH50" s="397">
        <v>0</v>
      </c>
      <c r="AI50" s="397">
        <v>0</v>
      </c>
      <c r="AJ50" s="397">
        <v>0</v>
      </c>
      <c r="AK50" s="397">
        <v>0</v>
      </c>
      <c r="AL50" s="397">
        <v>0</v>
      </c>
      <c r="AM50" s="397">
        <v>0</v>
      </c>
      <c r="AN50" s="397">
        <v>0</v>
      </c>
      <c r="AO50" s="397">
        <v>0</v>
      </c>
      <c r="AP50" s="397">
        <v>0</v>
      </c>
      <c r="AQ50" s="397">
        <v>0</v>
      </c>
      <c r="AR50" s="397">
        <v>0</v>
      </c>
      <c r="AS50" s="397">
        <v>0</v>
      </c>
      <c r="AT50" s="397">
        <v>0</v>
      </c>
      <c r="AU50" s="397">
        <v>0</v>
      </c>
      <c r="AV50" s="397">
        <v>0</v>
      </c>
      <c r="AW50" s="397">
        <v>0</v>
      </c>
      <c r="AX50" s="397">
        <v>0</v>
      </c>
      <c r="AY50" s="397">
        <v>0</v>
      </c>
      <c r="AZ50" s="397">
        <v>0</v>
      </c>
    </row>
    <row r="51" spans="1:52">
      <c r="A51" s="397">
        <v>2.1888691002862468</v>
      </c>
      <c r="B51" s="397">
        <v>2.2397724216443247</v>
      </c>
      <c r="C51" s="397">
        <v>2.2440329314228307</v>
      </c>
      <c r="D51" s="397">
        <v>2.0285712567905585</v>
      </c>
      <c r="E51" s="397">
        <v>2.2394688614624449</v>
      </c>
      <c r="F51" s="397">
        <v>1.6208594157810343</v>
      </c>
      <c r="G51" s="397">
        <v>1.6629559333900097</v>
      </c>
      <c r="H51" s="397">
        <v>1.7209879466853417</v>
      </c>
      <c r="I51" s="397">
        <v>1.937060871188689</v>
      </c>
      <c r="J51" s="397">
        <v>2.0293436886730807</v>
      </c>
      <c r="K51" s="397">
        <v>0</v>
      </c>
      <c r="L51" s="397">
        <v>0</v>
      </c>
      <c r="M51" s="397">
        <v>0</v>
      </c>
      <c r="N51" s="397">
        <v>0</v>
      </c>
      <c r="O51" s="397">
        <v>0</v>
      </c>
      <c r="P51" s="397">
        <v>0</v>
      </c>
      <c r="Q51" s="397">
        <v>0</v>
      </c>
      <c r="R51" s="397">
        <v>0</v>
      </c>
      <c r="S51" s="397">
        <v>0</v>
      </c>
      <c r="T51" s="397">
        <v>0</v>
      </c>
      <c r="U51" s="397">
        <v>0</v>
      </c>
      <c r="V51" s="397">
        <v>0</v>
      </c>
      <c r="W51" s="397">
        <v>0</v>
      </c>
      <c r="X51" s="397">
        <v>0</v>
      </c>
      <c r="Y51" s="397">
        <v>0</v>
      </c>
      <c r="Z51" s="397">
        <v>0</v>
      </c>
      <c r="AA51" s="397">
        <v>0</v>
      </c>
      <c r="AB51" s="397">
        <v>0</v>
      </c>
      <c r="AC51" s="397">
        <v>0</v>
      </c>
      <c r="AD51" s="397">
        <v>0</v>
      </c>
      <c r="AE51" s="397">
        <v>0</v>
      </c>
      <c r="AF51" s="397">
        <v>0</v>
      </c>
      <c r="AG51" s="397">
        <v>0</v>
      </c>
      <c r="AH51" s="397">
        <v>0</v>
      </c>
      <c r="AI51" s="397">
        <v>0</v>
      </c>
      <c r="AJ51" s="397">
        <v>0</v>
      </c>
      <c r="AK51" s="397">
        <v>0</v>
      </c>
      <c r="AL51" s="397">
        <v>0</v>
      </c>
      <c r="AM51" s="397">
        <v>0</v>
      </c>
      <c r="AN51" s="397">
        <v>0</v>
      </c>
      <c r="AO51" s="397">
        <v>0</v>
      </c>
      <c r="AP51" s="397">
        <v>0</v>
      </c>
      <c r="AQ51" s="397">
        <v>0</v>
      </c>
      <c r="AR51" s="397">
        <v>0</v>
      </c>
      <c r="AS51" s="397">
        <v>0</v>
      </c>
      <c r="AT51" s="397">
        <v>0</v>
      </c>
      <c r="AU51" s="397">
        <v>0</v>
      </c>
      <c r="AV51" s="397">
        <v>0</v>
      </c>
      <c r="AW51" s="397">
        <v>0</v>
      </c>
      <c r="AX51" s="397">
        <v>0</v>
      </c>
      <c r="AY51" s="397">
        <v>0</v>
      </c>
      <c r="AZ51" s="397">
        <v>0</v>
      </c>
    </row>
    <row r="52" spans="1:52">
      <c r="A52" s="397">
        <v>2.1888691002862468</v>
      </c>
      <c r="B52" s="397">
        <v>2.0484172299425869</v>
      </c>
      <c r="C52" s="397">
        <v>2.0027790180590936</v>
      </c>
      <c r="D52" s="397">
        <v>1.9193915808877431</v>
      </c>
      <c r="E52" s="397">
        <v>1.7496216009346985</v>
      </c>
      <c r="F52" s="397">
        <v>1.5797796004979139</v>
      </c>
      <c r="G52" s="397">
        <v>1.5409858221796455</v>
      </c>
      <c r="H52" s="397">
        <v>1.9910642317419203</v>
      </c>
      <c r="I52" s="397">
        <v>2.0981385282684566</v>
      </c>
      <c r="J52" s="397">
        <v>2.1629656496240166</v>
      </c>
      <c r="K52" s="397">
        <v>0</v>
      </c>
      <c r="L52" s="397">
        <v>0</v>
      </c>
      <c r="M52" s="397">
        <v>0</v>
      </c>
      <c r="N52" s="397">
        <v>0</v>
      </c>
      <c r="O52" s="397">
        <v>0</v>
      </c>
      <c r="P52" s="397">
        <v>0</v>
      </c>
      <c r="Q52" s="397">
        <v>0</v>
      </c>
      <c r="R52" s="397">
        <v>0</v>
      </c>
      <c r="S52" s="397">
        <v>0</v>
      </c>
      <c r="T52" s="397">
        <v>0</v>
      </c>
      <c r="U52" s="397">
        <v>0</v>
      </c>
      <c r="V52" s="397">
        <v>0</v>
      </c>
      <c r="W52" s="397">
        <v>0</v>
      </c>
      <c r="X52" s="397">
        <v>0</v>
      </c>
      <c r="Y52" s="397">
        <v>0</v>
      </c>
      <c r="Z52" s="397">
        <v>0</v>
      </c>
      <c r="AA52" s="397">
        <v>0</v>
      </c>
      <c r="AB52" s="397">
        <v>0</v>
      </c>
      <c r="AC52" s="397">
        <v>0</v>
      </c>
      <c r="AD52" s="397">
        <v>0</v>
      </c>
      <c r="AE52" s="397">
        <v>0</v>
      </c>
      <c r="AF52" s="397">
        <v>0</v>
      </c>
      <c r="AG52" s="397">
        <v>0</v>
      </c>
      <c r="AH52" s="397">
        <v>0</v>
      </c>
      <c r="AI52" s="397">
        <v>0</v>
      </c>
      <c r="AJ52" s="397">
        <v>0</v>
      </c>
      <c r="AK52" s="397">
        <v>0</v>
      </c>
      <c r="AL52" s="397">
        <v>0</v>
      </c>
      <c r="AM52" s="397">
        <v>0</v>
      </c>
      <c r="AN52" s="397">
        <v>0</v>
      </c>
      <c r="AO52" s="397">
        <v>0</v>
      </c>
      <c r="AP52" s="397">
        <v>0</v>
      </c>
      <c r="AQ52" s="397">
        <v>0</v>
      </c>
      <c r="AR52" s="397">
        <v>0</v>
      </c>
      <c r="AS52" s="397">
        <v>0</v>
      </c>
      <c r="AT52" s="397">
        <v>0</v>
      </c>
      <c r="AU52" s="397">
        <v>0</v>
      </c>
      <c r="AV52" s="397">
        <v>0</v>
      </c>
      <c r="AW52" s="397">
        <v>0</v>
      </c>
      <c r="AX52" s="397">
        <v>0</v>
      </c>
      <c r="AY52" s="397">
        <v>0</v>
      </c>
      <c r="AZ52" s="397">
        <v>0</v>
      </c>
    </row>
    <row r="53" spans="1:52">
      <c r="A53" s="397">
        <v>2.1888691002862468</v>
      </c>
      <c r="B53" s="397">
        <v>2.2486627274776856</v>
      </c>
      <c r="C53" s="397">
        <v>2.2034910418947851</v>
      </c>
      <c r="D53" s="397">
        <v>1.9485727087390787</v>
      </c>
      <c r="E53" s="397">
        <v>2.036709730566074</v>
      </c>
      <c r="F53" s="397">
        <v>1.4709412706007361</v>
      </c>
      <c r="G53" s="397">
        <v>1.6558368949882565</v>
      </c>
      <c r="H53" s="397">
        <v>1.4073989475971651</v>
      </c>
      <c r="I53" s="397">
        <v>1.553854296238143</v>
      </c>
      <c r="J53" s="397">
        <v>1.4802628606179611</v>
      </c>
      <c r="K53" s="397">
        <v>0</v>
      </c>
      <c r="L53" s="397">
        <v>0</v>
      </c>
      <c r="M53" s="397">
        <v>0</v>
      </c>
      <c r="N53" s="397">
        <v>0</v>
      </c>
      <c r="O53" s="397">
        <v>0</v>
      </c>
      <c r="P53" s="397">
        <v>0</v>
      </c>
      <c r="Q53" s="397">
        <v>0</v>
      </c>
      <c r="R53" s="397">
        <v>0</v>
      </c>
      <c r="S53" s="397">
        <v>0</v>
      </c>
      <c r="T53" s="397">
        <v>0</v>
      </c>
      <c r="U53" s="397">
        <v>0</v>
      </c>
      <c r="V53" s="397">
        <v>0</v>
      </c>
      <c r="W53" s="397">
        <v>0</v>
      </c>
      <c r="X53" s="397">
        <v>0</v>
      </c>
      <c r="Y53" s="397">
        <v>0</v>
      </c>
      <c r="Z53" s="397">
        <v>0</v>
      </c>
      <c r="AA53" s="397">
        <v>0</v>
      </c>
      <c r="AB53" s="397">
        <v>0</v>
      </c>
      <c r="AC53" s="397">
        <v>0</v>
      </c>
      <c r="AD53" s="397">
        <v>0</v>
      </c>
      <c r="AE53" s="397">
        <v>0</v>
      </c>
      <c r="AF53" s="397">
        <v>0</v>
      </c>
      <c r="AG53" s="397">
        <v>0</v>
      </c>
      <c r="AH53" s="397">
        <v>0</v>
      </c>
      <c r="AI53" s="397">
        <v>0</v>
      </c>
      <c r="AJ53" s="397">
        <v>0</v>
      </c>
      <c r="AK53" s="397">
        <v>0</v>
      </c>
      <c r="AL53" s="397">
        <v>0</v>
      </c>
      <c r="AM53" s="397">
        <v>0</v>
      </c>
      <c r="AN53" s="397">
        <v>0</v>
      </c>
      <c r="AO53" s="397">
        <v>0</v>
      </c>
      <c r="AP53" s="397">
        <v>0</v>
      </c>
      <c r="AQ53" s="397">
        <v>0</v>
      </c>
      <c r="AR53" s="397">
        <v>0</v>
      </c>
      <c r="AS53" s="397">
        <v>0</v>
      </c>
      <c r="AT53" s="397">
        <v>0</v>
      </c>
      <c r="AU53" s="397">
        <v>0</v>
      </c>
      <c r="AV53" s="397">
        <v>0</v>
      </c>
      <c r="AW53" s="397">
        <v>0</v>
      </c>
      <c r="AX53" s="397">
        <v>0</v>
      </c>
      <c r="AY53" s="397">
        <v>0</v>
      </c>
      <c r="AZ53" s="397">
        <v>0</v>
      </c>
    </row>
    <row r="54" spans="1:52">
      <c r="A54" s="397">
        <v>2.1888691002862468</v>
      </c>
      <c r="B54" s="397">
        <v>2.1189673282781958</v>
      </c>
      <c r="C54" s="397">
        <v>2.100775155373638</v>
      </c>
      <c r="D54" s="397">
        <v>1.7697009052906949</v>
      </c>
      <c r="E54" s="397">
        <v>1.8998969609625806</v>
      </c>
      <c r="F54" s="397">
        <v>1.5745509275905609</v>
      </c>
      <c r="G54" s="397">
        <v>1.455503025462467</v>
      </c>
      <c r="H54" s="397">
        <v>1.6406845913762407</v>
      </c>
      <c r="I54" s="397">
        <v>1.9197978675871117</v>
      </c>
      <c r="J54" s="397">
        <v>2.0090743503423467</v>
      </c>
      <c r="K54" s="397">
        <v>0</v>
      </c>
      <c r="L54" s="397">
        <v>0</v>
      </c>
      <c r="M54" s="397">
        <v>0</v>
      </c>
      <c r="N54" s="397">
        <v>0</v>
      </c>
      <c r="O54" s="397">
        <v>0</v>
      </c>
      <c r="P54" s="397">
        <v>0</v>
      </c>
      <c r="Q54" s="397">
        <v>0</v>
      </c>
      <c r="R54" s="397">
        <v>0</v>
      </c>
      <c r="S54" s="397">
        <v>0</v>
      </c>
      <c r="T54" s="397">
        <v>0</v>
      </c>
      <c r="U54" s="397">
        <v>0</v>
      </c>
      <c r="V54" s="397">
        <v>0</v>
      </c>
      <c r="W54" s="397">
        <v>0</v>
      </c>
      <c r="X54" s="397">
        <v>0</v>
      </c>
      <c r="Y54" s="397">
        <v>0</v>
      </c>
      <c r="Z54" s="397">
        <v>0</v>
      </c>
      <c r="AA54" s="397">
        <v>0</v>
      </c>
      <c r="AB54" s="397">
        <v>0</v>
      </c>
      <c r="AC54" s="397">
        <v>0</v>
      </c>
      <c r="AD54" s="397">
        <v>0</v>
      </c>
      <c r="AE54" s="397">
        <v>0</v>
      </c>
      <c r="AF54" s="397">
        <v>0</v>
      </c>
      <c r="AG54" s="397">
        <v>0</v>
      </c>
      <c r="AH54" s="397">
        <v>0</v>
      </c>
      <c r="AI54" s="397">
        <v>0</v>
      </c>
      <c r="AJ54" s="397">
        <v>0</v>
      </c>
      <c r="AK54" s="397">
        <v>0</v>
      </c>
      <c r="AL54" s="397">
        <v>0</v>
      </c>
      <c r="AM54" s="397">
        <v>0</v>
      </c>
      <c r="AN54" s="397">
        <v>0</v>
      </c>
      <c r="AO54" s="397">
        <v>0</v>
      </c>
      <c r="AP54" s="397">
        <v>0</v>
      </c>
      <c r="AQ54" s="397">
        <v>0</v>
      </c>
      <c r="AR54" s="397">
        <v>0</v>
      </c>
      <c r="AS54" s="397">
        <v>0</v>
      </c>
      <c r="AT54" s="397">
        <v>0</v>
      </c>
      <c r="AU54" s="397">
        <v>0</v>
      </c>
      <c r="AV54" s="397">
        <v>0</v>
      </c>
      <c r="AW54" s="397">
        <v>0</v>
      </c>
      <c r="AX54" s="397">
        <v>0</v>
      </c>
      <c r="AY54" s="397">
        <v>0</v>
      </c>
      <c r="AZ54" s="397">
        <v>0</v>
      </c>
    </row>
    <row r="55" spans="1:52">
      <c r="A55" s="397">
        <v>2.1888691002862468</v>
      </c>
      <c r="B55" s="397">
        <v>2.1404201590225949</v>
      </c>
      <c r="C55" s="397">
        <v>2.2418202050335223</v>
      </c>
      <c r="D55" s="397">
        <v>2.0599658775254537</v>
      </c>
      <c r="E55" s="397">
        <v>2.2129078646265117</v>
      </c>
      <c r="F55" s="397">
        <v>1.6191709441596887</v>
      </c>
      <c r="G55" s="397">
        <v>1.5027472207454067</v>
      </c>
      <c r="H55" s="397">
        <v>1.2551807319764365</v>
      </c>
      <c r="I55" s="397">
        <v>1.6937245928177882</v>
      </c>
      <c r="J55" s="397">
        <v>1.6067168153383744</v>
      </c>
      <c r="K55" s="397">
        <v>0</v>
      </c>
      <c r="L55" s="397">
        <v>0</v>
      </c>
      <c r="M55" s="397">
        <v>0</v>
      </c>
      <c r="N55" s="397">
        <v>0</v>
      </c>
      <c r="O55" s="397">
        <v>0</v>
      </c>
      <c r="P55" s="397">
        <v>0</v>
      </c>
      <c r="Q55" s="397">
        <v>0</v>
      </c>
      <c r="R55" s="397">
        <v>0</v>
      </c>
      <c r="S55" s="397">
        <v>0</v>
      </c>
      <c r="T55" s="397">
        <v>0</v>
      </c>
      <c r="U55" s="397">
        <v>0</v>
      </c>
      <c r="V55" s="397">
        <v>0</v>
      </c>
      <c r="W55" s="397">
        <v>0</v>
      </c>
      <c r="X55" s="397">
        <v>0</v>
      </c>
      <c r="Y55" s="397">
        <v>0</v>
      </c>
      <c r="Z55" s="397">
        <v>0</v>
      </c>
      <c r="AA55" s="397">
        <v>0</v>
      </c>
      <c r="AB55" s="397">
        <v>0</v>
      </c>
      <c r="AC55" s="397">
        <v>0</v>
      </c>
      <c r="AD55" s="397">
        <v>0</v>
      </c>
      <c r="AE55" s="397">
        <v>0</v>
      </c>
      <c r="AF55" s="397">
        <v>0</v>
      </c>
      <c r="AG55" s="397">
        <v>0</v>
      </c>
      <c r="AH55" s="397">
        <v>0</v>
      </c>
      <c r="AI55" s="397">
        <v>0</v>
      </c>
      <c r="AJ55" s="397">
        <v>0</v>
      </c>
      <c r="AK55" s="397">
        <v>0</v>
      </c>
      <c r="AL55" s="397">
        <v>0</v>
      </c>
      <c r="AM55" s="397">
        <v>0</v>
      </c>
      <c r="AN55" s="397">
        <v>0</v>
      </c>
      <c r="AO55" s="397">
        <v>0</v>
      </c>
      <c r="AP55" s="397">
        <v>0</v>
      </c>
      <c r="AQ55" s="397">
        <v>0</v>
      </c>
      <c r="AR55" s="397">
        <v>0</v>
      </c>
      <c r="AS55" s="397">
        <v>0</v>
      </c>
      <c r="AT55" s="397">
        <v>0</v>
      </c>
      <c r="AU55" s="397">
        <v>0</v>
      </c>
      <c r="AV55" s="397">
        <v>0</v>
      </c>
      <c r="AW55" s="397">
        <v>0</v>
      </c>
      <c r="AX55" s="397">
        <v>0</v>
      </c>
      <c r="AY55" s="397">
        <v>0</v>
      </c>
      <c r="AZ55" s="397">
        <v>0</v>
      </c>
    </row>
    <row r="56" spans="1:52">
      <c r="A56" s="397">
        <v>2.1888691002862468</v>
      </c>
      <c r="B56" s="397">
        <v>2.188256163710776</v>
      </c>
      <c r="C56" s="397">
        <v>2.0958893766020479</v>
      </c>
      <c r="D56" s="397">
        <v>2.2410658681967108</v>
      </c>
      <c r="E56" s="397">
        <v>2.0851294205713655</v>
      </c>
      <c r="F56" s="397">
        <v>1.8043487598598142</v>
      </c>
      <c r="G56" s="397">
        <v>1.8325508878491059</v>
      </c>
      <c r="H56" s="397">
        <v>1.8206290753893806</v>
      </c>
      <c r="I56" s="397">
        <v>1.6655132879368135</v>
      </c>
      <c r="J56" s="397">
        <v>1.6284440866066121</v>
      </c>
      <c r="K56" s="397">
        <v>0</v>
      </c>
      <c r="L56" s="397">
        <v>0</v>
      </c>
      <c r="M56" s="397">
        <v>0</v>
      </c>
      <c r="N56" s="397">
        <v>0</v>
      </c>
      <c r="O56" s="397">
        <v>0</v>
      </c>
      <c r="P56" s="397">
        <v>0</v>
      </c>
      <c r="Q56" s="397">
        <v>0</v>
      </c>
      <c r="R56" s="397">
        <v>0</v>
      </c>
      <c r="S56" s="397">
        <v>0</v>
      </c>
      <c r="T56" s="397">
        <v>0</v>
      </c>
      <c r="U56" s="397">
        <v>0</v>
      </c>
      <c r="V56" s="397">
        <v>0</v>
      </c>
      <c r="W56" s="397">
        <v>0</v>
      </c>
      <c r="X56" s="397">
        <v>0</v>
      </c>
      <c r="Y56" s="397">
        <v>0</v>
      </c>
      <c r="Z56" s="397">
        <v>0</v>
      </c>
      <c r="AA56" s="397">
        <v>0</v>
      </c>
      <c r="AB56" s="397">
        <v>0</v>
      </c>
      <c r="AC56" s="397">
        <v>0</v>
      </c>
      <c r="AD56" s="397">
        <v>0</v>
      </c>
      <c r="AE56" s="397">
        <v>0</v>
      </c>
      <c r="AF56" s="397">
        <v>0</v>
      </c>
      <c r="AG56" s="397">
        <v>0</v>
      </c>
      <c r="AH56" s="397">
        <v>0</v>
      </c>
      <c r="AI56" s="397">
        <v>0</v>
      </c>
      <c r="AJ56" s="397">
        <v>0</v>
      </c>
      <c r="AK56" s="397">
        <v>0</v>
      </c>
      <c r="AL56" s="397">
        <v>0</v>
      </c>
      <c r="AM56" s="397">
        <v>0</v>
      </c>
      <c r="AN56" s="397">
        <v>0</v>
      </c>
      <c r="AO56" s="397">
        <v>0</v>
      </c>
      <c r="AP56" s="397">
        <v>0</v>
      </c>
      <c r="AQ56" s="397">
        <v>0</v>
      </c>
      <c r="AR56" s="397">
        <v>0</v>
      </c>
      <c r="AS56" s="397">
        <v>0</v>
      </c>
      <c r="AT56" s="397">
        <v>0</v>
      </c>
      <c r="AU56" s="397">
        <v>0</v>
      </c>
      <c r="AV56" s="397">
        <v>0</v>
      </c>
      <c r="AW56" s="397">
        <v>0</v>
      </c>
      <c r="AX56" s="397">
        <v>0</v>
      </c>
      <c r="AY56" s="397">
        <v>0</v>
      </c>
      <c r="AZ56" s="397">
        <v>0</v>
      </c>
    </row>
    <row r="57" spans="1:52">
      <c r="A57" s="397">
        <v>2.1888691002862468</v>
      </c>
      <c r="B57" s="397">
        <v>2.2005511852703656</v>
      </c>
      <c r="C57" s="397">
        <v>2.1915704693205411</v>
      </c>
      <c r="D57" s="397">
        <v>1.9476604033505667</v>
      </c>
      <c r="E57" s="397">
        <v>2.0455622297093896</v>
      </c>
      <c r="F57" s="397">
        <v>1.5110368956780256</v>
      </c>
      <c r="G57" s="397">
        <v>1.3079346563605139</v>
      </c>
      <c r="H57" s="397">
        <v>1.3295438220791949</v>
      </c>
      <c r="I57" s="397">
        <v>1.4462970681597704</v>
      </c>
      <c r="J57" s="397">
        <v>1.3029986743147803</v>
      </c>
      <c r="K57" s="397">
        <v>0</v>
      </c>
      <c r="L57" s="397">
        <v>0</v>
      </c>
      <c r="M57" s="397">
        <v>0</v>
      </c>
      <c r="N57" s="397">
        <v>0</v>
      </c>
      <c r="O57" s="397">
        <v>0</v>
      </c>
      <c r="P57" s="397">
        <v>0</v>
      </c>
      <c r="Q57" s="397">
        <v>0</v>
      </c>
      <c r="R57" s="397">
        <v>0</v>
      </c>
      <c r="S57" s="397">
        <v>0</v>
      </c>
      <c r="T57" s="397">
        <v>0</v>
      </c>
      <c r="U57" s="397">
        <v>0</v>
      </c>
      <c r="V57" s="397">
        <v>0</v>
      </c>
      <c r="W57" s="397">
        <v>0</v>
      </c>
      <c r="X57" s="397">
        <v>0</v>
      </c>
      <c r="Y57" s="397">
        <v>0</v>
      </c>
      <c r="Z57" s="397">
        <v>0</v>
      </c>
      <c r="AA57" s="397">
        <v>0</v>
      </c>
      <c r="AB57" s="397">
        <v>0</v>
      </c>
      <c r="AC57" s="397">
        <v>0</v>
      </c>
      <c r="AD57" s="397">
        <v>0</v>
      </c>
      <c r="AE57" s="397">
        <v>0</v>
      </c>
      <c r="AF57" s="397">
        <v>0</v>
      </c>
      <c r="AG57" s="397">
        <v>0</v>
      </c>
      <c r="AH57" s="397">
        <v>0</v>
      </c>
      <c r="AI57" s="397">
        <v>0</v>
      </c>
      <c r="AJ57" s="397">
        <v>0</v>
      </c>
      <c r="AK57" s="397">
        <v>0</v>
      </c>
      <c r="AL57" s="397">
        <v>0</v>
      </c>
      <c r="AM57" s="397">
        <v>0</v>
      </c>
      <c r="AN57" s="397">
        <v>0</v>
      </c>
      <c r="AO57" s="397">
        <v>0</v>
      </c>
      <c r="AP57" s="397">
        <v>0</v>
      </c>
      <c r="AQ57" s="397">
        <v>0</v>
      </c>
      <c r="AR57" s="397">
        <v>0</v>
      </c>
      <c r="AS57" s="397">
        <v>0</v>
      </c>
      <c r="AT57" s="397">
        <v>0</v>
      </c>
      <c r="AU57" s="397">
        <v>0</v>
      </c>
      <c r="AV57" s="397">
        <v>0</v>
      </c>
      <c r="AW57" s="397">
        <v>0</v>
      </c>
      <c r="AX57" s="397">
        <v>0</v>
      </c>
      <c r="AY57" s="397">
        <v>0</v>
      </c>
      <c r="AZ57" s="397">
        <v>0</v>
      </c>
    </row>
    <row r="58" spans="1:52">
      <c r="A58" s="397">
        <v>2.1888691002862468</v>
      </c>
      <c r="B58" s="397">
        <v>2.1394011620027191</v>
      </c>
      <c r="C58" s="397">
        <v>2.1902453862855844</v>
      </c>
      <c r="D58" s="397">
        <v>2.4082976463144639</v>
      </c>
      <c r="E58" s="397">
        <v>2.4104972214839484</v>
      </c>
      <c r="F58" s="397">
        <v>1.8701037198933121</v>
      </c>
      <c r="G58" s="397">
        <v>1.7591261757146033</v>
      </c>
      <c r="H58" s="397">
        <v>1.6356101583181311</v>
      </c>
      <c r="I58" s="397">
        <v>1.5427607357919022</v>
      </c>
      <c r="J58" s="397">
        <v>1.4062648858498596</v>
      </c>
      <c r="K58" s="397">
        <v>0</v>
      </c>
      <c r="L58" s="397">
        <v>0</v>
      </c>
      <c r="M58" s="397">
        <v>0</v>
      </c>
      <c r="N58" s="397">
        <v>0</v>
      </c>
      <c r="O58" s="397">
        <v>0</v>
      </c>
      <c r="P58" s="397">
        <v>0</v>
      </c>
      <c r="Q58" s="397">
        <v>0</v>
      </c>
      <c r="R58" s="397">
        <v>0</v>
      </c>
      <c r="S58" s="397">
        <v>0</v>
      </c>
      <c r="T58" s="397">
        <v>0</v>
      </c>
      <c r="U58" s="397">
        <v>0</v>
      </c>
      <c r="V58" s="397">
        <v>0</v>
      </c>
      <c r="W58" s="397">
        <v>0</v>
      </c>
      <c r="X58" s="397">
        <v>0</v>
      </c>
      <c r="Y58" s="397">
        <v>0</v>
      </c>
      <c r="Z58" s="397">
        <v>0</v>
      </c>
      <c r="AA58" s="397">
        <v>0</v>
      </c>
      <c r="AB58" s="397">
        <v>0</v>
      </c>
      <c r="AC58" s="397">
        <v>0</v>
      </c>
      <c r="AD58" s="397">
        <v>0</v>
      </c>
      <c r="AE58" s="397">
        <v>0</v>
      </c>
      <c r="AF58" s="397">
        <v>0</v>
      </c>
      <c r="AG58" s="397">
        <v>0</v>
      </c>
      <c r="AH58" s="397">
        <v>0</v>
      </c>
      <c r="AI58" s="397">
        <v>0</v>
      </c>
      <c r="AJ58" s="397">
        <v>0</v>
      </c>
      <c r="AK58" s="397">
        <v>0</v>
      </c>
      <c r="AL58" s="397">
        <v>0</v>
      </c>
      <c r="AM58" s="397">
        <v>0</v>
      </c>
      <c r="AN58" s="397">
        <v>0</v>
      </c>
      <c r="AO58" s="397">
        <v>0</v>
      </c>
      <c r="AP58" s="397">
        <v>0</v>
      </c>
      <c r="AQ58" s="397">
        <v>0</v>
      </c>
      <c r="AR58" s="397">
        <v>0</v>
      </c>
      <c r="AS58" s="397">
        <v>0</v>
      </c>
      <c r="AT58" s="397">
        <v>0</v>
      </c>
      <c r="AU58" s="397">
        <v>0</v>
      </c>
      <c r="AV58" s="397">
        <v>0</v>
      </c>
      <c r="AW58" s="397">
        <v>0</v>
      </c>
      <c r="AX58" s="397">
        <v>0</v>
      </c>
      <c r="AY58" s="397">
        <v>0</v>
      </c>
      <c r="AZ58" s="397">
        <v>0</v>
      </c>
    </row>
    <row r="59" spans="1:52">
      <c r="A59" s="397">
        <v>2.1888691002862468</v>
      </c>
      <c r="B59" s="397">
        <v>2.1376965992702028</v>
      </c>
      <c r="C59" s="397">
        <v>2.2522046305961894</v>
      </c>
      <c r="D59" s="397">
        <v>2.3751333631743199</v>
      </c>
      <c r="E59" s="397">
        <v>2.3189700604867176</v>
      </c>
      <c r="F59" s="397">
        <v>1.7383523007132331</v>
      </c>
      <c r="G59" s="397">
        <v>1.5273566124106874</v>
      </c>
      <c r="H59" s="397">
        <v>1.7170311491677668</v>
      </c>
      <c r="I59" s="397">
        <v>1.6901658576891667</v>
      </c>
      <c r="J59" s="397">
        <v>1.597309349868427</v>
      </c>
      <c r="K59" s="397">
        <v>0</v>
      </c>
      <c r="L59" s="397">
        <v>0</v>
      </c>
      <c r="M59" s="397">
        <v>0</v>
      </c>
      <c r="N59" s="397">
        <v>0</v>
      </c>
      <c r="O59" s="397">
        <v>0</v>
      </c>
      <c r="P59" s="397">
        <v>0</v>
      </c>
      <c r="Q59" s="397">
        <v>0</v>
      </c>
      <c r="R59" s="397">
        <v>0</v>
      </c>
      <c r="S59" s="397">
        <v>0</v>
      </c>
      <c r="T59" s="397">
        <v>0</v>
      </c>
      <c r="U59" s="397">
        <v>0</v>
      </c>
      <c r="V59" s="397">
        <v>0</v>
      </c>
      <c r="W59" s="397">
        <v>0</v>
      </c>
      <c r="X59" s="397">
        <v>0</v>
      </c>
      <c r="Y59" s="397">
        <v>0</v>
      </c>
      <c r="Z59" s="397">
        <v>0</v>
      </c>
      <c r="AA59" s="397">
        <v>0</v>
      </c>
      <c r="AB59" s="397">
        <v>0</v>
      </c>
      <c r="AC59" s="397">
        <v>0</v>
      </c>
      <c r="AD59" s="397">
        <v>0</v>
      </c>
      <c r="AE59" s="397">
        <v>0</v>
      </c>
      <c r="AF59" s="397">
        <v>0</v>
      </c>
      <c r="AG59" s="397">
        <v>0</v>
      </c>
      <c r="AH59" s="397">
        <v>0</v>
      </c>
      <c r="AI59" s="397">
        <v>0</v>
      </c>
      <c r="AJ59" s="397">
        <v>0</v>
      </c>
      <c r="AK59" s="397">
        <v>0</v>
      </c>
      <c r="AL59" s="397">
        <v>0</v>
      </c>
      <c r="AM59" s="397">
        <v>0</v>
      </c>
      <c r="AN59" s="397">
        <v>0</v>
      </c>
      <c r="AO59" s="397">
        <v>0</v>
      </c>
      <c r="AP59" s="397">
        <v>0</v>
      </c>
      <c r="AQ59" s="397">
        <v>0</v>
      </c>
      <c r="AR59" s="397">
        <v>0</v>
      </c>
      <c r="AS59" s="397">
        <v>0</v>
      </c>
      <c r="AT59" s="397">
        <v>0</v>
      </c>
      <c r="AU59" s="397">
        <v>0</v>
      </c>
      <c r="AV59" s="397">
        <v>0</v>
      </c>
      <c r="AW59" s="397">
        <v>0</v>
      </c>
      <c r="AX59" s="397">
        <v>0</v>
      </c>
      <c r="AY59" s="397">
        <v>0</v>
      </c>
      <c r="AZ59" s="397">
        <v>0</v>
      </c>
    </row>
    <row r="60" spans="1:52">
      <c r="A60" s="397">
        <v>2.1888691002862468</v>
      </c>
      <c r="B60" s="397">
        <v>2.2917661826362892</v>
      </c>
      <c r="C60" s="397">
        <v>2.2907373779621718</v>
      </c>
      <c r="D60" s="397">
        <v>2.2861954281506214</v>
      </c>
      <c r="E60" s="397">
        <v>2.1530615937486002</v>
      </c>
      <c r="F60" s="397">
        <v>1.7239052574225722</v>
      </c>
      <c r="G60" s="397">
        <v>1.6953429861320428</v>
      </c>
      <c r="H60" s="397">
        <v>1.6223313063328366</v>
      </c>
      <c r="I60" s="397">
        <v>1.7295871119513342</v>
      </c>
      <c r="J60" s="397">
        <v>1.4929112740312163</v>
      </c>
      <c r="K60" s="397">
        <v>0</v>
      </c>
      <c r="L60" s="397">
        <v>0</v>
      </c>
      <c r="M60" s="397">
        <v>0</v>
      </c>
      <c r="N60" s="397">
        <v>0</v>
      </c>
      <c r="O60" s="397">
        <v>0</v>
      </c>
      <c r="P60" s="397">
        <v>0</v>
      </c>
      <c r="Q60" s="397">
        <v>0</v>
      </c>
      <c r="R60" s="397">
        <v>0</v>
      </c>
      <c r="S60" s="397">
        <v>0</v>
      </c>
      <c r="T60" s="397">
        <v>0</v>
      </c>
      <c r="U60" s="397">
        <v>0</v>
      </c>
      <c r="V60" s="397">
        <v>0</v>
      </c>
      <c r="W60" s="397">
        <v>0</v>
      </c>
      <c r="X60" s="397">
        <v>0</v>
      </c>
      <c r="Y60" s="397">
        <v>0</v>
      </c>
      <c r="Z60" s="397">
        <v>0</v>
      </c>
      <c r="AA60" s="397">
        <v>0</v>
      </c>
      <c r="AB60" s="397">
        <v>0</v>
      </c>
      <c r="AC60" s="397">
        <v>0</v>
      </c>
      <c r="AD60" s="397">
        <v>0</v>
      </c>
      <c r="AE60" s="397">
        <v>0</v>
      </c>
      <c r="AF60" s="397">
        <v>0</v>
      </c>
      <c r="AG60" s="397">
        <v>0</v>
      </c>
      <c r="AH60" s="397">
        <v>0</v>
      </c>
      <c r="AI60" s="397">
        <v>0</v>
      </c>
      <c r="AJ60" s="397">
        <v>0</v>
      </c>
      <c r="AK60" s="397">
        <v>0</v>
      </c>
      <c r="AL60" s="397">
        <v>0</v>
      </c>
      <c r="AM60" s="397">
        <v>0</v>
      </c>
      <c r="AN60" s="397">
        <v>0</v>
      </c>
      <c r="AO60" s="397">
        <v>0</v>
      </c>
      <c r="AP60" s="397">
        <v>0</v>
      </c>
      <c r="AQ60" s="397">
        <v>0</v>
      </c>
      <c r="AR60" s="397">
        <v>0</v>
      </c>
      <c r="AS60" s="397">
        <v>0</v>
      </c>
      <c r="AT60" s="397">
        <v>0</v>
      </c>
      <c r="AU60" s="397">
        <v>0</v>
      </c>
      <c r="AV60" s="397">
        <v>0</v>
      </c>
      <c r="AW60" s="397">
        <v>0</v>
      </c>
      <c r="AX60" s="397">
        <v>0</v>
      </c>
      <c r="AY60" s="397">
        <v>0</v>
      </c>
      <c r="AZ60" s="397">
        <v>0</v>
      </c>
    </row>
    <row r="61" spans="1:52">
      <c r="A61" s="397">
        <v>2.1888691002862468</v>
      </c>
      <c r="B61" s="397">
        <v>2.2036052182610675</v>
      </c>
      <c r="C61" s="397">
        <v>2.1707937551892362</v>
      </c>
      <c r="D61" s="397">
        <v>2.3880209860035579</v>
      </c>
      <c r="E61" s="397">
        <v>2.3360159339804794</v>
      </c>
      <c r="F61" s="397">
        <v>1.937017408051884</v>
      </c>
      <c r="G61" s="397">
        <v>1.8505185858656585</v>
      </c>
      <c r="H61" s="397">
        <v>1.8044473777058452</v>
      </c>
      <c r="I61" s="397">
        <v>1.6385859832881047</v>
      </c>
      <c r="J61" s="397">
        <v>1.5291910473383308</v>
      </c>
      <c r="K61" s="397">
        <v>0</v>
      </c>
      <c r="L61" s="397">
        <v>0</v>
      </c>
      <c r="M61" s="397">
        <v>0</v>
      </c>
      <c r="N61" s="397">
        <v>0</v>
      </c>
      <c r="O61" s="397">
        <v>0</v>
      </c>
      <c r="P61" s="397">
        <v>0</v>
      </c>
      <c r="Q61" s="397">
        <v>0</v>
      </c>
      <c r="R61" s="397">
        <v>0</v>
      </c>
      <c r="S61" s="397">
        <v>0</v>
      </c>
      <c r="T61" s="397">
        <v>0</v>
      </c>
      <c r="U61" s="397">
        <v>0</v>
      </c>
      <c r="V61" s="397">
        <v>0</v>
      </c>
      <c r="W61" s="397">
        <v>0</v>
      </c>
      <c r="X61" s="397">
        <v>0</v>
      </c>
      <c r="Y61" s="397">
        <v>0</v>
      </c>
      <c r="Z61" s="397">
        <v>0</v>
      </c>
      <c r="AA61" s="397">
        <v>0</v>
      </c>
      <c r="AB61" s="397">
        <v>0</v>
      </c>
      <c r="AC61" s="397">
        <v>0</v>
      </c>
      <c r="AD61" s="397">
        <v>0</v>
      </c>
      <c r="AE61" s="397">
        <v>0</v>
      </c>
      <c r="AF61" s="397">
        <v>0</v>
      </c>
      <c r="AG61" s="397">
        <v>0</v>
      </c>
      <c r="AH61" s="397">
        <v>0</v>
      </c>
      <c r="AI61" s="397">
        <v>0</v>
      </c>
      <c r="AJ61" s="397">
        <v>0</v>
      </c>
      <c r="AK61" s="397">
        <v>0</v>
      </c>
      <c r="AL61" s="397">
        <v>0</v>
      </c>
      <c r="AM61" s="397">
        <v>0</v>
      </c>
      <c r="AN61" s="397">
        <v>0</v>
      </c>
      <c r="AO61" s="397">
        <v>0</v>
      </c>
      <c r="AP61" s="397">
        <v>0</v>
      </c>
      <c r="AQ61" s="397">
        <v>0</v>
      </c>
      <c r="AR61" s="397">
        <v>0</v>
      </c>
      <c r="AS61" s="397">
        <v>0</v>
      </c>
      <c r="AT61" s="397">
        <v>0</v>
      </c>
      <c r="AU61" s="397">
        <v>0</v>
      </c>
      <c r="AV61" s="397">
        <v>0</v>
      </c>
      <c r="AW61" s="397">
        <v>0</v>
      </c>
      <c r="AX61" s="397">
        <v>0</v>
      </c>
      <c r="AY61" s="397">
        <v>0</v>
      </c>
      <c r="AZ61" s="397">
        <v>0</v>
      </c>
    </row>
    <row r="62" spans="1:52">
      <c r="A62" s="397">
        <v>2.1888691002862468</v>
      </c>
      <c r="B62" s="397">
        <v>2.056986130261488</v>
      </c>
      <c r="C62" s="397">
        <v>1.8250498672266138</v>
      </c>
      <c r="D62" s="397">
        <v>1.8904412953581153</v>
      </c>
      <c r="E62" s="397">
        <v>1.7268998085960154</v>
      </c>
      <c r="F62" s="397">
        <v>1.4194157376547027</v>
      </c>
      <c r="G62" s="397">
        <v>1.5901597460120991</v>
      </c>
      <c r="H62" s="397">
        <v>1.6354925992711622</v>
      </c>
      <c r="I62" s="397">
        <v>1.9271461355635935</v>
      </c>
      <c r="J62" s="397">
        <v>1.539941634194838</v>
      </c>
      <c r="K62" s="397">
        <v>0</v>
      </c>
      <c r="L62" s="397">
        <v>0</v>
      </c>
      <c r="M62" s="397">
        <v>0</v>
      </c>
      <c r="N62" s="397">
        <v>0</v>
      </c>
      <c r="O62" s="397">
        <v>0</v>
      </c>
      <c r="P62" s="397">
        <v>0</v>
      </c>
      <c r="Q62" s="397">
        <v>0</v>
      </c>
      <c r="R62" s="397">
        <v>0</v>
      </c>
      <c r="S62" s="397">
        <v>0</v>
      </c>
      <c r="T62" s="397">
        <v>0</v>
      </c>
      <c r="U62" s="397">
        <v>0</v>
      </c>
      <c r="V62" s="397">
        <v>0</v>
      </c>
      <c r="W62" s="397">
        <v>0</v>
      </c>
      <c r="X62" s="397">
        <v>0</v>
      </c>
      <c r="Y62" s="397">
        <v>0</v>
      </c>
      <c r="Z62" s="397">
        <v>0</v>
      </c>
      <c r="AA62" s="397">
        <v>0</v>
      </c>
      <c r="AB62" s="397">
        <v>0</v>
      </c>
      <c r="AC62" s="397">
        <v>0</v>
      </c>
      <c r="AD62" s="397">
        <v>0</v>
      </c>
      <c r="AE62" s="397">
        <v>0</v>
      </c>
      <c r="AF62" s="397">
        <v>0</v>
      </c>
      <c r="AG62" s="397">
        <v>0</v>
      </c>
      <c r="AH62" s="397">
        <v>0</v>
      </c>
      <c r="AI62" s="397">
        <v>0</v>
      </c>
      <c r="AJ62" s="397">
        <v>0</v>
      </c>
      <c r="AK62" s="397">
        <v>0</v>
      </c>
      <c r="AL62" s="397">
        <v>0</v>
      </c>
      <c r="AM62" s="397">
        <v>0</v>
      </c>
      <c r="AN62" s="397">
        <v>0</v>
      </c>
      <c r="AO62" s="397">
        <v>0</v>
      </c>
      <c r="AP62" s="397">
        <v>0</v>
      </c>
      <c r="AQ62" s="397">
        <v>0</v>
      </c>
      <c r="AR62" s="397">
        <v>0</v>
      </c>
      <c r="AS62" s="397">
        <v>0</v>
      </c>
      <c r="AT62" s="397">
        <v>0</v>
      </c>
      <c r="AU62" s="397">
        <v>0</v>
      </c>
      <c r="AV62" s="397">
        <v>0</v>
      </c>
      <c r="AW62" s="397">
        <v>0</v>
      </c>
      <c r="AX62" s="397">
        <v>0</v>
      </c>
      <c r="AY62" s="397">
        <v>0</v>
      </c>
      <c r="AZ62" s="397">
        <v>0</v>
      </c>
    </row>
    <row r="63" spans="1:52">
      <c r="A63" s="397">
        <v>2.1888691002862468</v>
      </c>
      <c r="B63" s="397">
        <v>2.2561318864558508</v>
      </c>
      <c r="C63" s="397">
        <v>2.3904017970157394</v>
      </c>
      <c r="D63" s="397">
        <v>2.2758069567597974</v>
      </c>
      <c r="E63" s="397">
        <v>2.1940308216113653</v>
      </c>
      <c r="F63" s="397">
        <v>1.9344068793320406</v>
      </c>
      <c r="G63" s="397">
        <v>2.0251783465901187</v>
      </c>
      <c r="H63" s="397">
        <v>1.9164847402942264</v>
      </c>
      <c r="I63" s="397">
        <v>1.8621685002613215</v>
      </c>
      <c r="J63" s="397">
        <v>2.0760841489478445</v>
      </c>
      <c r="K63" s="397">
        <v>0</v>
      </c>
      <c r="L63" s="397">
        <v>0</v>
      </c>
      <c r="M63" s="397">
        <v>0</v>
      </c>
      <c r="N63" s="397">
        <v>0</v>
      </c>
      <c r="O63" s="397">
        <v>0</v>
      </c>
      <c r="P63" s="397">
        <v>0</v>
      </c>
      <c r="Q63" s="397">
        <v>0</v>
      </c>
      <c r="R63" s="397">
        <v>0</v>
      </c>
      <c r="S63" s="397">
        <v>0</v>
      </c>
      <c r="T63" s="397">
        <v>0</v>
      </c>
      <c r="U63" s="397">
        <v>0</v>
      </c>
      <c r="V63" s="397">
        <v>0</v>
      </c>
      <c r="W63" s="397">
        <v>0</v>
      </c>
      <c r="X63" s="397">
        <v>0</v>
      </c>
      <c r="Y63" s="397">
        <v>0</v>
      </c>
      <c r="Z63" s="397">
        <v>0</v>
      </c>
      <c r="AA63" s="397">
        <v>0</v>
      </c>
      <c r="AB63" s="397">
        <v>0</v>
      </c>
      <c r="AC63" s="397">
        <v>0</v>
      </c>
      <c r="AD63" s="397">
        <v>0</v>
      </c>
      <c r="AE63" s="397">
        <v>0</v>
      </c>
      <c r="AF63" s="397">
        <v>0</v>
      </c>
      <c r="AG63" s="397">
        <v>0</v>
      </c>
      <c r="AH63" s="397">
        <v>0</v>
      </c>
      <c r="AI63" s="397">
        <v>0</v>
      </c>
      <c r="AJ63" s="397">
        <v>0</v>
      </c>
      <c r="AK63" s="397">
        <v>0</v>
      </c>
      <c r="AL63" s="397">
        <v>0</v>
      </c>
      <c r="AM63" s="397">
        <v>0</v>
      </c>
      <c r="AN63" s="397">
        <v>0</v>
      </c>
      <c r="AO63" s="397">
        <v>0</v>
      </c>
      <c r="AP63" s="397">
        <v>0</v>
      </c>
      <c r="AQ63" s="397">
        <v>0</v>
      </c>
      <c r="AR63" s="397">
        <v>0</v>
      </c>
      <c r="AS63" s="397">
        <v>0</v>
      </c>
      <c r="AT63" s="397">
        <v>0</v>
      </c>
      <c r="AU63" s="397">
        <v>0</v>
      </c>
      <c r="AV63" s="397">
        <v>0</v>
      </c>
      <c r="AW63" s="397">
        <v>0</v>
      </c>
      <c r="AX63" s="397">
        <v>0</v>
      </c>
      <c r="AY63" s="397">
        <v>0</v>
      </c>
      <c r="AZ63" s="397">
        <v>0</v>
      </c>
    </row>
    <row r="64" spans="1:52">
      <c r="A64" s="53">
        <v>2.1888691002862468</v>
      </c>
      <c r="B64" s="397">
        <v>2.3094973627324067</v>
      </c>
      <c r="C64" s="397">
        <v>2.368483654818681</v>
      </c>
      <c r="D64" s="397">
        <v>2.2184963033280183</v>
      </c>
      <c r="E64" s="397">
        <v>2.0990340680803428</v>
      </c>
      <c r="F64" s="397">
        <v>1.5888435986522471</v>
      </c>
      <c r="G64" s="397">
        <v>1.4355733316240831</v>
      </c>
      <c r="H64" s="397">
        <v>1.4461575458486648</v>
      </c>
      <c r="I64" s="397">
        <v>1.7991523281962605</v>
      </c>
      <c r="J64" s="397">
        <v>2.33267130336499</v>
      </c>
      <c r="K64" s="397">
        <v>0</v>
      </c>
      <c r="L64" s="397">
        <v>0</v>
      </c>
      <c r="M64" s="397">
        <v>0</v>
      </c>
      <c r="N64" s="397">
        <v>0</v>
      </c>
      <c r="O64" s="397">
        <v>0</v>
      </c>
      <c r="P64" s="397">
        <v>0</v>
      </c>
      <c r="Q64" s="397">
        <v>0</v>
      </c>
      <c r="R64" s="397">
        <v>0</v>
      </c>
      <c r="S64" s="397">
        <v>0</v>
      </c>
      <c r="T64" s="397">
        <v>0</v>
      </c>
      <c r="U64" s="397">
        <v>0</v>
      </c>
      <c r="V64" s="397">
        <v>0</v>
      </c>
      <c r="W64" s="397">
        <v>0</v>
      </c>
      <c r="X64" s="397">
        <v>0</v>
      </c>
      <c r="Y64" s="397">
        <v>0</v>
      </c>
      <c r="Z64" s="397">
        <v>0</v>
      </c>
      <c r="AA64" s="397">
        <v>0</v>
      </c>
      <c r="AB64" s="397">
        <v>0</v>
      </c>
      <c r="AC64" s="397">
        <v>0</v>
      </c>
      <c r="AD64" s="397">
        <v>0</v>
      </c>
      <c r="AE64" s="397">
        <v>0</v>
      </c>
      <c r="AF64" s="397">
        <v>0</v>
      </c>
      <c r="AG64" s="397">
        <v>0</v>
      </c>
      <c r="AH64" s="397">
        <v>0</v>
      </c>
      <c r="AI64" s="397">
        <v>0</v>
      </c>
      <c r="AJ64" s="397">
        <v>0</v>
      </c>
      <c r="AK64" s="397">
        <v>0</v>
      </c>
      <c r="AL64" s="397">
        <v>0</v>
      </c>
      <c r="AM64" s="397">
        <v>0</v>
      </c>
      <c r="AN64" s="397">
        <v>0</v>
      </c>
      <c r="AO64" s="397">
        <v>0</v>
      </c>
      <c r="AP64" s="397">
        <v>0</v>
      </c>
      <c r="AQ64" s="397">
        <v>0</v>
      </c>
      <c r="AR64" s="397">
        <v>0</v>
      </c>
      <c r="AS64" s="397">
        <v>0</v>
      </c>
      <c r="AT64" s="397">
        <v>0</v>
      </c>
      <c r="AU64" s="397">
        <v>0</v>
      </c>
      <c r="AV64" s="397">
        <v>0</v>
      </c>
      <c r="AW64" s="397">
        <v>0</v>
      </c>
      <c r="AX64" s="397">
        <v>0</v>
      </c>
      <c r="AY64" s="397">
        <v>0</v>
      </c>
      <c r="AZ64" s="397">
        <v>0</v>
      </c>
    </row>
    <row r="65" spans="1:52">
      <c r="A65" s="397">
        <v>2.1888691002862468</v>
      </c>
      <c r="B65" s="397">
        <v>2.0482640147142406</v>
      </c>
      <c r="C65" s="397">
        <v>1.9699160764928216</v>
      </c>
      <c r="D65" s="397">
        <v>2.1711182575338719</v>
      </c>
      <c r="E65" s="397">
        <v>2.0629989853629902</v>
      </c>
      <c r="F65" s="397">
        <v>1.5447595282692979</v>
      </c>
      <c r="G65" s="397">
        <v>1.5767780435530279</v>
      </c>
      <c r="H65" s="397">
        <v>1.3546824408061979</v>
      </c>
      <c r="I65" s="397">
        <v>1.4879767235780288</v>
      </c>
      <c r="J65" s="397">
        <v>1.782004605247949</v>
      </c>
      <c r="K65" s="397">
        <v>0</v>
      </c>
      <c r="L65" s="397">
        <v>0</v>
      </c>
      <c r="M65" s="397">
        <v>0</v>
      </c>
      <c r="N65" s="397">
        <v>0</v>
      </c>
      <c r="O65" s="397">
        <v>0</v>
      </c>
      <c r="P65" s="397">
        <v>0</v>
      </c>
      <c r="Q65" s="397">
        <v>0</v>
      </c>
      <c r="R65" s="397">
        <v>0</v>
      </c>
      <c r="S65" s="397">
        <v>0</v>
      </c>
      <c r="T65" s="397">
        <v>0</v>
      </c>
      <c r="U65" s="397">
        <v>0</v>
      </c>
      <c r="V65" s="397">
        <v>0</v>
      </c>
      <c r="W65" s="397">
        <v>0</v>
      </c>
      <c r="X65" s="397">
        <v>0</v>
      </c>
      <c r="Y65" s="397">
        <v>0</v>
      </c>
      <c r="Z65" s="397">
        <v>0</v>
      </c>
      <c r="AA65" s="397">
        <v>0</v>
      </c>
      <c r="AB65" s="397">
        <v>0</v>
      </c>
      <c r="AC65" s="397">
        <v>0</v>
      </c>
      <c r="AD65" s="397">
        <v>0</v>
      </c>
      <c r="AE65" s="397">
        <v>0</v>
      </c>
      <c r="AF65" s="397">
        <v>0</v>
      </c>
      <c r="AG65" s="397">
        <v>0</v>
      </c>
      <c r="AH65" s="397">
        <v>0</v>
      </c>
      <c r="AI65" s="397">
        <v>0</v>
      </c>
      <c r="AJ65" s="397">
        <v>0</v>
      </c>
      <c r="AK65" s="397">
        <v>0</v>
      </c>
      <c r="AL65" s="397">
        <v>0</v>
      </c>
      <c r="AM65" s="397">
        <v>0</v>
      </c>
      <c r="AN65" s="397">
        <v>0</v>
      </c>
      <c r="AO65" s="397">
        <v>0</v>
      </c>
      <c r="AP65" s="397">
        <v>0</v>
      </c>
      <c r="AQ65" s="397">
        <v>0</v>
      </c>
      <c r="AR65" s="397">
        <v>0</v>
      </c>
      <c r="AS65" s="397">
        <v>0</v>
      </c>
      <c r="AT65" s="397">
        <v>0</v>
      </c>
      <c r="AU65" s="397">
        <v>0</v>
      </c>
      <c r="AV65" s="397">
        <v>0</v>
      </c>
      <c r="AW65" s="397">
        <v>0</v>
      </c>
      <c r="AX65" s="397">
        <v>0</v>
      </c>
      <c r="AY65" s="397">
        <v>0</v>
      </c>
      <c r="AZ65" s="397">
        <v>0</v>
      </c>
    </row>
    <row r="66" spans="1:52">
      <c r="A66" s="397">
        <v>2.1888691002862468</v>
      </c>
      <c r="B66" s="397">
        <v>2.2899011776879208</v>
      </c>
      <c r="C66" s="397">
        <v>2.2460903591578929</v>
      </c>
      <c r="D66" s="397">
        <v>2.3296318433761996</v>
      </c>
      <c r="E66" s="397">
        <v>2.1553377956335744</v>
      </c>
      <c r="F66" s="397">
        <v>1.9455308291783844</v>
      </c>
      <c r="G66" s="397">
        <v>1.9216571882906393</v>
      </c>
      <c r="H66" s="397">
        <v>1.9906627243958048</v>
      </c>
      <c r="I66" s="397">
        <v>2.0994002370729299</v>
      </c>
      <c r="J66" s="397">
        <v>1.9023440449670777</v>
      </c>
      <c r="K66" s="397">
        <v>0</v>
      </c>
      <c r="L66" s="397">
        <v>0</v>
      </c>
      <c r="M66" s="397">
        <v>0</v>
      </c>
      <c r="N66" s="397">
        <v>0</v>
      </c>
      <c r="O66" s="397">
        <v>0</v>
      </c>
      <c r="P66" s="397">
        <v>0</v>
      </c>
      <c r="Q66" s="397">
        <v>0</v>
      </c>
      <c r="R66" s="397">
        <v>0</v>
      </c>
      <c r="S66" s="397">
        <v>0</v>
      </c>
      <c r="T66" s="397">
        <v>0</v>
      </c>
      <c r="U66" s="397">
        <v>0</v>
      </c>
      <c r="V66" s="397">
        <v>0</v>
      </c>
      <c r="W66" s="397">
        <v>0</v>
      </c>
      <c r="X66" s="397">
        <v>0</v>
      </c>
      <c r="Y66" s="397">
        <v>0</v>
      </c>
      <c r="Z66" s="397">
        <v>0</v>
      </c>
      <c r="AA66" s="397">
        <v>0</v>
      </c>
      <c r="AB66" s="397">
        <v>0</v>
      </c>
      <c r="AC66" s="397">
        <v>0</v>
      </c>
      <c r="AD66" s="397">
        <v>0</v>
      </c>
      <c r="AE66" s="397">
        <v>0</v>
      </c>
      <c r="AF66" s="397">
        <v>0</v>
      </c>
      <c r="AG66" s="397">
        <v>0</v>
      </c>
      <c r="AH66" s="397">
        <v>0</v>
      </c>
      <c r="AI66" s="397">
        <v>0</v>
      </c>
      <c r="AJ66" s="397">
        <v>0</v>
      </c>
      <c r="AK66" s="397">
        <v>0</v>
      </c>
      <c r="AL66" s="397">
        <v>0</v>
      </c>
      <c r="AM66" s="397">
        <v>0</v>
      </c>
      <c r="AN66" s="397">
        <v>0</v>
      </c>
      <c r="AO66" s="397">
        <v>0</v>
      </c>
      <c r="AP66" s="397">
        <v>0</v>
      </c>
      <c r="AQ66" s="397">
        <v>0</v>
      </c>
      <c r="AR66" s="397">
        <v>0</v>
      </c>
      <c r="AS66" s="397">
        <v>0</v>
      </c>
      <c r="AT66" s="397">
        <v>0</v>
      </c>
      <c r="AU66" s="397">
        <v>0</v>
      </c>
      <c r="AV66" s="397">
        <v>0</v>
      </c>
      <c r="AW66" s="397">
        <v>0</v>
      </c>
      <c r="AX66" s="397">
        <v>0</v>
      </c>
      <c r="AY66" s="397">
        <v>0</v>
      </c>
      <c r="AZ66" s="397">
        <v>0</v>
      </c>
    </row>
    <row r="67" spans="1:52">
      <c r="A67" s="397">
        <v>2.1888691002862468</v>
      </c>
      <c r="B67" s="397">
        <v>2.1106160227003627</v>
      </c>
      <c r="C67" s="397">
        <v>2.3123649198468628</v>
      </c>
      <c r="D67" s="397">
        <v>2.2888346732435951</v>
      </c>
      <c r="E67" s="397">
        <v>2.4090156620975018</v>
      </c>
      <c r="F67" s="397">
        <v>1.8922933054183486</v>
      </c>
      <c r="G67" s="397">
        <v>1.8121695834603717</v>
      </c>
      <c r="H67" s="397">
        <v>1.5763070768354437</v>
      </c>
      <c r="I67" s="397">
        <v>2.0720593275673127</v>
      </c>
      <c r="J67" s="397">
        <v>2.5593746802053308</v>
      </c>
      <c r="K67" s="397">
        <v>0</v>
      </c>
      <c r="L67" s="397">
        <v>0</v>
      </c>
      <c r="M67" s="397">
        <v>0</v>
      </c>
      <c r="N67" s="397">
        <v>0</v>
      </c>
      <c r="O67" s="397">
        <v>0</v>
      </c>
      <c r="P67" s="397">
        <v>0</v>
      </c>
      <c r="Q67" s="397">
        <v>0</v>
      </c>
      <c r="R67" s="397">
        <v>0</v>
      </c>
      <c r="S67" s="397">
        <v>0</v>
      </c>
      <c r="T67" s="397">
        <v>0</v>
      </c>
      <c r="U67" s="397">
        <v>0</v>
      </c>
      <c r="V67" s="397">
        <v>0</v>
      </c>
      <c r="W67" s="397">
        <v>0</v>
      </c>
      <c r="X67" s="397">
        <v>0</v>
      </c>
      <c r="Y67" s="397">
        <v>0</v>
      </c>
      <c r="Z67" s="397">
        <v>0</v>
      </c>
      <c r="AA67" s="397">
        <v>0</v>
      </c>
      <c r="AB67" s="397">
        <v>0</v>
      </c>
      <c r="AC67" s="397">
        <v>0</v>
      </c>
      <c r="AD67" s="397">
        <v>0</v>
      </c>
      <c r="AE67" s="397">
        <v>0</v>
      </c>
      <c r="AF67" s="397">
        <v>0</v>
      </c>
      <c r="AG67" s="397">
        <v>0</v>
      </c>
      <c r="AH67" s="397">
        <v>0</v>
      </c>
      <c r="AI67" s="397">
        <v>0</v>
      </c>
      <c r="AJ67" s="397">
        <v>0</v>
      </c>
      <c r="AK67" s="397">
        <v>0</v>
      </c>
      <c r="AL67" s="397">
        <v>0</v>
      </c>
      <c r="AM67" s="397">
        <v>0</v>
      </c>
      <c r="AN67" s="397">
        <v>0</v>
      </c>
      <c r="AO67" s="397">
        <v>0</v>
      </c>
      <c r="AP67" s="397">
        <v>0</v>
      </c>
      <c r="AQ67" s="397">
        <v>0</v>
      </c>
      <c r="AR67" s="397">
        <v>0</v>
      </c>
      <c r="AS67" s="397">
        <v>0</v>
      </c>
      <c r="AT67" s="397">
        <v>0</v>
      </c>
      <c r="AU67" s="397">
        <v>0</v>
      </c>
      <c r="AV67" s="397">
        <v>0</v>
      </c>
      <c r="AW67" s="397">
        <v>0</v>
      </c>
      <c r="AX67" s="397">
        <v>0</v>
      </c>
      <c r="AY67" s="397">
        <v>0</v>
      </c>
      <c r="AZ67" s="397">
        <v>0</v>
      </c>
    </row>
    <row r="68" spans="1:52">
      <c r="A68" s="397">
        <v>2.1888691002862468</v>
      </c>
      <c r="B68" s="397">
        <v>2.192779207148658</v>
      </c>
      <c r="C68" s="397">
        <v>2.2155158435731646</v>
      </c>
      <c r="D68" s="397">
        <v>2.0154568883426935</v>
      </c>
      <c r="E68" s="397">
        <v>1.7791180967060864</v>
      </c>
      <c r="F68" s="397">
        <v>1.344152120512768</v>
      </c>
      <c r="G68" s="397">
        <v>1.6401875654108082</v>
      </c>
      <c r="H68" s="397">
        <v>1.6678076194236937</v>
      </c>
      <c r="I68" s="397">
        <v>1.8966153423049297</v>
      </c>
      <c r="J68" s="397">
        <v>2.5572413634624951</v>
      </c>
      <c r="K68" s="397">
        <v>0</v>
      </c>
      <c r="L68" s="397">
        <v>0</v>
      </c>
      <c r="M68" s="397">
        <v>0</v>
      </c>
      <c r="N68" s="397">
        <v>0</v>
      </c>
      <c r="O68" s="397">
        <v>0</v>
      </c>
      <c r="P68" s="397">
        <v>0</v>
      </c>
      <c r="Q68" s="397">
        <v>0</v>
      </c>
      <c r="R68" s="397">
        <v>0</v>
      </c>
      <c r="S68" s="397">
        <v>0</v>
      </c>
      <c r="T68" s="397">
        <v>0</v>
      </c>
      <c r="U68" s="397">
        <v>0</v>
      </c>
      <c r="V68" s="397">
        <v>0</v>
      </c>
      <c r="W68" s="397">
        <v>0</v>
      </c>
      <c r="X68" s="397">
        <v>0</v>
      </c>
      <c r="Y68" s="397">
        <v>0</v>
      </c>
      <c r="Z68" s="397">
        <v>0</v>
      </c>
      <c r="AA68" s="397">
        <v>0</v>
      </c>
      <c r="AB68" s="397">
        <v>0</v>
      </c>
      <c r="AC68" s="397">
        <v>0</v>
      </c>
      <c r="AD68" s="397">
        <v>0</v>
      </c>
      <c r="AE68" s="397">
        <v>0</v>
      </c>
      <c r="AF68" s="397">
        <v>0</v>
      </c>
      <c r="AG68" s="397">
        <v>0</v>
      </c>
      <c r="AH68" s="397">
        <v>0</v>
      </c>
      <c r="AI68" s="397">
        <v>0</v>
      </c>
      <c r="AJ68" s="397">
        <v>0</v>
      </c>
      <c r="AK68" s="397">
        <v>0</v>
      </c>
      <c r="AL68" s="397">
        <v>0</v>
      </c>
      <c r="AM68" s="397">
        <v>0</v>
      </c>
      <c r="AN68" s="397">
        <v>0</v>
      </c>
      <c r="AO68" s="397">
        <v>0</v>
      </c>
      <c r="AP68" s="397">
        <v>0</v>
      </c>
      <c r="AQ68" s="397">
        <v>0</v>
      </c>
      <c r="AR68" s="397">
        <v>0</v>
      </c>
      <c r="AS68" s="397">
        <v>0</v>
      </c>
      <c r="AT68" s="397">
        <v>0</v>
      </c>
      <c r="AU68" s="397">
        <v>0</v>
      </c>
      <c r="AV68" s="397">
        <v>0</v>
      </c>
      <c r="AW68" s="397">
        <v>0</v>
      </c>
      <c r="AX68" s="397">
        <v>0</v>
      </c>
      <c r="AY68" s="397">
        <v>0</v>
      </c>
      <c r="AZ68" s="397">
        <v>0</v>
      </c>
    </row>
    <row r="69" spans="1:52">
      <c r="A69" s="397">
        <v>2.1888691002862468</v>
      </c>
      <c r="B69" s="397">
        <v>2.2194822819137032</v>
      </c>
      <c r="C69" s="397">
        <v>2.109569809437231</v>
      </c>
      <c r="D69" s="397">
        <v>1.9935338367684112</v>
      </c>
      <c r="E69" s="397">
        <v>2.0589620267406445</v>
      </c>
      <c r="F69" s="397">
        <v>1.5898788412351046</v>
      </c>
      <c r="G69" s="397">
        <v>1.6785226702828389</v>
      </c>
      <c r="H69" s="397">
        <v>1.3759834801556281</v>
      </c>
      <c r="I69" s="397">
        <v>1.4742908269617916</v>
      </c>
      <c r="J69" s="397">
        <v>1.3481467254722337</v>
      </c>
      <c r="K69" s="397">
        <v>0</v>
      </c>
      <c r="L69" s="397">
        <v>0</v>
      </c>
      <c r="M69" s="397">
        <v>0</v>
      </c>
      <c r="N69" s="397">
        <v>0</v>
      </c>
      <c r="O69" s="397">
        <v>0</v>
      </c>
      <c r="P69" s="397">
        <v>0</v>
      </c>
      <c r="Q69" s="397">
        <v>0</v>
      </c>
      <c r="R69" s="397">
        <v>0</v>
      </c>
      <c r="S69" s="397">
        <v>0</v>
      </c>
      <c r="T69" s="397">
        <v>0</v>
      </c>
      <c r="U69" s="397">
        <v>0</v>
      </c>
      <c r="V69" s="397">
        <v>0</v>
      </c>
      <c r="W69" s="397">
        <v>0</v>
      </c>
      <c r="X69" s="397">
        <v>0</v>
      </c>
      <c r="Y69" s="397">
        <v>0</v>
      </c>
      <c r="Z69" s="397">
        <v>0</v>
      </c>
      <c r="AA69" s="397">
        <v>0</v>
      </c>
      <c r="AB69" s="397">
        <v>0</v>
      </c>
      <c r="AC69" s="397">
        <v>0</v>
      </c>
      <c r="AD69" s="397">
        <v>0</v>
      </c>
      <c r="AE69" s="397">
        <v>0</v>
      </c>
      <c r="AF69" s="397">
        <v>0</v>
      </c>
      <c r="AG69" s="397">
        <v>0</v>
      </c>
      <c r="AH69" s="397">
        <v>0</v>
      </c>
      <c r="AI69" s="397">
        <v>0</v>
      </c>
      <c r="AJ69" s="397">
        <v>0</v>
      </c>
      <c r="AK69" s="397">
        <v>0</v>
      </c>
      <c r="AL69" s="397">
        <v>0</v>
      </c>
      <c r="AM69" s="397">
        <v>0</v>
      </c>
      <c r="AN69" s="397">
        <v>0</v>
      </c>
      <c r="AO69" s="397">
        <v>0</v>
      </c>
      <c r="AP69" s="397">
        <v>0</v>
      </c>
      <c r="AQ69" s="397">
        <v>0</v>
      </c>
      <c r="AR69" s="397">
        <v>0</v>
      </c>
      <c r="AS69" s="397">
        <v>0</v>
      </c>
      <c r="AT69" s="397">
        <v>0</v>
      </c>
      <c r="AU69" s="397">
        <v>0</v>
      </c>
      <c r="AV69" s="397">
        <v>0</v>
      </c>
      <c r="AW69" s="397">
        <v>0</v>
      </c>
      <c r="AX69" s="397">
        <v>0</v>
      </c>
      <c r="AY69" s="397">
        <v>0</v>
      </c>
      <c r="AZ69" s="397">
        <v>0</v>
      </c>
    </row>
    <row r="70" spans="1:52">
      <c r="A70" s="397">
        <v>2.1888691002862468</v>
      </c>
      <c r="B70" s="397">
        <v>2.2364695368527259</v>
      </c>
      <c r="C70" s="397">
        <v>2.3242459307523049</v>
      </c>
      <c r="D70" s="397">
        <v>2.344376299036623</v>
      </c>
      <c r="E70" s="397">
        <v>2.1534681305377332</v>
      </c>
      <c r="F70" s="397">
        <v>1.8809771637915658</v>
      </c>
      <c r="G70" s="397">
        <v>2.2435758700240229</v>
      </c>
      <c r="H70" s="397">
        <v>2.5183419066303467</v>
      </c>
      <c r="I70" s="397">
        <v>2.4513473566574056</v>
      </c>
      <c r="J70" s="397">
        <v>2.3373671329160279</v>
      </c>
      <c r="K70" s="397">
        <v>0</v>
      </c>
      <c r="L70" s="397">
        <v>0</v>
      </c>
      <c r="M70" s="397">
        <v>0</v>
      </c>
      <c r="N70" s="397">
        <v>0</v>
      </c>
      <c r="O70" s="397">
        <v>0</v>
      </c>
      <c r="P70" s="397">
        <v>0</v>
      </c>
      <c r="Q70" s="397">
        <v>0</v>
      </c>
      <c r="R70" s="397">
        <v>0</v>
      </c>
      <c r="S70" s="397">
        <v>0</v>
      </c>
      <c r="T70" s="397">
        <v>0</v>
      </c>
      <c r="U70" s="397">
        <v>0</v>
      </c>
      <c r="V70" s="397">
        <v>0</v>
      </c>
      <c r="W70" s="397">
        <v>0</v>
      </c>
      <c r="X70" s="397">
        <v>0</v>
      </c>
      <c r="Y70" s="397">
        <v>0</v>
      </c>
      <c r="Z70" s="397">
        <v>0</v>
      </c>
      <c r="AA70" s="397">
        <v>0</v>
      </c>
      <c r="AB70" s="397">
        <v>0</v>
      </c>
      <c r="AC70" s="397">
        <v>0</v>
      </c>
      <c r="AD70" s="397">
        <v>0</v>
      </c>
      <c r="AE70" s="397">
        <v>0</v>
      </c>
      <c r="AF70" s="397">
        <v>0</v>
      </c>
      <c r="AG70" s="397">
        <v>0</v>
      </c>
      <c r="AH70" s="397">
        <v>0</v>
      </c>
      <c r="AI70" s="397">
        <v>0</v>
      </c>
      <c r="AJ70" s="397">
        <v>0</v>
      </c>
      <c r="AK70" s="397">
        <v>0</v>
      </c>
      <c r="AL70" s="397">
        <v>0</v>
      </c>
      <c r="AM70" s="397">
        <v>0</v>
      </c>
      <c r="AN70" s="397">
        <v>0</v>
      </c>
      <c r="AO70" s="397">
        <v>0</v>
      </c>
      <c r="AP70" s="397">
        <v>0</v>
      </c>
      <c r="AQ70" s="397">
        <v>0</v>
      </c>
      <c r="AR70" s="397">
        <v>0</v>
      </c>
      <c r="AS70" s="397">
        <v>0</v>
      </c>
      <c r="AT70" s="397">
        <v>0</v>
      </c>
      <c r="AU70" s="397">
        <v>0</v>
      </c>
      <c r="AV70" s="397">
        <v>0</v>
      </c>
      <c r="AW70" s="397">
        <v>0</v>
      </c>
      <c r="AX70" s="397">
        <v>0</v>
      </c>
      <c r="AY70" s="397">
        <v>0</v>
      </c>
      <c r="AZ70" s="397">
        <v>0</v>
      </c>
    </row>
    <row r="71" spans="1:52">
      <c r="A71" s="397">
        <v>2.1888691002862468</v>
      </c>
      <c r="B71" s="397">
        <v>2.0861390160643949</v>
      </c>
      <c r="C71" s="397">
        <v>2.061164795228295</v>
      </c>
      <c r="D71" s="397">
        <v>2.1342563108526487</v>
      </c>
      <c r="E71" s="397">
        <v>2.1177107131196413</v>
      </c>
      <c r="F71" s="397">
        <v>1.6058392979502163</v>
      </c>
      <c r="G71" s="397">
        <v>1.6083834679726252</v>
      </c>
      <c r="H71" s="397">
        <v>1.3224832984730515</v>
      </c>
      <c r="I71" s="397">
        <v>1.1940656002500711</v>
      </c>
      <c r="J71" s="397">
        <v>1.1050393337931548</v>
      </c>
      <c r="K71" s="397">
        <v>0</v>
      </c>
      <c r="L71" s="397">
        <v>0</v>
      </c>
      <c r="M71" s="397">
        <v>0</v>
      </c>
      <c r="N71" s="397">
        <v>0</v>
      </c>
      <c r="O71" s="397">
        <v>0</v>
      </c>
      <c r="P71" s="397">
        <v>0</v>
      </c>
      <c r="Q71" s="397">
        <v>0</v>
      </c>
      <c r="R71" s="397">
        <v>0</v>
      </c>
      <c r="S71" s="397">
        <v>0</v>
      </c>
      <c r="T71" s="397">
        <v>0</v>
      </c>
      <c r="U71" s="397">
        <v>0</v>
      </c>
      <c r="V71" s="397">
        <v>0</v>
      </c>
      <c r="W71" s="397">
        <v>0</v>
      </c>
      <c r="X71" s="397">
        <v>0</v>
      </c>
      <c r="Y71" s="397">
        <v>0</v>
      </c>
      <c r="Z71" s="397">
        <v>0</v>
      </c>
      <c r="AA71" s="397">
        <v>0</v>
      </c>
      <c r="AB71" s="397">
        <v>0</v>
      </c>
      <c r="AC71" s="397">
        <v>0</v>
      </c>
      <c r="AD71" s="397">
        <v>0</v>
      </c>
      <c r="AE71" s="397">
        <v>0</v>
      </c>
      <c r="AF71" s="397">
        <v>0</v>
      </c>
      <c r="AG71" s="397">
        <v>0</v>
      </c>
      <c r="AH71" s="397">
        <v>0</v>
      </c>
      <c r="AI71" s="397">
        <v>0</v>
      </c>
      <c r="AJ71" s="397">
        <v>0</v>
      </c>
      <c r="AK71" s="397">
        <v>0</v>
      </c>
      <c r="AL71" s="397">
        <v>0</v>
      </c>
      <c r="AM71" s="397">
        <v>0</v>
      </c>
      <c r="AN71" s="397">
        <v>0</v>
      </c>
      <c r="AO71" s="397">
        <v>0</v>
      </c>
      <c r="AP71" s="397">
        <v>0</v>
      </c>
      <c r="AQ71" s="397">
        <v>0</v>
      </c>
      <c r="AR71" s="397">
        <v>0</v>
      </c>
      <c r="AS71" s="397">
        <v>0</v>
      </c>
      <c r="AT71" s="397">
        <v>0</v>
      </c>
      <c r="AU71" s="397">
        <v>0</v>
      </c>
      <c r="AV71" s="397">
        <v>0</v>
      </c>
      <c r="AW71" s="397">
        <v>0</v>
      </c>
      <c r="AX71" s="397">
        <v>0</v>
      </c>
      <c r="AY71" s="397">
        <v>0</v>
      </c>
      <c r="AZ71" s="397">
        <v>0</v>
      </c>
    </row>
    <row r="72" spans="1:52">
      <c r="A72" s="397">
        <v>2.1888691002862468</v>
      </c>
      <c r="B72" s="397">
        <v>2.3270648287811531</v>
      </c>
      <c r="C72" s="397">
        <v>2.3813844769638006</v>
      </c>
      <c r="D72" s="397">
        <v>2.2511246072322133</v>
      </c>
      <c r="E72" s="397">
        <v>2.3624420650438154</v>
      </c>
      <c r="F72" s="397">
        <v>1.9087877908750666</v>
      </c>
      <c r="G72" s="397">
        <v>1.7648163354860091</v>
      </c>
      <c r="H72" s="397">
        <v>1.5979344740490693</v>
      </c>
      <c r="I72" s="397">
        <v>1.402394478682687</v>
      </c>
      <c r="J72" s="397">
        <v>1.6425276348180595</v>
      </c>
      <c r="K72" s="397">
        <v>0</v>
      </c>
      <c r="L72" s="397">
        <v>0</v>
      </c>
      <c r="M72" s="397">
        <v>0</v>
      </c>
      <c r="N72" s="397">
        <v>0</v>
      </c>
      <c r="O72" s="397">
        <v>0</v>
      </c>
      <c r="P72" s="397">
        <v>0</v>
      </c>
      <c r="Q72" s="397">
        <v>0</v>
      </c>
      <c r="R72" s="397">
        <v>0</v>
      </c>
      <c r="S72" s="397">
        <v>0</v>
      </c>
      <c r="T72" s="397">
        <v>0</v>
      </c>
      <c r="U72" s="397">
        <v>0</v>
      </c>
      <c r="V72" s="397">
        <v>0</v>
      </c>
      <c r="W72" s="397">
        <v>0</v>
      </c>
      <c r="X72" s="397">
        <v>0</v>
      </c>
      <c r="Y72" s="397">
        <v>0</v>
      </c>
      <c r="Z72" s="397">
        <v>0</v>
      </c>
      <c r="AA72" s="397">
        <v>0</v>
      </c>
      <c r="AB72" s="397">
        <v>0</v>
      </c>
      <c r="AC72" s="397">
        <v>0</v>
      </c>
      <c r="AD72" s="397">
        <v>0</v>
      </c>
      <c r="AE72" s="397">
        <v>0</v>
      </c>
      <c r="AF72" s="397">
        <v>0</v>
      </c>
      <c r="AG72" s="397">
        <v>0</v>
      </c>
      <c r="AH72" s="397">
        <v>0</v>
      </c>
      <c r="AI72" s="397">
        <v>0</v>
      </c>
      <c r="AJ72" s="397">
        <v>0</v>
      </c>
      <c r="AK72" s="397">
        <v>0</v>
      </c>
      <c r="AL72" s="397">
        <v>0</v>
      </c>
      <c r="AM72" s="397">
        <v>0</v>
      </c>
      <c r="AN72" s="397">
        <v>0</v>
      </c>
      <c r="AO72" s="397">
        <v>0</v>
      </c>
      <c r="AP72" s="397">
        <v>0</v>
      </c>
      <c r="AQ72" s="397">
        <v>0</v>
      </c>
      <c r="AR72" s="397">
        <v>0</v>
      </c>
      <c r="AS72" s="397">
        <v>0</v>
      </c>
      <c r="AT72" s="397">
        <v>0</v>
      </c>
      <c r="AU72" s="397">
        <v>0</v>
      </c>
      <c r="AV72" s="397">
        <v>0</v>
      </c>
      <c r="AW72" s="397">
        <v>0</v>
      </c>
      <c r="AX72" s="397">
        <v>0</v>
      </c>
      <c r="AY72" s="397">
        <v>0</v>
      </c>
      <c r="AZ72" s="397">
        <v>0</v>
      </c>
    </row>
    <row r="73" spans="1:52">
      <c r="A73" s="397">
        <v>2.1888691002862468</v>
      </c>
      <c r="B73" s="397">
        <v>2.3467427740720721</v>
      </c>
      <c r="C73" s="397">
        <v>2.2266773358881293</v>
      </c>
      <c r="D73" s="397">
        <v>2.2619038618726135</v>
      </c>
      <c r="E73" s="397">
        <v>2.1901389196557193</v>
      </c>
      <c r="F73" s="397">
        <v>1.7549949670629703</v>
      </c>
      <c r="G73" s="397">
        <v>1.647861915527032</v>
      </c>
      <c r="H73" s="397">
        <v>1.4570425487268492</v>
      </c>
      <c r="I73" s="397">
        <v>1.8183330490398464</v>
      </c>
      <c r="J73" s="397">
        <v>1.9901624600219177</v>
      </c>
      <c r="K73" s="397">
        <v>0</v>
      </c>
      <c r="L73" s="397">
        <v>0</v>
      </c>
      <c r="M73" s="397">
        <v>0</v>
      </c>
      <c r="N73" s="397">
        <v>0</v>
      </c>
      <c r="O73" s="397">
        <v>0</v>
      </c>
      <c r="P73" s="397">
        <v>0</v>
      </c>
      <c r="Q73" s="397">
        <v>0</v>
      </c>
      <c r="R73" s="397">
        <v>0</v>
      </c>
      <c r="S73" s="397">
        <v>0</v>
      </c>
      <c r="T73" s="397">
        <v>0</v>
      </c>
      <c r="U73" s="397">
        <v>0</v>
      </c>
      <c r="V73" s="397">
        <v>0</v>
      </c>
      <c r="W73" s="397">
        <v>0</v>
      </c>
      <c r="X73" s="397">
        <v>0</v>
      </c>
      <c r="Y73" s="397">
        <v>0</v>
      </c>
      <c r="Z73" s="397">
        <v>0</v>
      </c>
      <c r="AA73" s="397">
        <v>0</v>
      </c>
      <c r="AB73" s="397">
        <v>0</v>
      </c>
      <c r="AC73" s="397">
        <v>0</v>
      </c>
      <c r="AD73" s="397">
        <v>0</v>
      </c>
      <c r="AE73" s="397">
        <v>0</v>
      </c>
      <c r="AF73" s="397">
        <v>0</v>
      </c>
      <c r="AG73" s="397">
        <v>0</v>
      </c>
      <c r="AH73" s="397">
        <v>0</v>
      </c>
      <c r="AI73" s="397">
        <v>0</v>
      </c>
      <c r="AJ73" s="397">
        <v>0</v>
      </c>
      <c r="AK73" s="397">
        <v>0</v>
      </c>
      <c r="AL73" s="397">
        <v>0</v>
      </c>
      <c r="AM73" s="397">
        <v>0</v>
      </c>
      <c r="AN73" s="397">
        <v>0</v>
      </c>
      <c r="AO73" s="397">
        <v>0</v>
      </c>
      <c r="AP73" s="397">
        <v>0</v>
      </c>
      <c r="AQ73" s="397">
        <v>0</v>
      </c>
      <c r="AR73" s="397">
        <v>0</v>
      </c>
      <c r="AS73" s="397">
        <v>0</v>
      </c>
      <c r="AT73" s="397">
        <v>0</v>
      </c>
      <c r="AU73" s="397">
        <v>0</v>
      </c>
      <c r="AV73" s="397">
        <v>0</v>
      </c>
      <c r="AW73" s="397">
        <v>0</v>
      </c>
      <c r="AX73" s="397">
        <v>0</v>
      </c>
      <c r="AY73" s="397">
        <v>0</v>
      </c>
      <c r="AZ73" s="397">
        <v>0</v>
      </c>
    </row>
    <row r="74" spans="1:52">
      <c r="A74" s="397">
        <v>2.1888691002862468</v>
      </c>
      <c r="B74" s="397">
        <v>2.0898334385540105</v>
      </c>
      <c r="C74" s="397">
        <v>2.0358679940764741</v>
      </c>
      <c r="D74" s="397">
        <v>1.7846649995900026</v>
      </c>
      <c r="E74" s="397">
        <v>1.925648250302215</v>
      </c>
      <c r="F74" s="397">
        <v>1.4470980046642941</v>
      </c>
      <c r="G74" s="397">
        <v>1.4318513108976452</v>
      </c>
      <c r="H74" s="397">
        <v>1.6009800474618319</v>
      </c>
      <c r="I74" s="397">
        <v>1.2865119814374157</v>
      </c>
      <c r="J74" s="397">
        <v>1.1216331338529946</v>
      </c>
      <c r="K74" s="397">
        <v>0</v>
      </c>
      <c r="L74" s="397">
        <v>0</v>
      </c>
      <c r="M74" s="397">
        <v>0</v>
      </c>
      <c r="N74" s="397">
        <v>0</v>
      </c>
      <c r="O74" s="397">
        <v>0</v>
      </c>
      <c r="P74" s="397">
        <v>0</v>
      </c>
      <c r="Q74" s="397">
        <v>0</v>
      </c>
      <c r="R74" s="397">
        <v>0</v>
      </c>
      <c r="S74" s="397">
        <v>0</v>
      </c>
      <c r="T74" s="397">
        <v>0</v>
      </c>
      <c r="U74" s="397">
        <v>0</v>
      </c>
      <c r="V74" s="397">
        <v>0</v>
      </c>
      <c r="W74" s="397">
        <v>0</v>
      </c>
      <c r="X74" s="397">
        <v>0</v>
      </c>
      <c r="Y74" s="397">
        <v>0</v>
      </c>
      <c r="Z74" s="397">
        <v>0</v>
      </c>
      <c r="AA74" s="397">
        <v>0</v>
      </c>
      <c r="AB74" s="397">
        <v>0</v>
      </c>
      <c r="AC74" s="397">
        <v>0</v>
      </c>
      <c r="AD74" s="397">
        <v>0</v>
      </c>
      <c r="AE74" s="397">
        <v>0</v>
      </c>
      <c r="AF74" s="397">
        <v>0</v>
      </c>
      <c r="AG74" s="397">
        <v>0</v>
      </c>
      <c r="AH74" s="397">
        <v>0</v>
      </c>
      <c r="AI74" s="397">
        <v>0</v>
      </c>
      <c r="AJ74" s="397">
        <v>0</v>
      </c>
      <c r="AK74" s="397">
        <v>0</v>
      </c>
      <c r="AL74" s="397">
        <v>0</v>
      </c>
      <c r="AM74" s="397">
        <v>0</v>
      </c>
      <c r="AN74" s="397">
        <v>0</v>
      </c>
      <c r="AO74" s="397">
        <v>0</v>
      </c>
      <c r="AP74" s="397">
        <v>0</v>
      </c>
      <c r="AQ74" s="397">
        <v>0</v>
      </c>
      <c r="AR74" s="397">
        <v>0</v>
      </c>
      <c r="AS74" s="397">
        <v>0</v>
      </c>
      <c r="AT74" s="397">
        <v>0</v>
      </c>
      <c r="AU74" s="397">
        <v>0</v>
      </c>
      <c r="AV74" s="397">
        <v>0</v>
      </c>
      <c r="AW74" s="397">
        <v>0</v>
      </c>
      <c r="AX74" s="397">
        <v>0</v>
      </c>
      <c r="AY74" s="397">
        <v>0</v>
      </c>
      <c r="AZ74" s="397">
        <v>0</v>
      </c>
    </row>
    <row r="75" spans="1:52">
      <c r="A75" s="397">
        <v>2.1888691002862468</v>
      </c>
      <c r="B75" s="397">
        <v>2.2871537751235622</v>
      </c>
      <c r="C75" s="397">
        <v>2.5191052989462741</v>
      </c>
      <c r="D75" s="397">
        <v>2.7491839438106989</v>
      </c>
      <c r="E75" s="397">
        <v>2.5707046421837205</v>
      </c>
      <c r="F75" s="397">
        <v>2.0642910962516683</v>
      </c>
      <c r="G75" s="397">
        <v>2.0982186926737669</v>
      </c>
      <c r="H75" s="397">
        <v>1.9669023149201126</v>
      </c>
      <c r="I75" s="397">
        <v>1.888024050403593</v>
      </c>
      <c r="J75" s="397">
        <v>2.3070440826171414</v>
      </c>
      <c r="K75" s="397">
        <v>0</v>
      </c>
      <c r="L75" s="397">
        <v>0</v>
      </c>
      <c r="M75" s="397">
        <v>0</v>
      </c>
      <c r="N75" s="397">
        <v>0</v>
      </c>
      <c r="O75" s="397">
        <v>0</v>
      </c>
      <c r="P75" s="397">
        <v>0</v>
      </c>
      <c r="Q75" s="397">
        <v>0</v>
      </c>
      <c r="R75" s="397">
        <v>0</v>
      </c>
      <c r="S75" s="397">
        <v>0</v>
      </c>
      <c r="T75" s="397">
        <v>0</v>
      </c>
      <c r="U75" s="397">
        <v>0</v>
      </c>
      <c r="V75" s="397">
        <v>0</v>
      </c>
      <c r="W75" s="397">
        <v>0</v>
      </c>
      <c r="X75" s="397">
        <v>0</v>
      </c>
      <c r="Y75" s="397">
        <v>0</v>
      </c>
      <c r="Z75" s="397">
        <v>0</v>
      </c>
      <c r="AA75" s="397">
        <v>0</v>
      </c>
      <c r="AB75" s="397">
        <v>0</v>
      </c>
      <c r="AC75" s="397">
        <v>0</v>
      </c>
      <c r="AD75" s="397">
        <v>0</v>
      </c>
      <c r="AE75" s="397">
        <v>0</v>
      </c>
      <c r="AF75" s="397">
        <v>0</v>
      </c>
      <c r="AG75" s="397">
        <v>0</v>
      </c>
      <c r="AH75" s="397">
        <v>0</v>
      </c>
      <c r="AI75" s="397">
        <v>0</v>
      </c>
      <c r="AJ75" s="397">
        <v>0</v>
      </c>
      <c r="AK75" s="397">
        <v>0</v>
      </c>
      <c r="AL75" s="397">
        <v>0</v>
      </c>
      <c r="AM75" s="397">
        <v>0</v>
      </c>
      <c r="AN75" s="397">
        <v>0</v>
      </c>
      <c r="AO75" s="397">
        <v>0</v>
      </c>
      <c r="AP75" s="397">
        <v>0</v>
      </c>
      <c r="AQ75" s="397">
        <v>0</v>
      </c>
      <c r="AR75" s="397">
        <v>0</v>
      </c>
      <c r="AS75" s="397">
        <v>0</v>
      </c>
      <c r="AT75" s="397">
        <v>0</v>
      </c>
      <c r="AU75" s="397">
        <v>0</v>
      </c>
      <c r="AV75" s="397">
        <v>0</v>
      </c>
      <c r="AW75" s="397">
        <v>0</v>
      </c>
      <c r="AX75" s="397">
        <v>0</v>
      </c>
      <c r="AY75" s="397">
        <v>0</v>
      </c>
      <c r="AZ75" s="397">
        <v>0</v>
      </c>
    </row>
    <row r="76" spans="1:52">
      <c r="A76" s="397">
        <v>2.1888691002862468</v>
      </c>
      <c r="B76" s="397">
        <v>2.1166042439323771</v>
      </c>
      <c r="C76" s="397">
        <v>2.1587034738915793</v>
      </c>
      <c r="D76" s="397">
        <v>2.2487399663831398</v>
      </c>
      <c r="E76" s="397">
        <v>2.1736086833411803</v>
      </c>
      <c r="F76" s="397">
        <v>1.8796968881456799</v>
      </c>
      <c r="G76" s="397">
        <v>2.0072701931331824</v>
      </c>
      <c r="H76" s="397">
        <v>1.9943719651259222</v>
      </c>
      <c r="I76" s="397">
        <v>1.7871574484285513</v>
      </c>
      <c r="J76" s="397">
        <v>1.7749924523200145</v>
      </c>
      <c r="K76" s="397">
        <v>0</v>
      </c>
      <c r="L76" s="397">
        <v>0</v>
      </c>
      <c r="M76" s="397">
        <v>0</v>
      </c>
      <c r="N76" s="397">
        <v>0</v>
      </c>
      <c r="O76" s="397">
        <v>0</v>
      </c>
      <c r="P76" s="397">
        <v>0</v>
      </c>
      <c r="Q76" s="397">
        <v>0</v>
      </c>
      <c r="R76" s="397">
        <v>0</v>
      </c>
      <c r="S76" s="397">
        <v>0</v>
      </c>
      <c r="T76" s="397">
        <v>0</v>
      </c>
      <c r="U76" s="397">
        <v>0</v>
      </c>
      <c r="V76" s="397">
        <v>0</v>
      </c>
      <c r="W76" s="397">
        <v>0</v>
      </c>
      <c r="X76" s="397">
        <v>0</v>
      </c>
      <c r="Y76" s="397">
        <v>0</v>
      </c>
      <c r="Z76" s="397">
        <v>0</v>
      </c>
      <c r="AA76" s="397">
        <v>0</v>
      </c>
      <c r="AB76" s="397">
        <v>0</v>
      </c>
      <c r="AC76" s="397">
        <v>0</v>
      </c>
      <c r="AD76" s="397">
        <v>0</v>
      </c>
      <c r="AE76" s="397">
        <v>0</v>
      </c>
      <c r="AF76" s="397">
        <v>0</v>
      </c>
      <c r="AG76" s="397">
        <v>0</v>
      </c>
      <c r="AH76" s="397">
        <v>0</v>
      </c>
      <c r="AI76" s="397">
        <v>0</v>
      </c>
      <c r="AJ76" s="397">
        <v>0</v>
      </c>
      <c r="AK76" s="397">
        <v>0</v>
      </c>
      <c r="AL76" s="397">
        <v>0</v>
      </c>
      <c r="AM76" s="397">
        <v>0</v>
      </c>
      <c r="AN76" s="397">
        <v>0</v>
      </c>
      <c r="AO76" s="397">
        <v>0</v>
      </c>
      <c r="AP76" s="397">
        <v>0</v>
      </c>
      <c r="AQ76" s="397">
        <v>0</v>
      </c>
      <c r="AR76" s="397">
        <v>0</v>
      </c>
      <c r="AS76" s="397">
        <v>0</v>
      </c>
      <c r="AT76" s="397">
        <v>0</v>
      </c>
      <c r="AU76" s="397">
        <v>0</v>
      </c>
      <c r="AV76" s="397">
        <v>0</v>
      </c>
      <c r="AW76" s="397">
        <v>0</v>
      </c>
      <c r="AX76" s="397">
        <v>0</v>
      </c>
      <c r="AY76" s="397">
        <v>0</v>
      </c>
      <c r="AZ76" s="397">
        <v>0</v>
      </c>
    </row>
    <row r="77" spans="1:52">
      <c r="A77" s="397">
        <v>2.1888691002862468</v>
      </c>
      <c r="B77" s="397">
        <v>2.0521623639330797</v>
      </c>
      <c r="C77" s="397">
        <v>2.2600983561695562</v>
      </c>
      <c r="D77" s="397">
        <v>2.2347424284121313</v>
      </c>
      <c r="E77" s="397">
        <v>2.0106586883112731</v>
      </c>
      <c r="F77" s="397">
        <v>1.4949614659446211</v>
      </c>
      <c r="G77" s="397">
        <v>1.4459434941036464</v>
      </c>
      <c r="H77" s="397">
        <v>1.1716643923670347</v>
      </c>
      <c r="I77" s="397">
        <v>1.1693183934646401</v>
      </c>
      <c r="J77" s="397">
        <v>0.98391902836419909</v>
      </c>
      <c r="K77" s="397">
        <v>0</v>
      </c>
      <c r="L77" s="397">
        <v>0</v>
      </c>
      <c r="M77" s="397">
        <v>0</v>
      </c>
      <c r="N77" s="397">
        <v>0</v>
      </c>
      <c r="O77" s="397">
        <v>0</v>
      </c>
      <c r="P77" s="397">
        <v>0</v>
      </c>
      <c r="Q77" s="397">
        <v>0</v>
      </c>
      <c r="R77" s="397">
        <v>0</v>
      </c>
      <c r="S77" s="397">
        <v>0</v>
      </c>
      <c r="T77" s="397">
        <v>0</v>
      </c>
      <c r="U77" s="397">
        <v>0</v>
      </c>
      <c r="V77" s="397">
        <v>0</v>
      </c>
      <c r="W77" s="397">
        <v>0</v>
      </c>
      <c r="X77" s="397">
        <v>0</v>
      </c>
      <c r="Y77" s="397">
        <v>0</v>
      </c>
      <c r="Z77" s="397">
        <v>0</v>
      </c>
      <c r="AA77" s="53">
        <v>0</v>
      </c>
      <c r="AB77" s="397">
        <v>0</v>
      </c>
      <c r="AC77" s="397">
        <v>0</v>
      </c>
      <c r="AD77" s="397">
        <v>0</v>
      </c>
      <c r="AE77" s="397">
        <v>0</v>
      </c>
      <c r="AF77" s="397">
        <v>0</v>
      </c>
      <c r="AG77" s="397">
        <v>0</v>
      </c>
      <c r="AH77" s="397">
        <v>0</v>
      </c>
      <c r="AI77" s="397">
        <v>0</v>
      </c>
      <c r="AJ77" s="397">
        <v>0</v>
      </c>
      <c r="AK77" s="397">
        <v>0</v>
      </c>
      <c r="AL77" s="397">
        <v>0</v>
      </c>
      <c r="AM77" s="397">
        <v>0</v>
      </c>
      <c r="AN77" s="397">
        <v>0</v>
      </c>
      <c r="AO77" s="397">
        <v>0</v>
      </c>
      <c r="AP77" s="397">
        <v>0</v>
      </c>
      <c r="AQ77" s="397">
        <v>0</v>
      </c>
      <c r="AR77" s="397">
        <v>0</v>
      </c>
      <c r="AS77" s="397">
        <v>0</v>
      </c>
      <c r="AT77" s="397">
        <v>0</v>
      </c>
      <c r="AU77" s="397">
        <v>0</v>
      </c>
      <c r="AV77" s="397">
        <v>0</v>
      </c>
      <c r="AW77" s="397">
        <v>0</v>
      </c>
      <c r="AX77" s="397">
        <v>0</v>
      </c>
      <c r="AY77" s="397">
        <v>0</v>
      </c>
      <c r="AZ77" s="397">
        <v>0</v>
      </c>
    </row>
    <row r="78" spans="1:52">
      <c r="A78" s="397">
        <v>2.1888691002862468</v>
      </c>
      <c r="B78" s="397">
        <v>2.0459691192032614</v>
      </c>
      <c r="C78" s="397">
        <v>2.0308807371554627</v>
      </c>
      <c r="D78" s="397">
        <v>2.087321701124639</v>
      </c>
      <c r="E78" s="397">
        <v>2.1755399652114864</v>
      </c>
      <c r="F78" s="397">
        <v>1.6824188642706821</v>
      </c>
      <c r="G78" s="397">
        <v>1.9181692339443792</v>
      </c>
      <c r="H78" s="397">
        <v>1.9737801773796972</v>
      </c>
      <c r="I78" s="397">
        <v>1.9368107252491189</v>
      </c>
      <c r="J78" s="397">
        <v>1.8581549514711038</v>
      </c>
      <c r="K78" s="397">
        <v>0</v>
      </c>
      <c r="L78" s="397">
        <v>0</v>
      </c>
      <c r="M78" s="397">
        <v>0</v>
      </c>
      <c r="N78" s="397">
        <v>0</v>
      </c>
      <c r="O78" s="397">
        <v>0</v>
      </c>
      <c r="P78" s="397">
        <v>0</v>
      </c>
      <c r="Q78" s="397">
        <v>0</v>
      </c>
      <c r="R78" s="397">
        <v>0</v>
      </c>
      <c r="S78" s="397">
        <v>0</v>
      </c>
      <c r="T78" s="397">
        <v>0</v>
      </c>
      <c r="U78" s="397">
        <v>0</v>
      </c>
      <c r="V78" s="397">
        <v>0</v>
      </c>
      <c r="W78" s="397">
        <v>0</v>
      </c>
      <c r="X78" s="397">
        <v>0</v>
      </c>
      <c r="Y78" s="397">
        <v>0</v>
      </c>
      <c r="Z78" s="397">
        <v>0</v>
      </c>
      <c r="AA78" s="397">
        <v>0</v>
      </c>
      <c r="AB78" s="397">
        <v>0</v>
      </c>
      <c r="AC78" s="397">
        <v>0</v>
      </c>
      <c r="AD78" s="397">
        <v>0</v>
      </c>
      <c r="AE78" s="397">
        <v>0</v>
      </c>
      <c r="AF78" s="397">
        <v>0</v>
      </c>
      <c r="AG78" s="397">
        <v>0</v>
      </c>
      <c r="AH78" s="397">
        <v>0</v>
      </c>
      <c r="AI78" s="397">
        <v>0</v>
      </c>
      <c r="AJ78" s="397">
        <v>0</v>
      </c>
      <c r="AK78" s="397">
        <v>0</v>
      </c>
      <c r="AL78" s="397">
        <v>0</v>
      </c>
      <c r="AM78" s="397">
        <v>0</v>
      </c>
      <c r="AN78" s="397">
        <v>0</v>
      </c>
      <c r="AO78" s="397">
        <v>0</v>
      </c>
      <c r="AP78" s="397">
        <v>0</v>
      </c>
      <c r="AQ78" s="397">
        <v>0</v>
      </c>
      <c r="AR78" s="397">
        <v>0</v>
      </c>
      <c r="AS78" s="397">
        <v>0</v>
      </c>
      <c r="AT78" s="397">
        <v>0</v>
      </c>
      <c r="AU78" s="397">
        <v>0</v>
      </c>
      <c r="AV78" s="397">
        <v>0</v>
      </c>
      <c r="AW78" s="397">
        <v>0</v>
      </c>
      <c r="AX78" s="397">
        <v>0</v>
      </c>
      <c r="AY78" s="397">
        <v>0</v>
      </c>
      <c r="AZ78" s="397">
        <v>0</v>
      </c>
    </row>
    <row r="79" spans="1:52">
      <c r="A79" s="397">
        <v>2.1888691002862468</v>
      </c>
      <c r="B79" s="397">
        <v>2.1770721358220029</v>
      </c>
      <c r="C79" s="397">
        <v>2.2994685214827264</v>
      </c>
      <c r="D79" s="397">
        <v>2.3256675551044457</v>
      </c>
      <c r="E79" s="397">
        <v>2.2447632965856203</v>
      </c>
      <c r="F79" s="397">
        <v>1.6487732737101068</v>
      </c>
      <c r="G79" s="397">
        <v>1.726288661176167</v>
      </c>
      <c r="H79" s="397">
        <v>1.689026079239045</v>
      </c>
      <c r="I79" s="397">
        <v>1.6415032747998444</v>
      </c>
      <c r="J79" s="397">
        <v>1.5370274323480173</v>
      </c>
      <c r="K79" s="397">
        <v>0</v>
      </c>
      <c r="L79" s="397">
        <v>0</v>
      </c>
      <c r="M79" s="397">
        <v>0</v>
      </c>
      <c r="N79" s="397">
        <v>0</v>
      </c>
      <c r="O79" s="397">
        <v>0</v>
      </c>
      <c r="P79" s="397">
        <v>0</v>
      </c>
      <c r="Q79" s="397">
        <v>0</v>
      </c>
      <c r="R79" s="397">
        <v>0</v>
      </c>
      <c r="S79" s="397">
        <v>0</v>
      </c>
      <c r="T79" s="397">
        <v>0</v>
      </c>
      <c r="U79" s="397">
        <v>0</v>
      </c>
      <c r="V79" s="397">
        <v>0</v>
      </c>
      <c r="W79" s="397">
        <v>0</v>
      </c>
      <c r="X79" s="397">
        <v>0</v>
      </c>
      <c r="Y79" s="397">
        <v>0</v>
      </c>
      <c r="Z79" s="397">
        <v>0</v>
      </c>
      <c r="AA79" s="397">
        <v>0</v>
      </c>
      <c r="AB79" s="397">
        <v>0</v>
      </c>
      <c r="AC79" s="397">
        <v>0</v>
      </c>
      <c r="AD79" s="397">
        <v>0</v>
      </c>
      <c r="AE79" s="397">
        <v>0</v>
      </c>
      <c r="AF79" s="397">
        <v>0</v>
      </c>
      <c r="AG79" s="397">
        <v>0</v>
      </c>
      <c r="AH79" s="397">
        <v>0</v>
      </c>
      <c r="AI79" s="397">
        <v>0</v>
      </c>
      <c r="AJ79" s="397">
        <v>0</v>
      </c>
      <c r="AK79" s="397">
        <v>0</v>
      </c>
      <c r="AL79" s="397">
        <v>0</v>
      </c>
      <c r="AM79" s="397">
        <v>0</v>
      </c>
      <c r="AN79" s="397">
        <v>0</v>
      </c>
      <c r="AO79" s="397">
        <v>0</v>
      </c>
      <c r="AP79" s="397">
        <v>0</v>
      </c>
      <c r="AQ79" s="397">
        <v>0</v>
      </c>
      <c r="AR79" s="397">
        <v>0</v>
      </c>
      <c r="AS79" s="397">
        <v>0</v>
      </c>
      <c r="AT79" s="397">
        <v>0</v>
      </c>
      <c r="AU79" s="397">
        <v>0</v>
      </c>
      <c r="AV79" s="397">
        <v>0</v>
      </c>
      <c r="AW79" s="397">
        <v>0</v>
      </c>
      <c r="AX79" s="397">
        <v>0</v>
      </c>
      <c r="AY79" s="397">
        <v>0</v>
      </c>
      <c r="AZ79" s="397">
        <v>0</v>
      </c>
    </row>
    <row r="80" spans="1:52">
      <c r="A80" s="397">
        <v>2.1888691002862468</v>
      </c>
      <c r="B80" s="397">
        <v>2.0604022515268996</v>
      </c>
      <c r="C80" s="397">
        <v>1.9576360302217861</v>
      </c>
      <c r="D80" s="397">
        <v>1.7707998709338726</v>
      </c>
      <c r="E80" s="397">
        <v>1.6713952585327534</v>
      </c>
      <c r="F80" s="397">
        <v>1.4467621479112112</v>
      </c>
      <c r="G80" s="397">
        <v>1.6022271961815742</v>
      </c>
      <c r="H80" s="397">
        <v>1.644882681614166</v>
      </c>
      <c r="I80" s="397">
        <v>1.5770806798678827</v>
      </c>
      <c r="J80" s="397">
        <v>1.310962134427061</v>
      </c>
      <c r="K80" s="397">
        <v>0</v>
      </c>
      <c r="L80" s="397">
        <v>0</v>
      </c>
      <c r="M80" s="397">
        <v>0</v>
      </c>
      <c r="N80" s="397">
        <v>0</v>
      </c>
      <c r="O80" s="397">
        <v>0</v>
      </c>
      <c r="P80" s="397">
        <v>0</v>
      </c>
      <c r="Q80" s="397">
        <v>0</v>
      </c>
      <c r="R80" s="397">
        <v>0</v>
      </c>
      <c r="S80" s="397">
        <v>0</v>
      </c>
      <c r="T80" s="397">
        <v>0</v>
      </c>
      <c r="U80" s="397">
        <v>0</v>
      </c>
      <c r="V80" s="397">
        <v>0</v>
      </c>
      <c r="W80" s="397">
        <v>0</v>
      </c>
      <c r="X80" s="397">
        <v>0</v>
      </c>
      <c r="Y80" s="397">
        <v>0</v>
      </c>
      <c r="Z80" s="397">
        <v>0</v>
      </c>
      <c r="AA80" s="397">
        <v>0</v>
      </c>
      <c r="AB80" s="397">
        <v>0</v>
      </c>
      <c r="AC80" s="397">
        <v>0</v>
      </c>
      <c r="AD80" s="397">
        <v>0</v>
      </c>
      <c r="AE80" s="397">
        <v>0</v>
      </c>
      <c r="AF80" s="397">
        <v>0</v>
      </c>
      <c r="AG80" s="397">
        <v>0</v>
      </c>
      <c r="AH80" s="397">
        <v>0</v>
      </c>
      <c r="AI80" s="397">
        <v>0</v>
      </c>
      <c r="AJ80" s="397">
        <v>0</v>
      </c>
      <c r="AK80" s="397">
        <v>0</v>
      </c>
      <c r="AL80" s="397">
        <v>0</v>
      </c>
      <c r="AM80" s="397">
        <v>0</v>
      </c>
      <c r="AN80" s="397">
        <v>0</v>
      </c>
      <c r="AO80" s="397">
        <v>0</v>
      </c>
      <c r="AP80" s="397">
        <v>0</v>
      </c>
      <c r="AQ80" s="397">
        <v>0</v>
      </c>
      <c r="AR80" s="397">
        <v>0</v>
      </c>
      <c r="AS80" s="397">
        <v>0</v>
      </c>
      <c r="AT80" s="397">
        <v>0</v>
      </c>
      <c r="AU80" s="397">
        <v>0</v>
      </c>
      <c r="AV80" s="397">
        <v>0</v>
      </c>
      <c r="AW80" s="397">
        <v>0</v>
      </c>
      <c r="AX80" s="397">
        <v>0</v>
      </c>
      <c r="AY80" s="397">
        <v>0</v>
      </c>
      <c r="AZ80" s="397">
        <v>0</v>
      </c>
    </row>
    <row r="81" spans="1:55">
      <c r="A81" s="397">
        <v>2.1888691002862468</v>
      </c>
      <c r="B81" s="397">
        <v>2.1377269039662439</v>
      </c>
      <c r="C81" s="397">
        <v>2.1992568764869111</v>
      </c>
      <c r="D81" s="397">
        <v>2.0298034007121148</v>
      </c>
      <c r="E81" s="397">
        <v>2.1026326617106177</v>
      </c>
      <c r="F81" s="397">
        <v>1.5884450482945678</v>
      </c>
      <c r="G81" s="397">
        <v>1.493424735642483</v>
      </c>
      <c r="H81" s="397">
        <v>1.2922722280224588</v>
      </c>
      <c r="I81" s="397">
        <v>1.4267486891664998</v>
      </c>
      <c r="J81" s="397">
        <v>1.5659152296185446</v>
      </c>
      <c r="K81" s="397">
        <v>0</v>
      </c>
      <c r="L81" s="397">
        <v>0</v>
      </c>
      <c r="M81" s="397">
        <v>0</v>
      </c>
      <c r="N81" s="397">
        <v>0</v>
      </c>
      <c r="O81" s="397">
        <v>0</v>
      </c>
      <c r="P81" s="397">
        <v>0</v>
      </c>
      <c r="Q81" s="397">
        <v>0</v>
      </c>
      <c r="R81" s="397">
        <v>0</v>
      </c>
      <c r="S81" s="397">
        <v>0</v>
      </c>
      <c r="T81" s="397">
        <v>0</v>
      </c>
      <c r="U81" s="397">
        <v>0</v>
      </c>
      <c r="V81" s="397">
        <v>0</v>
      </c>
      <c r="W81" s="397">
        <v>0</v>
      </c>
      <c r="X81" s="397">
        <v>0</v>
      </c>
      <c r="Y81" s="397">
        <v>0</v>
      </c>
      <c r="Z81" s="397">
        <v>0</v>
      </c>
      <c r="AA81" s="397">
        <v>0</v>
      </c>
      <c r="AB81" s="397">
        <v>0</v>
      </c>
      <c r="AC81" s="397">
        <v>0</v>
      </c>
      <c r="AD81" s="397">
        <v>0</v>
      </c>
      <c r="AE81" s="397">
        <v>0</v>
      </c>
      <c r="AF81" s="397">
        <v>0</v>
      </c>
      <c r="AG81" s="397">
        <v>0</v>
      </c>
      <c r="AH81" s="397">
        <v>0</v>
      </c>
      <c r="AI81" s="397">
        <v>0</v>
      </c>
      <c r="AJ81" s="397">
        <v>0</v>
      </c>
      <c r="AK81" s="397">
        <v>0</v>
      </c>
      <c r="AL81" s="397">
        <v>0</v>
      </c>
      <c r="AM81" s="397">
        <v>0</v>
      </c>
      <c r="AN81" s="397">
        <v>0</v>
      </c>
      <c r="AO81" s="397">
        <v>0</v>
      </c>
      <c r="AP81" s="397">
        <v>0</v>
      </c>
      <c r="AQ81" s="397">
        <v>0</v>
      </c>
      <c r="AR81" s="397">
        <v>0</v>
      </c>
      <c r="AS81" s="397">
        <v>0</v>
      </c>
      <c r="AT81" s="397">
        <v>0</v>
      </c>
      <c r="AU81" s="397">
        <v>0</v>
      </c>
      <c r="AV81" s="397">
        <v>0</v>
      </c>
      <c r="AW81" s="397">
        <v>0</v>
      </c>
      <c r="AX81" s="397">
        <v>0</v>
      </c>
      <c r="AY81" s="397">
        <v>0</v>
      </c>
      <c r="AZ81" s="397">
        <v>0</v>
      </c>
    </row>
    <row r="82" spans="1:55">
      <c r="A82" s="397">
        <v>2.1888691002862468</v>
      </c>
      <c r="B82" s="397">
        <v>2.2368774792025752</v>
      </c>
      <c r="C82" s="397">
        <v>2.2239150402299144</v>
      </c>
      <c r="D82" s="397">
        <v>2.2769744266616807</v>
      </c>
      <c r="E82" s="397">
        <v>2.3227896895621942</v>
      </c>
      <c r="F82" s="397">
        <v>1.5954161620444893</v>
      </c>
      <c r="G82" s="397">
        <v>1.5971026470326373</v>
      </c>
      <c r="H82" s="397">
        <v>1.6079622559362063</v>
      </c>
      <c r="I82" s="397">
        <v>1.3618401180953852</v>
      </c>
      <c r="J82" s="397">
        <v>1.2375464560225027</v>
      </c>
      <c r="K82" s="397">
        <v>0</v>
      </c>
      <c r="L82" s="397">
        <v>0</v>
      </c>
      <c r="M82" s="397">
        <v>0</v>
      </c>
      <c r="N82" s="397">
        <v>0</v>
      </c>
      <c r="O82" s="397">
        <v>0</v>
      </c>
      <c r="P82" s="397">
        <v>0</v>
      </c>
      <c r="Q82" s="397">
        <v>0</v>
      </c>
      <c r="R82" s="397">
        <v>0</v>
      </c>
      <c r="S82" s="397">
        <v>0</v>
      </c>
      <c r="T82" s="397">
        <v>0</v>
      </c>
      <c r="U82" s="397">
        <v>0</v>
      </c>
      <c r="V82" s="397">
        <v>0</v>
      </c>
      <c r="W82" s="397">
        <v>0</v>
      </c>
      <c r="X82" s="397">
        <v>0</v>
      </c>
      <c r="Y82" s="397">
        <v>0</v>
      </c>
      <c r="Z82" s="397">
        <v>0</v>
      </c>
      <c r="AA82" s="397">
        <v>0</v>
      </c>
      <c r="AB82" s="397">
        <v>0</v>
      </c>
      <c r="AC82" s="397">
        <v>0</v>
      </c>
      <c r="AD82" s="397">
        <v>0</v>
      </c>
      <c r="AE82" s="397">
        <v>0</v>
      </c>
      <c r="AF82" s="397">
        <v>0</v>
      </c>
      <c r="AG82" s="397">
        <v>0</v>
      </c>
      <c r="AH82" s="397">
        <v>0</v>
      </c>
      <c r="AI82" s="397">
        <v>0</v>
      </c>
      <c r="AJ82" s="397">
        <v>0</v>
      </c>
      <c r="AK82" s="397">
        <v>0</v>
      </c>
      <c r="AL82" s="397">
        <v>0</v>
      </c>
      <c r="AM82" s="397">
        <v>0</v>
      </c>
      <c r="AN82" s="397">
        <v>0</v>
      </c>
      <c r="AO82" s="397">
        <v>0</v>
      </c>
      <c r="AP82" s="397">
        <v>0</v>
      </c>
      <c r="AQ82" s="397">
        <v>0</v>
      </c>
      <c r="AR82" s="397">
        <v>0</v>
      </c>
      <c r="AS82" s="397">
        <v>0</v>
      </c>
      <c r="AT82" s="397">
        <v>0</v>
      </c>
      <c r="AU82" s="397">
        <v>0</v>
      </c>
      <c r="AV82" s="397">
        <v>0</v>
      </c>
      <c r="AW82" s="397">
        <v>0</v>
      </c>
      <c r="AX82" s="397">
        <v>0</v>
      </c>
      <c r="AY82" s="397">
        <v>0</v>
      </c>
      <c r="AZ82" s="397">
        <v>0</v>
      </c>
    </row>
    <row r="83" spans="1:55">
      <c r="A83" s="397">
        <v>2.1888691002862468</v>
      </c>
      <c r="B83" s="397">
        <v>2.227629948947246</v>
      </c>
      <c r="C83" s="397">
        <v>2.1905788012583485</v>
      </c>
      <c r="D83" s="397">
        <v>2.2190579513136726</v>
      </c>
      <c r="E83" s="397">
        <v>2.0965413430194015</v>
      </c>
      <c r="F83" s="397">
        <v>1.6450270956222048</v>
      </c>
      <c r="G83" s="397">
        <v>1.5667904336067422</v>
      </c>
      <c r="H83" s="397">
        <v>1.6953384522940456</v>
      </c>
      <c r="I83" s="397">
        <v>2.4033232418846975</v>
      </c>
      <c r="J83" s="397">
        <v>2.6318224033482882</v>
      </c>
      <c r="K83" s="397">
        <v>0</v>
      </c>
      <c r="L83" s="397">
        <v>0</v>
      </c>
      <c r="M83" s="397">
        <v>0</v>
      </c>
      <c r="N83" s="397">
        <v>0</v>
      </c>
      <c r="O83" s="397">
        <v>0</v>
      </c>
      <c r="P83" s="397">
        <v>0</v>
      </c>
      <c r="Q83" s="397">
        <v>0</v>
      </c>
      <c r="R83" s="397">
        <v>0</v>
      </c>
      <c r="S83" s="397">
        <v>0</v>
      </c>
      <c r="T83" s="397">
        <v>0</v>
      </c>
      <c r="U83" s="397">
        <v>0</v>
      </c>
      <c r="V83" s="397">
        <v>0</v>
      </c>
      <c r="W83" s="397">
        <v>0</v>
      </c>
      <c r="X83" s="397">
        <v>0</v>
      </c>
      <c r="Y83" s="397">
        <v>0</v>
      </c>
      <c r="Z83" s="397">
        <v>0</v>
      </c>
      <c r="AA83" s="397">
        <v>0</v>
      </c>
      <c r="AB83" s="397">
        <v>0</v>
      </c>
      <c r="AC83" s="397">
        <v>0</v>
      </c>
      <c r="AD83" s="397">
        <v>0</v>
      </c>
      <c r="AE83" s="397">
        <v>0</v>
      </c>
      <c r="AF83" s="397">
        <v>0</v>
      </c>
      <c r="AG83" s="397">
        <v>0</v>
      </c>
      <c r="AH83" s="397">
        <v>0</v>
      </c>
      <c r="AI83" s="397">
        <v>0</v>
      </c>
      <c r="AJ83" s="397">
        <v>0</v>
      </c>
      <c r="AK83" s="397">
        <v>0</v>
      </c>
      <c r="AL83" s="397">
        <v>0</v>
      </c>
      <c r="AM83" s="397">
        <v>0</v>
      </c>
      <c r="AN83" s="397">
        <v>0</v>
      </c>
      <c r="AO83" s="397">
        <v>0</v>
      </c>
      <c r="AP83" s="397">
        <v>0</v>
      </c>
      <c r="AQ83" s="397">
        <v>0</v>
      </c>
      <c r="AR83" s="397">
        <v>0</v>
      </c>
      <c r="AS83" s="397">
        <v>0</v>
      </c>
      <c r="AT83" s="397">
        <v>0</v>
      </c>
      <c r="AU83" s="397">
        <v>0</v>
      </c>
      <c r="AV83" s="397">
        <v>0</v>
      </c>
      <c r="AW83" s="397">
        <v>0</v>
      </c>
      <c r="AX83" s="397">
        <v>0</v>
      </c>
      <c r="AY83" s="397">
        <v>0</v>
      </c>
      <c r="AZ83" s="397">
        <v>0</v>
      </c>
    </row>
    <row r="84" spans="1:55">
      <c r="A84" s="397">
        <v>2.1888691002862468</v>
      </c>
      <c r="B84" s="397">
        <v>2.1037796305768843</v>
      </c>
      <c r="C84" s="397">
        <v>2.2633864506927983</v>
      </c>
      <c r="D84" s="397">
        <v>2.4374007378129265</v>
      </c>
      <c r="E84" s="397">
        <v>2.4603703316335892</v>
      </c>
      <c r="F84" s="397">
        <v>2.0151853001625426</v>
      </c>
      <c r="G84" s="397">
        <v>1.9971535581304021</v>
      </c>
      <c r="H84" s="397">
        <v>1.7945273190297977</v>
      </c>
      <c r="I84" s="397">
        <v>1.970476239314207</v>
      </c>
      <c r="J84" s="397">
        <v>2.271970815647705</v>
      </c>
      <c r="K84" s="397">
        <v>0</v>
      </c>
      <c r="L84" s="397">
        <v>0</v>
      </c>
      <c r="M84" s="397">
        <v>0</v>
      </c>
      <c r="N84" s="397">
        <v>0</v>
      </c>
      <c r="O84" s="397">
        <v>0</v>
      </c>
      <c r="P84" s="397">
        <v>0</v>
      </c>
      <c r="Q84" s="397">
        <v>0</v>
      </c>
      <c r="R84" s="397">
        <v>0</v>
      </c>
      <c r="S84" s="397">
        <v>0</v>
      </c>
      <c r="T84" s="397">
        <v>0</v>
      </c>
      <c r="U84" s="397">
        <v>0</v>
      </c>
      <c r="V84" s="397">
        <v>0</v>
      </c>
      <c r="W84" s="397">
        <v>0</v>
      </c>
      <c r="X84" s="397">
        <v>0</v>
      </c>
      <c r="Y84" s="397">
        <v>0</v>
      </c>
      <c r="Z84" s="397">
        <v>0</v>
      </c>
      <c r="AA84" s="397">
        <v>0</v>
      </c>
      <c r="AB84" s="397">
        <v>0</v>
      </c>
      <c r="AC84" s="397">
        <v>0</v>
      </c>
      <c r="AD84" s="397">
        <v>0</v>
      </c>
      <c r="AE84" s="397">
        <v>0</v>
      </c>
      <c r="AF84" s="397">
        <v>0</v>
      </c>
      <c r="AG84" s="397">
        <v>0</v>
      </c>
      <c r="AH84" s="397">
        <v>0</v>
      </c>
      <c r="AI84" s="397">
        <v>0</v>
      </c>
      <c r="AJ84" s="397">
        <v>0</v>
      </c>
      <c r="AK84" s="397">
        <v>0</v>
      </c>
      <c r="AL84" s="397">
        <v>0</v>
      </c>
      <c r="AM84" s="397">
        <v>0</v>
      </c>
      <c r="AN84" s="397">
        <v>0</v>
      </c>
      <c r="AO84" s="397">
        <v>0</v>
      </c>
      <c r="AP84" s="397">
        <v>0</v>
      </c>
      <c r="AQ84" s="397">
        <v>0</v>
      </c>
      <c r="AR84" s="397">
        <v>0</v>
      </c>
      <c r="AS84" s="397">
        <v>0</v>
      </c>
      <c r="AT84" s="397">
        <v>0</v>
      </c>
      <c r="AU84" s="397">
        <v>0</v>
      </c>
      <c r="AV84" s="397">
        <v>0</v>
      </c>
      <c r="AW84" s="397">
        <v>0</v>
      </c>
      <c r="AX84" s="397">
        <v>0</v>
      </c>
      <c r="AY84" s="397">
        <v>0</v>
      </c>
      <c r="AZ84" s="397">
        <v>0</v>
      </c>
    </row>
    <row r="85" spans="1:55">
      <c r="A85" s="397">
        <v>2.1888691002862468</v>
      </c>
      <c r="B85" s="397">
        <v>2.1543912413357043</v>
      </c>
      <c r="C85" s="397">
        <v>2.2521082257520071</v>
      </c>
      <c r="D85" s="397">
        <v>2.1866834076848694</v>
      </c>
      <c r="E85" s="397">
        <v>2.0556589883349705</v>
      </c>
      <c r="F85" s="397">
        <v>1.5912490782054249</v>
      </c>
      <c r="G85" s="397">
        <v>1.670246639079453</v>
      </c>
      <c r="H85" s="397">
        <v>1.8587888409408277</v>
      </c>
      <c r="I85" s="397">
        <v>2.6157704842678355</v>
      </c>
      <c r="J85" s="397">
        <v>2.4525891443776295</v>
      </c>
      <c r="K85" s="397">
        <v>0</v>
      </c>
      <c r="L85" s="397">
        <v>0</v>
      </c>
      <c r="M85" s="397">
        <v>0</v>
      </c>
      <c r="N85" s="397">
        <v>0</v>
      </c>
      <c r="O85" s="397">
        <v>0</v>
      </c>
      <c r="P85" s="397">
        <v>0</v>
      </c>
      <c r="Q85" s="397">
        <v>0</v>
      </c>
      <c r="R85" s="397">
        <v>0</v>
      </c>
      <c r="S85" s="397">
        <v>0</v>
      </c>
      <c r="T85" s="397">
        <v>0</v>
      </c>
      <c r="U85" s="397">
        <v>0</v>
      </c>
      <c r="V85" s="397">
        <v>0</v>
      </c>
      <c r="W85" s="397">
        <v>0</v>
      </c>
      <c r="X85" s="397">
        <v>0</v>
      </c>
      <c r="Y85" s="397">
        <v>0</v>
      </c>
      <c r="Z85" s="397">
        <v>0</v>
      </c>
      <c r="AA85" s="397">
        <v>0</v>
      </c>
      <c r="AB85" s="397">
        <v>0</v>
      </c>
      <c r="AC85" s="397">
        <v>0</v>
      </c>
      <c r="AD85" s="397">
        <v>0</v>
      </c>
      <c r="AE85" s="397">
        <v>0</v>
      </c>
      <c r="AF85" s="397">
        <v>0</v>
      </c>
      <c r="AG85" s="397">
        <v>0</v>
      </c>
      <c r="AH85" s="397">
        <v>0</v>
      </c>
      <c r="AI85" s="397">
        <v>0</v>
      </c>
      <c r="AJ85" s="397">
        <v>0</v>
      </c>
      <c r="AK85" s="397">
        <v>0</v>
      </c>
      <c r="AL85" s="397">
        <v>0</v>
      </c>
      <c r="AM85" s="397">
        <v>0</v>
      </c>
      <c r="AN85" s="397">
        <v>0</v>
      </c>
      <c r="AO85" s="397">
        <v>0</v>
      </c>
      <c r="AP85" s="397">
        <v>0</v>
      </c>
      <c r="AQ85" s="397">
        <v>0</v>
      </c>
      <c r="AR85" s="397">
        <v>0</v>
      </c>
      <c r="AS85" s="397">
        <v>0</v>
      </c>
      <c r="AT85" s="397">
        <v>0</v>
      </c>
      <c r="AU85" s="397">
        <v>0</v>
      </c>
      <c r="AV85" s="397">
        <v>0</v>
      </c>
      <c r="AW85" s="397">
        <v>0</v>
      </c>
      <c r="AX85" s="397">
        <v>0</v>
      </c>
      <c r="AY85" s="397">
        <v>0</v>
      </c>
      <c r="AZ85" s="397">
        <v>0</v>
      </c>
    </row>
    <row r="86" spans="1:55">
      <c r="A86" s="397">
        <v>2.1888691002862468</v>
      </c>
      <c r="B86" s="397">
        <v>2.1913314717665235</v>
      </c>
      <c r="C86" s="397">
        <v>2.1776502491122058</v>
      </c>
      <c r="D86" s="397">
        <v>2.2780949531012227</v>
      </c>
      <c r="E86" s="397">
        <v>2.1668615777845899</v>
      </c>
      <c r="F86" s="397">
        <v>1.7555732377476729</v>
      </c>
      <c r="G86" s="397">
        <v>1.5567200049347811</v>
      </c>
      <c r="H86" s="397">
        <v>1.6476604182791992</v>
      </c>
      <c r="I86" s="397">
        <v>1.7526193782441386</v>
      </c>
      <c r="J86" s="397">
        <v>1.7799785993905872</v>
      </c>
      <c r="K86" s="397">
        <v>0</v>
      </c>
      <c r="L86" s="397">
        <v>0</v>
      </c>
      <c r="M86" s="397">
        <v>0</v>
      </c>
      <c r="N86" s="397">
        <v>0</v>
      </c>
      <c r="O86" s="397">
        <v>0</v>
      </c>
      <c r="P86" s="397">
        <v>0</v>
      </c>
      <c r="Q86" s="397">
        <v>0</v>
      </c>
      <c r="R86" s="397">
        <v>0</v>
      </c>
      <c r="S86" s="397">
        <v>0</v>
      </c>
      <c r="T86" s="397">
        <v>0</v>
      </c>
      <c r="U86" s="397">
        <v>0</v>
      </c>
      <c r="V86" s="397">
        <v>0</v>
      </c>
      <c r="W86" s="397">
        <v>0</v>
      </c>
      <c r="X86" s="397">
        <v>0</v>
      </c>
      <c r="Y86" s="397">
        <v>0</v>
      </c>
      <c r="Z86" s="397">
        <v>0</v>
      </c>
      <c r="AA86" s="397">
        <v>0</v>
      </c>
      <c r="AB86" s="397">
        <v>0</v>
      </c>
      <c r="AC86" s="397">
        <v>0</v>
      </c>
      <c r="AD86" s="397">
        <v>0</v>
      </c>
      <c r="AE86" s="397">
        <v>0</v>
      </c>
      <c r="AF86" s="397">
        <v>0</v>
      </c>
      <c r="AG86" s="397">
        <v>0</v>
      </c>
      <c r="AH86" s="397">
        <v>0</v>
      </c>
      <c r="AI86" s="397">
        <v>0</v>
      </c>
      <c r="AJ86" s="397">
        <v>0</v>
      </c>
      <c r="AK86" s="397">
        <v>0</v>
      </c>
      <c r="AL86" s="397">
        <v>0</v>
      </c>
      <c r="AM86" s="397">
        <v>0</v>
      </c>
      <c r="AN86" s="397">
        <v>0</v>
      </c>
      <c r="AO86" s="397">
        <v>0</v>
      </c>
      <c r="AP86" s="397">
        <v>0</v>
      </c>
      <c r="AQ86" s="397">
        <v>0</v>
      </c>
      <c r="AR86" s="397">
        <v>0</v>
      </c>
      <c r="AS86" s="397">
        <v>0</v>
      </c>
      <c r="AT86" s="397">
        <v>0</v>
      </c>
      <c r="AU86" s="397">
        <v>0</v>
      </c>
      <c r="AV86" s="397">
        <v>0</v>
      </c>
      <c r="AW86" s="397">
        <v>0</v>
      </c>
      <c r="AX86" s="397">
        <v>0</v>
      </c>
      <c r="AY86" s="397">
        <v>0</v>
      </c>
      <c r="AZ86" s="397">
        <v>0</v>
      </c>
    </row>
    <row r="87" spans="1:55">
      <c r="A87" s="397">
        <v>2.1888691002862468</v>
      </c>
      <c r="B87" s="397">
        <v>2.1567079981288368</v>
      </c>
      <c r="C87" s="397">
        <v>2.230154710335758</v>
      </c>
      <c r="D87" s="397">
        <v>2.2404297845836485</v>
      </c>
      <c r="E87" s="397">
        <v>2.2050643218746964</v>
      </c>
      <c r="F87" s="397">
        <v>1.7851986282581609</v>
      </c>
      <c r="G87" s="397">
        <v>1.6972081798879026</v>
      </c>
      <c r="H87" s="397">
        <v>1.4182265992291099</v>
      </c>
      <c r="I87" s="397">
        <v>1.3378479597691995</v>
      </c>
      <c r="J87" s="397">
        <v>1.3752939873575711</v>
      </c>
      <c r="K87" s="397">
        <v>0</v>
      </c>
      <c r="L87" s="397">
        <v>0</v>
      </c>
      <c r="M87" s="397">
        <v>0</v>
      </c>
      <c r="N87" s="397">
        <v>0</v>
      </c>
      <c r="O87" s="397">
        <v>0</v>
      </c>
      <c r="P87" s="397">
        <v>0</v>
      </c>
      <c r="Q87" s="397">
        <v>0</v>
      </c>
      <c r="R87" s="397">
        <v>0</v>
      </c>
      <c r="S87" s="397">
        <v>0</v>
      </c>
      <c r="T87" s="397">
        <v>0</v>
      </c>
      <c r="U87" s="397">
        <v>0</v>
      </c>
      <c r="V87" s="397">
        <v>0</v>
      </c>
      <c r="W87" s="397">
        <v>0</v>
      </c>
      <c r="X87" s="397">
        <v>0</v>
      </c>
      <c r="Y87" s="397">
        <v>0</v>
      </c>
      <c r="Z87" s="397">
        <v>0</v>
      </c>
      <c r="AA87" s="397">
        <v>0</v>
      </c>
      <c r="AB87" s="397">
        <v>0</v>
      </c>
      <c r="AC87" s="397">
        <v>0</v>
      </c>
      <c r="AD87" s="397">
        <v>0</v>
      </c>
      <c r="AE87" s="397">
        <v>0</v>
      </c>
      <c r="AF87" s="397">
        <v>0</v>
      </c>
      <c r="AG87" s="397">
        <v>0</v>
      </c>
      <c r="AH87" s="397">
        <v>0</v>
      </c>
      <c r="AI87" s="397">
        <v>0</v>
      </c>
      <c r="AJ87" s="397">
        <v>0</v>
      </c>
      <c r="AK87" s="397">
        <v>0</v>
      </c>
      <c r="AL87" s="397">
        <v>0</v>
      </c>
      <c r="AM87" s="397">
        <v>0</v>
      </c>
      <c r="AN87" s="397">
        <v>0</v>
      </c>
      <c r="AO87" s="397">
        <v>0</v>
      </c>
      <c r="AP87" s="397">
        <v>0</v>
      </c>
      <c r="AQ87" s="397">
        <v>0</v>
      </c>
      <c r="AR87" s="397">
        <v>0</v>
      </c>
      <c r="AS87" s="397">
        <v>0</v>
      </c>
      <c r="AT87" s="397">
        <v>0</v>
      </c>
      <c r="AU87" s="397">
        <v>0</v>
      </c>
      <c r="AV87" s="397">
        <v>0</v>
      </c>
      <c r="AW87" s="397">
        <v>0</v>
      </c>
      <c r="AX87" s="397">
        <v>0</v>
      </c>
      <c r="AY87" s="397">
        <v>0</v>
      </c>
      <c r="AZ87" s="397">
        <v>0</v>
      </c>
    </row>
    <row r="88" spans="1:55">
      <c r="A88" s="397">
        <v>2.1888691002862468</v>
      </c>
      <c r="B88" s="397">
        <v>2.3367717320033754</v>
      </c>
      <c r="C88" s="397">
        <v>2.3005804369433398</v>
      </c>
      <c r="D88" s="397">
        <v>2.3392303405545403</v>
      </c>
      <c r="E88" s="397">
        <v>2.3910705135502859</v>
      </c>
      <c r="F88" s="397">
        <v>1.7537779080968898</v>
      </c>
      <c r="G88" s="397">
        <v>1.753283851743006</v>
      </c>
      <c r="H88" s="397">
        <v>1.7780704495575332</v>
      </c>
      <c r="I88" s="397">
        <v>1.9400866526508005</v>
      </c>
      <c r="J88" s="397">
        <v>2.1060490128718001</v>
      </c>
      <c r="K88" s="397">
        <v>0</v>
      </c>
      <c r="L88" s="397">
        <v>0</v>
      </c>
      <c r="M88" s="397">
        <v>0</v>
      </c>
      <c r="N88" s="397">
        <v>0</v>
      </c>
      <c r="O88" s="397">
        <v>0</v>
      </c>
      <c r="P88" s="397">
        <v>0</v>
      </c>
      <c r="Q88" s="397">
        <v>0</v>
      </c>
      <c r="R88" s="397">
        <v>0</v>
      </c>
      <c r="S88" s="397">
        <v>0</v>
      </c>
      <c r="T88" s="397">
        <v>0</v>
      </c>
      <c r="U88" s="397">
        <v>0</v>
      </c>
      <c r="V88" s="397">
        <v>0</v>
      </c>
      <c r="W88" s="397">
        <v>0</v>
      </c>
      <c r="X88" s="397">
        <v>0</v>
      </c>
      <c r="Y88" s="397">
        <v>0</v>
      </c>
      <c r="Z88" s="397">
        <v>0</v>
      </c>
      <c r="AA88" s="397">
        <v>0</v>
      </c>
      <c r="AB88" s="397">
        <v>0</v>
      </c>
      <c r="AC88" s="397">
        <v>0</v>
      </c>
      <c r="AD88" s="397">
        <v>0</v>
      </c>
      <c r="AE88" s="397">
        <v>0</v>
      </c>
      <c r="AF88" s="397">
        <v>0</v>
      </c>
      <c r="AG88" s="397">
        <v>0</v>
      </c>
      <c r="AH88" s="397">
        <v>0</v>
      </c>
      <c r="AI88" s="397">
        <v>0</v>
      </c>
      <c r="AJ88" s="397">
        <v>0</v>
      </c>
      <c r="AK88" s="397">
        <v>0</v>
      </c>
      <c r="AL88" s="397">
        <v>0</v>
      </c>
      <c r="AM88" s="397">
        <v>0</v>
      </c>
      <c r="AN88" s="397">
        <v>0</v>
      </c>
      <c r="AO88" s="397">
        <v>0</v>
      </c>
      <c r="AP88" s="397">
        <v>0</v>
      </c>
      <c r="AQ88" s="397">
        <v>0</v>
      </c>
      <c r="AR88" s="397">
        <v>0</v>
      </c>
      <c r="AS88" s="397">
        <v>0</v>
      </c>
      <c r="AT88" s="397">
        <v>0</v>
      </c>
      <c r="AU88" s="397">
        <v>0</v>
      </c>
      <c r="AV88" s="397">
        <v>0</v>
      </c>
      <c r="AW88" s="397">
        <v>0</v>
      </c>
      <c r="AX88" s="397">
        <v>0</v>
      </c>
      <c r="AY88" s="397">
        <v>0</v>
      </c>
      <c r="AZ88" s="397">
        <v>0</v>
      </c>
    </row>
    <row r="89" spans="1:55">
      <c r="A89" s="397">
        <v>2.1888691002862468</v>
      </c>
      <c r="B89" s="397">
        <v>2.3589962246270701</v>
      </c>
      <c r="C89" s="397">
        <v>2.4450133992791092</v>
      </c>
      <c r="D89" s="397">
        <v>2.4490941410852023</v>
      </c>
      <c r="E89" s="397">
        <v>2.4464712425942206</v>
      </c>
      <c r="F89" s="397">
        <v>2.0640123799532772</v>
      </c>
      <c r="G89" s="397">
        <v>2.1578497372607566</v>
      </c>
      <c r="H89" s="397">
        <v>2.1715274596708594</v>
      </c>
      <c r="I89" s="397">
        <v>2.1161243148005724</v>
      </c>
      <c r="J89" s="397">
        <v>2.0091204548972659</v>
      </c>
      <c r="K89" s="397">
        <v>0</v>
      </c>
      <c r="L89" s="397">
        <v>0</v>
      </c>
      <c r="M89" s="397">
        <v>0</v>
      </c>
      <c r="N89" s="397">
        <v>0</v>
      </c>
      <c r="O89" s="397">
        <v>0</v>
      </c>
      <c r="P89" s="397">
        <v>0</v>
      </c>
      <c r="Q89" s="397">
        <v>0</v>
      </c>
      <c r="R89" s="397">
        <v>0</v>
      </c>
      <c r="S89" s="397">
        <v>0</v>
      </c>
      <c r="T89" s="397">
        <v>0</v>
      </c>
      <c r="U89" s="397">
        <v>0</v>
      </c>
      <c r="V89" s="397">
        <v>0</v>
      </c>
      <c r="W89" s="397">
        <v>0</v>
      </c>
      <c r="X89" s="397">
        <v>0</v>
      </c>
      <c r="Y89" s="397">
        <v>0</v>
      </c>
      <c r="Z89" s="397">
        <v>0</v>
      </c>
      <c r="AA89" s="397">
        <v>0</v>
      </c>
      <c r="AB89" s="397">
        <v>0</v>
      </c>
      <c r="AC89" s="397">
        <v>0</v>
      </c>
      <c r="AD89" s="397">
        <v>0</v>
      </c>
      <c r="AE89" s="397">
        <v>0</v>
      </c>
      <c r="AF89" s="397">
        <v>0</v>
      </c>
      <c r="AG89" s="397">
        <v>0</v>
      </c>
      <c r="AH89" s="397">
        <v>0</v>
      </c>
      <c r="AI89" s="397">
        <v>0</v>
      </c>
      <c r="AJ89" s="397">
        <v>0</v>
      </c>
      <c r="AK89" s="397">
        <v>0</v>
      </c>
      <c r="AL89" s="397">
        <v>0</v>
      </c>
      <c r="AM89" s="397">
        <v>0</v>
      </c>
      <c r="AN89" s="397">
        <v>0</v>
      </c>
      <c r="AO89" s="397">
        <v>0</v>
      </c>
      <c r="AP89" s="397">
        <v>0</v>
      </c>
      <c r="AQ89" s="397">
        <v>0</v>
      </c>
      <c r="AR89" s="397">
        <v>0</v>
      </c>
      <c r="AS89" s="397">
        <v>0</v>
      </c>
      <c r="AT89" s="397">
        <v>0</v>
      </c>
      <c r="AU89" s="397">
        <v>0</v>
      </c>
      <c r="AV89" s="397">
        <v>0</v>
      </c>
      <c r="AW89" s="397">
        <v>0</v>
      </c>
      <c r="AX89" s="397">
        <v>0</v>
      </c>
      <c r="AY89" s="397">
        <v>0</v>
      </c>
      <c r="AZ89" s="397">
        <v>0</v>
      </c>
    </row>
    <row r="90" spans="1:55" s="53" customFormat="1">
      <c r="A90" s="397">
        <v>2.1888691002862468</v>
      </c>
      <c r="B90" s="397">
        <v>2.2212101836271607</v>
      </c>
      <c r="C90" s="397">
        <v>2.2994286689749224</v>
      </c>
      <c r="D90" s="397">
        <v>2.2989172088839807</v>
      </c>
      <c r="E90" s="397">
        <v>2.3387420435789785</v>
      </c>
      <c r="F90" s="397">
        <v>1.8899540459893991</v>
      </c>
      <c r="G90" s="397">
        <v>1.9078706407694659</v>
      </c>
      <c r="H90" s="397">
        <v>1.8006350633775539</v>
      </c>
      <c r="I90" s="397">
        <v>1.9909714880825515</v>
      </c>
      <c r="J90" s="397">
        <v>1.6675650041034833</v>
      </c>
      <c r="K90" s="397">
        <v>0</v>
      </c>
      <c r="L90" s="397">
        <v>0</v>
      </c>
      <c r="M90" s="397">
        <v>0</v>
      </c>
      <c r="N90" s="397">
        <v>0</v>
      </c>
      <c r="O90" s="397">
        <v>0</v>
      </c>
      <c r="P90" s="397">
        <v>0</v>
      </c>
      <c r="Q90" s="397">
        <v>0</v>
      </c>
      <c r="R90" s="397">
        <v>0</v>
      </c>
      <c r="S90" s="397">
        <v>0</v>
      </c>
      <c r="T90" s="397">
        <v>0</v>
      </c>
      <c r="U90" s="397">
        <v>0</v>
      </c>
      <c r="V90" s="397">
        <v>0</v>
      </c>
      <c r="W90" s="397">
        <v>0</v>
      </c>
      <c r="X90" s="397">
        <v>0</v>
      </c>
      <c r="Y90" s="397">
        <v>0</v>
      </c>
      <c r="Z90" s="397">
        <v>0</v>
      </c>
      <c r="AA90" s="397">
        <v>0</v>
      </c>
      <c r="AB90" s="397">
        <v>0</v>
      </c>
      <c r="AC90" s="397">
        <v>0</v>
      </c>
      <c r="AD90" s="397">
        <v>0</v>
      </c>
      <c r="AE90" s="397">
        <v>0</v>
      </c>
      <c r="AF90" s="397">
        <v>0</v>
      </c>
      <c r="AG90" s="397">
        <v>0</v>
      </c>
      <c r="AH90" s="397">
        <v>0</v>
      </c>
      <c r="AI90" s="397">
        <v>0</v>
      </c>
      <c r="AJ90" s="397">
        <v>0</v>
      </c>
      <c r="AK90" s="397">
        <v>0</v>
      </c>
      <c r="AL90" s="397">
        <v>0</v>
      </c>
      <c r="AM90" s="397">
        <v>0</v>
      </c>
      <c r="AN90" s="397">
        <v>0</v>
      </c>
      <c r="AO90" s="397">
        <v>0</v>
      </c>
      <c r="AP90" s="397">
        <v>0</v>
      </c>
      <c r="AQ90" s="397">
        <v>0</v>
      </c>
      <c r="AR90" s="397">
        <v>0</v>
      </c>
      <c r="AS90" s="397">
        <v>0</v>
      </c>
      <c r="AT90" s="397">
        <v>0</v>
      </c>
      <c r="AU90" s="397">
        <v>0</v>
      </c>
      <c r="AV90" s="397">
        <v>0</v>
      </c>
      <c r="AW90" s="397">
        <v>0</v>
      </c>
      <c r="AX90" s="397">
        <v>0</v>
      </c>
      <c r="AY90" s="397">
        <v>0</v>
      </c>
      <c r="AZ90" s="397">
        <v>0</v>
      </c>
      <c r="BA90" s="397"/>
      <c r="BB90" s="397"/>
      <c r="BC90" s="397"/>
    </row>
    <row r="91" spans="1:55">
      <c r="A91" s="397">
        <v>2.1888691002862468</v>
      </c>
      <c r="B91" s="397">
        <v>2.2048301339216043</v>
      </c>
      <c r="C91" s="397">
        <v>2.2612267869280509</v>
      </c>
      <c r="D91" s="397">
        <v>2.4023515764085488</v>
      </c>
      <c r="E91" s="397">
        <v>2.235220003220578</v>
      </c>
      <c r="F91" s="397">
        <v>1.9503015292066033</v>
      </c>
      <c r="G91" s="397">
        <v>1.8626653536313316</v>
      </c>
      <c r="H91" s="397">
        <v>2.026244909304098</v>
      </c>
      <c r="I91" s="397">
        <v>1.8169024583312008</v>
      </c>
      <c r="J91" s="397">
        <v>2.0245932594542855</v>
      </c>
      <c r="K91" s="397">
        <v>0</v>
      </c>
      <c r="L91" s="397">
        <v>0</v>
      </c>
      <c r="M91" s="397">
        <v>0</v>
      </c>
      <c r="N91" s="397">
        <v>0</v>
      </c>
      <c r="O91" s="397">
        <v>0</v>
      </c>
      <c r="P91" s="397">
        <v>0</v>
      </c>
      <c r="Q91" s="397">
        <v>0</v>
      </c>
      <c r="R91" s="397">
        <v>0</v>
      </c>
      <c r="S91" s="397">
        <v>0</v>
      </c>
      <c r="T91" s="397">
        <v>0</v>
      </c>
      <c r="U91" s="397">
        <v>0</v>
      </c>
      <c r="V91" s="397">
        <v>0</v>
      </c>
      <c r="W91" s="397">
        <v>0</v>
      </c>
      <c r="X91" s="397">
        <v>0</v>
      </c>
      <c r="Y91" s="397">
        <v>0</v>
      </c>
      <c r="Z91" s="397">
        <v>0</v>
      </c>
      <c r="AA91" s="397">
        <v>0</v>
      </c>
      <c r="AB91" s="397">
        <v>0</v>
      </c>
      <c r="AC91" s="397">
        <v>0</v>
      </c>
      <c r="AD91" s="397">
        <v>0</v>
      </c>
      <c r="AE91" s="397">
        <v>0</v>
      </c>
      <c r="AF91" s="397">
        <v>0</v>
      </c>
      <c r="AG91" s="397">
        <v>0</v>
      </c>
      <c r="AH91" s="397">
        <v>0</v>
      </c>
      <c r="AI91" s="397">
        <v>0</v>
      </c>
      <c r="AJ91" s="397">
        <v>0</v>
      </c>
      <c r="AK91" s="397">
        <v>0</v>
      </c>
      <c r="AL91" s="397">
        <v>0</v>
      </c>
      <c r="AM91" s="397">
        <v>0</v>
      </c>
      <c r="AN91" s="397">
        <v>0</v>
      </c>
      <c r="AO91" s="397">
        <v>0</v>
      </c>
      <c r="AP91" s="397">
        <v>0</v>
      </c>
      <c r="AQ91" s="397">
        <v>0</v>
      </c>
      <c r="AR91" s="397">
        <v>0</v>
      </c>
      <c r="AS91" s="397">
        <v>0</v>
      </c>
      <c r="AT91" s="397">
        <v>0</v>
      </c>
      <c r="AU91" s="397">
        <v>0</v>
      </c>
      <c r="AV91" s="397">
        <v>0</v>
      </c>
      <c r="AW91" s="397">
        <v>0</v>
      </c>
      <c r="AX91" s="397">
        <v>0</v>
      </c>
      <c r="AY91" s="397">
        <v>0</v>
      </c>
      <c r="AZ91" s="397">
        <v>0</v>
      </c>
    </row>
    <row r="92" spans="1:55">
      <c r="A92" s="397">
        <v>2.1888691002862468</v>
      </c>
      <c r="B92" s="397">
        <v>2.1702922996957059</v>
      </c>
      <c r="C92" s="397">
        <v>2.2087523681978598</v>
      </c>
      <c r="D92" s="397">
        <v>2.0483682608645029</v>
      </c>
      <c r="E92" s="397">
        <v>1.9544858476345699</v>
      </c>
      <c r="F92" s="397">
        <v>1.4903111435734027</v>
      </c>
      <c r="G92" s="397">
        <v>1.8201065004069199</v>
      </c>
      <c r="H92" s="397">
        <v>1.4818973131954689</v>
      </c>
      <c r="I92" s="397">
        <v>1.4212618103577903</v>
      </c>
      <c r="J92" s="397">
        <v>1.1303966318326149</v>
      </c>
      <c r="K92" s="397">
        <v>0</v>
      </c>
      <c r="L92" s="397">
        <v>0</v>
      </c>
      <c r="M92" s="397">
        <v>0</v>
      </c>
      <c r="N92" s="397">
        <v>0</v>
      </c>
      <c r="O92" s="397">
        <v>0</v>
      </c>
      <c r="P92" s="397">
        <v>0</v>
      </c>
      <c r="Q92" s="397">
        <v>0</v>
      </c>
      <c r="R92" s="397">
        <v>0</v>
      </c>
      <c r="S92" s="397">
        <v>0</v>
      </c>
      <c r="T92" s="397">
        <v>0</v>
      </c>
      <c r="U92" s="397">
        <v>0</v>
      </c>
      <c r="V92" s="397">
        <v>0</v>
      </c>
      <c r="W92" s="397">
        <v>0</v>
      </c>
      <c r="X92" s="397">
        <v>0</v>
      </c>
      <c r="Y92" s="397">
        <v>0</v>
      </c>
      <c r="Z92" s="397">
        <v>0</v>
      </c>
      <c r="AA92" s="397">
        <v>0</v>
      </c>
      <c r="AB92" s="397">
        <v>0</v>
      </c>
      <c r="AC92" s="397">
        <v>0</v>
      </c>
      <c r="AD92" s="397">
        <v>0</v>
      </c>
      <c r="AE92" s="397">
        <v>0</v>
      </c>
      <c r="AF92" s="397">
        <v>0</v>
      </c>
      <c r="AG92" s="397">
        <v>0</v>
      </c>
      <c r="AH92" s="397">
        <v>0</v>
      </c>
      <c r="AI92" s="397">
        <v>0</v>
      </c>
      <c r="AJ92" s="397">
        <v>0</v>
      </c>
      <c r="AK92" s="397">
        <v>0</v>
      </c>
      <c r="AL92" s="397">
        <v>0</v>
      </c>
      <c r="AM92" s="397">
        <v>0</v>
      </c>
      <c r="AN92" s="397">
        <v>0</v>
      </c>
      <c r="AO92" s="397">
        <v>0</v>
      </c>
      <c r="AP92" s="397">
        <v>0</v>
      </c>
      <c r="AQ92" s="397">
        <v>0</v>
      </c>
      <c r="AR92" s="397">
        <v>0</v>
      </c>
      <c r="AS92" s="397">
        <v>0</v>
      </c>
      <c r="AT92" s="397">
        <v>0</v>
      </c>
      <c r="AU92" s="397">
        <v>0</v>
      </c>
      <c r="AV92" s="397">
        <v>0</v>
      </c>
      <c r="AW92" s="397">
        <v>0</v>
      </c>
      <c r="AX92" s="397">
        <v>0</v>
      </c>
      <c r="AY92" s="397">
        <v>0</v>
      </c>
      <c r="AZ92" s="397">
        <v>0</v>
      </c>
    </row>
    <row r="93" spans="1:55">
      <c r="A93" s="397">
        <v>2.1888691002862468</v>
      </c>
      <c r="B93" s="397">
        <v>2.2524904867061397</v>
      </c>
      <c r="C93" s="397">
        <v>2.2134284631285124</v>
      </c>
      <c r="D93" s="397">
        <v>2.1334695416103298</v>
      </c>
      <c r="E93" s="397">
        <v>2.2615103248941497</v>
      </c>
      <c r="F93" s="397">
        <v>1.7000885597658717</v>
      </c>
      <c r="G93" s="397">
        <v>1.6742566409777564</v>
      </c>
      <c r="H93" s="397">
        <v>1.5819247249369377</v>
      </c>
      <c r="I93" s="397">
        <v>1.366441898743445</v>
      </c>
      <c r="J93" s="397">
        <v>1.5121239854170683</v>
      </c>
      <c r="K93" s="397">
        <v>0</v>
      </c>
      <c r="L93" s="397">
        <v>0</v>
      </c>
      <c r="M93" s="397">
        <v>0</v>
      </c>
      <c r="N93" s="397">
        <v>0</v>
      </c>
      <c r="O93" s="397">
        <v>0</v>
      </c>
      <c r="P93" s="397">
        <v>0</v>
      </c>
      <c r="Q93" s="397">
        <v>0</v>
      </c>
      <c r="R93" s="397">
        <v>0</v>
      </c>
      <c r="S93" s="397">
        <v>0</v>
      </c>
      <c r="T93" s="397">
        <v>0</v>
      </c>
      <c r="U93" s="397">
        <v>0</v>
      </c>
      <c r="V93" s="397">
        <v>0</v>
      </c>
      <c r="W93" s="397">
        <v>0</v>
      </c>
      <c r="X93" s="397">
        <v>0</v>
      </c>
      <c r="Y93" s="397">
        <v>0</v>
      </c>
      <c r="Z93" s="397">
        <v>0</v>
      </c>
      <c r="AA93" s="397">
        <v>0</v>
      </c>
      <c r="AB93" s="397">
        <v>0</v>
      </c>
      <c r="AC93" s="397">
        <v>0</v>
      </c>
      <c r="AD93" s="397">
        <v>0</v>
      </c>
      <c r="AE93" s="397">
        <v>0</v>
      </c>
      <c r="AF93" s="397">
        <v>0</v>
      </c>
      <c r="AG93" s="397">
        <v>0</v>
      </c>
      <c r="AH93" s="397">
        <v>0</v>
      </c>
      <c r="AI93" s="397">
        <v>0</v>
      </c>
      <c r="AJ93" s="397">
        <v>0</v>
      </c>
      <c r="AK93" s="397">
        <v>0</v>
      </c>
      <c r="AL93" s="397">
        <v>0</v>
      </c>
      <c r="AM93" s="397">
        <v>0</v>
      </c>
      <c r="AN93" s="397">
        <v>0</v>
      </c>
      <c r="AO93" s="397">
        <v>0</v>
      </c>
      <c r="AP93" s="397">
        <v>0</v>
      </c>
      <c r="AQ93" s="397">
        <v>0</v>
      </c>
      <c r="AR93" s="397">
        <v>0</v>
      </c>
      <c r="AS93" s="397">
        <v>0</v>
      </c>
      <c r="AT93" s="397">
        <v>0</v>
      </c>
      <c r="AU93" s="397">
        <v>0</v>
      </c>
      <c r="AV93" s="397">
        <v>0</v>
      </c>
      <c r="AW93" s="397">
        <v>0</v>
      </c>
      <c r="AX93" s="397">
        <v>0</v>
      </c>
      <c r="AY93" s="397">
        <v>0</v>
      </c>
      <c r="AZ93" s="397">
        <v>0</v>
      </c>
    </row>
    <row r="94" spans="1:55">
      <c r="A94" s="397">
        <v>2.1888691002862468</v>
      </c>
      <c r="B94" s="397">
        <v>2.2268715572384261</v>
      </c>
      <c r="C94" s="397">
        <v>2.3110948204408186</v>
      </c>
      <c r="D94" s="397">
        <v>2.2411163039521091</v>
      </c>
      <c r="E94" s="397">
        <v>2.3052610395052819</v>
      </c>
      <c r="F94" s="397">
        <v>2.0511979821615531</v>
      </c>
      <c r="G94" s="397">
        <v>1.9949196313736368</v>
      </c>
      <c r="H94" s="397">
        <v>2.2973594313820218</v>
      </c>
      <c r="I94" s="397">
        <v>2.046453225102348</v>
      </c>
      <c r="J94" s="397">
        <v>2.0704585875130284</v>
      </c>
      <c r="K94" s="397">
        <v>0</v>
      </c>
      <c r="L94" s="397">
        <v>0</v>
      </c>
      <c r="M94" s="397">
        <v>0</v>
      </c>
      <c r="N94" s="397">
        <v>0</v>
      </c>
      <c r="O94" s="397">
        <v>0</v>
      </c>
      <c r="P94" s="397">
        <v>0</v>
      </c>
      <c r="Q94" s="397">
        <v>0</v>
      </c>
      <c r="R94" s="397">
        <v>0</v>
      </c>
      <c r="S94" s="397">
        <v>0</v>
      </c>
      <c r="T94" s="397">
        <v>0</v>
      </c>
      <c r="U94" s="397">
        <v>0</v>
      </c>
      <c r="V94" s="397">
        <v>0</v>
      </c>
      <c r="W94" s="397">
        <v>0</v>
      </c>
      <c r="X94" s="397">
        <v>0</v>
      </c>
      <c r="Y94" s="397">
        <v>0</v>
      </c>
      <c r="Z94" s="397">
        <v>0</v>
      </c>
      <c r="AA94" s="397">
        <v>0</v>
      </c>
      <c r="AB94" s="397">
        <v>0</v>
      </c>
      <c r="AC94" s="397">
        <v>0</v>
      </c>
      <c r="AD94" s="397">
        <v>0</v>
      </c>
      <c r="AE94" s="397">
        <v>0</v>
      </c>
      <c r="AF94" s="397">
        <v>0</v>
      </c>
      <c r="AG94" s="397">
        <v>0</v>
      </c>
      <c r="AH94" s="397">
        <v>0</v>
      </c>
      <c r="AI94" s="397">
        <v>0</v>
      </c>
      <c r="AJ94" s="397">
        <v>0</v>
      </c>
      <c r="AK94" s="397">
        <v>0</v>
      </c>
      <c r="AL94" s="397">
        <v>0</v>
      </c>
      <c r="AM94" s="397">
        <v>0</v>
      </c>
      <c r="AN94" s="397">
        <v>0</v>
      </c>
      <c r="AO94" s="397">
        <v>0</v>
      </c>
      <c r="AP94" s="397">
        <v>0</v>
      </c>
      <c r="AQ94" s="397">
        <v>0</v>
      </c>
      <c r="AR94" s="397">
        <v>0</v>
      </c>
      <c r="AS94" s="397">
        <v>0</v>
      </c>
      <c r="AT94" s="397">
        <v>0</v>
      </c>
      <c r="AU94" s="397">
        <v>0</v>
      </c>
      <c r="AV94" s="397">
        <v>0</v>
      </c>
      <c r="AW94" s="397">
        <v>0</v>
      </c>
      <c r="AX94" s="397">
        <v>0</v>
      </c>
      <c r="AY94" s="397">
        <v>0</v>
      </c>
      <c r="AZ94" s="397">
        <v>0</v>
      </c>
    </row>
    <row r="95" spans="1:55">
      <c r="A95" s="397">
        <v>2.1888691002862468</v>
      </c>
      <c r="B95" s="397">
        <v>2.1612272778511641</v>
      </c>
      <c r="C95" s="397">
        <v>2.1844330404371743</v>
      </c>
      <c r="D95" s="397">
        <v>2.3331546532958134</v>
      </c>
      <c r="E95" s="397">
        <v>2.1408923258782337</v>
      </c>
      <c r="F95" s="397">
        <v>1.568895706659128</v>
      </c>
      <c r="G95" s="397">
        <v>1.80121662667921</v>
      </c>
      <c r="H95" s="397">
        <v>2.1103295908086577</v>
      </c>
      <c r="I95" s="397">
        <v>1.9144942599319437</v>
      </c>
      <c r="J95" s="397">
        <v>1.9102245981361832</v>
      </c>
      <c r="K95" s="397">
        <v>0</v>
      </c>
      <c r="L95" s="397">
        <v>0</v>
      </c>
      <c r="M95" s="397">
        <v>0</v>
      </c>
      <c r="N95" s="397">
        <v>0</v>
      </c>
      <c r="O95" s="397">
        <v>0</v>
      </c>
      <c r="P95" s="397">
        <v>0</v>
      </c>
      <c r="Q95" s="397">
        <v>0</v>
      </c>
      <c r="R95" s="397">
        <v>0</v>
      </c>
      <c r="S95" s="397">
        <v>0</v>
      </c>
      <c r="T95" s="397">
        <v>0</v>
      </c>
      <c r="U95" s="397">
        <v>0</v>
      </c>
      <c r="V95" s="397">
        <v>0</v>
      </c>
      <c r="W95" s="397">
        <v>0</v>
      </c>
      <c r="X95" s="397">
        <v>0</v>
      </c>
      <c r="Y95" s="397">
        <v>0</v>
      </c>
      <c r="Z95" s="397">
        <v>0</v>
      </c>
      <c r="AA95" s="397">
        <v>0</v>
      </c>
      <c r="AB95" s="397">
        <v>0</v>
      </c>
      <c r="AC95" s="397">
        <v>0</v>
      </c>
      <c r="AD95" s="397">
        <v>0</v>
      </c>
      <c r="AE95" s="397">
        <v>0</v>
      </c>
      <c r="AF95" s="397">
        <v>0</v>
      </c>
      <c r="AG95" s="397">
        <v>0</v>
      </c>
      <c r="AH95" s="397">
        <v>0</v>
      </c>
      <c r="AI95" s="397">
        <v>0</v>
      </c>
      <c r="AJ95" s="397">
        <v>0</v>
      </c>
      <c r="AK95" s="397">
        <v>0</v>
      </c>
      <c r="AL95" s="397">
        <v>0</v>
      </c>
      <c r="AM95" s="397">
        <v>0</v>
      </c>
      <c r="AN95" s="397">
        <v>0</v>
      </c>
      <c r="AO95" s="397">
        <v>0</v>
      </c>
      <c r="AP95" s="397">
        <v>0</v>
      </c>
      <c r="AQ95" s="397">
        <v>0</v>
      </c>
      <c r="AR95" s="397">
        <v>0</v>
      </c>
      <c r="AS95" s="397">
        <v>0</v>
      </c>
      <c r="AT95" s="397">
        <v>0</v>
      </c>
      <c r="AU95" s="397">
        <v>0</v>
      </c>
      <c r="AV95" s="397">
        <v>0</v>
      </c>
      <c r="AW95" s="397">
        <v>0</v>
      </c>
      <c r="AX95" s="397">
        <v>0</v>
      </c>
      <c r="AY95" s="397">
        <v>0</v>
      </c>
      <c r="AZ95" s="397">
        <v>0</v>
      </c>
    </row>
    <row r="96" spans="1:55">
      <c r="A96" s="397">
        <v>2.1888691002862468</v>
      </c>
      <c r="B96" s="397">
        <v>2.1769564391817902</v>
      </c>
      <c r="C96" s="397">
        <v>2.170586398378838</v>
      </c>
      <c r="D96" s="397">
        <v>2.1496517594796609</v>
      </c>
      <c r="E96" s="397">
        <v>1.9273809844834964</v>
      </c>
      <c r="F96" s="397">
        <v>1.5141525371870623</v>
      </c>
      <c r="G96" s="397">
        <v>1.8091277181338234</v>
      </c>
      <c r="H96" s="397">
        <v>1.8006311363392291</v>
      </c>
      <c r="I96" s="397">
        <v>1.5129935955686709</v>
      </c>
      <c r="J96" s="397">
        <v>1.2129432901631794</v>
      </c>
      <c r="K96" s="397">
        <v>0</v>
      </c>
      <c r="L96" s="397">
        <v>0</v>
      </c>
      <c r="M96" s="397">
        <v>0</v>
      </c>
      <c r="N96" s="397">
        <v>0</v>
      </c>
      <c r="O96" s="397">
        <v>0</v>
      </c>
      <c r="P96" s="397">
        <v>0</v>
      </c>
      <c r="Q96" s="397">
        <v>0</v>
      </c>
      <c r="R96" s="397">
        <v>0</v>
      </c>
      <c r="S96" s="397">
        <v>0</v>
      </c>
      <c r="T96" s="397">
        <v>0</v>
      </c>
      <c r="U96" s="397">
        <v>0</v>
      </c>
      <c r="V96" s="397">
        <v>0</v>
      </c>
      <c r="W96" s="397">
        <v>0</v>
      </c>
      <c r="X96" s="397">
        <v>0</v>
      </c>
      <c r="Y96" s="397">
        <v>0</v>
      </c>
      <c r="Z96" s="397">
        <v>0</v>
      </c>
      <c r="AA96" s="397">
        <v>0</v>
      </c>
      <c r="AB96" s="397">
        <v>0</v>
      </c>
      <c r="AC96" s="397">
        <v>0</v>
      </c>
      <c r="AD96" s="397">
        <v>0</v>
      </c>
      <c r="AE96" s="397">
        <v>0</v>
      </c>
      <c r="AF96" s="397">
        <v>0</v>
      </c>
      <c r="AG96" s="397">
        <v>0</v>
      </c>
      <c r="AH96" s="397">
        <v>0</v>
      </c>
      <c r="AI96" s="397">
        <v>0</v>
      </c>
      <c r="AJ96" s="397">
        <v>0</v>
      </c>
      <c r="AK96" s="397">
        <v>0</v>
      </c>
      <c r="AL96" s="397">
        <v>0</v>
      </c>
      <c r="AM96" s="397">
        <v>0</v>
      </c>
      <c r="AN96" s="397">
        <v>0</v>
      </c>
      <c r="AO96" s="397">
        <v>0</v>
      </c>
      <c r="AP96" s="397">
        <v>0</v>
      </c>
      <c r="AQ96" s="397">
        <v>0</v>
      </c>
      <c r="AR96" s="397">
        <v>0</v>
      </c>
      <c r="AS96" s="397">
        <v>0</v>
      </c>
      <c r="AT96" s="397">
        <v>0</v>
      </c>
      <c r="AU96" s="397">
        <v>0</v>
      </c>
      <c r="AV96" s="397">
        <v>0</v>
      </c>
      <c r="AW96" s="397">
        <v>0</v>
      </c>
      <c r="AX96" s="397">
        <v>0</v>
      </c>
      <c r="AY96" s="397">
        <v>0</v>
      </c>
      <c r="AZ96" s="397">
        <v>0</v>
      </c>
    </row>
    <row r="97" spans="1:52">
      <c r="A97" s="397">
        <v>2.1888691002862468</v>
      </c>
      <c r="B97" s="397">
        <v>2.1025908576199663</v>
      </c>
      <c r="C97" s="397">
        <v>2.2660356851669992</v>
      </c>
      <c r="D97" s="397">
        <v>2.2980298886197423</v>
      </c>
      <c r="E97" s="397">
        <v>2.2719641242917028</v>
      </c>
      <c r="F97" s="397">
        <v>1.7496533467400899</v>
      </c>
      <c r="G97" s="397">
        <v>1.9232121342620567</v>
      </c>
      <c r="H97" s="397">
        <v>1.8076791795749287</v>
      </c>
      <c r="I97" s="397">
        <v>1.6250700263989393</v>
      </c>
      <c r="J97" s="397">
        <v>1.4821376583295485</v>
      </c>
      <c r="K97" s="397">
        <v>0</v>
      </c>
      <c r="L97" s="397">
        <v>0</v>
      </c>
      <c r="M97" s="397">
        <v>0</v>
      </c>
      <c r="N97" s="397">
        <v>0</v>
      </c>
      <c r="O97" s="397">
        <v>0</v>
      </c>
      <c r="P97" s="397">
        <v>0</v>
      </c>
      <c r="Q97" s="397">
        <v>0</v>
      </c>
      <c r="R97" s="397">
        <v>0</v>
      </c>
      <c r="S97" s="397">
        <v>0</v>
      </c>
      <c r="T97" s="397">
        <v>0</v>
      </c>
      <c r="U97" s="397">
        <v>0</v>
      </c>
      <c r="V97" s="397">
        <v>0</v>
      </c>
      <c r="W97" s="397">
        <v>0</v>
      </c>
      <c r="X97" s="397">
        <v>0</v>
      </c>
      <c r="Y97" s="397">
        <v>0</v>
      </c>
      <c r="Z97" s="397">
        <v>0</v>
      </c>
      <c r="AA97" s="397">
        <v>0</v>
      </c>
      <c r="AB97" s="397">
        <v>0</v>
      </c>
      <c r="AC97" s="397">
        <v>0</v>
      </c>
      <c r="AD97" s="397">
        <v>0</v>
      </c>
      <c r="AE97" s="397">
        <v>0</v>
      </c>
      <c r="AF97" s="397">
        <v>0</v>
      </c>
      <c r="AG97" s="397">
        <v>0</v>
      </c>
      <c r="AH97" s="397">
        <v>0</v>
      </c>
      <c r="AI97" s="397">
        <v>0</v>
      </c>
      <c r="AJ97" s="397">
        <v>0</v>
      </c>
      <c r="AK97" s="397">
        <v>0</v>
      </c>
      <c r="AL97" s="397">
        <v>0</v>
      </c>
      <c r="AM97" s="397">
        <v>0</v>
      </c>
      <c r="AN97" s="397">
        <v>0</v>
      </c>
      <c r="AO97" s="397">
        <v>0</v>
      </c>
      <c r="AP97" s="397">
        <v>0</v>
      </c>
      <c r="AQ97" s="397">
        <v>0</v>
      </c>
      <c r="AR97" s="397">
        <v>0</v>
      </c>
      <c r="AS97" s="397">
        <v>0</v>
      </c>
      <c r="AT97" s="397">
        <v>0</v>
      </c>
      <c r="AU97" s="397">
        <v>0</v>
      </c>
      <c r="AV97" s="397">
        <v>0</v>
      </c>
      <c r="AW97" s="397">
        <v>0</v>
      </c>
      <c r="AX97" s="397">
        <v>0</v>
      </c>
      <c r="AY97" s="397">
        <v>0</v>
      </c>
      <c r="AZ97" s="397">
        <v>0</v>
      </c>
    </row>
    <row r="98" spans="1:52">
      <c r="A98" s="397">
        <v>2.1888691002862468</v>
      </c>
      <c r="B98" s="397">
        <v>2.2711708357109472</v>
      </c>
      <c r="C98" s="397">
        <v>2.2355383789352281</v>
      </c>
      <c r="D98" s="397">
        <v>2.0753427980377754</v>
      </c>
      <c r="E98" s="397">
        <v>2.2572711104110001</v>
      </c>
      <c r="F98" s="397">
        <v>2.0601772814732309</v>
      </c>
      <c r="G98" s="397">
        <v>1.8115227687158804</v>
      </c>
      <c r="H98" s="397">
        <v>1.8848648884746295</v>
      </c>
      <c r="I98" s="397">
        <v>1.3963517352255688</v>
      </c>
      <c r="J98" s="397">
        <v>1.5334432255756241</v>
      </c>
      <c r="K98" s="397">
        <v>0</v>
      </c>
      <c r="L98" s="397">
        <v>0</v>
      </c>
      <c r="M98" s="397">
        <v>0</v>
      </c>
      <c r="N98" s="397">
        <v>0</v>
      </c>
      <c r="O98" s="397">
        <v>0</v>
      </c>
      <c r="P98" s="397">
        <v>0</v>
      </c>
      <c r="Q98" s="397">
        <v>0</v>
      </c>
      <c r="R98" s="397">
        <v>0</v>
      </c>
      <c r="S98" s="397">
        <v>0</v>
      </c>
      <c r="T98" s="397">
        <v>0</v>
      </c>
      <c r="U98" s="397">
        <v>0</v>
      </c>
      <c r="V98" s="397">
        <v>0</v>
      </c>
      <c r="W98" s="397">
        <v>0</v>
      </c>
      <c r="X98" s="397">
        <v>0</v>
      </c>
      <c r="Y98" s="397">
        <v>0</v>
      </c>
      <c r="Z98" s="397">
        <v>0</v>
      </c>
      <c r="AA98" s="397">
        <v>0</v>
      </c>
      <c r="AB98" s="397">
        <v>0</v>
      </c>
      <c r="AC98" s="397">
        <v>0</v>
      </c>
      <c r="AD98" s="397">
        <v>0</v>
      </c>
      <c r="AE98" s="397">
        <v>0</v>
      </c>
      <c r="AF98" s="397">
        <v>0</v>
      </c>
      <c r="AG98" s="397">
        <v>0</v>
      </c>
      <c r="AH98" s="397">
        <v>0</v>
      </c>
      <c r="AI98" s="397">
        <v>0</v>
      </c>
      <c r="AJ98" s="397">
        <v>0</v>
      </c>
      <c r="AK98" s="397">
        <v>0</v>
      </c>
      <c r="AL98" s="397">
        <v>0</v>
      </c>
      <c r="AM98" s="397">
        <v>0</v>
      </c>
      <c r="AN98" s="397">
        <v>0</v>
      </c>
      <c r="AO98" s="397">
        <v>0</v>
      </c>
      <c r="AP98" s="397">
        <v>0</v>
      </c>
      <c r="AQ98" s="397">
        <v>0</v>
      </c>
      <c r="AR98" s="397">
        <v>0</v>
      </c>
      <c r="AS98" s="397">
        <v>0</v>
      </c>
      <c r="AT98" s="397">
        <v>0</v>
      </c>
      <c r="AU98" s="397">
        <v>0</v>
      </c>
      <c r="AV98" s="397">
        <v>0</v>
      </c>
      <c r="AW98" s="397">
        <v>0</v>
      </c>
      <c r="AX98" s="397">
        <v>0</v>
      </c>
      <c r="AY98" s="397">
        <v>0</v>
      </c>
      <c r="AZ98" s="397">
        <v>0</v>
      </c>
    </row>
    <row r="99" spans="1:52">
      <c r="A99" s="53">
        <v>2.1888691002862468</v>
      </c>
      <c r="B99" s="397">
        <v>2.1587056070708552</v>
      </c>
      <c r="C99" s="397">
        <v>2.0776979948763614</v>
      </c>
      <c r="D99" s="397">
        <v>2.1548182562666249</v>
      </c>
      <c r="E99" s="397">
        <v>1.9187265135723608</v>
      </c>
      <c r="F99" s="397">
        <v>1.4913066066198355</v>
      </c>
      <c r="G99" s="397">
        <v>1.3396554820540034</v>
      </c>
      <c r="H99" s="397">
        <v>1.3921459390068718</v>
      </c>
      <c r="I99" s="397">
        <v>1.3135083883017311</v>
      </c>
      <c r="J99" s="397">
        <v>1.0338323545294281</v>
      </c>
      <c r="K99" s="397">
        <v>0</v>
      </c>
      <c r="L99" s="397">
        <v>0</v>
      </c>
      <c r="M99" s="397">
        <v>0</v>
      </c>
      <c r="N99" s="397">
        <v>0</v>
      </c>
      <c r="O99" s="397">
        <v>0</v>
      </c>
      <c r="P99" s="397">
        <v>0</v>
      </c>
      <c r="Q99" s="397">
        <v>0</v>
      </c>
      <c r="R99" s="397">
        <v>0</v>
      </c>
      <c r="S99" s="397">
        <v>0</v>
      </c>
      <c r="T99" s="397">
        <v>0</v>
      </c>
      <c r="U99" s="397">
        <v>0</v>
      </c>
      <c r="V99" s="397">
        <v>0</v>
      </c>
      <c r="W99" s="397">
        <v>0</v>
      </c>
      <c r="X99" s="397">
        <v>0</v>
      </c>
      <c r="Y99" s="397">
        <v>0</v>
      </c>
      <c r="Z99" s="397">
        <v>0</v>
      </c>
      <c r="AA99" s="397">
        <v>0</v>
      </c>
      <c r="AB99" s="397">
        <v>0</v>
      </c>
      <c r="AC99" s="397">
        <v>0</v>
      </c>
      <c r="AD99" s="397">
        <v>0</v>
      </c>
      <c r="AE99" s="397">
        <v>0</v>
      </c>
      <c r="AF99" s="397">
        <v>0</v>
      </c>
      <c r="AG99" s="397">
        <v>0</v>
      </c>
      <c r="AH99" s="397">
        <v>0</v>
      </c>
      <c r="AI99" s="397">
        <v>0</v>
      </c>
      <c r="AJ99" s="397">
        <v>0</v>
      </c>
      <c r="AK99" s="397">
        <v>0</v>
      </c>
      <c r="AL99" s="397">
        <v>0</v>
      </c>
      <c r="AM99" s="397">
        <v>0</v>
      </c>
      <c r="AN99" s="397">
        <v>0</v>
      </c>
      <c r="AO99" s="397">
        <v>0</v>
      </c>
      <c r="AP99" s="397">
        <v>0</v>
      </c>
      <c r="AQ99" s="397">
        <v>0</v>
      </c>
      <c r="AR99" s="397">
        <v>0</v>
      </c>
      <c r="AS99" s="397">
        <v>0</v>
      </c>
      <c r="AT99" s="397">
        <v>0</v>
      </c>
      <c r="AU99" s="397">
        <v>0</v>
      </c>
      <c r="AV99" s="397">
        <v>0</v>
      </c>
      <c r="AW99" s="397">
        <v>0</v>
      </c>
      <c r="AX99" s="397">
        <v>0</v>
      </c>
      <c r="AY99" s="397">
        <v>0</v>
      </c>
      <c r="AZ99" s="397">
        <v>0</v>
      </c>
    </row>
    <row r="100" spans="1:52">
      <c r="A100" s="397">
        <v>2.1888691002862468</v>
      </c>
      <c r="B100" s="397">
        <v>2.17316105334204</v>
      </c>
      <c r="C100" s="397">
        <v>2.2288712235047274</v>
      </c>
      <c r="D100" s="397">
        <v>2.2679856131166289</v>
      </c>
      <c r="E100" s="397">
        <v>2.2287172027846918</v>
      </c>
      <c r="F100" s="397">
        <v>1.675009562148621</v>
      </c>
      <c r="G100" s="397">
        <v>1.7505589696599055</v>
      </c>
      <c r="H100" s="397">
        <v>1.7351933609914736</v>
      </c>
      <c r="I100" s="397">
        <v>1.9410234734922798</v>
      </c>
      <c r="J100" s="397">
        <v>2.067116668136904</v>
      </c>
      <c r="K100" s="397">
        <v>0</v>
      </c>
      <c r="L100" s="397">
        <v>0</v>
      </c>
      <c r="M100" s="397">
        <v>0</v>
      </c>
      <c r="N100" s="397">
        <v>0</v>
      </c>
      <c r="O100" s="397">
        <v>0</v>
      </c>
      <c r="P100" s="397">
        <v>0</v>
      </c>
      <c r="Q100" s="397">
        <v>0</v>
      </c>
      <c r="R100" s="397">
        <v>0</v>
      </c>
      <c r="S100" s="397">
        <v>0</v>
      </c>
      <c r="T100" s="397">
        <v>0</v>
      </c>
      <c r="U100" s="397">
        <v>0</v>
      </c>
      <c r="V100" s="397">
        <v>0</v>
      </c>
      <c r="W100" s="397">
        <v>0</v>
      </c>
      <c r="X100" s="397">
        <v>0</v>
      </c>
      <c r="Y100" s="397">
        <v>0</v>
      </c>
      <c r="Z100" s="397">
        <v>0</v>
      </c>
      <c r="AA100" s="397">
        <v>0</v>
      </c>
      <c r="AB100" s="397">
        <v>0</v>
      </c>
      <c r="AC100" s="397">
        <v>0</v>
      </c>
      <c r="AD100" s="397">
        <v>0</v>
      </c>
      <c r="AE100" s="397">
        <v>0</v>
      </c>
      <c r="AF100" s="397">
        <v>0</v>
      </c>
      <c r="AG100" s="397">
        <v>0</v>
      </c>
      <c r="AH100" s="397">
        <v>0</v>
      </c>
      <c r="AI100" s="397">
        <v>0</v>
      </c>
      <c r="AJ100" s="397">
        <v>0</v>
      </c>
      <c r="AK100" s="397">
        <v>0</v>
      </c>
      <c r="AL100" s="397">
        <v>0</v>
      </c>
      <c r="AM100" s="397">
        <v>0</v>
      </c>
      <c r="AN100" s="397">
        <v>0</v>
      </c>
      <c r="AO100" s="397">
        <v>0</v>
      </c>
      <c r="AP100" s="397">
        <v>0</v>
      </c>
      <c r="AQ100" s="397">
        <v>0</v>
      </c>
      <c r="AR100" s="397">
        <v>0</v>
      </c>
      <c r="AS100" s="397">
        <v>0</v>
      </c>
      <c r="AT100" s="397">
        <v>0</v>
      </c>
      <c r="AU100" s="397">
        <v>0</v>
      </c>
      <c r="AV100" s="397">
        <v>0</v>
      </c>
      <c r="AW100" s="397">
        <v>0</v>
      </c>
      <c r="AX100" s="397">
        <v>0</v>
      </c>
      <c r="AY100" s="397">
        <v>0</v>
      </c>
      <c r="AZ100" s="397">
        <v>0</v>
      </c>
    </row>
    <row r="101" spans="1:52">
      <c r="A101" s="397">
        <v>2.1888691002862468</v>
      </c>
      <c r="B101" s="397">
        <v>2.1457725756202306</v>
      </c>
      <c r="C101" s="397">
        <v>2.1901180429893041</v>
      </c>
      <c r="D101" s="397">
        <v>2.3525526507185521</v>
      </c>
      <c r="E101" s="397">
        <v>2.4794652591282893</v>
      </c>
      <c r="F101" s="397">
        <v>1.9698974628955148</v>
      </c>
      <c r="G101" s="397">
        <v>1.8128878234014667</v>
      </c>
      <c r="H101" s="397">
        <v>1.5794687186513505</v>
      </c>
      <c r="I101" s="397">
        <v>1.5501050881640954</v>
      </c>
      <c r="J101" s="397">
        <v>1.2623170646423627</v>
      </c>
      <c r="K101" s="397">
        <v>0</v>
      </c>
      <c r="L101" s="397">
        <v>0</v>
      </c>
      <c r="M101" s="397">
        <v>0</v>
      </c>
      <c r="N101" s="397">
        <v>0</v>
      </c>
      <c r="O101" s="397">
        <v>0</v>
      </c>
      <c r="P101" s="397">
        <v>0</v>
      </c>
      <c r="Q101" s="397">
        <v>0</v>
      </c>
      <c r="R101" s="397">
        <v>0</v>
      </c>
      <c r="S101" s="397">
        <v>0</v>
      </c>
      <c r="T101" s="397">
        <v>0</v>
      </c>
      <c r="U101" s="397">
        <v>0</v>
      </c>
      <c r="V101" s="397">
        <v>0</v>
      </c>
      <c r="W101" s="397">
        <v>0</v>
      </c>
      <c r="X101" s="397">
        <v>0</v>
      </c>
      <c r="Y101" s="397">
        <v>0</v>
      </c>
      <c r="Z101" s="397">
        <v>0</v>
      </c>
      <c r="AA101" s="397">
        <v>0</v>
      </c>
      <c r="AB101" s="397">
        <v>0</v>
      </c>
      <c r="AC101" s="397">
        <v>0</v>
      </c>
      <c r="AD101" s="397">
        <v>0</v>
      </c>
      <c r="AE101" s="397">
        <v>0</v>
      </c>
      <c r="AF101" s="397">
        <v>0</v>
      </c>
      <c r="AG101" s="397">
        <v>0</v>
      </c>
      <c r="AH101" s="397">
        <v>0</v>
      </c>
      <c r="AI101" s="397">
        <v>0</v>
      </c>
      <c r="AJ101" s="397">
        <v>0</v>
      </c>
      <c r="AK101" s="397">
        <v>0</v>
      </c>
      <c r="AL101" s="397">
        <v>0</v>
      </c>
      <c r="AM101" s="397">
        <v>0</v>
      </c>
      <c r="AN101" s="397">
        <v>0</v>
      </c>
      <c r="AO101" s="397">
        <v>0</v>
      </c>
      <c r="AP101" s="397">
        <v>0</v>
      </c>
      <c r="AQ101" s="397">
        <v>0</v>
      </c>
      <c r="AR101" s="397">
        <v>0</v>
      </c>
      <c r="AS101" s="397">
        <v>0</v>
      </c>
      <c r="AT101" s="397">
        <v>0</v>
      </c>
      <c r="AU101" s="397">
        <v>0</v>
      </c>
      <c r="AV101" s="397">
        <v>0</v>
      </c>
      <c r="AW101" s="397">
        <v>0</v>
      </c>
      <c r="AX101" s="397">
        <v>0</v>
      </c>
      <c r="AY101" s="397">
        <v>0</v>
      </c>
      <c r="AZ101" s="397">
        <v>0</v>
      </c>
    </row>
    <row r="102" spans="1:52">
      <c r="A102" s="397">
        <v>2.1888691002862468</v>
      </c>
      <c r="B102" s="397">
        <v>2.1243639013876359</v>
      </c>
      <c r="C102" s="397">
        <v>2.1247280870410568</v>
      </c>
      <c r="D102" s="397">
        <v>2.2932207469387684</v>
      </c>
      <c r="E102" s="397">
        <v>2.2783362606061242</v>
      </c>
      <c r="F102" s="397">
        <v>1.690066339008006</v>
      </c>
      <c r="G102" s="397">
        <v>1.7971293669927833</v>
      </c>
      <c r="H102" s="397">
        <v>1.5450006660261728</v>
      </c>
      <c r="I102" s="397">
        <v>1.4980234485939157</v>
      </c>
      <c r="J102" s="397">
        <v>1.3595422352232405</v>
      </c>
      <c r="K102" s="397">
        <v>0</v>
      </c>
      <c r="L102" s="397">
        <v>0</v>
      </c>
      <c r="M102" s="397">
        <v>0</v>
      </c>
      <c r="N102" s="397">
        <v>0</v>
      </c>
      <c r="O102" s="397">
        <v>0</v>
      </c>
      <c r="P102" s="397">
        <v>0</v>
      </c>
      <c r="Q102" s="397">
        <v>0</v>
      </c>
      <c r="R102" s="397">
        <v>0</v>
      </c>
      <c r="S102" s="397">
        <v>0</v>
      </c>
      <c r="T102" s="397">
        <v>0</v>
      </c>
      <c r="U102" s="397">
        <v>0</v>
      </c>
      <c r="V102" s="397">
        <v>0</v>
      </c>
      <c r="W102" s="397">
        <v>0</v>
      </c>
      <c r="X102" s="397">
        <v>0</v>
      </c>
      <c r="Y102" s="397">
        <v>0</v>
      </c>
      <c r="Z102" s="397">
        <v>0</v>
      </c>
      <c r="AA102" s="397">
        <v>0</v>
      </c>
      <c r="AB102" s="397">
        <v>0</v>
      </c>
      <c r="AC102" s="397">
        <v>0</v>
      </c>
      <c r="AD102" s="397">
        <v>0</v>
      </c>
      <c r="AE102" s="397">
        <v>0</v>
      </c>
      <c r="AF102" s="397">
        <v>0</v>
      </c>
      <c r="AG102" s="397">
        <v>0</v>
      </c>
      <c r="AH102" s="397">
        <v>0</v>
      </c>
      <c r="AI102" s="397">
        <v>0</v>
      </c>
      <c r="AJ102" s="397">
        <v>0</v>
      </c>
      <c r="AK102" s="397">
        <v>0</v>
      </c>
      <c r="AL102" s="397">
        <v>0</v>
      </c>
      <c r="AM102" s="397">
        <v>0</v>
      </c>
      <c r="AN102" s="397">
        <v>0</v>
      </c>
      <c r="AO102" s="397">
        <v>0</v>
      </c>
      <c r="AP102" s="397">
        <v>0</v>
      </c>
      <c r="AQ102" s="397">
        <v>0</v>
      </c>
      <c r="AR102" s="397">
        <v>0</v>
      </c>
      <c r="AS102" s="397">
        <v>0</v>
      </c>
      <c r="AT102" s="397">
        <v>0</v>
      </c>
      <c r="AU102" s="397">
        <v>0</v>
      </c>
      <c r="AV102" s="397">
        <v>0</v>
      </c>
      <c r="AW102" s="397">
        <v>0</v>
      </c>
      <c r="AX102" s="397">
        <v>0</v>
      </c>
      <c r="AY102" s="397">
        <v>0</v>
      </c>
      <c r="AZ102" s="397">
        <v>0</v>
      </c>
    </row>
    <row r="103" spans="1:52">
      <c r="A103" s="397">
        <v>2.1888691002862468</v>
      </c>
      <c r="B103" s="397">
        <v>2.3038819143836231</v>
      </c>
      <c r="C103" s="397">
        <v>2.3240754298153758</v>
      </c>
      <c r="D103" s="397">
        <v>2.3814311947620306</v>
      </c>
      <c r="E103" s="397">
        <v>2.2815480592539563</v>
      </c>
      <c r="F103" s="397">
        <v>1.9806557654008974</v>
      </c>
      <c r="G103" s="397">
        <v>2.032353748207341</v>
      </c>
      <c r="H103" s="397">
        <v>2.0758346912534225</v>
      </c>
      <c r="I103" s="397">
        <v>2.1480636741352095</v>
      </c>
      <c r="J103" s="397">
        <v>2.4794217716594482</v>
      </c>
      <c r="K103" s="397">
        <v>0</v>
      </c>
      <c r="L103" s="397">
        <v>0</v>
      </c>
      <c r="M103" s="397">
        <v>0</v>
      </c>
      <c r="N103" s="397">
        <v>0</v>
      </c>
      <c r="O103" s="397">
        <v>0</v>
      </c>
      <c r="P103" s="397">
        <v>0</v>
      </c>
      <c r="Q103" s="397">
        <v>0</v>
      </c>
      <c r="R103" s="397">
        <v>0</v>
      </c>
      <c r="S103" s="397">
        <v>0</v>
      </c>
      <c r="T103" s="397">
        <v>0</v>
      </c>
      <c r="U103" s="397">
        <v>0</v>
      </c>
      <c r="V103" s="397">
        <v>0</v>
      </c>
      <c r="W103" s="397">
        <v>0</v>
      </c>
      <c r="X103" s="397">
        <v>0</v>
      </c>
      <c r="Y103" s="397">
        <v>0</v>
      </c>
      <c r="Z103" s="397">
        <v>0</v>
      </c>
      <c r="AA103" s="397">
        <v>0</v>
      </c>
      <c r="AB103" s="397">
        <v>0</v>
      </c>
      <c r="AC103" s="397">
        <v>0</v>
      </c>
      <c r="AD103" s="397">
        <v>0</v>
      </c>
      <c r="AE103" s="397">
        <v>0</v>
      </c>
      <c r="AF103" s="397">
        <v>0</v>
      </c>
      <c r="AG103" s="397">
        <v>0</v>
      </c>
      <c r="AH103" s="397">
        <v>0</v>
      </c>
      <c r="AI103" s="397">
        <v>0</v>
      </c>
      <c r="AJ103" s="397">
        <v>0</v>
      </c>
      <c r="AK103" s="397">
        <v>0</v>
      </c>
      <c r="AL103" s="397">
        <v>0</v>
      </c>
      <c r="AM103" s="397">
        <v>0</v>
      </c>
      <c r="AN103" s="397">
        <v>0</v>
      </c>
      <c r="AO103" s="397">
        <v>0</v>
      </c>
      <c r="AP103" s="397">
        <v>0</v>
      </c>
      <c r="AQ103" s="397">
        <v>0</v>
      </c>
      <c r="AR103" s="397">
        <v>0</v>
      </c>
      <c r="AS103" s="397">
        <v>0</v>
      </c>
      <c r="AT103" s="397">
        <v>0</v>
      </c>
      <c r="AU103" s="397">
        <v>0</v>
      </c>
      <c r="AV103" s="397">
        <v>0</v>
      </c>
      <c r="AW103" s="397">
        <v>0</v>
      </c>
      <c r="AX103" s="397">
        <v>0</v>
      </c>
      <c r="AY103" s="397">
        <v>0</v>
      </c>
      <c r="AZ103" s="397">
        <v>0</v>
      </c>
    </row>
    <row r="104" spans="1:52">
      <c r="A104" s="397">
        <v>2.1888691002862468</v>
      </c>
      <c r="B104" s="397">
        <v>2.2742058605014179</v>
      </c>
      <c r="C104" s="397">
        <v>2.2182896183826908</v>
      </c>
      <c r="D104" s="397">
        <v>2.0166789183862384</v>
      </c>
      <c r="E104" s="397">
        <v>2.0033114098038722</v>
      </c>
      <c r="F104" s="397">
        <v>1.4029301122839182</v>
      </c>
      <c r="G104" s="397">
        <v>1.4142553725349718</v>
      </c>
      <c r="H104" s="397">
        <v>1.2236017187927632</v>
      </c>
      <c r="I104" s="397">
        <v>1.1826191829148724</v>
      </c>
      <c r="J104" s="397">
        <v>1.3327032267679313</v>
      </c>
      <c r="K104" s="397">
        <v>0</v>
      </c>
      <c r="L104" s="397">
        <v>0</v>
      </c>
      <c r="M104" s="397">
        <v>0</v>
      </c>
      <c r="N104" s="397">
        <v>0</v>
      </c>
      <c r="O104" s="397">
        <v>0</v>
      </c>
      <c r="P104" s="397">
        <v>0</v>
      </c>
      <c r="Q104" s="397">
        <v>0</v>
      </c>
      <c r="R104" s="397">
        <v>0</v>
      </c>
      <c r="S104" s="397">
        <v>0</v>
      </c>
      <c r="T104" s="397">
        <v>0</v>
      </c>
      <c r="U104" s="397">
        <v>0</v>
      </c>
      <c r="V104" s="397">
        <v>0</v>
      </c>
      <c r="W104" s="397">
        <v>0</v>
      </c>
      <c r="X104" s="397">
        <v>0</v>
      </c>
      <c r="Y104" s="397">
        <v>0</v>
      </c>
      <c r="Z104" s="397">
        <v>0</v>
      </c>
      <c r="AA104" s="397">
        <v>0</v>
      </c>
      <c r="AB104" s="397">
        <v>0</v>
      </c>
      <c r="AC104" s="397">
        <v>0</v>
      </c>
      <c r="AD104" s="397">
        <v>0</v>
      </c>
      <c r="AE104" s="397">
        <v>0</v>
      </c>
      <c r="AF104" s="397">
        <v>0</v>
      </c>
      <c r="AG104" s="397">
        <v>0</v>
      </c>
      <c r="AH104" s="397">
        <v>0</v>
      </c>
      <c r="AI104" s="397">
        <v>0</v>
      </c>
      <c r="AJ104" s="397">
        <v>0</v>
      </c>
      <c r="AK104" s="397">
        <v>0</v>
      </c>
      <c r="AL104" s="397">
        <v>0</v>
      </c>
      <c r="AM104" s="397">
        <v>0</v>
      </c>
      <c r="AN104" s="397">
        <v>0</v>
      </c>
      <c r="AO104" s="397">
        <v>0</v>
      </c>
      <c r="AP104" s="397">
        <v>0</v>
      </c>
      <c r="AQ104" s="397">
        <v>0</v>
      </c>
      <c r="AR104" s="397">
        <v>0</v>
      </c>
      <c r="AS104" s="397">
        <v>0</v>
      </c>
      <c r="AT104" s="397">
        <v>0</v>
      </c>
      <c r="AU104" s="397">
        <v>0</v>
      </c>
      <c r="AV104" s="397">
        <v>0</v>
      </c>
      <c r="AW104" s="397">
        <v>0</v>
      </c>
      <c r="AX104" s="397">
        <v>0</v>
      </c>
      <c r="AY104" s="397">
        <v>0</v>
      </c>
      <c r="AZ104" s="397">
        <v>0</v>
      </c>
    </row>
    <row r="105" spans="1:52">
      <c r="A105" s="397">
        <v>2.1888691002862468</v>
      </c>
      <c r="B105" s="397">
        <v>2.1259551667220422</v>
      </c>
      <c r="C105" s="397">
        <v>2.2239719281089547</v>
      </c>
      <c r="D105" s="397">
        <v>2.3125352391090077</v>
      </c>
      <c r="E105" s="397">
        <v>2.5049790099096998</v>
      </c>
      <c r="F105" s="397">
        <v>2.0933759387433812</v>
      </c>
      <c r="G105" s="397">
        <v>2.3579712731528355</v>
      </c>
      <c r="H105" s="397">
        <v>2.4082497146610744</v>
      </c>
      <c r="I105" s="397">
        <v>2.4267374909224886</v>
      </c>
      <c r="J105" s="397">
        <v>2.8010716026437814</v>
      </c>
      <c r="K105" s="397">
        <v>0</v>
      </c>
      <c r="L105" s="397">
        <v>0</v>
      </c>
      <c r="M105" s="397">
        <v>0</v>
      </c>
      <c r="N105" s="397">
        <v>0</v>
      </c>
      <c r="O105" s="397">
        <v>0</v>
      </c>
      <c r="P105" s="397">
        <v>0</v>
      </c>
      <c r="Q105" s="397">
        <v>0</v>
      </c>
      <c r="R105" s="397">
        <v>0</v>
      </c>
      <c r="S105" s="397">
        <v>0</v>
      </c>
      <c r="T105" s="397">
        <v>0</v>
      </c>
      <c r="U105" s="397">
        <v>0</v>
      </c>
      <c r="V105" s="397">
        <v>0</v>
      </c>
      <c r="W105" s="397">
        <v>0</v>
      </c>
      <c r="X105" s="397">
        <v>0</v>
      </c>
      <c r="Y105" s="397">
        <v>0</v>
      </c>
      <c r="Z105" s="397">
        <v>0</v>
      </c>
      <c r="AA105" s="397">
        <v>0</v>
      </c>
      <c r="AB105" s="397">
        <v>0</v>
      </c>
      <c r="AC105" s="397">
        <v>0</v>
      </c>
      <c r="AD105" s="397">
        <v>0</v>
      </c>
      <c r="AE105" s="397">
        <v>0</v>
      </c>
      <c r="AF105" s="397">
        <v>0</v>
      </c>
      <c r="AG105" s="397">
        <v>0</v>
      </c>
      <c r="AH105" s="397">
        <v>0</v>
      </c>
      <c r="AI105" s="397">
        <v>0</v>
      </c>
      <c r="AJ105" s="397">
        <v>0</v>
      </c>
      <c r="AK105" s="397">
        <v>0</v>
      </c>
      <c r="AL105" s="397">
        <v>0</v>
      </c>
      <c r="AM105" s="397">
        <v>0</v>
      </c>
      <c r="AN105" s="397">
        <v>0</v>
      </c>
      <c r="AO105" s="397">
        <v>0</v>
      </c>
      <c r="AP105" s="397">
        <v>0</v>
      </c>
      <c r="AQ105" s="397">
        <v>0</v>
      </c>
      <c r="AR105" s="397">
        <v>0</v>
      </c>
      <c r="AS105" s="397">
        <v>0</v>
      </c>
      <c r="AT105" s="397">
        <v>0</v>
      </c>
      <c r="AU105" s="397">
        <v>0</v>
      </c>
      <c r="AV105" s="397">
        <v>0</v>
      </c>
      <c r="AW105" s="397">
        <v>0</v>
      </c>
      <c r="AX105" s="397">
        <v>0</v>
      </c>
      <c r="AY105" s="397">
        <v>0</v>
      </c>
      <c r="AZ105" s="397">
        <v>0</v>
      </c>
    </row>
    <row r="106" spans="1:52">
      <c r="A106" s="397">
        <v>2.1888691002862468</v>
      </c>
      <c r="B106" s="397">
        <v>2.0928020345686553</v>
      </c>
      <c r="C106" s="397">
        <v>2.0621407351521754</v>
      </c>
      <c r="D106" s="397">
        <v>2.2911433426715369</v>
      </c>
      <c r="E106" s="397">
        <v>1.995601201931875</v>
      </c>
      <c r="F106" s="397">
        <v>1.6148465883876968</v>
      </c>
      <c r="G106" s="397">
        <v>1.7231225135849697</v>
      </c>
      <c r="H106" s="397">
        <v>1.6268126599465926</v>
      </c>
      <c r="I106" s="397">
        <v>1.5225044607442229</v>
      </c>
      <c r="J106" s="397">
        <v>1.7491250670485972</v>
      </c>
      <c r="K106" s="397">
        <v>0</v>
      </c>
      <c r="L106" s="397">
        <v>0</v>
      </c>
      <c r="M106" s="397">
        <v>0</v>
      </c>
      <c r="N106" s="397">
        <v>0</v>
      </c>
      <c r="O106" s="397">
        <v>0</v>
      </c>
      <c r="P106" s="397">
        <v>0</v>
      </c>
      <c r="Q106" s="397">
        <v>0</v>
      </c>
      <c r="R106" s="397">
        <v>0</v>
      </c>
      <c r="S106" s="397">
        <v>0</v>
      </c>
      <c r="T106" s="397">
        <v>0</v>
      </c>
      <c r="U106" s="397">
        <v>0</v>
      </c>
      <c r="V106" s="397">
        <v>0</v>
      </c>
      <c r="W106" s="397">
        <v>0</v>
      </c>
      <c r="X106" s="397">
        <v>0</v>
      </c>
      <c r="Y106" s="397">
        <v>0</v>
      </c>
      <c r="Z106" s="397">
        <v>0</v>
      </c>
      <c r="AA106" s="397">
        <v>0</v>
      </c>
      <c r="AB106" s="397">
        <v>0</v>
      </c>
      <c r="AC106" s="397">
        <v>0</v>
      </c>
      <c r="AD106" s="397">
        <v>0</v>
      </c>
      <c r="AE106" s="397">
        <v>0</v>
      </c>
      <c r="AF106" s="397">
        <v>0</v>
      </c>
      <c r="AG106" s="397">
        <v>0</v>
      </c>
      <c r="AH106" s="397">
        <v>0</v>
      </c>
      <c r="AI106" s="397">
        <v>0</v>
      </c>
      <c r="AJ106" s="397">
        <v>0</v>
      </c>
      <c r="AK106" s="397">
        <v>0</v>
      </c>
      <c r="AL106" s="397">
        <v>0</v>
      </c>
      <c r="AM106" s="397">
        <v>0</v>
      </c>
      <c r="AN106" s="397">
        <v>0</v>
      </c>
      <c r="AO106" s="397">
        <v>0</v>
      </c>
      <c r="AP106" s="397">
        <v>0</v>
      </c>
      <c r="AQ106" s="397">
        <v>0</v>
      </c>
      <c r="AR106" s="397">
        <v>0</v>
      </c>
      <c r="AS106" s="397">
        <v>0</v>
      </c>
      <c r="AT106" s="397">
        <v>0</v>
      </c>
      <c r="AU106" s="397">
        <v>0</v>
      </c>
      <c r="AV106" s="397">
        <v>0</v>
      </c>
      <c r="AW106" s="397">
        <v>0</v>
      </c>
      <c r="AX106" s="397">
        <v>0</v>
      </c>
      <c r="AY106" s="397">
        <v>0</v>
      </c>
      <c r="AZ106" s="397">
        <v>0</v>
      </c>
    </row>
    <row r="107" spans="1:52">
      <c r="A107" s="397">
        <v>2.1888691002862468</v>
      </c>
      <c r="B107" s="397">
        <v>2.1899023552237167</v>
      </c>
      <c r="C107" s="397">
        <v>2.0784365485557825</v>
      </c>
      <c r="D107" s="397">
        <v>2.1374757570596219</v>
      </c>
      <c r="E107" s="397">
        <v>2.6472935510309714</v>
      </c>
      <c r="F107" s="397">
        <v>2.276827637588994</v>
      </c>
      <c r="G107" s="397">
        <v>2.2705299773379934</v>
      </c>
      <c r="H107" s="397">
        <v>2.3527270692856042</v>
      </c>
      <c r="I107" s="397">
        <v>2.1641737849754619</v>
      </c>
      <c r="J107" s="397">
        <v>2.3434522994221072</v>
      </c>
      <c r="K107" s="397">
        <v>0</v>
      </c>
      <c r="L107" s="397">
        <v>0</v>
      </c>
      <c r="M107" s="397">
        <v>0</v>
      </c>
      <c r="N107" s="397">
        <v>0</v>
      </c>
      <c r="O107" s="397">
        <v>0</v>
      </c>
      <c r="P107" s="397">
        <v>0</v>
      </c>
      <c r="Q107" s="397">
        <v>0</v>
      </c>
      <c r="R107" s="397">
        <v>0</v>
      </c>
      <c r="S107" s="397">
        <v>0</v>
      </c>
      <c r="T107" s="397">
        <v>0</v>
      </c>
      <c r="U107" s="397">
        <v>0</v>
      </c>
      <c r="V107" s="397">
        <v>0</v>
      </c>
      <c r="W107" s="397">
        <v>0</v>
      </c>
      <c r="X107" s="397">
        <v>0</v>
      </c>
      <c r="Y107" s="397">
        <v>0</v>
      </c>
      <c r="Z107" s="397">
        <v>0</v>
      </c>
      <c r="AA107" s="397">
        <v>0</v>
      </c>
      <c r="AB107" s="397">
        <v>0</v>
      </c>
      <c r="AC107" s="397">
        <v>0</v>
      </c>
      <c r="AD107" s="397">
        <v>0</v>
      </c>
      <c r="AE107" s="397">
        <v>0</v>
      </c>
      <c r="AF107" s="397">
        <v>0</v>
      </c>
      <c r="AG107" s="397">
        <v>0</v>
      </c>
      <c r="AH107" s="397">
        <v>0</v>
      </c>
      <c r="AI107" s="397">
        <v>0</v>
      </c>
      <c r="AJ107" s="397">
        <v>0</v>
      </c>
      <c r="AK107" s="397">
        <v>0</v>
      </c>
      <c r="AL107" s="397">
        <v>0</v>
      </c>
      <c r="AM107" s="397">
        <v>0</v>
      </c>
      <c r="AN107" s="397">
        <v>0</v>
      </c>
      <c r="AO107" s="397">
        <v>0</v>
      </c>
      <c r="AP107" s="397">
        <v>0</v>
      </c>
      <c r="AQ107" s="397">
        <v>0</v>
      </c>
      <c r="AR107" s="397">
        <v>0</v>
      </c>
      <c r="AS107" s="397">
        <v>0</v>
      </c>
      <c r="AT107" s="397">
        <v>0</v>
      </c>
      <c r="AU107" s="397">
        <v>0</v>
      </c>
      <c r="AV107" s="397">
        <v>0</v>
      </c>
      <c r="AW107" s="397">
        <v>0</v>
      </c>
      <c r="AX107" s="397">
        <v>0</v>
      </c>
      <c r="AY107" s="397">
        <v>0</v>
      </c>
      <c r="AZ107" s="397">
        <v>0</v>
      </c>
    </row>
    <row r="110" spans="1:52">
      <c r="X110" s="53"/>
    </row>
    <row r="153" spans="1:1">
      <c r="A153" s="53"/>
    </row>
    <row r="155" spans="1:1">
      <c r="A155" s="53"/>
    </row>
    <row r="156" spans="1:1">
      <c r="A156" s="53"/>
    </row>
    <row r="157" spans="1:1">
      <c r="A157" s="53"/>
    </row>
    <row r="158" spans="1:1">
      <c r="A158" s="53"/>
    </row>
    <row r="165" spans="1:1">
      <c r="A165" s="53"/>
    </row>
    <row r="184" spans="1:9">
      <c r="A184" s="53"/>
    </row>
    <row r="190" spans="1:9">
      <c r="I190" s="53"/>
    </row>
    <row r="194" spans="1:1">
      <c r="A194" s="53"/>
    </row>
    <row r="215" spans="1:1">
      <c r="A215" s="53"/>
    </row>
    <row r="234" spans="1:1">
      <c r="A234" s="53"/>
    </row>
    <row r="252" spans="22:22">
      <c r="V252" s="53"/>
    </row>
    <row r="278" spans="31:31">
      <c r="AE278" s="53"/>
    </row>
    <row r="290" spans="20:20">
      <c r="T290" s="53"/>
    </row>
    <row r="333" spans="1:1">
      <c r="A333" s="53"/>
    </row>
    <row r="341" spans="1:1">
      <c r="A341" s="53"/>
    </row>
    <row r="345" spans="1:1">
      <c r="A345" s="53"/>
    </row>
    <row r="364" spans="8:25">
      <c r="Y364" s="53"/>
    </row>
    <row r="366" spans="8:25">
      <c r="H366" s="53"/>
    </row>
    <row r="383" spans="13:13">
      <c r="M383" s="53"/>
    </row>
    <row r="386" spans="1:2">
      <c r="B386" s="53"/>
    </row>
    <row r="395" spans="1:2">
      <c r="A395" s="53"/>
    </row>
    <row r="417" spans="1:1">
      <c r="A417" s="53"/>
    </row>
    <row r="432" spans="1:1">
      <c r="A432" s="53"/>
    </row>
    <row r="437" spans="1:1">
      <c r="A437" s="53"/>
    </row>
    <row r="454" spans="1:1">
      <c r="A454" s="53"/>
    </row>
    <row r="455" spans="1:1">
      <c r="A455" s="53"/>
    </row>
    <row r="469" spans="1:1">
      <c r="A469" s="53"/>
    </row>
    <row r="486" spans="1:29">
      <c r="A486" s="53"/>
    </row>
    <row r="487" spans="1:29">
      <c r="A487" s="53"/>
    </row>
    <row r="489" spans="1:29">
      <c r="AC489" s="53"/>
    </row>
    <row r="513" spans="1:16">
      <c r="A513" s="53"/>
    </row>
    <row r="523" spans="1:16">
      <c r="P523" s="53"/>
    </row>
    <row r="536" spans="15:21">
      <c r="O536" s="53"/>
    </row>
    <row r="540" spans="15:21">
      <c r="U540" s="53"/>
    </row>
    <row r="561" spans="1:23">
      <c r="K561" s="53"/>
    </row>
    <row r="573" spans="1:23">
      <c r="A573" s="53"/>
    </row>
    <row r="574" spans="1:23">
      <c r="W574" s="53"/>
    </row>
    <row r="576" spans="1:23">
      <c r="R576" s="53"/>
    </row>
    <row r="583" spans="1:1">
      <c r="A583" s="88"/>
    </row>
    <row r="611" spans="33:55">
      <c r="AG611" s="53"/>
    </row>
    <row r="616" spans="33:55">
      <c r="AN616" s="53"/>
      <c r="AO616" s="53"/>
      <c r="AP616" s="53"/>
      <c r="AQ616" s="53"/>
      <c r="AR616" s="53"/>
      <c r="AS616" s="53"/>
      <c r="AT616" s="53"/>
      <c r="AU616" s="53"/>
      <c r="AV616" s="53"/>
      <c r="AW616" s="53"/>
      <c r="AX616" s="53"/>
      <c r="AY616" s="53"/>
      <c r="AZ616" s="53"/>
      <c r="BA616" s="53"/>
      <c r="BB616" s="53"/>
      <c r="BC616" s="53"/>
    </row>
    <row r="626" spans="1:17">
      <c r="F626" s="53"/>
    </row>
    <row r="630" spans="1:17">
      <c r="A630" s="53"/>
    </row>
    <row r="631" spans="1:17">
      <c r="A631" s="53"/>
    </row>
    <row r="639" spans="1:17">
      <c r="Q639" s="53"/>
    </row>
    <row r="643" spans="1:14">
      <c r="N643" s="53"/>
    </row>
    <row r="646" spans="1:14">
      <c r="A646" s="53"/>
    </row>
    <row r="658" spans="1:28">
      <c r="AB658" s="53"/>
    </row>
    <row r="659" spans="1:28">
      <c r="A659" s="53"/>
    </row>
    <row r="676" spans="1:1">
      <c r="A676" s="53"/>
    </row>
    <row r="696" spans="1:39">
      <c r="AH696" s="53"/>
      <c r="AI696" s="53"/>
      <c r="AJ696" s="53"/>
      <c r="AK696" s="53"/>
      <c r="AL696" s="53"/>
      <c r="AM696" s="53"/>
    </row>
    <row r="698" spans="1:39">
      <c r="A698" s="53"/>
    </row>
    <row r="714" spans="5:5">
      <c r="E714" s="53"/>
    </row>
    <row r="724" spans="1:30">
      <c r="AD724" s="53"/>
    </row>
    <row r="736" spans="1:30">
      <c r="A736" s="53"/>
    </row>
    <row r="757" spans="1:1">
      <c r="A757" s="53"/>
    </row>
    <row r="795" spans="1:12">
      <c r="L795" s="53"/>
    </row>
    <row r="799" spans="1:12">
      <c r="A799" s="53"/>
    </row>
    <row r="822" spans="4:4">
      <c r="D822" s="53"/>
    </row>
    <row r="847" spans="1:1">
      <c r="A847" s="53"/>
    </row>
    <row r="850" spans="1:1">
      <c r="A850" s="53"/>
    </row>
    <row r="865" spans="1:1">
      <c r="A865" s="53"/>
    </row>
    <row r="882" spans="1:1">
      <c r="A882" s="53"/>
    </row>
    <row r="883" spans="1:1">
      <c r="A883" s="53"/>
    </row>
    <row r="885" spans="1:1">
      <c r="A885" s="53"/>
    </row>
    <row r="886" spans="1:1">
      <c r="A886" s="53"/>
    </row>
    <row r="922" spans="1:19">
      <c r="A922" s="53"/>
    </row>
    <row r="928" spans="1:19">
      <c r="S928" s="53"/>
    </row>
    <row r="933" spans="1:10">
      <c r="J933" s="53"/>
    </row>
    <row r="935" spans="1:10">
      <c r="A935" s="53"/>
    </row>
    <row r="941" spans="1:10">
      <c r="C941" s="53"/>
    </row>
    <row r="961" spans="1:7">
      <c r="A961" s="53"/>
    </row>
    <row r="967" spans="1:7">
      <c r="G967" s="53"/>
    </row>
    <row r="980" spans="1:1">
      <c r="A980" s="53"/>
    </row>
    <row r="986" spans="1:1">
      <c r="A986" s="53"/>
    </row>
  </sheetData>
  <sortState ref="BC8:BC107">
    <sortCondition ref="BC8:BC1048576"/>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3" tint="0.59999389629810485"/>
  </sheetPr>
  <dimension ref="A1:V91"/>
  <sheetViews>
    <sheetView topLeftCell="C1" workbookViewId="0">
      <selection activeCell="K14" sqref="K14"/>
    </sheetView>
  </sheetViews>
  <sheetFormatPr defaultColWidth="9" defaultRowHeight="15"/>
  <cols>
    <col min="3" max="3" width="9.77734375" customWidth="1"/>
    <col min="9" max="9" width="17.88671875" customWidth="1"/>
    <col min="11" max="11" width="11.77734375" customWidth="1"/>
  </cols>
  <sheetData>
    <row r="1" spans="1:22">
      <c r="A1" t="s">
        <v>92</v>
      </c>
      <c r="B1" t="s">
        <v>310</v>
      </c>
      <c r="C1" t="s">
        <v>167</v>
      </c>
      <c r="D1" t="s">
        <v>7</v>
      </c>
      <c r="E1" t="s">
        <v>310</v>
      </c>
      <c r="F1" t="s">
        <v>167</v>
      </c>
      <c r="G1" t="s">
        <v>168</v>
      </c>
      <c r="H1" t="s">
        <v>235</v>
      </c>
      <c r="I1" s="7" t="s">
        <v>315</v>
      </c>
      <c r="J1" s="2">
        <v>95</v>
      </c>
      <c r="K1" t="s">
        <v>311</v>
      </c>
      <c r="L1" s="2">
        <f>QuartileAge-Person1Age</f>
        <v>35</v>
      </c>
      <c r="N1" t="s">
        <v>236</v>
      </c>
      <c r="O1">
        <f>COUNTIF(IF(Person1Age&lt;Person2Age,A2:A89,D2:D89),"&lt;=110")</f>
        <v>51</v>
      </c>
    </row>
    <row r="2" spans="1:22">
      <c r="A2">
        <v>60</v>
      </c>
      <c r="B2">
        <v>100</v>
      </c>
      <c r="C2">
        <v>1</v>
      </c>
      <c r="D2">
        <v>60</v>
      </c>
      <c r="E2">
        <v>100</v>
      </c>
      <c r="F2">
        <v>1</v>
      </c>
      <c r="G2">
        <v>1</v>
      </c>
      <c r="H2">
        <v>1</v>
      </c>
      <c r="I2">
        <f>IF(OR(Person1Age&lt;Person2Age,Person2Age=0),Person1Age,Person2Age)</f>
        <v>60</v>
      </c>
      <c r="V2" t="s">
        <v>245</v>
      </c>
    </row>
    <row r="3" spans="1:22">
      <c r="A3">
        <v>61</v>
      </c>
      <c r="B3">
        <v>100</v>
      </c>
      <c r="C3">
        <v>1</v>
      </c>
      <c r="D3">
        <v>61</v>
      </c>
      <c r="E3">
        <v>100</v>
      </c>
      <c r="F3">
        <v>1</v>
      </c>
      <c r="G3">
        <v>1</v>
      </c>
      <c r="H3">
        <v>2</v>
      </c>
      <c r="I3">
        <f>I2+1</f>
        <v>61</v>
      </c>
      <c r="V3">
        <f>IF(Person2Age=0,Person1Prop,CoupleProp)</f>
        <v>1</v>
      </c>
    </row>
    <row r="4" spans="1:22">
      <c r="A4">
        <v>62</v>
      </c>
      <c r="B4">
        <v>99</v>
      </c>
      <c r="C4">
        <v>0.99</v>
      </c>
      <c r="D4">
        <v>62</v>
      </c>
      <c r="E4">
        <v>99</v>
      </c>
      <c r="F4">
        <v>0.99</v>
      </c>
      <c r="G4">
        <v>0.99990000000000001</v>
      </c>
      <c r="H4">
        <v>3</v>
      </c>
      <c r="I4">
        <f t="shared" ref="I4:I68" si="0">I3+1</f>
        <v>62</v>
      </c>
      <c r="V4">
        <f t="shared" ref="V4:V59" si="1">IF(Person2Age=0,C3,G3)</f>
        <v>1</v>
      </c>
    </row>
    <row r="5" spans="1:22">
      <c r="A5">
        <v>63</v>
      </c>
      <c r="B5">
        <v>97</v>
      </c>
      <c r="C5">
        <v>0.97</v>
      </c>
      <c r="D5">
        <v>63</v>
      </c>
      <c r="E5">
        <v>97</v>
      </c>
      <c r="F5">
        <v>0.97</v>
      </c>
      <c r="G5">
        <v>0.99909999999999999</v>
      </c>
      <c r="H5">
        <v>4</v>
      </c>
      <c r="I5">
        <f t="shared" si="0"/>
        <v>63</v>
      </c>
      <c r="V5">
        <f t="shared" si="1"/>
        <v>0.99990000000000001</v>
      </c>
    </row>
    <row r="6" spans="1:22">
      <c r="A6">
        <v>64</v>
      </c>
      <c r="B6">
        <v>97</v>
      </c>
      <c r="C6">
        <v>0.97</v>
      </c>
      <c r="D6">
        <v>64</v>
      </c>
      <c r="E6">
        <v>96</v>
      </c>
      <c r="F6">
        <v>0.96</v>
      </c>
      <c r="G6">
        <v>0.99880000000000002</v>
      </c>
      <c r="H6">
        <v>5</v>
      </c>
      <c r="I6">
        <f t="shared" si="0"/>
        <v>64</v>
      </c>
      <c r="V6">
        <f t="shared" si="1"/>
        <v>0.99909999999999999</v>
      </c>
    </row>
    <row r="7" spans="1:22">
      <c r="A7">
        <v>65</v>
      </c>
      <c r="B7">
        <v>97</v>
      </c>
      <c r="C7">
        <v>0.97</v>
      </c>
      <c r="D7">
        <v>65</v>
      </c>
      <c r="E7">
        <v>95</v>
      </c>
      <c r="F7">
        <v>0.95</v>
      </c>
      <c r="G7">
        <v>0.99849999999999994</v>
      </c>
      <c r="H7">
        <v>6</v>
      </c>
      <c r="I7">
        <f t="shared" si="0"/>
        <v>65</v>
      </c>
      <c r="V7">
        <f t="shared" si="1"/>
        <v>0.99880000000000002</v>
      </c>
    </row>
    <row r="8" spans="1:22">
      <c r="A8">
        <v>66</v>
      </c>
      <c r="B8">
        <v>97</v>
      </c>
      <c r="C8">
        <v>0.97</v>
      </c>
      <c r="D8">
        <v>66</v>
      </c>
      <c r="E8">
        <v>95</v>
      </c>
      <c r="F8">
        <v>0.95</v>
      </c>
      <c r="G8">
        <v>0.99849999999999994</v>
      </c>
      <c r="H8">
        <v>7</v>
      </c>
      <c r="I8">
        <f t="shared" si="0"/>
        <v>66</v>
      </c>
      <c r="V8">
        <f t="shared" si="1"/>
        <v>0.99849999999999994</v>
      </c>
    </row>
    <row r="9" spans="1:22">
      <c r="A9">
        <v>67</v>
      </c>
      <c r="B9">
        <v>97</v>
      </c>
      <c r="C9">
        <v>0.97</v>
      </c>
      <c r="D9">
        <v>67</v>
      </c>
      <c r="E9">
        <v>95</v>
      </c>
      <c r="F9">
        <v>0.95</v>
      </c>
      <c r="G9">
        <v>0.99849999999999994</v>
      </c>
      <c r="H9">
        <v>8</v>
      </c>
      <c r="I9">
        <f t="shared" si="0"/>
        <v>67</v>
      </c>
      <c r="V9">
        <f t="shared" si="1"/>
        <v>0.99849999999999994</v>
      </c>
    </row>
    <row r="10" spans="1:22">
      <c r="A10">
        <v>68</v>
      </c>
      <c r="B10">
        <v>93</v>
      </c>
      <c r="C10">
        <v>0.93</v>
      </c>
      <c r="D10">
        <v>68</v>
      </c>
      <c r="E10">
        <v>94</v>
      </c>
      <c r="F10">
        <v>0.94</v>
      </c>
      <c r="G10">
        <v>0.99580000000000013</v>
      </c>
      <c r="H10">
        <v>9</v>
      </c>
      <c r="I10">
        <f t="shared" si="0"/>
        <v>68</v>
      </c>
      <c r="V10">
        <f t="shared" si="1"/>
        <v>0.99849999999999994</v>
      </c>
    </row>
    <row r="11" spans="1:22">
      <c r="A11">
        <v>69</v>
      </c>
      <c r="B11">
        <v>92</v>
      </c>
      <c r="C11">
        <v>0.92</v>
      </c>
      <c r="D11">
        <v>69</v>
      </c>
      <c r="E11">
        <v>94</v>
      </c>
      <c r="F11">
        <v>0.94</v>
      </c>
      <c r="G11">
        <v>0.99519999999999986</v>
      </c>
      <c r="H11">
        <v>10</v>
      </c>
      <c r="I11">
        <f t="shared" si="0"/>
        <v>69</v>
      </c>
      <c r="V11">
        <f t="shared" si="1"/>
        <v>0.99580000000000013</v>
      </c>
    </row>
    <row r="12" spans="1:22">
      <c r="A12">
        <v>70</v>
      </c>
      <c r="B12">
        <v>92</v>
      </c>
      <c r="C12">
        <v>0.92</v>
      </c>
      <c r="D12">
        <v>70</v>
      </c>
      <c r="E12">
        <v>93</v>
      </c>
      <c r="F12">
        <v>0.93</v>
      </c>
      <c r="G12">
        <v>0.99440000000000006</v>
      </c>
      <c r="H12">
        <v>11</v>
      </c>
      <c r="I12">
        <f t="shared" si="0"/>
        <v>70</v>
      </c>
      <c r="V12">
        <f t="shared" si="1"/>
        <v>0.99519999999999986</v>
      </c>
    </row>
    <row r="13" spans="1:22">
      <c r="A13">
        <v>71</v>
      </c>
      <c r="B13">
        <v>91</v>
      </c>
      <c r="C13">
        <v>0.91</v>
      </c>
      <c r="D13">
        <v>71</v>
      </c>
      <c r="E13">
        <v>91</v>
      </c>
      <c r="F13">
        <v>0.91</v>
      </c>
      <c r="G13">
        <v>0.9919</v>
      </c>
      <c r="H13">
        <v>12</v>
      </c>
      <c r="I13">
        <f t="shared" si="0"/>
        <v>71</v>
      </c>
      <c r="V13">
        <f t="shared" si="1"/>
        <v>0.99440000000000006</v>
      </c>
    </row>
    <row r="14" spans="1:22">
      <c r="A14">
        <v>72</v>
      </c>
      <c r="B14">
        <v>90</v>
      </c>
      <c r="C14">
        <v>0.9</v>
      </c>
      <c r="D14">
        <v>72</v>
      </c>
      <c r="E14">
        <v>90</v>
      </c>
      <c r="F14">
        <v>0.9</v>
      </c>
      <c r="G14">
        <v>0.99</v>
      </c>
      <c r="H14">
        <v>13</v>
      </c>
      <c r="I14">
        <f t="shared" si="0"/>
        <v>72</v>
      </c>
      <c r="V14">
        <f t="shared" si="1"/>
        <v>0.9919</v>
      </c>
    </row>
    <row r="15" spans="1:22">
      <c r="A15">
        <v>73</v>
      </c>
      <c r="B15">
        <v>89</v>
      </c>
      <c r="C15">
        <v>0.89</v>
      </c>
      <c r="D15">
        <v>73</v>
      </c>
      <c r="E15">
        <v>89</v>
      </c>
      <c r="F15">
        <v>0.89</v>
      </c>
      <c r="G15">
        <v>0.9879</v>
      </c>
      <c r="H15">
        <v>14</v>
      </c>
      <c r="I15">
        <f t="shared" si="0"/>
        <v>73</v>
      </c>
      <c r="V15">
        <f t="shared" si="1"/>
        <v>0.99</v>
      </c>
    </row>
    <row r="16" spans="1:22">
      <c r="A16">
        <v>74</v>
      </c>
      <c r="B16">
        <v>89</v>
      </c>
      <c r="C16">
        <v>0.89</v>
      </c>
      <c r="D16">
        <v>74</v>
      </c>
      <c r="E16">
        <v>88</v>
      </c>
      <c r="F16">
        <v>0.88</v>
      </c>
      <c r="G16">
        <v>0.98680000000000001</v>
      </c>
      <c r="H16">
        <v>15</v>
      </c>
      <c r="I16">
        <f t="shared" si="0"/>
        <v>74</v>
      </c>
      <c r="V16">
        <f t="shared" si="1"/>
        <v>0.9879</v>
      </c>
    </row>
    <row r="17" spans="1:22">
      <c r="A17">
        <v>75</v>
      </c>
      <c r="B17">
        <v>89</v>
      </c>
      <c r="C17">
        <v>0.89</v>
      </c>
      <c r="D17">
        <v>75</v>
      </c>
      <c r="E17">
        <v>87</v>
      </c>
      <c r="F17">
        <v>0.87</v>
      </c>
      <c r="G17">
        <v>0.98570000000000002</v>
      </c>
      <c r="H17">
        <v>16</v>
      </c>
      <c r="I17">
        <f t="shared" si="0"/>
        <v>75</v>
      </c>
      <c r="V17">
        <f t="shared" si="1"/>
        <v>0.98680000000000001</v>
      </c>
    </row>
    <row r="18" spans="1:22">
      <c r="A18">
        <v>76</v>
      </c>
      <c r="B18">
        <v>88</v>
      </c>
      <c r="C18">
        <v>0.88</v>
      </c>
      <c r="D18">
        <v>76</v>
      </c>
      <c r="E18">
        <v>85</v>
      </c>
      <c r="F18">
        <v>0.85</v>
      </c>
      <c r="G18">
        <v>0.98199999999999998</v>
      </c>
      <c r="H18">
        <v>17</v>
      </c>
      <c r="I18">
        <f t="shared" si="0"/>
        <v>76</v>
      </c>
      <c r="V18">
        <f t="shared" si="1"/>
        <v>0.98570000000000002</v>
      </c>
    </row>
    <row r="19" spans="1:22">
      <c r="A19">
        <v>77</v>
      </c>
      <c r="B19">
        <v>85</v>
      </c>
      <c r="C19">
        <v>0.85</v>
      </c>
      <c r="D19">
        <v>77</v>
      </c>
      <c r="E19">
        <v>85</v>
      </c>
      <c r="F19">
        <v>0.85</v>
      </c>
      <c r="G19">
        <v>0.97750000000000004</v>
      </c>
      <c r="H19">
        <v>18</v>
      </c>
      <c r="I19">
        <f t="shared" si="0"/>
        <v>77</v>
      </c>
      <c r="V19">
        <f t="shared" si="1"/>
        <v>0.98199999999999998</v>
      </c>
    </row>
    <row r="20" spans="1:22">
      <c r="A20">
        <v>78</v>
      </c>
      <c r="B20">
        <v>84</v>
      </c>
      <c r="C20">
        <v>0.84</v>
      </c>
      <c r="D20">
        <v>78</v>
      </c>
      <c r="E20">
        <v>83</v>
      </c>
      <c r="F20">
        <v>0.83</v>
      </c>
      <c r="G20">
        <v>0.9728</v>
      </c>
      <c r="H20">
        <v>19</v>
      </c>
      <c r="I20">
        <f t="shared" si="0"/>
        <v>78</v>
      </c>
      <c r="V20">
        <f t="shared" si="1"/>
        <v>0.97750000000000004</v>
      </c>
    </row>
    <row r="21" spans="1:22">
      <c r="A21">
        <v>79</v>
      </c>
      <c r="B21">
        <v>80</v>
      </c>
      <c r="C21">
        <v>0.8</v>
      </c>
      <c r="D21">
        <v>79</v>
      </c>
      <c r="E21">
        <v>78</v>
      </c>
      <c r="F21">
        <v>0.78</v>
      </c>
      <c r="G21">
        <v>0.95599999999999996</v>
      </c>
      <c r="H21">
        <v>20</v>
      </c>
      <c r="I21">
        <f t="shared" si="0"/>
        <v>79</v>
      </c>
      <c r="V21">
        <f t="shared" si="1"/>
        <v>0.9728</v>
      </c>
    </row>
    <row r="22" spans="1:22">
      <c r="A22">
        <v>80</v>
      </c>
      <c r="B22">
        <v>77</v>
      </c>
      <c r="C22">
        <v>0.77</v>
      </c>
      <c r="D22">
        <v>80</v>
      </c>
      <c r="E22">
        <v>78</v>
      </c>
      <c r="F22">
        <v>0.78</v>
      </c>
      <c r="G22">
        <v>0.94940000000000002</v>
      </c>
      <c r="H22">
        <v>21</v>
      </c>
      <c r="I22">
        <f t="shared" si="0"/>
        <v>80</v>
      </c>
      <c r="V22">
        <f t="shared" si="1"/>
        <v>0.95599999999999996</v>
      </c>
    </row>
    <row r="23" spans="1:22">
      <c r="A23">
        <v>81</v>
      </c>
      <c r="B23">
        <v>75</v>
      </c>
      <c r="C23">
        <v>0.75</v>
      </c>
      <c r="D23">
        <v>81</v>
      </c>
      <c r="E23">
        <v>77</v>
      </c>
      <c r="F23">
        <v>0.77</v>
      </c>
      <c r="G23">
        <v>0.9425</v>
      </c>
      <c r="H23">
        <v>22</v>
      </c>
      <c r="I23">
        <f t="shared" si="0"/>
        <v>81</v>
      </c>
      <c r="V23">
        <f t="shared" si="1"/>
        <v>0.94940000000000002</v>
      </c>
    </row>
    <row r="24" spans="1:22">
      <c r="A24">
        <v>82</v>
      </c>
      <c r="B24">
        <v>74</v>
      </c>
      <c r="C24">
        <v>0.74</v>
      </c>
      <c r="D24">
        <v>82</v>
      </c>
      <c r="E24">
        <v>76</v>
      </c>
      <c r="F24">
        <v>0.76</v>
      </c>
      <c r="G24">
        <v>0.93759999999999999</v>
      </c>
      <c r="H24">
        <v>23</v>
      </c>
      <c r="I24">
        <f t="shared" si="0"/>
        <v>82</v>
      </c>
      <c r="V24">
        <f t="shared" si="1"/>
        <v>0.9425</v>
      </c>
    </row>
    <row r="25" spans="1:22">
      <c r="A25">
        <v>83</v>
      </c>
      <c r="B25">
        <v>74</v>
      </c>
      <c r="C25">
        <v>0.74</v>
      </c>
      <c r="D25">
        <v>83</v>
      </c>
      <c r="E25">
        <v>73</v>
      </c>
      <c r="F25">
        <v>0.73</v>
      </c>
      <c r="G25">
        <v>0.92979999999999996</v>
      </c>
      <c r="H25">
        <v>24</v>
      </c>
      <c r="I25">
        <f t="shared" si="0"/>
        <v>83</v>
      </c>
      <c r="V25">
        <f t="shared" si="1"/>
        <v>0.93759999999999999</v>
      </c>
    </row>
    <row r="26" spans="1:22">
      <c r="A26">
        <v>84</v>
      </c>
      <c r="B26">
        <v>69</v>
      </c>
      <c r="C26">
        <v>0.69</v>
      </c>
      <c r="D26">
        <v>84</v>
      </c>
      <c r="E26">
        <v>72</v>
      </c>
      <c r="F26">
        <v>0.72</v>
      </c>
      <c r="G26">
        <v>0.91320000000000001</v>
      </c>
      <c r="H26">
        <v>25</v>
      </c>
      <c r="I26">
        <f t="shared" si="0"/>
        <v>84</v>
      </c>
      <c r="V26">
        <f t="shared" si="1"/>
        <v>0.92979999999999996</v>
      </c>
    </row>
    <row r="27" spans="1:22">
      <c r="A27">
        <v>85</v>
      </c>
      <c r="B27">
        <v>66</v>
      </c>
      <c r="C27">
        <v>0.66</v>
      </c>
      <c r="D27">
        <v>85</v>
      </c>
      <c r="E27">
        <v>71</v>
      </c>
      <c r="F27">
        <v>0.71</v>
      </c>
      <c r="G27">
        <v>0.90140000000000009</v>
      </c>
      <c r="H27">
        <v>26</v>
      </c>
      <c r="I27">
        <f t="shared" si="0"/>
        <v>85</v>
      </c>
      <c r="V27">
        <f t="shared" si="1"/>
        <v>0.91320000000000001</v>
      </c>
    </row>
    <row r="28" spans="1:22">
      <c r="A28">
        <v>86</v>
      </c>
      <c r="B28">
        <v>61</v>
      </c>
      <c r="C28">
        <v>0.61</v>
      </c>
      <c r="D28">
        <v>86</v>
      </c>
      <c r="E28">
        <v>67</v>
      </c>
      <c r="F28">
        <v>0.67</v>
      </c>
      <c r="G28">
        <v>0.87129999999999996</v>
      </c>
      <c r="H28">
        <v>27</v>
      </c>
      <c r="I28">
        <f t="shared" si="0"/>
        <v>86</v>
      </c>
      <c r="V28">
        <f t="shared" si="1"/>
        <v>0.90140000000000009</v>
      </c>
    </row>
    <row r="29" spans="1:22">
      <c r="A29">
        <v>87</v>
      </c>
      <c r="B29">
        <v>59</v>
      </c>
      <c r="C29">
        <v>0.59</v>
      </c>
      <c r="D29">
        <v>87</v>
      </c>
      <c r="E29">
        <v>58</v>
      </c>
      <c r="F29">
        <v>0.57999999999999996</v>
      </c>
      <c r="G29">
        <v>0.82779999999999998</v>
      </c>
      <c r="H29">
        <v>28</v>
      </c>
      <c r="I29">
        <f t="shared" si="0"/>
        <v>87</v>
      </c>
      <c r="V29">
        <f t="shared" si="1"/>
        <v>0.87129999999999996</v>
      </c>
    </row>
    <row r="30" spans="1:22">
      <c r="A30">
        <v>88</v>
      </c>
      <c r="B30">
        <v>55</v>
      </c>
      <c r="C30">
        <v>0.55000000000000004</v>
      </c>
      <c r="D30">
        <v>88</v>
      </c>
      <c r="E30">
        <v>53</v>
      </c>
      <c r="F30">
        <v>0.53</v>
      </c>
      <c r="G30">
        <v>0.78849999999999998</v>
      </c>
      <c r="H30">
        <v>29</v>
      </c>
      <c r="I30">
        <f t="shared" si="0"/>
        <v>88</v>
      </c>
      <c r="V30">
        <f t="shared" si="1"/>
        <v>0.82779999999999998</v>
      </c>
    </row>
    <row r="31" spans="1:22">
      <c r="A31">
        <v>89</v>
      </c>
      <c r="B31">
        <v>49</v>
      </c>
      <c r="C31">
        <v>0.49</v>
      </c>
      <c r="D31">
        <v>89</v>
      </c>
      <c r="E31">
        <v>50</v>
      </c>
      <c r="F31">
        <v>0.5</v>
      </c>
      <c r="G31">
        <v>0.745</v>
      </c>
      <c r="H31">
        <v>30</v>
      </c>
      <c r="I31">
        <f t="shared" si="0"/>
        <v>89</v>
      </c>
      <c r="V31">
        <f t="shared" si="1"/>
        <v>0.78849999999999998</v>
      </c>
    </row>
    <row r="32" spans="1:22">
      <c r="A32">
        <v>90</v>
      </c>
      <c r="B32">
        <v>42</v>
      </c>
      <c r="C32">
        <v>0.42</v>
      </c>
      <c r="D32">
        <v>90</v>
      </c>
      <c r="E32">
        <v>45</v>
      </c>
      <c r="F32">
        <v>0.45</v>
      </c>
      <c r="G32">
        <v>0.68100000000000005</v>
      </c>
      <c r="H32">
        <v>31</v>
      </c>
      <c r="I32">
        <f t="shared" si="0"/>
        <v>90</v>
      </c>
      <c r="N32" t="str">
        <f>IF(Person2Age=0,"Chance that you are still alive","Chance that one person is still alive")</f>
        <v>Chance that one person is still alive</v>
      </c>
      <c r="V32">
        <f t="shared" si="1"/>
        <v>0.745</v>
      </c>
    </row>
    <row r="33" spans="1:22">
      <c r="A33">
        <v>91</v>
      </c>
      <c r="B33">
        <v>39</v>
      </c>
      <c r="C33">
        <v>0.39</v>
      </c>
      <c r="D33">
        <v>91</v>
      </c>
      <c r="E33">
        <v>36</v>
      </c>
      <c r="F33">
        <v>0.36</v>
      </c>
      <c r="G33">
        <v>0.60960000000000003</v>
      </c>
      <c r="H33">
        <v>32</v>
      </c>
      <c r="I33">
        <f t="shared" si="0"/>
        <v>91</v>
      </c>
      <c r="V33">
        <f t="shared" si="1"/>
        <v>0.68100000000000005</v>
      </c>
    </row>
    <row r="34" spans="1:22">
      <c r="A34">
        <v>92</v>
      </c>
      <c r="B34">
        <v>31</v>
      </c>
      <c r="C34">
        <v>0.31</v>
      </c>
      <c r="D34">
        <v>92</v>
      </c>
      <c r="E34">
        <v>27</v>
      </c>
      <c r="F34">
        <v>0.27</v>
      </c>
      <c r="G34">
        <v>0.49630000000000007</v>
      </c>
      <c r="H34">
        <v>33</v>
      </c>
      <c r="I34">
        <f t="shared" si="0"/>
        <v>92</v>
      </c>
      <c r="V34">
        <f t="shared" si="1"/>
        <v>0.60960000000000003</v>
      </c>
    </row>
    <row r="35" spans="1:22">
      <c r="A35">
        <v>93</v>
      </c>
      <c r="B35">
        <v>22</v>
      </c>
      <c r="C35">
        <v>0.22</v>
      </c>
      <c r="D35">
        <v>93</v>
      </c>
      <c r="E35">
        <v>20</v>
      </c>
      <c r="F35">
        <v>0.2</v>
      </c>
      <c r="G35">
        <v>0.37600000000000006</v>
      </c>
      <c r="H35">
        <v>34</v>
      </c>
      <c r="I35">
        <f t="shared" si="0"/>
        <v>93</v>
      </c>
      <c r="V35">
        <f t="shared" si="1"/>
        <v>0.49630000000000007</v>
      </c>
    </row>
    <row r="36" spans="1:22">
      <c r="A36">
        <v>94</v>
      </c>
      <c r="B36">
        <v>15</v>
      </c>
      <c r="C36">
        <v>0.15</v>
      </c>
      <c r="D36">
        <v>94</v>
      </c>
      <c r="E36">
        <v>16</v>
      </c>
      <c r="F36">
        <v>0.16</v>
      </c>
      <c r="G36">
        <v>0.28599999999999998</v>
      </c>
      <c r="H36">
        <v>35</v>
      </c>
      <c r="I36">
        <f t="shared" si="0"/>
        <v>94</v>
      </c>
      <c r="V36">
        <f t="shared" si="1"/>
        <v>0.37600000000000006</v>
      </c>
    </row>
    <row r="37" spans="1:22">
      <c r="A37">
        <v>95</v>
      </c>
      <c r="B37">
        <v>10</v>
      </c>
      <c r="C37">
        <v>0.1</v>
      </c>
      <c r="D37">
        <v>95</v>
      </c>
      <c r="E37">
        <v>13</v>
      </c>
      <c r="F37">
        <v>0.13</v>
      </c>
      <c r="G37">
        <v>0.217</v>
      </c>
      <c r="H37">
        <v>36</v>
      </c>
      <c r="I37">
        <f t="shared" si="0"/>
        <v>95</v>
      </c>
      <c r="V37">
        <f t="shared" si="1"/>
        <v>0.28599999999999998</v>
      </c>
    </row>
    <row r="38" spans="1:22">
      <c r="A38">
        <v>96</v>
      </c>
      <c r="B38">
        <v>8</v>
      </c>
      <c r="C38">
        <v>0.08</v>
      </c>
      <c r="D38">
        <v>96</v>
      </c>
      <c r="E38">
        <v>9</v>
      </c>
      <c r="F38">
        <v>0.09</v>
      </c>
      <c r="G38">
        <v>0.16279999999999997</v>
      </c>
      <c r="H38">
        <v>37</v>
      </c>
      <c r="I38">
        <f t="shared" si="0"/>
        <v>96</v>
      </c>
      <c r="V38">
        <f t="shared" si="1"/>
        <v>0.217</v>
      </c>
    </row>
    <row r="39" spans="1:22">
      <c r="A39">
        <v>97</v>
      </c>
      <c r="B39">
        <v>7</v>
      </c>
      <c r="C39">
        <v>7.0000000000000007E-2</v>
      </c>
      <c r="D39">
        <v>97</v>
      </c>
      <c r="E39">
        <v>5</v>
      </c>
      <c r="F39">
        <v>0.05</v>
      </c>
      <c r="G39">
        <v>0.11650000000000001</v>
      </c>
      <c r="H39">
        <v>38</v>
      </c>
      <c r="I39">
        <f t="shared" si="0"/>
        <v>97</v>
      </c>
      <c r="V39">
        <f t="shared" si="1"/>
        <v>0.16279999999999997</v>
      </c>
    </row>
    <row r="40" spans="1:22">
      <c r="A40">
        <v>98</v>
      </c>
      <c r="B40">
        <v>3</v>
      </c>
      <c r="C40">
        <v>0.03</v>
      </c>
      <c r="D40">
        <v>98</v>
      </c>
      <c r="E40">
        <v>3</v>
      </c>
      <c r="F40">
        <v>0.03</v>
      </c>
      <c r="G40">
        <v>5.91E-2</v>
      </c>
      <c r="H40">
        <v>39</v>
      </c>
      <c r="I40">
        <f t="shared" si="0"/>
        <v>98</v>
      </c>
      <c r="V40">
        <f t="shared" si="1"/>
        <v>0.11650000000000001</v>
      </c>
    </row>
    <row r="41" spans="1:22">
      <c r="A41">
        <v>99</v>
      </c>
      <c r="B41">
        <v>2</v>
      </c>
      <c r="C41">
        <v>0.02</v>
      </c>
      <c r="D41">
        <v>99</v>
      </c>
      <c r="E41">
        <v>2</v>
      </c>
      <c r="F41">
        <v>0.02</v>
      </c>
      <c r="G41">
        <v>3.9600000000000003E-2</v>
      </c>
      <c r="H41">
        <v>40</v>
      </c>
      <c r="I41">
        <f t="shared" si="0"/>
        <v>99</v>
      </c>
      <c r="V41">
        <f t="shared" si="1"/>
        <v>5.91E-2</v>
      </c>
    </row>
    <row r="42" spans="1:22">
      <c r="A42">
        <v>100</v>
      </c>
      <c r="B42">
        <v>1</v>
      </c>
      <c r="C42">
        <v>0.01</v>
      </c>
      <c r="D42">
        <v>100</v>
      </c>
      <c r="E42">
        <v>1</v>
      </c>
      <c r="F42">
        <v>0.01</v>
      </c>
      <c r="G42">
        <v>1.9900000000000001E-2</v>
      </c>
      <c r="H42">
        <v>41</v>
      </c>
      <c r="I42">
        <f t="shared" si="0"/>
        <v>100</v>
      </c>
      <c r="V42">
        <f t="shared" si="1"/>
        <v>3.9600000000000003E-2</v>
      </c>
    </row>
    <row r="43" spans="1:22">
      <c r="A43">
        <v>101</v>
      </c>
      <c r="B43">
        <v>0</v>
      </c>
      <c r="C43">
        <v>0</v>
      </c>
      <c r="D43">
        <v>101</v>
      </c>
      <c r="E43">
        <v>0</v>
      </c>
      <c r="F43">
        <v>0</v>
      </c>
      <c r="G43">
        <v>0</v>
      </c>
      <c r="H43">
        <v>42</v>
      </c>
      <c r="I43">
        <f t="shared" si="0"/>
        <v>101</v>
      </c>
      <c r="V43">
        <f t="shared" si="1"/>
        <v>1.9900000000000001E-2</v>
      </c>
    </row>
    <row r="44" spans="1:22">
      <c r="A44">
        <v>102</v>
      </c>
      <c r="B44">
        <v>0</v>
      </c>
      <c r="C44">
        <v>0</v>
      </c>
      <c r="D44">
        <v>102</v>
      </c>
      <c r="E44">
        <v>0</v>
      </c>
      <c r="F44">
        <v>0</v>
      </c>
      <c r="G44">
        <v>0</v>
      </c>
      <c r="H44">
        <v>43</v>
      </c>
      <c r="I44">
        <f t="shared" si="0"/>
        <v>102</v>
      </c>
      <c r="V44">
        <f t="shared" si="1"/>
        <v>0</v>
      </c>
    </row>
    <row r="45" spans="1:22">
      <c r="A45">
        <v>103</v>
      </c>
      <c r="B45">
        <v>0</v>
      </c>
      <c r="C45">
        <v>0</v>
      </c>
      <c r="D45">
        <v>103</v>
      </c>
      <c r="E45">
        <v>0</v>
      </c>
      <c r="F45">
        <v>0</v>
      </c>
      <c r="G45">
        <v>0</v>
      </c>
      <c r="H45">
        <v>44</v>
      </c>
      <c r="I45">
        <f t="shared" si="0"/>
        <v>103</v>
      </c>
      <c r="V45">
        <f t="shared" si="1"/>
        <v>0</v>
      </c>
    </row>
    <row r="46" spans="1:22">
      <c r="A46">
        <v>104</v>
      </c>
      <c r="B46">
        <v>0</v>
      </c>
      <c r="C46">
        <v>0</v>
      </c>
      <c r="D46">
        <v>104</v>
      </c>
      <c r="E46">
        <v>0</v>
      </c>
      <c r="F46">
        <v>0</v>
      </c>
      <c r="G46">
        <v>0</v>
      </c>
      <c r="H46">
        <v>45</v>
      </c>
      <c r="I46">
        <f t="shared" si="0"/>
        <v>104</v>
      </c>
      <c r="V46">
        <f t="shared" si="1"/>
        <v>0</v>
      </c>
    </row>
    <row r="47" spans="1:22">
      <c r="A47">
        <v>105</v>
      </c>
      <c r="B47">
        <v>0</v>
      </c>
      <c r="C47">
        <v>0</v>
      </c>
      <c r="D47">
        <v>105</v>
      </c>
      <c r="E47">
        <v>0</v>
      </c>
      <c r="F47">
        <v>0</v>
      </c>
      <c r="G47">
        <v>0</v>
      </c>
      <c r="H47">
        <v>46</v>
      </c>
      <c r="I47">
        <f t="shared" si="0"/>
        <v>105</v>
      </c>
      <c r="V47">
        <f t="shared" si="1"/>
        <v>0</v>
      </c>
    </row>
    <row r="48" spans="1:22">
      <c r="A48">
        <v>106</v>
      </c>
      <c r="B48">
        <v>0</v>
      </c>
      <c r="C48">
        <v>0</v>
      </c>
      <c r="D48">
        <v>106</v>
      </c>
      <c r="E48">
        <v>0</v>
      </c>
      <c r="F48">
        <v>0</v>
      </c>
      <c r="G48">
        <v>0</v>
      </c>
      <c r="H48">
        <v>47</v>
      </c>
      <c r="I48">
        <f t="shared" si="0"/>
        <v>106</v>
      </c>
      <c r="V48">
        <f t="shared" si="1"/>
        <v>0</v>
      </c>
    </row>
    <row r="49" spans="1:22">
      <c r="A49">
        <v>107</v>
      </c>
      <c r="B49">
        <v>0</v>
      </c>
      <c r="C49">
        <v>0</v>
      </c>
      <c r="D49">
        <v>107</v>
      </c>
      <c r="E49">
        <v>0</v>
      </c>
      <c r="F49">
        <v>0</v>
      </c>
      <c r="G49">
        <v>0</v>
      </c>
      <c r="H49">
        <v>48</v>
      </c>
      <c r="I49">
        <f t="shared" si="0"/>
        <v>107</v>
      </c>
      <c r="V49">
        <f t="shared" si="1"/>
        <v>0</v>
      </c>
    </row>
    <row r="50" spans="1:22">
      <c r="A50">
        <v>108</v>
      </c>
      <c r="B50">
        <v>0</v>
      </c>
      <c r="C50">
        <v>0</v>
      </c>
      <c r="D50">
        <v>108</v>
      </c>
      <c r="E50">
        <v>0</v>
      </c>
      <c r="F50">
        <v>0</v>
      </c>
      <c r="G50">
        <v>0</v>
      </c>
      <c r="H50">
        <v>49</v>
      </c>
      <c r="I50">
        <f t="shared" si="0"/>
        <v>108</v>
      </c>
      <c r="V50">
        <f t="shared" si="1"/>
        <v>0</v>
      </c>
    </row>
    <row r="51" spans="1:22">
      <c r="A51">
        <v>109</v>
      </c>
      <c r="B51">
        <v>0</v>
      </c>
      <c r="C51">
        <v>0</v>
      </c>
      <c r="D51">
        <v>109</v>
      </c>
      <c r="E51">
        <v>0</v>
      </c>
      <c r="F51">
        <v>0</v>
      </c>
      <c r="G51">
        <v>0</v>
      </c>
      <c r="H51">
        <v>50</v>
      </c>
      <c r="I51">
        <f t="shared" si="0"/>
        <v>109</v>
      </c>
      <c r="V51">
        <f t="shared" si="1"/>
        <v>0</v>
      </c>
    </row>
    <row r="52" spans="1:22">
      <c r="A52">
        <v>110</v>
      </c>
      <c r="B52">
        <v>0</v>
      </c>
      <c r="C52">
        <v>0</v>
      </c>
      <c r="D52">
        <v>110</v>
      </c>
      <c r="E52">
        <v>0</v>
      </c>
      <c r="F52">
        <v>0</v>
      </c>
      <c r="G52">
        <v>0</v>
      </c>
      <c r="H52">
        <v>51</v>
      </c>
      <c r="I52">
        <f t="shared" si="0"/>
        <v>110</v>
      </c>
      <c r="V52">
        <f t="shared" si="1"/>
        <v>0</v>
      </c>
    </row>
    <row r="53" spans="1:22">
      <c r="H53">
        <v>52</v>
      </c>
      <c r="I53">
        <f t="shared" si="0"/>
        <v>111</v>
      </c>
      <c r="V53">
        <f t="shared" si="1"/>
        <v>0</v>
      </c>
    </row>
    <row r="54" spans="1:22">
      <c r="H54">
        <v>53</v>
      </c>
      <c r="I54">
        <f t="shared" si="0"/>
        <v>112</v>
      </c>
      <c r="V54">
        <f t="shared" si="1"/>
        <v>0</v>
      </c>
    </row>
    <row r="55" spans="1:22">
      <c r="H55">
        <v>54</v>
      </c>
      <c r="I55">
        <f t="shared" si="0"/>
        <v>113</v>
      </c>
      <c r="V55">
        <f t="shared" si="1"/>
        <v>0</v>
      </c>
    </row>
    <row r="56" spans="1:22">
      <c r="H56">
        <v>55</v>
      </c>
      <c r="I56">
        <f t="shared" si="0"/>
        <v>114</v>
      </c>
      <c r="V56">
        <f t="shared" si="1"/>
        <v>0</v>
      </c>
    </row>
    <row r="57" spans="1:22">
      <c r="H57">
        <v>56</v>
      </c>
      <c r="I57">
        <f t="shared" si="0"/>
        <v>115</v>
      </c>
      <c r="V57">
        <f t="shared" si="1"/>
        <v>0</v>
      </c>
    </row>
    <row r="58" spans="1:22">
      <c r="H58">
        <v>57</v>
      </c>
      <c r="I58">
        <f t="shared" si="0"/>
        <v>116</v>
      </c>
      <c r="V58">
        <f t="shared" si="1"/>
        <v>0</v>
      </c>
    </row>
    <row r="59" spans="1:22">
      <c r="H59">
        <v>58</v>
      </c>
      <c r="I59">
        <f t="shared" si="0"/>
        <v>117</v>
      </c>
      <c r="V59">
        <f t="shared" si="1"/>
        <v>0</v>
      </c>
    </row>
    <row r="60" spans="1:22">
      <c r="H60">
        <v>59</v>
      </c>
      <c r="I60">
        <f t="shared" si="0"/>
        <v>118</v>
      </c>
    </row>
    <row r="61" spans="1:22">
      <c r="H61">
        <v>60</v>
      </c>
      <c r="I61">
        <f t="shared" si="0"/>
        <v>119</v>
      </c>
    </row>
    <row r="62" spans="1:22">
      <c r="H62">
        <v>61</v>
      </c>
      <c r="I62">
        <f t="shared" si="0"/>
        <v>120</v>
      </c>
    </row>
    <row r="63" spans="1:22">
      <c r="H63">
        <v>62</v>
      </c>
      <c r="I63">
        <f t="shared" si="0"/>
        <v>121</v>
      </c>
    </row>
    <row r="64" spans="1:22">
      <c r="H64">
        <v>63</v>
      </c>
      <c r="I64">
        <f t="shared" si="0"/>
        <v>122</v>
      </c>
    </row>
    <row r="65" spans="8:9">
      <c r="H65">
        <v>64</v>
      </c>
      <c r="I65">
        <f t="shared" si="0"/>
        <v>123</v>
      </c>
    </row>
    <row r="66" spans="8:9">
      <c r="H66">
        <v>65</v>
      </c>
      <c r="I66">
        <f t="shared" si="0"/>
        <v>124</v>
      </c>
    </row>
    <row r="67" spans="8:9">
      <c r="H67">
        <v>66</v>
      </c>
      <c r="I67">
        <f>I66+1</f>
        <v>125</v>
      </c>
    </row>
    <row r="68" spans="8:9">
      <c r="H68">
        <v>67</v>
      </c>
      <c r="I68">
        <f t="shared" si="0"/>
        <v>126</v>
      </c>
    </row>
    <row r="69" spans="8:9">
      <c r="H69">
        <v>68</v>
      </c>
      <c r="I69">
        <f t="shared" ref="I69:I70" si="2">I68+1</f>
        <v>127</v>
      </c>
    </row>
    <row r="70" spans="8:9">
      <c r="H70">
        <v>69</v>
      </c>
      <c r="I70">
        <f t="shared" si="2"/>
        <v>128</v>
      </c>
    </row>
    <row r="71" spans="8:9">
      <c r="H71">
        <v>70</v>
      </c>
      <c r="I71" t="str">
        <f t="shared" ref="I71:I91" si="3">IF(ISBLANK(D71),IF(AND(C71&lt;=0.25,C70&gt;0.25),C71,""),IF(AND(G71&lt;=0.25,G70&gt;0.25),G71,""))</f>
        <v/>
      </c>
    </row>
    <row r="72" spans="8:9">
      <c r="H72">
        <v>71</v>
      </c>
      <c r="I72" t="str">
        <f t="shared" si="3"/>
        <v/>
      </c>
    </row>
    <row r="73" spans="8:9">
      <c r="H73">
        <v>72</v>
      </c>
      <c r="I73" t="str">
        <f t="shared" si="3"/>
        <v/>
      </c>
    </row>
    <row r="74" spans="8:9">
      <c r="H74">
        <v>73</v>
      </c>
      <c r="I74" t="str">
        <f t="shared" si="3"/>
        <v/>
      </c>
    </row>
    <row r="75" spans="8:9">
      <c r="H75">
        <v>74</v>
      </c>
      <c r="I75" t="str">
        <f t="shared" si="3"/>
        <v/>
      </c>
    </row>
    <row r="76" spans="8:9">
      <c r="H76">
        <v>75</v>
      </c>
      <c r="I76" t="str">
        <f t="shared" si="3"/>
        <v/>
      </c>
    </row>
    <row r="77" spans="8:9">
      <c r="H77">
        <v>76</v>
      </c>
      <c r="I77" t="str">
        <f t="shared" si="3"/>
        <v/>
      </c>
    </row>
    <row r="78" spans="8:9">
      <c r="H78">
        <v>77</v>
      </c>
      <c r="I78" t="str">
        <f t="shared" si="3"/>
        <v/>
      </c>
    </row>
    <row r="79" spans="8:9">
      <c r="H79">
        <v>78</v>
      </c>
      <c r="I79" t="str">
        <f t="shared" si="3"/>
        <v/>
      </c>
    </row>
    <row r="80" spans="8:9">
      <c r="H80">
        <v>79</v>
      </c>
      <c r="I80" t="str">
        <f t="shared" si="3"/>
        <v/>
      </c>
    </row>
    <row r="81" spans="8:9">
      <c r="H81">
        <v>80</v>
      </c>
      <c r="I81" t="str">
        <f t="shared" si="3"/>
        <v/>
      </c>
    </row>
    <row r="82" spans="8:9">
      <c r="H82">
        <v>81</v>
      </c>
      <c r="I82" t="str">
        <f t="shared" si="3"/>
        <v/>
      </c>
    </row>
    <row r="83" spans="8:9">
      <c r="H83">
        <v>82</v>
      </c>
      <c r="I83" t="str">
        <f t="shared" si="3"/>
        <v/>
      </c>
    </row>
    <row r="84" spans="8:9">
      <c r="H84">
        <v>83</v>
      </c>
      <c r="I84" t="str">
        <f t="shared" si="3"/>
        <v/>
      </c>
    </row>
    <row r="85" spans="8:9">
      <c r="H85">
        <v>84</v>
      </c>
      <c r="I85" t="str">
        <f t="shared" si="3"/>
        <v/>
      </c>
    </row>
    <row r="86" spans="8:9">
      <c r="H86">
        <v>85</v>
      </c>
      <c r="I86" t="str">
        <f t="shared" si="3"/>
        <v/>
      </c>
    </row>
    <row r="87" spans="8:9">
      <c r="H87">
        <v>86</v>
      </c>
      <c r="I87" t="str">
        <f t="shared" si="3"/>
        <v/>
      </c>
    </row>
    <row r="88" spans="8:9">
      <c r="H88">
        <v>87</v>
      </c>
      <c r="I88" t="str">
        <f t="shared" si="3"/>
        <v/>
      </c>
    </row>
    <row r="89" spans="8:9">
      <c r="H89">
        <v>88</v>
      </c>
      <c r="I89" t="str">
        <f t="shared" si="3"/>
        <v/>
      </c>
    </row>
    <row r="90" spans="8:9">
      <c r="H90">
        <v>89</v>
      </c>
      <c r="I90" t="str">
        <f t="shared" si="3"/>
        <v/>
      </c>
    </row>
    <row r="91" spans="8:9">
      <c r="H91">
        <v>90</v>
      </c>
      <c r="I91" t="str">
        <f t="shared" si="3"/>
        <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3" tint="0.59999389629810485"/>
  </sheetPr>
  <dimension ref="A1:G101"/>
  <sheetViews>
    <sheetView workbookViewId="0">
      <selection activeCell="G2" sqref="G2"/>
    </sheetView>
  </sheetViews>
  <sheetFormatPr defaultColWidth="14.21875" defaultRowHeight="15"/>
  <cols>
    <col min="2" max="3" width="14.21875" style="18"/>
  </cols>
  <sheetData>
    <row r="1" spans="1:7">
      <c r="A1">
        <v>0</v>
      </c>
      <c r="B1" s="18">
        <v>5252.1547110361671</v>
      </c>
      <c r="C1" s="18">
        <v>0</v>
      </c>
      <c r="D1">
        <v>1</v>
      </c>
      <c r="F1" t="s">
        <v>498</v>
      </c>
      <c r="G1" s="448">
        <v>0.1</v>
      </c>
    </row>
    <row r="2" spans="1:7">
      <c r="A2">
        <v>1</v>
      </c>
      <c r="B2" s="18">
        <v>104501.75487296881</v>
      </c>
      <c r="C2" s="18">
        <v>0</v>
      </c>
      <c r="D2" s="113">
        <v>1</v>
      </c>
      <c r="F2" t="s">
        <v>499</v>
      </c>
      <c r="G2">
        <f>MAX(A2:A1048576)</f>
        <v>99</v>
      </c>
    </row>
    <row r="3" spans="1:7">
      <c r="A3">
        <v>2</v>
      </c>
      <c r="B3" s="18">
        <v>242747.54621931972</v>
      </c>
      <c r="C3" s="18">
        <v>0</v>
      </c>
      <c r="D3" s="113">
        <v>1</v>
      </c>
      <c r="F3" t="s">
        <v>500</v>
      </c>
      <c r="G3" s="89">
        <f ca="1">OFFSET(D1,G1*G2,0)</f>
        <v>1</v>
      </c>
    </row>
    <row r="4" spans="1:7">
      <c r="A4">
        <v>3</v>
      </c>
      <c r="B4" s="18">
        <v>13265.5766022672</v>
      </c>
      <c r="C4" s="18">
        <v>0</v>
      </c>
      <c r="D4" s="113">
        <v>1</v>
      </c>
    </row>
    <row r="5" spans="1:7">
      <c r="A5">
        <v>4</v>
      </c>
      <c r="B5" s="18">
        <v>31871.38312766733</v>
      </c>
      <c r="C5" s="18">
        <v>0</v>
      </c>
      <c r="D5" s="113">
        <v>1</v>
      </c>
    </row>
    <row r="6" spans="1:7">
      <c r="A6">
        <v>5</v>
      </c>
      <c r="B6" s="18">
        <v>5000</v>
      </c>
      <c r="C6" s="18">
        <v>0</v>
      </c>
      <c r="D6" s="113">
        <v>1</v>
      </c>
    </row>
    <row r="7" spans="1:7">
      <c r="A7">
        <v>6</v>
      </c>
      <c r="B7" s="18">
        <v>76689.590717922969</v>
      </c>
      <c r="C7" s="18">
        <v>0</v>
      </c>
      <c r="D7" s="113">
        <v>1</v>
      </c>
    </row>
    <row r="8" spans="1:7">
      <c r="A8">
        <v>7</v>
      </c>
      <c r="B8" s="18">
        <v>5000</v>
      </c>
      <c r="C8" s="18">
        <v>0</v>
      </c>
      <c r="D8" s="113">
        <v>1</v>
      </c>
    </row>
    <row r="9" spans="1:7">
      <c r="A9">
        <v>8</v>
      </c>
      <c r="B9" s="18">
        <v>30599.273745506387</v>
      </c>
      <c r="C9" s="18">
        <v>0</v>
      </c>
      <c r="D9" s="113">
        <v>1</v>
      </c>
    </row>
    <row r="10" spans="1:7">
      <c r="A10">
        <v>9</v>
      </c>
      <c r="B10" s="18">
        <v>5000</v>
      </c>
      <c r="C10" s="18">
        <v>0</v>
      </c>
      <c r="D10" s="113">
        <v>1</v>
      </c>
    </row>
    <row r="11" spans="1:7">
      <c r="A11">
        <v>10</v>
      </c>
      <c r="B11" s="18">
        <v>67970.432479889641</v>
      </c>
      <c r="C11" s="18">
        <v>0</v>
      </c>
      <c r="D11" s="113">
        <v>1</v>
      </c>
    </row>
    <row r="12" spans="1:7">
      <c r="A12">
        <v>11</v>
      </c>
      <c r="B12" s="18">
        <v>94158.183754649959</v>
      </c>
      <c r="C12" s="18">
        <v>0</v>
      </c>
      <c r="D12" s="113">
        <v>1</v>
      </c>
    </row>
    <row r="13" spans="1:7">
      <c r="A13">
        <v>12</v>
      </c>
      <c r="B13" s="18">
        <v>5000</v>
      </c>
      <c r="C13" s="18">
        <v>0</v>
      </c>
      <c r="D13" s="113">
        <v>1</v>
      </c>
    </row>
    <row r="14" spans="1:7">
      <c r="A14">
        <v>13</v>
      </c>
      <c r="B14" s="18">
        <v>5000</v>
      </c>
      <c r="C14" s="18">
        <v>0</v>
      </c>
      <c r="D14" s="113">
        <v>1</v>
      </c>
    </row>
    <row r="15" spans="1:7">
      <c r="A15">
        <v>14</v>
      </c>
      <c r="B15" s="18">
        <v>17634.340214020573</v>
      </c>
      <c r="C15" s="18">
        <v>0</v>
      </c>
      <c r="D15" s="113">
        <v>1</v>
      </c>
    </row>
    <row r="16" spans="1:7">
      <c r="A16">
        <v>15</v>
      </c>
      <c r="B16" s="18">
        <v>10440.991514085132</v>
      </c>
      <c r="C16" s="18">
        <v>0</v>
      </c>
      <c r="D16" s="113">
        <v>1</v>
      </c>
    </row>
    <row r="17" spans="1:4">
      <c r="A17">
        <v>16</v>
      </c>
      <c r="B17" s="18">
        <v>5000</v>
      </c>
      <c r="C17" s="18">
        <v>0</v>
      </c>
      <c r="D17" s="113">
        <v>1</v>
      </c>
    </row>
    <row r="18" spans="1:4">
      <c r="A18">
        <v>17</v>
      </c>
      <c r="B18" s="18">
        <v>5000</v>
      </c>
      <c r="C18" s="18">
        <v>0</v>
      </c>
      <c r="D18" s="113">
        <v>1</v>
      </c>
    </row>
    <row r="19" spans="1:4">
      <c r="A19">
        <v>18</v>
      </c>
      <c r="B19" s="18">
        <v>5000</v>
      </c>
      <c r="C19" s="18">
        <v>0</v>
      </c>
      <c r="D19" s="113">
        <v>1</v>
      </c>
    </row>
    <row r="20" spans="1:4">
      <c r="A20">
        <v>19</v>
      </c>
      <c r="B20" s="18">
        <v>23021.162938486828</v>
      </c>
      <c r="C20" s="18">
        <v>0</v>
      </c>
      <c r="D20" s="113">
        <v>1</v>
      </c>
    </row>
    <row r="21" spans="1:4">
      <c r="A21">
        <v>20</v>
      </c>
      <c r="B21" s="18">
        <v>5000</v>
      </c>
      <c r="C21" s="18">
        <v>0</v>
      </c>
      <c r="D21" s="113">
        <v>1</v>
      </c>
    </row>
    <row r="22" spans="1:4">
      <c r="A22">
        <v>21</v>
      </c>
      <c r="B22" s="18">
        <v>38366.469018069132</v>
      </c>
      <c r="C22" s="18">
        <v>0</v>
      </c>
      <c r="D22" s="113">
        <v>1</v>
      </c>
    </row>
    <row r="23" spans="1:4">
      <c r="A23">
        <v>22</v>
      </c>
      <c r="B23" s="18">
        <v>5330.7036831685482</v>
      </c>
      <c r="C23" s="18">
        <v>0</v>
      </c>
      <c r="D23" s="113">
        <v>1</v>
      </c>
    </row>
    <row r="24" spans="1:4">
      <c r="A24">
        <v>23</v>
      </c>
      <c r="B24" s="18">
        <v>35687.88925751287</v>
      </c>
      <c r="C24" s="18">
        <v>0</v>
      </c>
      <c r="D24" s="113">
        <v>1</v>
      </c>
    </row>
    <row r="25" spans="1:4">
      <c r="A25">
        <v>24</v>
      </c>
      <c r="B25" s="18">
        <v>26800.990079357016</v>
      </c>
      <c r="C25" s="18">
        <v>0</v>
      </c>
      <c r="D25" s="113">
        <v>1</v>
      </c>
    </row>
    <row r="26" spans="1:4">
      <c r="A26">
        <v>25</v>
      </c>
      <c r="B26" s="18">
        <v>18323.170137434387</v>
      </c>
      <c r="C26" s="18">
        <v>0</v>
      </c>
      <c r="D26" s="113">
        <v>1</v>
      </c>
    </row>
    <row r="27" spans="1:4">
      <c r="A27">
        <v>26</v>
      </c>
      <c r="B27" s="18">
        <v>28766.163606529033</v>
      </c>
      <c r="C27" s="18">
        <v>0</v>
      </c>
      <c r="D27" s="113">
        <v>1</v>
      </c>
    </row>
    <row r="28" spans="1:4">
      <c r="A28">
        <v>27</v>
      </c>
      <c r="B28" s="18">
        <v>18785.883631181121</v>
      </c>
      <c r="C28" s="18">
        <v>0</v>
      </c>
      <c r="D28" s="113">
        <v>1</v>
      </c>
    </row>
    <row r="29" spans="1:4">
      <c r="A29">
        <v>28</v>
      </c>
      <c r="B29" s="18">
        <v>5961.3910388981385</v>
      </c>
      <c r="C29" s="18">
        <v>0</v>
      </c>
      <c r="D29" s="113">
        <v>1</v>
      </c>
    </row>
    <row r="30" spans="1:4">
      <c r="A30">
        <v>29</v>
      </c>
      <c r="B30" s="18">
        <v>24586.055602442819</v>
      </c>
      <c r="C30" s="18">
        <v>0</v>
      </c>
      <c r="D30" s="113">
        <v>1</v>
      </c>
    </row>
    <row r="31" spans="1:4">
      <c r="A31">
        <v>30</v>
      </c>
      <c r="B31" s="18">
        <v>23237.196262163707</v>
      </c>
      <c r="C31" s="18">
        <v>0</v>
      </c>
      <c r="D31" s="113">
        <v>1</v>
      </c>
    </row>
    <row r="32" spans="1:4">
      <c r="A32">
        <v>31</v>
      </c>
      <c r="B32" s="18">
        <v>21712.810622933688</v>
      </c>
      <c r="C32" s="18">
        <v>0</v>
      </c>
      <c r="D32" s="113">
        <v>1</v>
      </c>
    </row>
    <row r="33" spans="1:4">
      <c r="A33">
        <v>32</v>
      </c>
      <c r="B33" s="18">
        <v>63057.269874796359</v>
      </c>
      <c r="C33" s="18">
        <v>0</v>
      </c>
      <c r="D33" s="113">
        <v>1</v>
      </c>
    </row>
    <row r="34" spans="1:4">
      <c r="A34">
        <v>33</v>
      </c>
      <c r="B34" s="18">
        <v>5000</v>
      </c>
      <c r="C34" s="18">
        <v>0</v>
      </c>
      <c r="D34" s="113">
        <v>1</v>
      </c>
    </row>
    <row r="35" spans="1:4">
      <c r="A35">
        <v>34</v>
      </c>
      <c r="B35" s="18">
        <v>104285.28837094107</v>
      </c>
      <c r="C35" s="18">
        <v>0</v>
      </c>
      <c r="D35" s="113">
        <v>1</v>
      </c>
    </row>
    <row r="36" spans="1:4">
      <c r="A36">
        <v>35</v>
      </c>
      <c r="B36" s="18">
        <v>13440.192854534942</v>
      </c>
      <c r="C36" s="18">
        <v>0</v>
      </c>
      <c r="D36" s="113">
        <v>1</v>
      </c>
    </row>
    <row r="37" spans="1:4">
      <c r="A37">
        <v>36</v>
      </c>
      <c r="B37" s="18">
        <v>5443.3144402475191</v>
      </c>
      <c r="C37" s="18">
        <v>0</v>
      </c>
      <c r="D37" s="113">
        <v>1</v>
      </c>
    </row>
    <row r="38" spans="1:4">
      <c r="A38">
        <v>37</v>
      </c>
      <c r="B38" s="18">
        <v>6626.6901670897032</v>
      </c>
      <c r="C38" s="18">
        <v>0</v>
      </c>
      <c r="D38" s="113">
        <v>1</v>
      </c>
    </row>
    <row r="39" spans="1:4">
      <c r="A39">
        <v>38</v>
      </c>
      <c r="B39" s="18">
        <v>5000</v>
      </c>
      <c r="C39" s="18">
        <v>0</v>
      </c>
      <c r="D39" s="113">
        <v>1</v>
      </c>
    </row>
    <row r="40" spans="1:4">
      <c r="A40">
        <v>39</v>
      </c>
      <c r="B40" s="18">
        <v>9349.6638711903379</v>
      </c>
      <c r="C40" s="18">
        <v>0</v>
      </c>
      <c r="D40" s="113">
        <v>1</v>
      </c>
    </row>
    <row r="41" spans="1:4">
      <c r="A41">
        <v>40</v>
      </c>
      <c r="B41" s="18">
        <v>86837.037822642582</v>
      </c>
      <c r="C41" s="18">
        <v>0</v>
      </c>
      <c r="D41" s="113">
        <v>1</v>
      </c>
    </row>
    <row r="42" spans="1:4">
      <c r="A42">
        <v>41</v>
      </c>
      <c r="B42" s="18">
        <v>13560.679351314362</v>
      </c>
      <c r="C42" s="18">
        <v>0</v>
      </c>
      <c r="D42" s="113">
        <v>1</v>
      </c>
    </row>
    <row r="43" spans="1:4">
      <c r="A43">
        <v>42</v>
      </c>
      <c r="B43" s="18">
        <v>63052.763407772181</v>
      </c>
      <c r="C43" s="18">
        <v>0</v>
      </c>
      <c r="D43" s="113">
        <v>1</v>
      </c>
    </row>
    <row r="44" spans="1:4">
      <c r="A44">
        <v>43</v>
      </c>
      <c r="B44" s="18">
        <v>68008.929713278369</v>
      </c>
      <c r="C44" s="18">
        <v>0</v>
      </c>
      <c r="D44" s="113">
        <v>1</v>
      </c>
    </row>
    <row r="45" spans="1:4">
      <c r="A45">
        <v>44</v>
      </c>
      <c r="B45" s="18">
        <v>85624.968462915611</v>
      </c>
      <c r="C45" s="18">
        <v>0</v>
      </c>
      <c r="D45" s="113">
        <v>1</v>
      </c>
    </row>
    <row r="46" spans="1:4">
      <c r="A46">
        <v>45</v>
      </c>
      <c r="B46" s="18">
        <v>104537.21343721199</v>
      </c>
      <c r="C46" s="18">
        <v>0</v>
      </c>
      <c r="D46" s="113">
        <v>1</v>
      </c>
    </row>
    <row r="47" spans="1:4">
      <c r="A47">
        <v>46</v>
      </c>
      <c r="B47" s="18">
        <v>116055.91137054781</v>
      </c>
      <c r="C47" s="18">
        <v>0</v>
      </c>
      <c r="D47" s="113">
        <v>1</v>
      </c>
    </row>
    <row r="48" spans="1:4">
      <c r="A48">
        <v>47</v>
      </c>
      <c r="B48" s="18">
        <v>47785.20422585847</v>
      </c>
      <c r="C48" s="18">
        <v>0</v>
      </c>
      <c r="D48" s="113">
        <v>1</v>
      </c>
    </row>
    <row r="49" spans="1:4">
      <c r="A49">
        <v>48</v>
      </c>
      <c r="B49" s="18">
        <v>77030.930775684334</v>
      </c>
      <c r="C49" s="18">
        <v>0</v>
      </c>
      <c r="D49" s="113">
        <v>1</v>
      </c>
    </row>
    <row r="50" spans="1:4">
      <c r="A50">
        <v>49</v>
      </c>
      <c r="B50" s="18">
        <v>37822.400845495693</v>
      </c>
      <c r="C50" s="18">
        <v>0</v>
      </c>
      <c r="D50" s="113">
        <v>1</v>
      </c>
    </row>
    <row r="51" spans="1:4">
      <c r="A51">
        <v>50</v>
      </c>
      <c r="B51" s="18">
        <v>98029.97066486883</v>
      </c>
      <c r="C51" s="18">
        <v>0</v>
      </c>
      <c r="D51" s="113">
        <v>1</v>
      </c>
    </row>
    <row r="52" spans="1:4">
      <c r="A52">
        <v>51</v>
      </c>
      <c r="B52" s="18">
        <v>166049.69220296558</v>
      </c>
      <c r="C52" s="18">
        <v>0</v>
      </c>
      <c r="D52" s="113">
        <v>1</v>
      </c>
    </row>
    <row r="53" spans="1:4">
      <c r="A53">
        <v>52</v>
      </c>
      <c r="B53" s="18">
        <v>50454.6151843392</v>
      </c>
      <c r="C53" s="18">
        <v>0</v>
      </c>
      <c r="D53" s="113">
        <v>1</v>
      </c>
    </row>
    <row r="54" spans="1:4">
      <c r="A54">
        <v>53</v>
      </c>
      <c r="B54" s="18">
        <v>107255.50948370445</v>
      </c>
      <c r="C54" s="18">
        <v>0</v>
      </c>
      <c r="D54" s="113">
        <v>1</v>
      </c>
    </row>
    <row r="55" spans="1:4">
      <c r="A55">
        <v>54</v>
      </c>
      <c r="B55" s="18">
        <v>6810.9605492654973</v>
      </c>
      <c r="C55" s="18">
        <v>0</v>
      </c>
      <c r="D55" s="113">
        <v>1</v>
      </c>
    </row>
    <row r="56" spans="1:4">
      <c r="A56">
        <v>55</v>
      </c>
      <c r="B56" s="18">
        <v>18154.270792404772</v>
      </c>
      <c r="C56" s="18">
        <v>0</v>
      </c>
      <c r="D56" s="113">
        <v>1</v>
      </c>
    </row>
    <row r="57" spans="1:4">
      <c r="A57">
        <v>56</v>
      </c>
      <c r="B57" s="18">
        <v>22280.346034167305</v>
      </c>
      <c r="C57" s="18">
        <v>0</v>
      </c>
      <c r="D57" s="113">
        <v>1</v>
      </c>
    </row>
    <row r="58" spans="1:4">
      <c r="A58">
        <v>57</v>
      </c>
      <c r="B58" s="18">
        <v>36159.661976370466</v>
      </c>
      <c r="C58" s="18">
        <v>0</v>
      </c>
      <c r="D58" s="113">
        <v>1</v>
      </c>
    </row>
    <row r="59" spans="1:4">
      <c r="A59">
        <v>58</v>
      </c>
      <c r="B59" s="18">
        <v>33510.676615695273</v>
      </c>
      <c r="C59" s="18">
        <v>0</v>
      </c>
      <c r="D59" s="113">
        <v>1</v>
      </c>
    </row>
    <row r="60" spans="1:4">
      <c r="A60">
        <v>59</v>
      </c>
      <c r="B60" s="18">
        <v>5000</v>
      </c>
      <c r="C60" s="18">
        <v>0</v>
      </c>
      <c r="D60" s="113">
        <v>1</v>
      </c>
    </row>
    <row r="61" spans="1:4">
      <c r="A61">
        <v>60</v>
      </c>
      <c r="B61" s="18">
        <v>13566.678995016984</v>
      </c>
      <c r="C61" s="18">
        <v>0</v>
      </c>
      <c r="D61" s="113">
        <v>1</v>
      </c>
    </row>
    <row r="62" spans="1:4">
      <c r="A62">
        <v>61</v>
      </c>
      <c r="B62" s="18">
        <v>46658.089415682989</v>
      </c>
      <c r="C62" s="18">
        <v>0</v>
      </c>
      <c r="D62" s="113">
        <v>1</v>
      </c>
    </row>
    <row r="63" spans="1:4">
      <c r="A63">
        <v>62</v>
      </c>
      <c r="B63" s="18">
        <v>6909.8616341795941</v>
      </c>
      <c r="C63" s="18">
        <v>0</v>
      </c>
      <c r="D63" s="113">
        <v>1</v>
      </c>
    </row>
    <row r="64" spans="1:4">
      <c r="A64">
        <v>63</v>
      </c>
      <c r="B64" s="18">
        <v>212468.48638698494</v>
      </c>
      <c r="C64" s="18">
        <v>0</v>
      </c>
      <c r="D64" s="113">
        <v>1</v>
      </c>
    </row>
    <row r="65" spans="1:4">
      <c r="A65">
        <v>64</v>
      </c>
      <c r="B65" s="18">
        <v>37214.020159197877</v>
      </c>
      <c r="C65" s="18">
        <v>0</v>
      </c>
      <c r="D65" s="113">
        <v>1</v>
      </c>
    </row>
    <row r="66" spans="1:4">
      <c r="A66">
        <v>65</v>
      </c>
      <c r="B66" s="18">
        <v>19627.215365237331</v>
      </c>
      <c r="C66" s="18">
        <v>0</v>
      </c>
      <c r="D66" s="113">
        <v>1</v>
      </c>
    </row>
    <row r="67" spans="1:4">
      <c r="A67">
        <v>66</v>
      </c>
      <c r="B67" s="18">
        <v>228247.42014117201</v>
      </c>
      <c r="C67" s="18">
        <v>0</v>
      </c>
      <c r="D67" s="113">
        <v>1</v>
      </c>
    </row>
    <row r="68" spans="1:4">
      <c r="A68">
        <v>67</v>
      </c>
      <c r="B68" s="18">
        <v>5000</v>
      </c>
      <c r="C68" s="18">
        <v>0</v>
      </c>
      <c r="D68" s="113">
        <v>1</v>
      </c>
    </row>
    <row r="69" spans="1:4">
      <c r="A69">
        <v>68</v>
      </c>
      <c r="B69" s="18">
        <v>19272.015166439061</v>
      </c>
      <c r="C69" s="18">
        <v>0</v>
      </c>
      <c r="D69" s="113">
        <v>1</v>
      </c>
    </row>
    <row r="70" spans="1:4">
      <c r="A70">
        <v>69</v>
      </c>
      <c r="B70" s="18">
        <v>65018.801138880444</v>
      </c>
      <c r="C70" s="18">
        <v>0</v>
      </c>
      <c r="D70" s="113">
        <v>1</v>
      </c>
    </row>
    <row r="71" spans="1:4">
      <c r="A71">
        <v>70</v>
      </c>
      <c r="B71" s="18">
        <v>5000</v>
      </c>
      <c r="C71" s="18">
        <v>0</v>
      </c>
      <c r="D71" s="113">
        <v>1</v>
      </c>
    </row>
    <row r="72" spans="1:4">
      <c r="A72">
        <v>71</v>
      </c>
      <c r="B72" s="18">
        <v>5000</v>
      </c>
      <c r="C72" s="18">
        <v>0</v>
      </c>
      <c r="D72" s="113">
        <v>1</v>
      </c>
    </row>
    <row r="73" spans="1:4">
      <c r="A73">
        <v>72</v>
      </c>
      <c r="B73" s="18">
        <v>87941.832407771784</v>
      </c>
      <c r="C73" s="18">
        <v>0</v>
      </c>
      <c r="D73" s="113">
        <v>1</v>
      </c>
    </row>
    <row r="74" spans="1:4">
      <c r="A74">
        <v>73</v>
      </c>
      <c r="B74" s="18">
        <v>17790.077451980353</v>
      </c>
      <c r="C74" s="18">
        <v>0</v>
      </c>
      <c r="D74" s="113">
        <v>1</v>
      </c>
    </row>
    <row r="75" spans="1:4">
      <c r="A75">
        <v>74</v>
      </c>
      <c r="B75" s="18">
        <v>9346.025666853242</v>
      </c>
      <c r="C75" s="18">
        <v>0</v>
      </c>
      <c r="D75" s="113">
        <v>1</v>
      </c>
    </row>
    <row r="76" spans="1:4">
      <c r="A76">
        <v>75</v>
      </c>
      <c r="B76" s="18">
        <v>5000</v>
      </c>
      <c r="C76" s="18">
        <v>0</v>
      </c>
      <c r="D76" s="113">
        <v>1</v>
      </c>
    </row>
    <row r="77" spans="1:4">
      <c r="A77">
        <v>76</v>
      </c>
      <c r="B77" s="18">
        <v>17257.451303370584</v>
      </c>
      <c r="C77" s="18">
        <v>0</v>
      </c>
      <c r="D77" s="113">
        <v>1</v>
      </c>
    </row>
    <row r="78" spans="1:4">
      <c r="A78">
        <v>77</v>
      </c>
      <c r="B78" s="18">
        <v>27035.791023290243</v>
      </c>
      <c r="C78" s="18">
        <v>0</v>
      </c>
      <c r="D78" s="113">
        <v>1</v>
      </c>
    </row>
    <row r="79" spans="1:4">
      <c r="A79">
        <v>78</v>
      </c>
      <c r="B79" s="18">
        <v>94571.696976612686</v>
      </c>
      <c r="C79" s="18">
        <v>0</v>
      </c>
      <c r="D79" s="113">
        <v>1</v>
      </c>
    </row>
    <row r="80" spans="1:4">
      <c r="A80">
        <v>79</v>
      </c>
      <c r="B80" s="18">
        <v>87916.701003041002</v>
      </c>
      <c r="C80" s="18">
        <v>0</v>
      </c>
      <c r="D80" s="113">
        <v>1</v>
      </c>
    </row>
    <row r="81" spans="1:4">
      <c r="A81">
        <v>80</v>
      </c>
      <c r="B81" s="18">
        <v>27505.341035627425</v>
      </c>
      <c r="C81" s="18">
        <v>0</v>
      </c>
      <c r="D81" s="113">
        <v>1</v>
      </c>
    </row>
    <row r="82" spans="1:4">
      <c r="A82">
        <v>81</v>
      </c>
      <c r="B82" s="18">
        <v>31091.655283235345</v>
      </c>
      <c r="C82" s="18">
        <v>0</v>
      </c>
      <c r="D82" s="113">
        <v>1</v>
      </c>
    </row>
    <row r="83" spans="1:4">
      <c r="A83">
        <v>82</v>
      </c>
      <c r="B83" s="18">
        <v>8391.0807456446983</v>
      </c>
      <c r="C83" s="18">
        <v>0</v>
      </c>
      <c r="D83" s="113">
        <v>1</v>
      </c>
    </row>
    <row r="84" spans="1:4">
      <c r="A84">
        <v>83</v>
      </c>
      <c r="B84" s="18">
        <v>37805.285567452353</v>
      </c>
      <c r="C84" s="18">
        <v>0</v>
      </c>
      <c r="D84" s="113">
        <v>1</v>
      </c>
    </row>
    <row r="85" spans="1:4">
      <c r="A85">
        <v>84</v>
      </c>
      <c r="B85" s="18">
        <v>41815.238919123221</v>
      </c>
      <c r="C85" s="18">
        <v>0</v>
      </c>
      <c r="D85" s="113">
        <v>1</v>
      </c>
    </row>
    <row r="86" spans="1:4">
      <c r="A86">
        <v>85</v>
      </c>
      <c r="B86" s="18">
        <v>11360.117571125887</v>
      </c>
      <c r="C86" s="18">
        <v>0</v>
      </c>
      <c r="D86" s="113">
        <v>1</v>
      </c>
    </row>
    <row r="87" spans="1:4">
      <c r="A87">
        <v>86</v>
      </c>
      <c r="B87" s="18">
        <v>5000</v>
      </c>
      <c r="C87" s="18">
        <v>0</v>
      </c>
      <c r="D87" s="113">
        <v>1</v>
      </c>
    </row>
    <row r="88" spans="1:4">
      <c r="A88">
        <v>87</v>
      </c>
      <c r="B88" s="18">
        <v>5000</v>
      </c>
      <c r="C88" s="18">
        <v>0</v>
      </c>
      <c r="D88" s="113">
        <v>1</v>
      </c>
    </row>
    <row r="89" spans="1:4">
      <c r="A89">
        <v>88</v>
      </c>
      <c r="B89" s="18">
        <v>67847.006085098226</v>
      </c>
      <c r="C89" s="18">
        <v>0</v>
      </c>
      <c r="D89" s="113">
        <v>1</v>
      </c>
    </row>
    <row r="90" spans="1:4">
      <c r="A90">
        <v>89</v>
      </c>
      <c r="B90" s="18">
        <v>7438.5536761931244</v>
      </c>
      <c r="C90" s="18">
        <v>0</v>
      </c>
      <c r="D90" s="113">
        <v>1</v>
      </c>
    </row>
    <row r="91" spans="1:4">
      <c r="A91">
        <v>90</v>
      </c>
      <c r="B91" s="18">
        <v>112578.53288592234</v>
      </c>
      <c r="C91" s="18">
        <v>0</v>
      </c>
      <c r="D91" s="113">
        <v>1</v>
      </c>
    </row>
    <row r="92" spans="1:4">
      <c r="A92">
        <v>91</v>
      </c>
      <c r="B92" s="18">
        <v>100329.85933147027</v>
      </c>
      <c r="C92" s="18">
        <v>0</v>
      </c>
      <c r="D92" s="113">
        <v>1</v>
      </c>
    </row>
    <row r="93" spans="1:4">
      <c r="A93">
        <v>92</v>
      </c>
      <c r="B93" s="18">
        <v>5000</v>
      </c>
      <c r="C93" s="18">
        <v>0</v>
      </c>
      <c r="D93" s="113">
        <v>1</v>
      </c>
    </row>
    <row r="94" spans="1:4">
      <c r="A94">
        <v>93</v>
      </c>
      <c r="B94" s="18">
        <v>8161.9791223680268</v>
      </c>
      <c r="C94" s="18">
        <v>0</v>
      </c>
      <c r="D94" s="113">
        <v>1</v>
      </c>
    </row>
    <row r="95" spans="1:4">
      <c r="A95">
        <v>94</v>
      </c>
      <c r="B95" s="18">
        <v>5000</v>
      </c>
      <c r="C95" s="18">
        <v>0</v>
      </c>
      <c r="D95" s="113">
        <v>1</v>
      </c>
    </row>
    <row r="96" spans="1:4">
      <c r="A96">
        <v>95</v>
      </c>
      <c r="B96" s="18">
        <v>5000</v>
      </c>
      <c r="C96" s="18">
        <v>0</v>
      </c>
      <c r="D96" s="113">
        <v>1</v>
      </c>
    </row>
    <row r="97" spans="1:4">
      <c r="A97">
        <v>96</v>
      </c>
      <c r="B97" s="18">
        <v>26040.994372865003</v>
      </c>
      <c r="C97" s="18">
        <v>0</v>
      </c>
      <c r="D97" s="113">
        <v>1</v>
      </c>
    </row>
    <row r="98" spans="1:4">
      <c r="A98">
        <v>97</v>
      </c>
      <c r="B98" s="18">
        <v>7516.1651085283174</v>
      </c>
      <c r="C98" s="18">
        <v>0</v>
      </c>
      <c r="D98" s="113">
        <v>1</v>
      </c>
    </row>
    <row r="99" spans="1:4">
      <c r="A99">
        <v>98</v>
      </c>
      <c r="B99" s="18">
        <v>97242.360575977582</v>
      </c>
      <c r="C99" s="18">
        <v>0</v>
      </c>
      <c r="D99" s="113">
        <v>1</v>
      </c>
    </row>
    <row r="100" spans="1:4">
      <c r="A100">
        <v>99</v>
      </c>
      <c r="B100" s="18">
        <v>9834.3017263162074</v>
      </c>
      <c r="C100" s="18">
        <v>0</v>
      </c>
      <c r="D100" s="113">
        <v>1</v>
      </c>
    </row>
    <row r="101" spans="1:4">
      <c r="D101" s="113"/>
    </row>
  </sheetData>
  <autoFilter ref="A1:D1">
    <sortState ref="A2:D101">
      <sortCondition ref="D1"/>
    </sortState>
  </autoFilter>
  <pageMargins left="0.7" right="0.7" top="0.75" bottom="0.75" header="0.3" footer="0.3"/>
  <ignoredErrors>
    <ignoredError sqref="G2" formulaRange="1"/>
  </ignoredError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3" tint="0.59999389629810485"/>
  </sheetPr>
  <dimension ref="A1:Z67"/>
  <sheetViews>
    <sheetView workbookViewId="0">
      <selection activeCell="S3" sqref="S3"/>
    </sheetView>
  </sheetViews>
  <sheetFormatPr defaultRowHeight="15"/>
  <cols>
    <col min="1" max="1" width="10" customWidth="1"/>
    <col min="2" max="2" width="13.109375" customWidth="1"/>
    <col min="3" max="3" width="9.33203125" customWidth="1"/>
    <col min="4" max="4" width="13.44140625" customWidth="1"/>
    <col min="5" max="5" width="10" customWidth="1"/>
    <col min="8" max="8" width="12.5546875" customWidth="1"/>
    <col min="9" max="9" width="12.5546875" style="271" customWidth="1"/>
    <col min="10" max="10" width="12.33203125" customWidth="1"/>
    <col min="11" max="12" width="12.33203125" style="271" customWidth="1"/>
    <col min="13" max="14" width="8.88671875" style="271"/>
    <col min="15" max="15" width="9.5546875" style="271" customWidth="1"/>
    <col min="16" max="16" width="10.109375" style="271" customWidth="1"/>
    <col min="17" max="18" width="8.88671875" style="271"/>
  </cols>
  <sheetData>
    <row r="1" spans="1:26" s="364" customFormat="1" ht="32.25" customHeight="1">
      <c r="A1" s="364" t="s">
        <v>229</v>
      </c>
      <c r="B1" s="364" t="s">
        <v>312</v>
      </c>
      <c r="C1" s="364" t="s">
        <v>75</v>
      </c>
      <c r="D1" s="364" t="s">
        <v>313</v>
      </c>
      <c r="E1" s="364" t="s">
        <v>70</v>
      </c>
      <c r="F1" s="364" t="s">
        <v>286</v>
      </c>
      <c r="H1" s="364" t="s">
        <v>417</v>
      </c>
      <c r="J1" s="364" t="s">
        <v>413</v>
      </c>
      <c r="K1" s="364" t="s">
        <v>414</v>
      </c>
      <c r="L1" s="364" t="s">
        <v>416</v>
      </c>
      <c r="N1" s="364" t="s">
        <v>438</v>
      </c>
      <c r="O1" s="364" t="s">
        <v>439</v>
      </c>
      <c r="P1" s="364" t="s">
        <v>437</v>
      </c>
      <c r="Q1" s="364" t="s">
        <v>477</v>
      </c>
      <c r="R1" s="364" t="s">
        <v>0</v>
      </c>
      <c r="S1" s="364" t="s">
        <v>179</v>
      </c>
    </row>
    <row r="2" spans="1:26">
      <c r="A2" s="18">
        <v>0</v>
      </c>
      <c r="B2" s="18">
        <v>22045.339077671182</v>
      </c>
      <c r="C2" s="18">
        <v>0</v>
      </c>
      <c r="D2" s="18">
        <v>0</v>
      </c>
      <c r="E2" s="18">
        <v>0</v>
      </c>
      <c r="F2" s="18">
        <v>0</v>
      </c>
      <c r="G2" s="18"/>
      <c r="H2" s="18">
        <v>551133.47694177961</v>
      </c>
      <c r="I2" s="18"/>
      <c r="J2" s="18">
        <v>369054.47694177961</v>
      </c>
      <c r="K2" s="18">
        <v>551133.47694177961</v>
      </c>
      <c r="L2" s="18">
        <v>551133.47694177961</v>
      </c>
      <c r="N2" s="271">
        <v>55000</v>
      </c>
      <c r="O2" s="18">
        <v>22045.339077671182</v>
      </c>
      <c r="P2" s="18">
        <v>0</v>
      </c>
      <c r="Q2" s="88">
        <f>SMSFAnnuityIncome/SMSFMinPension</f>
        <v>2.4948584281793713</v>
      </c>
      <c r="R2" s="271">
        <f>MortalityTest!I2</f>
        <v>60</v>
      </c>
      <c r="S2" s="197">
        <v>6.5000000000000169E-2</v>
      </c>
      <c r="T2" t="s">
        <v>27</v>
      </c>
      <c r="W2" s="2" t="s">
        <v>119</v>
      </c>
      <c r="X2" s="2" t="s">
        <v>50</v>
      </c>
      <c r="Y2" s="2" t="s">
        <v>232</v>
      </c>
      <c r="Z2" s="2" t="s">
        <v>233</v>
      </c>
    </row>
    <row r="3" spans="1:26">
      <c r="A3" s="18">
        <v>0</v>
      </c>
      <c r="B3" s="18">
        <v>22176.315737012905</v>
      </c>
      <c r="C3" s="18">
        <v>0</v>
      </c>
      <c r="D3" s="18">
        <v>0</v>
      </c>
      <c r="E3" s="18">
        <v>0</v>
      </c>
      <c r="F3" s="18">
        <v>0</v>
      </c>
      <c r="G3" s="18"/>
      <c r="H3" s="18">
        <v>576453.23250299378</v>
      </c>
      <c r="I3" s="18"/>
      <c r="J3" s="18">
        <v>335198.8635093873</v>
      </c>
      <c r="K3" s="18">
        <v>554407.8934253226</v>
      </c>
      <c r="L3" s="18">
        <v>568268.09076095559</v>
      </c>
      <c r="N3" s="271">
        <v>53658.536585365859</v>
      </c>
      <c r="O3" s="18">
        <v>22176.315737012905</v>
      </c>
      <c r="P3" s="18">
        <v>0</v>
      </c>
      <c r="Q3" s="88">
        <f>N3/O3</f>
        <v>2.4196326036163089</v>
      </c>
      <c r="R3" s="271">
        <f>MortalityTest!I3</f>
        <v>61</v>
      </c>
      <c r="S3" s="197">
        <v>3.9999999999999813E-2</v>
      </c>
      <c r="T3" t="s">
        <v>180</v>
      </c>
      <c r="W3" s="113">
        <f>IF(SUM(Input!C122:C124) = 0,1,Input!NSCash/SUM(Input!C122:C124))</f>
        <v>1</v>
      </c>
      <c r="X3" s="113">
        <f>IF(SUM(Input!C122:C124) = 0,0,Input!NSProperty/SUM(Input!C122:C124))</f>
        <v>0</v>
      </c>
      <c r="Y3" s="113">
        <f>IF(SUM(Input!C122:C124) = 0,0,(Input!NSGrowth/100)*Input!NSInvestment/SUM(Input!C122:C124))</f>
        <v>0</v>
      </c>
      <c r="Z3" s="113">
        <f>IF(SUM(Input!C122:C124) = 0,0,(1-Input!NSGrowth/100)*Input!NSInvestment/SUM(Input!C122:C124))</f>
        <v>0</v>
      </c>
    </row>
    <row r="4" spans="1:26">
      <c r="A4" s="18">
        <v>0</v>
      </c>
      <c r="B4" s="18">
        <v>22285.935723709856</v>
      </c>
      <c r="C4" s="18">
        <v>0</v>
      </c>
      <c r="D4" s="18">
        <v>0</v>
      </c>
      <c r="E4" s="18">
        <v>0</v>
      </c>
      <c r="F4" s="18">
        <v>0</v>
      </c>
      <c r="G4" s="18"/>
      <c r="H4" s="18">
        <v>601692.66262564028</v>
      </c>
      <c r="I4" s="18"/>
      <c r="J4" s="18">
        <v>300835.35219977796</v>
      </c>
      <c r="K4" s="18">
        <v>557148.39309274638</v>
      </c>
      <c r="L4" s="18">
        <v>585354.03049306665</v>
      </c>
      <c r="N4" s="271">
        <v>52349.791790600837</v>
      </c>
      <c r="O4" s="18">
        <v>22285.935723709856</v>
      </c>
      <c r="P4" s="18">
        <v>0</v>
      </c>
      <c r="Q4" s="88">
        <f t="shared" ref="Q4:Q42" si="0">N4/O4</f>
        <v>2.349005778335179</v>
      </c>
      <c r="R4" s="271">
        <f>MortalityTest!I4</f>
        <v>62</v>
      </c>
    </row>
    <row r="5" spans="1:26">
      <c r="A5" s="18">
        <v>0</v>
      </c>
      <c r="B5" s="18">
        <v>22373.971156693075</v>
      </c>
      <c r="C5" s="18">
        <v>0</v>
      </c>
      <c r="D5" s="18">
        <v>0</v>
      </c>
      <c r="E5" s="18">
        <v>5000</v>
      </c>
      <c r="F5" s="18">
        <v>0</v>
      </c>
      <c r="G5" s="18"/>
      <c r="H5" s="18">
        <v>626831.35153294855</v>
      </c>
      <c r="I5" s="18"/>
      <c r="J5" s="18">
        <v>265904.769351375</v>
      </c>
      <c r="K5" s="18">
        <v>559349.27891732682</v>
      </c>
      <c r="L5" s="18">
        <v>602357.99456657935</v>
      </c>
      <c r="N5" s="271">
        <v>51072.967600586184</v>
      </c>
      <c r="O5" s="18">
        <v>22373.971156693075</v>
      </c>
      <c r="P5" s="18">
        <v>0</v>
      </c>
      <c r="Q5" s="88">
        <f t="shared" si="0"/>
        <v>2.2826956932635505</v>
      </c>
      <c r="R5" s="271">
        <f>MortalityTest!I5</f>
        <v>63</v>
      </c>
      <c r="S5" s="18"/>
    </row>
    <row r="6" spans="1:26">
      <c r="A6" s="18">
        <v>0</v>
      </c>
      <c r="B6" s="18">
        <v>22440.159138282695</v>
      </c>
      <c r="C6" s="18">
        <v>0</v>
      </c>
      <c r="D6" s="18">
        <v>0</v>
      </c>
      <c r="E6" s="18">
        <v>0</v>
      </c>
      <c r="F6" s="18">
        <v>0</v>
      </c>
      <c r="G6" s="18"/>
      <c r="H6" s="18">
        <v>646847.56475546444</v>
      </c>
      <c r="I6" s="18"/>
      <c r="J6" s="18">
        <v>230345.54468185248</v>
      </c>
      <c r="K6" s="18">
        <v>561003.97845706739</v>
      </c>
      <c r="L6" s="18">
        <v>619243.4231128206</v>
      </c>
      <c r="N6" s="271">
        <v>49827.285463986525</v>
      </c>
      <c r="O6" s="18">
        <v>22440.159138282695</v>
      </c>
      <c r="P6" s="18">
        <v>0</v>
      </c>
      <c r="Q6" s="88">
        <f t="shared" si="0"/>
        <v>2.2204515198371144</v>
      </c>
      <c r="R6" s="271">
        <f>MortalityTest!I6</f>
        <v>64</v>
      </c>
      <c r="S6" s="18"/>
    </row>
    <row r="7" spans="1:26">
      <c r="A7" s="18">
        <v>0</v>
      </c>
      <c r="B7" s="18">
        <v>28105.250539712142</v>
      </c>
      <c r="C7" s="18">
        <v>0</v>
      </c>
      <c r="D7" s="18">
        <v>0</v>
      </c>
      <c r="E7" s="18">
        <v>0</v>
      </c>
      <c r="F7" s="18">
        <v>0</v>
      </c>
      <c r="G7" s="18"/>
      <c r="H7" s="18">
        <v>671645.00383528939</v>
      </c>
      <c r="I7" s="18"/>
      <c r="J7" s="18">
        <v>194093.56369991627</v>
      </c>
      <c r="K7" s="18">
        <v>562105.01079424284</v>
      </c>
      <c r="L7" s="18">
        <v>635970.22571957961</v>
      </c>
      <c r="N7" s="271">
        <v>48611.985818523448</v>
      </c>
      <c r="O7" s="18">
        <v>28105.250539712142</v>
      </c>
      <c r="P7" s="18">
        <v>0</v>
      </c>
      <c r="Q7" s="88">
        <f t="shared" si="0"/>
        <v>1.729640721396015</v>
      </c>
      <c r="R7" s="271">
        <f>MortalityTest!I7</f>
        <v>65</v>
      </c>
      <c r="S7" s="18"/>
    </row>
    <row r="8" spans="1:26">
      <c r="A8" s="18">
        <v>0</v>
      </c>
      <c r="B8" s="18">
        <v>27845.661111357622</v>
      </c>
      <c r="C8" s="18">
        <v>0</v>
      </c>
      <c r="D8" s="18">
        <v>0</v>
      </c>
      <c r="E8" s="18">
        <v>0</v>
      </c>
      <c r="F8" s="18">
        <v>0</v>
      </c>
      <c r="G8" s="18"/>
      <c r="H8" s="18">
        <v>696161.49009631667</v>
      </c>
      <c r="I8" s="18"/>
      <c r="J8" s="18">
        <v>157082.01266086445</v>
      </c>
      <c r="K8" s="18">
        <v>556913.22222715244</v>
      </c>
      <c r="L8" s="18">
        <v>645848.59833256132</v>
      </c>
      <c r="N8" s="271">
        <v>47426.327627827755</v>
      </c>
      <c r="O8" s="18">
        <v>27845.661111357622</v>
      </c>
      <c r="P8" s="18">
        <v>0</v>
      </c>
      <c r="Q8" s="88">
        <f t="shared" si="0"/>
        <v>1.7031855497402293</v>
      </c>
      <c r="R8" s="271">
        <f>MortalityTest!I8</f>
        <v>66</v>
      </c>
      <c r="S8" s="18"/>
    </row>
    <row r="9" spans="1:26">
      <c r="A9" s="18">
        <v>0</v>
      </c>
      <c r="B9" s="18">
        <v>27560.646545910124</v>
      </c>
      <c r="C9" s="18">
        <v>0</v>
      </c>
      <c r="D9" s="18">
        <v>0</v>
      </c>
      <c r="E9" s="18">
        <v>0</v>
      </c>
      <c r="F9" s="18">
        <v>0</v>
      </c>
      <c r="G9" s="18"/>
      <c r="H9" s="18">
        <v>720344.63942851685</v>
      </c>
      <c r="I9" s="18"/>
      <c r="J9" s="18">
        <v>119241.21565454228</v>
      </c>
      <c r="K9" s="18">
        <v>551212.93091820239</v>
      </c>
      <c r="L9" s="18">
        <v>655218.95822016767</v>
      </c>
      <c r="N9" s="271">
        <v>46269.587929588059</v>
      </c>
      <c r="O9" s="18">
        <v>27560.646545910124</v>
      </c>
      <c r="P9" s="18">
        <v>0</v>
      </c>
      <c r="Q9" s="88">
        <f t="shared" si="0"/>
        <v>1.6788281019646203</v>
      </c>
      <c r="R9" s="271">
        <f>MortalityTest!I9</f>
        <v>67</v>
      </c>
      <c r="S9" s="18"/>
    </row>
    <row r="10" spans="1:26">
      <c r="A10" s="18">
        <v>0</v>
      </c>
      <c r="B10" s="18">
        <v>27249.939205876468</v>
      </c>
      <c r="C10" s="18">
        <v>0</v>
      </c>
      <c r="D10" s="18">
        <v>0</v>
      </c>
      <c r="E10" s="18">
        <v>0</v>
      </c>
      <c r="F10" s="18">
        <v>0</v>
      </c>
      <c r="G10" s="18"/>
      <c r="H10" s="18">
        <v>744166.2373470756</v>
      </c>
      <c r="I10" s="18"/>
      <c r="J10" s="18">
        <v>80498.463392505</v>
      </c>
      <c r="K10" s="18">
        <v>544998.78411752929</v>
      </c>
      <c r="L10" s="18">
        <v>664028.09770817973</v>
      </c>
      <c r="N10" s="271">
        <v>45141.061394720062</v>
      </c>
      <c r="O10" s="18">
        <v>27249.939205876468</v>
      </c>
      <c r="P10" s="18">
        <v>0</v>
      </c>
      <c r="Q10" s="88">
        <f t="shared" si="0"/>
        <v>1.6565564074721078</v>
      </c>
      <c r="R10" s="271">
        <f>MortalityTest!I10</f>
        <v>68</v>
      </c>
      <c r="S10" s="18"/>
    </row>
    <row r="11" spans="1:26">
      <c r="A11" s="18">
        <v>0</v>
      </c>
      <c r="B11" s="18">
        <v>26913.220590282115</v>
      </c>
      <c r="C11" s="18">
        <v>0</v>
      </c>
      <c r="D11" s="18">
        <v>0</v>
      </c>
      <c r="E11" s="18">
        <v>0</v>
      </c>
      <c r="F11" s="18">
        <v>0</v>
      </c>
      <c r="G11" s="18"/>
      <c r="H11" s="18">
        <v>767596.44989808288</v>
      </c>
      <c r="I11" s="18"/>
      <c r="J11" s="18">
        <v>40777.83323822957</v>
      </c>
      <c r="K11" s="18">
        <v>538264.4118056423</v>
      </c>
      <c r="L11" s="18">
        <v>672218.4919447276</v>
      </c>
      <c r="N11" s="271">
        <v>44040.059897287872</v>
      </c>
      <c r="O11" s="18">
        <v>26913.220590282115</v>
      </c>
      <c r="P11" s="18">
        <v>0</v>
      </c>
      <c r="Q11" s="88">
        <f t="shared" si="0"/>
        <v>1.6363727168791518</v>
      </c>
      <c r="R11" s="271">
        <f>MortalityTest!I11</f>
        <v>69</v>
      </c>
      <c r="S11" s="18"/>
    </row>
    <row r="12" spans="1:26">
      <c r="A12" s="18">
        <v>0</v>
      </c>
      <c r="B12" s="18">
        <v>26550.119612300972</v>
      </c>
      <c r="C12" s="18">
        <v>0</v>
      </c>
      <c r="D12" s="18">
        <v>0</v>
      </c>
      <c r="E12" s="18">
        <v>0</v>
      </c>
      <c r="F12" s="18">
        <v>0</v>
      </c>
      <c r="G12" s="18"/>
      <c r="H12" s="18">
        <v>790603.72953497292</v>
      </c>
      <c r="I12" s="18"/>
      <c r="J12" s="18">
        <v>0</v>
      </c>
      <c r="K12" s="18">
        <v>531002.39224601944</v>
      </c>
      <c r="L12" s="18">
        <v>679727.9552454208</v>
      </c>
      <c r="N12" s="271">
        <v>0</v>
      </c>
      <c r="O12" s="18">
        <v>26550.119612300972</v>
      </c>
      <c r="P12" s="18">
        <v>0</v>
      </c>
      <c r="Q12" s="88">
        <f t="shared" si="0"/>
        <v>0</v>
      </c>
      <c r="R12" s="271">
        <f>MortalityTest!I12</f>
        <v>70</v>
      </c>
      <c r="S12" s="18"/>
    </row>
    <row r="13" spans="1:26">
      <c r="A13" s="18">
        <v>0</v>
      </c>
      <c r="B13" s="18">
        <v>25970.047324326668</v>
      </c>
      <c r="C13" s="18">
        <v>0</v>
      </c>
      <c r="D13" s="18">
        <v>0</v>
      </c>
      <c r="E13" s="18">
        <v>0</v>
      </c>
      <c r="F13" s="18">
        <v>0</v>
      </c>
      <c r="G13" s="18"/>
      <c r="H13" s="18">
        <v>809351.4473481141</v>
      </c>
      <c r="I13" s="18"/>
      <c r="J13" s="18">
        <v>0</v>
      </c>
      <c r="K13" s="18">
        <v>519400.94648653339</v>
      </c>
      <c r="L13" s="18">
        <v>681499.05193432956</v>
      </c>
      <c r="N13" s="271">
        <v>0</v>
      </c>
      <c r="O13" s="18">
        <v>25970.047324326668</v>
      </c>
      <c r="P13" s="18">
        <v>0</v>
      </c>
      <c r="Q13" s="88">
        <f t="shared" si="0"/>
        <v>0</v>
      </c>
      <c r="R13" s="271">
        <f>MortalityTest!I13</f>
        <v>71</v>
      </c>
      <c r="S13" s="18"/>
    </row>
    <row r="14" spans="1:26">
      <c r="A14" s="18">
        <v>0</v>
      </c>
      <c r="B14" s="18">
        <v>25399.917546108773</v>
      </c>
      <c r="C14" s="18">
        <v>0</v>
      </c>
      <c r="D14" s="18">
        <v>0</v>
      </c>
      <c r="E14" s="18">
        <v>0</v>
      </c>
      <c r="F14" s="18">
        <v>0</v>
      </c>
      <c r="G14" s="18"/>
      <c r="H14" s="18">
        <v>828162.07716947165</v>
      </c>
      <c r="I14" s="18"/>
      <c r="J14" s="18">
        <v>0</v>
      </c>
      <c r="K14" s="18">
        <v>507998.35092217539</v>
      </c>
      <c r="L14" s="18">
        <v>683201.30489078234</v>
      </c>
      <c r="N14" s="271">
        <v>0</v>
      </c>
      <c r="O14" s="18">
        <v>25399.917546108773</v>
      </c>
      <c r="P14" s="18">
        <v>0</v>
      </c>
      <c r="Q14" s="88">
        <f t="shared" si="0"/>
        <v>0</v>
      </c>
      <c r="R14" s="271">
        <f>MortalityTest!I14</f>
        <v>72</v>
      </c>
      <c r="S14" s="18"/>
    </row>
    <row r="15" spans="1:26">
      <c r="A15" s="18">
        <v>0</v>
      </c>
      <c r="B15" s="18">
        <v>24839.55986181755</v>
      </c>
      <c r="C15" s="18">
        <v>0</v>
      </c>
      <c r="D15" s="18">
        <v>0</v>
      </c>
      <c r="E15" s="18">
        <v>0</v>
      </c>
      <c r="F15" s="18">
        <v>0</v>
      </c>
      <c r="G15" s="18"/>
      <c r="H15" s="18">
        <v>847040.16385288723</v>
      </c>
      <c r="I15" s="18"/>
      <c r="J15" s="18">
        <v>0</v>
      </c>
      <c r="K15" s="18">
        <v>496791.19723635097</v>
      </c>
      <c r="L15" s="18">
        <v>684832.152375784</v>
      </c>
      <c r="N15" s="271">
        <v>0</v>
      </c>
      <c r="O15" s="18">
        <v>24839.55986181755</v>
      </c>
      <c r="P15" s="18">
        <v>0</v>
      </c>
      <c r="Q15" s="88">
        <f t="shared" si="0"/>
        <v>0</v>
      </c>
      <c r="R15" s="271">
        <f>MortalityTest!I15</f>
        <v>73</v>
      </c>
      <c r="S15" s="18"/>
    </row>
    <row r="16" spans="1:26">
      <c r="A16" s="18">
        <v>0</v>
      </c>
      <c r="B16" s="18">
        <v>24288.806776571379</v>
      </c>
      <c r="C16" s="18">
        <v>0</v>
      </c>
      <c r="D16" s="18">
        <v>0</v>
      </c>
      <c r="E16" s="18">
        <v>0</v>
      </c>
      <c r="F16" s="18">
        <v>0</v>
      </c>
      <c r="G16" s="18"/>
      <c r="H16" s="18">
        <v>865990.25664319412</v>
      </c>
      <c r="I16" s="18"/>
      <c r="J16" s="18">
        <v>0</v>
      </c>
      <c r="K16" s="18">
        <v>485776.13553142757</v>
      </c>
      <c r="L16" s="18">
        <v>686388.96235971106</v>
      </c>
      <c r="N16" s="271">
        <v>0</v>
      </c>
      <c r="O16" s="18">
        <v>24288.806776571379</v>
      </c>
      <c r="P16" s="18">
        <v>0</v>
      </c>
      <c r="Q16" s="88">
        <f t="shared" si="0"/>
        <v>0</v>
      </c>
      <c r="R16" s="271">
        <f>MortalityTest!I16</f>
        <v>74</v>
      </c>
      <c r="S16" s="18"/>
    </row>
    <row r="17" spans="1:19">
      <c r="A17" s="18">
        <v>0</v>
      </c>
      <c r="B17" s="18">
        <v>28496.992399645605</v>
      </c>
      <c r="C17" s="18">
        <v>0</v>
      </c>
      <c r="D17" s="18">
        <v>0</v>
      </c>
      <c r="E17" s="18">
        <v>0</v>
      </c>
      <c r="F17" s="18">
        <v>0</v>
      </c>
      <c r="G17" s="18"/>
      <c r="H17" s="18">
        <v>885016.91030520527</v>
      </c>
      <c r="I17" s="18"/>
      <c r="J17" s="18">
        <v>0</v>
      </c>
      <c r="K17" s="18">
        <v>474949.87332742679</v>
      </c>
      <c r="L17" s="18">
        <v>687869.03071862168</v>
      </c>
      <c r="N17" s="271">
        <v>0</v>
      </c>
      <c r="O17" s="18">
        <v>28496.992399645605</v>
      </c>
      <c r="P17" s="18">
        <v>0</v>
      </c>
      <c r="Q17" s="88">
        <f t="shared" si="0"/>
        <v>0</v>
      </c>
      <c r="R17" s="271">
        <f>MortalityTest!I17</f>
        <v>75</v>
      </c>
      <c r="S17" s="18"/>
    </row>
    <row r="18" spans="1:19">
      <c r="A18" s="18">
        <v>0</v>
      </c>
      <c r="B18" s="18">
        <v>27568.778459932611</v>
      </c>
      <c r="C18" s="18">
        <v>0</v>
      </c>
      <c r="D18" s="18">
        <v>0</v>
      </c>
      <c r="E18" s="18">
        <v>0</v>
      </c>
      <c r="F18" s="18">
        <v>0</v>
      </c>
      <c r="G18" s="18"/>
      <c r="H18" s="18">
        <v>904044.65140524402</v>
      </c>
      <c r="I18" s="18"/>
      <c r="J18" s="18">
        <v>0</v>
      </c>
      <c r="K18" s="18">
        <v>459479.64099887689</v>
      </c>
      <c r="L18" s="18">
        <v>682100.10964193009</v>
      </c>
      <c r="N18" s="271">
        <v>0</v>
      </c>
      <c r="O18" s="18">
        <v>27568.778459932611</v>
      </c>
      <c r="P18" s="18">
        <v>0</v>
      </c>
      <c r="Q18" s="88">
        <f t="shared" si="0"/>
        <v>0</v>
      </c>
      <c r="R18" s="271">
        <f>MortalityTest!I18</f>
        <v>76</v>
      </c>
    </row>
    <row r="19" spans="1:19">
      <c r="A19" s="18">
        <v>0</v>
      </c>
      <c r="B19" s="18">
        <v>26665.912775108776</v>
      </c>
      <c r="C19" s="18">
        <v>0</v>
      </c>
      <c r="D19" s="18">
        <v>0</v>
      </c>
      <c r="E19" s="18">
        <v>0</v>
      </c>
      <c r="F19" s="18">
        <v>0</v>
      </c>
      <c r="G19" s="18"/>
      <c r="H19" s="18">
        <v>923071.4978720271</v>
      </c>
      <c r="I19" s="18"/>
      <c r="J19" s="18">
        <v>0</v>
      </c>
      <c r="K19" s="18">
        <v>444431.87958514632</v>
      </c>
      <c r="L19" s="18">
        <v>676255.66382600996</v>
      </c>
      <c r="N19" s="271">
        <v>0</v>
      </c>
      <c r="O19" s="18">
        <v>26665.912775108776</v>
      </c>
      <c r="P19" s="18">
        <v>0</v>
      </c>
      <c r="Q19" s="88">
        <f t="shared" si="0"/>
        <v>0</v>
      </c>
      <c r="R19" s="271">
        <f>MortalityTest!I19</f>
        <v>77</v>
      </c>
    </row>
    <row r="20" spans="1:19">
      <c r="A20" s="18">
        <v>0</v>
      </c>
      <c r="B20" s="18">
        <v>25787.703118955087</v>
      </c>
      <c r="C20" s="18">
        <v>0</v>
      </c>
      <c r="D20" s="18">
        <v>0</v>
      </c>
      <c r="E20" s="18">
        <v>0</v>
      </c>
      <c r="F20" s="18">
        <v>0</v>
      </c>
      <c r="G20" s="18"/>
      <c r="H20" s="18">
        <v>942105.06526340661</v>
      </c>
      <c r="I20" s="18"/>
      <c r="J20" s="18">
        <v>0</v>
      </c>
      <c r="K20" s="18">
        <v>429795.05198258476</v>
      </c>
      <c r="L20" s="18">
        <v>670333.59965175786</v>
      </c>
      <c r="N20" s="271">
        <v>0</v>
      </c>
      <c r="O20" s="18">
        <v>25787.703118955087</v>
      </c>
      <c r="P20" s="18">
        <v>0</v>
      </c>
      <c r="Q20" s="88">
        <f t="shared" si="0"/>
        <v>0</v>
      </c>
      <c r="R20" s="271">
        <f>MortalityTest!I20</f>
        <v>78</v>
      </c>
    </row>
    <row r="21" spans="1:19">
      <c r="A21" s="18">
        <v>0</v>
      </c>
      <c r="B21" s="18">
        <v>24933.476169005076</v>
      </c>
      <c r="C21" s="18">
        <v>0</v>
      </c>
      <c r="D21" s="18">
        <v>0</v>
      </c>
      <c r="E21" s="18">
        <v>0</v>
      </c>
      <c r="F21" s="18">
        <v>0</v>
      </c>
      <c r="G21" s="18"/>
      <c r="H21" s="18">
        <v>961152.87225641019</v>
      </c>
      <c r="I21" s="18"/>
      <c r="J21" s="18">
        <v>0</v>
      </c>
      <c r="K21" s="18">
        <v>415557.9361500846</v>
      </c>
      <c r="L21" s="18">
        <v>664331.77177431667</v>
      </c>
      <c r="N21" s="271">
        <v>0</v>
      </c>
      <c r="O21" s="18">
        <v>24933.476169005076</v>
      </c>
      <c r="P21" s="18">
        <v>0</v>
      </c>
      <c r="Q21" s="88">
        <f t="shared" si="0"/>
        <v>0</v>
      </c>
      <c r="R21" s="271">
        <f>MortalityTest!I21</f>
        <v>79</v>
      </c>
    </row>
    <row r="22" spans="1:19">
      <c r="A22" s="18">
        <v>0</v>
      </c>
      <c r="B22" s="18">
        <v>28119.673155360728</v>
      </c>
      <c r="C22" s="18">
        <v>0</v>
      </c>
      <c r="D22" s="18">
        <v>0</v>
      </c>
      <c r="E22" s="18">
        <v>0</v>
      </c>
      <c r="F22" s="18">
        <v>0</v>
      </c>
      <c r="G22" s="18"/>
      <c r="H22" s="18">
        <v>980222.34491862531</v>
      </c>
      <c r="I22" s="18"/>
      <c r="J22" s="18">
        <v>0</v>
      </c>
      <c r="K22" s="18">
        <v>401709.61650515324</v>
      </c>
      <c r="L22" s="18">
        <v>658247.98182809365</v>
      </c>
      <c r="N22" s="271">
        <v>0</v>
      </c>
      <c r="O22" s="18">
        <v>28119.673155360728</v>
      </c>
      <c r="P22" s="18">
        <v>0</v>
      </c>
      <c r="Q22" s="88">
        <f t="shared" si="0"/>
        <v>0</v>
      </c>
      <c r="R22" s="271">
        <f>MortalityTest!I22</f>
        <v>80</v>
      </c>
    </row>
    <row r="23" spans="1:19">
      <c r="A23" s="18">
        <v>0</v>
      </c>
      <c r="B23" s="18">
        <v>26890.828049443156</v>
      </c>
      <c r="C23" s="18">
        <v>0</v>
      </c>
      <c r="D23" s="18">
        <v>0</v>
      </c>
      <c r="E23" s="18">
        <v>0</v>
      </c>
      <c r="F23" s="18">
        <v>0</v>
      </c>
      <c r="G23" s="18"/>
      <c r="H23" s="18">
        <v>999253.12791745132</v>
      </c>
      <c r="I23" s="18"/>
      <c r="J23" s="18">
        <v>0</v>
      </c>
      <c r="K23" s="18">
        <v>384154.68642061652</v>
      </c>
      <c r="L23" s="18">
        <v>645219.23940300883</v>
      </c>
      <c r="N23" s="271">
        <v>0</v>
      </c>
      <c r="O23" s="18">
        <v>26890.828049443156</v>
      </c>
      <c r="P23" s="18">
        <v>0</v>
      </c>
      <c r="Q23" s="88">
        <f t="shared" si="0"/>
        <v>0</v>
      </c>
      <c r="R23" s="271">
        <f>MortalityTest!I23</f>
        <v>81</v>
      </c>
    </row>
    <row r="24" spans="1:19">
      <c r="A24" s="18">
        <v>0</v>
      </c>
      <c r="B24" s="18">
        <v>25708.036551391051</v>
      </c>
      <c r="C24" s="18">
        <v>0</v>
      </c>
      <c r="D24" s="18">
        <v>0</v>
      </c>
      <c r="E24" s="18">
        <v>0</v>
      </c>
      <c r="F24" s="18">
        <v>0</v>
      </c>
      <c r="G24" s="18"/>
      <c r="H24" s="18">
        <v>1018248.3751734209</v>
      </c>
      <c r="I24" s="18"/>
      <c r="J24" s="18">
        <v>0</v>
      </c>
      <c r="K24" s="18">
        <v>367257.66501987213</v>
      </c>
      <c r="L24" s="18">
        <v>632260.29164026363</v>
      </c>
      <c r="N24" s="271">
        <v>0</v>
      </c>
      <c r="O24" s="18">
        <v>25708.036551391051</v>
      </c>
      <c r="P24" s="18">
        <v>0</v>
      </c>
      <c r="Q24" s="88">
        <f t="shared" si="0"/>
        <v>0</v>
      </c>
      <c r="R24" s="271">
        <f>MortalityTest!I24</f>
        <v>82</v>
      </c>
    </row>
    <row r="25" spans="1:19">
      <c r="A25" s="18">
        <v>0</v>
      </c>
      <c r="B25" s="18">
        <v>24569.572703402879</v>
      </c>
      <c r="C25" s="18">
        <v>0</v>
      </c>
      <c r="D25" s="18">
        <v>0</v>
      </c>
      <c r="E25" s="18">
        <v>0</v>
      </c>
      <c r="F25" s="18">
        <v>0</v>
      </c>
      <c r="G25" s="18"/>
      <c r="H25" s="18">
        <v>1037219.3357871583</v>
      </c>
      <c r="I25" s="18"/>
      <c r="J25" s="18">
        <v>0</v>
      </c>
      <c r="K25" s="18">
        <v>350993.89576289826</v>
      </c>
      <c r="L25" s="18">
        <v>619367.57796238025</v>
      </c>
      <c r="N25" s="271">
        <v>0</v>
      </c>
      <c r="O25" s="18">
        <v>24569.572703402879</v>
      </c>
      <c r="P25" s="18">
        <v>0</v>
      </c>
      <c r="Q25" s="88">
        <f t="shared" si="0"/>
        <v>0</v>
      </c>
      <c r="R25" s="271">
        <f>MortalityTest!I25</f>
        <v>83</v>
      </c>
    </row>
    <row r="26" spans="1:19">
      <c r="A26" s="18">
        <v>0</v>
      </c>
      <c r="B26" s="18">
        <v>23473.775231650223</v>
      </c>
      <c r="C26" s="18">
        <v>0</v>
      </c>
      <c r="D26" s="18">
        <v>0</v>
      </c>
      <c r="E26" s="18">
        <v>0</v>
      </c>
      <c r="F26" s="18">
        <v>0</v>
      </c>
      <c r="G26" s="18"/>
      <c r="H26" s="18">
        <v>1056176.9824066448</v>
      </c>
      <c r="I26" s="18"/>
      <c r="J26" s="18">
        <v>0</v>
      </c>
      <c r="K26" s="18">
        <v>335339.64616643178</v>
      </c>
      <c r="L26" s="18">
        <v>606537.51994506805</v>
      </c>
      <c r="N26" s="271">
        <v>0</v>
      </c>
      <c r="O26" s="18">
        <v>23473.775231650223</v>
      </c>
      <c r="P26" s="18">
        <v>0</v>
      </c>
      <c r="Q26" s="88">
        <f t="shared" si="0"/>
        <v>0</v>
      </c>
      <c r="R26" s="271">
        <f>MortalityTest!I26</f>
        <v>84</v>
      </c>
    </row>
    <row r="27" spans="1:19">
      <c r="A27" s="18">
        <v>0</v>
      </c>
      <c r="B27" s="18">
        <v>28824.486585566206</v>
      </c>
      <c r="C27" s="18">
        <v>0</v>
      </c>
      <c r="D27" s="18">
        <v>0</v>
      </c>
      <c r="E27" s="18">
        <v>0</v>
      </c>
      <c r="F27" s="18">
        <v>0</v>
      </c>
      <c r="G27" s="18"/>
      <c r="H27" s="18">
        <v>1075132.0237117512</v>
      </c>
      <c r="I27" s="18"/>
      <c r="J27" s="18">
        <v>0</v>
      </c>
      <c r="K27" s="18">
        <v>320272.07317295787</v>
      </c>
      <c r="L27" s="18">
        <v>593766.51991640555</v>
      </c>
      <c r="N27" s="271">
        <v>0</v>
      </c>
      <c r="O27" s="18">
        <v>28824.486585566206</v>
      </c>
      <c r="P27" s="18">
        <v>0</v>
      </c>
      <c r="Q27" s="88">
        <f t="shared" si="0"/>
        <v>0</v>
      </c>
      <c r="R27" s="271">
        <f>MortalityTest!I27</f>
        <v>85</v>
      </c>
    </row>
    <row r="28" spans="1:19">
      <c r="A28" s="18">
        <v>0</v>
      </c>
      <c r="B28" s="18">
        <v>26933.022796854479</v>
      </c>
      <c r="C28" s="18">
        <v>0</v>
      </c>
      <c r="D28" s="18">
        <v>0</v>
      </c>
      <c r="E28" s="18">
        <v>0</v>
      </c>
      <c r="F28" s="18">
        <v>0</v>
      </c>
      <c r="G28" s="18"/>
      <c r="H28" s="18">
        <v>1093986.9769617927</v>
      </c>
      <c r="I28" s="18"/>
      <c r="J28" s="18">
        <v>0</v>
      </c>
      <c r="K28" s="18">
        <v>299255.80885393865</v>
      </c>
      <c r="L28" s="18">
        <v>568673.62923121592</v>
      </c>
      <c r="N28" s="271">
        <v>0</v>
      </c>
      <c r="O28" s="18">
        <v>26933.022796854479</v>
      </c>
      <c r="P28" s="18">
        <v>0</v>
      </c>
      <c r="Q28" s="88">
        <f t="shared" si="0"/>
        <v>0</v>
      </c>
      <c r="R28" s="271">
        <f>MortalityTest!I28</f>
        <v>86</v>
      </c>
    </row>
    <row r="29" spans="1:19">
      <c r="A29" s="18">
        <v>0</v>
      </c>
      <c r="B29" s="18">
        <v>25150.912418556163</v>
      </c>
      <c r="C29" s="18">
        <v>0</v>
      </c>
      <c r="D29" s="18">
        <v>0</v>
      </c>
      <c r="E29" s="18">
        <v>0</v>
      </c>
      <c r="F29" s="18">
        <v>0</v>
      </c>
      <c r="G29" s="18"/>
      <c r="H29" s="18">
        <v>1112748.985549323</v>
      </c>
      <c r="I29" s="18"/>
      <c r="J29" s="18">
        <v>0</v>
      </c>
      <c r="K29" s="18">
        <v>279454.58242840186</v>
      </c>
      <c r="L29" s="18">
        <v>544321.64076797897</v>
      </c>
      <c r="N29" s="271">
        <v>0</v>
      </c>
      <c r="O29" s="18">
        <v>25150.912418556163</v>
      </c>
      <c r="P29" s="18">
        <v>0</v>
      </c>
      <c r="Q29" s="88">
        <f t="shared" si="0"/>
        <v>0</v>
      </c>
      <c r="R29" s="271">
        <f>MortalityTest!I29</f>
        <v>87</v>
      </c>
    </row>
    <row r="30" spans="1:19">
      <c r="A30" s="18">
        <v>0</v>
      </c>
      <c r="B30" s="18">
        <v>23471.833273931545</v>
      </c>
      <c r="C30" s="18">
        <v>0</v>
      </c>
      <c r="D30" s="18">
        <v>0</v>
      </c>
      <c r="E30" s="18">
        <v>0</v>
      </c>
      <c r="F30" s="18">
        <v>0</v>
      </c>
      <c r="G30" s="18"/>
      <c r="H30" s="18">
        <v>1131438.0152683994</v>
      </c>
      <c r="I30" s="18"/>
      <c r="J30" s="18">
        <v>0</v>
      </c>
      <c r="K30" s="18">
        <v>260798.14748812828</v>
      </c>
      <c r="L30" s="18">
        <v>520682.20236115443</v>
      </c>
      <c r="N30" s="271">
        <v>0</v>
      </c>
      <c r="O30" s="18">
        <v>23471.833273931545</v>
      </c>
      <c r="P30" s="18">
        <v>0</v>
      </c>
      <c r="Q30" s="88">
        <f t="shared" si="0"/>
        <v>0</v>
      </c>
      <c r="R30" s="271">
        <f>MortalityTest!I30</f>
        <v>88</v>
      </c>
    </row>
    <row r="31" spans="1:19">
      <c r="A31" s="18">
        <v>0</v>
      </c>
      <c r="B31" s="18">
        <v>21889.828697646299</v>
      </c>
      <c r="C31" s="18">
        <v>0</v>
      </c>
      <c r="D31" s="18">
        <v>0</v>
      </c>
      <c r="E31" s="18">
        <v>0</v>
      </c>
      <c r="F31" s="18">
        <v>0</v>
      </c>
      <c r="G31" s="18"/>
      <c r="H31" s="18">
        <v>1150073.0911527483</v>
      </c>
      <c r="I31" s="18"/>
      <c r="J31" s="18">
        <v>0</v>
      </c>
      <c r="K31" s="18">
        <v>243220.31886273666</v>
      </c>
      <c r="L31" s="18">
        <v>497727.85894674197</v>
      </c>
      <c r="N31" s="271">
        <v>0</v>
      </c>
      <c r="O31" s="18">
        <v>21889.828697646299</v>
      </c>
      <c r="P31" s="18">
        <v>0</v>
      </c>
      <c r="Q31" s="88">
        <f t="shared" si="0"/>
        <v>0</v>
      </c>
      <c r="R31" s="271">
        <f>MortalityTest!I31</f>
        <v>89</v>
      </c>
    </row>
    <row r="32" spans="1:19">
      <c r="A32" s="18">
        <v>0</v>
      </c>
      <c r="B32" s="18">
        <v>24932.461160484476</v>
      </c>
      <c r="C32" s="18">
        <v>0</v>
      </c>
      <c r="D32" s="18">
        <v>0</v>
      </c>
      <c r="E32" s="18">
        <v>0</v>
      </c>
      <c r="F32" s="18">
        <v>0</v>
      </c>
      <c r="G32" s="18"/>
      <c r="H32" s="18">
        <v>1168672.3549900979</v>
      </c>
      <c r="I32" s="18"/>
      <c r="J32" s="18">
        <v>0</v>
      </c>
      <c r="K32" s="18">
        <v>226658.73782258615</v>
      </c>
      <c r="L32" s="18">
        <v>475432.01997225522</v>
      </c>
      <c r="N32" s="271">
        <v>0</v>
      </c>
      <c r="O32" s="18">
        <v>24932.461160484476</v>
      </c>
      <c r="P32" s="18">
        <v>0</v>
      </c>
      <c r="Q32" s="88">
        <f t="shared" si="0"/>
        <v>0</v>
      </c>
      <c r="R32" s="271">
        <f>MortalityTest!I32</f>
        <v>90</v>
      </c>
    </row>
    <row r="33" spans="1:18">
      <c r="A33" s="18">
        <v>0</v>
      </c>
      <c r="B33" s="18">
        <v>22708.959523460984</v>
      </c>
      <c r="C33" s="18">
        <v>0</v>
      </c>
      <c r="D33" s="18">
        <v>0</v>
      </c>
      <c r="E33" s="18">
        <v>0</v>
      </c>
      <c r="F33" s="18">
        <v>0</v>
      </c>
      <c r="G33" s="18"/>
      <c r="H33" s="18">
        <v>1187176.7300341949</v>
      </c>
      <c r="I33" s="18"/>
      <c r="J33" s="18">
        <v>0</v>
      </c>
      <c r="K33" s="18">
        <v>206445.08657691805</v>
      </c>
      <c r="L33" s="18">
        <v>443858.33347608754</v>
      </c>
      <c r="N33" s="271">
        <v>0</v>
      </c>
      <c r="O33" s="18">
        <v>22708.959523460984</v>
      </c>
      <c r="P33" s="18">
        <v>0</v>
      </c>
      <c r="Q33" s="88">
        <f t="shared" si="0"/>
        <v>0</v>
      </c>
      <c r="R33" s="271">
        <f>MortalityTest!I33</f>
        <v>91</v>
      </c>
    </row>
    <row r="34" spans="1:18">
      <c r="A34" s="18">
        <v>0</v>
      </c>
      <c r="B34" s="18">
        <v>20659.227196726497</v>
      </c>
      <c r="C34" s="18">
        <v>0</v>
      </c>
      <c r="D34" s="18">
        <v>0</v>
      </c>
      <c r="E34" s="18">
        <v>0</v>
      </c>
      <c r="F34" s="18">
        <v>0</v>
      </c>
      <c r="G34" s="18"/>
      <c r="H34" s="18">
        <v>1205603.9297066727</v>
      </c>
      <c r="I34" s="18"/>
      <c r="J34" s="18">
        <v>0</v>
      </c>
      <c r="K34" s="18">
        <v>187811.15633387724</v>
      </c>
      <c r="L34" s="18">
        <v>413890.13876191404</v>
      </c>
      <c r="N34" s="271">
        <v>0</v>
      </c>
      <c r="O34" s="18">
        <v>20659.227196726497</v>
      </c>
      <c r="P34" s="18">
        <v>0</v>
      </c>
      <c r="Q34" s="88">
        <f t="shared" si="0"/>
        <v>0</v>
      </c>
      <c r="R34" s="271">
        <f>MortalityTest!I34</f>
        <v>92</v>
      </c>
    </row>
    <row r="35" spans="1:18">
      <c r="A35" s="18">
        <v>0</v>
      </c>
      <c r="B35" s="18">
        <v>18769.683901006407</v>
      </c>
      <c r="C35" s="18">
        <v>0</v>
      </c>
      <c r="D35" s="18">
        <v>0</v>
      </c>
      <c r="E35" s="18">
        <v>0</v>
      </c>
      <c r="F35" s="18">
        <v>0</v>
      </c>
      <c r="G35" s="18"/>
      <c r="H35" s="18">
        <v>1223980.0189694925</v>
      </c>
      <c r="I35" s="18"/>
      <c r="J35" s="18">
        <v>0</v>
      </c>
      <c r="K35" s="18">
        <v>170633.49000914913</v>
      </c>
      <c r="L35" s="18">
        <v>385435.60585964943</v>
      </c>
      <c r="N35" s="271">
        <v>0</v>
      </c>
      <c r="O35" s="18">
        <v>18769.683901006407</v>
      </c>
      <c r="P35" s="18">
        <v>0</v>
      </c>
      <c r="Q35" s="88">
        <f t="shared" si="0"/>
        <v>0</v>
      </c>
      <c r="R35" s="271">
        <f>MortalityTest!I35</f>
        <v>93</v>
      </c>
    </row>
    <row r="36" spans="1:18">
      <c r="A36" s="18">
        <v>0</v>
      </c>
      <c r="B36" s="18">
        <v>17027.810672081509</v>
      </c>
      <c r="C36" s="18">
        <v>0</v>
      </c>
      <c r="D36" s="18">
        <v>0</v>
      </c>
      <c r="E36" s="18">
        <v>0</v>
      </c>
      <c r="F36" s="18">
        <v>0</v>
      </c>
      <c r="G36" s="18"/>
      <c r="H36" s="18">
        <v>1242329.3189515327</v>
      </c>
      <c r="I36" s="18"/>
      <c r="J36" s="18">
        <v>0</v>
      </c>
      <c r="K36" s="18">
        <v>154798.27883710462</v>
      </c>
      <c r="L36" s="18">
        <v>358407.8811027747</v>
      </c>
      <c r="N36" s="271">
        <v>0</v>
      </c>
      <c r="O36" s="18">
        <v>17027.810672081509</v>
      </c>
      <c r="P36" s="18">
        <v>0</v>
      </c>
      <c r="Q36" s="88">
        <f t="shared" si="0"/>
        <v>0</v>
      </c>
      <c r="R36" s="271">
        <f>MortalityTest!I36</f>
        <v>94</v>
      </c>
    </row>
    <row r="37" spans="1:18">
      <c r="A37" s="18">
        <v>0</v>
      </c>
      <c r="B37" s="18">
        <v>19628.08516804294</v>
      </c>
      <c r="C37" s="18">
        <v>0</v>
      </c>
      <c r="D37" s="18">
        <v>0</v>
      </c>
      <c r="E37" s="18">
        <v>0</v>
      </c>
      <c r="F37" s="18">
        <v>0</v>
      </c>
      <c r="G37" s="18"/>
      <c r="H37" s="18">
        <v>1260674.5475215921</v>
      </c>
      <c r="I37" s="18"/>
      <c r="J37" s="18">
        <v>0</v>
      </c>
      <c r="K37" s="18">
        <v>140200.60834316385</v>
      </c>
      <c r="L37" s="18">
        <v>332724.81080963777</v>
      </c>
      <c r="N37" s="271">
        <v>0</v>
      </c>
      <c r="O37" s="18">
        <v>19628.08516804294</v>
      </c>
      <c r="P37" s="18">
        <v>0</v>
      </c>
      <c r="Q37" s="88">
        <f t="shared" si="0"/>
        <v>0</v>
      </c>
      <c r="R37" s="271">
        <f>MortalityTest!I37</f>
        <v>95</v>
      </c>
    </row>
    <row r="38" spans="1:18">
      <c r="A38" s="18">
        <v>0</v>
      </c>
      <c r="B38" s="18">
        <v>17145.361584010527</v>
      </c>
      <c r="C38" s="18">
        <v>0</v>
      </c>
      <c r="D38" s="18">
        <v>0</v>
      </c>
      <c r="E38" s="18">
        <v>0</v>
      </c>
      <c r="F38" s="18">
        <v>0</v>
      </c>
      <c r="G38" s="18"/>
      <c r="H38" s="18">
        <v>1278966.0724014221</v>
      </c>
      <c r="I38" s="18"/>
      <c r="J38" s="18">
        <v>0</v>
      </c>
      <c r="K38" s="18">
        <v>122466.86845721805</v>
      </c>
      <c r="L38" s="18">
        <v>297904.9825275605</v>
      </c>
      <c r="N38" s="271">
        <v>0</v>
      </c>
      <c r="O38" s="18">
        <v>17145.361584010527</v>
      </c>
      <c r="P38" s="18">
        <v>0</v>
      </c>
      <c r="Q38" s="88">
        <f t="shared" si="0"/>
        <v>0</v>
      </c>
      <c r="R38" s="271">
        <f>MortalityTest!I38</f>
        <v>96</v>
      </c>
    </row>
    <row r="39" spans="1:18">
      <c r="A39" s="18">
        <v>0</v>
      </c>
      <c r="B39" s="18">
        <v>14932.402630351757</v>
      </c>
      <c r="C39" s="18">
        <v>0</v>
      </c>
      <c r="D39" s="18">
        <v>0</v>
      </c>
      <c r="E39" s="18">
        <v>0</v>
      </c>
      <c r="F39" s="18">
        <v>0</v>
      </c>
      <c r="G39" s="18"/>
      <c r="H39" s="18">
        <v>1297228.9629107469</v>
      </c>
      <c r="I39" s="18"/>
      <c r="J39">
        <v>0</v>
      </c>
      <c r="K39" s="271">
        <v>106660.01878822682</v>
      </c>
      <c r="L39" s="271">
        <v>265940.61903943302</v>
      </c>
      <c r="N39" s="271">
        <v>0</v>
      </c>
      <c r="O39" s="18">
        <v>14932.402630351757</v>
      </c>
      <c r="P39" s="18">
        <v>0</v>
      </c>
      <c r="Q39" s="88">
        <f t="shared" si="0"/>
        <v>0</v>
      </c>
      <c r="R39" s="271">
        <f>MortalityTest!I39</f>
        <v>97</v>
      </c>
    </row>
    <row r="40" spans="1:18">
      <c r="A40" s="18">
        <v>0</v>
      </c>
      <c r="B40" s="18">
        <v>12959.896563999991</v>
      </c>
      <c r="C40" s="18">
        <v>0</v>
      </c>
      <c r="D40" s="18">
        <v>0</v>
      </c>
      <c r="E40" s="18">
        <v>0</v>
      </c>
      <c r="F40" s="18">
        <v>0</v>
      </c>
      <c r="G40" s="18"/>
      <c r="H40" s="18">
        <v>1315494.9966536195</v>
      </c>
      <c r="I40" s="18"/>
      <c r="J40">
        <v>0</v>
      </c>
      <c r="K40" s="271">
        <v>92570.689742857066</v>
      </c>
      <c r="L40" s="271">
        <v>236581.28401985698</v>
      </c>
      <c r="N40" s="271">
        <v>0</v>
      </c>
      <c r="O40" s="18">
        <v>12959.896563999991</v>
      </c>
      <c r="P40" s="18">
        <v>0</v>
      </c>
      <c r="Q40" s="88">
        <f t="shared" si="0"/>
        <v>0</v>
      </c>
      <c r="R40" s="271">
        <f>MortalityTest!I40</f>
        <v>98</v>
      </c>
    </row>
    <row r="41" spans="1:18">
      <c r="A41" s="18">
        <v>0</v>
      </c>
      <c r="B41" s="18">
        <v>11201.716560090863</v>
      </c>
      <c r="C41" s="18">
        <v>0</v>
      </c>
      <c r="D41" s="18">
        <v>0</v>
      </c>
      <c r="E41" s="18">
        <v>0</v>
      </c>
      <c r="F41" s="18">
        <v>0</v>
      </c>
      <c r="G41" s="18"/>
      <c r="H41" s="18">
        <v>1333792.9178901333</v>
      </c>
      <c r="I41" s="18"/>
      <c r="J41">
        <v>0</v>
      </c>
      <c r="K41" s="271">
        <v>80012.261143506155</v>
      </c>
      <c r="L41" s="271">
        <v>209598.07709682221</v>
      </c>
      <c r="N41" s="271">
        <v>0</v>
      </c>
      <c r="O41" s="18">
        <v>11201.716560090863</v>
      </c>
      <c r="P41" s="18">
        <v>0</v>
      </c>
      <c r="Q41" s="88">
        <f t="shared" si="0"/>
        <v>0</v>
      </c>
      <c r="R41" s="271">
        <f>MortalityTest!I41</f>
        <v>99</v>
      </c>
    </row>
    <row r="42" spans="1:18">
      <c r="A42" s="18">
        <v>0</v>
      </c>
      <c r="B42" s="18">
        <v>9634.5746491596601</v>
      </c>
      <c r="C42" s="18">
        <v>0</v>
      </c>
      <c r="D42" s="18">
        <v>0</v>
      </c>
      <c r="E42" s="18">
        <v>0</v>
      </c>
      <c r="F42" s="18">
        <v>0</v>
      </c>
      <c r="G42" s="18"/>
      <c r="H42" s="18">
        <v>1352148.7732687846</v>
      </c>
      <c r="I42" s="18"/>
      <c r="J42">
        <v>0</v>
      </c>
      <c r="K42" s="271">
        <v>68818.390351140421</v>
      </c>
      <c r="L42" s="271">
        <v>184781.7713480519</v>
      </c>
      <c r="N42" s="271">
        <v>0</v>
      </c>
      <c r="O42" s="18">
        <v>9634.5746491596601</v>
      </c>
      <c r="P42" s="18">
        <v>0</v>
      </c>
      <c r="Q42" s="88">
        <f t="shared" si="0"/>
        <v>0</v>
      </c>
      <c r="R42" s="271">
        <f>MortalityTest!I42</f>
        <v>100</v>
      </c>
    </row>
    <row r="43" spans="1:18">
      <c r="A43" s="18">
        <v>0</v>
      </c>
      <c r="B43" s="18">
        <v>8237.7132563918021</v>
      </c>
      <c r="C43" s="18">
        <v>0</v>
      </c>
      <c r="D43" s="18">
        <v>0</v>
      </c>
      <c r="E43" s="18">
        <v>0</v>
      </c>
      <c r="F43" s="18">
        <v>0</v>
      </c>
      <c r="G43" s="18"/>
      <c r="H43" s="18">
        <v>1370586.2111690941</v>
      </c>
      <c r="I43" s="18"/>
      <c r="J43">
        <v>0</v>
      </c>
      <c r="K43" s="271">
        <v>58840.808974227148</v>
      </c>
      <c r="L43" s="271">
        <v>161941.11160826663</v>
      </c>
      <c r="N43" s="271">
        <v>0</v>
      </c>
      <c r="O43" s="18">
        <v>8237.7132563918021</v>
      </c>
      <c r="P43" s="18">
        <v>0</v>
      </c>
      <c r="Q43" s="88"/>
      <c r="R43" s="271">
        <f>MortalityTest!I43</f>
        <v>101</v>
      </c>
    </row>
    <row r="44" spans="1:18">
      <c r="A44" s="18">
        <v>0</v>
      </c>
      <c r="B44" s="18">
        <v>6992.6302572102295</v>
      </c>
      <c r="C44" s="18">
        <v>0</v>
      </c>
      <c r="D44" s="18">
        <v>0</v>
      </c>
      <c r="E44" s="18">
        <v>0</v>
      </c>
      <c r="F44" s="18">
        <v>0</v>
      </c>
      <c r="G44" s="18"/>
      <c r="H44" s="18">
        <v>1389126.7486097934</v>
      </c>
      <c r="I44" s="18"/>
      <c r="J44">
        <v>0</v>
      </c>
      <c r="K44" s="271">
        <v>49947.358980073055</v>
      </c>
      <c r="L44" s="271">
        <v>140901.25969613795</v>
      </c>
      <c r="N44" s="271">
        <v>0</v>
      </c>
      <c r="O44" s="18">
        <v>6992.6302572102295</v>
      </c>
      <c r="P44" s="18">
        <v>0</v>
      </c>
      <c r="Q44" s="88"/>
      <c r="R44" s="271">
        <f>MortalityTest!I44</f>
        <v>102</v>
      </c>
    </row>
    <row r="45" spans="1:18">
      <c r="A45" s="18">
        <v>0</v>
      </c>
      <c r="B45" s="18">
        <v>5798.4985512608437</v>
      </c>
      <c r="C45" s="18">
        <v>0</v>
      </c>
      <c r="D45" s="18">
        <v>0</v>
      </c>
      <c r="E45" s="18">
        <v>0</v>
      </c>
      <c r="F45" s="18">
        <v>0</v>
      </c>
      <c r="G45" s="18"/>
      <c r="H45" s="18">
        <v>1407790.0092481296</v>
      </c>
      <c r="I45" s="18"/>
      <c r="J45">
        <v>0</v>
      </c>
      <c r="K45" s="271">
        <v>42020.242195886203</v>
      </c>
      <c r="L45" s="271">
        <v>121502.3738694928</v>
      </c>
      <c r="N45" s="271">
        <v>0</v>
      </c>
      <c r="O45" s="18">
        <v>5882.8339074240694</v>
      </c>
      <c r="P45" s="18">
        <v>0</v>
      </c>
      <c r="Q45" s="88"/>
      <c r="R45" s="271">
        <f>MortalityTest!I45</f>
        <v>103</v>
      </c>
    </row>
    <row r="46" spans="1:18">
      <c r="A46" s="18">
        <v>0</v>
      </c>
      <c r="B46" s="18">
        <v>4611.7398777745902</v>
      </c>
      <c r="C46" s="18">
        <v>0</v>
      </c>
      <c r="D46" s="18">
        <v>0</v>
      </c>
      <c r="E46" s="18">
        <v>0</v>
      </c>
      <c r="F46" s="18">
        <v>0</v>
      </c>
      <c r="G46" s="18"/>
      <c r="H46" s="18">
        <v>1426509.6002566246</v>
      </c>
      <c r="I46" s="18"/>
      <c r="J46">
        <v>0</v>
      </c>
      <c r="K46" s="271">
        <v>34954.460013331314</v>
      </c>
      <c r="L46" s="271">
        <v>103598.31091349231</v>
      </c>
      <c r="N46" s="271">
        <v>0</v>
      </c>
      <c r="O46" s="18">
        <v>4893.6244018663838</v>
      </c>
      <c r="P46" s="18">
        <v>0</v>
      </c>
      <c r="Q46" s="88"/>
      <c r="R46" s="271">
        <f>MortalityTest!I46</f>
        <v>104</v>
      </c>
    </row>
    <row r="47" spans="1:18">
      <c r="A47" s="18">
        <v>0</v>
      </c>
      <c r="B47" s="18">
        <v>3538.5554907718852</v>
      </c>
      <c r="C47" s="18">
        <v>0</v>
      </c>
      <c r="D47" s="18">
        <v>0</v>
      </c>
      <c r="E47" s="18">
        <v>0</v>
      </c>
      <c r="F47" s="18">
        <v>0</v>
      </c>
      <c r="G47" s="18"/>
      <c r="H47" s="18">
        <v>1445187.5243152925</v>
      </c>
      <c r="I47" s="18"/>
      <c r="J47">
        <v>0</v>
      </c>
      <c r="K47" s="271">
        <v>28656.422629688634</v>
      </c>
      <c r="L47" s="271">
        <v>87055.440267989543</v>
      </c>
      <c r="N47" s="271">
        <v>0</v>
      </c>
      <c r="O47" s="18">
        <v>4011.8991681564085</v>
      </c>
      <c r="P47" s="18">
        <v>0</v>
      </c>
      <c r="Q47" s="88"/>
      <c r="R47" s="271">
        <f>MortalityTest!I47</f>
        <v>105</v>
      </c>
    </row>
    <row r="48" spans="1:18">
      <c r="A48" s="18">
        <v>0</v>
      </c>
      <c r="B48" s="18">
        <v>2566.8964329297573</v>
      </c>
      <c r="C48" s="18">
        <v>0</v>
      </c>
      <c r="D48" s="18">
        <v>0</v>
      </c>
      <c r="E48" s="18">
        <v>0</v>
      </c>
      <c r="F48" s="18">
        <v>0</v>
      </c>
      <c r="G48" s="18"/>
      <c r="H48" s="18">
        <v>1463842.0900200002</v>
      </c>
      <c r="I48" s="18"/>
      <c r="J48">
        <v>0</v>
      </c>
      <c r="K48" s="271">
        <v>23042.709404323068</v>
      </c>
      <c r="L48" s="271">
        <v>71751.560515250734</v>
      </c>
      <c r="N48" s="271">
        <v>0</v>
      </c>
      <c r="O48" s="18">
        <v>3225.97931660523</v>
      </c>
      <c r="P48" s="18">
        <v>0</v>
      </c>
      <c r="Q48" s="88"/>
      <c r="R48" s="271">
        <f>MortalityTest!I48</f>
        <v>106</v>
      </c>
    </row>
    <row r="49" spans="1:18">
      <c r="A49" s="18">
        <v>0</v>
      </c>
      <c r="B49" s="18">
        <v>1685.6254483832736</v>
      </c>
      <c r="C49" s="18">
        <v>0</v>
      </c>
      <c r="D49" s="18">
        <v>0</v>
      </c>
      <c r="E49" s="18">
        <v>0</v>
      </c>
      <c r="F49" s="18">
        <v>0</v>
      </c>
      <c r="G49" s="18"/>
      <c r="H49" s="18">
        <v>1482490.1099439946</v>
      </c>
      <c r="I49" s="18"/>
      <c r="J49">
        <v>0</v>
      </c>
      <c r="K49" s="271">
        <v>18038.963910767867</v>
      </c>
      <c r="L49" s="271">
        <v>57574.90938517332</v>
      </c>
      <c r="N49" s="271">
        <v>0</v>
      </c>
      <c r="O49" s="18">
        <v>2525.4549475075014</v>
      </c>
      <c r="P49" s="18">
        <v>0</v>
      </c>
      <c r="R49" s="271">
        <f>MortalityTest!I49</f>
        <v>107</v>
      </c>
    </row>
    <row r="50" spans="1:18">
      <c r="A50" s="18">
        <v>0</v>
      </c>
      <c r="B50" s="18">
        <v>801.76443912545506</v>
      </c>
      <c r="C50" s="18">
        <v>0</v>
      </c>
      <c r="D50" s="18">
        <v>0</v>
      </c>
      <c r="E50" s="18">
        <v>0</v>
      </c>
      <c r="F50" s="18">
        <v>0</v>
      </c>
      <c r="G50" s="18"/>
      <c r="H50" s="18">
        <v>1501146.6729114216</v>
      </c>
      <c r="I50" s="18"/>
      <c r="J50">
        <v>0</v>
      </c>
      <c r="K50" s="271">
        <v>13578.90904883759</v>
      </c>
      <c r="L50" s="271">
        <v>44423.259198877764</v>
      </c>
      <c r="N50" s="271">
        <v>0</v>
      </c>
      <c r="O50" s="18">
        <v>1901.0472668372629</v>
      </c>
      <c r="P50" s="18">
        <v>0</v>
      </c>
      <c r="R50" s="271">
        <f>MortalityTest!I50</f>
        <v>108</v>
      </c>
    </row>
    <row r="51" spans="1:18">
      <c r="A51" s="18">
        <v>0</v>
      </c>
      <c r="B51" s="18">
        <v>0</v>
      </c>
      <c r="C51" s="18">
        <v>0</v>
      </c>
      <c r="D51" s="18">
        <v>0</v>
      </c>
      <c r="E51" s="18">
        <v>0</v>
      </c>
      <c r="F51" s="18">
        <v>0</v>
      </c>
      <c r="G51" s="18"/>
      <c r="H51" s="18">
        <v>1519742.281822358</v>
      </c>
      <c r="I51" s="18"/>
      <c r="J51">
        <v>0</v>
      </c>
      <c r="K51" s="271">
        <v>9603.4691714399851</v>
      </c>
      <c r="L51" s="271">
        <v>32203.090369327292</v>
      </c>
      <c r="N51" s="271">
        <v>0</v>
      </c>
      <c r="O51" s="271">
        <v>1344.4856840015982</v>
      </c>
      <c r="P51" s="271">
        <v>0</v>
      </c>
      <c r="R51" s="271">
        <f>MortalityTest!I51</f>
        <v>109</v>
      </c>
    </row>
    <row r="52" spans="1:18">
      <c r="A52" s="18">
        <v>0</v>
      </c>
      <c r="B52" s="18">
        <v>0</v>
      </c>
      <c r="C52" s="18">
        <v>0</v>
      </c>
      <c r="D52" s="18">
        <v>0</v>
      </c>
      <c r="E52" s="18">
        <v>0</v>
      </c>
      <c r="F52" s="18">
        <v>0</v>
      </c>
      <c r="G52" s="18"/>
      <c r="H52" s="18">
        <v>1538257.8944253931</v>
      </c>
      <c r="I52" s="18"/>
      <c r="J52">
        <v>0</v>
      </c>
      <c r="K52" s="271">
        <v>6059.9875982193407</v>
      </c>
      <c r="L52" s="271">
        <v>20828.83621513499</v>
      </c>
      <c r="N52" s="271">
        <v>0</v>
      </c>
      <c r="O52" s="271">
        <v>848.39826375070777</v>
      </c>
      <c r="P52" s="271">
        <v>0</v>
      </c>
      <c r="R52" s="271">
        <f>MortalityTest!I52</f>
        <v>110</v>
      </c>
    </row>
    <row r="53" spans="1:18">
      <c r="A53">
        <v>0</v>
      </c>
      <c r="B53">
        <v>0</v>
      </c>
      <c r="C53">
        <v>0</v>
      </c>
      <c r="D53">
        <v>0</v>
      </c>
      <c r="E53">
        <v>0</v>
      </c>
      <c r="F53">
        <v>0</v>
      </c>
      <c r="H53">
        <v>0</v>
      </c>
      <c r="J53">
        <v>0</v>
      </c>
      <c r="K53" s="271">
        <v>0</v>
      </c>
      <c r="L53" s="271">
        <v>0</v>
      </c>
      <c r="N53" s="271">
        <v>0</v>
      </c>
      <c r="O53" s="271">
        <v>0</v>
      </c>
      <c r="P53" s="271">
        <v>0</v>
      </c>
      <c r="R53" s="271">
        <f>MortalityTest!I53</f>
        <v>111</v>
      </c>
    </row>
    <row r="54" spans="1:18">
      <c r="R54" s="271">
        <f>MortalityTest!I54</f>
        <v>112</v>
      </c>
    </row>
    <row r="55" spans="1:18">
      <c r="R55" s="271">
        <f>MortalityTest!I55</f>
        <v>113</v>
      </c>
    </row>
    <row r="56" spans="1:18">
      <c r="R56" s="271">
        <f>MortalityTest!I56</f>
        <v>114</v>
      </c>
    </row>
    <row r="57" spans="1:18">
      <c r="R57" s="271">
        <f>MortalityTest!I57</f>
        <v>115</v>
      </c>
    </row>
    <row r="58" spans="1:18">
      <c r="R58" s="271">
        <f>MortalityTest!I58</f>
        <v>116</v>
      </c>
    </row>
    <row r="59" spans="1:18">
      <c r="R59" s="271">
        <f>MortalityTest!I59</f>
        <v>117</v>
      </c>
    </row>
    <row r="60" spans="1:18">
      <c r="R60" s="271">
        <f>MortalityTest!I60</f>
        <v>118</v>
      </c>
    </row>
    <row r="61" spans="1:18">
      <c r="R61" s="271">
        <f>MortalityTest!I61</f>
        <v>119</v>
      </c>
    </row>
    <row r="62" spans="1:18">
      <c r="R62" s="271">
        <f>MortalityTest!I62</f>
        <v>120</v>
      </c>
    </row>
    <row r="63" spans="1:18">
      <c r="R63" s="271">
        <f>MortalityTest!I63</f>
        <v>121</v>
      </c>
    </row>
    <row r="64" spans="1:18">
      <c r="R64" s="271">
        <f>MortalityTest!I64</f>
        <v>122</v>
      </c>
    </row>
    <row r="65" spans="18:18">
      <c r="R65" s="271">
        <f>MortalityTest!I65</f>
        <v>123</v>
      </c>
    </row>
    <row r="66" spans="18:18">
      <c r="R66" s="271">
        <f>MortalityTest!I66</f>
        <v>124</v>
      </c>
    </row>
    <row r="67" spans="18:18">
      <c r="R67" s="271">
        <f>MortalityTest!I67</f>
        <v>125</v>
      </c>
    </row>
  </sheetData>
  <pageMargins left="0.7" right="0.7" top="0.75" bottom="0.75" header="0.3" footer="0.3"/>
  <ignoredErrors>
    <ignoredError sqref="W3:Z3" formulaRange="1"/>
  </ignoredError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3" tint="0.59999389629810485"/>
    <pageSetUpPr fitToPage="1"/>
  </sheetPr>
  <dimension ref="A1:KR501"/>
  <sheetViews>
    <sheetView zoomScale="85" zoomScaleNormal="85" workbookViewId="0">
      <selection activeCell="G16" sqref="G16"/>
    </sheetView>
  </sheetViews>
  <sheetFormatPr defaultColWidth="9" defaultRowHeight="15"/>
  <cols>
    <col min="1" max="1" width="20.109375" customWidth="1"/>
    <col min="2" max="2" width="13.44140625" customWidth="1"/>
    <col min="3" max="3" width="14.33203125" customWidth="1"/>
    <col min="4" max="5" width="14.33203125" style="271" customWidth="1"/>
    <col min="6" max="7" width="14.33203125" style="291" customWidth="1"/>
    <col min="8" max="8" width="10.77734375" customWidth="1"/>
    <col min="9" max="9" width="12.109375" customWidth="1"/>
    <col min="10" max="11" width="10.109375" style="53" customWidth="1"/>
    <col min="12" max="12" width="12.109375" style="1" customWidth="1"/>
    <col min="13" max="13" width="12.109375" style="20" customWidth="1"/>
    <col min="14" max="15" width="10.109375" customWidth="1"/>
    <col min="16" max="16" width="12.44140625" customWidth="1"/>
    <col min="17" max="17" width="11.77734375" customWidth="1"/>
    <col min="18" max="18" width="13.88671875" customWidth="1"/>
    <col min="19" max="19" width="12.6640625" customWidth="1"/>
    <col min="20" max="23" width="12.6640625" style="271" customWidth="1"/>
    <col min="24" max="24" width="12.6640625" customWidth="1"/>
    <col min="25" max="25" width="15.88671875" customWidth="1"/>
    <col min="26" max="26" width="12" customWidth="1"/>
    <col min="27" max="27" width="17" customWidth="1"/>
    <col min="28" max="28" width="10.109375" customWidth="1"/>
    <col min="29" max="29" width="15.77734375" customWidth="1"/>
    <col min="30" max="30" width="16.5546875" customWidth="1"/>
    <col min="31" max="31" width="14.77734375" customWidth="1"/>
    <col min="32" max="32" width="12.109375" style="113" customWidth="1"/>
    <col min="33" max="33" width="12.77734375" style="113" customWidth="1"/>
    <col min="34" max="34" width="13.33203125" style="113" customWidth="1"/>
    <col min="35" max="35" width="12.109375" style="113" customWidth="1"/>
    <col min="36" max="36" width="15.5546875" style="113" customWidth="1"/>
    <col min="37" max="37" width="15.88671875" customWidth="1"/>
    <col min="38" max="38" width="12.33203125" customWidth="1"/>
    <col min="39" max="39" width="14.88671875" customWidth="1"/>
    <col min="40" max="40" width="15.109375" customWidth="1"/>
    <col min="41" max="41" width="14.109375" customWidth="1"/>
    <col min="42" max="42" width="12.33203125" customWidth="1"/>
    <col min="43" max="43" width="14.33203125" customWidth="1"/>
    <col min="44" max="45" width="13.88671875" style="2" customWidth="1"/>
    <col min="46" max="48" width="12.77734375" style="2" customWidth="1"/>
    <col min="49" max="53" width="13.44140625" customWidth="1"/>
    <col min="54" max="57" width="12.33203125" customWidth="1"/>
    <col min="58" max="58" width="13.109375" customWidth="1"/>
    <col min="59" max="59" width="12.33203125" customWidth="1"/>
    <col min="60" max="60" width="14.109375" customWidth="1"/>
    <col min="61" max="61" width="12.33203125" customWidth="1"/>
    <col min="62" max="64" width="12.77734375" customWidth="1"/>
    <col min="65" max="67" width="12.33203125" customWidth="1"/>
    <col min="68" max="68" width="13.109375" customWidth="1"/>
    <col min="69" max="69" width="12.33203125" customWidth="1"/>
    <col min="70" max="70" width="14.5546875" customWidth="1"/>
    <col min="71" max="73" width="12.33203125" customWidth="1"/>
    <col min="74" max="74" width="14.33203125" customWidth="1"/>
    <col min="75" max="75" width="12.5546875" style="20" customWidth="1"/>
    <col min="76" max="76" width="12.33203125" style="20" customWidth="1"/>
    <col min="77" max="77" width="11.33203125" style="89" customWidth="1"/>
    <col min="78" max="78" width="11.5546875" style="44" customWidth="1"/>
    <col min="79" max="82" width="12.33203125" style="20" customWidth="1"/>
    <col min="83" max="83" width="12.33203125" style="89" customWidth="1"/>
    <col min="84" max="84" width="12.6640625" style="113" customWidth="1"/>
    <col min="85" max="85" width="13.33203125" customWidth="1"/>
    <col min="86" max="86" width="13.33203125" style="271" customWidth="1"/>
    <col min="87" max="87" width="16" customWidth="1"/>
    <col min="88" max="88" width="9.33203125" style="74" customWidth="1"/>
    <col min="89" max="89" width="12.6640625" style="80" customWidth="1"/>
    <col min="90" max="90" width="11" style="112" customWidth="1"/>
    <col min="91" max="91" width="9.77734375" style="74" customWidth="1"/>
    <col min="92" max="92" width="9" style="80" customWidth="1"/>
    <col min="93" max="93" width="10" style="80" customWidth="1"/>
    <col min="94" max="94" width="12.77734375" style="74" customWidth="1"/>
    <col min="97" max="97" width="11.88671875" customWidth="1"/>
    <col min="98" max="98" width="12.44140625" customWidth="1"/>
    <col min="99" max="99" width="11.77734375" customWidth="1"/>
    <col min="100" max="100" width="12.88671875" customWidth="1"/>
    <col min="101" max="101" width="11.33203125" customWidth="1"/>
    <col min="102" max="102" width="13.33203125" customWidth="1"/>
    <col min="105" max="105" width="9.77734375" customWidth="1"/>
    <col min="106" max="106" width="10" style="104" customWidth="1"/>
    <col min="107" max="107" width="12.33203125" customWidth="1"/>
    <col min="108" max="108" width="15.109375" customWidth="1"/>
    <col min="109" max="109" width="11.5546875" customWidth="1"/>
    <col min="110" max="110" width="10.109375" customWidth="1"/>
    <col min="111" max="111" width="10.33203125" style="104" customWidth="1"/>
    <col min="112" max="112" width="10.6640625" customWidth="1"/>
    <col min="113" max="113" width="12.109375" customWidth="1"/>
    <col min="114" max="115" width="10.6640625" customWidth="1"/>
    <col min="116" max="116" width="10.5546875" style="104" customWidth="1"/>
    <col min="117" max="117" width="10.33203125" customWidth="1"/>
    <col min="118" max="118" width="10" customWidth="1"/>
    <col min="137" max="137" width="11" style="104" customWidth="1"/>
    <col min="138" max="138" width="14.88671875" customWidth="1"/>
    <col min="139" max="139" width="13" customWidth="1"/>
    <col min="140" max="140" width="11" customWidth="1"/>
    <col min="141" max="141" width="11.77734375" customWidth="1"/>
    <col min="142" max="142" width="9.6640625" style="104" customWidth="1"/>
    <col min="143" max="143" width="11.33203125" customWidth="1"/>
    <col min="144" max="144" width="11" customWidth="1"/>
    <col min="145" max="145" width="11.44140625" customWidth="1"/>
    <col min="146" max="146" width="9.6640625" customWidth="1"/>
    <col min="147" max="147" width="9.6640625" style="104" customWidth="1"/>
    <col min="148" max="151" width="9.6640625" customWidth="1"/>
    <col min="166" max="166" width="9" style="271"/>
    <col min="167" max="167" width="11" style="147" customWidth="1"/>
    <col min="169" max="169" width="12.109375" style="302" customWidth="1"/>
    <col min="170" max="170" width="14.109375" style="147" customWidth="1"/>
    <col min="171" max="171" width="12.109375" style="147" customWidth="1"/>
    <col min="172" max="172" width="10.5546875" style="302" customWidth="1"/>
    <col min="173" max="173" width="10.33203125" style="304" bestFit="1" customWidth="1"/>
    <col min="174" max="174" width="11.109375" style="273" customWidth="1"/>
    <col min="175" max="179" width="9.77734375" style="273" customWidth="1"/>
    <col min="180" max="180" width="9.77734375" style="53" customWidth="1"/>
    <col min="181" max="181" width="9.77734375" style="305" customWidth="1"/>
    <col min="182" max="182" width="10.33203125" style="273" customWidth="1"/>
    <col min="183" max="183" width="14.6640625" style="147" customWidth="1"/>
    <col min="184" max="184" width="12" style="147" customWidth="1"/>
    <col min="185" max="185" width="11.33203125" style="304" customWidth="1"/>
    <col min="186" max="186" width="10.5546875" style="273" customWidth="1"/>
    <col min="187" max="187" width="10.33203125" style="273" customWidth="1"/>
    <col min="188" max="191" width="9" style="273"/>
    <col min="192" max="192" width="9.77734375" style="273" customWidth="1"/>
    <col min="193" max="193" width="9.77734375" style="53" customWidth="1"/>
    <col min="194" max="194" width="9" style="273"/>
    <col min="195" max="195" width="10.5546875" style="273" customWidth="1"/>
    <col min="196" max="196" width="14.5546875" style="147" customWidth="1"/>
    <col min="197" max="197" width="11.77734375" style="147" customWidth="1"/>
    <col min="198" max="198" width="10.5546875" style="273" customWidth="1"/>
    <col min="199" max="199" width="9" style="304"/>
    <col min="200" max="200" width="11" style="273" customWidth="1"/>
    <col min="201" max="205" width="9.77734375" style="273" customWidth="1"/>
    <col min="206" max="206" width="9.77734375" style="53" customWidth="1"/>
    <col min="207" max="207" width="9.77734375" style="305" customWidth="1"/>
    <col min="208" max="208" width="9.88671875" style="273" customWidth="1"/>
    <col min="209" max="209" width="14.109375" style="147" customWidth="1"/>
    <col min="210" max="210" width="11.21875" style="147" customWidth="1"/>
    <col min="211" max="211" width="10.44140625" style="304" customWidth="1"/>
    <col min="212" max="212" width="10.5546875" style="273" customWidth="1"/>
    <col min="213" max="213" width="10.77734375" style="273" bestFit="1" customWidth="1"/>
    <col min="214" max="217" width="9" style="273"/>
    <col min="218" max="218" width="9.77734375" style="273" customWidth="1"/>
    <col min="219" max="219" width="9.77734375" style="53" customWidth="1"/>
    <col min="220" max="220" width="9" style="273"/>
    <col min="221" max="221" width="11.33203125" style="305" bestFit="1" customWidth="1"/>
    <col min="222" max="222" width="14.21875" style="394" customWidth="1"/>
    <col min="223" max="223" width="12.33203125" style="394" customWidth="1"/>
    <col min="224" max="224" width="11" style="304" customWidth="1"/>
    <col min="225" max="225" width="10.33203125" style="273" bestFit="1" customWidth="1"/>
    <col min="226" max="226" width="10.33203125" style="273" customWidth="1"/>
    <col min="227" max="229" width="10.6640625" style="273" customWidth="1"/>
    <col min="230" max="230" width="15.6640625" style="273" customWidth="1"/>
    <col min="231" max="231" width="9.77734375" style="273" customWidth="1"/>
    <col min="232" max="232" width="9.77734375" style="53" customWidth="1"/>
    <col min="233" max="233" width="9" style="273"/>
    <col min="234" max="234" width="10.6640625" style="273" customWidth="1"/>
    <col min="235" max="235" width="14.77734375" style="147" customWidth="1"/>
    <col min="236" max="236" width="11.88671875" style="147" customWidth="1"/>
    <col min="237" max="237" width="10.21875" style="304" customWidth="1"/>
    <col min="238" max="238" width="11.6640625" style="273" customWidth="1"/>
    <col min="239" max="239" width="10.21875" style="273" customWidth="1"/>
    <col min="240" max="241" width="9" style="273"/>
    <col min="242" max="242" width="10.6640625" style="273" customWidth="1"/>
    <col min="243" max="243" width="14.6640625" style="273" customWidth="1"/>
    <col min="244" max="244" width="9.77734375" style="273" customWidth="1"/>
    <col min="245" max="245" width="9.77734375" style="53" customWidth="1"/>
    <col min="246" max="246" width="9" style="273"/>
    <col min="247" max="247" width="10.5546875" style="273" customWidth="1"/>
    <col min="248" max="248" width="14.21875" style="147" customWidth="1"/>
    <col min="249" max="249" width="11.44140625" style="147" customWidth="1"/>
    <col min="250" max="250" width="10.5546875" style="273" customWidth="1"/>
    <col min="251" max="251" width="9" style="304"/>
    <col min="252" max="252" width="11.109375" style="273" customWidth="1"/>
    <col min="253" max="254" width="9.77734375" style="273" customWidth="1"/>
    <col min="255" max="256" width="10.6640625" style="273" customWidth="1"/>
    <col min="257" max="257" width="9.77734375" style="273" customWidth="1"/>
    <col min="258" max="258" width="9.77734375" style="53" customWidth="1"/>
    <col min="259" max="259" width="9.77734375" style="305" customWidth="1"/>
    <col min="260" max="260" width="10.44140625" style="273" customWidth="1"/>
    <col min="261" max="261" width="14.33203125" style="147" customWidth="1"/>
    <col min="262" max="262" width="12.21875" style="147" customWidth="1"/>
    <col min="263" max="263" width="11.6640625" style="304" customWidth="1"/>
    <col min="264" max="264" width="11.6640625" style="273" customWidth="1"/>
    <col min="265" max="265" width="10.21875" style="273" customWidth="1"/>
    <col min="266" max="267" width="9" style="273"/>
    <col min="268" max="269" width="10.6640625" style="273" customWidth="1"/>
    <col min="270" max="270" width="9.77734375" style="273" customWidth="1"/>
    <col min="271" max="271" width="9.77734375" style="53" customWidth="1"/>
    <col min="272" max="272" width="10" style="271" bestFit="1" customWidth="1"/>
    <col min="273" max="273" width="12.6640625" customWidth="1"/>
    <col min="274" max="275" width="14.33203125" customWidth="1"/>
    <col min="276" max="276" width="17.21875" style="271" customWidth="1"/>
    <col min="277" max="277" width="14.44140625" customWidth="1"/>
    <col min="278" max="280" width="15.77734375" style="117" customWidth="1"/>
    <col min="281" max="282" width="14.44140625" customWidth="1"/>
    <col min="283" max="284" width="14.44140625" style="271" customWidth="1"/>
    <col min="285" max="285" width="16.88671875" customWidth="1"/>
    <col min="286" max="287" width="16.88671875" style="89" customWidth="1"/>
    <col min="288" max="288" width="15.6640625" style="271" customWidth="1"/>
    <col min="289" max="289" width="18.109375" customWidth="1"/>
    <col min="290" max="290" width="16.6640625" customWidth="1"/>
    <col min="291" max="291" width="14.88671875" style="347" customWidth="1"/>
    <col min="292" max="294" width="14.88671875" style="271" customWidth="1"/>
    <col min="295" max="295" width="15.109375" style="1" customWidth="1"/>
    <col min="296" max="297" width="15.109375" style="89" customWidth="1"/>
    <col min="298" max="298" width="18.33203125" customWidth="1"/>
    <col min="299" max="299" width="15.88671875" customWidth="1"/>
    <col min="300" max="300" width="14.6640625" customWidth="1"/>
    <col min="301" max="301" width="14" style="53" customWidth="1"/>
    <col min="302" max="302" width="15.77734375" style="1" customWidth="1"/>
    <col min="303" max="304" width="14.88671875" style="271" customWidth="1"/>
  </cols>
  <sheetData>
    <row r="1" spans="1:302" s="7" customFormat="1">
      <c r="A1" s="48"/>
      <c r="B1" s="48"/>
      <c r="C1" s="48"/>
      <c r="D1" s="48"/>
      <c r="E1" s="48"/>
      <c r="F1" s="48"/>
      <c r="G1" s="48"/>
      <c r="H1" s="48"/>
      <c r="I1" s="48"/>
      <c r="J1" s="48"/>
      <c r="K1" s="48"/>
      <c r="L1" s="48"/>
      <c r="M1" s="48"/>
      <c r="N1" s="48"/>
      <c r="O1" s="48"/>
      <c r="P1" s="48"/>
      <c r="Q1" s="48"/>
      <c r="R1" s="48"/>
      <c r="S1" s="48"/>
      <c r="T1" s="48"/>
      <c r="U1" s="48"/>
      <c r="V1" s="48"/>
      <c r="W1" s="48"/>
      <c r="X1" s="48"/>
      <c r="Y1" s="48"/>
      <c r="Z1" s="48"/>
      <c r="AA1" s="48"/>
      <c r="AB1" s="48"/>
      <c r="AC1" s="48"/>
      <c r="AD1" s="48"/>
      <c r="AE1" s="48"/>
      <c r="AF1" s="48"/>
      <c r="AG1" s="48"/>
      <c r="AH1" s="48"/>
      <c r="AI1" s="48"/>
      <c r="AJ1" s="48"/>
      <c r="AK1" s="48"/>
      <c r="AL1" s="48"/>
      <c r="AM1" s="48"/>
      <c r="AN1" s="48"/>
      <c r="AO1" s="48"/>
      <c r="AP1" s="48"/>
      <c r="AQ1" s="48"/>
      <c r="AR1" s="48"/>
      <c r="AS1" s="48"/>
      <c r="AT1" s="48"/>
      <c r="AU1" s="48"/>
      <c r="AV1" s="48"/>
      <c r="AW1" s="48"/>
      <c r="AX1" s="48"/>
      <c r="AY1" s="48"/>
      <c r="AZ1" s="48"/>
      <c r="BA1" s="48"/>
      <c r="BB1" s="48"/>
      <c r="BC1" s="48"/>
      <c r="BD1" s="48"/>
      <c r="BE1" s="48"/>
      <c r="BF1" s="48"/>
      <c r="BG1" s="48"/>
      <c r="BH1" s="48"/>
      <c r="BI1" s="48"/>
      <c r="BJ1" s="48"/>
      <c r="BK1" s="48"/>
      <c r="BL1" s="48"/>
      <c r="BM1" s="48"/>
      <c r="BN1" s="48"/>
      <c r="BO1" s="48"/>
      <c r="BP1" s="48"/>
      <c r="BQ1" s="48"/>
      <c r="BR1" s="48"/>
      <c r="BS1" s="48"/>
      <c r="BT1" s="48"/>
      <c r="BU1" s="48"/>
      <c r="BV1" s="48"/>
      <c r="BW1" s="48"/>
      <c r="BX1" s="48"/>
      <c r="BY1" s="48"/>
      <c r="BZ1" s="48"/>
      <c r="CA1" s="48"/>
      <c r="CB1" s="48"/>
      <c r="CC1" s="48"/>
      <c r="CD1" s="48"/>
      <c r="CE1" s="367"/>
      <c r="CF1" s="48"/>
      <c r="CG1" s="48"/>
      <c r="CH1" s="48"/>
      <c r="CI1" s="48"/>
      <c r="CJ1" s="48"/>
      <c r="CK1" s="48"/>
      <c r="CL1" s="48"/>
      <c r="CM1" s="48"/>
      <c r="CN1" s="48"/>
      <c r="CO1" s="48"/>
      <c r="CP1" s="48"/>
      <c r="CQ1" s="48"/>
      <c r="DB1" s="105"/>
      <c r="DG1" s="105"/>
      <c r="DL1" s="105"/>
      <c r="EG1" s="105"/>
      <c r="EL1" s="105"/>
      <c r="EQ1" s="105"/>
      <c r="FK1" s="376"/>
      <c r="FN1" s="376"/>
      <c r="FO1" s="376"/>
      <c r="FQ1" s="105"/>
      <c r="FX1" s="91"/>
      <c r="FY1" s="97"/>
      <c r="GA1" s="376"/>
      <c r="GB1" s="376"/>
      <c r="GC1" s="105"/>
      <c r="GK1" s="91"/>
      <c r="GN1" s="376"/>
      <c r="GO1" s="376"/>
      <c r="GQ1" s="105"/>
      <c r="GX1" s="91"/>
      <c r="GY1" s="97"/>
      <c r="HA1" s="376"/>
      <c r="HB1" s="376"/>
      <c r="HC1" s="105"/>
      <c r="HK1" s="91"/>
      <c r="HM1" s="97"/>
      <c r="HN1" s="393"/>
      <c r="HO1" s="393"/>
      <c r="HP1" s="105"/>
      <c r="HX1" s="91"/>
      <c r="IA1" s="376"/>
      <c r="IB1" s="376"/>
      <c r="IC1" s="105"/>
      <c r="IK1" s="91"/>
      <c r="IN1" s="376"/>
      <c r="IO1" s="376"/>
      <c r="IQ1" s="105"/>
      <c r="IX1" s="91"/>
      <c r="IY1" s="97"/>
      <c r="JA1" s="376"/>
      <c r="JB1" s="376"/>
      <c r="JC1" s="105"/>
      <c r="JK1" s="91"/>
      <c r="JR1" s="173"/>
      <c r="JS1" s="173"/>
      <c r="JT1" s="173"/>
      <c r="KD1" s="7">
        <v>1</v>
      </c>
      <c r="KE1" s="347"/>
      <c r="KK1" s="367"/>
      <c r="KO1" s="91"/>
    </row>
    <row r="2" spans="1:302" s="12" customFormat="1" ht="29.25" customHeight="1">
      <c r="A2" s="15" t="s">
        <v>19</v>
      </c>
      <c r="F2" s="321"/>
      <c r="AR2" s="31"/>
      <c r="AS2" s="31"/>
      <c r="AT2" s="31"/>
      <c r="AU2" s="31"/>
      <c r="AV2" s="31"/>
      <c r="BZ2" s="31"/>
      <c r="CE2" s="368"/>
      <c r="DB2" s="106"/>
      <c r="DG2" s="106"/>
      <c r="DL2" s="106"/>
      <c r="EG2" s="106"/>
      <c r="EL2" s="106"/>
      <c r="EQ2" s="106"/>
      <c r="FK2" s="377"/>
      <c r="FN2" s="377"/>
      <c r="FO2" s="377"/>
      <c r="FQ2" s="106"/>
      <c r="FX2" s="313"/>
      <c r="FY2" s="5"/>
      <c r="GA2" s="377"/>
      <c r="GB2" s="377"/>
      <c r="GC2" s="106"/>
      <c r="GK2" s="313"/>
      <c r="GN2" s="377"/>
      <c r="GO2" s="377"/>
      <c r="GQ2" s="106"/>
      <c r="GX2" s="313"/>
      <c r="GY2" s="5"/>
      <c r="HA2" s="377"/>
      <c r="HB2" s="377"/>
      <c r="HC2" s="106"/>
      <c r="HK2" s="313"/>
      <c r="HM2" s="5"/>
      <c r="HN2" s="394"/>
      <c r="HO2" s="394"/>
      <c r="HP2" s="106"/>
      <c r="HX2" s="313"/>
      <c r="IA2" s="377"/>
      <c r="IB2" s="377"/>
      <c r="IC2" s="106"/>
      <c r="IK2" s="313"/>
      <c r="IN2" s="377"/>
      <c r="IO2" s="377"/>
      <c r="IQ2" s="106"/>
      <c r="IX2" s="313"/>
      <c r="IY2" s="5"/>
      <c r="JA2" s="377"/>
      <c r="JB2" s="377"/>
      <c r="JC2" s="106"/>
      <c r="JK2" s="313"/>
      <c r="JR2" s="174"/>
      <c r="JS2" s="174"/>
      <c r="JT2" s="174"/>
      <c r="KE2" s="348"/>
      <c r="KK2" s="368"/>
      <c r="KO2" s="313"/>
    </row>
    <row r="3" spans="1:302">
      <c r="F3" s="271"/>
      <c r="G3" s="271"/>
      <c r="J3"/>
      <c r="L3"/>
      <c r="M3"/>
      <c r="AF3"/>
      <c r="AG3"/>
      <c r="AH3"/>
      <c r="AI3"/>
      <c r="AJ3"/>
      <c r="BW3"/>
      <c r="BX3"/>
      <c r="BY3"/>
      <c r="BZ3" s="2"/>
      <c r="CA3"/>
      <c r="CB3"/>
      <c r="CC3"/>
      <c r="CD3"/>
      <c r="CF3"/>
      <c r="CJ3"/>
      <c r="CK3"/>
      <c r="CL3"/>
      <c r="CM3"/>
      <c r="CN3"/>
      <c r="CO3"/>
      <c r="CP3"/>
      <c r="FM3"/>
      <c r="FP3" s="271"/>
      <c r="FQ3" s="104"/>
      <c r="FR3"/>
      <c r="FS3" s="271"/>
      <c r="FT3" s="271"/>
      <c r="FU3" s="271"/>
      <c r="FV3" s="271"/>
      <c r="FW3" s="271"/>
      <c r="FY3" s="5"/>
      <c r="FZ3"/>
      <c r="GC3" s="104"/>
      <c r="GD3"/>
      <c r="GE3" s="271"/>
      <c r="GF3" s="271"/>
      <c r="GG3" s="271"/>
      <c r="GH3" s="271"/>
      <c r="GI3" s="271"/>
      <c r="GJ3" s="271"/>
      <c r="GL3"/>
      <c r="GM3" s="271"/>
      <c r="GP3" s="271"/>
      <c r="GQ3" s="104"/>
      <c r="GR3" s="271"/>
      <c r="GS3" s="271"/>
      <c r="GT3" s="271"/>
      <c r="GU3" s="271"/>
      <c r="GV3" s="271"/>
      <c r="GW3" s="271"/>
      <c r="GY3" s="5"/>
      <c r="GZ3" s="271"/>
      <c r="HC3" s="104"/>
      <c r="HD3" s="271"/>
      <c r="HE3" s="271"/>
      <c r="HF3" s="271"/>
      <c r="HG3" s="271"/>
      <c r="HH3" s="271"/>
      <c r="HI3" s="271"/>
      <c r="HJ3" s="271"/>
      <c r="HL3" s="271"/>
      <c r="HM3" s="5"/>
      <c r="HP3" s="104"/>
      <c r="HQ3"/>
      <c r="HR3"/>
      <c r="HS3"/>
      <c r="HT3" s="271"/>
      <c r="HU3" s="271"/>
      <c r="HV3" s="271"/>
      <c r="HW3" s="271"/>
      <c r="HY3"/>
      <c r="HZ3" s="271"/>
      <c r="IC3" s="104"/>
      <c r="ID3" s="271"/>
      <c r="IE3" s="271"/>
      <c r="IF3" s="271"/>
      <c r="IG3" s="271"/>
      <c r="IH3" s="271"/>
      <c r="II3" s="271"/>
      <c r="IJ3" s="271"/>
      <c r="IL3" s="271"/>
      <c r="IM3" s="271"/>
      <c r="IP3" s="271"/>
      <c r="IQ3" s="104"/>
      <c r="IR3" s="271"/>
      <c r="IS3" s="271"/>
      <c r="IT3" s="271"/>
      <c r="IU3" s="271"/>
      <c r="IV3" s="271"/>
      <c r="IW3" s="271"/>
      <c r="IY3" s="5"/>
      <c r="IZ3" s="271"/>
      <c r="JC3" s="104"/>
      <c r="JD3" s="271"/>
      <c r="JE3" s="271"/>
      <c r="JF3" s="271"/>
      <c r="JG3" s="271"/>
      <c r="JH3" s="271"/>
      <c r="JI3" s="271"/>
      <c r="JJ3" s="271"/>
      <c r="JZ3" s="271"/>
      <c r="KA3" s="271"/>
      <c r="KI3"/>
      <c r="KJ3" s="271"/>
      <c r="KP3"/>
    </row>
    <row r="4" spans="1:302" ht="30.75" customHeight="1">
      <c r="B4" s="8" t="s">
        <v>6</v>
      </c>
      <c r="C4" s="8" t="s">
        <v>7</v>
      </c>
      <c r="D4" s="272"/>
      <c r="E4" s="272"/>
      <c r="F4" s="272"/>
      <c r="G4" s="272"/>
      <c r="J4"/>
      <c r="K4" s="84" t="s">
        <v>117</v>
      </c>
      <c r="L4" s="93" t="s">
        <v>119</v>
      </c>
      <c r="M4" s="93" t="s">
        <v>49</v>
      </c>
      <c r="N4" s="93" t="s">
        <v>50</v>
      </c>
      <c r="O4" s="93" t="s">
        <v>120</v>
      </c>
      <c r="P4" s="93" t="s">
        <v>51</v>
      </c>
      <c r="Q4" s="93" t="s">
        <v>52</v>
      </c>
      <c r="R4" s="94" t="s">
        <v>81</v>
      </c>
      <c r="T4" s="94"/>
      <c r="U4" s="94"/>
      <c r="V4" s="94"/>
      <c r="W4" s="94"/>
      <c r="Z4" s="84" t="s">
        <v>118</v>
      </c>
      <c r="AA4" s="2" t="s">
        <v>119</v>
      </c>
      <c r="AB4" s="2" t="s">
        <v>50</v>
      </c>
      <c r="AC4" s="2" t="s">
        <v>93</v>
      </c>
      <c r="AD4" s="2" t="s">
        <v>94</v>
      </c>
      <c r="AE4" s="41" t="s">
        <v>81</v>
      </c>
      <c r="AF4" s="41"/>
      <c r="AG4" s="41" t="s">
        <v>475</v>
      </c>
      <c r="AH4" s="41" t="s">
        <v>476</v>
      </c>
      <c r="AI4" s="41"/>
      <c r="AJ4" s="41"/>
      <c r="BV4" s="272" t="s">
        <v>468</v>
      </c>
      <c r="BW4"/>
      <c r="BX4"/>
      <c r="BZ4" s="272" t="s">
        <v>469</v>
      </c>
      <c r="CA4"/>
      <c r="CB4"/>
      <c r="CC4" s="428"/>
      <c r="CF4"/>
      <c r="CJ4" s="18"/>
      <c r="CK4" s="20"/>
      <c r="CL4" s="52"/>
      <c r="CM4"/>
      <c r="CN4"/>
      <c r="CO4"/>
      <c r="CP4"/>
      <c r="FM4"/>
      <c r="FP4" s="271"/>
      <c r="FQ4" s="104"/>
      <c r="FR4"/>
      <c r="FS4" s="271"/>
      <c r="FT4" s="271"/>
      <c r="FU4" s="271"/>
      <c r="FV4" s="271"/>
      <c r="FW4" s="271"/>
      <c r="FY4" s="5"/>
      <c r="FZ4"/>
      <c r="GC4" s="104"/>
      <c r="GD4"/>
      <c r="GE4" s="271"/>
      <c r="GF4" s="271"/>
      <c r="GG4" s="271"/>
      <c r="GH4" s="271"/>
      <c r="GI4" s="271"/>
      <c r="GJ4" s="271"/>
      <c r="GL4"/>
      <c r="GM4" s="271"/>
      <c r="GP4" s="271"/>
      <c r="GQ4" s="104"/>
      <c r="GR4" s="271"/>
      <c r="GS4" s="271"/>
      <c r="GT4" s="271"/>
      <c r="GU4" s="271"/>
      <c r="GV4" s="271"/>
      <c r="GW4" s="271"/>
      <c r="GY4" s="5"/>
      <c r="GZ4" s="271"/>
      <c r="HC4" s="104"/>
      <c r="HD4" s="271"/>
      <c r="HE4" s="271"/>
      <c r="HF4" s="271"/>
      <c r="HG4" s="271"/>
      <c r="HH4" s="271"/>
      <c r="HI4" s="271"/>
      <c r="HJ4" s="271"/>
      <c r="HL4" s="271"/>
      <c r="HM4" s="5"/>
      <c r="HP4" s="104"/>
      <c r="HQ4"/>
      <c r="HR4"/>
      <c r="HS4"/>
      <c r="HT4" s="271"/>
      <c r="HU4" s="271"/>
      <c r="HV4" s="271"/>
      <c r="HW4" s="271"/>
      <c r="HY4"/>
      <c r="HZ4" s="271"/>
      <c r="IC4" s="104"/>
      <c r="ID4" s="271"/>
      <c r="IE4" s="271"/>
      <c r="IF4" s="271"/>
      <c r="IG4" s="271"/>
      <c r="IH4" s="271"/>
      <c r="II4" s="271"/>
      <c r="IJ4" s="271"/>
      <c r="IL4" s="271"/>
      <c r="IM4" s="271"/>
      <c r="IP4" s="271"/>
      <c r="IQ4" s="104"/>
      <c r="IR4" s="271"/>
      <c r="IS4" s="271"/>
      <c r="IT4" s="271"/>
      <c r="IU4" s="271"/>
      <c r="IV4" s="271"/>
      <c r="IW4" s="271"/>
      <c r="IY4" s="5"/>
      <c r="IZ4" s="271"/>
      <c r="JC4" s="104"/>
      <c r="JD4" s="271"/>
      <c r="JE4" s="271"/>
      <c r="JF4" s="271"/>
      <c r="JG4" s="271"/>
      <c r="JH4" s="271"/>
      <c r="JI4" s="271"/>
      <c r="JJ4" s="271"/>
      <c r="JM4" s="272" t="s">
        <v>468</v>
      </c>
      <c r="JO4" s="271"/>
      <c r="JQ4" s="272" t="s">
        <v>468</v>
      </c>
      <c r="JW4" s="272" t="s">
        <v>468</v>
      </c>
      <c r="JZ4" s="271"/>
      <c r="KA4" s="271"/>
      <c r="KI4"/>
      <c r="KJ4" s="271"/>
      <c r="KP4"/>
    </row>
    <row r="5" spans="1:302">
      <c r="A5" t="s">
        <v>4</v>
      </c>
      <c r="B5" s="17" t="s">
        <v>483</v>
      </c>
      <c r="C5" s="17" t="s">
        <v>325</v>
      </c>
      <c r="D5" s="17"/>
      <c r="E5" s="17"/>
      <c r="F5" s="17"/>
      <c r="G5" s="17"/>
      <c r="J5"/>
      <c r="K5" s="91" t="s">
        <v>121</v>
      </c>
      <c r="L5" s="92">
        <v>0</v>
      </c>
      <c r="M5" s="92">
        <v>0</v>
      </c>
      <c r="N5" s="92">
        <v>0</v>
      </c>
      <c r="O5" s="92">
        <v>0</v>
      </c>
      <c r="P5" s="92">
        <v>0</v>
      </c>
      <c r="Q5" s="92">
        <v>1</v>
      </c>
      <c r="R5" s="92"/>
      <c r="S5" s="2"/>
      <c r="T5" s="92"/>
      <c r="U5" s="92"/>
      <c r="V5" s="92"/>
      <c r="W5" s="92"/>
      <c r="Z5" s="7" t="s">
        <v>121</v>
      </c>
      <c r="AA5" s="92">
        <v>1</v>
      </c>
      <c r="AB5" s="92">
        <v>0</v>
      </c>
      <c r="AC5" s="92">
        <v>0</v>
      </c>
      <c r="AD5" s="92">
        <v>0</v>
      </c>
      <c r="AE5" s="90"/>
      <c r="AF5" s="90"/>
      <c r="AG5" s="90"/>
      <c r="AH5" s="90"/>
      <c r="AI5" s="90"/>
      <c r="AJ5" s="90"/>
      <c r="BV5" s="82" t="s">
        <v>84</v>
      </c>
      <c r="BW5" t="s">
        <v>83</v>
      </c>
      <c r="BX5"/>
      <c r="BZ5" s="2" t="s">
        <v>470</v>
      </c>
      <c r="CA5" t="s">
        <v>471</v>
      </c>
      <c r="CB5" t="s">
        <v>472</v>
      </c>
      <c r="CC5" t="s">
        <v>473</v>
      </c>
      <c r="CD5" t="s">
        <v>474</v>
      </c>
      <c r="CF5"/>
      <c r="CJ5" s="18"/>
      <c r="CK5" s="20"/>
      <c r="CL5" s="52"/>
      <c r="CM5" s="18"/>
      <c r="CN5"/>
      <c r="CO5"/>
      <c r="CP5"/>
      <c r="FM5"/>
      <c r="FP5" s="271"/>
      <c r="FQ5" s="104"/>
      <c r="FR5"/>
      <c r="FS5" s="271"/>
      <c r="FT5" s="271"/>
      <c r="FU5" s="271"/>
      <c r="FV5" s="271"/>
      <c r="FW5" s="271"/>
      <c r="FY5" s="5"/>
      <c r="FZ5"/>
      <c r="GC5" s="104"/>
      <c r="GD5"/>
      <c r="GE5" s="271"/>
      <c r="GF5" s="271"/>
      <c r="GG5" s="271"/>
      <c r="GH5" s="271"/>
      <c r="GI5" s="271"/>
      <c r="GJ5" s="271"/>
      <c r="GL5"/>
      <c r="GM5" s="271"/>
      <c r="GP5" s="271"/>
      <c r="GQ5" s="104"/>
      <c r="GR5" s="271"/>
      <c r="GS5" s="271"/>
      <c r="GT5" s="271"/>
      <c r="GU5" s="271"/>
      <c r="GV5" s="271"/>
      <c r="GW5" s="271"/>
      <c r="GY5" s="5"/>
      <c r="GZ5" s="271"/>
      <c r="HC5" s="104"/>
      <c r="HD5" s="271"/>
      <c r="HE5" s="271"/>
      <c r="HF5" s="271"/>
      <c r="HG5" s="271"/>
      <c r="HH5" s="271"/>
      <c r="HI5" s="271"/>
      <c r="HJ5" s="271"/>
      <c r="HL5" s="271"/>
      <c r="HM5" s="5"/>
      <c r="HP5" s="104"/>
      <c r="HQ5"/>
      <c r="HR5"/>
      <c r="HS5"/>
      <c r="HT5" s="271"/>
      <c r="HU5" s="271"/>
      <c r="HV5" s="271"/>
      <c r="HW5" s="271"/>
      <c r="HY5"/>
      <c r="HZ5" s="271"/>
      <c r="IC5" s="104"/>
      <c r="ID5" s="271"/>
      <c r="IE5" s="271"/>
      <c r="IF5" s="271"/>
      <c r="IG5" s="271"/>
      <c r="IH5" s="271"/>
      <c r="II5" s="271"/>
      <c r="IJ5" s="271"/>
      <c r="IL5" s="271"/>
      <c r="IM5" s="271"/>
      <c r="IP5" s="271"/>
      <c r="IQ5" s="104"/>
      <c r="IR5" s="271"/>
      <c r="IS5" s="271"/>
      <c r="IT5" s="271"/>
      <c r="IU5" s="271"/>
      <c r="IV5" s="271"/>
      <c r="IW5" s="271"/>
      <c r="IY5" s="5"/>
      <c r="IZ5" s="271"/>
      <c r="JC5" s="104"/>
      <c r="JD5" s="271"/>
      <c r="JE5" s="271"/>
      <c r="JF5" s="271"/>
      <c r="JG5" s="271"/>
      <c r="JH5" s="271"/>
      <c r="JI5" s="271"/>
      <c r="JJ5" s="271"/>
      <c r="JM5" s="271" t="s">
        <v>81</v>
      </c>
      <c r="JN5" s="271" t="s">
        <v>461</v>
      </c>
      <c r="JO5" s="271"/>
      <c r="JQ5" s="271" t="s">
        <v>462</v>
      </c>
      <c r="JW5" s="271" t="s">
        <v>463</v>
      </c>
      <c r="JX5" s="271" t="s">
        <v>464</v>
      </c>
      <c r="JZ5" s="271"/>
      <c r="KA5" s="271"/>
      <c r="KI5"/>
      <c r="KJ5" s="271"/>
      <c r="KP5"/>
    </row>
    <row r="6" spans="1:302">
      <c r="A6" t="s">
        <v>5</v>
      </c>
      <c r="B6" s="17">
        <v>20394</v>
      </c>
      <c r="C6" s="17">
        <v>20394</v>
      </c>
      <c r="D6" s="17"/>
      <c r="E6" s="17"/>
      <c r="F6" s="17"/>
      <c r="G6" s="17"/>
      <c r="J6"/>
      <c r="K6">
        <f>Input!YearsUntilRetirement+1</f>
        <v>1</v>
      </c>
      <c r="L6" s="147">
        <v>-1.8912083852587025E-2</v>
      </c>
      <c r="M6" s="147">
        <v>4.4699601483654039E-2</v>
      </c>
      <c r="N6" s="147">
        <v>5.0179992835699627E-2</v>
      </c>
      <c r="O6" s="147">
        <v>-0.20358169959025973</v>
      </c>
      <c r="P6" s="147">
        <v>-0.12029932386542685</v>
      </c>
      <c r="Q6" s="147">
        <v>-0.1520073024022609</v>
      </c>
      <c r="R6" s="147">
        <v>-0.1520073024022609</v>
      </c>
      <c r="S6" s="197"/>
      <c r="T6" s="147"/>
      <c r="U6" s="147"/>
      <c r="V6" s="147"/>
      <c r="W6" s="147"/>
      <c r="Z6" s="271">
        <f>Input!YearsUntilRetirement+1</f>
        <v>1</v>
      </c>
      <c r="AA6" s="125">
        <v>-1.8912083852587025E-2</v>
      </c>
      <c r="AB6" s="125">
        <v>6.4859612528678445E-2</v>
      </c>
      <c r="AC6" s="125">
        <v>-0.13732768270928231</v>
      </c>
      <c r="AD6" s="125">
        <v>1.2991622946820103E-2</v>
      </c>
      <c r="AE6" s="125">
        <v>-1.8912083852587025E-2</v>
      </c>
      <c r="AF6"/>
      <c r="AG6" s="147">
        <v>6.8227231999999999E-2</v>
      </c>
      <c r="AH6" s="147">
        <v>9.273959E-3</v>
      </c>
      <c r="AI6" s="89"/>
      <c r="AJ6" s="89"/>
      <c r="BV6" s="82">
        <f ca="1">(C26-0.5*Q26)*OFFSET($R$6,MAX(0,A26-Input!YearsUntilRetirement-1),0)+JQ7</f>
        <v>-39752.658039706628</v>
      </c>
      <c r="BW6" s="82">
        <f ca="1">(B26)*OFFSET($AE$6,MAX(0,A26-Input!YearsUntilRetirement-1),0)</f>
        <v>0</v>
      </c>
      <c r="BX6"/>
      <c r="BY6" s="89">
        <f ca="1">OFFSET($R$6,MAX(0,A26-Input!YearsUntilRetirement-1),0)</f>
        <v>-0.1520073024022609</v>
      </c>
      <c r="BZ6" s="427">
        <f ca="1">((1+OFFSET($L$6,MAX(0,A26-Input!YearsUntilRetirement-1),0))*(1+CE26)-1)*B26*$AB$5</f>
        <v>0</v>
      </c>
      <c r="CA6" s="427">
        <f ca="1">((1+OFFSET($N$6,MAX(0,A26-Input!YearsUntilRetirement-1),0))*(1+CE26)-1)*B26*$AB$5-BZ6</f>
        <v>0</v>
      </c>
      <c r="CB6" s="427">
        <f ca="1">((1+OFFSET($L$6,MAX(0,A26-Input!YearsUntilRetirement-1),0))*(1+CE26)-1)*B26*$AA$5</f>
        <v>0</v>
      </c>
      <c r="CC6" s="450">
        <f ca="1">OFFSET($AG$6,MAX(0,A26-Input!YearsUntilRetirement-1),0)*B26*$AC$5+OFFSET($AH$6,MAX(0,A26-Input!YearsUntilRetirement-1),0)*B26*$AD$5</f>
        <v>0</v>
      </c>
      <c r="CD6" s="427">
        <f ca="1">(((1+OFFSET($AC$6,MAX(0,A26-Input!YearsUntilRetirement-1),0))*(1+CE26)-1)*B26*$AC$5)+((1+OFFSET($AD$6,MAX(0,A26-Input!YearsUntilRetirement-1),0))*(1+CE26)-1)*B26*$AD$5-CC6</f>
        <v>0</v>
      </c>
      <c r="CF6"/>
      <c r="CJ6"/>
      <c r="CK6"/>
      <c r="CL6" s="7"/>
      <c r="CM6"/>
      <c r="CN6"/>
      <c r="CO6"/>
      <c r="CP6"/>
      <c r="FM6"/>
      <c r="FP6" s="271"/>
      <c r="FQ6" s="104"/>
      <c r="FR6"/>
      <c r="FS6" s="271"/>
      <c r="FT6" s="271"/>
      <c r="FU6" s="271"/>
      <c r="FV6" s="271"/>
      <c r="FW6" s="271"/>
      <c r="FY6" s="5"/>
      <c r="FZ6"/>
      <c r="GC6" s="104"/>
      <c r="GD6"/>
      <c r="GE6" s="271"/>
      <c r="GF6" s="271"/>
      <c r="GG6" s="271"/>
      <c r="GH6" s="271"/>
      <c r="GI6" s="271"/>
      <c r="GJ6" s="271"/>
      <c r="GL6"/>
      <c r="GM6" s="271"/>
      <c r="GP6" s="271"/>
      <c r="GQ6" s="104"/>
      <c r="GR6" s="271"/>
      <c r="GS6" s="271"/>
      <c r="GT6" s="271"/>
      <c r="GU6" s="271"/>
      <c r="GV6" s="271"/>
      <c r="GW6" s="271"/>
      <c r="GY6" s="5"/>
      <c r="GZ6" s="271"/>
      <c r="HC6" s="104"/>
      <c r="HD6" s="271"/>
      <c r="HE6" s="271"/>
      <c r="HF6" s="271"/>
      <c r="HG6" s="271"/>
      <c r="HH6" s="271"/>
      <c r="HI6" s="271"/>
      <c r="HJ6" s="271"/>
      <c r="HL6" s="271"/>
      <c r="HM6" s="5"/>
      <c r="HP6" s="104"/>
      <c r="HQ6"/>
      <c r="HR6"/>
      <c r="HS6"/>
      <c r="HT6" s="271"/>
      <c r="HU6" s="271"/>
      <c r="HV6" s="271"/>
      <c r="HW6" s="271"/>
      <c r="HY6"/>
      <c r="HZ6" s="271"/>
      <c r="IC6" s="104"/>
      <c r="ID6" s="271"/>
      <c r="IE6" s="271"/>
      <c r="IF6" s="271"/>
      <c r="IG6" s="271"/>
      <c r="IH6" s="271"/>
      <c r="II6" s="271"/>
      <c r="IJ6" s="271"/>
      <c r="IL6" s="271"/>
      <c r="IM6" s="271"/>
      <c r="IP6" s="271"/>
      <c r="IQ6" s="104"/>
      <c r="IR6" s="271"/>
      <c r="IS6" s="271"/>
      <c r="IT6" s="271"/>
      <c r="IU6" s="271"/>
      <c r="IV6" s="271"/>
      <c r="IW6" s="271"/>
      <c r="IY6" s="5"/>
      <c r="IZ6" s="271"/>
      <c r="JC6" s="104"/>
      <c r="JD6" s="271"/>
      <c r="JE6" s="271"/>
      <c r="JF6" s="271"/>
      <c r="JG6" s="271"/>
      <c r="JH6" s="271"/>
      <c r="JI6" s="271"/>
      <c r="JJ6" s="271"/>
      <c r="JL6" s="271">
        <v>1</v>
      </c>
      <c r="JM6" s="271"/>
      <c r="JN6" s="117" t="s">
        <v>423</v>
      </c>
      <c r="JO6" s="271"/>
      <c r="JQ6" s="271"/>
      <c r="JW6" s="117">
        <f t="shared" ref="JW6:JW15" si="0">JN26+BV26-JS26+JR26-JT26-S26</f>
        <v>183684.28534983387</v>
      </c>
      <c r="JX6" s="117">
        <f>JW6+JV26</f>
        <v>583893.03324025916</v>
      </c>
      <c r="JY6" s="271"/>
      <c r="JZ6" s="271"/>
      <c r="KA6" s="271"/>
      <c r="KC6" s="271"/>
      <c r="KD6" s="271"/>
      <c r="KI6" s="271"/>
      <c r="KJ6" s="271"/>
      <c r="KL6" s="271"/>
      <c r="KP6"/>
    </row>
    <row r="7" spans="1:302" ht="15.75">
      <c r="A7" t="s">
        <v>8</v>
      </c>
      <c r="B7" s="2" t="s">
        <v>481</v>
      </c>
      <c r="C7" s="2" t="s">
        <v>326</v>
      </c>
      <c r="D7" s="2"/>
      <c r="E7" s="2"/>
      <c r="F7" s="2"/>
      <c r="G7" s="2"/>
      <c r="J7"/>
      <c r="K7">
        <f>K6+1</f>
        <v>2</v>
      </c>
      <c r="L7" s="147">
        <v>6.1394318085994382E-3</v>
      </c>
      <c r="M7" s="147">
        <v>-2.4564823217766318E-2</v>
      </c>
      <c r="N7" s="147">
        <v>-8.5573277830415018E-2</v>
      </c>
      <c r="O7" s="147">
        <v>-1.8163936176439299E-2</v>
      </c>
      <c r="P7" s="147">
        <v>8.5397644490969871E-3</v>
      </c>
      <c r="Q7" s="147">
        <v>-5.9622452539095372E-3</v>
      </c>
      <c r="R7" s="147">
        <v>-5.9622452539095372E-3</v>
      </c>
      <c r="S7" s="197"/>
      <c r="T7" s="147"/>
      <c r="U7" s="147"/>
      <c r="V7" s="147"/>
      <c r="W7" s="147"/>
      <c r="Z7">
        <f>Z6+1</f>
        <v>2</v>
      </c>
      <c r="AA7" s="125">
        <v>6.1394318085994382E-3</v>
      </c>
      <c r="AB7" s="125">
        <v>-7.0571198827304671E-2</v>
      </c>
      <c r="AC7" s="125">
        <v>9.0398337492005876E-3</v>
      </c>
      <c r="AD7" s="125">
        <v>-1.0462868954842719E-2</v>
      </c>
      <c r="AE7" s="125">
        <v>6.1394318085994382E-3</v>
      </c>
      <c r="AF7" s="89"/>
      <c r="AG7" s="147">
        <v>5.8578252999999997E-2</v>
      </c>
      <c r="AH7" s="147">
        <v>1.0284473000000001E-2</v>
      </c>
      <c r="AI7" s="89"/>
      <c r="AJ7" s="89"/>
      <c r="AN7" s="261" t="s">
        <v>331</v>
      </c>
      <c r="BV7" s="82">
        <f ca="1">(C27-0.5*Q27)*OFFSET($R$6,MAX(0,A27-Input!YearsUntilRetirement-1),0)+JQ8</f>
        <v>50421.04520457465</v>
      </c>
      <c r="BW7" s="82">
        <f ca="1">(B27)*OFFSET($AE$6,MAX(0,A27-Input!YearsUntilRetirement-1),0)</f>
        <v>154.26630556793498</v>
      </c>
      <c r="BX7"/>
      <c r="BY7" s="89">
        <f ca="1">OFFSET($R$6,MAX(0,A27-Input!YearsUntilRetirement-1),0)</f>
        <v>-5.9622452539095372E-3</v>
      </c>
      <c r="BZ7" s="427">
        <f ca="1">((1+OFFSET($L$6,MAX(0,A27-Input!YearsUntilRetirement-1),0))*(1+CE27)-1)*B27*$AB$5</f>
        <v>0</v>
      </c>
      <c r="CA7" s="427">
        <f ca="1">((1+OFFSET($N$6,MAX(0,A27-Input!YearsUntilRetirement-1),0))*(1+CE27)-1)*B27*$AB$5-BZ7</f>
        <v>0</v>
      </c>
      <c r="CB7" s="427">
        <f ca="1">((1+OFFSET($L$6,MAX(0,A27-Input!YearsUntilRetirement-1),0))*(1+CE27)-1)*B27*$AA$5</f>
        <v>150.7627842874866</v>
      </c>
      <c r="CC7" s="450">
        <f ca="1">OFFSET($AG$6,MAX(0,A27-Input!YearsUntilRetirement-1),0)*B27*$AC$5+OFFSET($AH$6,MAX(0,A27-Input!YearsUntilRetirement-1),0)*B27*$AD$5</f>
        <v>0</v>
      </c>
      <c r="CD7" s="427">
        <f ca="1">(((1+OFFSET($AC$6,MAX(0,A27-Input!YearsUntilRetirement-1),0))*(1+CE27)-1)*B27*$AC$5)+((1+OFFSET($AD$6,MAX(0,A27-Input!YearsUntilRetirement-1),0))*(1+CE27)-1)*B27*$AD$5-CC7</f>
        <v>0</v>
      </c>
      <c r="CF7"/>
      <c r="CJ7"/>
      <c r="CK7"/>
      <c r="CL7" s="7"/>
      <c r="CM7"/>
      <c r="CN7"/>
      <c r="CO7"/>
      <c r="CP7"/>
      <c r="FM7" s="271"/>
      <c r="FP7" s="271"/>
      <c r="FQ7" s="104"/>
      <c r="FR7"/>
      <c r="FS7" s="271"/>
      <c r="FT7" s="271"/>
      <c r="FU7" s="271"/>
      <c r="FV7" s="271"/>
      <c r="FW7" s="271"/>
      <c r="FY7" s="5"/>
      <c r="FZ7"/>
      <c r="GC7" s="104"/>
      <c r="GD7"/>
      <c r="GE7" s="271"/>
      <c r="GF7" s="271"/>
      <c r="GG7" s="271"/>
      <c r="GH7" s="271"/>
      <c r="GI7" s="271"/>
      <c r="GJ7" s="271"/>
      <c r="GL7"/>
      <c r="GM7" s="271"/>
      <c r="GP7" s="271"/>
      <c r="GQ7" s="104"/>
      <c r="GR7" s="271"/>
      <c r="GS7" s="271"/>
      <c r="GT7" s="271"/>
      <c r="GU7" s="271"/>
      <c r="GV7" s="271"/>
      <c r="GW7" s="271"/>
      <c r="GY7" s="5"/>
      <c r="GZ7" s="271"/>
      <c r="HC7" s="104"/>
      <c r="HD7" s="271"/>
      <c r="HE7" s="271"/>
      <c r="HF7" s="271"/>
      <c r="HG7" s="271"/>
      <c r="HH7" s="271"/>
      <c r="HI7" s="271"/>
      <c r="HJ7" s="271"/>
      <c r="HL7" s="271"/>
      <c r="HM7" s="5"/>
      <c r="HP7" s="104"/>
      <c r="HQ7"/>
      <c r="HR7"/>
      <c r="HS7"/>
      <c r="HT7" s="271"/>
      <c r="HU7" s="271"/>
      <c r="HV7" s="271"/>
      <c r="HW7" s="271"/>
      <c r="HY7"/>
      <c r="HZ7" s="271"/>
      <c r="IC7" s="104"/>
      <c r="ID7" s="271"/>
      <c r="IE7" s="271"/>
      <c r="IF7" s="271"/>
      <c r="IG7" s="271"/>
      <c r="IH7" s="271"/>
      <c r="II7" s="271"/>
      <c r="IJ7" s="271"/>
      <c r="IL7" s="271"/>
      <c r="IM7" s="271"/>
      <c r="IP7" s="271"/>
      <c r="IQ7" s="104"/>
      <c r="IR7" s="271"/>
      <c r="IS7" s="271"/>
      <c r="IT7" s="271"/>
      <c r="IU7" s="271"/>
      <c r="IV7" s="271"/>
      <c r="IW7" s="271"/>
      <c r="IY7" s="5"/>
      <c r="IZ7" s="271"/>
      <c r="JC7" s="104"/>
      <c r="JD7" s="271"/>
      <c r="JE7" s="271"/>
      <c r="JF7" s="271"/>
      <c r="JG7" s="271"/>
      <c r="JH7" s="271"/>
      <c r="JI7" s="271"/>
      <c r="JJ7" s="271"/>
      <c r="JL7" s="271">
        <v>2</v>
      </c>
      <c r="JM7" s="117">
        <f>JO26+JN26</f>
        <v>628178.26786452695</v>
      </c>
      <c r="JN7" s="412">
        <f t="shared" ref="JN7:JN15" si="1">JN26+BV26-JS26+JR26-JT26-JU27-S26</f>
        <v>183684.28534983387</v>
      </c>
      <c r="JO7" s="271"/>
      <c r="JQ7" s="117">
        <f>KB27-KC27+KL27-KM27</f>
        <v>53825.272207588743</v>
      </c>
      <c r="JW7" s="117">
        <f t="shared" si="0"/>
        <v>210628.291738592</v>
      </c>
      <c r="JX7" s="117">
        <f>JW7+JV27</f>
        <v>573070.34491921728</v>
      </c>
      <c r="JY7" s="271"/>
      <c r="JZ7" s="271"/>
      <c r="KA7" s="271"/>
      <c r="KC7" s="271"/>
      <c r="KD7" s="271"/>
      <c r="KI7" s="271"/>
      <c r="KJ7" s="271"/>
      <c r="KL7" s="271"/>
      <c r="KP7"/>
    </row>
    <row r="8" spans="1:302">
      <c r="A8" t="s">
        <v>478</v>
      </c>
      <c r="B8" s="21">
        <v>60.483606557377051</v>
      </c>
      <c r="C8" s="21">
        <v>60.483606557377051</v>
      </c>
      <c r="D8" s="21"/>
      <c r="E8" s="21"/>
      <c r="F8" s="21"/>
      <c r="G8" s="21"/>
      <c r="J8"/>
      <c r="K8" s="271">
        <f t="shared" ref="K8:K10" si="2">K7+1</f>
        <v>3</v>
      </c>
      <c r="L8" s="147">
        <v>2.2018651669582168E-2</v>
      </c>
      <c r="M8" s="147">
        <v>5.7248092121930938E-5</v>
      </c>
      <c r="N8" s="147">
        <v>-9.8464048512317492E-2</v>
      </c>
      <c r="O8" s="147">
        <v>-7.4977547464200489E-2</v>
      </c>
      <c r="P8" s="147">
        <v>0.18947435394771595</v>
      </c>
      <c r="Q8" s="147">
        <v>-3.0946200139024826E-3</v>
      </c>
      <c r="R8" s="147">
        <v>-3.0946200139024826E-3</v>
      </c>
      <c r="S8" s="89"/>
      <c r="T8" s="147"/>
      <c r="U8" s="147"/>
      <c r="V8" s="147"/>
      <c r="W8" s="147"/>
      <c r="Z8" s="271">
        <f t="shared" ref="Z8:Z10" si="3">Z7+1</f>
        <v>3</v>
      </c>
      <c r="AA8" s="125">
        <v>2.2018651669582168E-2</v>
      </c>
      <c r="AB8" s="125">
        <v>-8.321307380574805E-2</v>
      </c>
      <c r="AC8" s="125">
        <v>1.2156354692667071E-2</v>
      </c>
      <c r="AD8" s="125">
        <v>8.9028134219322208E-3</v>
      </c>
      <c r="AE8" s="125">
        <v>2.2018651669582168E-2</v>
      </c>
      <c r="AF8" s="89"/>
      <c r="AG8" s="147">
        <v>5.5021118000000001E-2</v>
      </c>
      <c r="AH8" s="147">
        <v>1.2416162E-2</v>
      </c>
      <c r="AI8" s="89"/>
      <c r="AJ8" s="89"/>
      <c r="AN8" s="258"/>
      <c r="AO8" s="262" t="s">
        <v>332</v>
      </c>
      <c r="AP8" s="265"/>
      <c r="AQ8" s="260" t="str">
        <f>IF(DateUseHybridAssetTest="","","this is year " &amp;YEARFRAC(DateUseHybridAssetTest,ValDate)+1)</f>
        <v/>
      </c>
      <c r="BV8" s="82">
        <f ca="1">(C28-0.5*Q28)*OFFSET($R$6,MAX(0,A28-Input!YearsUntilRetirement-1),0)+JQ9</f>
        <v>52995.476423111824</v>
      </c>
      <c r="BW8" s="82">
        <f ca="1">(B28)*OFFSET($AE$6,MAX(0,A28-Input!YearsUntilRetirement-1),0)</f>
        <v>1070.9237671555948</v>
      </c>
      <c r="BX8"/>
      <c r="BY8" s="89">
        <f ca="1">OFFSET($R$6,MAX(0,A28-Input!YearsUntilRetirement-1),0)</f>
        <v>-3.0946200139024826E-3</v>
      </c>
      <c r="BZ8" s="427">
        <f ca="1">((1+OFFSET($L$6,MAX(0,A28-Input!YearsUntilRetirement-1),0))*(1+CE28)-1)*B28*$AB$5</f>
        <v>0</v>
      </c>
      <c r="CA8" s="427">
        <f ca="1">((1+OFFSET($N$6,MAX(0,A28-Input!YearsUntilRetirement-1),0))*(1+CE28)-1)*B28*$AB$5-BZ8</f>
        <v>0</v>
      </c>
      <c r="CB8" s="427">
        <f ca="1">((1+OFFSET($L$6,MAX(0,A28-Input!YearsUntilRetirement-1),0))*(1+CE28)-1)*B28*$AA$5</f>
        <v>252.91301541875328</v>
      </c>
      <c r="CC8" s="450">
        <f ca="1">OFFSET($AG$6,MAX(0,A28-Input!YearsUntilRetirement-1),0)*B28*$AC$5+OFFSET($AH$6,MAX(0,A28-Input!YearsUntilRetirement-1),0)*B28*$AD$5</f>
        <v>0</v>
      </c>
      <c r="CD8" s="427">
        <f ca="1">(((1+OFFSET($AC$6,MAX(0,A28-Input!YearsUntilRetirement-1),0))*(1+CE28)-1)*B28*$AC$5)+((1+OFFSET($AD$6,MAX(0,A28-Input!YearsUntilRetirement-1),0))*(1+CE28)-1)*B28*$AD$5-CC8</f>
        <v>0</v>
      </c>
      <c r="CF8"/>
      <c r="CJ8"/>
      <c r="CK8"/>
      <c r="CL8"/>
      <c r="CM8"/>
      <c r="CN8"/>
      <c r="CO8"/>
      <c r="CP8"/>
      <c r="FM8" s="271"/>
      <c r="FP8" s="271"/>
      <c r="FQ8" s="104"/>
      <c r="FR8"/>
      <c r="FS8" s="271"/>
      <c r="FT8" s="271"/>
      <c r="FU8" s="271"/>
      <c r="FV8" s="271"/>
      <c r="FW8" s="271"/>
      <c r="FY8" s="5"/>
      <c r="FZ8"/>
      <c r="GC8" s="104"/>
      <c r="GD8"/>
      <c r="GE8" s="271"/>
      <c r="GF8" s="271"/>
      <c r="GG8" s="271"/>
      <c r="GH8" s="271"/>
      <c r="GI8" s="271"/>
      <c r="GJ8" s="271"/>
      <c r="GL8"/>
      <c r="GM8" s="271"/>
      <c r="GP8" s="271"/>
      <c r="GQ8" s="104"/>
      <c r="GR8" s="271"/>
      <c r="GS8" s="271"/>
      <c r="GT8" s="271"/>
      <c r="GU8" s="271"/>
      <c r="GV8" s="271"/>
      <c r="GW8" s="271"/>
      <c r="GY8" s="5"/>
      <c r="GZ8" s="271"/>
      <c r="HC8" s="104"/>
      <c r="HD8" s="271"/>
      <c r="HE8" s="271"/>
      <c r="HF8" s="271"/>
      <c r="HG8" s="271"/>
      <c r="HH8" s="271"/>
      <c r="HI8" s="271"/>
      <c r="HJ8" s="271"/>
      <c r="HL8" s="271"/>
      <c r="HM8" s="5"/>
      <c r="HP8" s="104"/>
      <c r="HQ8"/>
      <c r="HR8"/>
      <c r="HS8"/>
      <c r="HT8" s="271"/>
      <c r="HU8" s="271"/>
      <c r="HV8" s="271"/>
      <c r="HW8" s="271"/>
      <c r="HY8"/>
      <c r="HZ8" s="271"/>
      <c r="IC8" s="104"/>
      <c r="ID8" s="271"/>
      <c r="IE8" s="271"/>
      <c r="IF8" s="271"/>
      <c r="IG8" s="271"/>
      <c r="IH8" s="271"/>
      <c r="II8" s="271"/>
      <c r="IJ8" s="271"/>
      <c r="IL8" s="271"/>
      <c r="IM8" s="271"/>
      <c r="IP8" s="271"/>
      <c r="IQ8" s="104"/>
      <c r="IR8" s="271"/>
      <c r="IS8" s="271"/>
      <c r="IT8" s="271"/>
      <c r="IU8" s="271"/>
      <c r="IV8" s="271"/>
      <c r="IW8" s="271"/>
      <c r="IY8" s="5"/>
      <c r="IZ8" s="271"/>
      <c r="JC8" s="104"/>
      <c r="JD8" s="271"/>
      <c r="JE8" s="271"/>
      <c r="JF8" s="271"/>
      <c r="JG8" s="271"/>
      <c r="JH8" s="271"/>
      <c r="JI8" s="271"/>
      <c r="JJ8" s="271"/>
      <c r="JL8" s="271">
        <v>3</v>
      </c>
      <c r="JM8" s="117">
        <f>JO27+JN27</f>
        <v>583893.03324025916</v>
      </c>
      <c r="JN8" s="412">
        <f t="shared" si="1"/>
        <v>210628.291738592</v>
      </c>
      <c r="JO8" s="271"/>
      <c r="JQ8" s="117">
        <f t="shared" ref="JQ8:JQ19" si="4">KB28-KC28+KL28-KM28</f>
        <v>53832.732401477675</v>
      </c>
      <c r="JW8" s="117">
        <f t="shared" si="0"/>
        <v>238421.86451536787</v>
      </c>
      <c r="JX8" s="117">
        <f t="shared" ref="JX8:JX19" si="5">JW8+JV28</f>
        <v>566934.9797714072</v>
      </c>
      <c r="JY8" s="271"/>
      <c r="JZ8" s="271"/>
      <c r="KA8" s="271"/>
      <c r="KC8" s="271"/>
      <c r="KD8" s="271"/>
      <c r="KI8" s="271"/>
      <c r="KJ8" s="271"/>
      <c r="KL8" s="271"/>
      <c r="KP8"/>
    </row>
    <row r="9" spans="1:302" ht="16.5" thickBot="1">
      <c r="B9" s="2"/>
      <c r="C9" s="2"/>
      <c r="D9" s="2"/>
      <c r="E9" s="2"/>
      <c r="F9" s="2"/>
      <c r="G9" s="2"/>
      <c r="J9"/>
      <c r="K9" s="271">
        <f t="shared" si="2"/>
        <v>4</v>
      </c>
      <c r="L9" s="147">
        <v>-1.3820629851047816E-2</v>
      </c>
      <c r="M9" s="147">
        <v>-8.4284571342576609E-3</v>
      </c>
      <c r="N9" s="147">
        <v>5.7650168522407341E-2</v>
      </c>
      <c r="O9" s="147">
        <v>1.8728485457576438E-2</v>
      </c>
      <c r="P9" s="147">
        <v>-0.28039004106836585</v>
      </c>
      <c r="Q9" s="147">
        <v>-0.10274245992611497</v>
      </c>
      <c r="R9" s="147">
        <v>-0.10274245992611497</v>
      </c>
      <c r="S9" s="89"/>
      <c r="T9" s="147"/>
      <c r="U9" s="147"/>
      <c r="V9" s="147"/>
      <c r="W9" s="147"/>
      <c r="Z9" s="271">
        <f t="shared" si="3"/>
        <v>4</v>
      </c>
      <c r="AA9" s="125">
        <v>-1.3820629851047816E-2</v>
      </c>
      <c r="AB9" s="125">
        <v>7.235609411365318E-2</v>
      </c>
      <c r="AC9" s="125">
        <v>-8.8036534334869021E-2</v>
      </c>
      <c r="AD9" s="125">
        <v>-3.029126651324332E-2</v>
      </c>
      <c r="AE9" s="125">
        <v>-1.3820629851047816E-2</v>
      </c>
      <c r="AF9" s="89"/>
      <c r="AG9" s="147">
        <v>3.2324593999999998E-2</v>
      </c>
      <c r="AH9" s="147">
        <v>1.2058477999999999E-2</v>
      </c>
      <c r="AI9" s="89"/>
      <c r="AJ9" s="89"/>
      <c r="AN9" s="258"/>
      <c r="AO9" s="262" t="s">
        <v>333</v>
      </c>
      <c r="AP9" s="81"/>
      <c r="BV9" s="82">
        <f ca="1">(C29-0.5*Q29)*OFFSET($R$6,MAX(0,A29-Input!YearsUntilRetirement-1),0)+JQ10</f>
        <v>-3422.9328547807236</v>
      </c>
      <c r="BW9" s="82">
        <f ca="1">(B29)*OFFSET($AE$6,MAX(0,A29-Input!YearsUntilRetirement-1),0)</f>
        <v>-1003.8041753478092</v>
      </c>
      <c r="BX9"/>
      <c r="BY9" s="89">
        <f ca="1">OFFSET($R$6,MAX(0,A29-Input!YearsUntilRetirement-1),0)</f>
        <v>-0.10274245992611497</v>
      </c>
      <c r="BZ9" s="427">
        <f ca="1">((1+OFFSET($L$6,MAX(0,A29-Input!YearsUntilRetirement-1),0))*(1+CE29)-1)*B29*$AB$5</f>
        <v>0</v>
      </c>
      <c r="CA9" s="427">
        <f ca="1">((1+OFFSET($N$6,MAX(0,A29-Input!YearsUntilRetirement-1),0))*(1+CE29)-1)*B29*$AB$5-BZ9</f>
        <v>0</v>
      </c>
      <c r="CB9" s="427">
        <f ca="1">((1+OFFSET($L$6,MAX(0,A29-Input!YearsUntilRetirement-1),0))*(1+CE29)-1)*B29*$AA$5</f>
        <v>428.52204989073476</v>
      </c>
      <c r="CC9" s="450">
        <f ca="1">OFFSET($AG$6,MAX(0,A29-Input!YearsUntilRetirement-1),0)*B29*$AC$5+OFFSET($AH$6,MAX(0,A29-Input!YearsUntilRetirement-1),0)*B29*$AD$5</f>
        <v>0</v>
      </c>
      <c r="CD9" s="427">
        <f ca="1">(((1+OFFSET($AC$6,MAX(0,A29-Input!YearsUntilRetirement-1),0))*(1+CE29)-1)*B29*$AC$5)+((1+OFFSET($AD$6,MAX(0,A29-Input!YearsUntilRetirement-1),0))*(1+CE29)-1)*B29*$AD$5-CC9</f>
        <v>0</v>
      </c>
      <c r="CF9"/>
      <c r="CJ9"/>
      <c r="CK9"/>
      <c r="CL9"/>
      <c r="CM9"/>
      <c r="CN9"/>
      <c r="CO9"/>
      <c r="CP9"/>
      <c r="FM9" s="272" t="s">
        <v>407</v>
      </c>
      <c r="FN9" s="378"/>
      <c r="FO9" s="379"/>
      <c r="FP9" s="272" t="s">
        <v>372</v>
      </c>
      <c r="FS9" s="272"/>
      <c r="FT9" s="272"/>
      <c r="FU9" s="272"/>
      <c r="FV9" s="272"/>
      <c r="FW9" s="272"/>
      <c r="FX9" s="360"/>
      <c r="FY9" s="28"/>
      <c r="FZ9" s="272" t="s">
        <v>407</v>
      </c>
      <c r="GA9" s="378"/>
      <c r="GB9" s="392"/>
      <c r="GC9" s="272" t="s">
        <v>372</v>
      </c>
      <c r="GF9" s="272"/>
      <c r="GG9" s="272"/>
      <c r="GH9" s="272"/>
      <c r="GI9" s="272"/>
      <c r="GJ9" s="272"/>
      <c r="GK9" s="360"/>
      <c r="GL9" s="272"/>
      <c r="GM9" s="272" t="s">
        <v>408</v>
      </c>
      <c r="GN9" s="378"/>
      <c r="GO9" s="379"/>
      <c r="GP9" s="272"/>
      <c r="GS9" s="272"/>
      <c r="GT9" s="272"/>
      <c r="GU9" s="272"/>
      <c r="GV9" s="272"/>
      <c r="GW9" s="272"/>
      <c r="GX9" s="360"/>
      <c r="GY9" s="28"/>
      <c r="GZ9" s="272" t="s">
        <v>407</v>
      </c>
      <c r="HA9" s="378"/>
      <c r="HB9" s="392"/>
      <c r="HC9" s="272"/>
      <c r="HF9" s="272"/>
      <c r="HG9" s="272"/>
      <c r="HH9" s="272"/>
      <c r="HI9" s="272"/>
      <c r="HJ9" s="272"/>
      <c r="HK9" s="360"/>
      <c r="HL9" s="272"/>
      <c r="HM9" s="28" t="s">
        <v>408</v>
      </c>
      <c r="HN9" s="378"/>
      <c r="HO9" s="392"/>
      <c r="HP9" s="272" t="s">
        <v>57</v>
      </c>
      <c r="HS9" s="272"/>
      <c r="HT9" s="272"/>
      <c r="HU9" s="272"/>
      <c r="HV9" s="272"/>
      <c r="HW9" s="272"/>
      <c r="HX9" s="360"/>
      <c r="HY9" s="272"/>
      <c r="HZ9" s="272" t="s">
        <v>407</v>
      </c>
      <c r="IA9" s="378"/>
      <c r="IB9" s="378"/>
      <c r="IC9" s="272"/>
      <c r="ID9" s="272" t="s">
        <v>57</v>
      </c>
      <c r="IF9" s="272"/>
      <c r="IG9" s="272"/>
      <c r="IH9" s="272"/>
      <c r="II9" s="272"/>
      <c r="IJ9" s="272"/>
      <c r="IK9" s="360"/>
      <c r="IL9" s="272"/>
      <c r="IM9" s="272" t="s">
        <v>407</v>
      </c>
      <c r="IN9" s="378"/>
      <c r="IO9" s="379"/>
      <c r="IP9" s="272"/>
      <c r="IS9" s="272"/>
      <c r="IT9" s="272"/>
      <c r="IU9" s="272"/>
      <c r="IV9" s="272"/>
      <c r="IW9" s="272"/>
      <c r="IX9" s="360"/>
      <c r="IY9" s="28"/>
      <c r="IZ9" s="272" t="s">
        <v>408</v>
      </c>
      <c r="JB9" s="396"/>
      <c r="JC9" s="271"/>
      <c r="JF9" s="271"/>
      <c r="JG9" s="271"/>
      <c r="JH9" s="271"/>
      <c r="JI9" s="271"/>
      <c r="JJ9" s="271"/>
      <c r="JL9" s="271">
        <v>4</v>
      </c>
      <c r="JM9" s="117">
        <f t="shared" ref="JM9:JM19" si="6">JO28+JN28</f>
        <v>573070.34491921728</v>
      </c>
      <c r="JN9" s="412">
        <f t="shared" si="1"/>
        <v>238421.86451536787</v>
      </c>
      <c r="JO9" s="271"/>
      <c r="JQ9" s="117">
        <f t="shared" si="4"/>
        <v>54733.442682697612</v>
      </c>
      <c r="JW9" s="117">
        <f t="shared" si="0"/>
        <v>244646.82503552691</v>
      </c>
      <c r="JX9" s="117">
        <f t="shared" si="5"/>
        <v>525941.96306268591</v>
      </c>
      <c r="JZ9" s="271"/>
      <c r="KA9" s="271"/>
      <c r="KB9"/>
      <c r="KI9"/>
      <c r="KJ9" s="271"/>
      <c r="KP9"/>
    </row>
    <row r="10" spans="1:302" ht="15.75">
      <c r="B10" s="8" t="s">
        <v>9</v>
      </c>
      <c r="F10" s="271"/>
      <c r="G10" s="271"/>
      <c r="J10"/>
      <c r="K10" s="271">
        <f t="shared" si="2"/>
        <v>5</v>
      </c>
      <c r="L10" s="147">
        <v>2.3818057307116725E-3</v>
      </c>
      <c r="M10" s="147">
        <v>-3.2780845801750225E-2</v>
      </c>
      <c r="N10" s="147">
        <v>0.20232629483686693</v>
      </c>
      <c r="O10" s="147">
        <v>1.8239472108096511E-2</v>
      </c>
      <c r="P10" s="147">
        <v>9.5262423083965153E-2</v>
      </c>
      <c r="Q10" s="147">
        <v>5.3697608107217576E-2</v>
      </c>
      <c r="R10" s="147">
        <v>5.3697608107217576E-2</v>
      </c>
      <c r="S10" s="89"/>
      <c r="T10" s="147"/>
      <c r="U10" s="147"/>
      <c r="V10" s="147"/>
      <c r="W10" s="147"/>
      <c r="Z10" s="271">
        <f t="shared" si="3"/>
        <v>5</v>
      </c>
      <c r="AA10" s="125">
        <v>2.3818057307116725E-3</v>
      </c>
      <c r="AB10" s="125">
        <v>0.21710051816983422</v>
      </c>
      <c r="AC10" s="125">
        <v>6.847183144018465E-2</v>
      </c>
      <c r="AD10" s="125">
        <v>1.8633451396975476E-2</v>
      </c>
      <c r="AE10" s="125">
        <v>2.3818057307116725E-3</v>
      </c>
      <c r="AF10" s="89"/>
      <c r="AG10" s="147">
        <v>6.8697519999999998E-2</v>
      </c>
      <c r="AH10" s="147">
        <v>1.9078642E-2</v>
      </c>
      <c r="AI10" s="89"/>
      <c r="AJ10" s="89"/>
      <c r="AN10" s="258"/>
      <c r="AO10" s="262" t="s">
        <v>334</v>
      </c>
      <c r="AP10" s="81"/>
      <c r="BT10" t="s">
        <v>479</v>
      </c>
      <c r="BV10" s="82">
        <f ca="1">(C30-0.5*Q30)*OFFSET($R$6,MAX(0,A30-Input!YearsUntilRetirement-1),0)+JQ11</f>
        <v>80529.700254787283</v>
      </c>
      <c r="BW10" s="82">
        <f ca="1">(B30)*OFFSET($AE$6,MAX(0,A30-Input!YearsUntilRetirement-1),0)</f>
        <v>212.70585300120916</v>
      </c>
      <c r="BX10"/>
      <c r="BY10" s="89">
        <f ca="1">OFFSET($R$6,MAX(0,A30-Input!YearsUntilRetirement-1),0)</f>
        <v>5.3697608107217576E-2</v>
      </c>
      <c r="BZ10" s="427">
        <f ca="1">((1+OFFSET($L$6,MAX(0,A30-Input!YearsUntilRetirement-1),0))*(1+CE30)-1)*B30*$AB$5</f>
        <v>0</v>
      </c>
      <c r="CA10" s="427">
        <f ca="1">((1+OFFSET($N$6,MAX(0,A30-Input!YearsUntilRetirement-1),0))*(1+CE30)-1)*B30*$AB$5-BZ10</f>
        <v>0</v>
      </c>
      <c r="CB10" s="427">
        <f ca="1">((1+OFFSET($L$6,MAX(0,A30-Input!YearsUntilRetirement-1),0))*(1+CE30)-1)*B30*$AA$5</f>
        <v>1580.688781446705</v>
      </c>
      <c r="CC10" s="450">
        <f ca="1">OFFSET($AG$6,MAX(0,A30-Input!YearsUntilRetirement-1),0)*B30*$AC$5+OFFSET($AH$6,MAX(0,A30-Input!YearsUntilRetirement-1),0)*B30*$AD$5</f>
        <v>0</v>
      </c>
      <c r="CD10" s="427">
        <f ca="1">(((1+OFFSET($AC$6,MAX(0,A30-Input!YearsUntilRetirement-1),0))*(1+CE30)-1)*B30*$AC$5)+((1+OFFSET($AD$6,MAX(0,A30-Input!YearsUntilRetirement-1),0))*(1+CE30)-1)*B30*$AD$5-CC10</f>
        <v>0</v>
      </c>
      <c r="CF10"/>
      <c r="CJ10"/>
      <c r="CK10"/>
      <c r="CL10"/>
      <c r="CM10"/>
      <c r="CN10"/>
      <c r="CO10"/>
      <c r="CP10"/>
      <c r="FM10" s="288" t="s">
        <v>356</v>
      </c>
      <c r="FN10" s="380"/>
      <c r="FO10" s="381"/>
      <c r="FP10" s="306"/>
      <c r="FR10" s="273">
        <f>AnnuityPmt11-AnnuityFee11+AnnuityPmt21-AnnuityFee21</f>
        <v>0</v>
      </c>
      <c r="FS10" s="5"/>
      <c r="FT10" s="5"/>
      <c r="FU10" s="5"/>
      <c r="FV10" s="5"/>
      <c r="FW10" s="5"/>
      <c r="FX10" s="254"/>
      <c r="FY10" s="5"/>
      <c r="FZ10" s="288" t="s">
        <v>356</v>
      </c>
      <c r="GA10" s="380"/>
      <c r="GB10" s="381"/>
      <c r="GC10" s="306"/>
      <c r="GF10" s="271"/>
      <c r="GG10" s="271"/>
      <c r="GH10" s="271"/>
      <c r="GI10" s="271"/>
      <c r="GJ10" s="5"/>
      <c r="GK10" s="254"/>
      <c r="GL10"/>
      <c r="GM10" s="288" t="s">
        <v>356</v>
      </c>
      <c r="GN10" s="380"/>
      <c r="GO10" s="381"/>
      <c r="GP10" s="306"/>
      <c r="GS10" s="294"/>
      <c r="GT10" s="294"/>
      <c r="GU10" s="294"/>
      <c r="GV10" s="294"/>
      <c r="GW10" s="294"/>
      <c r="GX10" s="314"/>
      <c r="GY10" s="294"/>
      <c r="GZ10" s="288" t="s">
        <v>356</v>
      </c>
      <c r="HA10" s="380"/>
      <c r="HB10" s="381"/>
      <c r="HC10" s="309"/>
      <c r="HF10" s="271"/>
      <c r="HG10" s="271"/>
      <c r="HH10" s="271"/>
      <c r="HI10" s="271"/>
      <c r="HJ10" s="294"/>
      <c r="HK10" s="314"/>
      <c r="HL10" s="271"/>
      <c r="HM10" s="288" t="s">
        <v>356</v>
      </c>
      <c r="HN10" s="380"/>
      <c r="HO10" s="381"/>
      <c r="HP10" s="306"/>
      <c r="HS10"/>
      <c r="HT10" s="271"/>
      <c r="HU10" s="271"/>
      <c r="HV10" s="271"/>
      <c r="HW10" s="294"/>
      <c r="HX10" s="314"/>
      <c r="HY10"/>
      <c r="HZ10" s="288" t="s">
        <v>356</v>
      </c>
      <c r="IA10" s="380"/>
      <c r="IB10" s="380"/>
      <c r="IC10" s="287"/>
      <c r="ID10" s="306"/>
      <c r="IF10" s="271"/>
      <c r="IG10" s="271"/>
      <c r="IH10" s="271"/>
      <c r="II10" s="271"/>
      <c r="IJ10" s="294"/>
      <c r="IK10" s="314"/>
      <c r="IL10" s="271"/>
      <c r="IM10" s="288" t="s">
        <v>356</v>
      </c>
      <c r="IN10" s="380"/>
      <c r="IO10" s="381"/>
      <c r="IP10" s="306"/>
      <c r="IS10" s="294"/>
      <c r="IT10" s="294"/>
      <c r="IU10" s="271"/>
      <c r="IV10" s="271"/>
      <c r="IW10" s="294"/>
      <c r="IX10" s="314"/>
      <c r="IY10" s="294"/>
      <c r="IZ10" s="288" t="s">
        <v>356</v>
      </c>
      <c r="JA10" s="380"/>
      <c r="JB10" s="381"/>
      <c r="JC10" s="306"/>
      <c r="JF10" s="271"/>
      <c r="JG10" s="271"/>
      <c r="JH10" s="271"/>
      <c r="JI10" s="271"/>
      <c r="JJ10" s="271"/>
      <c r="JL10" s="271">
        <v>5</v>
      </c>
      <c r="JM10" s="117">
        <f t="shared" si="6"/>
        <v>566934.9797714072</v>
      </c>
      <c r="JN10" s="412">
        <f t="shared" si="1"/>
        <v>244646.82503552691</v>
      </c>
      <c r="JO10" s="271"/>
      <c r="JQ10" s="117">
        <f t="shared" si="4"/>
        <v>53660.395696298343</v>
      </c>
      <c r="JW10" s="117">
        <f t="shared" si="0"/>
        <v>287341.655036357</v>
      </c>
      <c r="JX10" s="117">
        <f t="shared" si="5"/>
        <v>522632.5356501044</v>
      </c>
      <c r="JZ10" s="271"/>
      <c r="KA10" s="271"/>
      <c r="KB10"/>
      <c r="KI10"/>
      <c r="KJ10" s="271"/>
      <c r="KP10"/>
    </row>
    <row r="11" spans="1:302">
      <c r="A11" t="s">
        <v>10</v>
      </c>
      <c r="B11" s="2" t="b">
        <v>1</v>
      </c>
      <c r="F11" s="271"/>
      <c r="G11" s="271"/>
      <c r="J11"/>
      <c r="M11" s="1"/>
      <c r="AB11" s="57"/>
      <c r="AF11"/>
      <c r="AG11"/>
      <c r="AH11"/>
      <c r="AI11"/>
      <c r="AJ11"/>
      <c r="AN11" s="258"/>
      <c r="AO11" s="262" t="s">
        <v>335</v>
      </c>
      <c r="AP11" s="20"/>
      <c r="BT11" t="s">
        <v>480</v>
      </c>
      <c r="BU11" s="271"/>
      <c r="BV11" s="82">
        <f ca="1">(C31-0.5*Q31)*OFFSET($R$6,MAX(0,A31-Input!YearsUntilRetirement-1),0)+JQ12</f>
        <v>52937.45054395873</v>
      </c>
      <c r="BW11" s="82">
        <f ca="1">(B31)*OFFSET($AE$6,MAX(0,A31-Input!YearsUntilRetirement-1),0)</f>
        <v>0</v>
      </c>
      <c r="BX11"/>
      <c r="BY11" s="89">
        <f ca="1">OFFSET($R$6,MAX(0,A31-Input!YearsUntilRetirement-1),0)</f>
        <v>0</v>
      </c>
      <c r="BZ11" s="427">
        <f ca="1">((1+OFFSET($L$6,MAX(0,A31-Input!YearsUntilRetirement-1),0))*(1+CE31)-1)*B31*$AB$5</f>
        <v>0</v>
      </c>
      <c r="CA11" s="427">
        <f ca="1">((1+OFFSET($N$6,MAX(0,A31-Input!YearsUntilRetirement-1),0))*(1+CE31)-1)*B31*$AB$5-BZ11</f>
        <v>0</v>
      </c>
      <c r="CB11" s="427">
        <f ca="1">((1+OFFSET($L$6,MAX(0,A31-Input!YearsUntilRetirement-1),0))*(1+CE31)-1)*B31*$AA$5</f>
        <v>-176.96976817532217</v>
      </c>
      <c r="CC11" s="450">
        <f ca="1">OFFSET($AG$6,MAX(0,A31-Input!YearsUntilRetirement-1),0)*B31*$AC$5+OFFSET($AH$6,MAX(0,A31-Input!YearsUntilRetirement-1),0)*B31*$AD$5</f>
        <v>0</v>
      </c>
      <c r="CD11" s="427">
        <f ca="1">(((1+OFFSET($AC$6,MAX(0,A31-Input!YearsUntilRetirement-1),0))*(1+CE31)-1)*B31*$AC$5)+((1+OFFSET($AD$6,MAX(0,A31-Input!YearsUntilRetirement-1),0))*(1+CE31)-1)*B31*$AD$5-CC11</f>
        <v>0</v>
      </c>
      <c r="CF11"/>
      <c r="CJ11"/>
      <c r="CK11"/>
      <c r="CL11"/>
      <c r="CM11"/>
      <c r="CN11"/>
      <c r="CO11"/>
      <c r="CP11"/>
      <c r="FM11" s="289" t="s">
        <v>354</v>
      </c>
      <c r="FN11" s="382"/>
      <c r="FO11" s="383"/>
      <c r="FP11" s="307"/>
      <c r="FR11" s="273">
        <f>FR27-FT27+HR27-HT27</f>
        <v>0</v>
      </c>
      <c r="FS11" s="5"/>
      <c r="FT11" s="5"/>
      <c r="FU11" s="5"/>
      <c r="FV11" s="5"/>
      <c r="FW11" s="5"/>
      <c r="FX11" s="254"/>
      <c r="FY11" s="5"/>
      <c r="FZ11" s="289" t="s">
        <v>354</v>
      </c>
      <c r="GA11" s="382"/>
      <c r="GB11" s="383"/>
      <c r="GC11" s="307"/>
      <c r="GF11" s="271"/>
      <c r="GG11" s="271"/>
      <c r="GH11" s="271"/>
      <c r="GI11" s="271"/>
      <c r="GJ11" s="5"/>
      <c r="GK11" s="254"/>
      <c r="GL11"/>
      <c r="GM11" s="289" t="s">
        <v>354</v>
      </c>
      <c r="GN11" s="382"/>
      <c r="GO11" s="383"/>
      <c r="GP11" s="307"/>
      <c r="GS11" s="294"/>
      <c r="GT11" s="294"/>
      <c r="GU11" s="294"/>
      <c r="GV11" s="294"/>
      <c r="GW11" s="294"/>
      <c r="GX11" s="314"/>
      <c r="GY11" s="294"/>
      <c r="GZ11" s="289" t="s">
        <v>354</v>
      </c>
      <c r="HA11" s="382"/>
      <c r="HB11" s="383"/>
      <c r="HC11" s="307"/>
      <c r="HF11" s="271"/>
      <c r="HG11" s="271"/>
      <c r="HH11" s="271"/>
      <c r="HI11" s="271"/>
      <c r="HJ11" s="294"/>
      <c r="HK11" s="314"/>
      <c r="HL11" s="271"/>
      <c r="HM11" s="289" t="s">
        <v>354</v>
      </c>
      <c r="HN11" s="382"/>
      <c r="HO11" s="383"/>
      <c r="HP11" s="307"/>
      <c r="HS11"/>
      <c r="HT11" s="271"/>
      <c r="HU11" s="271"/>
      <c r="HV11" s="271"/>
      <c r="HW11" s="294"/>
      <c r="HX11" s="314"/>
      <c r="HY11"/>
      <c r="HZ11" s="289" t="s">
        <v>354</v>
      </c>
      <c r="IA11" s="382"/>
      <c r="IB11" s="382"/>
      <c r="IC11" s="286"/>
      <c r="ID11" s="307"/>
      <c r="IF11" s="271"/>
      <c r="IG11" s="271"/>
      <c r="IH11" s="271"/>
      <c r="II11" s="271"/>
      <c r="IJ11" s="294"/>
      <c r="IK11" s="314"/>
      <c r="IL11" s="271"/>
      <c r="IM11" s="289" t="s">
        <v>354</v>
      </c>
      <c r="IN11" s="382"/>
      <c r="IO11" s="383"/>
      <c r="IP11" s="307"/>
      <c r="IS11" s="294"/>
      <c r="IT11" s="294"/>
      <c r="IU11" s="271"/>
      <c r="IV11" s="271"/>
      <c r="IW11" s="294"/>
      <c r="IX11" s="314"/>
      <c r="IY11" s="294"/>
      <c r="IZ11" s="289" t="s">
        <v>354</v>
      </c>
      <c r="JA11" s="382"/>
      <c r="JB11" s="383"/>
      <c r="JC11" s="307"/>
      <c r="JF11" s="271"/>
      <c r="JG11" s="271"/>
      <c r="JH11" s="271"/>
      <c r="JI11" s="271"/>
      <c r="JJ11" s="294"/>
      <c r="JK11" s="314"/>
      <c r="JL11" s="271">
        <v>6</v>
      </c>
      <c r="JM11" s="117">
        <f t="shared" si="6"/>
        <v>525941.96306268591</v>
      </c>
      <c r="JN11" s="412">
        <f t="shared" si="1"/>
        <v>287341.655036357</v>
      </c>
      <c r="JO11" s="271"/>
      <c r="JQ11" s="117">
        <f t="shared" si="4"/>
        <v>52852.711343500094</v>
      </c>
      <c r="JW11" s="117">
        <f t="shared" si="0"/>
        <v>420103.07321472245</v>
      </c>
      <c r="JX11" s="117">
        <f t="shared" si="5"/>
        <v>612260.47212857183</v>
      </c>
      <c r="JZ11" s="271"/>
      <c r="KA11" s="271"/>
      <c r="KI11"/>
      <c r="KJ11" s="271"/>
      <c r="KP11"/>
    </row>
    <row r="12" spans="1:302" ht="15.75" thickBot="1">
      <c r="A12" t="s">
        <v>13</v>
      </c>
      <c r="B12" s="73">
        <v>0</v>
      </c>
      <c r="F12" s="271"/>
      <c r="G12" s="271"/>
      <c r="J12"/>
      <c r="K12"/>
      <c r="M12" s="1"/>
      <c r="AA12" s="235"/>
      <c r="AB12" s="57"/>
      <c r="AF12"/>
      <c r="AG12"/>
      <c r="AH12"/>
      <c r="AI12"/>
      <c r="AJ12"/>
      <c r="AN12" s="258"/>
      <c r="AO12" s="262" t="s">
        <v>336</v>
      </c>
      <c r="AP12" s="81"/>
      <c r="BU12" s="271"/>
      <c r="BV12" s="82">
        <f ca="1">(C32-0.5*Q32)*OFFSET($R$6,MAX(0,A32-Input!YearsUntilRetirement-1),0)+JQ13</f>
        <v>53089.892542866968</v>
      </c>
      <c r="BW12" s="82">
        <f ca="1">(B32)*OFFSET($AE$6,MAX(0,A32-Input!YearsUntilRetirement-1),0)</f>
        <v>0</v>
      </c>
      <c r="BX12"/>
      <c r="BY12" s="89">
        <f ca="1">OFFSET($R$6,MAX(0,A32-Input!YearsUntilRetirement-1),0)</f>
        <v>0</v>
      </c>
      <c r="BZ12" s="427">
        <f ca="1">((1+OFFSET($L$6,MAX(0,A32-Input!YearsUntilRetirement-1),0))*(1+CE32)-1)*B32*$AB$5</f>
        <v>0</v>
      </c>
      <c r="CA12" s="427">
        <f ca="1">((1+OFFSET($N$6,MAX(0,A32-Input!YearsUntilRetirement-1),0))*(1+CE32)-1)*B32*$AB$5-BZ12</f>
        <v>0</v>
      </c>
      <c r="CB12" s="427">
        <f ca="1">((1+OFFSET($L$6,MAX(0,A32-Input!YearsUntilRetirement-1),0))*(1+CE32)-1)*B32*$AA$5</f>
        <v>-396.32818405192234</v>
      </c>
      <c r="CC12" s="450">
        <f ca="1">OFFSET($AG$6,MAX(0,A32-Input!YearsUntilRetirement-1),0)*B32*$AC$5+OFFSET($AH$6,MAX(0,A32-Input!YearsUntilRetirement-1),0)*B32*$AD$5</f>
        <v>0</v>
      </c>
      <c r="CD12" s="427">
        <f ca="1">(((1+OFFSET($AC$6,MAX(0,A32-Input!YearsUntilRetirement-1),0))*(1+CE32)-1)*B32*$AC$5)+((1+OFFSET($AD$6,MAX(0,A32-Input!YearsUntilRetirement-1),0))*(1+CE32)-1)*B32*$AD$5-CC12</f>
        <v>0</v>
      </c>
      <c r="CF12"/>
      <c r="CJ12"/>
      <c r="CK12"/>
      <c r="CL12"/>
      <c r="CM12"/>
      <c r="CN12"/>
      <c r="CO12"/>
      <c r="CP12"/>
      <c r="FM12" s="290" t="s">
        <v>355</v>
      </c>
      <c r="FN12" s="384"/>
      <c r="FO12" s="385"/>
      <c r="FP12" s="307"/>
      <c r="FS12" s="294"/>
      <c r="FT12" s="294"/>
      <c r="FU12" s="294"/>
      <c r="FV12" s="294"/>
      <c r="FW12" s="294"/>
      <c r="FX12" s="314"/>
      <c r="FY12" s="294"/>
      <c r="FZ12" s="290" t="s">
        <v>355</v>
      </c>
      <c r="GA12" s="384"/>
      <c r="GB12" s="385"/>
      <c r="GC12" s="307"/>
      <c r="GF12" s="271"/>
      <c r="GG12" s="271"/>
      <c r="GH12" s="271"/>
      <c r="GI12" s="271"/>
      <c r="GJ12" s="294"/>
      <c r="GK12" s="314"/>
      <c r="GL12"/>
      <c r="GM12" s="290" t="s">
        <v>355</v>
      </c>
      <c r="GN12" s="384"/>
      <c r="GO12" s="385"/>
      <c r="GP12" s="307"/>
      <c r="GS12" s="295"/>
      <c r="GT12" s="295"/>
      <c r="GU12" s="295"/>
      <c r="GV12" s="295"/>
      <c r="GW12" s="295"/>
      <c r="GX12" s="315"/>
      <c r="GY12" s="295"/>
      <c r="GZ12" s="290" t="s">
        <v>355</v>
      </c>
      <c r="HA12" s="384"/>
      <c r="HB12" s="385"/>
      <c r="HC12" s="307"/>
      <c r="HF12" s="271"/>
      <c r="HG12" s="271"/>
      <c r="HH12" s="271"/>
      <c r="HI12" s="271"/>
      <c r="HJ12" s="295"/>
      <c r="HK12" s="315"/>
      <c r="HL12" s="271"/>
      <c r="HM12" s="290" t="s">
        <v>355</v>
      </c>
      <c r="HN12" s="384"/>
      <c r="HO12" s="385"/>
      <c r="HP12" s="307"/>
      <c r="HS12"/>
      <c r="HT12" s="271"/>
      <c r="HU12" s="271"/>
      <c r="HV12" s="271"/>
      <c r="HW12" s="295"/>
      <c r="HX12" s="315"/>
      <c r="HY12"/>
      <c r="HZ12" s="290" t="s">
        <v>355</v>
      </c>
      <c r="IA12" s="384"/>
      <c r="IB12" s="384"/>
      <c r="IC12" s="285"/>
      <c r="ID12" s="307"/>
      <c r="IF12" s="271"/>
      <c r="IG12" s="271"/>
      <c r="IH12" s="271"/>
      <c r="II12" s="271"/>
      <c r="IJ12" s="295"/>
      <c r="IK12" s="315"/>
      <c r="IL12" s="271"/>
      <c r="IM12" s="290" t="s">
        <v>355</v>
      </c>
      <c r="IN12" s="384"/>
      <c r="IO12" s="385"/>
      <c r="IP12" s="307"/>
      <c r="IS12" s="295"/>
      <c r="IT12" s="295"/>
      <c r="IU12" s="271"/>
      <c r="IV12" s="271"/>
      <c r="IW12" s="295"/>
      <c r="IX12" s="315"/>
      <c r="IY12" s="295"/>
      <c r="IZ12" s="290" t="s">
        <v>355</v>
      </c>
      <c r="JA12" s="384"/>
      <c r="JB12" s="385"/>
      <c r="JC12" s="307"/>
      <c r="JF12" s="271"/>
      <c r="JG12" s="271"/>
      <c r="JH12" s="271"/>
      <c r="JI12" s="271"/>
      <c r="JJ12" s="294"/>
      <c r="JK12" s="314"/>
      <c r="JL12" s="271">
        <v>7</v>
      </c>
      <c r="JM12" s="117">
        <f t="shared" si="6"/>
        <v>522632.5356501044</v>
      </c>
      <c r="JN12" s="412">
        <f t="shared" si="1"/>
        <v>420103.07321472245</v>
      </c>
      <c r="JO12" s="271"/>
      <c r="JQ12" s="117">
        <f t="shared" si="4"/>
        <v>52937.45054395873</v>
      </c>
      <c r="JW12" s="117">
        <f t="shared" si="0"/>
        <v>367695.20488748007</v>
      </c>
      <c r="JX12" s="117">
        <f t="shared" si="5"/>
        <v>515024.4896381821</v>
      </c>
      <c r="JY12" s="271"/>
      <c r="JZ12" s="271"/>
      <c r="KA12" s="271"/>
      <c r="KI12"/>
      <c r="KJ12"/>
      <c r="KP12"/>
    </row>
    <row r="13" spans="1:302">
      <c r="A13" t="s">
        <v>65</v>
      </c>
      <c r="B13" s="73">
        <v>650000</v>
      </c>
      <c r="F13" s="271"/>
      <c r="G13" s="271"/>
      <c r="J13"/>
      <c r="M13" s="1"/>
      <c r="AA13" s="235"/>
      <c r="AB13" s="238"/>
      <c r="AD13" s="89"/>
      <c r="AF13"/>
      <c r="AG13"/>
      <c r="AH13"/>
      <c r="AI13"/>
      <c r="AJ13"/>
      <c r="AN13" s="258"/>
      <c r="AO13" s="260"/>
      <c r="BV13" s="82">
        <f ca="1">(C33-0.5*Q33)*OFFSET($R$6,MAX(0,A33-Input!YearsUntilRetirement-1),0)+JQ14</f>
        <v>52044.395936738816</v>
      </c>
      <c r="BW13" s="82">
        <f ca="1">(B33)*OFFSET($AE$6,MAX(0,A33-Input!YearsUntilRetirement-1),0)</f>
        <v>0</v>
      </c>
      <c r="BX13"/>
      <c r="BY13" s="89">
        <f ca="1">OFFSET($R$6,MAX(0,A33-Input!YearsUntilRetirement-1),0)</f>
        <v>0</v>
      </c>
      <c r="BZ13" s="427">
        <f ca="1">((1+OFFSET($L$6,MAX(0,A33-Input!YearsUntilRetirement-1),0))*(1+CE33)-1)*B33*$AB$5</f>
        <v>0</v>
      </c>
      <c r="CA13" s="427">
        <f ca="1">((1+OFFSET($N$6,MAX(0,A33-Input!YearsUntilRetirement-1),0))*(1+CE33)-1)*B33*$AB$5-BZ13</f>
        <v>0</v>
      </c>
      <c r="CB13" s="427">
        <f ca="1">((1+OFFSET($L$6,MAX(0,A33-Input!YearsUntilRetirement-1),0))*(1+CE33)-1)*B33*$AA$5</f>
        <v>3447.1502392051975</v>
      </c>
      <c r="CC13" s="450">
        <f ca="1">OFFSET($AG$6,MAX(0,A33-Input!YearsUntilRetirement-1),0)*B33*$AC$5+OFFSET($AH$6,MAX(0,A33-Input!YearsUntilRetirement-1),0)*B33*$AD$5</f>
        <v>0</v>
      </c>
      <c r="CD13" s="427">
        <f ca="1">(((1+OFFSET($AC$6,MAX(0,A33-Input!YearsUntilRetirement-1),0))*(1+CE33)-1)*B33*$AC$5)+((1+OFFSET($AD$6,MAX(0,A33-Input!YearsUntilRetirement-1),0))*(1+CE33)-1)*B33*$AD$5-CC13</f>
        <v>0</v>
      </c>
      <c r="CF13"/>
      <c r="CJ13"/>
      <c r="CK13"/>
      <c r="CL13"/>
      <c r="CM13"/>
      <c r="CN13"/>
      <c r="CO13"/>
      <c r="CP13"/>
      <c r="FM13" s="290" t="s">
        <v>91</v>
      </c>
      <c r="FN13" s="384"/>
      <c r="FO13" s="369"/>
      <c r="FP13" s="308"/>
      <c r="FS13" s="294"/>
      <c r="FT13" s="294"/>
      <c r="FU13" s="294"/>
      <c r="FV13" s="294"/>
      <c r="FW13" s="294"/>
      <c r="FX13" s="314"/>
      <c r="FY13" s="294"/>
      <c r="FZ13" s="290" t="s">
        <v>91</v>
      </c>
      <c r="GA13" s="384"/>
      <c r="GB13" s="384"/>
      <c r="GC13" s="308"/>
      <c r="GF13" s="271"/>
      <c r="GG13" s="271"/>
      <c r="GH13" s="271"/>
      <c r="GI13" s="271"/>
      <c r="GJ13" s="294"/>
      <c r="GK13" s="314"/>
      <c r="GL13"/>
      <c r="GM13" s="290" t="s">
        <v>91</v>
      </c>
      <c r="GN13" s="384"/>
      <c r="GO13" s="385"/>
      <c r="GP13" s="308"/>
      <c r="GS13" s="296"/>
      <c r="GT13" s="296"/>
      <c r="GU13" s="296"/>
      <c r="GV13" s="296"/>
      <c r="GW13" s="296"/>
      <c r="GX13" s="316"/>
      <c r="GY13" s="296"/>
      <c r="GZ13" s="290" t="s">
        <v>91</v>
      </c>
      <c r="HA13" s="384"/>
      <c r="HB13" s="385"/>
      <c r="HC13" s="308"/>
      <c r="HF13" s="271"/>
      <c r="HG13" s="271"/>
      <c r="HH13" s="271"/>
      <c r="HI13" s="271"/>
      <c r="HJ13" s="296"/>
      <c r="HK13" s="316"/>
      <c r="HL13" s="271"/>
      <c r="HM13" s="290" t="s">
        <v>91</v>
      </c>
      <c r="HN13" s="384"/>
      <c r="HO13" s="384"/>
      <c r="HP13" s="308"/>
      <c r="HS13"/>
      <c r="HT13" s="271"/>
      <c r="HU13" s="271"/>
      <c r="HV13" s="271"/>
      <c r="HW13" s="296"/>
      <c r="HX13" s="316"/>
      <c r="HY13"/>
      <c r="HZ13" s="290" t="s">
        <v>91</v>
      </c>
      <c r="IA13" s="384"/>
      <c r="IB13" s="384"/>
      <c r="IC13" s="359"/>
      <c r="ID13" s="308"/>
      <c r="IF13" s="271"/>
      <c r="IG13" s="271"/>
      <c r="IH13" s="271"/>
      <c r="II13" s="271"/>
      <c r="IJ13" s="296"/>
      <c r="IK13" s="316"/>
      <c r="IL13" s="271"/>
      <c r="IM13" s="290" t="s">
        <v>91</v>
      </c>
      <c r="IN13" s="384"/>
      <c r="IO13" s="385"/>
      <c r="IP13" s="308"/>
      <c r="IS13" s="296"/>
      <c r="IT13" s="296"/>
      <c r="IU13" s="271"/>
      <c r="IV13" s="271"/>
      <c r="IW13" s="296"/>
      <c r="IX13" s="316"/>
      <c r="IY13" s="296"/>
      <c r="IZ13" s="290" t="s">
        <v>91</v>
      </c>
      <c r="JA13" s="384"/>
      <c r="JB13" s="385"/>
      <c r="JC13" s="308"/>
      <c r="JF13" s="271"/>
      <c r="JG13" s="271"/>
      <c r="JH13" s="271"/>
      <c r="JI13" s="271"/>
      <c r="JJ13" s="295"/>
      <c r="JK13" s="315"/>
      <c r="JL13" s="271">
        <v>8</v>
      </c>
      <c r="JM13" s="117">
        <f t="shared" si="6"/>
        <v>612260.47212857183</v>
      </c>
      <c r="JN13" s="412">
        <f t="shared" si="1"/>
        <v>367695.20488748007</v>
      </c>
      <c r="JO13" s="271"/>
      <c r="JQ13" s="117">
        <f t="shared" si="4"/>
        <v>53089.892542866968</v>
      </c>
      <c r="JW13" s="117">
        <f t="shared" si="0"/>
        <v>461478.18633729563</v>
      </c>
      <c r="JX13" s="117">
        <f t="shared" si="5"/>
        <v>559638.84435407387</v>
      </c>
      <c r="JY13" s="288" t="s">
        <v>356</v>
      </c>
      <c r="JZ13" s="306">
        <v>42486</v>
      </c>
      <c r="KA13" s="271"/>
      <c r="KI13" s="288" t="s">
        <v>356</v>
      </c>
      <c r="KJ13" s="306"/>
      <c r="KP13"/>
    </row>
    <row r="14" spans="1:302">
      <c r="A14" t="s">
        <v>80</v>
      </c>
      <c r="B14" s="73">
        <v>0</v>
      </c>
      <c r="F14" s="271"/>
      <c r="G14" s="271"/>
      <c r="J14"/>
      <c r="L14" s="88"/>
      <c r="M14" s="88"/>
      <c r="AA14" s="235"/>
      <c r="AB14" s="238"/>
      <c r="AD14" s="89"/>
      <c r="AF14"/>
      <c r="AG14"/>
      <c r="AH14"/>
      <c r="AI14"/>
      <c r="AJ14"/>
      <c r="AN14" s="258"/>
      <c r="AO14" s="263" t="s">
        <v>337</v>
      </c>
      <c r="AP14" s="264" t="s">
        <v>338</v>
      </c>
      <c r="BV14" s="82">
        <f ca="1">(C34-0.5*Q34)*OFFSET($R$6,MAX(0,A34-Input!YearsUntilRetirement-1),0)+JQ15</f>
        <v>52243.889857084774</v>
      </c>
      <c r="BW14" s="82">
        <f ca="1">(B34)*OFFSET($AE$6,MAX(0,A34-Input!YearsUntilRetirement-1),0)</f>
        <v>0</v>
      </c>
      <c r="BX14"/>
      <c r="BY14" s="89">
        <f ca="1">OFFSET($R$6,MAX(0,A34-Input!YearsUntilRetirement-1),0)</f>
        <v>0</v>
      </c>
      <c r="BZ14" s="427">
        <f ca="1">((1+OFFSET($L$6,MAX(0,A34-Input!YearsUntilRetirement-1),0))*(1+CE34)-1)*B34*$AB$5</f>
        <v>0</v>
      </c>
      <c r="CA14" s="427">
        <f ca="1">((1+OFFSET($N$6,MAX(0,A34-Input!YearsUntilRetirement-1),0))*(1+CE34)-1)*B34*$AB$5-BZ14</f>
        <v>0</v>
      </c>
      <c r="CB14" s="427">
        <f ca="1">((1+OFFSET($L$6,MAX(0,A34-Input!YearsUntilRetirement-1),0))*(1+CE34)-1)*B34*$AA$5</f>
        <v>-759.56053297945653</v>
      </c>
      <c r="CC14" s="450">
        <f ca="1">OFFSET($AG$6,MAX(0,A34-Input!YearsUntilRetirement-1),0)*B34*$AC$5+OFFSET($AH$6,MAX(0,A34-Input!YearsUntilRetirement-1),0)*B34*$AD$5</f>
        <v>0</v>
      </c>
      <c r="CD14" s="427">
        <f ca="1">(((1+OFFSET($AC$6,MAX(0,A34-Input!YearsUntilRetirement-1),0))*(1+CE34)-1)*B34*$AC$5)+((1+OFFSET($AD$6,MAX(0,A34-Input!YearsUntilRetirement-1),0))*(1+CE34)-1)*B34*$AD$5-CC14</f>
        <v>0</v>
      </c>
      <c r="CF14"/>
      <c r="CJ14"/>
      <c r="CK14"/>
      <c r="CL14"/>
      <c r="CM14"/>
      <c r="CN14"/>
      <c r="CO14"/>
      <c r="CP14"/>
      <c r="FM14" s="290" t="s">
        <v>353</v>
      </c>
      <c r="FN14" s="384"/>
      <c r="FO14" s="385"/>
      <c r="FP14" s="429"/>
      <c r="FS14" s="295"/>
      <c r="FT14" s="295"/>
      <c r="FU14" s="295"/>
      <c r="FV14" s="295"/>
      <c r="FW14" s="295"/>
      <c r="FX14" s="315"/>
      <c r="FY14" s="295"/>
      <c r="FZ14" s="290" t="s">
        <v>353</v>
      </c>
      <c r="GA14" s="384"/>
      <c r="GB14" s="384"/>
      <c r="GC14" s="308"/>
      <c r="GF14" s="271"/>
      <c r="GG14" s="271"/>
      <c r="GH14" s="271"/>
      <c r="GI14" s="271"/>
      <c r="GJ14" s="295"/>
      <c r="GK14" s="315"/>
      <c r="GL14"/>
      <c r="GM14" s="290" t="s">
        <v>353</v>
      </c>
      <c r="GN14" s="384"/>
      <c r="GO14" s="385"/>
      <c r="GP14" s="308"/>
      <c r="GS14" s="296"/>
      <c r="GT14" s="296"/>
      <c r="GU14" s="296"/>
      <c r="GV14" s="296"/>
      <c r="GW14" s="296"/>
      <c r="GX14" s="316"/>
      <c r="GY14" s="296"/>
      <c r="GZ14" s="290" t="s">
        <v>353</v>
      </c>
      <c r="HA14" s="384"/>
      <c r="HB14" s="385"/>
      <c r="HC14" s="308"/>
      <c r="HF14" s="271"/>
      <c r="HG14" s="271"/>
      <c r="HH14" s="271"/>
      <c r="HI14" s="271"/>
      <c r="HJ14" s="296"/>
      <c r="HK14" s="316"/>
      <c r="HL14" s="271"/>
      <c r="HM14" s="290" t="s">
        <v>353</v>
      </c>
      <c r="HN14" s="384"/>
      <c r="HO14" s="385"/>
      <c r="HP14" s="308"/>
      <c r="HS14"/>
      <c r="HT14" s="271"/>
      <c r="HU14" s="271"/>
      <c r="HV14" s="271"/>
      <c r="HW14" s="296"/>
      <c r="HX14" s="316"/>
      <c r="HY14"/>
      <c r="HZ14" s="290" t="s">
        <v>353</v>
      </c>
      <c r="IA14" s="384"/>
      <c r="IB14" s="384"/>
      <c r="IC14" s="285"/>
      <c r="ID14" s="308"/>
      <c r="IF14" s="271"/>
      <c r="IG14" s="271"/>
      <c r="IH14" s="271"/>
      <c r="II14" s="271"/>
      <c r="IJ14" s="296"/>
      <c r="IK14" s="316"/>
      <c r="IL14" s="271"/>
      <c r="IM14" s="290" t="s">
        <v>353</v>
      </c>
      <c r="IN14" s="384"/>
      <c r="IO14" s="385"/>
      <c r="IP14" s="308"/>
      <c r="IS14" s="296"/>
      <c r="IT14" s="296"/>
      <c r="IU14" s="271"/>
      <c r="IV14" s="271"/>
      <c r="IW14" s="296"/>
      <c r="IX14" s="316"/>
      <c r="IY14" s="296"/>
      <c r="IZ14" s="290" t="s">
        <v>353</v>
      </c>
      <c r="JA14" s="384"/>
      <c r="JB14" s="385"/>
      <c r="JC14" s="308"/>
      <c r="JF14" s="271"/>
      <c r="JG14" s="271"/>
      <c r="JH14" s="271"/>
      <c r="JI14" s="271"/>
      <c r="JJ14" s="296"/>
      <c r="JK14" s="316"/>
      <c r="JL14" s="271">
        <v>9</v>
      </c>
      <c r="JM14" s="117">
        <f t="shared" si="6"/>
        <v>515024.4896381821</v>
      </c>
      <c r="JN14" s="412">
        <f t="shared" si="1"/>
        <v>461478.18633729563</v>
      </c>
      <c r="JO14" s="271"/>
      <c r="JQ14" s="117">
        <f t="shared" si="4"/>
        <v>52044.395936738816</v>
      </c>
      <c r="JW14" s="117">
        <f t="shared" si="0"/>
        <v>461082.9534250946</v>
      </c>
      <c r="JX14" s="117">
        <f t="shared" si="5"/>
        <v>511317.46290306083</v>
      </c>
      <c r="JY14" s="290" t="s">
        <v>91</v>
      </c>
      <c r="JZ14" s="308" t="s">
        <v>511</v>
      </c>
      <c r="KA14" s="271"/>
      <c r="KI14" s="290" t="s">
        <v>91</v>
      </c>
      <c r="KJ14" s="308"/>
      <c r="KP14"/>
    </row>
    <row r="15" spans="1:302">
      <c r="A15" t="s">
        <v>12</v>
      </c>
      <c r="B15" s="73">
        <v>0</v>
      </c>
      <c r="F15" s="271"/>
      <c r="G15" s="271"/>
      <c r="J15"/>
      <c r="L15" s="88"/>
      <c r="M15" s="88"/>
      <c r="AA15" s="235"/>
      <c r="AB15" s="238"/>
      <c r="AD15" s="89"/>
      <c r="AF15"/>
      <c r="AG15"/>
      <c r="AH15"/>
      <c r="AI15"/>
      <c r="AJ15"/>
      <c r="AN15" s="259" t="s">
        <v>327</v>
      </c>
      <c r="AO15" s="81"/>
      <c r="AP15" s="81"/>
      <c r="BV15" s="82">
        <f ca="1">(C35-0.5*Q35)*OFFSET($R$6,MAX(0,A35-Input!YearsUntilRetirement-1),0)+JQ16</f>
        <v>0</v>
      </c>
      <c r="BW15" s="82">
        <f ca="1">(B35)*OFFSET($AE$6,MAX(0,A35-Input!YearsUntilRetirement-1),0)</f>
        <v>0</v>
      </c>
      <c r="BX15"/>
      <c r="BY15" s="89">
        <f ca="1">OFFSET($R$6,MAX(0,A35-Input!YearsUntilRetirement-1),0)</f>
        <v>0</v>
      </c>
      <c r="BZ15" s="427">
        <f ca="1">((1+OFFSET($L$6,MAX(0,A35-Input!YearsUntilRetirement-1),0))*(1+CE35)-1)*B35*$AB$5</f>
        <v>0</v>
      </c>
      <c r="CA15" s="427">
        <f ca="1">((1+OFFSET($N$6,MAX(0,A35-Input!YearsUntilRetirement-1),0))*(1+CE35)-1)*B35*$AB$5-BZ15</f>
        <v>0</v>
      </c>
      <c r="CB15" s="427">
        <f ca="1">((1+OFFSET($L$6,MAX(0,A35-Input!YearsUntilRetirement-1),0))*(1+CE35)-1)*B35*$AA$5</f>
        <v>-5031.6528962577349</v>
      </c>
      <c r="CC15" s="450">
        <f ca="1">OFFSET($AG$6,MAX(0,A35-Input!YearsUntilRetirement-1),0)*B35*$AC$5+OFFSET($AH$6,MAX(0,A35-Input!YearsUntilRetirement-1),0)*B35*$AD$5</f>
        <v>0</v>
      </c>
      <c r="CD15" s="427">
        <f ca="1">(((1+OFFSET($AC$6,MAX(0,A35-Input!YearsUntilRetirement-1),0))*(1+CE35)-1)*B35*$AC$5)+((1+OFFSET($AD$6,MAX(0,A35-Input!YearsUntilRetirement-1),0))*(1+CE35)-1)*B35*$AD$5-CC15</f>
        <v>0</v>
      </c>
      <c r="CF15"/>
      <c r="CJ15"/>
      <c r="CK15"/>
      <c r="CL15"/>
      <c r="CM15"/>
      <c r="CN15"/>
      <c r="CO15"/>
      <c r="CP15"/>
      <c r="FM15" s="289" t="s">
        <v>201</v>
      </c>
      <c r="FN15" s="382"/>
      <c r="FO15" s="383"/>
      <c r="FP15" s="307"/>
      <c r="FS15" s="296"/>
      <c r="FT15" s="296"/>
      <c r="FU15" s="296"/>
      <c r="FV15" s="296"/>
      <c r="FW15" s="296"/>
      <c r="FX15" s="316"/>
      <c r="FY15" s="296"/>
      <c r="FZ15" s="289" t="s">
        <v>201</v>
      </c>
      <c r="GA15" s="382"/>
      <c r="GB15" s="383"/>
      <c r="GC15" s="307"/>
      <c r="GF15" s="271"/>
      <c r="GG15" s="271"/>
      <c r="GH15" s="271"/>
      <c r="GI15" s="271"/>
      <c r="GJ15" s="296"/>
      <c r="GK15" s="316"/>
      <c r="GL15"/>
      <c r="GM15" s="289" t="s">
        <v>201</v>
      </c>
      <c r="GN15" s="382"/>
      <c r="GO15" s="383"/>
      <c r="GP15" s="307"/>
      <c r="GS15" s="294"/>
      <c r="GT15" s="294"/>
      <c r="GU15" s="294"/>
      <c r="GV15" s="294"/>
      <c r="GW15" s="294"/>
      <c r="GX15" s="314"/>
      <c r="GY15" s="294"/>
      <c r="GZ15" s="289" t="s">
        <v>201</v>
      </c>
      <c r="HA15" s="382"/>
      <c r="HB15" s="383"/>
      <c r="HC15" s="307"/>
      <c r="HF15" s="271"/>
      <c r="HG15" s="271"/>
      <c r="HH15" s="271"/>
      <c r="HI15" s="271"/>
      <c r="HJ15" s="294"/>
      <c r="HK15" s="314"/>
      <c r="HL15" s="271"/>
      <c r="HM15" s="289" t="s">
        <v>201</v>
      </c>
      <c r="HN15" s="382"/>
      <c r="HO15" s="383"/>
      <c r="HP15" s="307"/>
      <c r="HS15" s="294"/>
      <c r="HT15" s="294"/>
      <c r="HU15" s="294"/>
      <c r="HV15" s="294"/>
      <c r="HW15" s="294"/>
      <c r="HX15" s="314"/>
      <c r="HY15" s="294"/>
      <c r="HZ15" s="289" t="s">
        <v>201</v>
      </c>
      <c r="IA15" s="382"/>
      <c r="IB15" s="382"/>
      <c r="IC15" s="286"/>
      <c r="ID15" s="307"/>
      <c r="IF15" s="271"/>
      <c r="IG15" s="271"/>
      <c r="IH15" s="294"/>
      <c r="II15" s="271"/>
      <c r="IJ15" s="294"/>
      <c r="IK15" s="314"/>
      <c r="IL15" s="271"/>
      <c r="IM15" s="289" t="s">
        <v>201</v>
      </c>
      <c r="IN15" s="382"/>
      <c r="IO15" s="383"/>
      <c r="IP15" s="307"/>
      <c r="IS15" s="294"/>
      <c r="IT15" s="294"/>
      <c r="IU15" s="294"/>
      <c r="IV15" s="294"/>
      <c r="IW15" s="294"/>
      <c r="IX15" s="314"/>
      <c r="IY15" s="294"/>
      <c r="IZ15" s="289" t="s">
        <v>201</v>
      </c>
      <c r="JA15" s="382"/>
      <c r="JB15" s="383"/>
      <c r="JC15" s="307"/>
      <c r="JF15" s="271"/>
      <c r="JG15" s="271"/>
      <c r="JH15" s="271"/>
      <c r="JI15" s="271"/>
      <c r="JJ15" s="296"/>
      <c r="JK15" s="316"/>
      <c r="JL15" s="271">
        <v>10</v>
      </c>
      <c r="JM15" s="117">
        <f t="shared" si="6"/>
        <v>559638.84435407387</v>
      </c>
      <c r="JN15" s="412">
        <f t="shared" si="1"/>
        <v>461082.9534250946</v>
      </c>
      <c r="JO15" s="271"/>
      <c r="JQ15" s="117">
        <f t="shared" si="4"/>
        <v>52243.889857084774</v>
      </c>
      <c r="JW15" s="117">
        <f t="shared" si="0"/>
        <v>650358.08157603047</v>
      </c>
      <c r="JX15" s="117">
        <f t="shared" si="5"/>
        <v>650358.08157603047</v>
      </c>
      <c r="JY15" s="289" t="s">
        <v>393</v>
      </c>
      <c r="JZ15" s="343">
        <v>0</v>
      </c>
      <c r="KA15" s="271"/>
      <c r="KI15" s="289" t="s">
        <v>393</v>
      </c>
      <c r="KJ15" s="343"/>
      <c r="KP15"/>
    </row>
    <row r="16" spans="1:302">
      <c r="A16" t="s">
        <v>20</v>
      </c>
      <c r="B16" s="2" t="b">
        <v>0</v>
      </c>
      <c r="F16" s="271"/>
      <c r="G16" s="271"/>
      <c r="J16"/>
      <c r="L16" s="88"/>
      <c r="M16" s="88"/>
      <c r="AA16" s="235"/>
      <c r="AB16" s="238"/>
      <c r="AF16"/>
      <c r="AG16"/>
      <c r="AH16"/>
      <c r="AI16"/>
      <c r="AJ16"/>
      <c r="AN16" s="259" t="s">
        <v>328</v>
      </c>
      <c r="AO16" s="81"/>
      <c r="AP16" s="81"/>
      <c r="BV16" s="82">
        <f ca="1">(C36-0.5*Q36)*OFFSET($R$6,MAX(0,A36-Input!YearsUntilRetirement-1),0)+JQ17</f>
        <v>0</v>
      </c>
      <c r="BW16" s="82">
        <f ca="1">(B36)*OFFSET($AE$6,MAX(0,A36-Input!YearsUntilRetirement-1),0)</f>
        <v>0</v>
      </c>
      <c r="BX16" s="271"/>
      <c r="BY16" s="89">
        <f ca="1">OFFSET($R$6,MAX(0,A36-Input!YearsUntilRetirement-1),0)</f>
        <v>0</v>
      </c>
      <c r="BZ16" s="427">
        <f ca="1">((1+OFFSET($L$6,MAX(0,A36-Input!YearsUntilRetirement-1),0))*(1+CE36)-1)*B36*$AB$5</f>
        <v>0</v>
      </c>
      <c r="CA16" s="427">
        <f ca="1">((1+OFFSET($N$6,MAX(0,A36-Input!YearsUntilRetirement-1),0))*(1+CE36)-1)*B36*$AB$5-BZ16</f>
        <v>0</v>
      </c>
      <c r="CB16" s="427">
        <f ca="1">((1+OFFSET($L$6,MAX(0,A36-Input!YearsUntilRetirement-1),0))*(1+CE36)-1)*B36*$AA$5</f>
        <v>-6700.2363789650144</v>
      </c>
      <c r="CC16" s="450">
        <f ca="1">OFFSET($AG$6,MAX(0,A36-Input!YearsUntilRetirement-1),0)*B36*$AC$5+OFFSET($AH$6,MAX(0,A36-Input!YearsUntilRetirement-1),0)*B36*$AD$5</f>
        <v>0</v>
      </c>
      <c r="CD16" s="427">
        <f ca="1">(((1+OFFSET($AC$6,MAX(0,A36-Input!YearsUntilRetirement-1),0))*(1+CE36)-1)*B36*$AC$5)+((1+OFFSET($AD$6,MAX(0,A36-Input!YearsUntilRetirement-1),0))*(1+CE36)-1)*B36*$AD$5-CC16</f>
        <v>0</v>
      </c>
      <c r="CF16" s="236"/>
      <c r="CJ16"/>
      <c r="CK16"/>
      <c r="CL16"/>
      <c r="CM16"/>
      <c r="CN16"/>
      <c r="CO16"/>
      <c r="CP16"/>
      <c r="FM16" s="289" t="s">
        <v>57</v>
      </c>
      <c r="FN16" s="382"/>
      <c r="FO16" s="383"/>
      <c r="FP16" s="307"/>
      <c r="FS16" s="296"/>
      <c r="FT16" s="296"/>
      <c r="FU16" s="296"/>
      <c r="FV16" s="296"/>
      <c r="FW16" s="296"/>
      <c r="FX16" s="316"/>
      <c r="FY16" s="296"/>
      <c r="FZ16" s="289" t="s">
        <v>57</v>
      </c>
      <c r="GA16" s="382"/>
      <c r="GB16" s="383"/>
      <c r="GC16" s="307"/>
      <c r="GF16" s="271"/>
      <c r="GG16" s="271"/>
      <c r="GH16" s="271"/>
      <c r="GI16" s="271"/>
      <c r="GJ16" s="296"/>
      <c r="GK16" s="316"/>
      <c r="GL16"/>
      <c r="GM16" s="289" t="s">
        <v>57</v>
      </c>
      <c r="GN16" s="382"/>
      <c r="GO16" s="383"/>
      <c r="GP16" s="307"/>
      <c r="GS16" s="297"/>
      <c r="GT16" s="297"/>
      <c r="GU16" s="297"/>
      <c r="GV16" s="297"/>
      <c r="GW16" s="297"/>
      <c r="GX16" s="254"/>
      <c r="GY16" s="297"/>
      <c r="GZ16" s="289" t="s">
        <v>57</v>
      </c>
      <c r="HA16" s="382"/>
      <c r="HB16" s="383"/>
      <c r="HC16" s="307"/>
      <c r="HF16" s="271"/>
      <c r="HG16" s="271"/>
      <c r="HH16" s="271"/>
      <c r="HI16" s="271"/>
      <c r="HJ16" s="297"/>
      <c r="HK16" s="254"/>
      <c r="HL16" s="271"/>
      <c r="HM16" s="289" t="s">
        <v>57</v>
      </c>
      <c r="HN16" s="382"/>
      <c r="HO16" s="383"/>
      <c r="HP16" s="307"/>
      <c r="HS16" s="297"/>
      <c r="HT16" s="297"/>
      <c r="HU16" s="297"/>
      <c r="HV16" s="297"/>
      <c r="HW16" s="297"/>
      <c r="HX16" s="254"/>
      <c r="HY16" s="297"/>
      <c r="HZ16" s="289" t="s">
        <v>57</v>
      </c>
      <c r="IA16" s="382"/>
      <c r="IB16" s="382"/>
      <c r="IC16" s="286"/>
      <c r="ID16" s="307"/>
      <c r="IF16" s="271"/>
      <c r="IG16" s="271"/>
      <c r="IH16" s="297"/>
      <c r="II16" s="271"/>
      <c r="IJ16" s="297"/>
      <c r="IK16" s="254"/>
      <c r="IL16" s="271"/>
      <c r="IM16" s="289" t="s">
        <v>57</v>
      </c>
      <c r="IN16" s="382"/>
      <c r="IO16" s="383"/>
      <c r="IP16" s="307"/>
      <c r="IS16" s="297"/>
      <c r="IT16" s="297"/>
      <c r="IU16" s="297"/>
      <c r="IV16" s="297"/>
      <c r="IW16" s="297"/>
      <c r="IX16" s="254"/>
      <c r="IY16" s="297"/>
      <c r="IZ16" s="289" t="s">
        <v>57</v>
      </c>
      <c r="JA16" s="382"/>
      <c r="JB16" s="383"/>
      <c r="JC16" s="307"/>
      <c r="JF16" s="271"/>
      <c r="JG16" s="271"/>
      <c r="JH16" s="294"/>
      <c r="JI16" s="271"/>
      <c r="JJ16" s="294"/>
      <c r="JK16" s="314"/>
      <c r="JL16" s="271">
        <v>11</v>
      </c>
      <c r="JM16" s="117">
        <f t="shared" si="6"/>
        <v>511317.46290306083</v>
      </c>
      <c r="JN16" s="411">
        <f>JN35+BV35-JS35+JR35-JT35-JU36-S35</f>
        <v>650358.08157603047</v>
      </c>
      <c r="JO16" s="271"/>
      <c r="JQ16" s="117">
        <f t="shared" si="4"/>
        <v>0</v>
      </c>
      <c r="JW16" s="117">
        <f>JN36+BV36-JS36+JR36-JT36-S36</f>
        <v>620669.19835569547</v>
      </c>
      <c r="JX16" s="117">
        <f>JW16+JV36</f>
        <v>620669.19835569547</v>
      </c>
      <c r="JY16" s="289" t="s">
        <v>201</v>
      </c>
      <c r="JZ16" s="342">
        <v>467921</v>
      </c>
      <c r="KA16" s="271"/>
      <c r="KI16" s="289" t="s">
        <v>201</v>
      </c>
      <c r="KJ16" s="342"/>
      <c r="KP16"/>
    </row>
    <row r="17" spans="1:304">
      <c r="A17" t="s">
        <v>74</v>
      </c>
      <c r="B17" s="73">
        <v>0</v>
      </c>
      <c r="F17" s="271"/>
      <c r="G17" s="271"/>
      <c r="J17"/>
      <c r="L17"/>
      <c r="M17"/>
      <c r="AF17"/>
      <c r="AG17"/>
      <c r="AH17"/>
      <c r="AI17"/>
      <c r="AJ17"/>
      <c r="AN17" s="259" t="s">
        <v>329</v>
      </c>
      <c r="AO17" s="81"/>
      <c r="AP17" s="81"/>
      <c r="BV17" s="82">
        <f ca="1">(C37-0.5*Q37)*OFFSET($R$6,MAX(0,A37-Input!YearsUntilRetirement-1),0)+JQ18</f>
        <v>0</v>
      </c>
      <c r="BW17" s="82">
        <f ca="1">(B37)*OFFSET($AE$6,MAX(0,A37-Input!YearsUntilRetirement-1),0)</f>
        <v>0</v>
      </c>
      <c r="BX17" s="271"/>
      <c r="BY17" s="89">
        <f ca="1">OFFSET($R$6,MAX(0,A37-Input!YearsUntilRetirement-1),0)</f>
        <v>0</v>
      </c>
      <c r="BZ17" s="427">
        <f ca="1">((1+OFFSET($L$6,MAX(0,A37-Input!YearsUntilRetirement-1),0))*(1+CE37)-1)*B37*$AB$5</f>
        <v>0</v>
      </c>
      <c r="CA17" s="427">
        <f ca="1">((1+OFFSET($N$6,MAX(0,A37-Input!YearsUntilRetirement-1),0))*(1+CE37)-1)*B37*$AB$5-BZ17</f>
        <v>0</v>
      </c>
      <c r="CB17" s="427">
        <f ca="1">((1+OFFSET($L$6,MAX(0,A37-Input!YearsUntilRetirement-1),0))*(1+CE37)-1)*B37*$AA$5</f>
        <v>-808.87703882029643</v>
      </c>
      <c r="CC17" s="450">
        <f ca="1">OFFSET($AG$6,MAX(0,A37-Input!YearsUntilRetirement-1),0)*B37*$AC$5+OFFSET($AH$6,MAX(0,A37-Input!YearsUntilRetirement-1),0)*B37*$AD$5</f>
        <v>0</v>
      </c>
      <c r="CD17" s="427">
        <f ca="1">(((1+OFFSET($AC$6,MAX(0,A37-Input!YearsUntilRetirement-1),0))*(1+CE37)-1)*B37*$AC$5)+((1+OFFSET($AD$6,MAX(0,A37-Input!YearsUntilRetirement-1),0))*(1+CE37)-1)*B37*$AD$5-CC17</f>
        <v>0</v>
      </c>
      <c r="CF17" s="236"/>
      <c r="CJ17"/>
      <c r="CK17"/>
      <c r="CL17"/>
      <c r="CM17"/>
      <c r="CN17"/>
      <c r="CO17"/>
      <c r="CP17"/>
      <c r="FM17" s="289" t="s">
        <v>375</v>
      </c>
      <c r="FN17" s="382"/>
      <c r="FO17" s="383"/>
      <c r="FP17" s="334"/>
      <c r="FS17" s="294"/>
      <c r="FT17" s="294"/>
      <c r="FU17" s="294"/>
      <c r="FV17" s="294"/>
      <c r="FW17" s="294"/>
      <c r="FX17" s="314"/>
      <c r="FY17" s="294"/>
      <c r="FZ17" s="289" t="s">
        <v>375</v>
      </c>
      <c r="GA17" s="382"/>
      <c r="GB17" s="383"/>
      <c r="GC17" s="334"/>
      <c r="GF17" s="271"/>
      <c r="GG17" s="271"/>
      <c r="GH17" s="271"/>
      <c r="GI17" s="271"/>
      <c r="GJ17" s="294"/>
      <c r="GK17" s="314"/>
      <c r="GL17"/>
      <c r="GM17" s="289" t="s">
        <v>375</v>
      </c>
      <c r="GN17" s="382"/>
      <c r="GO17" s="383"/>
      <c r="GP17" s="334"/>
      <c r="GS17" s="5"/>
      <c r="GT17" s="5"/>
      <c r="GU17" s="5"/>
      <c r="GV17" s="5"/>
      <c r="GW17" s="5"/>
      <c r="GX17" s="254"/>
      <c r="GY17" s="5"/>
      <c r="GZ17" s="289" t="s">
        <v>375</v>
      </c>
      <c r="HA17" s="382"/>
      <c r="HB17" s="383"/>
      <c r="HC17" s="334"/>
      <c r="HF17" s="271"/>
      <c r="HG17" s="271"/>
      <c r="HH17" s="271"/>
      <c r="HI17" s="271"/>
      <c r="HJ17" s="5"/>
      <c r="HK17" s="254"/>
      <c r="HL17" s="271"/>
      <c r="HM17" s="289" t="s">
        <v>375</v>
      </c>
      <c r="HN17" s="382"/>
      <c r="HO17" s="383"/>
      <c r="HP17" s="334"/>
      <c r="HS17" s="5"/>
      <c r="HT17" s="5"/>
      <c r="HU17" s="5"/>
      <c r="HV17" s="5"/>
      <c r="HW17" s="5"/>
      <c r="HX17" s="254"/>
      <c r="HY17" s="5"/>
      <c r="HZ17" s="289" t="s">
        <v>375</v>
      </c>
      <c r="IA17" s="382"/>
      <c r="IB17" s="382"/>
      <c r="IC17" s="286"/>
      <c r="ID17" s="334"/>
      <c r="IF17" s="271"/>
      <c r="IG17" s="271"/>
      <c r="IH17" s="5"/>
      <c r="II17" s="271"/>
      <c r="IJ17" s="5"/>
      <c r="IK17" s="254"/>
      <c r="IL17" s="271"/>
      <c r="IM17" s="289" t="s">
        <v>375</v>
      </c>
      <c r="IN17" s="382"/>
      <c r="IO17" s="383"/>
      <c r="IP17" s="334"/>
      <c r="IS17" s="5"/>
      <c r="IT17" s="5"/>
      <c r="IU17" s="5"/>
      <c r="IV17" s="5"/>
      <c r="IW17" s="5"/>
      <c r="IX17" s="254"/>
      <c r="IY17" s="5"/>
      <c r="IZ17" s="289" t="s">
        <v>375</v>
      </c>
      <c r="JA17" s="382"/>
      <c r="JB17" s="383"/>
      <c r="JC17" s="334"/>
      <c r="JF17" s="271"/>
      <c r="JG17" s="271"/>
      <c r="JH17" s="297"/>
      <c r="JI17" s="271"/>
      <c r="JJ17" s="297"/>
      <c r="JK17" s="254"/>
      <c r="JL17" s="271">
        <v>12</v>
      </c>
      <c r="JM17" s="117">
        <f t="shared" si="6"/>
        <v>650358.08157603047</v>
      </c>
      <c r="JN17" s="412">
        <f>JN36+BV36-JS36+JR36-JT36-JU37-S36</f>
        <v>620669.19835569547</v>
      </c>
      <c r="JO17" s="271"/>
      <c r="JQ17" s="117">
        <f t="shared" si="4"/>
        <v>0</v>
      </c>
      <c r="JW17" s="117">
        <f t="shared" ref="JW17:JW19" si="7">JN37+BV37-JS37+JR37-JT37-S37</f>
        <v>566107.71502333751</v>
      </c>
      <c r="JX17" s="117">
        <f t="shared" si="5"/>
        <v>566107.71502333751</v>
      </c>
      <c r="JY17" s="289" t="s">
        <v>57</v>
      </c>
      <c r="JZ17" s="307">
        <v>10</v>
      </c>
      <c r="KA17" s="271"/>
      <c r="KI17" s="289" t="s">
        <v>57</v>
      </c>
      <c r="KJ17" s="307"/>
      <c r="KP17"/>
    </row>
    <row r="18" spans="1:304">
      <c r="A18" t="s">
        <v>309</v>
      </c>
      <c r="B18" s="117">
        <v>0</v>
      </c>
      <c r="F18" s="271"/>
      <c r="G18" s="271"/>
      <c r="J18"/>
      <c r="K18"/>
      <c r="L18"/>
      <c r="M18"/>
      <c r="AF18"/>
      <c r="AG18"/>
      <c r="AH18"/>
      <c r="AI18"/>
      <c r="AJ18"/>
      <c r="AN18" s="259" t="s">
        <v>330</v>
      </c>
      <c r="AO18" s="81"/>
      <c r="AP18" s="81"/>
      <c r="BW18"/>
      <c r="BX18"/>
      <c r="BY18"/>
      <c r="BZ18" s="2"/>
      <c r="CA18"/>
      <c r="CB18"/>
      <c r="CC18"/>
      <c r="CD18"/>
      <c r="CF18" s="236"/>
      <c r="CJ18"/>
      <c r="CK18"/>
      <c r="CL18"/>
      <c r="CM18"/>
      <c r="CN18"/>
      <c r="CO18"/>
      <c r="CP18"/>
      <c r="FM18" s="289" t="s">
        <v>389</v>
      </c>
      <c r="FN18" s="382"/>
      <c r="FO18" s="383"/>
      <c r="FP18" s="335"/>
      <c r="FS18" s="297"/>
      <c r="FT18" s="297"/>
      <c r="FU18" s="297"/>
      <c r="FV18" s="297"/>
      <c r="FW18" s="297"/>
      <c r="FX18" s="254"/>
      <c r="FY18" s="297"/>
      <c r="FZ18" s="289" t="s">
        <v>389</v>
      </c>
      <c r="GA18" s="382"/>
      <c r="GB18" s="383"/>
      <c r="GC18" s="337"/>
      <c r="GF18" s="271"/>
      <c r="GG18" s="271"/>
      <c r="GH18" s="271"/>
      <c r="GI18" s="271"/>
      <c r="GJ18" s="297"/>
      <c r="GK18" s="254"/>
      <c r="GL18"/>
      <c r="GM18" s="289" t="s">
        <v>389</v>
      </c>
      <c r="GN18" s="382"/>
      <c r="GO18" s="383"/>
      <c r="GP18" s="337"/>
      <c r="GZ18" s="289" t="s">
        <v>389</v>
      </c>
      <c r="HA18" s="382"/>
      <c r="HB18" s="383"/>
      <c r="HC18" s="337"/>
      <c r="HM18" s="289" t="s">
        <v>389</v>
      </c>
      <c r="HN18" s="382"/>
      <c r="HO18" s="383"/>
      <c r="HP18" s="337"/>
      <c r="HZ18" s="289" t="s">
        <v>389</v>
      </c>
      <c r="IA18" s="382"/>
      <c r="IB18" s="382"/>
      <c r="IC18" s="286"/>
      <c r="ID18" s="337"/>
      <c r="IM18" s="289" t="s">
        <v>389</v>
      </c>
      <c r="IN18" s="382"/>
      <c r="IO18" s="383"/>
      <c r="IP18" s="337"/>
      <c r="IZ18" s="289" t="s">
        <v>389</v>
      </c>
      <c r="JA18" s="382"/>
      <c r="JB18" s="383"/>
      <c r="JC18" s="337"/>
      <c r="JG18" s="271"/>
      <c r="JH18" s="5"/>
      <c r="JI18" s="271"/>
      <c r="JJ18" s="5"/>
      <c r="JK18" s="254"/>
      <c r="JL18" s="271">
        <v>13</v>
      </c>
      <c r="JM18" s="117">
        <f t="shared" si="6"/>
        <v>620669.19835569547</v>
      </c>
      <c r="JN18" s="412">
        <f t="shared" ref="JN18:JN19" si="8">JN37+BV37-JS37+JR37-JT37-JU38-S37</f>
        <v>566107.71502333751</v>
      </c>
      <c r="JO18" s="271"/>
      <c r="JQ18" s="117">
        <f t="shared" si="4"/>
        <v>0</v>
      </c>
      <c r="JW18" s="117">
        <f t="shared" si="7"/>
        <v>586954.96889447793</v>
      </c>
      <c r="JX18" s="117">
        <f t="shared" si="5"/>
        <v>586954.96889447793</v>
      </c>
      <c r="JY18" s="289" t="s">
        <v>375</v>
      </c>
      <c r="JZ18" s="334">
        <v>0</v>
      </c>
      <c r="KA18" s="271"/>
      <c r="KI18" s="289" t="s">
        <v>375</v>
      </c>
      <c r="KJ18" s="334"/>
      <c r="KP18"/>
    </row>
    <row r="19" spans="1:304">
      <c r="A19" s="49" t="s">
        <v>11</v>
      </c>
      <c r="B19" s="1">
        <v>42486</v>
      </c>
      <c r="D19" s="44" t="s">
        <v>383</v>
      </c>
      <c r="E19" s="322">
        <f ca="1">Input!ValuationDate</f>
        <v>42696</v>
      </c>
      <c r="F19" s="44"/>
      <c r="G19" s="44"/>
      <c r="J19"/>
      <c r="K19"/>
      <c r="L19"/>
      <c r="M19"/>
      <c r="AF19"/>
      <c r="AG19"/>
      <c r="AH19"/>
      <c r="AI19"/>
      <c r="AJ19"/>
      <c r="BY19" s="237"/>
      <c r="BZ19" s="2"/>
      <c r="CF19" s="236"/>
      <c r="CJ19"/>
      <c r="CK19"/>
      <c r="CL19"/>
      <c r="CM19"/>
      <c r="CN19"/>
      <c r="CO19"/>
      <c r="CP19"/>
      <c r="FM19" s="289" t="s">
        <v>390</v>
      </c>
      <c r="FN19" s="382"/>
      <c r="FO19" s="383"/>
      <c r="FP19" s="343"/>
      <c r="FS19" s="5"/>
      <c r="FT19" s="5"/>
      <c r="FU19" s="5"/>
      <c r="FV19" s="5"/>
      <c r="FW19" s="5"/>
      <c r="FX19" s="254"/>
      <c r="FY19" s="5"/>
      <c r="FZ19" s="289" t="s">
        <v>390</v>
      </c>
      <c r="GA19" s="382"/>
      <c r="GB19" s="383"/>
      <c r="GC19" s="343"/>
      <c r="GF19" s="271"/>
      <c r="GG19" s="271"/>
      <c r="GH19" s="271"/>
      <c r="GI19" s="271"/>
      <c r="GJ19" s="5"/>
      <c r="GK19" s="254"/>
      <c r="GL19"/>
      <c r="GM19" s="289" t="s">
        <v>390</v>
      </c>
      <c r="GN19" s="382"/>
      <c r="GO19" s="383"/>
      <c r="GP19" s="343"/>
      <c r="GZ19" s="289" t="s">
        <v>390</v>
      </c>
      <c r="HA19" s="382"/>
      <c r="HB19" s="383"/>
      <c r="HC19" s="343"/>
      <c r="HM19" s="289" t="s">
        <v>390</v>
      </c>
      <c r="HN19" s="382"/>
      <c r="HO19" s="383"/>
      <c r="HP19" s="343"/>
      <c r="HZ19" s="289" t="s">
        <v>390</v>
      </c>
      <c r="IA19" s="382"/>
      <c r="IB19" s="382"/>
      <c r="IC19" s="286"/>
      <c r="ID19" s="343"/>
      <c r="IM19" s="289" t="s">
        <v>390</v>
      </c>
      <c r="IN19" s="382"/>
      <c r="IO19" s="383"/>
      <c r="IP19" s="343"/>
      <c r="IZ19" s="289" t="s">
        <v>390</v>
      </c>
      <c r="JA19" s="382"/>
      <c r="JB19" s="383"/>
      <c r="JC19" s="343"/>
      <c r="JL19" s="271">
        <v>14</v>
      </c>
      <c r="JM19" s="117">
        <f t="shared" si="6"/>
        <v>566107.71502333751</v>
      </c>
      <c r="JN19" s="412">
        <f t="shared" si="8"/>
        <v>586954.96889447793</v>
      </c>
      <c r="JO19" s="271"/>
      <c r="JQ19" s="117">
        <f t="shared" si="4"/>
        <v>0</v>
      </c>
      <c r="JW19" s="117">
        <f t="shared" si="7"/>
        <v>564242.56471199857</v>
      </c>
      <c r="JX19" s="117">
        <f t="shared" si="5"/>
        <v>564242.56471199857</v>
      </c>
      <c r="JY19" s="289" t="s">
        <v>389</v>
      </c>
      <c r="JZ19" s="342">
        <v>0</v>
      </c>
      <c r="KA19" s="271"/>
      <c r="KI19" s="289" t="s">
        <v>389</v>
      </c>
      <c r="KJ19" s="342"/>
      <c r="KP19"/>
    </row>
    <row r="20" spans="1:304" ht="15.75" thickBot="1">
      <c r="B20" s="2"/>
      <c r="F20" s="271"/>
      <c r="G20" s="271"/>
      <c r="J20"/>
      <c r="K20"/>
      <c r="L20"/>
      <c r="M20"/>
      <c r="AC20" s="262" t="s">
        <v>529</v>
      </c>
      <c r="AD20" s="88">
        <v>0</v>
      </c>
      <c r="AF20"/>
      <c r="AG20"/>
      <c r="AH20"/>
      <c r="AI20"/>
      <c r="AJ20"/>
      <c r="BW20"/>
      <c r="BX20"/>
      <c r="BY20"/>
      <c r="BZ20" s="2"/>
      <c r="CA20"/>
      <c r="CB20"/>
      <c r="CC20"/>
      <c r="CD20"/>
      <c r="CF20" s="236"/>
      <c r="CJ20"/>
      <c r="CK20"/>
      <c r="CL20"/>
      <c r="CM20"/>
      <c r="CN20"/>
      <c r="CO20"/>
      <c r="CP20"/>
      <c r="FM20" s="292" t="s">
        <v>409</v>
      </c>
      <c r="FN20" s="386"/>
      <c r="FO20" s="387"/>
      <c r="FP20" s="336"/>
      <c r="FS20" s="271"/>
      <c r="FT20" s="271"/>
      <c r="FU20" s="271"/>
      <c r="FV20" s="271"/>
      <c r="FW20" s="271"/>
      <c r="FY20" s="5"/>
      <c r="FZ20" s="292" t="s">
        <v>409</v>
      </c>
      <c r="GA20" s="386"/>
      <c r="GB20" s="387"/>
      <c r="GC20" s="336"/>
      <c r="GF20" s="271"/>
      <c r="GG20" s="271"/>
      <c r="GH20" s="271"/>
      <c r="GI20" s="271"/>
      <c r="GJ20" s="271"/>
      <c r="GL20" s="5"/>
      <c r="GM20" s="292" t="s">
        <v>409</v>
      </c>
      <c r="GN20" s="386"/>
      <c r="GO20" s="387"/>
      <c r="GP20" s="336"/>
      <c r="GS20" s="271"/>
      <c r="GT20" s="271"/>
      <c r="GU20" s="271"/>
      <c r="GV20" s="271"/>
      <c r="GW20" s="271"/>
      <c r="GY20" s="5"/>
      <c r="GZ20" s="292" t="s">
        <v>409</v>
      </c>
      <c r="HA20" s="386"/>
      <c r="HB20" s="387"/>
      <c r="HC20" s="336"/>
      <c r="HF20" s="271"/>
      <c r="HG20" s="271"/>
      <c r="HH20" s="271"/>
      <c r="HI20" s="271"/>
      <c r="HJ20" s="271"/>
      <c r="HL20" s="5"/>
      <c r="HM20" s="292" t="s">
        <v>409</v>
      </c>
      <c r="HN20" s="386"/>
      <c r="HO20" s="387"/>
      <c r="HP20" s="336"/>
      <c r="HS20"/>
      <c r="HT20" s="271"/>
      <c r="HU20" s="271"/>
      <c r="HV20" s="271"/>
      <c r="HW20" s="271"/>
      <c r="HY20"/>
      <c r="HZ20" s="292" t="s">
        <v>409</v>
      </c>
      <c r="IA20" s="386"/>
      <c r="IB20" s="386"/>
      <c r="IC20" s="293"/>
      <c r="ID20" s="336"/>
      <c r="IF20" s="271"/>
      <c r="IG20" s="271"/>
      <c r="IH20" s="271"/>
      <c r="II20" s="271"/>
      <c r="IJ20" s="271"/>
      <c r="IL20" s="5"/>
      <c r="IM20" s="292" t="s">
        <v>409</v>
      </c>
      <c r="IN20" s="386"/>
      <c r="IO20" s="387"/>
      <c r="IP20" s="336"/>
      <c r="IS20" s="271"/>
      <c r="IT20" s="271"/>
      <c r="IU20" s="271"/>
      <c r="IV20" s="271"/>
      <c r="IW20" s="271"/>
      <c r="IY20" s="5"/>
      <c r="IZ20" s="292" t="s">
        <v>409</v>
      </c>
      <c r="JA20" s="386"/>
      <c r="JB20" s="387"/>
      <c r="JC20" s="336"/>
      <c r="JF20" s="271"/>
      <c r="JY20" s="289" t="s">
        <v>390</v>
      </c>
      <c r="JZ20" s="334">
        <v>0</v>
      </c>
      <c r="KA20" s="271"/>
      <c r="KI20" s="289" t="s">
        <v>390</v>
      </c>
      <c r="KJ20" s="334"/>
      <c r="KP20"/>
    </row>
    <row r="21" spans="1:304" ht="15.75" thickBot="1">
      <c r="A21" t="s">
        <v>66</v>
      </c>
      <c r="B21" s="3">
        <v>26</v>
      </c>
      <c r="D21" s="271" t="s">
        <v>436</v>
      </c>
      <c r="E21" s="2"/>
      <c r="F21" s="271"/>
      <c r="G21" s="271"/>
      <c r="J21"/>
      <c r="K21"/>
      <c r="L21"/>
      <c r="M21"/>
      <c r="R21" s="19"/>
      <c r="S21" s="19"/>
      <c r="T21" s="273"/>
      <c r="U21" s="273"/>
      <c r="V21" s="273"/>
      <c r="W21" s="273"/>
      <c r="AF21"/>
      <c r="AG21"/>
      <c r="AH21"/>
      <c r="AI21"/>
      <c r="AJ21"/>
      <c r="AL21" s="117"/>
      <c r="AQ21" s="2"/>
      <c r="AV21"/>
      <c r="BW21"/>
      <c r="BX21"/>
      <c r="BY21" s="2"/>
      <c r="BZ21" s="77"/>
      <c r="CA21"/>
      <c r="CB21" s="117"/>
      <c r="CC21" s="82"/>
      <c r="CD21" s="82"/>
      <c r="CF21"/>
      <c r="CJ21"/>
      <c r="CK21"/>
      <c r="CL21"/>
      <c r="CM21"/>
      <c r="CN21"/>
      <c r="CO21"/>
      <c r="CP21"/>
      <c r="DA21" s="104"/>
      <c r="DB21"/>
      <c r="DF21" s="104"/>
      <c r="DG21"/>
      <c r="DK21" s="104"/>
      <c r="DL21"/>
      <c r="EF21" s="104"/>
      <c r="EG21"/>
      <c r="EK21" s="104"/>
      <c r="EL21"/>
      <c r="EP21" s="104"/>
      <c r="EQ21"/>
      <c r="IP21" s="304"/>
      <c r="IQ21" s="273"/>
      <c r="JB21" s="396"/>
      <c r="JC21" s="273"/>
      <c r="JG21" s="271"/>
      <c r="JH21" s="271"/>
      <c r="JI21" s="271"/>
      <c r="JJ21" s="271"/>
      <c r="JL21" s="5"/>
      <c r="JQ21" s="117"/>
      <c r="JR21"/>
      <c r="JS21" s="271"/>
      <c r="JY21" s="292" t="s">
        <v>455</v>
      </c>
      <c r="JZ21" s="407" t="b">
        <v>0</v>
      </c>
      <c r="KA21" s="271"/>
      <c r="KB21"/>
      <c r="KI21" s="292" t="s">
        <v>455</v>
      </c>
      <c r="KJ21" s="408"/>
      <c r="KP21"/>
    </row>
    <row r="22" spans="1:304" ht="15.75">
      <c r="C22" s="81"/>
      <c r="D22" s="81"/>
      <c r="E22" s="81"/>
      <c r="F22" s="81"/>
      <c r="G22" s="81"/>
      <c r="H22" s="81"/>
      <c r="I22" s="81"/>
      <c r="J22"/>
      <c r="K22"/>
      <c r="L22"/>
      <c r="M22"/>
      <c r="P22" s="82"/>
      <c r="R22" s="81"/>
      <c r="T22" s="81"/>
      <c r="U22" s="81"/>
      <c r="V22" s="81"/>
      <c r="W22" s="81"/>
      <c r="AB22" s="36" t="s">
        <v>15</v>
      </c>
      <c r="AC22" s="9"/>
      <c r="AD22" s="9"/>
      <c r="AE22" s="9"/>
      <c r="AF22" s="9"/>
      <c r="AG22" s="9"/>
      <c r="AH22" s="9"/>
      <c r="AI22" s="9"/>
      <c r="AJ22" s="9"/>
      <c r="AK22" s="9"/>
      <c r="AL22" s="9"/>
      <c r="AM22" s="9"/>
      <c r="AN22" s="9"/>
      <c r="AO22" s="9"/>
      <c r="AP22" s="9"/>
      <c r="AQ22" s="2"/>
      <c r="AV22"/>
      <c r="BW22"/>
      <c r="BX22" s="19"/>
      <c r="BY22" s="2"/>
      <c r="BZ22" t="s">
        <v>224</v>
      </c>
      <c r="CA22"/>
      <c r="CB22" s="118"/>
      <c r="CC22"/>
      <c r="CD22"/>
      <c r="CF22"/>
      <c r="CJ22"/>
      <c r="CK22"/>
      <c r="CL22"/>
      <c r="CM22"/>
      <c r="CN22"/>
      <c r="CO22"/>
      <c r="CP22"/>
      <c r="DA22" s="104"/>
      <c r="DB22"/>
      <c r="DF22" s="104"/>
      <c r="DG22"/>
      <c r="DK22" s="104"/>
      <c r="DL22"/>
      <c r="EF22" s="104"/>
      <c r="EG22"/>
      <c r="EK22" s="104"/>
      <c r="EL22"/>
      <c r="EP22" s="104"/>
      <c r="EQ22"/>
      <c r="FM22" s="299" t="s">
        <v>6</v>
      </c>
      <c r="FN22" s="388"/>
      <c r="FO22" s="388"/>
      <c r="FP22" s="104"/>
      <c r="FQ22"/>
      <c r="FR22"/>
      <c r="FS22" s="271"/>
      <c r="FT22" s="271"/>
      <c r="FU22" s="271"/>
      <c r="FV22" s="271"/>
      <c r="FW22" s="271"/>
      <c r="FY22" s="5"/>
      <c r="FZ22" s="271"/>
      <c r="GC22"/>
      <c r="GD22"/>
      <c r="GE22" s="271"/>
      <c r="GF22" s="271"/>
      <c r="GG22" s="271"/>
      <c r="GH22" s="271"/>
      <c r="GI22" s="271"/>
      <c r="GJ22" s="271"/>
      <c r="GL22" s="5"/>
      <c r="GM22" s="104"/>
      <c r="GP22" s="104"/>
      <c r="GQ22" s="271"/>
      <c r="GR22" s="271"/>
      <c r="GS22" s="271"/>
      <c r="GT22" s="271"/>
      <c r="GU22" s="271"/>
      <c r="GV22" s="271"/>
      <c r="GW22" s="271"/>
      <c r="GY22" s="5"/>
      <c r="GZ22" s="271"/>
      <c r="HC22" s="271"/>
      <c r="HD22" s="271"/>
      <c r="HE22" s="271"/>
      <c r="HF22" s="271"/>
      <c r="HG22" s="271"/>
      <c r="HH22" s="271"/>
      <c r="HI22" s="271"/>
      <c r="HJ22" s="271"/>
      <c r="HL22" s="5"/>
      <c r="HM22" s="299" t="s">
        <v>7</v>
      </c>
      <c r="HN22" s="395"/>
      <c r="HO22" s="395"/>
      <c r="HP22"/>
      <c r="HQ22"/>
      <c r="HR22" s="104"/>
      <c r="HS22"/>
      <c r="HT22" s="271"/>
      <c r="HU22" s="271"/>
      <c r="HV22" s="271"/>
      <c r="HW22" s="271"/>
      <c r="HY22"/>
      <c r="HZ22" s="271"/>
      <c r="IC22" s="271"/>
      <c r="ID22" s="271"/>
      <c r="IE22" s="271"/>
      <c r="IF22" s="271"/>
      <c r="IG22" s="271"/>
      <c r="IH22" s="271"/>
      <c r="II22" s="271"/>
      <c r="IJ22" s="271"/>
      <c r="IL22" s="5"/>
      <c r="IM22" s="104"/>
      <c r="IP22" s="104"/>
      <c r="IQ22" s="271"/>
      <c r="IR22" s="271"/>
      <c r="IS22" s="271"/>
      <c r="IT22" s="271"/>
      <c r="IU22" s="271"/>
      <c r="IV22" s="271"/>
      <c r="IW22" s="271"/>
      <c r="IY22" s="5"/>
      <c r="IZ22" s="271"/>
      <c r="JC22" s="271"/>
      <c r="JD22" s="271"/>
      <c r="JE22" s="271"/>
      <c r="JF22" s="271"/>
      <c r="JG22" s="271"/>
      <c r="JH22" s="271"/>
      <c r="JI22" s="271"/>
      <c r="JJ22" s="271"/>
      <c r="JL22" s="5"/>
      <c r="JQ22" s="117"/>
      <c r="JR22"/>
      <c r="JS22" s="271"/>
      <c r="JZ22" s="271"/>
      <c r="KA22" s="271"/>
      <c r="KI22"/>
      <c r="KJ22" s="271"/>
      <c r="KP22" s="271"/>
    </row>
    <row r="23" spans="1:304" ht="15.75">
      <c r="B23" s="34" t="s">
        <v>18</v>
      </c>
      <c r="C23" s="34"/>
      <c r="D23" s="34"/>
      <c r="E23" s="34"/>
      <c r="F23" s="34"/>
      <c r="G23" s="34"/>
      <c r="H23" s="34"/>
      <c r="I23" s="34"/>
      <c r="J23" s="34"/>
      <c r="K23" s="34"/>
      <c r="L23" s="35" t="s">
        <v>77</v>
      </c>
      <c r="M23" s="35"/>
      <c r="N23" s="72" t="s">
        <v>401</v>
      </c>
      <c r="O23" s="72"/>
      <c r="P23" s="72"/>
      <c r="Q23" s="72"/>
      <c r="R23" s="72"/>
      <c r="S23" s="72"/>
      <c r="T23" s="39" t="s">
        <v>378</v>
      </c>
      <c r="U23" s="39"/>
      <c r="V23" s="39"/>
      <c r="W23" s="39"/>
      <c r="X23" s="83" t="s">
        <v>95</v>
      </c>
      <c r="Y23" s="83"/>
      <c r="Z23" s="83"/>
      <c r="AA23" s="83"/>
      <c r="AB23" s="13" t="s">
        <v>23</v>
      </c>
      <c r="AC23" s="13" t="s">
        <v>21</v>
      </c>
      <c r="AD23" s="14"/>
      <c r="AE23" s="14"/>
      <c r="AF23" s="14"/>
      <c r="AG23" s="14"/>
      <c r="AH23" s="14"/>
      <c r="AI23" s="14"/>
      <c r="AJ23" s="14"/>
      <c r="AK23" s="14"/>
      <c r="AL23" s="14"/>
      <c r="AM23" s="37" t="s">
        <v>22</v>
      </c>
      <c r="AN23" s="37"/>
      <c r="AO23" s="37"/>
      <c r="AP23" s="36"/>
      <c r="AQ23" s="46" t="s">
        <v>24</v>
      </c>
      <c r="AR23" s="46"/>
      <c r="AS23" s="46"/>
      <c r="AT23" s="46"/>
      <c r="AU23" s="46"/>
      <c r="AV23" s="38"/>
      <c r="AW23" s="38"/>
      <c r="AX23" s="38"/>
      <c r="AY23" s="38"/>
      <c r="AZ23" s="38"/>
      <c r="BA23" s="38"/>
      <c r="BB23" s="72" t="s">
        <v>227</v>
      </c>
      <c r="BC23" s="72"/>
      <c r="BD23" s="72"/>
      <c r="BE23" s="72"/>
      <c r="BF23" s="72"/>
      <c r="BG23" s="72"/>
      <c r="BH23" s="72"/>
      <c r="BI23" s="72"/>
      <c r="BJ23" s="72"/>
      <c r="BK23" s="72"/>
      <c r="BL23" s="72" t="s">
        <v>228</v>
      </c>
      <c r="BM23" s="72"/>
      <c r="BN23" s="72"/>
      <c r="BO23" s="72"/>
      <c r="BP23" s="72"/>
      <c r="BQ23" s="72"/>
      <c r="BR23" s="72"/>
      <c r="BS23" s="72"/>
      <c r="BT23" s="72"/>
      <c r="BU23" s="72"/>
      <c r="BV23" s="39" t="s">
        <v>152</v>
      </c>
      <c r="BW23" s="39"/>
      <c r="BX23" s="39"/>
      <c r="BY23" s="47"/>
      <c r="BZ23" s="39" t="s">
        <v>153</v>
      </c>
      <c r="CA23" s="39"/>
      <c r="CB23" s="39"/>
      <c r="CC23" s="39"/>
      <c r="CD23" s="39"/>
      <c r="CE23" s="401"/>
      <c r="CF23" s="40" t="s">
        <v>26</v>
      </c>
      <c r="CG23" s="40"/>
      <c r="CH23" s="40"/>
      <c r="CI23" s="35" t="s">
        <v>17</v>
      </c>
      <c r="CJ23" s="35"/>
      <c r="CK23" s="35"/>
      <c r="CL23" s="35"/>
      <c r="CM23" s="35"/>
      <c r="CN23" s="35"/>
      <c r="CO23" s="35"/>
      <c r="CP23"/>
      <c r="DA23" s="107" t="s">
        <v>129</v>
      </c>
      <c r="DB23" s="100"/>
      <c r="DC23" s="100"/>
      <c r="DD23" s="100"/>
      <c r="DE23" s="100"/>
      <c r="DF23" s="107"/>
      <c r="DG23" s="100"/>
      <c r="DH23" s="100"/>
      <c r="DI23" s="100"/>
      <c r="DJ23" s="100"/>
      <c r="DK23" s="107"/>
      <c r="DL23" s="100"/>
      <c r="DM23" s="100"/>
      <c r="DN23" s="100"/>
      <c r="DO23" s="100"/>
      <c r="DP23" s="100"/>
      <c r="DQ23" s="100"/>
      <c r="DR23" s="100"/>
      <c r="DS23" s="100"/>
      <c r="DT23" s="100"/>
      <c r="DU23" s="100"/>
      <c r="DV23" s="100"/>
      <c r="DW23" s="100"/>
      <c r="DX23" s="100"/>
      <c r="DY23" s="100"/>
      <c r="DZ23" s="100"/>
      <c r="EA23" s="100"/>
      <c r="EB23" s="100"/>
      <c r="EC23" s="100"/>
      <c r="ED23" s="100"/>
      <c r="EF23" s="110" t="s">
        <v>136</v>
      </c>
      <c r="EG23" s="100"/>
      <c r="EH23" s="100"/>
      <c r="EI23" s="100"/>
      <c r="EJ23" s="100"/>
      <c r="EK23" s="107"/>
      <c r="EL23" s="100"/>
      <c r="EM23" s="100"/>
      <c r="EN23" s="100"/>
      <c r="EO23" s="100"/>
      <c r="EP23" s="107"/>
      <c r="EQ23" s="100"/>
      <c r="ER23" s="100"/>
      <c r="ES23" s="100"/>
      <c r="ET23" s="100"/>
      <c r="EU23" s="100"/>
      <c r="EV23" s="100"/>
      <c r="EW23" s="100"/>
      <c r="EX23" s="100"/>
      <c r="EY23" s="100"/>
      <c r="EZ23" s="100"/>
      <c r="FA23" s="100"/>
      <c r="FB23" s="100"/>
      <c r="FC23" s="100"/>
      <c r="FD23" s="100"/>
      <c r="FE23" s="100"/>
      <c r="FF23" s="100"/>
      <c r="FG23" s="100"/>
      <c r="FH23" s="100"/>
      <c r="FI23" s="100"/>
      <c r="FJ23" s="5"/>
      <c r="FK23" s="391" t="s">
        <v>75</v>
      </c>
      <c r="FM23" s="124" t="s">
        <v>205</v>
      </c>
      <c r="FN23" s="389"/>
      <c r="FO23" s="389"/>
      <c r="FP23" s="124"/>
      <c r="FQ23" s="96"/>
      <c r="FR23" s="96"/>
      <c r="FS23" s="96"/>
      <c r="FT23" s="96"/>
      <c r="FU23" s="96"/>
      <c r="FV23" s="96"/>
      <c r="FW23" s="96"/>
      <c r="FX23" s="317"/>
      <c r="FY23" s="5"/>
      <c r="FZ23" s="123" t="s">
        <v>206</v>
      </c>
      <c r="GA23" s="389"/>
      <c r="GB23" s="389"/>
      <c r="GC23" s="96"/>
      <c r="GD23" s="96"/>
      <c r="GE23" s="96"/>
      <c r="GF23" s="96"/>
      <c r="GG23" s="96"/>
      <c r="GH23" s="96"/>
      <c r="GI23" s="96"/>
      <c r="GJ23" s="96"/>
      <c r="GK23" s="317"/>
      <c r="GL23" s="5"/>
      <c r="GM23" s="124" t="s">
        <v>207</v>
      </c>
      <c r="GN23" s="389"/>
      <c r="GO23" s="389"/>
      <c r="GP23" s="124"/>
      <c r="GQ23" s="96"/>
      <c r="GR23" s="96"/>
      <c r="GS23" s="96"/>
      <c r="GT23" s="96"/>
      <c r="GU23" s="96"/>
      <c r="GV23" s="96"/>
      <c r="GW23" s="96"/>
      <c r="GX23" s="317"/>
      <c r="GY23" s="5"/>
      <c r="GZ23" s="123" t="s">
        <v>359</v>
      </c>
      <c r="HA23" s="389"/>
      <c r="HB23" s="389"/>
      <c r="HC23" s="96"/>
      <c r="HD23" s="96"/>
      <c r="HE23" s="96"/>
      <c r="HF23" s="96"/>
      <c r="HG23" s="96"/>
      <c r="HH23" s="96"/>
      <c r="HI23" s="96"/>
      <c r="HJ23" s="96"/>
      <c r="HK23" s="317"/>
      <c r="HL23" s="5"/>
      <c r="HM23" s="123" t="s">
        <v>205</v>
      </c>
      <c r="HN23" s="389"/>
      <c r="HO23" s="389"/>
      <c r="HP23" s="96"/>
      <c r="HQ23" s="96"/>
      <c r="HR23" s="96"/>
      <c r="HS23" s="96"/>
      <c r="HT23" s="96"/>
      <c r="HU23" s="96"/>
      <c r="HV23" s="96"/>
      <c r="HW23" s="96"/>
      <c r="HX23" s="317"/>
      <c r="HY23"/>
      <c r="HZ23" s="123" t="s">
        <v>206</v>
      </c>
      <c r="IA23" s="389"/>
      <c r="IB23" s="389"/>
      <c r="IC23" s="96"/>
      <c r="ID23" s="96"/>
      <c r="IE23" s="96"/>
      <c r="IF23" s="96"/>
      <c r="IG23" s="96"/>
      <c r="IH23" s="96"/>
      <c r="II23" s="96"/>
      <c r="IJ23" s="96"/>
      <c r="IK23" s="317"/>
      <c r="IL23" s="5"/>
      <c r="IM23" s="124" t="s">
        <v>207</v>
      </c>
      <c r="IN23" s="389"/>
      <c r="IO23" s="389"/>
      <c r="IP23" s="124"/>
      <c r="IQ23" s="96"/>
      <c r="IR23" s="96"/>
      <c r="IS23" s="96"/>
      <c r="IT23" s="96"/>
      <c r="IU23" s="96"/>
      <c r="IV23" s="96"/>
      <c r="IW23" s="96"/>
      <c r="IX23" s="317"/>
      <c r="IY23" s="5"/>
      <c r="IZ23" s="123" t="s">
        <v>359</v>
      </c>
      <c r="JA23" s="389"/>
      <c r="JB23" s="389"/>
      <c r="JC23" s="96"/>
      <c r="JD23" s="96"/>
      <c r="JE23" s="96"/>
      <c r="JF23" s="96"/>
      <c r="JG23" s="96"/>
      <c r="JH23" s="96"/>
      <c r="JI23" s="96"/>
      <c r="JJ23" s="96"/>
      <c r="JK23" s="317"/>
      <c r="JL23" s="5"/>
      <c r="JM23" s="172" t="s">
        <v>405</v>
      </c>
      <c r="JN23" s="172"/>
      <c r="JO23" s="171"/>
      <c r="JP23" s="171"/>
      <c r="JQ23" s="175"/>
      <c r="JR23" s="171"/>
      <c r="JS23" s="171"/>
      <c r="JT23" s="175"/>
      <c r="JU23" s="171"/>
      <c r="JV23" s="171"/>
      <c r="JW23" s="171"/>
      <c r="JX23" s="171"/>
      <c r="JY23" s="504" t="s">
        <v>205</v>
      </c>
      <c r="JZ23" s="362"/>
      <c r="KA23" s="362"/>
      <c r="KB23" s="324"/>
      <c r="KC23" s="178"/>
      <c r="KD23" s="178"/>
      <c r="KE23" s="344"/>
      <c r="KF23" s="178"/>
      <c r="KG23" s="178"/>
      <c r="KH23" s="178"/>
      <c r="KI23" s="504" t="s">
        <v>206</v>
      </c>
      <c r="KJ23" s="362"/>
      <c r="KK23" s="373"/>
      <c r="KL23" s="178"/>
      <c r="KM23" s="178"/>
      <c r="KN23" s="178"/>
      <c r="KO23" s="344"/>
      <c r="KP23" s="178"/>
      <c r="KQ23" s="178"/>
      <c r="KR23" s="178"/>
    </row>
    <row r="24" spans="1:304" s="2" customFormat="1" ht="15" customHeight="1">
      <c r="A24" s="41"/>
      <c r="B24" s="41" t="s">
        <v>14</v>
      </c>
      <c r="C24" s="41" t="s">
        <v>27</v>
      </c>
      <c r="D24" s="41" t="s">
        <v>68</v>
      </c>
      <c r="E24" s="41" t="s">
        <v>69</v>
      </c>
      <c r="F24" s="41" t="s">
        <v>68</v>
      </c>
      <c r="G24" s="41" t="s">
        <v>364</v>
      </c>
      <c r="H24" s="41" t="s">
        <v>68</v>
      </c>
      <c r="I24" s="41" t="s">
        <v>69</v>
      </c>
      <c r="J24" s="41" t="s">
        <v>68</v>
      </c>
      <c r="K24" s="41" t="s">
        <v>69</v>
      </c>
      <c r="L24" s="41" t="s">
        <v>78</v>
      </c>
      <c r="M24" s="41" t="s">
        <v>127</v>
      </c>
      <c r="N24" s="41" t="s">
        <v>28</v>
      </c>
      <c r="O24" s="41" t="s">
        <v>85</v>
      </c>
      <c r="P24" s="41" t="s">
        <v>82</v>
      </c>
      <c r="Q24" s="41" t="s">
        <v>72</v>
      </c>
      <c r="R24" s="41" t="s">
        <v>402</v>
      </c>
      <c r="S24" s="41" t="s">
        <v>87</v>
      </c>
      <c r="T24" s="41" t="s">
        <v>369</v>
      </c>
      <c r="U24" s="41" t="s">
        <v>370</v>
      </c>
      <c r="V24" s="41" t="s">
        <v>375</v>
      </c>
      <c r="W24" s="41" t="s">
        <v>376</v>
      </c>
      <c r="X24" s="41" t="s">
        <v>97</v>
      </c>
      <c r="Y24" s="41" t="s">
        <v>96</v>
      </c>
      <c r="Z24" s="41" t="s">
        <v>27</v>
      </c>
      <c r="AA24" s="41" t="s">
        <v>446</v>
      </c>
      <c r="AB24" s="41" t="s">
        <v>28</v>
      </c>
      <c r="AC24" s="41" t="s">
        <v>109</v>
      </c>
      <c r="AD24" s="41" t="s">
        <v>110</v>
      </c>
      <c r="AE24" s="41" t="s">
        <v>144</v>
      </c>
      <c r="AF24" s="41" t="s">
        <v>269</v>
      </c>
      <c r="AG24" s="41" t="s">
        <v>269</v>
      </c>
      <c r="AH24" s="41" t="s">
        <v>246</v>
      </c>
      <c r="AI24" s="41" t="s">
        <v>246</v>
      </c>
      <c r="AJ24" s="41" t="s">
        <v>111</v>
      </c>
      <c r="AK24" s="41" t="s">
        <v>112</v>
      </c>
      <c r="AL24" s="41" t="s">
        <v>2</v>
      </c>
      <c r="AM24" s="41" t="s">
        <v>22</v>
      </c>
      <c r="AN24" s="41" t="s">
        <v>112</v>
      </c>
      <c r="AO24" s="41" t="s">
        <v>113</v>
      </c>
      <c r="AP24" s="41" t="s">
        <v>114</v>
      </c>
      <c r="AQ24" s="41" t="s">
        <v>68</v>
      </c>
      <c r="AR24" s="41"/>
      <c r="AS24" s="41"/>
      <c r="AT24" s="41"/>
      <c r="AU24" s="41"/>
      <c r="AV24" s="41" t="s">
        <v>69</v>
      </c>
      <c r="AW24" s="41"/>
      <c r="AX24" s="41"/>
      <c r="AY24" s="41"/>
      <c r="AZ24" s="41"/>
      <c r="BA24" s="41" t="s">
        <v>25</v>
      </c>
      <c r="BB24" s="41"/>
      <c r="BC24" s="41"/>
      <c r="BD24" s="41"/>
      <c r="BE24" s="41"/>
      <c r="BF24" s="41"/>
      <c r="BG24" s="41"/>
      <c r="BH24" s="41"/>
      <c r="BI24" s="41"/>
      <c r="BJ24" s="41" t="s">
        <v>151</v>
      </c>
      <c r="BK24" s="41"/>
      <c r="BL24" s="41"/>
      <c r="BM24" s="41"/>
      <c r="BN24" s="41"/>
      <c r="BO24" s="41"/>
      <c r="BP24" s="41"/>
      <c r="BQ24" s="41"/>
      <c r="BR24" s="41"/>
      <c r="BS24" s="41"/>
      <c r="BT24" s="41" t="s">
        <v>151</v>
      </c>
      <c r="BU24" s="41"/>
      <c r="BV24" s="41" t="s">
        <v>76</v>
      </c>
      <c r="BW24" s="41" t="s">
        <v>76</v>
      </c>
      <c r="BX24" s="41" t="s">
        <v>44</v>
      </c>
      <c r="BY24" s="41" t="s">
        <v>27</v>
      </c>
      <c r="BZ24" s="41" t="s">
        <v>141</v>
      </c>
      <c r="CA24" s="41" t="s">
        <v>223</v>
      </c>
      <c r="CB24" s="41" t="s">
        <v>142</v>
      </c>
      <c r="CC24" s="41" t="s">
        <v>143</v>
      </c>
      <c r="CD24" s="41" t="s">
        <v>143</v>
      </c>
      <c r="CE24" s="402" t="s">
        <v>127</v>
      </c>
      <c r="CF24" s="41" t="s">
        <v>14</v>
      </c>
      <c r="CG24" s="41" t="s">
        <v>27</v>
      </c>
      <c r="CH24" s="41" t="s">
        <v>367</v>
      </c>
      <c r="CI24" s="41" t="s">
        <v>6</v>
      </c>
      <c r="CJ24" s="41" t="s">
        <v>6</v>
      </c>
      <c r="CK24" s="41"/>
      <c r="CL24" s="41" t="s">
        <v>7</v>
      </c>
      <c r="CM24" s="41" t="s">
        <v>7</v>
      </c>
      <c r="CN24" s="41"/>
      <c r="CO24" s="41" t="s">
        <v>79</v>
      </c>
      <c r="DA24" s="108" t="s">
        <v>130</v>
      </c>
      <c r="DB24" s="103"/>
      <c r="DC24" s="102"/>
      <c r="DD24" s="101" t="s">
        <v>2</v>
      </c>
      <c r="DE24" s="101"/>
      <c r="DF24" s="108" t="s">
        <v>134</v>
      </c>
      <c r="DG24" s="103"/>
      <c r="DH24" s="102"/>
      <c r="DI24" s="101" t="s">
        <v>2</v>
      </c>
      <c r="DJ24" s="101"/>
      <c r="DK24" s="108" t="s">
        <v>135</v>
      </c>
      <c r="DL24" s="103"/>
      <c r="DM24" s="102"/>
      <c r="DN24" s="101" t="s">
        <v>2</v>
      </c>
      <c r="DO24" s="101"/>
      <c r="DP24" s="108" t="s">
        <v>137</v>
      </c>
      <c r="DQ24" s="103"/>
      <c r="DR24" s="102"/>
      <c r="DS24" s="101" t="s">
        <v>2</v>
      </c>
      <c r="DT24" s="101"/>
      <c r="DU24" s="108" t="s">
        <v>138</v>
      </c>
      <c r="DV24" s="103"/>
      <c r="DW24" s="102"/>
      <c r="DX24" s="101" t="s">
        <v>2</v>
      </c>
      <c r="DY24" s="101"/>
      <c r="DZ24" s="108" t="s">
        <v>139</v>
      </c>
      <c r="EA24" s="103"/>
      <c r="EB24" s="102"/>
      <c r="EC24" s="101" t="s">
        <v>2</v>
      </c>
      <c r="ED24" s="101"/>
      <c r="EF24" s="108" t="s">
        <v>130</v>
      </c>
      <c r="EG24" s="103"/>
      <c r="EH24" s="102"/>
      <c r="EI24" s="101" t="s">
        <v>2</v>
      </c>
      <c r="EJ24" s="101"/>
      <c r="EK24" s="108" t="s">
        <v>134</v>
      </c>
      <c r="EL24" s="103"/>
      <c r="EM24" s="102"/>
      <c r="EN24" s="101" t="s">
        <v>2</v>
      </c>
      <c r="EO24" s="101"/>
      <c r="EP24" s="108" t="s">
        <v>135</v>
      </c>
      <c r="EQ24" s="103"/>
      <c r="ER24" s="102"/>
      <c r="ES24" s="101" t="s">
        <v>2</v>
      </c>
      <c r="ET24" s="101"/>
      <c r="EU24" s="108" t="s">
        <v>137</v>
      </c>
      <c r="EV24" s="103"/>
      <c r="EW24" s="102"/>
      <c r="EX24" s="101" t="s">
        <v>2</v>
      </c>
      <c r="EY24" s="101"/>
      <c r="EZ24" s="108" t="s">
        <v>138</v>
      </c>
      <c r="FA24" s="103"/>
      <c r="FB24" s="102"/>
      <c r="FC24" s="101" t="s">
        <v>2</v>
      </c>
      <c r="FD24" s="101"/>
      <c r="FE24" s="108" t="s">
        <v>139</v>
      </c>
      <c r="FF24" s="103"/>
      <c r="FG24" s="102"/>
      <c r="FH24" s="101" t="s">
        <v>2</v>
      </c>
      <c r="FI24" s="101"/>
      <c r="FJ24" s="101"/>
      <c r="FK24" s="389" t="s">
        <v>425</v>
      </c>
      <c r="FM24" s="371" t="s">
        <v>365</v>
      </c>
      <c r="FN24" s="505" t="s">
        <v>426</v>
      </c>
      <c r="FO24" s="505"/>
      <c r="FP24" s="298"/>
      <c r="FQ24" s="97"/>
      <c r="FR24" s="25" t="s">
        <v>81</v>
      </c>
      <c r="FS24" s="363" t="s">
        <v>422</v>
      </c>
      <c r="FT24" s="25" t="s">
        <v>81</v>
      </c>
      <c r="FU24" s="25" t="s">
        <v>375</v>
      </c>
      <c r="FV24" s="25" t="s">
        <v>366</v>
      </c>
      <c r="FW24" s="25" t="s">
        <v>379</v>
      </c>
      <c r="FX24" s="318" t="s">
        <v>57</v>
      </c>
      <c r="FY24" s="25"/>
      <c r="FZ24" s="371" t="s">
        <v>365</v>
      </c>
      <c r="GA24" s="505" t="s">
        <v>426</v>
      </c>
      <c r="GB24" s="505"/>
      <c r="GC24" s="298"/>
      <c r="GD24" s="330"/>
      <c r="GE24" s="25" t="s">
        <v>81</v>
      </c>
      <c r="GF24" s="363" t="s">
        <v>422</v>
      </c>
      <c r="GG24" s="25" t="s">
        <v>81</v>
      </c>
      <c r="GH24" s="25" t="s">
        <v>375</v>
      </c>
      <c r="GI24" s="25" t="s">
        <v>366</v>
      </c>
      <c r="GJ24" s="25" t="s">
        <v>379</v>
      </c>
      <c r="GK24" s="318" t="s">
        <v>57</v>
      </c>
      <c r="GL24" s="25"/>
      <c r="GM24" s="371" t="s">
        <v>365</v>
      </c>
      <c r="GN24" s="505" t="s">
        <v>426</v>
      </c>
      <c r="GO24" s="505"/>
      <c r="GP24" s="298"/>
      <c r="GQ24" s="330"/>
      <c r="GR24" s="25" t="s">
        <v>81</v>
      </c>
      <c r="GS24" s="363" t="s">
        <v>422</v>
      </c>
      <c r="GT24" s="25" t="s">
        <v>81</v>
      </c>
      <c r="GU24" s="25" t="s">
        <v>375</v>
      </c>
      <c r="GV24" s="25" t="s">
        <v>366</v>
      </c>
      <c r="GW24" s="25" t="s">
        <v>379</v>
      </c>
      <c r="GX24" s="318" t="s">
        <v>57</v>
      </c>
      <c r="GY24" s="25"/>
      <c r="GZ24" s="371" t="s">
        <v>365</v>
      </c>
      <c r="HA24" s="505" t="s">
        <v>426</v>
      </c>
      <c r="HB24" s="505"/>
      <c r="HC24" s="298"/>
      <c r="HD24" s="330"/>
      <c r="HE24" s="25" t="s">
        <v>81</v>
      </c>
      <c r="HF24" s="363" t="s">
        <v>422</v>
      </c>
      <c r="HG24" s="25" t="s">
        <v>81</v>
      </c>
      <c r="HH24" s="25" t="s">
        <v>375</v>
      </c>
      <c r="HI24" s="25" t="s">
        <v>366</v>
      </c>
      <c r="HJ24" s="25" t="s">
        <v>379</v>
      </c>
      <c r="HK24" s="318" t="s">
        <v>57</v>
      </c>
      <c r="HL24" s="25"/>
      <c r="HM24" s="371" t="s">
        <v>365</v>
      </c>
      <c r="HN24" s="505" t="s">
        <v>426</v>
      </c>
      <c r="HO24" s="505"/>
      <c r="HP24" s="298"/>
      <c r="HQ24" s="330"/>
      <c r="HR24" s="25" t="s">
        <v>81</v>
      </c>
      <c r="HS24" s="363" t="s">
        <v>422</v>
      </c>
      <c r="HT24" s="25" t="s">
        <v>81</v>
      </c>
      <c r="HU24" s="25" t="s">
        <v>375</v>
      </c>
      <c r="HV24" s="25" t="s">
        <v>366</v>
      </c>
      <c r="HW24" s="25" t="s">
        <v>379</v>
      </c>
      <c r="HX24" s="318" t="s">
        <v>57</v>
      </c>
      <c r="HZ24" s="371" t="s">
        <v>365</v>
      </c>
      <c r="IA24" s="505" t="s">
        <v>426</v>
      </c>
      <c r="IB24" s="505"/>
      <c r="IC24" s="298"/>
      <c r="ID24" s="330"/>
      <c r="IE24" s="25" t="s">
        <v>81</v>
      </c>
      <c r="IF24" s="363" t="s">
        <v>422</v>
      </c>
      <c r="IG24" s="25" t="s">
        <v>81</v>
      </c>
      <c r="IH24" s="25" t="s">
        <v>375</v>
      </c>
      <c r="II24" s="25" t="s">
        <v>366</v>
      </c>
      <c r="IJ24" s="25" t="s">
        <v>379</v>
      </c>
      <c r="IK24" s="318" t="s">
        <v>57</v>
      </c>
      <c r="IL24" s="25"/>
      <c r="IM24" s="371" t="s">
        <v>365</v>
      </c>
      <c r="IN24" s="505" t="s">
        <v>426</v>
      </c>
      <c r="IO24" s="505"/>
      <c r="IP24" s="298"/>
      <c r="IQ24" s="330"/>
      <c r="IR24" s="25" t="s">
        <v>81</v>
      </c>
      <c r="IS24" s="363" t="s">
        <v>422</v>
      </c>
      <c r="IT24" s="25" t="s">
        <v>81</v>
      </c>
      <c r="IU24" s="25" t="s">
        <v>375</v>
      </c>
      <c r="IV24" s="25" t="s">
        <v>366</v>
      </c>
      <c r="IW24" s="25" t="s">
        <v>379</v>
      </c>
      <c r="IX24" s="318" t="s">
        <v>57</v>
      </c>
      <c r="IY24" s="25"/>
      <c r="IZ24" s="371" t="s">
        <v>365</v>
      </c>
      <c r="JA24" s="505" t="s">
        <v>426</v>
      </c>
      <c r="JB24" s="505"/>
      <c r="JC24" s="298"/>
      <c r="JD24" s="330"/>
      <c r="JE24" s="25" t="s">
        <v>81</v>
      </c>
      <c r="JF24" s="363" t="s">
        <v>422</v>
      </c>
      <c r="JG24" s="25" t="s">
        <v>81</v>
      </c>
      <c r="JH24" s="25" t="s">
        <v>375</v>
      </c>
      <c r="JI24" s="25" t="s">
        <v>366</v>
      </c>
      <c r="JJ24" s="25" t="s">
        <v>379</v>
      </c>
      <c r="JK24" s="318" t="s">
        <v>57</v>
      </c>
      <c r="JL24" s="25"/>
      <c r="JM24" s="2" t="s">
        <v>81</v>
      </c>
      <c r="JN24" s="169" t="s">
        <v>203</v>
      </c>
      <c r="JO24" s="25" t="s">
        <v>204</v>
      </c>
      <c r="JP24" s="25" t="s">
        <v>203</v>
      </c>
      <c r="JQ24" s="176" t="s">
        <v>210</v>
      </c>
      <c r="JR24" s="25" t="s">
        <v>418</v>
      </c>
      <c r="JS24" s="25" t="s">
        <v>431</v>
      </c>
      <c r="JT24" s="176" t="s">
        <v>433</v>
      </c>
      <c r="JU24" s="25" t="s">
        <v>81</v>
      </c>
      <c r="JV24" s="25" t="s">
        <v>204</v>
      </c>
      <c r="JW24" s="25" t="s">
        <v>203</v>
      </c>
      <c r="JX24" s="25" t="s">
        <v>457</v>
      </c>
      <c r="JY24" s="504"/>
      <c r="JZ24" s="503" t="s">
        <v>428</v>
      </c>
      <c r="KA24" s="503"/>
      <c r="KB24" s="71" t="s">
        <v>445</v>
      </c>
      <c r="KC24" s="71"/>
      <c r="KD24" s="333" t="s">
        <v>420</v>
      </c>
      <c r="KE24" s="345" t="s">
        <v>398</v>
      </c>
      <c r="KF24" s="333" t="s">
        <v>435</v>
      </c>
      <c r="KG24" s="409" t="s">
        <v>456</v>
      </c>
      <c r="KH24" s="361" t="s">
        <v>411</v>
      </c>
      <c r="KI24" s="504"/>
      <c r="KJ24" s="503" t="s">
        <v>430</v>
      </c>
      <c r="KK24" s="503"/>
      <c r="KL24" s="375" t="s">
        <v>445</v>
      </c>
      <c r="KM24" s="25"/>
      <c r="KN24" s="25"/>
      <c r="KO24" s="318"/>
      <c r="KP24" s="333" t="s">
        <v>435</v>
      </c>
      <c r="KQ24" s="409" t="s">
        <v>456</v>
      </c>
      <c r="KR24" s="409" t="s">
        <v>411</v>
      </c>
    </row>
    <row r="25" spans="1:304" s="43" customFormat="1" ht="15.75" thickBot="1">
      <c r="A25" s="42" t="s">
        <v>67</v>
      </c>
      <c r="B25" s="42" t="s">
        <v>31</v>
      </c>
      <c r="C25" s="42" t="s">
        <v>31</v>
      </c>
      <c r="D25" s="42" t="s">
        <v>75</v>
      </c>
      <c r="E25" s="42" t="s">
        <v>75</v>
      </c>
      <c r="F25" s="42" t="s">
        <v>363</v>
      </c>
      <c r="G25" s="42" t="s">
        <v>363</v>
      </c>
      <c r="H25" s="42" t="s">
        <v>27</v>
      </c>
      <c r="I25" s="42" t="s">
        <v>27</v>
      </c>
      <c r="J25" s="42" t="s">
        <v>71</v>
      </c>
      <c r="K25" s="42" t="s">
        <v>71</v>
      </c>
      <c r="L25" s="42" t="s">
        <v>77</v>
      </c>
      <c r="M25" s="42" t="s">
        <v>128</v>
      </c>
      <c r="N25" s="42" t="s">
        <v>70</v>
      </c>
      <c r="O25" s="42" t="s">
        <v>86</v>
      </c>
      <c r="P25" s="42" t="s">
        <v>2</v>
      </c>
      <c r="Q25" s="42" t="s">
        <v>149</v>
      </c>
      <c r="R25" s="42" t="s">
        <v>75</v>
      </c>
      <c r="S25" s="42" t="s">
        <v>88</v>
      </c>
      <c r="T25" s="42" t="s">
        <v>368</v>
      </c>
      <c r="U25" s="42" t="s">
        <v>368</v>
      </c>
      <c r="V25" s="42" t="s">
        <v>2</v>
      </c>
      <c r="W25" s="42" t="s">
        <v>377</v>
      </c>
      <c r="X25" s="42" t="s">
        <v>98</v>
      </c>
      <c r="Y25" s="42" t="s">
        <v>27</v>
      </c>
      <c r="Z25" s="42"/>
      <c r="AA25" s="42" t="s">
        <v>447</v>
      </c>
      <c r="AB25" s="42" t="s">
        <v>29</v>
      </c>
      <c r="AC25" s="42" t="s">
        <v>31</v>
      </c>
      <c r="AD25" s="42" t="s">
        <v>115</v>
      </c>
      <c r="AE25" s="42" t="s">
        <v>145</v>
      </c>
      <c r="AF25" s="42" t="s">
        <v>156</v>
      </c>
      <c r="AG25" s="42" t="s">
        <v>157</v>
      </c>
      <c r="AH25" s="42" t="s">
        <v>68</v>
      </c>
      <c r="AI25" s="42" t="s">
        <v>69</v>
      </c>
      <c r="AJ25" s="42" t="s">
        <v>116</v>
      </c>
      <c r="AK25" s="42" t="s">
        <v>2</v>
      </c>
      <c r="AL25" s="42" t="s">
        <v>32</v>
      </c>
      <c r="AM25" s="42" t="s">
        <v>89</v>
      </c>
      <c r="AN25" s="42" t="s">
        <v>31</v>
      </c>
      <c r="AO25" s="42" t="s">
        <v>32</v>
      </c>
      <c r="AP25" s="42" t="s">
        <v>33</v>
      </c>
      <c r="AQ25" s="42" t="s">
        <v>73</v>
      </c>
      <c r="AR25" s="42" t="s">
        <v>150</v>
      </c>
      <c r="AS25" s="42" t="s">
        <v>151</v>
      </c>
      <c r="AT25" s="42" t="s">
        <v>181</v>
      </c>
      <c r="AU25" s="42" t="s">
        <v>211</v>
      </c>
      <c r="AV25" s="42" t="s">
        <v>73</v>
      </c>
      <c r="AW25" s="42" t="s">
        <v>150</v>
      </c>
      <c r="AX25" s="42" t="s">
        <v>151</v>
      </c>
      <c r="AY25" s="42" t="s">
        <v>181</v>
      </c>
      <c r="AZ25" s="42" t="s">
        <v>211</v>
      </c>
      <c r="BA25" s="42" t="s">
        <v>34</v>
      </c>
      <c r="BB25" s="42" t="s">
        <v>215</v>
      </c>
      <c r="BC25" s="42" t="s">
        <v>216</v>
      </c>
      <c r="BD25" s="42" t="s">
        <v>217</v>
      </c>
      <c r="BE25" s="42" t="s">
        <v>218</v>
      </c>
      <c r="BF25" s="42" t="s">
        <v>219</v>
      </c>
      <c r="BG25" s="42" t="s">
        <v>58</v>
      </c>
      <c r="BH25" s="42" t="s">
        <v>220</v>
      </c>
      <c r="BI25" s="42" t="s">
        <v>221</v>
      </c>
      <c r="BJ25" s="42" t="s">
        <v>225</v>
      </c>
      <c r="BK25" s="42" t="s">
        <v>226</v>
      </c>
      <c r="BL25" s="42" t="s">
        <v>215</v>
      </c>
      <c r="BM25" s="42" t="s">
        <v>216</v>
      </c>
      <c r="BN25" s="42" t="s">
        <v>217</v>
      </c>
      <c r="BO25" s="42" t="s">
        <v>218</v>
      </c>
      <c r="BP25" s="42" t="s">
        <v>219</v>
      </c>
      <c r="BQ25" s="42" t="s">
        <v>58</v>
      </c>
      <c r="BR25" s="42" t="s">
        <v>220</v>
      </c>
      <c r="BS25" s="42" t="s">
        <v>221</v>
      </c>
      <c r="BT25" s="42" t="s">
        <v>225</v>
      </c>
      <c r="BU25" s="42" t="s">
        <v>226</v>
      </c>
      <c r="BV25" s="42" t="s">
        <v>84</v>
      </c>
      <c r="BW25" s="42" t="s">
        <v>83</v>
      </c>
      <c r="BX25" s="42" t="s">
        <v>140</v>
      </c>
      <c r="BY25" s="42" t="s">
        <v>140</v>
      </c>
      <c r="BZ25" s="42" t="s">
        <v>2</v>
      </c>
      <c r="CA25" s="42" t="s">
        <v>222</v>
      </c>
      <c r="CB25" s="42" t="s">
        <v>2</v>
      </c>
      <c r="CC25" s="42" t="s">
        <v>2</v>
      </c>
      <c r="CD25" s="42" t="s">
        <v>222</v>
      </c>
      <c r="CE25" s="403"/>
      <c r="CF25" s="42" t="s">
        <v>31</v>
      </c>
      <c r="CG25" s="42" t="s">
        <v>31</v>
      </c>
      <c r="CH25" s="42" t="s">
        <v>31</v>
      </c>
      <c r="CI25" s="42" t="s">
        <v>0</v>
      </c>
      <c r="CJ25" s="42" t="s">
        <v>35</v>
      </c>
      <c r="CK25" s="42" t="s">
        <v>16</v>
      </c>
      <c r="CL25" s="42" t="s">
        <v>0</v>
      </c>
      <c r="CM25" s="42" t="s">
        <v>35</v>
      </c>
      <c r="CN25" s="42" t="s">
        <v>16</v>
      </c>
      <c r="CO25" s="42" t="s">
        <v>44</v>
      </c>
      <c r="CQ25" s="43" t="s">
        <v>268</v>
      </c>
      <c r="CR25" s="43" t="s">
        <v>15</v>
      </c>
      <c r="CS25" s="43" t="s">
        <v>27</v>
      </c>
      <c r="CT25" s="43" t="s">
        <v>44</v>
      </c>
      <c r="CU25" s="43" t="s">
        <v>75</v>
      </c>
      <c r="CW25" s="43" t="s">
        <v>90</v>
      </c>
      <c r="DA25" s="109" t="s">
        <v>131</v>
      </c>
      <c r="DB25" s="42" t="s">
        <v>132</v>
      </c>
      <c r="DC25" s="42" t="s">
        <v>133</v>
      </c>
      <c r="DD25" s="42" t="s">
        <v>32</v>
      </c>
      <c r="DE25" s="42" t="s">
        <v>146</v>
      </c>
      <c r="DF25" s="109" t="s">
        <v>131</v>
      </c>
      <c r="DG25" s="42" t="s">
        <v>132</v>
      </c>
      <c r="DH25" s="42" t="s">
        <v>133</v>
      </c>
      <c r="DI25" s="42" t="s">
        <v>32</v>
      </c>
      <c r="DJ25" s="42" t="s">
        <v>146</v>
      </c>
      <c r="DK25" s="109" t="s">
        <v>131</v>
      </c>
      <c r="DL25" s="42" t="s">
        <v>132</v>
      </c>
      <c r="DM25" s="42" t="s">
        <v>133</v>
      </c>
      <c r="DN25" s="42" t="s">
        <v>32</v>
      </c>
      <c r="DO25" s="42" t="s">
        <v>147</v>
      </c>
      <c r="DP25" s="109" t="s">
        <v>131</v>
      </c>
      <c r="DQ25" s="42" t="s">
        <v>132</v>
      </c>
      <c r="DR25" s="42" t="s">
        <v>133</v>
      </c>
      <c r="DS25" s="42" t="s">
        <v>32</v>
      </c>
      <c r="DT25" s="42" t="s">
        <v>147</v>
      </c>
      <c r="DU25" s="109" t="s">
        <v>131</v>
      </c>
      <c r="DV25" s="42" t="s">
        <v>132</v>
      </c>
      <c r="DW25" s="42" t="s">
        <v>133</v>
      </c>
      <c r="DX25" s="42" t="s">
        <v>32</v>
      </c>
      <c r="DY25" s="42" t="s">
        <v>147</v>
      </c>
      <c r="DZ25" s="109" t="s">
        <v>131</v>
      </c>
      <c r="EA25" s="42" t="s">
        <v>132</v>
      </c>
      <c r="EB25" s="42" t="s">
        <v>133</v>
      </c>
      <c r="EC25" s="42" t="s">
        <v>32</v>
      </c>
      <c r="ED25" s="42" t="s">
        <v>147</v>
      </c>
      <c r="EF25" s="109" t="s">
        <v>131</v>
      </c>
      <c r="EG25" s="42" t="s">
        <v>132</v>
      </c>
      <c r="EH25" s="42" t="s">
        <v>133</v>
      </c>
      <c r="EI25" s="42" t="s">
        <v>32</v>
      </c>
      <c r="EJ25" s="42" t="s">
        <v>147</v>
      </c>
      <c r="EK25" s="109" t="s">
        <v>131</v>
      </c>
      <c r="EL25" s="42" t="s">
        <v>132</v>
      </c>
      <c r="EM25" s="42" t="s">
        <v>133</v>
      </c>
      <c r="EN25" s="42" t="s">
        <v>32</v>
      </c>
      <c r="EO25" s="42" t="s">
        <v>148</v>
      </c>
      <c r="EP25" s="109" t="s">
        <v>131</v>
      </c>
      <c r="EQ25" s="42" t="s">
        <v>132</v>
      </c>
      <c r="ER25" s="42" t="s">
        <v>133</v>
      </c>
      <c r="ES25" s="42" t="s">
        <v>32</v>
      </c>
      <c r="ET25" s="42" t="s">
        <v>147</v>
      </c>
      <c r="EU25" s="109" t="s">
        <v>131</v>
      </c>
      <c r="EV25" s="42" t="s">
        <v>132</v>
      </c>
      <c r="EW25" s="42" t="s">
        <v>133</v>
      </c>
      <c r="EX25" s="42" t="s">
        <v>32</v>
      </c>
      <c r="EY25" s="42" t="s">
        <v>147</v>
      </c>
      <c r="EZ25" s="109" t="s">
        <v>131</v>
      </c>
      <c r="FA25" s="42" t="s">
        <v>132</v>
      </c>
      <c r="FB25" s="42" t="s">
        <v>133</v>
      </c>
      <c r="FC25" s="42" t="s">
        <v>32</v>
      </c>
      <c r="FD25" s="42" t="s">
        <v>146</v>
      </c>
      <c r="FE25" s="109" t="s">
        <v>131</v>
      </c>
      <c r="FF25" s="42" t="s">
        <v>132</v>
      </c>
      <c r="FG25" s="42" t="s">
        <v>133</v>
      </c>
      <c r="FH25" s="42" t="s">
        <v>32</v>
      </c>
      <c r="FI25" s="42" t="s">
        <v>147</v>
      </c>
      <c r="FJ25" s="42"/>
      <c r="FK25" s="390"/>
      <c r="FM25" s="301" t="s">
        <v>423</v>
      </c>
      <c r="FN25" s="390" t="s">
        <v>429</v>
      </c>
      <c r="FO25" s="390" t="s">
        <v>427</v>
      </c>
      <c r="FP25" s="109" t="s">
        <v>22</v>
      </c>
      <c r="FQ25" s="42" t="s">
        <v>133</v>
      </c>
      <c r="FR25" s="42" t="s">
        <v>357</v>
      </c>
      <c r="FS25" s="42" t="s">
        <v>358</v>
      </c>
      <c r="FT25" s="42" t="s">
        <v>88</v>
      </c>
      <c r="FU25" s="358" t="s">
        <v>424</v>
      </c>
      <c r="FV25" s="358" t="s">
        <v>424</v>
      </c>
      <c r="FW25" s="42" t="s">
        <v>380</v>
      </c>
      <c r="FX25" s="301" t="s">
        <v>381</v>
      </c>
      <c r="FY25" s="116"/>
      <c r="FZ25" s="301" t="s">
        <v>423</v>
      </c>
      <c r="GA25" s="390" t="s">
        <v>429</v>
      </c>
      <c r="GB25" s="390" t="s">
        <v>427</v>
      </c>
      <c r="GC25" s="109" t="s">
        <v>22</v>
      </c>
      <c r="GD25" s="42" t="s">
        <v>133</v>
      </c>
      <c r="GE25" s="42" t="s">
        <v>357</v>
      </c>
      <c r="GF25" s="42" t="s">
        <v>358</v>
      </c>
      <c r="GG25" s="42" t="s">
        <v>88</v>
      </c>
      <c r="GH25" s="358" t="s">
        <v>424</v>
      </c>
      <c r="GI25" s="358" t="s">
        <v>424</v>
      </c>
      <c r="GJ25" s="42" t="s">
        <v>380</v>
      </c>
      <c r="GK25" s="301" t="s">
        <v>381</v>
      </c>
      <c r="GL25" s="116"/>
      <c r="GM25" s="301" t="s">
        <v>423</v>
      </c>
      <c r="GN25" s="390" t="s">
        <v>429</v>
      </c>
      <c r="GO25" s="390" t="s">
        <v>427</v>
      </c>
      <c r="GP25" s="109" t="s">
        <v>22</v>
      </c>
      <c r="GQ25" s="42" t="s">
        <v>133</v>
      </c>
      <c r="GR25" s="42" t="s">
        <v>357</v>
      </c>
      <c r="GS25" s="42" t="s">
        <v>358</v>
      </c>
      <c r="GT25" s="42" t="s">
        <v>88</v>
      </c>
      <c r="GU25" s="358" t="s">
        <v>424</v>
      </c>
      <c r="GV25" s="358" t="s">
        <v>424</v>
      </c>
      <c r="GW25" s="42" t="s">
        <v>380</v>
      </c>
      <c r="GX25" s="301" t="s">
        <v>381</v>
      </c>
      <c r="GY25" s="116"/>
      <c r="GZ25" s="301" t="s">
        <v>423</v>
      </c>
      <c r="HA25" s="390" t="s">
        <v>429</v>
      </c>
      <c r="HB25" s="390" t="s">
        <v>427</v>
      </c>
      <c r="HC25" s="109" t="s">
        <v>22</v>
      </c>
      <c r="HD25" s="42" t="s">
        <v>133</v>
      </c>
      <c r="HE25" s="42" t="s">
        <v>357</v>
      </c>
      <c r="HF25" s="42" t="s">
        <v>358</v>
      </c>
      <c r="HG25" s="42" t="s">
        <v>88</v>
      </c>
      <c r="HH25" s="358" t="s">
        <v>424</v>
      </c>
      <c r="HI25" s="358" t="s">
        <v>424</v>
      </c>
      <c r="HJ25" s="42" t="s">
        <v>380</v>
      </c>
      <c r="HK25" s="301" t="s">
        <v>381</v>
      </c>
      <c r="HL25" s="116"/>
      <c r="HM25" s="301" t="s">
        <v>423</v>
      </c>
      <c r="HN25" s="390" t="s">
        <v>429</v>
      </c>
      <c r="HO25" s="390" t="s">
        <v>427</v>
      </c>
      <c r="HP25" s="109" t="s">
        <v>22</v>
      </c>
      <c r="HQ25" s="42" t="s">
        <v>133</v>
      </c>
      <c r="HR25" s="42" t="s">
        <v>357</v>
      </c>
      <c r="HS25" s="42" t="s">
        <v>358</v>
      </c>
      <c r="HT25" s="42" t="s">
        <v>88</v>
      </c>
      <c r="HU25" s="358" t="s">
        <v>424</v>
      </c>
      <c r="HV25" s="358" t="s">
        <v>424</v>
      </c>
      <c r="HW25" s="42" t="s">
        <v>380</v>
      </c>
      <c r="HX25" s="301" t="s">
        <v>381</v>
      </c>
      <c r="HZ25" s="301" t="s">
        <v>423</v>
      </c>
      <c r="IA25" s="390" t="s">
        <v>429</v>
      </c>
      <c r="IB25" s="390" t="s">
        <v>427</v>
      </c>
      <c r="IC25" s="109" t="s">
        <v>22</v>
      </c>
      <c r="ID25" s="42" t="s">
        <v>133</v>
      </c>
      <c r="IE25" s="42" t="s">
        <v>357</v>
      </c>
      <c r="IF25" s="42" t="s">
        <v>358</v>
      </c>
      <c r="IG25" s="42" t="s">
        <v>88</v>
      </c>
      <c r="IH25" s="358" t="s">
        <v>424</v>
      </c>
      <c r="II25" s="358" t="s">
        <v>424</v>
      </c>
      <c r="IJ25" s="42" t="s">
        <v>380</v>
      </c>
      <c r="IK25" s="301" t="s">
        <v>381</v>
      </c>
      <c r="IL25" s="116"/>
      <c r="IM25" s="301" t="s">
        <v>423</v>
      </c>
      <c r="IN25" s="390" t="s">
        <v>429</v>
      </c>
      <c r="IO25" s="390" t="s">
        <v>427</v>
      </c>
      <c r="IP25" s="109" t="s">
        <v>22</v>
      </c>
      <c r="IQ25" s="42" t="s">
        <v>133</v>
      </c>
      <c r="IR25" s="42" t="s">
        <v>357</v>
      </c>
      <c r="IS25" s="42" t="s">
        <v>358</v>
      </c>
      <c r="IT25" s="42" t="s">
        <v>88</v>
      </c>
      <c r="IU25" s="358" t="s">
        <v>424</v>
      </c>
      <c r="IV25" s="358" t="s">
        <v>424</v>
      </c>
      <c r="IW25" s="42" t="s">
        <v>380</v>
      </c>
      <c r="IX25" s="301" t="s">
        <v>381</v>
      </c>
      <c r="IY25" s="116"/>
      <c r="IZ25" s="301" t="s">
        <v>423</v>
      </c>
      <c r="JA25" s="390" t="s">
        <v>429</v>
      </c>
      <c r="JB25" s="390" t="s">
        <v>427</v>
      </c>
      <c r="JC25" s="109" t="s">
        <v>22</v>
      </c>
      <c r="JD25" s="42" t="s">
        <v>133</v>
      </c>
      <c r="JE25" s="42" t="s">
        <v>357</v>
      </c>
      <c r="JF25" s="42" t="s">
        <v>358</v>
      </c>
      <c r="JG25" s="42" t="s">
        <v>88</v>
      </c>
      <c r="JH25" s="358" t="s">
        <v>424</v>
      </c>
      <c r="JI25" s="358" t="s">
        <v>424</v>
      </c>
      <c r="JJ25" s="42" t="s">
        <v>380</v>
      </c>
      <c r="JK25" s="301" t="s">
        <v>381</v>
      </c>
      <c r="JL25" s="116"/>
      <c r="JM25" s="43" t="s">
        <v>132</v>
      </c>
      <c r="JN25" s="43" t="s">
        <v>132</v>
      </c>
      <c r="JO25" s="43" t="s">
        <v>208</v>
      </c>
      <c r="JP25" s="43" t="s">
        <v>460</v>
      </c>
      <c r="JQ25" s="177" t="s">
        <v>406</v>
      </c>
      <c r="JR25" s="43" t="s">
        <v>419</v>
      </c>
      <c r="JS25" s="43" t="s">
        <v>432</v>
      </c>
      <c r="JT25" s="177" t="s">
        <v>434</v>
      </c>
      <c r="JU25" s="43" t="s">
        <v>410</v>
      </c>
      <c r="JV25" s="43" t="s">
        <v>209</v>
      </c>
      <c r="JW25" s="43" t="s">
        <v>459</v>
      </c>
      <c r="JX25" s="43" t="s">
        <v>458</v>
      </c>
      <c r="JY25" s="43" t="s">
        <v>421</v>
      </c>
      <c r="JZ25" s="43" t="s">
        <v>429</v>
      </c>
      <c r="KA25" s="43" t="s">
        <v>427</v>
      </c>
      <c r="KB25" s="43" t="s">
        <v>395</v>
      </c>
      <c r="KC25" s="43" t="s">
        <v>396</v>
      </c>
      <c r="KD25" s="43" t="s">
        <v>397</v>
      </c>
      <c r="KE25" s="346" t="s">
        <v>399</v>
      </c>
      <c r="KF25" s="43" t="s">
        <v>204</v>
      </c>
      <c r="KG25" s="43" t="s">
        <v>412</v>
      </c>
      <c r="KH25" s="43" t="s">
        <v>412</v>
      </c>
      <c r="KI25" s="43" t="s">
        <v>394</v>
      </c>
      <c r="KJ25" s="43" t="s">
        <v>429</v>
      </c>
      <c r="KK25" s="374" t="s">
        <v>427</v>
      </c>
      <c r="KL25" s="43" t="s">
        <v>395</v>
      </c>
      <c r="KM25" s="43" t="s">
        <v>396</v>
      </c>
      <c r="KN25" s="43" t="s">
        <v>397</v>
      </c>
      <c r="KO25" s="346" t="s">
        <v>398</v>
      </c>
      <c r="KP25" s="43" t="s">
        <v>204</v>
      </c>
      <c r="KQ25" s="43" t="s">
        <v>412</v>
      </c>
      <c r="KR25" s="43" t="s">
        <v>412</v>
      </c>
    </row>
    <row r="26" spans="1:304" s="77" customFormat="1">
      <c r="A26">
        <v>1</v>
      </c>
      <c r="B26" s="19">
        <v>0</v>
      </c>
      <c r="C26" s="19">
        <v>628178.26786452695</v>
      </c>
      <c r="D26" s="273">
        <v>0</v>
      </c>
      <c r="E26" s="273">
        <v>0</v>
      </c>
      <c r="F26" s="291">
        <v>0</v>
      </c>
      <c r="G26" s="291">
        <v>0</v>
      </c>
      <c r="H26" s="19">
        <v>502542.61429162155</v>
      </c>
      <c r="I26" s="19">
        <v>125635.65357290539</v>
      </c>
      <c r="J26" s="53">
        <v>1</v>
      </c>
      <c r="K26" s="53">
        <v>1</v>
      </c>
      <c r="L26" s="79">
        <v>42486</v>
      </c>
      <c r="M26" s="111">
        <v>1</v>
      </c>
      <c r="N26" s="19">
        <v>0</v>
      </c>
      <c r="O26" s="19">
        <v>0</v>
      </c>
      <c r="P26" s="76">
        <v>0</v>
      </c>
      <c r="Q26" s="76">
        <v>25127.130714581075</v>
      </c>
      <c r="R26" s="76">
        <v>0</v>
      </c>
      <c r="S26" s="76">
        <v>2500</v>
      </c>
      <c r="T26" s="76"/>
      <c r="U26" s="76"/>
      <c r="V26" s="76">
        <v>0</v>
      </c>
      <c r="W26" s="76">
        <v>0</v>
      </c>
      <c r="X26" s="76">
        <v>-25127.130714581075</v>
      </c>
      <c r="Y26" s="76"/>
      <c r="Z26" s="76"/>
      <c r="AA26" s="76">
        <v>0</v>
      </c>
      <c r="AB26" s="77">
        <v>0</v>
      </c>
      <c r="AC26" s="77">
        <v>0</v>
      </c>
      <c r="AD26" s="77">
        <v>0</v>
      </c>
      <c r="AE26" s="113">
        <v>0</v>
      </c>
      <c r="AF26" s="89">
        <v>0</v>
      </c>
      <c r="AG26" s="89">
        <v>0</v>
      </c>
      <c r="AH26" s="53">
        <v>0</v>
      </c>
      <c r="AI26" s="53">
        <v>0</v>
      </c>
      <c r="AJ26" s="77">
        <v>0</v>
      </c>
      <c r="AK26" s="77">
        <v>0</v>
      </c>
      <c r="AL26" s="77">
        <v>0</v>
      </c>
      <c r="AM26" s="77">
        <v>440500</v>
      </c>
      <c r="AN26" s="77">
        <v>0</v>
      </c>
      <c r="AO26" s="77">
        <v>0</v>
      </c>
      <c r="AP26" s="77">
        <v>0</v>
      </c>
      <c r="AQ26" s="78">
        <v>15.704456696612837</v>
      </c>
      <c r="AR26" s="78">
        <v>0</v>
      </c>
      <c r="AS26" s="78">
        <v>0</v>
      </c>
      <c r="AT26" s="78">
        <v>0</v>
      </c>
      <c r="AU26" s="78">
        <v>0</v>
      </c>
      <c r="AV26" s="77">
        <v>15.704456696612837</v>
      </c>
      <c r="AW26" s="77">
        <v>0</v>
      </c>
      <c r="AX26" s="77">
        <v>0</v>
      </c>
      <c r="AY26" s="77">
        <v>0</v>
      </c>
      <c r="AZ26" s="77">
        <v>0</v>
      </c>
      <c r="BA26" s="77">
        <v>0</v>
      </c>
      <c r="BB26" s="77">
        <v>15.704456696612837</v>
      </c>
      <c r="BC26" s="77">
        <v>1602</v>
      </c>
      <c r="BD26" s="77">
        <v>445</v>
      </c>
      <c r="BE26" s="77">
        <v>0</v>
      </c>
      <c r="BF26" s="6">
        <v>28973.684210526313</v>
      </c>
      <c r="BG26" s="77">
        <v>0</v>
      </c>
      <c r="BH26" s="77">
        <v>0</v>
      </c>
      <c r="BI26" s="77">
        <v>0</v>
      </c>
      <c r="BJ26" s="77">
        <v>0</v>
      </c>
      <c r="BK26" s="77">
        <v>0</v>
      </c>
      <c r="BL26" s="77">
        <v>15.704456696612837</v>
      </c>
      <c r="BM26" s="77">
        <v>1602</v>
      </c>
      <c r="BN26" s="77">
        <v>445</v>
      </c>
      <c r="BO26" s="77">
        <v>0</v>
      </c>
      <c r="BP26" s="77">
        <v>28973.684210526313</v>
      </c>
      <c r="BQ26" s="77">
        <v>0</v>
      </c>
      <c r="BR26" s="77">
        <v>0</v>
      </c>
      <c r="BS26" s="77">
        <v>0</v>
      </c>
      <c r="BT26" s="77">
        <v>0</v>
      </c>
      <c r="BU26" s="77">
        <v>0</v>
      </c>
      <c r="BV26" s="77">
        <v>29232.416064414967</v>
      </c>
      <c r="BW26" s="77">
        <v>0</v>
      </c>
      <c r="BX26" s="89">
        <v>-1.8912083852587025E-2</v>
      </c>
      <c r="BY26" s="44">
        <v>-0.1520073024022609</v>
      </c>
      <c r="BZ26" s="77">
        <v>0</v>
      </c>
      <c r="CA26" s="77">
        <v>0</v>
      </c>
      <c r="CB26" s="77">
        <v>0</v>
      </c>
      <c r="CC26" s="77">
        <v>0</v>
      </c>
      <c r="CD26" s="77">
        <v>0</v>
      </c>
      <c r="CE26" s="89">
        <v>2.1824837E-2</v>
      </c>
      <c r="CF26" s="77">
        <v>25127.130714581075</v>
      </c>
      <c r="CG26" s="77">
        <v>583893.03324025916</v>
      </c>
      <c r="CH26" s="77">
        <v>0</v>
      </c>
      <c r="CI26" s="74"/>
      <c r="CJ26" s="80"/>
      <c r="CK26" s="80"/>
      <c r="CL26" s="74"/>
      <c r="CM26" s="80"/>
      <c r="CN26" s="80"/>
      <c r="CO26" s="74"/>
      <c r="CQ26" s="77">
        <f>OtherIncome</f>
        <v>0</v>
      </c>
      <c r="CR26" s="77">
        <f t="shared" ref="CR26" si="9">AB26</f>
        <v>0</v>
      </c>
      <c r="CS26" s="77">
        <f>SuperShortfall+PensPmts</f>
        <v>25127.130714581075</v>
      </c>
      <c r="CT26" s="77">
        <f>NonSuperShortfall</f>
        <v>0</v>
      </c>
      <c r="CU26" s="77">
        <f>R26</f>
        <v>0</v>
      </c>
      <c r="CW26" s="77">
        <f>NonSuper0+Super0+P1Annuity0+P2Annuity0</f>
        <v>628178.26786452695</v>
      </c>
      <c r="DA26" s="104">
        <v>1</v>
      </c>
      <c r="DB26" s="77">
        <v>502542.61429162155</v>
      </c>
      <c r="DC26" s="77">
        <v>520000</v>
      </c>
      <c r="DD26" s="77">
        <v>0</v>
      </c>
      <c r="DE26" s="77">
        <v>20101.704571664861</v>
      </c>
      <c r="DF26" s="104"/>
      <c r="DK26" s="104"/>
      <c r="EF26" s="104">
        <v>1</v>
      </c>
      <c r="EG26" s="77">
        <v>125635.65357290539</v>
      </c>
      <c r="EH26" s="77">
        <v>130000</v>
      </c>
      <c r="EI26" s="77">
        <v>0</v>
      </c>
      <c r="EJ26" s="77">
        <v>5025.4261429162152</v>
      </c>
      <c r="EK26" s="104"/>
      <c r="EP26" s="104"/>
      <c r="FK26" s="147"/>
      <c r="FM26" s="302"/>
      <c r="FN26" s="147"/>
      <c r="FO26" s="147"/>
      <c r="FP26" s="302"/>
      <c r="FQ26" s="302"/>
      <c r="FR26" s="302"/>
      <c r="FS26" s="302"/>
      <c r="FT26" s="302"/>
      <c r="FU26" s="302"/>
      <c r="FV26" s="302"/>
      <c r="FW26" s="302"/>
      <c r="FX26" s="53"/>
      <c r="FY26" s="303"/>
      <c r="FZ26" s="304"/>
      <c r="GA26" s="147"/>
      <c r="GB26" s="147"/>
      <c r="GC26" s="302"/>
      <c r="GD26" s="302"/>
      <c r="GE26" s="302"/>
      <c r="GF26" s="302"/>
      <c r="GG26" s="302"/>
      <c r="GH26" s="302"/>
      <c r="GI26" s="302"/>
      <c r="GJ26" s="302"/>
      <c r="GK26" s="53"/>
      <c r="GL26" s="303"/>
      <c r="GM26" s="304"/>
      <c r="GN26" s="147"/>
      <c r="GO26" s="147"/>
      <c r="GP26" s="304"/>
      <c r="GQ26" s="302"/>
      <c r="GR26" s="302"/>
      <c r="GS26" s="302"/>
      <c r="GT26" s="302"/>
      <c r="GU26" s="302"/>
      <c r="GV26" s="302"/>
      <c r="GW26" s="302"/>
      <c r="GX26" s="53"/>
      <c r="GY26" s="303"/>
      <c r="GZ26" s="304"/>
      <c r="HA26" s="147"/>
      <c r="HB26" s="147"/>
      <c r="HC26" s="302"/>
      <c r="HD26" s="302"/>
      <c r="HE26" s="302"/>
      <c r="HF26" s="302"/>
      <c r="HG26" s="302"/>
      <c r="HH26" s="302"/>
      <c r="HI26" s="302"/>
      <c r="HJ26" s="302"/>
      <c r="HK26" s="53"/>
      <c r="HL26" s="303"/>
      <c r="HM26" s="304"/>
      <c r="HN26" s="147"/>
      <c r="HO26" s="147"/>
      <c r="HP26" s="302"/>
      <c r="HQ26" s="302"/>
      <c r="HR26" s="304"/>
      <c r="HS26" s="302"/>
      <c r="HT26" s="302"/>
      <c r="HU26" s="302"/>
      <c r="HV26" s="302"/>
      <c r="HW26" s="302"/>
      <c r="HX26" s="53"/>
      <c r="HY26" s="302"/>
      <c r="HZ26" s="304"/>
      <c r="IA26" s="147"/>
      <c r="IB26" s="147"/>
      <c r="IC26" s="302"/>
      <c r="ID26" s="302"/>
      <c r="IE26" s="302"/>
      <c r="IF26" s="302"/>
      <c r="IG26" s="302"/>
      <c r="IH26" s="302"/>
      <c r="II26" s="302"/>
      <c r="IJ26" s="302"/>
      <c r="IK26" s="53"/>
      <c r="IL26" s="303"/>
      <c r="IM26" s="304"/>
      <c r="IN26" s="147"/>
      <c r="IO26" s="147"/>
      <c r="IP26" s="304"/>
      <c r="IQ26" s="302"/>
      <c r="IR26" s="302"/>
      <c r="IS26" s="302"/>
      <c r="IT26" s="302"/>
      <c r="IU26" s="302"/>
      <c r="IV26" s="302"/>
      <c r="IW26" s="302"/>
      <c r="IX26" s="53"/>
      <c r="IY26" s="303"/>
      <c r="IZ26" s="304"/>
      <c r="JA26" s="147"/>
      <c r="JB26" s="147"/>
      <c r="JC26" s="302"/>
      <c r="JD26" s="302"/>
      <c r="JE26" s="302"/>
      <c r="JF26" s="302"/>
      <c r="JG26" s="302"/>
      <c r="JH26" s="302"/>
      <c r="JI26" s="302"/>
      <c r="JJ26" s="302"/>
      <c r="JK26" s="53"/>
      <c r="JL26" s="6"/>
      <c r="JM26" s="77">
        <v>628178.26786452695</v>
      </c>
      <c r="JN26" s="77">
        <v>182079</v>
      </c>
      <c r="JO26" s="77">
        <v>446099.26786452689</v>
      </c>
      <c r="JP26" s="77" t="s">
        <v>512</v>
      </c>
      <c r="JQ26" s="77">
        <v>55000</v>
      </c>
      <c r="JR26" s="77">
        <v>0</v>
      </c>
      <c r="JS26" s="77">
        <v>25127.130714581075</v>
      </c>
      <c r="JU26" s="77">
        <v>0</v>
      </c>
      <c r="JV26" s="77">
        <v>400208.74789042532</v>
      </c>
      <c r="JW26" s="77">
        <v>183684.28534983387</v>
      </c>
      <c r="JX26" s="77">
        <v>583893.03324025916</v>
      </c>
      <c r="JY26" s="77">
        <v>446099.26786452689</v>
      </c>
      <c r="JZ26" s="147">
        <v>0.04</v>
      </c>
      <c r="KA26" s="147">
        <v>4.0000000000000036E-2</v>
      </c>
      <c r="KB26" s="77">
        <v>55000</v>
      </c>
      <c r="KC26" s="77">
        <v>0</v>
      </c>
      <c r="KD26" s="77">
        <v>0</v>
      </c>
      <c r="KE26" s="347">
        <v>0</v>
      </c>
      <c r="KJ26" s="147"/>
      <c r="KK26" s="147"/>
      <c r="KO26" s="53"/>
    </row>
    <row r="27" spans="1:304" s="77" customFormat="1">
      <c r="A27">
        <v>2</v>
      </c>
      <c r="B27" s="19">
        <v>25127.130714581075</v>
      </c>
      <c r="C27" s="19">
        <v>583893.03324025916</v>
      </c>
      <c r="D27" s="273">
        <v>0</v>
      </c>
      <c r="E27" s="273">
        <v>0</v>
      </c>
      <c r="F27" s="291">
        <v>0</v>
      </c>
      <c r="G27" s="291">
        <v>0</v>
      </c>
      <c r="H27" s="19">
        <v>467114.42659220734</v>
      </c>
      <c r="I27" s="19">
        <v>116778.60664805183</v>
      </c>
      <c r="J27" s="53">
        <v>1</v>
      </c>
      <c r="K27" s="53">
        <v>1</v>
      </c>
      <c r="L27" s="79">
        <v>42851</v>
      </c>
      <c r="M27" s="111">
        <v>1.021824837</v>
      </c>
      <c r="N27" s="19">
        <v>0</v>
      </c>
      <c r="O27" s="19">
        <v>0</v>
      </c>
      <c r="P27" s="76">
        <v>0</v>
      </c>
      <c r="Q27" s="76">
        <v>23355.721329610369</v>
      </c>
      <c r="R27" s="76">
        <v>0</v>
      </c>
      <c r="S27" s="76">
        <v>2500</v>
      </c>
      <c r="T27" s="76"/>
      <c r="U27" s="76"/>
      <c r="V27" s="76">
        <v>0</v>
      </c>
      <c r="W27" s="76">
        <v>0</v>
      </c>
      <c r="X27" s="76">
        <v>-23355.721329610369</v>
      </c>
      <c r="Y27" s="76"/>
      <c r="Z27" s="76"/>
      <c r="AA27" s="76">
        <v>0</v>
      </c>
      <c r="AB27" s="77">
        <v>0</v>
      </c>
      <c r="AC27" s="77">
        <v>0</v>
      </c>
      <c r="AD27" s="77">
        <v>0</v>
      </c>
      <c r="AE27" s="113">
        <v>3.5000000000000586E-3</v>
      </c>
      <c r="AF27" s="89">
        <v>0</v>
      </c>
      <c r="AG27" s="89">
        <v>0</v>
      </c>
      <c r="AH27" s="53">
        <v>0</v>
      </c>
      <c r="AI27" s="53">
        <v>0</v>
      </c>
      <c r="AJ27" s="77">
        <v>0</v>
      </c>
      <c r="AK27" s="77">
        <v>0</v>
      </c>
      <c r="AL27" s="77">
        <v>0</v>
      </c>
      <c r="AM27" s="77">
        <v>575000</v>
      </c>
      <c r="AN27" s="77">
        <v>0</v>
      </c>
      <c r="AO27" s="77">
        <v>0</v>
      </c>
      <c r="AP27" s="77">
        <v>0</v>
      </c>
      <c r="AQ27" s="78">
        <v>110.41497413815888</v>
      </c>
      <c r="AR27" s="78">
        <v>0</v>
      </c>
      <c r="AS27" s="78">
        <v>0</v>
      </c>
      <c r="AT27" s="78">
        <v>0</v>
      </c>
      <c r="AU27" s="78">
        <v>0</v>
      </c>
      <c r="AV27" s="77">
        <v>110.41497413815888</v>
      </c>
      <c r="AW27" s="77">
        <v>0</v>
      </c>
      <c r="AX27" s="77">
        <v>0</v>
      </c>
      <c r="AY27" s="77">
        <v>0</v>
      </c>
      <c r="AZ27" s="77">
        <v>0</v>
      </c>
      <c r="BA27" s="77">
        <v>0</v>
      </c>
      <c r="BB27" s="77">
        <v>110.41497413815888</v>
      </c>
      <c r="BC27" s="77">
        <v>1602</v>
      </c>
      <c r="BD27" s="77">
        <v>445</v>
      </c>
      <c r="BE27" s="77">
        <v>0</v>
      </c>
      <c r="BF27" s="77">
        <v>28973.684210526313</v>
      </c>
      <c r="BG27" s="77">
        <v>0</v>
      </c>
      <c r="BH27" s="77">
        <v>0</v>
      </c>
      <c r="BI27" s="77">
        <v>0</v>
      </c>
      <c r="BJ27" s="77">
        <v>0</v>
      </c>
      <c r="BK27" s="77">
        <v>0</v>
      </c>
      <c r="BL27" s="77">
        <v>110.41497413815888</v>
      </c>
      <c r="BM27" s="77">
        <v>1602</v>
      </c>
      <c r="BN27" s="77">
        <v>445</v>
      </c>
      <c r="BO27" s="77">
        <v>0</v>
      </c>
      <c r="BP27" s="77">
        <v>28973.684210526313</v>
      </c>
      <c r="BQ27" s="77">
        <v>0</v>
      </c>
      <c r="BR27" s="77">
        <v>0</v>
      </c>
      <c r="BS27" s="77">
        <v>0</v>
      </c>
      <c r="BT27" s="77">
        <v>0</v>
      </c>
      <c r="BU27" s="77">
        <v>0</v>
      </c>
      <c r="BV27" s="77">
        <v>52799.727718368486</v>
      </c>
      <c r="BW27" s="77">
        <v>154.26630556793498</v>
      </c>
      <c r="BX27" s="89">
        <v>6.1394318085994382E-3</v>
      </c>
      <c r="BY27" s="44">
        <v>-5.9622452539095372E-3</v>
      </c>
      <c r="BZ27" s="77">
        <v>0</v>
      </c>
      <c r="CA27" s="77">
        <v>0</v>
      </c>
      <c r="CB27" s="77">
        <v>150.7627842874866</v>
      </c>
      <c r="CC27" s="77">
        <v>0</v>
      </c>
      <c r="CD27" s="77">
        <v>0</v>
      </c>
      <c r="CE27" s="89">
        <v>-1.3858100000000001E-4</v>
      </c>
      <c r="CF27" s="77">
        <v>48637.118349759374</v>
      </c>
      <c r="CG27" s="77">
        <v>573070.34491921728</v>
      </c>
      <c r="CH27" s="77">
        <v>0</v>
      </c>
      <c r="CI27" s="74"/>
      <c r="CJ27" s="129"/>
      <c r="CK27" s="80"/>
      <c r="CL27" s="74"/>
      <c r="CM27" s="80"/>
      <c r="CN27" s="80"/>
      <c r="CO27" s="74"/>
      <c r="CQ27" s="77">
        <f>P27</f>
        <v>0</v>
      </c>
      <c r="CR27" s="77">
        <f t="shared" ref="CR27:CR28" si="10">AB27</f>
        <v>0</v>
      </c>
      <c r="CS27" s="77">
        <f t="shared" ref="CS27:CS74" si="11">Q27+Z27</f>
        <v>23355.721329610369</v>
      </c>
      <c r="CT27" s="77">
        <f>Y27</f>
        <v>0</v>
      </c>
      <c r="CU27" s="77">
        <f>R27</f>
        <v>0</v>
      </c>
      <c r="CW27" s="77">
        <f>B27+C27+D27+E27</f>
        <v>609020.16395484027</v>
      </c>
      <c r="DA27" s="104">
        <v>1</v>
      </c>
      <c r="DB27" s="77">
        <v>467114.42659220734</v>
      </c>
      <c r="DC27" s="77">
        <v>508893.48268992995</v>
      </c>
      <c r="DD27" s="77">
        <v>0</v>
      </c>
      <c r="DE27" s="77">
        <v>18684.577063688295</v>
      </c>
      <c r="DF27" s="104"/>
      <c r="DK27" s="104"/>
      <c r="EF27" s="104">
        <v>1</v>
      </c>
      <c r="EG27" s="77">
        <v>116778.60664805183</v>
      </c>
      <c r="EH27" s="77">
        <v>127223.37067248249</v>
      </c>
      <c r="EI27" s="77">
        <v>0</v>
      </c>
      <c r="EJ27" s="77">
        <v>4671.1442659220738</v>
      </c>
      <c r="EK27" s="104"/>
      <c r="EP27" s="104"/>
      <c r="FK27" s="147"/>
      <c r="FM27" s="302"/>
      <c r="FN27" s="147"/>
      <c r="FO27" s="147"/>
      <c r="FP27" s="302"/>
      <c r="FQ27" s="302"/>
      <c r="FR27" s="302"/>
      <c r="FS27" s="302"/>
      <c r="FT27" s="302"/>
      <c r="FU27" s="302"/>
      <c r="FV27" s="302"/>
      <c r="FW27" s="302"/>
      <c r="FX27" s="53"/>
      <c r="FY27" s="303"/>
      <c r="FZ27" s="304"/>
      <c r="GA27" s="147"/>
      <c r="GB27" s="147"/>
      <c r="GC27" s="302"/>
      <c r="GD27" s="302"/>
      <c r="GE27" s="302"/>
      <c r="GF27" s="302"/>
      <c r="GG27" s="302"/>
      <c r="GH27" s="302"/>
      <c r="GI27" s="302"/>
      <c r="GJ27" s="302"/>
      <c r="GK27" s="53"/>
      <c r="GL27" s="303"/>
      <c r="GM27" s="304"/>
      <c r="GN27" s="147"/>
      <c r="GO27" s="147"/>
      <c r="GP27" s="304"/>
      <c r="GQ27" s="302"/>
      <c r="GR27" s="302"/>
      <c r="GS27" s="302"/>
      <c r="GT27" s="302"/>
      <c r="GU27" s="302"/>
      <c r="GV27" s="302"/>
      <c r="GW27" s="302"/>
      <c r="GX27" s="53"/>
      <c r="GY27" s="303"/>
      <c r="GZ27" s="304"/>
      <c r="HA27" s="147"/>
      <c r="HB27" s="147"/>
      <c r="HC27" s="302"/>
      <c r="HD27" s="302"/>
      <c r="HE27" s="302"/>
      <c r="HF27" s="302"/>
      <c r="HG27" s="302"/>
      <c r="HH27" s="302"/>
      <c r="HI27" s="302"/>
      <c r="HJ27" s="302"/>
      <c r="HK27" s="53"/>
      <c r="HL27" s="303"/>
      <c r="HM27" s="304"/>
      <c r="HN27" s="147"/>
      <c r="HO27" s="147"/>
      <c r="HP27" s="302"/>
      <c r="HQ27" s="302"/>
      <c r="HR27" s="304"/>
      <c r="HS27" s="302"/>
      <c r="HT27" s="302"/>
      <c r="HU27" s="302"/>
      <c r="HV27" s="302"/>
      <c r="HW27" s="302"/>
      <c r="HX27" s="53"/>
      <c r="HY27" s="302"/>
      <c r="HZ27" s="304"/>
      <c r="IA27" s="147"/>
      <c r="IB27" s="147"/>
      <c r="IC27" s="302"/>
      <c r="ID27" s="302"/>
      <c r="IE27" s="302"/>
      <c r="IF27" s="302"/>
      <c r="IG27" s="302"/>
      <c r="IH27" s="302"/>
      <c r="II27" s="302"/>
      <c r="IJ27" s="302"/>
      <c r="IK27" s="53"/>
      <c r="IL27" s="303"/>
      <c r="IM27" s="304"/>
      <c r="IN27" s="147"/>
      <c r="IO27" s="147"/>
      <c r="IP27" s="304"/>
      <c r="IQ27" s="302"/>
      <c r="IR27" s="302"/>
      <c r="IS27" s="302"/>
      <c r="IT27" s="302"/>
      <c r="IU27" s="302"/>
      <c r="IV27" s="302"/>
      <c r="IW27" s="302"/>
      <c r="IX27" s="53"/>
      <c r="IY27" s="303"/>
      <c r="IZ27" s="304"/>
      <c r="JA27" s="147"/>
      <c r="JB27" s="147"/>
      <c r="JC27" s="302"/>
      <c r="JD27" s="302"/>
      <c r="JE27" s="302"/>
      <c r="JF27" s="302"/>
      <c r="JG27" s="302"/>
      <c r="JH27" s="302"/>
      <c r="JI27" s="302"/>
      <c r="JJ27" s="302"/>
      <c r="JK27" s="53"/>
      <c r="JL27" s="6"/>
      <c r="JM27" s="77">
        <v>583893.03324025916</v>
      </c>
      <c r="JN27" s="77">
        <v>183684.28534983387</v>
      </c>
      <c r="JO27" s="77">
        <v>400208.74789042532</v>
      </c>
      <c r="JP27" s="77" t="s">
        <v>512</v>
      </c>
      <c r="JQ27" s="77">
        <v>53825.272207588743</v>
      </c>
      <c r="JR27" s="77">
        <v>0</v>
      </c>
      <c r="JS27" s="77">
        <v>23355.721329610369</v>
      </c>
      <c r="JU27" s="77">
        <v>0</v>
      </c>
      <c r="JV27" s="77">
        <v>362442.05318062531</v>
      </c>
      <c r="JW27" s="77">
        <v>210628.291738592</v>
      </c>
      <c r="JX27" s="77">
        <v>573070.34491921728</v>
      </c>
      <c r="JY27" s="77">
        <v>400208.74789042532</v>
      </c>
      <c r="JZ27" s="147">
        <v>0.04</v>
      </c>
      <c r="KA27" s="147">
        <v>4.0000000000000036E-2</v>
      </c>
      <c r="KB27" s="77">
        <v>53825.272207588743</v>
      </c>
      <c r="KC27" s="77">
        <v>0</v>
      </c>
      <c r="KD27" s="77">
        <v>0</v>
      </c>
      <c r="KE27" s="347">
        <v>1</v>
      </c>
      <c r="KJ27" s="147"/>
      <c r="KK27" s="147"/>
      <c r="KO27" s="53"/>
    </row>
    <row r="28" spans="1:304" s="77" customFormat="1">
      <c r="A28">
        <v>3</v>
      </c>
      <c r="B28" s="19">
        <v>48637.118349759374</v>
      </c>
      <c r="C28" s="19">
        <v>573070.34491921728</v>
      </c>
      <c r="D28" s="273">
        <v>0</v>
      </c>
      <c r="E28" s="273">
        <v>0</v>
      </c>
      <c r="F28" s="291">
        <v>0</v>
      </c>
      <c r="G28" s="291">
        <v>0</v>
      </c>
      <c r="H28" s="19">
        <v>458456.27593537385</v>
      </c>
      <c r="I28" s="19">
        <v>114614.06898384346</v>
      </c>
      <c r="J28" s="53">
        <v>1</v>
      </c>
      <c r="K28" s="53">
        <v>1</v>
      </c>
      <c r="L28" s="79">
        <v>43216</v>
      </c>
      <c r="M28" s="111">
        <v>1.0216832314922637</v>
      </c>
      <c r="N28" s="19">
        <v>0</v>
      </c>
      <c r="O28" s="19">
        <v>0</v>
      </c>
      <c r="P28" s="76">
        <v>0</v>
      </c>
      <c r="Q28" s="76">
        <v>22922.813796768693</v>
      </c>
      <c r="R28" s="76">
        <v>0</v>
      </c>
      <c r="S28" s="76">
        <v>2500</v>
      </c>
      <c r="T28" s="76"/>
      <c r="U28" s="76"/>
      <c r="V28" s="76">
        <v>0</v>
      </c>
      <c r="W28" s="76">
        <v>0</v>
      </c>
      <c r="X28" s="76">
        <v>-22922.813796768693</v>
      </c>
      <c r="Y28" s="76"/>
      <c r="Z28" s="76"/>
      <c r="AA28" s="76">
        <v>0</v>
      </c>
      <c r="AB28" s="77">
        <v>0</v>
      </c>
      <c r="AC28" s="77">
        <v>0</v>
      </c>
      <c r="AD28" s="77">
        <v>0</v>
      </c>
      <c r="AE28" s="113">
        <v>2.7000000000001467E-3</v>
      </c>
      <c r="AF28" s="89">
        <v>0</v>
      </c>
      <c r="AG28" s="89">
        <v>0</v>
      </c>
      <c r="AH28" s="53">
        <v>0</v>
      </c>
      <c r="AI28" s="53">
        <v>0</v>
      </c>
      <c r="AJ28" s="77">
        <v>0</v>
      </c>
      <c r="AK28" s="77">
        <v>0</v>
      </c>
      <c r="AL28" s="77">
        <v>0</v>
      </c>
      <c r="AM28" s="77">
        <v>575000</v>
      </c>
      <c r="AN28" s="77">
        <v>0</v>
      </c>
      <c r="AO28" s="77">
        <v>0</v>
      </c>
      <c r="AP28" s="77">
        <v>0</v>
      </c>
      <c r="AQ28" s="78">
        <v>156.25616564517648</v>
      </c>
      <c r="AR28" s="78">
        <v>0</v>
      </c>
      <c r="AS28" s="78">
        <v>0</v>
      </c>
      <c r="AT28" s="78">
        <v>0</v>
      </c>
      <c r="AU28" s="78">
        <v>0</v>
      </c>
      <c r="AV28" s="77">
        <v>156.25616564517648</v>
      </c>
      <c r="AW28" s="77">
        <v>0</v>
      </c>
      <c r="AX28" s="77">
        <v>0</v>
      </c>
      <c r="AY28" s="77">
        <v>0</v>
      </c>
      <c r="AZ28" s="77">
        <v>0</v>
      </c>
      <c r="BA28" s="77">
        <v>0</v>
      </c>
      <c r="BB28" s="77">
        <v>156.25616564517648</v>
      </c>
      <c r="BC28" s="77">
        <v>1602</v>
      </c>
      <c r="BD28" s="77">
        <v>445</v>
      </c>
      <c r="BE28" s="77">
        <v>0</v>
      </c>
      <c r="BF28" s="77">
        <v>28973.684210526313</v>
      </c>
      <c r="BG28" s="77">
        <v>0</v>
      </c>
      <c r="BH28" s="77">
        <v>0</v>
      </c>
      <c r="BI28" s="77">
        <v>0</v>
      </c>
      <c r="BJ28" s="77">
        <v>0</v>
      </c>
      <c r="BK28" s="77">
        <v>0</v>
      </c>
      <c r="BL28" s="77">
        <v>156.25616564517648</v>
      </c>
      <c r="BM28" s="77">
        <v>1602</v>
      </c>
      <c r="BN28" s="77">
        <v>445</v>
      </c>
      <c r="BO28" s="77">
        <v>0</v>
      </c>
      <c r="BP28" s="77">
        <v>28973.684210526313</v>
      </c>
      <c r="BQ28" s="77">
        <v>0</v>
      </c>
      <c r="BR28" s="77">
        <v>0</v>
      </c>
      <c r="BS28" s="77">
        <v>0</v>
      </c>
      <c r="BT28" s="77">
        <v>0</v>
      </c>
      <c r="BU28" s="77">
        <v>0</v>
      </c>
      <c r="BV28" s="77">
        <v>53216.386573544558</v>
      </c>
      <c r="BW28" s="77">
        <v>1070.9237671555948</v>
      </c>
      <c r="BX28" s="89">
        <v>2.2018651669582168E-2</v>
      </c>
      <c r="BY28" s="44">
        <v>-3.0946200139024826E-3</v>
      </c>
      <c r="BZ28" s="77">
        <v>0</v>
      </c>
      <c r="CA28" s="77">
        <v>0</v>
      </c>
      <c r="CB28" s="77">
        <v>252.91301541875328</v>
      </c>
      <c r="CC28" s="77">
        <v>0</v>
      </c>
      <c r="CD28" s="77">
        <v>0</v>
      </c>
      <c r="CE28" s="89">
        <v>-1.6456306E-2</v>
      </c>
      <c r="CF28" s="77">
        <v>72630.855913683656</v>
      </c>
      <c r="CG28" s="77">
        <v>566934.9797714072</v>
      </c>
      <c r="CH28" s="77">
        <v>0</v>
      </c>
      <c r="CI28" s="74"/>
      <c r="CJ28" s="80"/>
      <c r="CK28" s="80"/>
      <c r="CL28" s="74"/>
      <c r="CM28" s="80"/>
      <c r="CN28" s="80"/>
      <c r="CO28" s="74"/>
      <c r="CQ28" s="77">
        <f t="shared" ref="CQ28:CQ74" si="12">P28</f>
        <v>0</v>
      </c>
      <c r="CR28" s="77">
        <f t="shared" si="10"/>
        <v>0</v>
      </c>
      <c r="CS28" s="77">
        <f t="shared" si="11"/>
        <v>22922.813796768693</v>
      </c>
      <c r="CT28" s="77">
        <f t="shared" ref="CT28:CT74" si="13">Y28</f>
        <v>0</v>
      </c>
      <c r="CU28" s="77">
        <f>R28</f>
        <v>0</v>
      </c>
      <c r="CW28" s="77">
        <f t="shared" ref="CW28:CW74" si="14">B28+C28+D28+E28</f>
        <v>621707.46326897666</v>
      </c>
      <c r="DA28" s="104">
        <v>1</v>
      </c>
      <c r="DB28" s="77">
        <v>458456.27593537385</v>
      </c>
      <c r="DC28" s="77">
        <v>508964.01543215255</v>
      </c>
      <c r="DD28" s="77">
        <v>0</v>
      </c>
      <c r="DE28" s="77">
        <v>18338.251037414953</v>
      </c>
      <c r="DF28" s="104"/>
      <c r="DK28" s="104"/>
      <c r="EF28" s="104">
        <v>1</v>
      </c>
      <c r="EG28" s="77">
        <v>114614.06898384346</v>
      </c>
      <c r="EH28" s="77">
        <v>127241.00385803814</v>
      </c>
      <c r="EI28" s="77">
        <v>0</v>
      </c>
      <c r="EJ28" s="77">
        <v>4584.5627593537383</v>
      </c>
      <c r="EK28" s="104"/>
      <c r="EP28" s="104"/>
      <c r="FK28" s="147"/>
      <c r="FM28" s="302"/>
      <c r="FN28" s="147"/>
      <c r="FO28" s="147"/>
      <c r="FP28" s="302"/>
      <c r="FQ28" s="302"/>
      <c r="FR28" s="302"/>
      <c r="FS28" s="302"/>
      <c r="FT28" s="302"/>
      <c r="FU28" s="302"/>
      <c r="FV28" s="302"/>
      <c r="FW28" s="302"/>
      <c r="FX28" s="53"/>
      <c r="FY28" s="303"/>
      <c r="FZ28" s="304"/>
      <c r="GA28" s="147"/>
      <c r="GB28" s="147"/>
      <c r="GC28" s="302"/>
      <c r="GD28" s="302"/>
      <c r="GE28" s="302"/>
      <c r="GF28" s="302"/>
      <c r="GG28" s="302"/>
      <c r="GH28" s="302"/>
      <c r="GI28" s="302"/>
      <c r="GJ28" s="302"/>
      <c r="GK28" s="53"/>
      <c r="GL28" s="303"/>
      <c r="GM28" s="304"/>
      <c r="GN28" s="147"/>
      <c r="GO28" s="147"/>
      <c r="GP28" s="304"/>
      <c r="GQ28" s="302"/>
      <c r="GR28" s="302"/>
      <c r="GS28" s="302"/>
      <c r="GT28" s="302"/>
      <c r="GU28" s="302"/>
      <c r="GV28" s="302"/>
      <c r="GW28" s="302"/>
      <c r="GX28" s="53"/>
      <c r="GY28" s="303"/>
      <c r="GZ28" s="304"/>
      <c r="HA28" s="147"/>
      <c r="HB28" s="147"/>
      <c r="HC28" s="302"/>
      <c r="HD28" s="302"/>
      <c r="HE28" s="302"/>
      <c r="HF28" s="302"/>
      <c r="HG28" s="302"/>
      <c r="HH28" s="302"/>
      <c r="HI28" s="302"/>
      <c r="HJ28" s="302"/>
      <c r="HK28" s="53"/>
      <c r="HL28" s="303"/>
      <c r="HM28" s="304"/>
      <c r="HN28" s="147"/>
      <c r="HO28" s="147"/>
      <c r="HP28" s="302"/>
      <c r="HQ28" s="302"/>
      <c r="HR28" s="304"/>
      <c r="HS28" s="302"/>
      <c r="HT28" s="302"/>
      <c r="HU28" s="302"/>
      <c r="HV28" s="302"/>
      <c r="HW28" s="302"/>
      <c r="HX28" s="53"/>
      <c r="HY28" s="302"/>
      <c r="HZ28" s="304"/>
      <c r="IA28" s="147"/>
      <c r="IB28" s="147"/>
      <c r="IC28" s="302"/>
      <c r="ID28" s="302"/>
      <c r="IE28" s="302"/>
      <c r="IF28" s="302"/>
      <c r="IG28" s="302"/>
      <c r="IH28" s="302"/>
      <c r="II28" s="302"/>
      <c r="IJ28" s="302"/>
      <c r="IK28" s="53"/>
      <c r="IL28" s="303"/>
      <c r="IM28" s="304"/>
      <c r="IN28" s="147"/>
      <c r="IO28" s="147"/>
      <c r="IP28" s="304"/>
      <c r="IQ28" s="302"/>
      <c r="IR28" s="302"/>
      <c r="IS28" s="302"/>
      <c r="IT28" s="302"/>
      <c r="IU28" s="302"/>
      <c r="IV28" s="302"/>
      <c r="IW28" s="302"/>
      <c r="IX28" s="53"/>
      <c r="IY28" s="303"/>
      <c r="IZ28" s="304"/>
      <c r="JA28" s="147"/>
      <c r="JB28" s="147"/>
      <c r="JC28" s="302"/>
      <c r="JD28" s="302"/>
      <c r="JE28" s="302"/>
      <c r="JF28" s="302"/>
      <c r="JG28" s="302"/>
      <c r="JH28" s="302"/>
      <c r="JI28" s="302"/>
      <c r="JJ28" s="302"/>
      <c r="JK28" s="53"/>
      <c r="JL28" s="6"/>
      <c r="JM28" s="77">
        <v>573070.34491921728</v>
      </c>
      <c r="JN28" s="77">
        <v>210628.291738592</v>
      </c>
      <c r="JO28" s="77">
        <v>362442.05318062531</v>
      </c>
      <c r="JP28" s="77" t="s">
        <v>512</v>
      </c>
      <c r="JQ28" s="77">
        <v>53832.732401477675</v>
      </c>
      <c r="JR28" s="77">
        <v>0</v>
      </c>
      <c r="JS28" s="77">
        <v>22922.813796768693</v>
      </c>
      <c r="JU28" s="77">
        <v>0</v>
      </c>
      <c r="JV28" s="77">
        <v>328513.11525603937</v>
      </c>
      <c r="JW28" s="77">
        <v>238421.86451536787</v>
      </c>
      <c r="JX28" s="77">
        <v>566934.9797714072</v>
      </c>
      <c r="JY28" s="77">
        <v>362442.05318062531</v>
      </c>
      <c r="JZ28" s="147">
        <v>0.04</v>
      </c>
      <c r="KA28" s="147">
        <v>4.0000000000000036E-2</v>
      </c>
      <c r="KB28" s="77">
        <v>53832.732401477675</v>
      </c>
      <c r="KC28" s="77">
        <v>0</v>
      </c>
      <c r="KD28" s="77">
        <v>0</v>
      </c>
      <c r="KE28" s="347">
        <v>2</v>
      </c>
      <c r="KJ28" s="147"/>
      <c r="KK28" s="147"/>
      <c r="KO28" s="53"/>
    </row>
    <row r="29" spans="1:304" s="77" customFormat="1">
      <c r="A29">
        <v>4</v>
      </c>
      <c r="B29" s="19">
        <v>72630.855913683656</v>
      </c>
      <c r="C29" s="19">
        <v>566934.9797714072</v>
      </c>
      <c r="D29" s="273">
        <v>0</v>
      </c>
      <c r="E29" s="273">
        <v>0</v>
      </c>
      <c r="F29" s="291">
        <v>0</v>
      </c>
      <c r="G29" s="291">
        <v>0</v>
      </c>
      <c r="H29" s="19">
        <v>453547.98381712579</v>
      </c>
      <c r="I29" s="19">
        <v>113386.99595428145</v>
      </c>
      <c r="J29" s="53">
        <v>1</v>
      </c>
      <c r="K29" s="53">
        <v>1</v>
      </c>
      <c r="L29" s="79">
        <v>43581</v>
      </c>
      <c r="M29" s="111">
        <v>1.0048700995997581</v>
      </c>
      <c r="N29" s="19">
        <v>5000</v>
      </c>
      <c r="O29" s="19">
        <v>0</v>
      </c>
      <c r="P29" s="76">
        <v>0</v>
      </c>
      <c r="Q29" s="76">
        <v>22677.399190856289</v>
      </c>
      <c r="R29" s="76">
        <v>0</v>
      </c>
      <c r="S29" s="76">
        <v>2500</v>
      </c>
      <c r="T29" s="76"/>
      <c r="U29" s="76"/>
      <c r="V29" s="76">
        <v>0</v>
      </c>
      <c r="W29" s="76">
        <v>0</v>
      </c>
      <c r="X29" s="76">
        <v>-17677.399190856289</v>
      </c>
      <c r="Y29" s="76"/>
      <c r="Z29" s="76"/>
      <c r="AA29" s="76">
        <v>0</v>
      </c>
      <c r="AB29" s="77">
        <v>0</v>
      </c>
      <c r="AC29" s="77">
        <v>0</v>
      </c>
      <c r="AD29" s="77">
        <v>0</v>
      </c>
      <c r="AE29" s="113">
        <v>3.4000000000000696E-3</v>
      </c>
      <c r="AF29" s="89">
        <v>0</v>
      </c>
      <c r="AG29" s="89">
        <v>0</v>
      </c>
      <c r="AH29" s="53">
        <v>0</v>
      </c>
      <c r="AI29" s="53">
        <v>0</v>
      </c>
      <c r="AJ29" s="77">
        <v>0</v>
      </c>
      <c r="AK29" s="77">
        <v>0</v>
      </c>
      <c r="AL29" s="77">
        <v>0</v>
      </c>
      <c r="AM29" s="77">
        <v>575000</v>
      </c>
      <c r="AN29" s="77">
        <v>0</v>
      </c>
      <c r="AO29" s="77">
        <v>0</v>
      </c>
      <c r="AP29" s="77">
        <v>0</v>
      </c>
      <c r="AQ29" s="78">
        <v>240.33518875188048</v>
      </c>
      <c r="AR29" s="78">
        <v>0</v>
      </c>
      <c r="AS29" s="78">
        <v>0</v>
      </c>
      <c r="AT29" s="78">
        <v>0</v>
      </c>
      <c r="AU29" s="78">
        <v>0</v>
      </c>
      <c r="AV29" s="77">
        <v>240.33518875188048</v>
      </c>
      <c r="AW29" s="77">
        <v>0</v>
      </c>
      <c r="AX29" s="77">
        <v>0</v>
      </c>
      <c r="AY29" s="77">
        <v>0</v>
      </c>
      <c r="AZ29" s="77">
        <v>0</v>
      </c>
      <c r="BA29" s="77">
        <v>0</v>
      </c>
      <c r="BB29" s="77">
        <v>240.33518875188048</v>
      </c>
      <c r="BC29" s="77">
        <v>1602</v>
      </c>
      <c r="BD29" s="77">
        <v>445</v>
      </c>
      <c r="BE29" s="77">
        <v>0</v>
      </c>
      <c r="BF29" s="77">
        <v>28973.684210526313</v>
      </c>
      <c r="BG29" s="77">
        <v>0</v>
      </c>
      <c r="BH29" s="77">
        <v>0</v>
      </c>
      <c r="BI29" s="77">
        <v>0</v>
      </c>
      <c r="BJ29" s="77">
        <v>0</v>
      </c>
      <c r="BK29" s="77">
        <v>0</v>
      </c>
      <c r="BL29" s="77">
        <v>240.33518875188048</v>
      </c>
      <c r="BM29" s="77">
        <v>1602</v>
      </c>
      <c r="BN29" s="77">
        <v>445</v>
      </c>
      <c r="BO29" s="77">
        <v>0</v>
      </c>
      <c r="BP29" s="77">
        <v>28973.684210526313</v>
      </c>
      <c r="BQ29" s="77">
        <v>0</v>
      </c>
      <c r="BR29" s="77">
        <v>0</v>
      </c>
      <c r="BS29" s="77">
        <v>0</v>
      </c>
      <c r="BT29" s="77">
        <v>0</v>
      </c>
      <c r="BU29" s="77">
        <v>0</v>
      </c>
      <c r="BV29" s="77">
        <v>31402.35971101535</v>
      </c>
      <c r="BW29" s="77">
        <v>-1003.8041753478092</v>
      </c>
      <c r="BX29" s="89">
        <v>-1.3820629851047816E-2</v>
      </c>
      <c r="BY29" s="44">
        <v>-0.10274245992611497</v>
      </c>
      <c r="BZ29" s="77">
        <v>0</v>
      </c>
      <c r="CA29" s="77">
        <v>0</v>
      </c>
      <c r="CB29" s="77">
        <v>428.52204989073476</v>
      </c>
      <c r="CC29" s="77">
        <v>0</v>
      </c>
      <c r="CD29" s="77">
        <v>0</v>
      </c>
      <c r="CE29" s="89">
        <v>1.9997001E-2</v>
      </c>
      <c r="CF29" s="77">
        <v>89304.450929192128</v>
      </c>
      <c r="CG29" s="77">
        <v>525941.96306268591</v>
      </c>
      <c r="CH29" s="77">
        <v>0</v>
      </c>
      <c r="CI29" s="74"/>
      <c r="CJ29" s="80"/>
      <c r="CK29" s="80"/>
      <c r="CL29" s="74"/>
      <c r="CM29" s="80"/>
      <c r="CN29" s="80"/>
      <c r="CO29" s="74"/>
      <c r="CQ29" s="77">
        <f t="shared" si="12"/>
        <v>0</v>
      </c>
      <c r="CR29" s="77">
        <f t="shared" ref="CR29:CR74" si="15">AB29</f>
        <v>0</v>
      </c>
      <c r="CS29" s="77">
        <f t="shared" si="11"/>
        <v>22677.399190856289</v>
      </c>
      <c r="CT29" s="77">
        <f t="shared" si="13"/>
        <v>0</v>
      </c>
      <c r="CU29" s="77">
        <f t="shared" ref="CU29:CU74" si="16">R29</f>
        <v>0</v>
      </c>
      <c r="CW29" s="77">
        <f t="shared" si="14"/>
        <v>639565.83568509086</v>
      </c>
      <c r="DA29" s="104">
        <v>1</v>
      </c>
      <c r="DB29" s="77">
        <v>453547.98381712579</v>
      </c>
      <c r="DC29" s="77">
        <v>517479.82172732282</v>
      </c>
      <c r="DD29" s="77">
        <v>0</v>
      </c>
      <c r="DE29" s="77">
        <v>18141.919352685032</v>
      </c>
      <c r="DF29" s="104"/>
      <c r="DK29" s="104"/>
      <c r="EF29" s="104">
        <v>1</v>
      </c>
      <c r="EG29" s="77">
        <v>113386.99595428145</v>
      </c>
      <c r="EH29" s="77">
        <v>129369.95543183071</v>
      </c>
      <c r="EI29" s="77">
        <v>0</v>
      </c>
      <c r="EJ29" s="77">
        <v>4535.4798381712581</v>
      </c>
      <c r="EK29" s="104"/>
      <c r="EP29" s="104"/>
      <c r="FK29" s="147"/>
      <c r="FM29" s="302"/>
      <c r="FN29" s="147"/>
      <c r="FO29" s="147"/>
      <c r="FP29" s="302"/>
      <c r="FQ29" s="302"/>
      <c r="FR29" s="302"/>
      <c r="FS29" s="302"/>
      <c r="FT29" s="302"/>
      <c r="FU29" s="302"/>
      <c r="FV29" s="302"/>
      <c r="FW29" s="302"/>
      <c r="FX29" s="53"/>
      <c r="FY29" s="303"/>
      <c r="FZ29" s="304"/>
      <c r="GA29" s="147"/>
      <c r="GB29" s="147"/>
      <c r="GC29" s="302"/>
      <c r="GD29" s="302"/>
      <c r="GE29" s="302"/>
      <c r="GF29" s="302"/>
      <c r="GG29" s="302"/>
      <c r="GH29" s="302"/>
      <c r="GI29" s="302"/>
      <c r="GJ29" s="302"/>
      <c r="GK29" s="53"/>
      <c r="GL29" s="303"/>
      <c r="GM29" s="304"/>
      <c r="GN29" s="147"/>
      <c r="GO29" s="147"/>
      <c r="GP29" s="304"/>
      <c r="GQ29" s="302"/>
      <c r="GR29" s="302"/>
      <c r="GS29" s="302"/>
      <c r="GT29" s="302"/>
      <c r="GU29" s="302"/>
      <c r="GV29" s="302"/>
      <c r="GW29" s="302"/>
      <c r="GX29" s="53"/>
      <c r="GY29" s="303"/>
      <c r="GZ29" s="304"/>
      <c r="HA29" s="147"/>
      <c r="HB29" s="147"/>
      <c r="HC29" s="302"/>
      <c r="HD29" s="302"/>
      <c r="HE29" s="302"/>
      <c r="HF29" s="302"/>
      <c r="HG29" s="302"/>
      <c r="HH29" s="302"/>
      <c r="HI29" s="302"/>
      <c r="HJ29" s="302"/>
      <c r="HK29" s="53"/>
      <c r="HL29" s="303"/>
      <c r="HM29" s="304"/>
      <c r="HN29" s="147"/>
      <c r="HO29" s="147"/>
      <c r="HP29" s="302"/>
      <c r="HQ29" s="302"/>
      <c r="HR29" s="304"/>
      <c r="HS29" s="302"/>
      <c r="HT29" s="302"/>
      <c r="HU29" s="302"/>
      <c r="HV29" s="302"/>
      <c r="HW29" s="302"/>
      <c r="HX29" s="53"/>
      <c r="HY29" s="302"/>
      <c r="HZ29" s="304"/>
      <c r="IA29" s="147"/>
      <c r="IB29" s="147"/>
      <c r="IC29" s="302"/>
      <c r="ID29" s="302"/>
      <c r="IE29" s="302"/>
      <c r="IF29" s="302"/>
      <c r="IG29" s="302"/>
      <c r="IH29" s="302"/>
      <c r="II29" s="302"/>
      <c r="IJ29" s="302"/>
      <c r="IK29" s="53"/>
      <c r="IL29" s="303"/>
      <c r="IM29" s="304"/>
      <c r="IN29" s="147"/>
      <c r="IO29" s="147"/>
      <c r="IP29" s="304"/>
      <c r="IQ29" s="302"/>
      <c r="IR29" s="302"/>
      <c r="IS29" s="302"/>
      <c r="IT29" s="302"/>
      <c r="IU29" s="302"/>
      <c r="IV29" s="302"/>
      <c r="IW29" s="302"/>
      <c r="IX29" s="53"/>
      <c r="IY29" s="303"/>
      <c r="IZ29" s="304"/>
      <c r="JA29" s="147"/>
      <c r="JB29" s="147"/>
      <c r="JC29" s="302"/>
      <c r="JD29" s="302"/>
      <c r="JE29" s="302"/>
      <c r="JF29" s="302"/>
      <c r="JG29" s="302"/>
      <c r="JH29" s="302"/>
      <c r="JI29" s="302"/>
      <c r="JJ29" s="302"/>
      <c r="JK29" s="53"/>
      <c r="JL29" s="6"/>
      <c r="JM29" s="77">
        <v>566934.9797714072</v>
      </c>
      <c r="JN29" s="77">
        <v>238421.86451536787</v>
      </c>
      <c r="JO29" s="77">
        <v>328513.11525603937</v>
      </c>
      <c r="JP29" s="77" t="s">
        <v>512</v>
      </c>
      <c r="JQ29" s="77">
        <v>54733.442682697612</v>
      </c>
      <c r="JR29" s="77">
        <v>0</v>
      </c>
      <c r="JS29" s="77">
        <v>22677.399190856289</v>
      </c>
      <c r="JU29" s="77">
        <v>0</v>
      </c>
      <c r="JV29" s="77">
        <v>281295.13802715897</v>
      </c>
      <c r="JW29" s="77">
        <v>244646.82503552691</v>
      </c>
      <c r="JX29" s="77">
        <v>525941.96306268591</v>
      </c>
      <c r="JY29" s="77">
        <v>328513.11525603937</v>
      </c>
      <c r="JZ29" s="147">
        <v>0.04</v>
      </c>
      <c r="KA29" s="147">
        <v>4.0000000000000036E-2</v>
      </c>
      <c r="KB29" s="77">
        <v>54733.442682697612</v>
      </c>
      <c r="KC29" s="77">
        <v>0</v>
      </c>
      <c r="KD29" s="77">
        <v>0</v>
      </c>
      <c r="KE29" s="347">
        <v>3</v>
      </c>
      <c r="KJ29" s="147"/>
      <c r="KK29" s="147"/>
      <c r="KO29" s="53"/>
    </row>
    <row r="30" spans="1:304" s="77" customFormat="1">
      <c r="A30">
        <v>5</v>
      </c>
      <c r="B30" s="19">
        <v>89304.450929192128</v>
      </c>
      <c r="C30" s="19">
        <v>525941.96306268591</v>
      </c>
      <c r="D30" s="273">
        <v>0</v>
      </c>
      <c r="E30" s="273">
        <v>0</v>
      </c>
      <c r="F30" s="291">
        <v>0</v>
      </c>
      <c r="G30" s="291">
        <v>0</v>
      </c>
      <c r="H30" s="19">
        <v>420753.57045014872</v>
      </c>
      <c r="I30" s="19">
        <v>105188.39261253718</v>
      </c>
      <c r="J30" s="53">
        <v>1</v>
      </c>
      <c r="K30" s="53">
        <v>1</v>
      </c>
      <c r="L30" s="79">
        <v>43947</v>
      </c>
      <c r="M30" s="111">
        <v>1.0249644879863244</v>
      </c>
      <c r="N30" s="19">
        <v>0</v>
      </c>
      <c r="O30" s="19">
        <v>0</v>
      </c>
      <c r="P30" s="76">
        <v>0</v>
      </c>
      <c r="Q30" s="76">
        <v>21037.678522507435</v>
      </c>
      <c r="R30" s="76">
        <v>0</v>
      </c>
      <c r="S30" s="76">
        <v>2500</v>
      </c>
      <c r="T30" s="76"/>
      <c r="U30" s="76"/>
      <c r="V30" s="76">
        <v>0</v>
      </c>
      <c r="W30" s="76">
        <v>0</v>
      </c>
      <c r="X30" s="76">
        <v>-21037.678522507435</v>
      </c>
      <c r="Y30" s="76"/>
      <c r="Z30" s="76"/>
      <c r="AA30" s="76">
        <v>0</v>
      </c>
      <c r="AB30" s="77">
        <v>0</v>
      </c>
      <c r="AC30" s="77">
        <v>0</v>
      </c>
      <c r="AD30" s="77">
        <v>0</v>
      </c>
      <c r="AE30" s="113">
        <v>1.5200000000000102E-2</v>
      </c>
      <c r="AF30" s="89">
        <v>0</v>
      </c>
      <c r="AG30" s="89">
        <v>0</v>
      </c>
      <c r="AH30" s="53">
        <v>0</v>
      </c>
      <c r="AI30" s="53">
        <v>0</v>
      </c>
      <c r="AJ30" s="77">
        <v>0</v>
      </c>
      <c r="AK30" s="77">
        <v>0</v>
      </c>
      <c r="AL30" s="77">
        <v>0</v>
      </c>
      <c r="AM30" s="77">
        <v>575000</v>
      </c>
      <c r="AN30" s="77">
        <v>0</v>
      </c>
      <c r="AO30" s="77">
        <v>0</v>
      </c>
      <c r="AP30" s="77">
        <v>0</v>
      </c>
      <c r="AQ30" s="73">
        <v>883.43611818544809</v>
      </c>
      <c r="AR30" s="73">
        <v>0</v>
      </c>
      <c r="AS30" s="73">
        <v>0</v>
      </c>
      <c r="AT30" s="73">
        <v>0</v>
      </c>
      <c r="AU30" s="73">
        <v>0</v>
      </c>
      <c r="AV30" s="77">
        <v>883.43611818544809</v>
      </c>
      <c r="AW30" s="77">
        <v>0</v>
      </c>
      <c r="AX30" s="77">
        <v>0</v>
      </c>
      <c r="AY30" s="77">
        <v>0</v>
      </c>
      <c r="AZ30" s="77">
        <v>0</v>
      </c>
      <c r="BA30" s="77">
        <v>0</v>
      </c>
      <c r="BB30" s="77">
        <v>883.43611818544809</v>
      </c>
      <c r="BC30" s="77">
        <v>1602</v>
      </c>
      <c r="BD30" s="77">
        <v>445</v>
      </c>
      <c r="BE30" s="77">
        <v>0</v>
      </c>
      <c r="BF30" s="77">
        <v>28973.684210526313</v>
      </c>
      <c r="BG30" s="77">
        <v>0</v>
      </c>
      <c r="BH30" s="77">
        <v>0</v>
      </c>
      <c r="BI30" s="77">
        <v>0</v>
      </c>
      <c r="BJ30" s="77">
        <v>0</v>
      </c>
      <c r="BK30" s="77">
        <v>0</v>
      </c>
      <c r="BL30" s="77">
        <v>883.43611818544809</v>
      </c>
      <c r="BM30" s="77">
        <v>1602</v>
      </c>
      <c r="BN30" s="77">
        <v>445</v>
      </c>
      <c r="BO30" s="77">
        <v>0</v>
      </c>
      <c r="BP30" s="77">
        <v>28973.684210526313</v>
      </c>
      <c r="BQ30" s="77">
        <v>0</v>
      </c>
      <c r="BR30" s="77">
        <v>0</v>
      </c>
      <c r="BS30" s="77">
        <v>0</v>
      </c>
      <c r="BT30" s="77">
        <v>0</v>
      </c>
      <c r="BU30" s="77">
        <v>0</v>
      </c>
      <c r="BV30" s="77">
        <v>66232.508523337485</v>
      </c>
      <c r="BW30" s="77">
        <v>212.70585300120916</v>
      </c>
      <c r="BX30" s="89">
        <v>2.3818057307116725E-3</v>
      </c>
      <c r="BY30" s="44">
        <v>5.3697608107217576E-2</v>
      </c>
      <c r="BZ30" s="77">
        <v>0</v>
      </c>
      <c r="CA30" s="77">
        <v>0</v>
      </c>
      <c r="CB30" s="77">
        <v>1580.688781446705</v>
      </c>
      <c r="CC30" s="77">
        <v>0</v>
      </c>
      <c r="CD30" s="77">
        <v>0</v>
      </c>
      <c r="CE30" s="89">
        <v>1.5281796E-2</v>
      </c>
      <c r="CF30" s="77">
        <v>110554.83530470077</v>
      </c>
      <c r="CG30" s="77">
        <v>522632.5356501044</v>
      </c>
      <c r="CH30" s="77">
        <v>0</v>
      </c>
      <c r="CI30" s="74"/>
      <c r="CJ30" s="80"/>
      <c r="CK30" s="80"/>
      <c r="CL30" s="74"/>
      <c r="CM30" s="80"/>
      <c r="CN30" s="80"/>
      <c r="CO30" s="74"/>
      <c r="CQ30" s="77">
        <f t="shared" si="12"/>
        <v>0</v>
      </c>
      <c r="CR30" s="77">
        <f t="shared" si="15"/>
        <v>0</v>
      </c>
      <c r="CS30" s="77">
        <f t="shared" si="11"/>
        <v>21037.678522507435</v>
      </c>
      <c r="CT30" s="77">
        <f t="shared" si="13"/>
        <v>0</v>
      </c>
      <c r="CU30" s="77">
        <f t="shared" si="16"/>
        <v>0</v>
      </c>
      <c r="CW30" s="77">
        <f t="shared" si="14"/>
        <v>615246.41399187804</v>
      </c>
      <c r="DA30" s="104">
        <v>1</v>
      </c>
      <c r="DB30" s="77">
        <v>420753.57045014872</v>
      </c>
      <c r="DC30" s="77">
        <v>507334.65021954797</v>
      </c>
      <c r="DD30" s="77">
        <v>0</v>
      </c>
      <c r="DE30" s="77">
        <v>16830.142818005948</v>
      </c>
      <c r="DF30" s="104"/>
      <c r="DK30" s="104"/>
      <c r="EF30" s="104">
        <v>1</v>
      </c>
      <c r="EG30" s="77">
        <v>105188.39261253718</v>
      </c>
      <c r="EH30" s="77">
        <v>126833.66255488699</v>
      </c>
      <c r="EI30" s="77">
        <v>0</v>
      </c>
      <c r="EJ30" s="77">
        <v>4207.5357045014871</v>
      </c>
      <c r="EK30" s="104"/>
      <c r="EP30" s="104"/>
      <c r="FK30" s="147"/>
      <c r="FM30" s="302"/>
      <c r="FN30" s="147"/>
      <c r="FO30" s="147"/>
      <c r="FP30" s="302"/>
      <c r="FQ30" s="302"/>
      <c r="FR30" s="302"/>
      <c r="FS30" s="302"/>
      <c r="FT30" s="302"/>
      <c r="FU30" s="302"/>
      <c r="FV30" s="302"/>
      <c r="FW30" s="302"/>
      <c r="FX30" s="53"/>
      <c r="FY30" s="303"/>
      <c r="FZ30" s="304"/>
      <c r="GA30" s="147"/>
      <c r="GB30" s="147"/>
      <c r="GC30" s="302"/>
      <c r="GD30" s="302"/>
      <c r="GE30" s="302"/>
      <c r="GF30" s="302"/>
      <c r="GG30" s="302"/>
      <c r="GH30" s="302"/>
      <c r="GI30" s="302"/>
      <c r="GJ30" s="302"/>
      <c r="GK30" s="53"/>
      <c r="GL30" s="303"/>
      <c r="GM30" s="304"/>
      <c r="GN30" s="147"/>
      <c r="GO30" s="147"/>
      <c r="GP30" s="304"/>
      <c r="GQ30" s="302"/>
      <c r="GR30" s="302"/>
      <c r="GS30" s="302"/>
      <c r="GT30" s="302"/>
      <c r="GU30" s="302"/>
      <c r="GV30" s="302"/>
      <c r="GW30" s="302"/>
      <c r="GX30" s="53"/>
      <c r="GY30" s="303"/>
      <c r="GZ30" s="304"/>
      <c r="HA30" s="147"/>
      <c r="HB30" s="147"/>
      <c r="HC30" s="302"/>
      <c r="HD30" s="302"/>
      <c r="HE30" s="302"/>
      <c r="HF30" s="302"/>
      <c r="HG30" s="302"/>
      <c r="HH30" s="302"/>
      <c r="HI30" s="302"/>
      <c r="HJ30" s="302"/>
      <c r="HK30" s="53"/>
      <c r="HL30" s="303"/>
      <c r="HM30" s="304"/>
      <c r="HN30" s="147"/>
      <c r="HO30" s="147"/>
      <c r="HP30" s="302"/>
      <c r="HQ30" s="302"/>
      <c r="HR30" s="304"/>
      <c r="HS30" s="302"/>
      <c r="HT30" s="302"/>
      <c r="HU30" s="302"/>
      <c r="HV30" s="302"/>
      <c r="HW30" s="302"/>
      <c r="HX30" s="53"/>
      <c r="HY30" s="302"/>
      <c r="HZ30" s="304"/>
      <c r="IA30" s="147"/>
      <c r="IB30" s="147"/>
      <c r="IC30" s="302"/>
      <c r="ID30" s="302"/>
      <c r="IE30" s="302"/>
      <c r="IF30" s="302"/>
      <c r="IG30" s="302"/>
      <c r="IH30" s="302"/>
      <c r="II30" s="302"/>
      <c r="IJ30" s="302"/>
      <c r="IK30" s="53"/>
      <c r="IL30" s="303"/>
      <c r="IM30" s="304"/>
      <c r="IN30" s="147"/>
      <c r="IO30" s="147"/>
      <c r="IP30" s="304"/>
      <c r="IQ30" s="302"/>
      <c r="IR30" s="302"/>
      <c r="IS30" s="302"/>
      <c r="IT30" s="302"/>
      <c r="IU30" s="302"/>
      <c r="IV30" s="302"/>
      <c r="IW30" s="302"/>
      <c r="IX30" s="53"/>
      <c r="IY30" s="303"/>
      <c r="IZ30" s="304"/>
      <c r="JA30" s="147"/>
      <c r="JB30" s="147"/>
      <c r="JC30" s="302"/>
      <c r="JD30" s="302"/>
      <c r="JE30" s="302"/>
      <c r="JF30" s="302"/>
      <c r="JG30" s="302"/>
      <c r="JH30" s="302"/>
      <c r="JI30" s="302"/>
      <c r="JJ30" s="302"/>
      <c r="JK30" s="53"/>
      <c r="JL30" s="6"/>
      <c r="JM30" s="77">
        <v>525941.96306268591</v>
      </c>
      <c r="JN30" s="77">
        <v>244646.82503552691</v>
      </c>
      <c r="JO30" s="77">
        <v>281295.13802715897</v>
      </c>
      <c r="JP30" s="77" t="s">
        <v>512</v>
      </c>
      <c r="JQ30" s="77">
        <v>53660.395696298343</v>
      </c>
      <c r="JR30" s="77">
        <v>0</v>
      </c>
      <c r="JS30" s="77">
        <v>21037.678522507435</v>
      </c>
      <c r="JU30" s="77">
        <v>0</v>
      </c>
      <c r="JV30" s="77">
        <v>235290.88061374737</v>
      </c>
      <c r="JW30" s="77">
        <v>287341.655036357</v>
      </c>
      <c r="JX30" s="77">
        <v>522632.5356501044</v>
      </c>
      <c r="JY30" s="77">
        <v>281295.13802715897</v>
      </c>
      <c r="JZ30" s="147">
        <v>0.04</v>
      </c>
      <c r="KA30" s="147">
        <v>4.0000000000000036E-2</v>
      </c>
      <c r="KB30" s="77">
        <v>53660.395696298343</v>
      </c>
      <c r="KC30" s="77">
        <v>0</v>
      </c>
      <c r="KD30" s="77">
        <v>0</v>
      </c>
      <c r="KE30" s="347">
        <v>4</v>
      </c>
      <c r="KJ30" s="147"/>
      <c r="KK30" s="147"/>
      <c r="KO30" s="53"/>
    </row>
    <row r="31" spans="1:304" s="77" customFormat="1">
      <c r="A31">
        <v>6</v>
      </c>
      <c r="B31" s="19">
        <v>110554.83530470077</v>
      </c>
      <c r="C31" s="19">
        <v>522632.5356501044</v>
      </c>
      <c r="D31" s="273">
        <v>0</v>
      </c>
      <c r="E31" s="273">
        <v>0</v>
      </c>
      <c r="F31" s="291">
        <v>0</v>
      </c>
      <c r="G31" s="291">
        <v>0</v>
      </c>
      <c r="H31" s="19">
        <v>418106.02852008352</v>
      </c>
      <c r="I31" s="19">
        <v>104526.50713002088</v>
      </c>
      <c r="J31" s="53">
        <v>1</v>
      </c>
      <c r="K31" s="53">
        <v>1</v>
      </c>
      <c r="L31" s="79">
        <v>44312</v>
      </c>
      <c r="M31" s="111">
        <v>1.0406277861989759</v>
      </c>
      <c r="N31" s="19">
        <v>0</v>
      </c>
      <c r="O31" s="19">
        <v>0</v>
      </c>
      <c r="P31" s="76">
        <v>0</v>
      </c>
      <c r="Q31" s="76">
        <v>26131.626782505224</v>
      </c>
      <c r="R31" s="76">
        <v>0</v>
      </c>
      <c r="S31" s="76">
        <v>2500</v>
      </c>
      <c r="T31" s="76"/>
      <c r="U31" s="76"/>
      <c r="V31" s="76">
        <v>0</v>
      </c>
      <c r="W31" s="76">
        <v>0</v>
      </c>
      <c r="X31" s="76">
        <v>-26131.626782505224</v>
      </c>
      <c r="Y31" s="76"/>
      <c r="Z31" s="76"/>
      <c r="AA31" s="76">
        <v>0</v>
      </c>
      <c r="AB31" s="77">
        <v>0</v>
      </c>
      <c r="AC31" s="77">
        <v>0</v>
      </c>
      <c r="AD31" s="77">
        <v>0</v>
      </c>
      <c r="AE31" s="113">
        <v>8.0000000000000071E-3</v>
      </c>
      <c r="AF31" s="89">
        <v>0</v>
      </c>
      <c r="AG31" s="89">
        <v>0</v>
      </c>
      <c r="AH31" s="53">
        <v>0</v>
      </c>
      <c r="AI31" s="53">
        <v>0</v>
      </c>
      <c r="AJ31" s="77">
        <v>0</v>
      </c>
      <c r="AK31" s="77">
        <v>0</v>
      </c>
      <c r="AL31" s="77">
        <v>0</v>
      </c>
      <c r="AM31" s="77">
        <v>575000</v>
      </c>
      <c r="AN31" s="77">
        <v>0</v>
      </c>
      <c r="AO31" s="77">
        <v>0</v>
      </c>
      <c r="AP31" s="77">
        <v>0</v>
      </c>
      <c r="AQ31" s="73">
        <v>649.00840565375233</v>
      </c>
      <c r="AR31" s="73">
        <v>0</v>
      </c>
      <c r="AS31" s="73">
        <v>0</v>
      </c>
      <c r="AT31" s="73">
        <v>0</v>
      </c>
      <c r="AU31" s="73">
        <v>0</v>
      </c>
      <c r="AV31" s="77">
        <v>649.00840565375233</v>
      </c>
      <c r="AW31" s="77">
        <v>0</v>
      </c>
      <c r="AX31" s="77">
        <v>0</v>
      </c>
      <c r="AY31" s="77">
        <v>0</v>
      </c>
      <c r="AZ31" s="77">
        <v>0</v>
      </c>
      <c r="BA31" s="77">
        <v>0</v>
      </c>
      <c r="BB31" s="77">
        <v>649.00840565375233</v>
      </c>
      <c r="BC31" s="77">
        <v>1602</v>
      </c>
      <c r="BD31" s="77">
        <v>445</v>
      </c>
      <c r="BE31" s="77">
        <v>0</v>
      </c>
      <c r="BF31" s="77">
        <v>28973.684210526313</v>
      </c>
      <c r="BG31" s="77">
        <v>0</v>
      </c>
      <c r="BH31" s="77">
        <v>0</v>
      </c>
      <c r="BI31" s="77">
        <v>0</v>
      </c>
      <c r="BJ31" s="77">
        <v>0</v>
      </c>
      <c r="BK31" s="77">
        <v>0</v>
      </c>
      <c r="BL31" s="77">
        <v>649.00840565375233</v>
      </c>
      <c r="BM31" s="77">
        <v>1602</v>
      </c>
      <c r="BN31" s="77">
        <v>445</v>
      </c>
      <c r="BO31" s="77">
        <v>0</v>
      </c>
      <c r="BP31" s="77">
        <v>28973.684210526313</v>
      </c>
      <c r="BQ31" s="77">
        <v>0</v>
      </c>
      <c r="BR31" s="77">
        <v>0</v>
      </c>
      <c r="BS31" s="77">
        <v>0</v>
      </c>
      <c r="BT31" s="77">
        <v>0</v>
      </c>
      <c r="BU31" s="77">
        <v>0</v>
      </c>
      <c r="BV31" s="77">
        <v>161393.0449608707</v>
      </c>
      <c r="BW31" s="77">
        <v>1339.9404378109748</v>
      </c>
      <c r="BX31" s="89">
        <v>1.2120143222301927E-2</v>
      </c>
      <c r="BY31" s="44">
        <v>0.39573421037137835</v>
      </c>
      <c r="BZ31" s="77">
        <v>0</v>
      </c>
      <c r="CA31" s="77">
        <v>0</v>
      </c>
      <c r="CB31" s="77">
        <v>1160.8257706993529</v>
      </c>
      <c r="CC31" s="77">
        <v>0</v>
      </c>
      <c r="CD31" s="77">
        <v>0</v>
      </c>
      <c r="CE31" s="89">
        <v>-1.6007420000000001E-3</v>
      </c>
      <c r="CF31" s="77">
        <v>138026.40252501698</v>
      </c>
      <c r="CG31" s="77">
        <v>612260.47212857183</v>
      </c>
      <c r="CH31" s="77">
        <v>0</v>
      </c>
      <c r="CI31" s="74"/>
      <c r="CJ31" s="80"/>
      <c r="CK31" s="80"/>
      <c r="CL31" s="74"/>
      <c r="CM31" s="80"/>
      <c r="CN31" s="80"/>
      <c r="CO31" s="74"/>
      <c r="CQ31" s="77">
        <f t="shared" si="12"/>
        <v>0</v>
      </c>
      <c r="CR31" s="77">
        <f t="shared" si="15"/>
        <v>0</v>
      </c>
      <c r="CS31" s="77">
        <f t="shared" si="11"/>
        <v>26131.626782505224</v>
      </c>
      <c r="CT31" s="77">
        <f t="shared" si="13"/>
        <v>0</v>
      </c>
      <c r="CU31" s="77">
        <f t="shared" si="16"/>
        <v>0</v>
      </c>
      <c r="CW31" s="77">
        <f t="shared" si="14"/>
        <v>633187.37095480517</v>
      </c>
      <c r="DA31" s="104">
        <v>1</v>
      </c>
      <c r="DB31" s="77">
        <v>418106.02852008352</v>
      </c>
      <c r="DC31" s="77">
        <v>499698.36179309175</v>
      </c>
      <c r="DD31" s="77">
        <v>0</v>
      </c>
      <c r="DE31" s="77">
        <v>20905.301426004178</v>
      </c>
      <c r="DF31" s="104"/>
      <c r="DK31" s="104"/>
      <c r="EF31" s="104">
        <v>1</v>
      </c>
      <c r="EG31" s="77">
        <v>104526.50713002088</v>
      </c>
      <c r="EH31" s="77">
        <v>124924.59044827294</v>
      </c>
      <c r="EI31" s="77">
        <v>0</v>
      </c>
      <c r="EJ31" s="77">
        <v>5226.3253565010446</v>
      </c>
      <c r="EK31" s="104"/>
      <c r="EP31" s="104"/>
      <c r="FK31" s="147"/>
      <c r="FM31" s="432"/>
      <c r="FN31" s="433"/>
      <c r="FO31" s="433"/>
      <c r="FP31" s="432"/>
      <c r="FQ31" s="432"/>
      <c r="FR31" s="432"/>
      <c r="FS31" s="432"/>
      <c r="FT31" s="432"/>
      <c r="FU31" s="432"/>
      <c r="FV31" s="432"/>
      <c r="FW31" s="432"/>
      <c r="FX31" s="434"/>
      <c r="FY31" s="303"/>
      <c r="FZ31" s="304"/>
      <c r="GA31" s="147"/>
      <c r="GB31" s="147"/>
      <c r="GC31" s="302"/>
      <c r="GD31" s="302"/>
      <c r="GE31" s="302"/>
      <c r="GF31" s="302"/>
      <c r="GG31" s="302"/>
      <c r="GH31" s="302"/>
      <c r="GI31" s="302"/>
      <c r="GJ31" s="302"/>
      <c r="GK31" s="53"/>
      <c r="GL31" s="303"/>
      <c r="GM31" s="304"/>
      <c r="GN31" s="147"/>
      <c r="GO31" s="147"/>
      <c r="GP31" s="304"/>
      <c r="GQ31" s="302"/>
      <c r="GR31" s="302"/>
      <c r="GS31" s="302"/>
      <c r="GT31" s="302"/>
      <c r="GU31" s="302"/>
      <c r="GV31" s="302"/>
      <c r="GW31" s="302"/>
      <c r="GX31" s="53"/>
      <c r="GY31" s="303"/>
      <c r="GZ31" s="304"/>
      <c r="HA31" s="147"/>
      <c r="HB31" s="147"/>
      <c r="HC31" s="302"/>
      <c r="HD31" s="302"/>
      <c r="HE31" s="302"/>
      <c r="HF31" s="302"/>
      <c r="HG31" s="302"/>
      <c r="HH31" s="302"/>
      <c r="HI31" s="302"/>
      <c r="HJ31" s="302"/>
      <c r="HK31" s="53"/>
      <c r="HL31" s="303"/>
      <c r="HM31" s="304"/>
      <c r="HN31" s="147"/>
      <c r="HO31" s="147"/>
      <c r="HP31" s="302"/>
      <c r="HQ31" s="302"/>
      <c r="HR31" s="304"/>
      <c r="HS31" s="302"/>
      <c r="HT31" s="302"/>
      <c r="HU31" s="302"/>
      <c r="HV31" s="302"/>
      <c r="HW31" s="302"/>
      <c r="HX31" s="53"/>
      <c r="HY31" s="302"/>
      <c r="HZ31" s="304"/>
      <c r="IA31" s="147"/>
      <c r="IB31" s="147"/>
      <c r="IC31" s="302"/>
      <c r="ID31" s="302"/>
      <c r="IE31" s="302"/>
      <c r="IF31" s="302"/>
      <c r="IG31" s="302"/>
      <c r="IH31" s="302"/>
      <c r="II31" s="302"/>
      <c r="IJ31" s="302"/>
      <c r="IK31" s="53"/>
      <c r="IL31" s="303"/>
      <c r="IM31" s="304"/>
      <c r="IN31" s="147"/>
      <c r="IO31" s="147"/>
      <c r="IP31" s="304"/>
      <c r="IQ31" s="302"/>
      <c r="IR31" s="302"/>
      <c r="IS31" s="302"/>
      <c r="IT31" s="302"/>
      <c r="IU31" s="302"/>
      <c r="IV31" s="302"/>
      <c r="IW31" s="302"/>
      <c r="IX31" s="53"/>
      <c r="IY31" s="303"/>
      <c r="IZ31" s="304"/>
      <c r="JA31" s="147"/>
      <c r="JB31" s="147"/>
      <c r="JC31" s="302"/>
      <c r="JD31" s="302"/>
      <c r="JE31" s="302"/>
      <c r="JF31" s="302"/>
      <c r="JG31" s="302"/>
      <c r="JH31" s="302"/>
      <c r="JI31" s="302"/>
      <c r="JJ31" s="302"/>
      <c r="JK31" s="53"/>
      <c r="JL31" s="6"/>
      <c r="JM31" s="77">
        <v>522632.5356501044</v>
      </c>
      <c r="JN31" s="6">
        <v>287341.655036357</v>
      </c>
      <c r="JO31" s="6">
        <v>235290.88061374737</v>
      </c>
      <c r="JP31" s="6" t="s">
        <v>512</v>
      </c>
      <c r="JQ31" s="77">
        <v>52852.711343500094</v>
      </c>
      <c r="JR31" s="77">
        <v>0</v>
      </c>
      <c r="JS31" s="77">
        <v>26131.626782505224</v>
      </c>
      <c r="JU31" s="77">
        <v>0</v>
      </c>
      <c r="JV31" s="77">
        <v>192157.39891384935</v>
      </c>
      <c r="JW31" s="77">
        <v>420103.07321472245</v>
      </c>
      <c r="JX31" s="77">
        <v>612260.47212857183</v>
      </c>
      <c r="JY31" s="77">
        <v>235290.88061374737</v>
      </c>
      <c r="JZ31" s="147">
        <v>0.04</v>
      </c>
      <c r="KA31" s="147">
        <v>4.0000000000000036E-2</v>
      </c>
      <c r="KB31" s="77">
        <v>52852.711343500094</v>
      </c>
      <c r="KC31" s="77">
        <v>0</v>
      </c>
      <c r="KD31" s="77">
        <v>0</v>
      </c>
      <c r="KE31" s="347">
        <v>5</v>
      </c>
      <c r="KJ31" s="147"/>
      <c r="KK31" s="147"/>
      <c r="KO31" s="53"/>
    </row>
    <row r="32" spans="1:304" s="77" customFormat="1">
      <c r="A32">
        <v>7</v>
      </c>
      <c r="B32" s="19">
        <v>138026.40252501698</v>
      </c>
      <c r="C32" s="19">
        <v>612260.47212857183</v>
      </c>
      <c r="D32" s="273">
        <v>0</v>
      </c>
      <c r="E32" s="273">
        <v>0</v>
      </c>
      <c r="F32" s="291">
        <v>0</v>
      </c>
      <c r="G32" s="291">
        <v>0</v>
      </c>
      <c r="H32" s="19">
        <v>489808.37770285748</v>
      </c>
      <c r="I32" s="19">
        <v>122452.09442571436</v>
      </c>
      <c r="J32" s="53">
        <v>1</v>
      </c>
      <c r="K32" s="53">
        <v>1</v>
      </c>
      <c r="L32" s="79">
        <v>44677</v>
      </c>
      <c r="M32" s="111">
        <v>1.0389620095952401</v>
      </c>
      <c r="N32" s="19">
        <v>0</v>
      </c>
      <c r="O32" s="19">
        <v>0</v>
      </c>
      <c r="P32" s="76">
        <v>0</v>
      </c>
      <c r="Q32" s="76">
        <v>30613.023606428596</v>
      </c>
      <c r="R32" s="76">
        <v>0</v>
      </c>
      <c r="S32" s="76">
        <v>2500</v>
      </c>
      <c r="T32" s="76"/>
      <c r="U32" s="76"/>
      <c r="V32" s="76">
        <v>0</v>
      </c>
      <c r="W32" s="76">
        <v>0</v>
      </c>
      <c r="X32" s="76">
        <v>-30613.023606428596</v>
      </c>
      <c r="Y32" s="76"/>
      <c r="Z32" s="76"/>
      <c r="AA32" s="76">
        <v>0</v>
      </c>
      <c r="AB32" s="77">
        <v>0</v>
      </c>
      <c r="AC32" s="77">
        <v>0</v>
      </c>
      <c r="AD32" s="77">
        <v>0</v>
      </c>
      <c r="AE32" s="113">
        <v>1.6000000000000014E-2</v>
      </c>
      <c r="AF32" s="89">
        <v>0</v>
      </c>
      <c r="AG32" s="89">
        <v>0</v>
      </c>
      <c r="AH32" s="53">
        <v>0</v>
      </c>
      <c r="AI32" s="53">
        <v>0</v>
      </c>
      <c r="AJ32" s="77">
        <v>0</v>
      </c>
      <c r="AK32" s="77">
        <v>0</v>
      </c>
      <c r="AL32" s="77">
        <v>0</v>
      </c>
      <c r="AM32" s="77">
        <v>575000</v>
      </c>
      <c r="AN32" s="77">
        <v>0</v>
      </c>
      <c r="AO32" s="77">
        <v>0</v>
      </c>
      <c r="AP32" s="77">
        <v>0</v>
      </c>
      <c r="AQ32" s="73">
        <v>1418.3294575361363</v>
      </c>
      <c r="AR32" s="73">
        <v>0</v>
      </c>
      <c r="AS32" s="73">
        <v>0</v>
      </c>
      <c r="AT32" s="73">
        <v>0</v>
      </c>
      <c r="AU32" s="73">
        <v>0</v>
      </c>
      <c r="AV32" s="77">
        <v>1418.3294575361363</v>
      </c>
      <c r="AW32" s="77">
        <v>0</v>
      </c>
      <c r="AX32" s="77">
        <v>0</v>
      </c>
      <c r="AY32" s="77">
        <v>0</v>
      </c>
      <c r="AZ32" s="77">
        <v>0</v>
      </c>
      <c r="BA32" s="77">
        <v>0</v>
      </c>
      <c r="BB32" s="77">
        <v>1418.3294575361363</v>
      </c>
      <c r="BC32" s="77">
        <v>1602</v>
      </c>
      <c r="BD32" s="77">
        <v>445</v>
      </c>
      <c r="BE32" s="77">
        <v>0</v>
      </c>
      <c r="BF32" s="77">
        <v>28973.684210526313</v>
      </c>
      <c r="BG32" s="77">
        <v>0</v>
      </c>
      <c r="BH32" s="77">
        <v>0</v>
      </c>
      <c r="BI32" s="77">
        <v>0</v>
      </c>
      <c r="BJ32" s="77">
        <v>0</v>
      </c>
      <c r="BK32" s="77">
        <v>0</v>
      </c>
      <c r="BL32" s="77">
        <v>1418.3294575361363</v>
      </c>
      <c r="BM32" s="77">
        <v>1602</v>
      </c>
      <c r="BN32" s="77">
        <v>445</v>
      </c>
      <c r="BO32" s="77">
        <v>0</v>
      </c>
      <c r="BP32" s="77">
        <v>28973.684210526313</v>
      </c>
      <c r="BQ32" s="77">
        <v>0</v>
      </c>
      <c r="BR32" s="77">
        <v>0</v>
      </c>
      <c r="BS32" s="77">
        <v>0</v>
      </c>
      <c r="BT32" s="77">
        <v>0</v>
      </c>
      <c r="BU32" s="77">
        <v>0</v>
      </c>
      <c r="BV32" s="77">
        <v>-19294.844720813788</v>
      </c>
      <c r="BW32" s="77">
        <v>2958.3111075290217</v>
      </c>
      <c r="BX32" s="89">
        <v>2.1432936404995662E-2</v>
      </c>
      <c r="BY32" s="44">
        <v>-0.17844098036036082</v>
      </c>
      <c r="BZ32" s="77">
        <v>0</v>
      </c>
      <c r="CA32" s="77">
        <v>0</v>
      </c>
      <c r="CB32" s="77">
        <v>2553.4884467128086</v>
      </c>
      <c r="CC32" s="77">
        <v>0</v>
      </c>
      <c r="CD32" s="77">
        <v>0</v>
      </c>
      <c r="CE32" s="89">
        <v>-2.8713940000000002E-3</v>
      </c>
      <c r="CF32" s="77">
        <v>171597.7372389746</v>
      </c>
      <c r="CG32" s="77">
        <v>515024.4896381821</v>
      </c>
      <c r="CH32" s="77">
        <v>0</v>
      </c>
      <c r="CI32" s="74"/>
      <c r="CJ32" s="80"/>
      <c r="CK32" s="80"/>
      <c r="CL32" s="74"/>
      <c r="CM32" s="80"/>
      <c r="CN32" s="80"/>
      <c r="CO32" s="74"/>
      <c r="CQ32" s="77">
        <f t="shared" si="12"/>
        <v>0</v>
      </c>
      <c r="CR32" s="77">
        <f t="shared" si="15"/>
        <v>0</v>
      </c>
      <c r="CS32" s="77">
        <f t="shared" si="11"/>
        <v>30613.023606428596</v>
      </c>
      <c r="CT32" s="77">
        <f t="shared" si="13"/>
        <v>0</v>
      </c>
      <c r="CU32" s="77">
        <f t="shared" si="16"/>
        <v>0</v>
      </c>
      <c r="CW32" s="77">
        <f t="shared" si="14"/>
        <v>750286.87465358875</v>
      </c>
      <c r="DA32" s="104">
        <v>1</v>
      </c>
      <c r="DB32" s="77">
        <v>489808.37770285748</v>
      </c>
      <c r="DC32" s="77">
        <v>500499.53241560981</v>
      </c>
      <c r="DD32" s="77">
        <v>0</v>
      </c>
      <c r="DE32" s="77">
        <v>24490.418885142877</v>
      </c>
      <c r="DF32" s="104"/>
      <c r="DK32" s="104"/>
      <c r="EF32" s="104">
        <v>1</v>
      </c>
      <c r="EG32" s="77">
        <v>122452.09442571436</v>
      </c>
      <c r="EH32" s="77">
        <v>125124.88310390245</v>
      </c>
      <c r="EI32" s="77">
        <v>0</v>
      </c>
      <c r="EJ32" s="77">
        <v>6122.6047212857184</v>
      </c>
      <c r="EK32" s="104"/>
      <c r="EP32" s="104"/>
      <c r="FK32" s="147"/>
      <c r="FM32" s="302"/>
      <c r="FN32" s="147"/>
      <c r="FO32" s="147"/>
      <c r="FP32" s="302"/>
      <c r="FQ32" s="302"/>
      <c r="FR32" s="302"/>
      <c r="FS32" s="302"/>
      <c r="FT32" s="302"/>
      <c r="FU32" s="302"/>
      <c r="FV32" s="302"/>
      <c r="FW32" s="302"/>
      <c r="FX32" s="53"/>
      <c r="FY32" s="303"/>
      <c r="FZ32" s="304"/>
      <c r="GA32" s="147"/>
      <c r="GB32" s="147"/>
      <c r="GC32" s="302"/>
      <c r="GD32" s="302"/>
      <c r="GE32" s="302"/>
      <c r="GF32" s="302"/>
      <c r="GG32" s="302"/>
      <c r="GH32" s="302"/>
      <c r="GI32" s="302"/>
      <c r="GJ32" s="302"/>
      <c r="GK32" s="53"/>
      <c r="GL32" s="303"/>
      <c r="GM32" s="304"/>
      <c r="GN32" s="147"/>
      <c r="GO32" s="147"/>
      <c r="GP32" s="304"/>
      <c r="GQ32" s="302"/>
      <c r="GR32" s="302"/>
      <c r="GS32" s="302"/>
      <c r="GT32" s="302"/>
      <c r="GU32" s="302"/>
      <c r="GV32" s="302"/>
      <c r="GW32" s="302"/>
      <c r="GX32" s="53"/>
      <c r="GY32" s="303"/>
      <c r="GZ32" s="304"/>
      <c r="HA32" s="147"/>
      <c r="HB32" s="147"/>
      <c r="HC32" s="302"/>
      <c r="HD32" s="302"/>
      <c r="HE32" s="302"/>
      <c r="HF32" s="302"/>
      <c r="HG32" s="302"/>
      <c r="HH32" s="302"/>
      <c r="HI32" s="302"/>
      <c r="HJ32" s="302"/>
      <c r="HK32" s="53"/>
      <c r="HL32" s="303"/>
      <c r="HM32" s="304"/>
      <c r="HN32" s="147"/>
      <c r="HO32" s="147"/>
      <c r="HP32" s="302"/>
      <c r="HQ32" s="302"/>
      <c r="HR32" s="304"/>
      <c r="HS32" s="302"/>
      <c r="HT32" s="302"/>
      <c r="HU32" s="302"/>
      <c r="HV32" s="302"/>
      <c r="HW32" s="302"/>
      <c r="HX32" s="53"/>
      <c r="HY32" s="302"/>
      <c r="HZ32" s="304"/>
      <c r="IA32" s="147"/>
      <c r="IB32" s="147"/>
      <c r="IC32" s="302"/>
      <c r="ID32" s="302"/>
      <c r="IE32" s="302"/>
      <c r="IF32" s="302"/>
      <c r="IG32" s="302"/>
      <c r="IH32" s="302"/>
      <c r="II32" s="302"/>
      <c r="IJ32" s="302"/>
      <c r="IK32" s="53"/>
      <c r="IL32" s="303"/>
      <c r="IM32" s="304"/>
      <c r="IN32" s="147"/>
      <c r="IO32" s="147"/>
      <c r="IP32" s="304"/>
      <c r="IQ32" s="302"/>
      <c r="IR32" s="302"/>
      <c r="IS32" s="302"/>
      <c r="IT32" s="302"/>
      <c r="IU32" s="302"/>
      <c r="IV32" s="302"/>
      <c r="IW32" s="302"/>
      <c r="IX32" s="53"/>
      <c r="IY32" s="303"/>
      <c r="IZ32" s="304"/>
      <c r="JA32" s="147"/>
      <c r="JB32" s="147"/>
      <c r="JC32" s="302"/>
      <c r="JD32" s="302"/>
      <c r="JE32" s="302"/>
      <c r="JF32" s="302"/>
      <c r="JG32" s="302"/>
      <c r="JH32" s="302"/>
      <c r="JI32" s="302"/>
      <c r="JJ32" s="302"/>
      <c r="JK32" s="53"/>
      <c r="JL32" s="6"/>
      <c r="JM32" s="77">
        <v>612260.47212857183</v>
      </c>
      <c r="JN32" s="77">
        <v>420103.07321472245</v>
      </c>
      <c r="JO32" s="77">
        <v>192157.39891384935</v>
      </c>
      <c r="JP32" s="77" t="s">
        <v>512</v>
      </c>
      <c r="JQ32" s="77">
        <v>52937.45054395873</v>
      </c>
      <c r="JR32" s="77">
        <v>0</v>
      </c>
      <c r="JS32" s="77">
        <v>30613.023606428596</v>
      </c>
      <c r="JU32" s="77">
        <v>0</v>
      </c>
      <c r="JV32" s="77">
        <v>147329.28475070206</v>
      </c>
      <c r="JW32" s="77">
        <v>367695.20488748007</v>
      </c>
      <c r="JX32" s="77">
        <v>515024.4896381821</v>
      </c>
      <c r="JY32" s="77">
        <v>192157.39891384935</v>
      </c>
      <c r="JZ32" s="147">
        <v>0.04</v>
      </c>
      <c r="KA32" s="147">
        <v>4.0000000000000036E-2</v>
      </c>
      <c r="KB32" s="77">
        <v>52937.45054395873</v>
      </c>
      <c r="KC32" s="77">
        <v>0</v>
      </c>
      <c r="KD32" s="77">
        <v>0</v>
      </c>
      <c r="KE32" s="347">
        <v>6</v>
      </c>
      <c r="KJ32" s="147"/>
      <c r="KK32" s="147"/>
      <c r="KO32" s="53"/>
    </row>
    <row r="33" spans="1:301" s="77" customFormat="1">
      <c r="A33">
        <v>8</v>
      </c>
      <c r="B33" s="19">
        <v>171597.7372389746</v>
      </c>
      <c r="C33" s="19">
        <v>515024.4896381821</v>
      </c>
      <c r="D33" s="273">
        <v>0</v>
      </c>
      <c r="E33" s="273">
        <v>0</v>
      </c>
      <c r="F33" s="291">
        <v>0</v>
      </c>
      <c r="G33" s="291">
        <v>0</v>
      </c>
      <c r="H33" s="19">
        <v>412019.5917105457</v>
      </c>
      <c r="I33" s="19">
        <v>103004.89792763641</v>
      </c>
      <c r="J33" s="53">
        <v>1</v>
      </c>
      <c r="K33" s="53">
        <v>1</v>
      </c>
      <c r="L33" s="79">
        <v>45042</v>
      </c>
      <c r="M33" s="111">
        <v>1.0359787403146603</v>
      </c>
      <c r="N33" s="19">
        <v>0</v>
      </c>
      <c r="O33" s="19">
        <v>0</v>
      </c>
      <c r="P33" s="76">
        <v>0</v>
      </c>
      <c r="Q33" s="76">
        <v>25751.224481909107</v>
      </c>
      <c r="R33" s="76">
        <v>0</v>
      </c>
      <c r="S33" s="76">
        <v>2500</v>
      </c>
      <c r="T33" s="76"/>
      <c r="U33" s="76"/>
      <c r="V33" s="76">
        <v>0</v>
      </c>
      <c r="W33" s="76">
        <v>0</v>
      </c>
      <c r="X33" s="76">
        <v>-25751.224481909107</v>
      </c>
      <c r="Y33" s="76"/>
      <c r="Z33" s="76"/>
      <c r="AA33" s="76">
        <v>0</v>
      </c>
      <c r="AB33" s="77">
        <v>0</v>
      </c>
      <c r="AC33" s="77">
        <v>0</v>
      </c>
      <c r="AD33" s="77">
        <v>0</v>
      </c>
      <c r="AE33" s="113">
        <v>2.6900000000000146E-2</v>
      </c>
      <c r="AF33" s="89">
        <v>0</v>
      </c>
      <c r="AG33" s="89">
        <v>0</v>
      </c>
      <c r="AH33" s="53">
        <v>0</v>
      </c>
      <c r="AI33" s="53">
        <v>0</v>
      </c>
      <c r="AJ33" s="77">
        <v>0</v>
      </c>
      <c r="AK33" s="77">
        <v>0</v>
      </c>
      <c r="AL33" s="77">
        <v>0</v>
      </c>
      <c r="AM33" s="77">
        <v>575000</v>
      </c>
      <c r="AN33" s="77">
        <v>0</v>
      </c>
      <c r="AO33" s="77">
        <v>0</v>
      </c>
      <c r="AP33" s="77">
        <v>0</v>
      </c>
      <c r="AQ33" s="73">
        <v>2711.7582373549672</v>
      </c>
      <c r="AR33" s="73">
        <v>0</v>
      </c>
      <c r="AS33" s="73">
        <v>0</v>
      </c>
      <c r="AT33" s="73">
        <v>0</v>
      </c>
      <c r="AU33" s="73">
        <v>0</v>
      </c>
      <c r="AV33" s="77">
        <v>2711.7582373549672</v>
      </c>
      <c r="AW33" s="77">
        <v>0</v>
      </c>
      <c r="AX33" s="77">
        <v>0</v>
      </c>
      <c r="AY33" s="77">
        <v>0</v>
      </c>
      <c r="AZ33" s="77">
        <v>0</v>
      </c>
      <c r="BA33" s="77">
        <v>0</v>
      </c>
      <c r="BB33" s="77">
        <v>2711.7582373549672</v>
      </c>
      <c r="BC33" s="77">
        <v>1602</v>
      </c>
      <c r="BD33" s="77">
        <v>445</v>
      </c>
      <c r="BE33" s="77">
        <v>0</v>
      </c>
      <c r="BF33" s="77">
        <v>28973.684210526313</v>
      </c>
      <c r="BG33" s="77">
        <v>0</v>
      </c>
      <c r="BH33" s="77">
        <v>1602</v>
      </c>
      <c r="BI33" s="77">
        <v>0</v>
      </c>
      <c r="BJ33" s="77">
        <v>0</v>
      </c>
      <c r="BK33" s="77">
        <v>0</v>
      </c>
      <c r="BL33" s="77">
        <v>2711.7582373549672</v>
      </c>
      <c r="BM33" s="77">
        <v>1602</v>
      </c>
      <c r="BN33" s="77">
        <v>445</v>
      </c>
      <c r="BO33" s="77">
        <v>0</v>
      </c>
      <c r="BP33" s="77">
        <v>28973.684210526313</v>
      </c>
      <c r="BQ33" s="77">
        <v>0</v>
      </c>
      <c r="BR33" s="77">
        <v>1602</v>
      </c>
      <c r="BS33" s="77">
        <v>0</v>
      </c>
      <c r="BT33" s="77">
        <v>0</v>
      </c>
      <c r="BU33" s="77">
        <v>0</v>
      </c>
      <c r="BV33" s="77">
        <v>122034.20593172472</v>
      </c>
      <c r="BW33" s="77">
        <v>1566.3573823288179</v>
      </c>
      <c r="BX33" s="89">
        <v>9.1280771386130777E-3</v>
      </c>
      <c r="BY33" s="44">
        <v>0.19430807885950285</v>
      </c>
      <c r="BZ33" s="77">
        <v>0</v>
      </c>
      <c r="CA33" s="77">
        <v>0</v>
      </c>
      <c r="CB33" s="77">
        <v>5044.9734748258688</v>
      </c>
      <c r="CC33" s="77">
        <v>0</v>
      </c>
      <c r="CD33" s="77">
        <v>0</v>
      </c>
      <c r="CE33" s="89">
        <v>2.0088552999999999E-2</v>
      </c>
      <c r="CF33" s="77">
        <v>198915.31910321253</v>
      </c>
      <c r="CG33" s="77">
        <v>559638.84435407387</v>
      </c>
      <c r="CH33" s="77">
        <v>0</v>
      </c>
      <c r="CI33" s="74"/>
      <c r="CJ33" s="80"/>
      <c r="CK33" s="80"/>
      <c r="CL33" s="74"/>
      <c r="CM33" s="80"/>
      <c r="CN33" s="80"/>
      <c r="CO33" s="74"/>
      <c r="CQ33" s="77">
        <f t="shared" si="12"/>
        <v>0</v>
      </c>
      <c r="CR33" s="77">
        <f t="shared" si="15"/>
        <v>0</v>
      </c>
      <c r="CS33" s="77">
        <f t="shared" si="11"/>
        <v>25751.224481909107</v>
      </c>
      <c r="CT33" s="77">
        <f t="shared" si="13"/>
        <v>0</v>
      </c>
      <c r="CU33" s="77">
        <f t="shared" si="16"/>
        <v>0</v>
      </c>
      <c r="CW33" s="77">
        <f t="shared" si="14"/>
        <v>686622.22687715665</v>
      </c>
      <c r="DA33" s="104">
        <v>1</v>
      </c>
      <c r="DB33" s="77">
        <v>412019.5917105457</v>
      </c>
      <c r="DC33" s="77">
        <v>501940.80222346954</v>
      </c>
      <c r="DD33" s="77">
        <v>0</v>
      </c>
      <c r="DE33" s="77">
        <v>20600.979585527286</v>
      </c>
      <c r="DF33" s="104"/>
      <c r="DK33" s="104"/>
      <c r="EF33" s="104">
        <v>1</v>
      </c>
      <c r="EG33" s="77">
        <v>103004.89792763641</v>
      </c>
      <c r="EH33" s="77">
        <v>125485.20055586738</v>
      </c>
      <c r="EI33" s="77">
        <v>0</v>
      </c>
      <c r="EJ33" s="77">
        <v>5150.2448963818206</v>
      </c>
      <c r="EK33" s="104"/>
      <c r="EP33" s="104"/>
      <c r="FK33" s="147"/>
      <c r="FM33" s="302"/>
      <c r="FN33" s="147"/>
      <c r="FO33" s="147"/>
      <c r="FP33" s="302"/>
      <c r="FQ33" s="302"/>
      <c r="FR33" s="302"/>
      <c r="FS33" s="302"/>
      <c r="FT33" s="302"/>
      <c r="FU33" s="302"/>
      <c r="FV33" s="302"/>
      <c r="FW33" s="302"/>
      <c r="FX33" s="53"/>
      <c r="FY33" s="303"/>
      <c r="FZ33" s="304"/>
      <c r="GA33" s="147"/>
      <c r="GB33" s="147"/>
      <c r="GC33" s="302"/>
      <c r="GD33" s="302"/>
      <c r="GE33" s="302"/>
      <c r="GF33" s="302"/>
      <c r="GG33" s="302"/>
      <c r="GH33" s="302"/>
      <c r="GI33" s="302"/>
      <c r="GJ33" s="302"/>
      <c r="GK33" s="53"/>
      <c r="GL33" s="303"/>
      <c r="GM33" s="304"/>
      <c r="GN33" s="147"/>
      <c r="GO33" s="147"/>
      <c r="GP33" s="304"/>
      <c r="GQ33" s="302"/>
      <c r="GR33" s="302"/>
      <c r="GS33" s="302"/>
      <c r="GT33" s="302"/>
      <c r="GU33" s="302"/>
      <c r="GV33" s="302"/>
      <c r="GW33" s="302"/>
      <c r="GX33" s="53"/>
      <c r="GY33" s="303"/>
      <c r="GZ33" s="304"/>
      <c r="HA33" s="147"/>
      <c r="HB33" s="147"/>
      <c r="HC33" s="302"/>
      <c r="HD33" s="302"/>
      <c r="HE33" s="302"/>
      <c r="HF33" s="302"/>
      <c r="HG33" s="302"/>
      <c r="HH33" s="302"/>
      <c r="HI33" s="302"/>
      <c r="HJ33" s="302"/>
      <c r="HK33" s="53"/>
      <c r="HL33" s="303"/>
      <c r="HM33" s="304"/>
      <c r="HN33" s="147"/>
      <c r="HO33" s="147"/>
      <c r="HP33" s="302"/>
      <c r="HQ33" s="302"/>
      <c r="HR33" s="304"/>
      <c r="HS33" s="302"/>
      <c r="HT33" s="302"/>
      <c r="HU33" s="302"/>
      <c r="HV33" s="302"/>
      <c r="HW33" s="302"/>
      <c r="HX33" s="53"/>
      <c r="HY33" s="302"/>
      <c r="HZ33" s="304"/>
      <c r="IA33" s="147"/>
      <c r="IB33" s="147"/>
      <c r="IC33" s="302"/>
      <c r="ID33" s="302"/>
      <c r="IE33" s="302"/>
      <c r="IF33" s="302"/>
      <c r="IG33" s="302"/>
      <c r="IH33" s="302"/>
      <c r="II33" s="302"/>
      <c r="IJ33" s="302"/>
      <c r="IK33" s="53"/>
      <c r="IL33" s="303"/>
      <c r="IM33" s="304"/>
      <c r="IN33" s="147"/>
      <c r="IO33" s="147"/>
      <c r="IP33" s="304"/>
      <c r="IQ33" s="302"/>
      <c r="IR33" s="302"/>
      <c r="IS33" s="302"/>
      <c r="IT33" s="302"/>
      <c r="IU33" s="302"/>
      <c r="IV33" s="302"/>
      <c r="IW33" s="302"/>
      <c r="IX33" s="53"/>
      <c r="IY33" s="303"/>
      <c r="IZ33" s="304"/>
      <c r="JA33" s="147"/>
      <c r="JB33" s="147"/>
      <c r="JC33" s="302"/>
      <c r="JD33" s="302"/>
      <c r="JE33" s="302"/>
      <c r="JF33" s="302"/>
      <c r="JG33" s="302"/>
      <c r="JH33" s="302"/>
      <c r="JI33" s="302"/>
      <c r="JJ33" s="302"/>
      <c r="JK33" s="53"/>
      <c r="JL33" s="6"/>
      <c r="JM33" s="77">
        <v>515024.4896381821</v>
      </c>
      <c r="JN33" s="77">
        <v>367695.20488748007</v>
      </c>
      <c r="JO33" s="77">
        <v>147329.28475070206</v>
      </c>
      <c r="JP33" s="77" t="s">
        <v>512</v>
      </c>
      <c r="JQ33" s="77">
        <v>53089.892542866968</v>
      </c>
      <c r="JR33" s="77">
        <v>0</v>
      </c>
      <c r="JS33" s="77">
        <v>25751.224481909107</v>
      </c>
      <c r="JU33" s="77">
        <v>0</v>
      </c>
      <c r="JV33" s="77">
        <v>98160.658016778223</v>
      </c>
      <c r="JW33" s="77">
        <v>461478.18633729563</v>
      </c>
      <c r="JX33" s="77">
        <v>559638.84435407387</v>
      </c>
      <c r="JY33" s="77">
        <v>147329.28475070206</v>
      </c>
      <c r="JZ33" s="147">
        <v>0.04</v>
      </c>
      <c r="KA33" s="147">
        <v>4.0000000000000036E-2</v>
      </c>
      <c r="KB33" s="77">
        <v>53089.892542866968</v>
      </c>
      <c r="KC33" s="77">
        <v>0</v>
      </c>
      <c r="KD33" s="77">
        <v>0</v>
      </c>
      <c r="KE33" s="347">
        <v>7</v>
      </c>
      <c r="KJ33" s="147"/>
      <c r="KK33" s="147"/>
      <c r="KO33" s="53"/>
    </row>
    <row r="34" spans="1:301" s="77" customFormat="1">
      <c r="A34">
        <v>9</v>
      </c>
      <c r="B34" s="19">
        <v>198915.31910321253</v>
      </c>
      <c r="C34" s="19">
        <v>559638.84435407387</v>
      </c>
      <c r="D34" s="273">
        <v>0</v>
      </c>
      <c r="E34" s="273">
        <v>0</v>
      </c>
      <c r="F34" s="291">
        <v>0</v>
      </c>
      <c r="G34" s="291">
        <v>0</v>
      </c>
      <c r="H34" s="19">
        <v>447711.0754832591</v>
      </c>
      <c r="I34" s="19">
        <v>111927.76887081476</v>
      </c>
      <c r="J34" s="53">
        <v>1</v>
      </c>
      <c r="K34" s="53">
        <v>1</v>
      </c>
      <c r="L34" s="79">
        <v>45408</v>
      </c>
      <c r="M34" s="111">
        <v>1.0567900541463444</v>
      </c>
      <c r="N34" s="19">
        <v>0</v>
      </c>
      <c r="O34" s="19">
        <v>0</v>
      </c>
      <c r="P34" s="76">
        <v>0</v>
      </c>
      <c r="Q34" s="76">
        <v>27981.942217703694</v>
      </c>
      <c r="R34" s="76">
        <v>0</v>
      </c>
      <c r="S34" s="76">
        <v>2500</v>
      </c>
      <c r="T34" s="76"/>
      <c r="U34" s="76"/>
      <c r="V34" s="76">
        <v>0</v>
      </c>
      <c r="W34" s="76">
        <v>0</v>
      </c>
      <c r="X34" s="76">
        <v>-27981.942217703694</v>
      </c>
      <c r="Y34" s="76"/>
      <c r="Z34" s="76"/>
      <c r="AA34" s="76">
        <v>0</v>
      </c>
      <c r="AB34" s="77">
        <v>0</v>
      </c>
      <c r="AC34" s="77">
        <v>0</v>
      </c>
      <c r="AD34" s="77">
        <v>0</v>
      </c>
      <c r="AE34" s="113">
        <v>1.9300000000000095E-2</v>
      </c>
      <c r="AF34" s="89">
        <v>0</v>
      </c>
      <c r="AG34" s="89">
        <v>0</v>
      </c>
      <c r="AH34" s="53">
        <v>0</v>
      </c>
      <c r="AI34" s="53">
        <v>0</v>
      </c>
      <c r="AJ34" s="77">
        <v>0</v>
      </c>
      <c r="AK34" s="77">
        <v>0</v>
      </c>
      <c r="AL34" s="77">
        <v>0</v>
      </c>
      <c r="AM34" s="77">
        <v>575000</v>
      </c>
      <c r="AN34" s="77">
        <v>0</v>
      </c>
      <c r="AO34" s="77">
        <v>0</v>
      </c>
      <c r="AP34" s="77">
        <v>0</v>
      </c>
      <c r="AQ34" s="73">
        <v>2320.678563311506</v>
      </c>
      <c r="AR34" s="73">
        <v>0</v>
      </c>
      <c r="AS34" s="73">
        <v>0</v>
      </c>
      <c r="AT34" s="73">
        <v>0</v>
      </c>
      <c r="AU34" s="73">
        <v>0</v>
      </c>
      <c r="AV34" s="77">
        <v>2320.678563311506</v>
      </c>
      <c r="AW34" s="77">
        <v>0</v>
      </c>
      <c r="AX34" s="77">
        <v>0</v>
      </c>
      <c r="AY34" s="77">
        <v>0</v>
      </c>
      <c r="AZ34" s="77">
        <v>0</v>
      </c>
      <c r="BA34" s="77">
        <v>0</v>
      </c>
      <c r="BB34" s="77">
        <v>2320.678563311506</v>
      </c>
      <c r="BC34" s="77">
        <v>1602</v>
      </c>
      <c r="BD34" s="77">
        <v>445</v>
      </c>
      <c r="BE34" s="77">
        <v>0</v>
      </c>
      <c r="BF34" s="77">
        <v>28973.684210526313</v>
      </c>
      <c r="BG34" s="77">
        <v>0</v>
      </c>
      <c r="BH34" s="77">
        <v>1602</v>
      </c>
      <c r="BI34" s="77">
        <v>0</v>
      </c>
      <c r="BJ34" s="77">
        <v>0</v>
      </c>
      <c r="BK34" s="77">
        <v>0</v>
      </c>
      <c r="BL34" s="77">
        <v>2320.678563311506</v>
      </c>
      <c r="BM34" s="77">
        <v>1602</v>
      </c>
      <c r="BN34" s="77">
        <v>445</v>
      </c>
      <c r="BO34" s="77">
        <v>0</v>
      </c>
      <c r="BP34" s="77">
        <v>28973.684210526313</v>
      </c>
      <c r="BQ34" s="77">
        <v>0</v>
      </c>
      <c r="BR34" s="77">
        <v>1602</v>
      </c>
      <c r="BS34" s="77">
        <v>0</v>
      </c>
      <c r="BT34" s="77">
        <v>0</v>
      </c>
      <c r="BU34" s="77">
        <v>0</v>
      </c>
      <c r="BV34" s="77">
        <v>30086.70930550266</v>
      </c>
      <c r="BW34" s="77">
        <v>5115.4478885774197</v>
      </c>
      <c r="BX34" s="89">
        <v>2.5716711571737383E-2</v>
      </c>
      <c r="BY34" s="44">
        <v>-4.9068858023187722E-2</v>
      </c>
      <c r="BZ34" s="77">
        <v>0</v>
      </c>
      <c r="CA34" s="77">
        <v>0</v>
      </c>
      <c r="CB34" s="77">
        <v>4336.3539564500416</v>
      </c>
      <c r="CC34" s="77">
        <v>0</v>
      </c>
      <c r="CD34" s="77">
        <v>0</v>
      </c>
      <c r="CE34" s="89">
        <v>-3.818512E-3</v>
      </c>
      <c r="CF34" s="77">
        <v>232012.70920949365</v>
      </c>
      <c r="CG34" s="77">
        <v>511317.46290306083</v>
      </c>
      <c r="CH34" s="77">
        <v>0</v>
      </c>
      <c r="CI34" s="74"/>
      <c r="CJ34" s="80"/>
      <c r="CK34" s="80"/>
      <c r="CL34" s="74"/>
      <c r="CM34" s="80"/>
      <c r="CN34" s="80"/>
      <c r="CO34" s="74"/>
      <c r="CQ34" s="77">
        <f t="shared" si="12"/>
        <v>0</v>
      </c>
      <c r="CR34" s="77">
        <f t="shared" si="15"/>
        <v>0</v>
      </c>
      <c r="CS34" s="77">
        <f t="shared" si="11"/>
        <v>27981.942217703694</v>
      </c>
      <c r="CT34" s="77">
        <f t="shared" si="13"/>
        <v>0</v>
      </c>
      <c r="CU34" s="77">
        <f t="shared" si="16"/>
        <v>0</v>
      </c>
      <c r="CW34" s="77">
        <f t="shared" si="14"/>
        <v>758554.16345728643</v>
      </c>
      <c r="DA34" s="104">
        <v>1</v>
      </c>
      <c r="DB34" s="77">
        <v>447711.0754832591</v>
      </c>
      <c r="DC34" s="77">
        <v>492056.10703825788</v>
      </c>
      <c r="DD34" s="77">
        <v>0</v>
      </c>
      <c r="DE34" s="77">
        <v>22385.553774162956</v>
      </c>
      <c r="DF34" s="104"/>
      <c r="DK34" s="104"/>
      <c r="EF34" s="104">
        <v>1</v>
      </c>
      <c r="EG34" s="77">
        <v>111927.76887081476</v>
      </c>
      <c r="EH34" s="77">
        <v>123014.02675956447</v>
      </c>
      <c r="EI34" s="77">
        <v>0</v>
      </c>
      <c r="EJ34" s="77">
        <v>5596.3884435407381</v>
      </c>
      <c r="EK34" s="104"/>
      <c r="EP34" s="104"/>
      <c r="FK34" s="147"/>
      <c r="FM34" s="302"/>
      <c r="FN34" s="147"/>
      <c r="FO34" s="147"/>
      <c r="FP34" s="302"/>
      <c r="FQ34" s="302"/>
      <c r="FR34" s="302"/>
      <c r="FS34" s="302"/>
      <c r="FT34" s="302"/>
      <c r="FU34" s="302"/>
      <c r="FV34" s="302"/>
      <c r="FW34" s="302"/>
      <c r="FX34" s="53"/>
      <c r="FY34" s="303"/>
      <c r="FZ34" s="304"/>
      <c r="GA34" s="147"/>
      <c r="GB34" s="147"/>
      <c r="GC34" s="302"/>
      <c r="GD34" s="302"/>
      <c r="GE34" s="302"/>
      <c r="GF34" s="302"/>
      <c r="GG34" s="302"/>
      <c r="GH34" s="302"/>
      <c r="GI34" s="302"/>
      <c r="GJ34" s="302"/>
      <c r="GK34" s="53"/>
      <c r="GL34" s="303"/>
      <c r="GM34" s="304"/>
      <c r="GN34" s="147"/>
      <c r="GO34" s="147"/>
      <c r="GP34" s="304"/>
      <c r="GQ34" s="302"/>
      <c r="GR34" s="302"/>
      <c r="GS34" s="302"/>
      <c r="GT34" s="302"/>
      <c r="GU34" s="302"/>
      <c r="GV34" s="302"/>
      <c r="GW34" s="302"/>
      <c r="GX34" s="53"/>
      <c r="GY34" s="303"/>
      <c r="GZ34" s="304"/>
      <c r="HA34" s="147"/>
      <c r="HB34" s="147"/>
      <c r="HC34" s="302"/>
      <c r="HD34" s="302"/>
      <c r="HE34" s="302"/>
      <c r="HF34" s="302"/>
      <c r="HG34" s="302"/>
      <c r="HH34" s="302"/>
      <c r="HI34" s="302"/>
      <c r="HJ34" s="302"/>
      <c r="HK34" s="53"/>
      <c r="HL34" s="303"/>
      <c r="HM34" s="304"/>
      <c r="HN34" s="147"/>
      <c r="HO34" s="147"/>
      <c r="HP34" s="302"/>
      <c r="HQ34" s="302"/>
      <c r="HR34" s="304"/>
      <c r="HS34" s="302"/>
      <c r="HT34" s="302"/>
      <c r="HU34" s="302"/>
      <c r="HV34" s="302"/>
      <c r="HW34" s="302"/>
      <c r="HX34" s="53"/>
      <c r="HY34" s="302"/>
      <c r="HZ34" s="304"/>
      <c r="IA34" s="147"/>
      <c r="IB34" s="147"/>
      <c r="IC34" s="302"/>
      <c r="ID34" s="302"/>
      <c r="IE34" s="302"/>
      <c r="IF34" s="302"/>
      <c r="IG34" s="302"/>
      <c r="IH34" s="302"/>
      <c r="II34" s="302"/>
      <c r="IJ34" s="302"/>
      <c r="IK34" s="53"/>
      <c r="IL34" s="303"/>
      <c r="IM34" s="304"/>
      <c r="IN34" s="147"/>
      <c r="IO34" s="147"/>
      <c r="IP34" s="304"/>
      <c r="IQ34" s="302"/>
      <c r="IR34" s="302"/>
      <c r="IS34" s="302"/>
      <c r="IT34" s="302"/>
      <c r="IU34" s="302"/>
      <c r="IV34" s="302"/>
      <c r="IW34" s="302"/>
      <c r="IX34" s="53"/>
      <c r="IY34" s="303"/>
      <c r="IZ34" s="304"/>
      <c r="JA34" s="147"/>
      <c r="JB34" s="147"/>
      <c r="JC34" s="302"/>
      <c r="JD34" s="302"/>
      <c r="JE34" s="302"/>
      <c r="JF34" s="302"/>
      <c r="JG34" s="302"/>
      <c r="JH34" s="302"/>
      <c r="JI34" s="302"/>
      <c r="JJ34" s="302"/>
      <c r="JK34" s="53"/>
      <c r="JL34" s="6"/>
      <c r="JM34" s="77">
        <v>559638.84435407387</v>
      </c>
      <c r="JN34" s="77">
        <v>461478.18633729563</v>
      </c>
      <c r="JO34" s="77">
        <v>98160.658016778223</v>
      </c>
      <c r="JP34" s="77" t="s">
        <v>512</v>
      </c>
      <c r="JQ34" s="77">
        <v>52044.395936738816</v>
      </c>
      <c r="JR34" s="77">
        <v>0</v>
      </c>
      <c r="JS34" s="77">
        <v>27981.942217703694</v>
      </c>
      <c r="JU34" s="77">
        <v>0</v>
      </c>
      <c r="JV34" s="77">
        <v>50234.509477966247</v>
      </c>
      <c r="JW34" s="77">
        <v>461082.9534250946</v>
      </c>
      <c r="JX34" s="77">
        <v>511317.46290306083</v>
      </c>
      <c r="JY34" s="77">
        <v>98160.658016778223</v>
      </c>
      <c r="JZ34" s="147">
        <v>0.04</v>
      </c>
      <c r="KA34" s="147">
        <v>4.0000000000000036E-2</v>
      </c>
      <c r="KB34" s="77">
        <v>52044.395936738816</v>
      </c>
      <c r="KC34" s="77">
        <v>0</v>
      </c>
      <c r="KD34" s="77">
        <v>0</v>
      </c>
      <c r="KE34" s="347">
        <v>8</v>
      </c>
      <c r="KJ34" s="147"/>
      <c r="KK34" s="147"/>
      <c r="KO34" s="53"/>
    </row>
    <row r="35" spans="1:301" s="77" customFormat="1">
      <c r="A35">
        <v>10</v>
      </c>
      <c r="B35" s="19">
        <v>232012.70920949365</v>
      </c>
      <c r="C35" s="19">
        <v>511317.46290306083</v>
      </c>
      <c r="D35" s="273">
        <v>0</v>
      </c>
      <c r="E35" s="273">
        <v>0</v>
      </c>
      <c r="F35" s="291">
        <v>0</v>
      </c>
      <c r="G35" s="291">
        <v>0</v>
      </c>
      <c r="H35" s="19">
        <v>409053.9703224487</v>
      </c>
      <c r="I35" s="19">
        <v>102263.49258061216</v>
      </c>
      <c r="J35" s="53">
        <v>1</v>
      </c>
      <c r="K35" s="53">
        <v>1</v>
      </c>
      <c r="L35" s="79">
        <v>45773</v>
      </c>
      <c r="M35" s="111">
        <v>1.0527546886431058</v>
      </c>
      <c r="N35" s="19">
        <v>0</v>
      </c>
      <c r="O35" s="19">
        <v>0</v>
      </c>
      <c r="P35" s="76">
        <v>0</v>
      </c>
      <c r="Q35" s="76">
        <v>25565.873145153044</v>
      </c>
      <c r="R35" s="76">
        <v>0</v>
      </c>
      <c r="S35" s="76">
        <v>2500</v>
      </c>
      <c r="T35" s="76"/>
      <c r="U35" s="76"/>
      <c r="V35" s="76">
        <v>0</v>
      </c>
      <c r="W35" s="76">
        <v>0</v>
      </c>
      <c r="X35" s="76">
        <v>-25565.873145153044</v>
      </c>
      <c r="Y35" s="76"/>
      <c r="Z35" s="76"/>
      <c r="AA35" s="76">
        <v>0</v>
      </c>
      <c r="AB35" s="77">
        <v>0</v>
      </c>
      <c r="AC35" s="77">
        <v>0</v>
      </c>
      <c r="AD35" s="77">
        <v>0</v>
      </c>
      <c r="AE35" s="113">
        <v>2.3300000000000098E-2</v>
      </c>
      <c r="AF35" s="89">
        <v>0</v>
      </c>
      <c r="AG35" s="89">
        <v>0</v>
      </c>
      <c r="AH35" s="53">
        <v>0</v>
      </c>
      <c r="AI35" s="53">
        <v>0</v>
      </c>
      <c r="AJ35" s="77">
        <v>0</v>
      </c>
      <c r="AK35" s="77">
        <v>0</v>
      </c>
      <c r="AL35" s="77">
        <v>0</v>
      </c>
      <c r="AM35" s="77">
        <v>575000</v>
      </c>
      <c r="AN35" s="77">
        <v>0</v>
      </c>
      <c r="AO35" s="77">
        <v>0</v>
      </c>
      <c r="AP35" s="77">
        <v>0</v>
      </c>
      <c r="AQ35" s="73">
        <v>3157.8638305887107</v>
      </c>
      <c r="AR35" s="73">
        <v>0</v>
      </c>
      <c r="AS35" s="73">
        <v>0</v>
      </c>
      <c r="AT35" s="73">
        <v>0</v>
      </c>
      <c r="AU35" s="73">
        <v>0</v>
      </c>
      <c r="AV35" s="77">
        <v>3157.8638305887107</v>
      </c>
      <c r="AW35" s="77">
        <v>0</v>
      </c>
      <c r="AX35" s="77">
        <v>0</v>
      </c>
      <c r="AY35" s="77">
        <v>0</v>
      </c>
      <c r="AZ35" s="77">
        <v>0</v>
      </c>
      <c r="BA35" s="77">
        <v>0</v>
      </c>
      <c r="BB35" s="77">
        <v>3157.8638305887107</v>
      </c>
      <c r="BC35" s="77">
        <v>1602</v>
      </c>
      <c r="BD35" s="77">
        <v>445</v>
      </c>
      <c r="BE35" s="77">
        <v>0</v>
      </c>
      <c r="BF35" s="77">
        <v>28973.684210526313</v>
      </c>
      <c r="BG35" s="77">
        <v>0</v>
      </c>
      <c r="BH35" s="77">
        <v>1602</v>
      </c>
      <c r="BI35" s="77">
        <v>0</v>
      </c>
      <c r="BJ35" s="77">
        <v>0</v>
      </c>
      <c r="BK35" s="77">
        <v>0</v>
      </c>
      <c r="BL35" s="77">
        <v>3157.8638305887107</v>
      </c>
      <c r="BM35" s="77">
        <v>1602</v>
      </c>
      <c r="BN35" s="77">
        <v>445</v>
      </c>
      <c r="BO35" s="77">
        <v>0</v>
      </c>
      <c r="BP35" s="77">
        <v>28973.684210526313</v>
      </c>
      <c r="BQ35" s="77">
        <v>0</v>
      </c>
      <c r="BR35" s="77">
        <v>1602</v>
      </c>
      <c r="BS35" s="77">
        <v>0</v>
      </c>
      <c r="BT35" s="77">
        <v>0</v>
      </c>
      <c r="BU35" s="77">
        <v>0</v>
      </c>
      <c r="BV35" s="77">
        <v>217341.00129608894</v>
      </c>
      <c r="BW35" s="77">
        <v>11261.815459132227</v>
      </c>
      <c r="BX35" s="89">
        <v>4.8539648959331272E-2</v>
      </c>
      <c r="BY35" s="44">
        <v>0.36827371231912731</v>
      </c>
      <c r="BZ35" s="77">
        <v>0</v>
      </c>
      <c r="CA35" s="77">
        <v>0</v>
      </c>
      <c r="CB35" s="77">
        <v>5985.9278976049463</v>
      </c>
      <c r="CC35" s="77">
        <v>0</v>
      </c>
      <c r="CD35" s="77">
        <v>0</v>
      </c>
      <c r="CE35" s="89">
        <v>-2.1686970999999999E-2</v>
      </c>
      <c r="CF35" s="77">
        <v>268840.39781377895</v>
      </c>
      <c r="CG35" s="77">
        <v>650358.08157603047</v>
      </c>
      <c r="CH35" s="77">
        <v>0</v>
      </c>
      <c r="CI35" s="74"/>
      <c r="CJ35" s="80"/>
      <c r="CK35" s="80"/>
      <c r="CL35" s="74"/>
      <c r="CM35" s="80"/>
      <c r="CN35" s="80"/>
      <c r="CO35" s="74"/>
      <c r="CQ35" s="77">
        <f t="shared" si="12"/>
        <v>0</v>
      </c>
      <c r="CR35" s="77">
        <f t="shared" si="15"/>
        <v>0</v>
      </c>
      <c r="CS35" s="77">
        <f t="shared" si="11"/>
        <v>25565.873145153044</v>
      </c>
      <c r="CT35" s="77">
        <f t="shared" si="13"/>
        <v>0</v>
      </c>
      <c r="CU35" s="77">
        <f t="shared" si="16"/>
        <v>0</v>
      </c>
      <c r="CW35" s="77">
        <f t="shared" si="14"/>
        <v>743330.17211255454</v>
      </c>
      <c r="DA35" s="104">
        <v>1</v>
      </c>
      <c r="DB35" s="77">
        <v>409053.9703224487</v>
      </c>
      <c r="DC35" s="77">
        <v>493942.23137607425</v>
      </c>
      <c r="DD35" s="77">
        <v>0</v>
      </c>
      <c r="DE35" s="77">
        <v>20452.698516122437</v>
      </c>
      <c r="DF35" s="104"/>
      <c r="DK35" s="104"/>
      <c r="EF35" s="104">
        <v>1</v>
      </c>
      <c r="EG35" s="77">
        <v>102263.49258061216</v>
      </c>
      <c r="EH35" s="77">
        <v>123485.55784401856</v>
      </c>
      <c r="EI35" s="77">
        <v>0</v>
      </c>
      <c r="EJ35" s="77">
        <v>5113.1746290306082</v>
      </c>
      <c r="EK35" s="104"/>
      <c r="EP35" s="104"/>
      <c r="FK35" s="147"/>
      <c r="FM35" s="302"/>
      <c r="FN35" s="147"/>
      <c r="FO35" s="147"/>
      <c r="FP35" s="302"/>
      <c r="FQ35" s="302"/>
      <c r="FR35" s="302"/>
      <c r="FS35" s="302"/>
      <c r="FT35" s="302"/>
      <c r="FU35" s="302"/>
      <c r="FV35" s="302"/>
      <c r="FW35" s="302"/>
      <c r="FX35" s="53"/>
      <c r="FY35" s="303"/>
      <c r="FZ35" s="304"/>
      <c r="GA35" s="147"/>
      <c r="GB35" s="147"/>
      <c r="GC35" s="302"/>
      <c r="GD35" s="302"/>
      <c r="GE35" s="302"/>
      <c r="GF35" s="302"/>
      <c r="GG35" s="302"/>
      <c r="GH35" s="302"/>
      <c r="GI35" s="302"/>
      <c r="GJ35" s="302"/>
      <c r="GK35" s="53"/>
      <c r="GL35" s="303"/>
      <c r="GM35" s="304"/>
      <c r="GN35" s="147"/>
      <c r="GO35" s="147"/>
      <c r="GP35" s="304"/>
      <c r="GQ35" s="302"/>
      <c r="GR35" s="302"/>
      <c r="GS35" s="302"/>
      <c r="GT35" s="302"/>
      <c r="GU35" s="302"/>
      <c r="GV35" s="302"/>
      <c r="GW35" s="302"/>
      <c r="GX35" s="53"/>
      <c r="GY35" s="303"/>
      <c r="GZ35" s="304"/>
      <c r="HA35" s="147"/>
      <c r="HB35" s="147"/>
      <c r="HC35" s="302"/>
      <c r="HD35" s="302"/>
      <c r="HE35" s="302"/>
      <c r="HF35" s="302"/>
      <c r="HG35" s="302"/>
      <c r="HH35" s="302"/>
      <c r="HI35" s="302"/>
      <c r="HJ35" s="302"/>
      <c r="HK35" s="53"/>
      <c r="HL35" s="303"/>
      <c r="HM35" s="304"/>
      <c r="HN35" s="147"/>
      <c r="HO35" s="147"/>
      <c r="HP35" s="302"/>
      <c r="HQ35" s="302"/>
      <c r="HR35" s="304"/>
      <c r="HS35" s="302"/>
      <c r="HT35" s="302"/>
      <c r="HU35" s="302"/>
      <c r="HV35" s="302"/>
      <c r="HW35" s="302"/>
      <c r="HX35" s="53"/>
      <c r="HY35" s="302"/>
      <c r="HZ35" s="304"/>
      <c r="IA35" s="147"/>
      <c r="IB35" s="147"/>
      <c r="IC35" s="302"/>
      <c r="ID35" s="302"/>
      <c r="IE35" s="302"/>
      <c r="IF35" s="302"/>
      <c r="IG35" s="302"/>
      <c r="IH35" s="302"/>
      <c r="II35" s="302"/>
      <c r="IJ35" s="302"/>
      <c r="IK35" s="53"/>
      <c r="IL35" s="303"/>
      <c r="IM35" s="304"/>
      <c r="IN35" s="147"/>
      <c r="IO35" s="147"/>
      <c r="IP35" s="304"/>
      <c r="IQ35" s="302"/>
      <c r="IR35" s="302"/>
      <c r="IS35" s="302"/>
      <c r="IT35" s="302"/>
      <c r="IU35" s="302"/>
      <c r="IV35" s="302"/>
      <c r="IW35" s="302"/>
      <c r="IX35" s="53"/>
      <c r="IY35" s="303"/>
      <c r="IZ35" s="304"/>
      <c r="JA35" s="147"/>
      <c r="JB35" s="147"/>
      <c r="JC35" s="302"/>
      <c r="JD35" s="302"/>
      <c r="JE35" s="302"/>
      <c r="JF35" s="302"/>
      <c r="JG35" s="302"/>
      <c r="JH35" s="302"/>
      <c r="JI35" s="302"/>
      <c r="JJ35" s="302"/>
      <c r="JK35" s="53"/>
      <c r="JL35" s="6"/>
      <c r="JM35" s="77">
        <v>511317.46290306083</v>
      </c>
      <c r="JN35" s="77">
        <v>461082.9534250946</v>
      </c>
      <c r="JO35" s="77">
        <v>50234.509477966247</v>
      </c>
      <c r="JP35" s="77" t="s">
        <v>512</v>
      </c>
      <c r="JQ35" s="77">
        <v>52243.889857084774</v>
      </c>
      <c r="JR35" s="77">
        <v>0</v>
      </c>
      <c r="JS35" s="77">
        <v>25565.873145153044</v>
      </c>
      <c r="JU35" s="77">
        <v>0</v>
      </c>
      <c r="JV35" s="77">
        <v>0</v>
      </c>
      <c r="JW35" s="77">
        <v>650358.08157603047</v>
      </c>
      <c r="JX35" s="257">
        <v>650358.08157603047</v>
      </c>
      <c r="JY35" s="77">
        <v>50234.509477966247</v>
      </c>
      <c r="JZ35" s="147">
        <v>0.04</v>
      </c>
      <c r="KA35" s="147">
        <v>4.0000000000000036E-2</v>
      </c>
      <c r="KB35" s="77">
        <v>52243.889857084774</v>
      </c>
      <c r="KC35" s="77">
        <v>0</v>
      </c>
      <c r="KD35" s="77">
        <v>0</v>
      </c>
      <c r="KE35" s="347">
        <v>9</v>
      </c>
      <c r="KG35" s="77" t="s">
        <v>530</v>
      </c>
      <c r="KJ35" s="147"/>
      <c r="KK35" s="147"/>
      <c r="KO35" s="53"/>
    </row>
    <row r="36" spans="1:301" s="77" customFormat="1">
      <c r="A36">
        <v>11</v>
      </c>
      <c r="B36" s="19">
        <v>268840.39781377895</v>
      </c>
      <c r="C36" s="19">
        <v>650358.08157603047</v>
      </c>
      <c r="D36" s="273">
        <v>0</v>
      </c>
      <c r="E36" s="273">
        <v>0</v>
      </c>
      <c r="F36" s="291">
        <v>0</v>
      </c>
      <c r="G36" s="291">
        <v>0</v>
      </c>
      <c r="H36" s="19">
        <v>520286.46526082442</v>
      </c>
      <c r="I36" s="19">
        <v>130071.61631520608</v>
      </c>
      <c r="J36" s="53">
        <v>1</v>
      </c>
      <c r="K36" s="53">
        <v>1</v>
      </c>
      <c r="L36" s="79">
        <v>46138</v>
      </c>
      <c r="M36" s="111">
        <v>1.0299236282403887</v>
      </c>
      <c r="N36" s="19">
        <v>0</v>
      </c>
      <c r="O36" s="19">
        <v>0</v>
      </c>
      <c r="P36" s="76">
        <v>0</v>
      </c>
      <c r="Q36" s="76">
        <v>32517.904078801526</v>
      </c>
      <c r="R36" s="76">
        <v>0</v>
      </c>
      <c r="S36" s="76">
        <v>2500</v>
      </c>
      <c r="T36" s="76"/>
      <c r="U36" s="76"/>
      <c r="V36" s="76">
        <v>0</v>
      </c>
      <c r="W36" s="76">
        <v>0</v>
      </c>
      <c r="X36" s="76">
        <v>-32517.904078801526</v>
      </c>
      <c r="Y36" s="76"/>
      <c r="Z36" s="76"/>
      <c r="AA36" s="76">
        <v>0</v>
      </c>
      <c r="AB36" s="77">
        <v>0</v>
      </c>
      <c r="AC36" s="77">
        <v>0</v>
      </c>
      <c r="AD36" s="77">
        <v>0</v>
      </c>
      <c r="AE36" s="113">
        <v>2.7400000000000091E-2</v>
      </c>
      <c r="AF36" s="89">
        <v>0</v>
      </c>
      <c r="AG36" s="89">
        <v>0</v>
      </c>
      <c r="AH36" s="53">
        <v>0</v>
      </c>
      <c r="AI36" s="53">
        <v>0</v>
      </c>
      <c r="AJ36" s="77">
        <v>0</v>
      </c>
      <c r="AK36" s="77">
        <v>0</v>
      </c>
      <c r="AL36" s="77">
        <v>0</v>
      </c>
      <c r="AM36" s="77">
        <v>575000</v>
      </c>
      <c r="AN36" s="77">
        <v>0</v>
      </c>
      <c r="AO36" s="77">
        <v>0</v>
      </c>
      <c r="AP36" s="77">
        <v>0</v>
      </c>
      <c r="AQ36" s="73">
        <v>4262.2352803050417</v>
      </c>
      <c r="AR36" s="73">
        <v>0</v>
      </c>
      <c r="AS36" s="73">
        <v>0</v>
      </c>
      <c r="AT36" s="73">
        <v>0</v>
      </c>
      <c r="AU36" s="73">
        <v>0</v>
      </c>
      <c r="AV36" s="77">
        <v>4262.2352803050417</v>
      </c>
      <c r="AW36" s="77">
        <v>0</v>
      </c>
      <c r="AX36" s="77">
        <v>0</v>
      </c>
      <c r="AY36" s="77">
        <v>0</v>
      </c>
      <c r="AZ36" s="77">
        <v>0</v>
      </c>
      <c r="BA36" s="77">
        <v>0</v>
      </c>
      <c r="BB36" s="77">
        <v>4262.2352803050417</v>
      </c>
      <c r="BC36" s="77">
        <v>1602</v>
      </c>
      <c r="BD36" s="77">
        <v>445</v>
      </c>
      <c r="BE36" s="77">
        <v>0</v>
      </c>
      <c r="BF36" s="77">
        <v>28973.684210526313</v>
      </c>
      <c r="BG36" s="77">
        <v>0</v>
      </c>
      <c r="BH36" s="77">
        <v>1602</v>
      </c>
      <c r="BI36" s="77">
        <v>0</v>
      </c>
      <c r="BJ36" s="77">
        <v>0</v>
      </c>
      <c r="BK36" s="77">
        <v>0</v>
      </c>
      <c r="BL36" s="77">
        <v>4262.2352803050417</v>
      </c>
      <c r="BM36" s="77">
        <v>1602</v>
      </c>
      <c r="BN36" s="77">
        <v>445</v>
      </c>
      <c r="BO36" s="77">
        <v>0</v>
      </c>
      <c r="BP36" s="77">
        <v>28973.684210526313</v>
      </c>
      <c r="BQ36" s="77">
        <v>0</v>
      </c>
      <c r="BR36" s="77">
        <v>1602</v>
      </c>
      <c r="BS36" s="77">
        <v>0</v>
      </c>
      <c r="BT36" s="77">
        <v>0</v>
      </c>
      <c r="BU36" s="77">
        <v>0</v>
      </c>
      <c r="BV36" s="77">
        <v>5329.020858466557</v>
      </c>
      <c r="BW36" s="77">
        <v>15115.278257364902</v>
      </c>
      <c r="BX36" s="89">
        <v>5.6223984119510906E-2</v>
      </c>
      <c r="BY36" s="44">
        <v>8.404081649442981E-3</v>
      </c>
      <c r="BZ36" s="77">
        <v>0</v>
      </c>
      <c r="CA36" s="77">
        <v>0</v>
      </c>
      <c r="CB36" s="77">
        <v>8038.3278946320006</v>
      </c>
      <c r="CC36" s="77">
        <v>0</v>
      </c>
      <c r="CD36" s="77">
        <v>0</v>
      </c>
      <c r="CE36" s="89">
        <v>-2.4922729000000001E-2</v>
      </c>
      <c r="CF36" s="77">
        <v>316473.5801499454</v>
      </c>
      <c r="CG36" s="77">
        <v>620669.19835569547</v>
      </c>
      <c r="CH36" s="77">
        <v>0</v>
      </c>
      <c r="CI36" s="74"/>
      <c r="CJ36" s="80"/>
      <c r="CK36" s="80"/>
      <c r="CL36" s="74"/>
      <c r="CM36" s="80"/>
      <c r="CN36" s="80"/>
      <c r="CO36" s="74"/>
      <c r="CQ36" s="77">
        <f t="shared" si="12"/>
        <v>0</v>
      </c>
      <c r="CR36" s="77">
        <f t="shared" si="15"/>
        <v>0</v>
      </c>
      <c r="CS36" s="77">
        <f t="shared" si="11"/>
        <v>32517.904078801526</v>
      </c>
      <c r="CT36" s="77">
        <f t="shared" si="13"/>
        <v>0</v>
      </c>
      <c r="CU36" s="77">
        <f t="shared" si="16"/>
        <v>0</v>
      </c>
      <c r="CW36" s="77">
        <f>B36+C36+D36+E36</f>
        <v>919198.47938980942</v>
      </c>
      <c r="DA36" s="104">
        <v>1</v>
      </c>
      <c r="DB36" s="77">
        <v>520286.46526082442</v>
      </c>
      <c r="DC36" s="77">
        <v>504891.80531610223</v>
      </c>
      <c r="DD36" s="77">
        <v>0</v>
      </c>
      <c r="DE36" s="77">
        <v>26014.323263041224</v>
      </c>
      <c r="DF36" s="104"/>
      <c r="DK36" s="104"/>
      <c r="EF36" s="104">
        <v>1</v>
      </c>
      <c r="EG36" s="77">
        <v>130071.61631520608</v>
      </c>
      <c r="EH36" s="77">
        <v>126222.95132902556</v>
      </c>
      <c r="EI36" s="77">
        <v>0</v>
      </c>
      <c r="EJ36" s="77">
        <v>6503.5808157603042</v>
      </c>
      <c r="EK36" s="104"/>
      <c r="EP36" s="104"/>
      <c r="FK36" s="147"/>
      <c r="FM36" s="302"/>
      <c r="FN36" s="147"/>
      <c r="FO36" s="147"/>
      <c r="FP36" s="302"/>
      <c r="FQ36" s="302"/>
      <c r="FR36" s="302"/>
      <c r="FS36" s="302"/>
      <c r="FT36" s="302"/>
      <c r="FU36" s="302"/>
      <c r="FV36" s="302"/>
      <c r="FW36" s="302"/>
      <c r="FX36" s="53"/>
      <c r="FY36" s="303"/>
      <c r="FZ36" s="304"/>
      <c r="GA36" s="147"/>
      <c r="GB36" s="147"/>
      <c r="GC36" s="302"/>
      <c r="GD36" s="302"/>
      <c r="GE36" s="302"/>
      <c r="GF36" s="302"/>
      <c r="GG36" s="302"/>
      <c r="GH36" s="302"/>
      <c r="GI36" s="302"/>
      <c r="GJ36" s="302"/>
      <c r="GK36" s="53"/>
      <c r="GL36" s="303"/>
      <c r="GM36" s="304"/>
      <c r="GN36" s="147"/>
      <c r="GO36" s="147"/>
      <c r="GP36" s="304"/>
      <c r="GQ36" s="302"/>
      <c r="GR36" s="302"/>
      <c r="GS36" s="302"/>
      <c r="GT36" s="302"/>
      <c r="GU36" s="302"/>
      <c r="GV36" s="302"/>
      <c r="GW36" s="302"/>
      <c r="GX36" s="53"/>
      <c r="GY36" s="303"/>
      <c r="GZ36" s="304"/>
      <c r="HA36" s="147"/>
      <c r="HB36" s="147"/>
      <c r="HC36" s="302"/>
      <c r="HD36" s="302"/>
      <c r="HE36" s="302"/>
      <c r="HF36" s="302"/>
      <c r="HG36" s="302"/>
      <c r="HH36" s="302"/>
      <c r="HI36" s="302"/>
      <c r="HJ36" s="302"/>
      <c r="HK36" s="53"/>
      <c r="HL36" s="303"/>
      <c r="HM36" s="304"/>
      <c r="HN36" s="147"/>
      <c r="HO36" s="147"/>
      <c r="HP36" s="302"/>
      <c r="HQ36" s="302"/>
      <c r="HR36" s="304"/>
      <c r="HS36" s="302"/>
      <c r="HT36" s="302"/>
      <c r="HU36" s="302"/>
      <c r="HV36" s="302"/>
      <c r="HW36" s="302"/>
      <c r="HX36" s="53"/>
      <c r="HY36" s="302"/>
      <c r="HZ36" s="304"/>
      <c r="IA36" s="147"/>
      <c r="IB36" s="147"/>
      <c r="IC36" s="302"/>
      <c r="ID36" s="302"/>
      <c r="IE36" s="302"/>
      <c r="IF36" s="302"/>
      <c r="IG36" s="302"/>
      <c r="IH36" s="302"/>
      <c r="II36" s="302"/>
      <c r="IJ36" s="302"/>
      <c r="IK36" s="53"/>
      <c r="IL36" s="303"/>
      <c r="IM36" s="304"/>
      <c r="IN36" s="147"/>
      <c r="IO36" s="147"/>
      <c r="IP36" s="304"/>
      <c r="IQ36" s="302"/>
      <c r="IR36" s="302"/>
      <c r="IS36" s="302"/>
      <c r="IT36" s="302"/>
      <c r="IU36" s="302"/>
      <c r="IV36" s="302"/>
      <c r="IW36" s="302"/>
      <c r="IX36" s="53"/>
      <c r="IY36" s="303"/>
      <c r="IZ36" s="304"/>
      <c r="JA36" s="147"/>
      <c r="JB36" s="147"/>
      <c r="JC36" s="302"/>
      <c r="JD36" s="302"/>
      <c r="JE36" s="302"/>
      <c r="JF36" s="302"/>
      <c r="JG36" s="302"/>
      <c r="JH36" s="302"/>
      <c r="JI36" s="302"/>
      <c r="JJ36" s="302"/>
      <c r="JK36" s="53"/>
      <c r="JL36" s="6"/>
      <c r="JM36" s="77">
        <v>650358.08157603047</v>
      </c>
      <c r="JN36" s="77">
        <v>650358.08157603047</v>
      </c>
      <c r="JO36" s="77">
        <v>0</v>
      </c>
      <c r="JP36" s="77" t="s">
        <v>531</v>
      </c>
      <c r="JQ36" s="77">
        <v>0</v>
      </c>
      <c r="JR36" s="77">
        <v>0</v>
      </c>
      <c r="JS36" s="77">
        <v>32517.904078801526</v>
      </c>
      <c r="JU36" s="77">
        <v>0</v>
      </c>
      <c r="JV36" s="77">
        <v>0</v>
      </c>
      <c r="JW36" s="77">
        <v>620669.19835569547</v>
      </c>
      <c r="JX36" s="77">
        <v>620669.19835569547</v>
      </c>
      <c r="JZ36" s="147"/>
      <c r="KA36" s="147"/>
      <c r="KB36" s="257"/>
      <c r="KE36" s="347"/>
      <c r="KJ36" s="147"/>
      <c r="KK36" s="147"/>
      <c r="KO36" s="53"/>
    </row>
    <row r="37" spans="1:301" s="77" customFormat="1">
      <c r="A37">
        <v>12</v>
      </c>
      <c r="B37" s="19">
        <v>316473.5801499454</v>
      </c>
      <c r="C37" s="19">
        <v>620669.19835569547</v>
      </c>
      <c r="D37" s="273">
        <v>0</v>
      </c>
      <c r="E37" s="273">
        <v>0</v>
      </c>
      <c r="F37" s="291">
        <v>0</v>
      </c>
      <c r="G37" s="291">
        <v>0</v>
      </c>
      <c r="H37" s="19">
        <v>496535.35868455638</v>
      </c>
      <c r="I37" s="19">
        <v>124133.83967113907</v>
      </c>
      <c r="J37" s="53">
        <v>1</v>
      </c>
      <c r="K37" s="53">
        <v>1</v>
      </c>
      <c r="L37" s="79">
        <v>46503</v>
      </c>
      <c r="M37" s="111">
        <v>1.0042551207630568</v>
      </c>
      <c r="N37" s="19">
        <v>0</v>
      </c>
      <c r="O37" s="19">
        <v>0</v>
      </c>
      <c r="P37" s="76">
        <v>0</v>
      </c>
      <c r="Q37" s="76">
        <v>31033.459917784774</v>
      </c>
      <c r="R37" s="76">
        <v>0</v>
      </c>
      <c r="S37" s="76">
        <v>2500</v>
      </c>
      <c r="T37" s="76"/>
      <c r="U37" s="76"/>
      <c r="V37" s="76">
        <v>0</v>
      </c>
      <c r="W37" s="76">
        <v>0</v>
      </c>
      <c r="X37" s="76">
        <v>-31033.459917784774</v>
      </c>
      <c r="Y37" s="76"/>
      <c r="Z37" s="76"/>
      <c r="AA37" s="76">
        <v>0</v>
      </c>
      <c r="AB37" s="77">
        <v>0</v>
      </c>
      <c r="AC37" s="77">
        <v>0</v>
      </c>
      <c r="AD37" s="77">
        <v>0</v>
      </c>
      <c r="AE37" s="113">
        <v>2.4800000000000155E-2</v>
      </c>
      <c r="AF37" s="89">
        <v>0</v>
      </c>
      <c r="AG37" s="89">
        <v>0</v>
      </c>
      <c r="AH37" s="53">
        <v>0</v>
      </c>
      <c r="AI37" s="53">
        <v>0</v>
      </c>
      <c r="AJ37" s="77">
        <v>0</v>
      </c>
      <c r="AK37" s="77">
        <v>0</v>
      </c>
      <c r="AL37" s="77">
        <v>0</v>
      </c>
      <c r="AM37" s="77">
        <v>575000</v>
      </c>
      <c r="AN37" s="77">
        <v>0</v>
      </c>
      <c r="AO37" s="77">
        <v>0</v>
      </c>
      <c r="AP37" s="77">
        <v>0</v>
      </c>
      <c r="AQ37" s="73">
        <v>4531.6677329856529</v>
      </c>
      <c r="AR37" s="73">
        <v>0</v>
      </c>
      <c r="AS37" s="73">
        <v>0</v>
      </c>
      <c r="AT37" s="73">
        <v>0</v>
      </c>
      <c r="AU37" s="73">
        <v>0</v>
      </c>
      <c r="AV37" s="77">
        <v>4531.6677329856529</v>
      </c>
      <c r="AW37" s="77">
        <v>0</v>
      </c>
      <c r="AX37" s="77">
        <v>0</v>
      </c>
      <c r="AY37" s="77">
        <v>0</v>
      </c>
      <c r="AZ37" s="77">
        <v>0</v>
      </c>
      <c r="BA37" s="77">
        <v>0</v>
      </c>
      <c r="BB37" s="77">
        <v>4531.6677329856529</v>
      </c>
      <c r="BC37" s="77">
        <v>1602</v>
      </c>
      <c r="BD37" s="77">
        <v>445</v>
      </c>
      <c r="BE37" s="77">
        <v>0</v>
      </c>
      <c r="BF37" s="77">
        <v>28973.684210526313</v>
      </c>
      <c r="BG37" s="77">
        <v>0</v>
      </c>
      <c r="BH37" s="77">
        <v>1602</v>
      </c>
      <c r="BI37" s="77">
        <v>0</v>
      </c>
      <c r="BJ37" s="77">
        <v>0</v>
      </c>
      <c r="BK37" s="77">
        <v>0</v>
      </c>
      <c r="BL37" s="77">
        <v>4531.6677329856529</v>
      </c>
      <c r="BM37" s="77">
        <v>1602</v>
      </c>
      <c r="BN37" s="77">
        <v>445</v>
      </c>
      <c r="BO37" s="77">
        <v>0</v>
      </c>
      <c r="BP37" s="77">
        <v>28973.684210526313</v>
      </c>
      <c r="BQ37" s="77">
        <v>0</v>
      </c>
      <c r="BR37" s="77">
        <v>1602</v>
      </c>
      <c r="BS37" s="77">
        <v>0</v>
      </c>
      <c r="BT37" s="77">
        <v>0</v>
      </c>
      <c r="BU37" s="77">
        <v>0</v>
      </c>
      <c r="BV37" s="77">
        <v>-21028.023414573181</v>
      </c>
      <c r="BW37" s="77">
        <v>9472.8174172603303</v>
      </c>
      <c r="BX37" s="89">
        <v>2.9932411459977493E-2</v>
      </c>
      <c r="BY37" s="44">
        <v>-3.4748306439667274E-2</v>
      </c>
      <c r="BZ37" s="77">
        <v>0</v>
      </c>
      <c r="CA37" s="77">
        <v>0</v>
      </c>
      <c r="CB37" s="77">
        <v>8639.7287380935413</v>
      </c>
      <c r="CC37" s="77">
        <v>0</v>
      </c>
      <c r="CD37" s="77">
        <v>0</v>
      </c>
      <c r="CE37" s="89">
        <v>-2.5559070000000001E-3</v>
      </c>
      <c r="CF37" s="77">
        <v>356979.8574849905</v>
      </c>
      <c r="CG37" s="77">
        <v>566107.71502333751</v>
      </c>
      <c r="CH37" s="77">
        <v>0</v>
      </c>
      <c r="CI37" s="74"/>
      <c r="CJ37" s="80"/>
      <c r="CK37" s="80"/>
      <c r="CL37" s="74"/>
      <c r="CM37" s="80"/>
      <c r="CN37" s="80"/>
      <c r="CO37" s="74"/>
      <c r="CQ37" s="77">
        <f t="shared" si="12"/>
        <v>0</v>
      </c>
      <c r="CR37" s="77">
        <f t="shared" si="15"/>
        <v>0</v>
      </c>
      <c r="CS37" s="77">
        <f t="shared" si="11"/>
        <v>31033.459917784774</v>
      </c>
      <c r="CT37" s="77">
        <f t="shared" si="13"/>
        <v>0</v>
      </c>
      <c r="CU37" s="77">
        <f t="shared" si="16"/>
        <v>0</v>
      </c>
      <c r="CW37" s="77">
        <f t="shared" si="14"/>
        <v>937142.7785056408</v>
      </c>
      <c r="DA37" s="104">
        <v>1</v>
      </c>
      <c r="DB37" s="77">
        <v>496535.35868455638</v>
      </c>
      <c r="DC37" s="77">
        <v>517796.71245777834</v>
      </c>
      <c r="DD37" s="77">
        <v>0</v>
      </c>
      <c r="DE37" s="77">
        <v>24826.767934227821</v>
      </c>
      <c r="DF37" s="104"/>
      <c r="DK37" s="104"/>
      <c r="EF37" s="104">
        <v>1</v>
      </c>
      <c r="EG37" s="77">
        <v>124133.83967113907</v>
      </c>
      <c r="EH37" s="77">
        <v>129449.17811444458</v>
      </c>
      <c r="EI37" s="77">
        <v>0</v>
      </c>
      <c r="EJ37" s="77">
        <v>6206.6919835569533</v>
      </c>
      <c r="EK37" s="104"/>
      <c r="EP37" s="104"/>
      <c r="FK37" s="147"/>
      <c r="FM37" s="302"/>
      <c r="FN37" s="147"/>
      <c r="FO37" s="147"/>
      <c r="FP37" s="302"/>
      <c r="FQ37" s="302"/>
      <c r="FR37" s="302"/>
      <c r="FS37" s="302"/>
      <c r="FT37" s="302"/>
      <c r="FU37" s="302"/>
      <c r="FV37" s="302"/>
      <c r="FW37" s="302"/>
      <c r="FX37" s="53"/>
      <c r="FY37" s="303"/>
      <c r="FZ37" s="304"/>
      <c r="GA37" s="147"/>
      <c r="GB37" s="147"/>
      <c r="GC37" s="302"/>
      <c r="GD37" s="302"/>
      <c r="GE37" s="302"/>
      <c r="GF37" s="302"/>
      <c r="GG37" s="302"/>
      <c r="GH37" s="302"/>
      <c r="GI37" s="302"/>
      <c r="GJ37" s="302"/>
      <c r="GK37" s="53"/>
      <c r="GL37" s="303"/>
      <c r="GM37" s="304"/>
      <c r="GN37" s="147"/>
      <c r="GO37" s="147"/>
      <c r="GP37" s="304"/>
      <c r="GQ37" s="302"/>
      <c r="GR37" s="302"/>
      <c r="GS37" s="302"/>
      <c r="GT37" s="302"/>
      <c r="GU37" s="302"/>
      <c r="GV37" s="302"/>
      <c r="GW37" s="302"/>
      <c r="GX37" s="53"/>
      <c r="GY37" s="303"/>
      <c r="GZ37" s="304"/>
      <c r="HA37" s="147"/>
      <c r="HB37" s="147"/>
      <c r="HC37" s="302"/>
      <c r="HD37" s="302"/>
      <c r="HE37" s="302"/>
      <c r="HF37" s="302"/>
      <c r="HG37" s="302"/>
      <c r="HH37" s="302"/>
      <c r="HI37" s="302"/>
      <c r="HJ37" s="302"/>
      <c r="HK37" s="53"/>
      <c r="HL37" s="303"/>
      <c r="HM37" s="304"/>
      <c r="HN37" s="147"/>
      <c r="HO37" s="147"/>
      <c r="HP37" s="302"/>
      <c r="HQ37" s="302"/>
      <c r="HR37" s="304"/>
      <c r="HS37" s="302"/>
      <c r="HT37" s="302"/>
      <c r="HU37" s="302"/>
      <c r="HV37" s="302"/>
      <c r="HW37" s="302"/>
      <c r="HX37" s="53"/>
      <c r="HY37" s="302"/>
      <c r="HZ37" s="304"/>
      <c r="IA37" s="147"/>
      <c r="IB37" s="147"/>
      <c r="IC37" s="302"/>
      <c r="ID37" s="302"/>
      <c r="IE37" s="302"/>
      <c r="IF37" s="302"/>
      <c r="IG37" s="302"/>
      <c r="IH37" s="302"/>
      <c r="II37" s="302"/>
      <c r="IJ37" s="302"/>
      <c r="IK37" s="53"/>
      <c r="IL37" s="303"/>
      <c r="IM37" s="304"/>
      <c r="IN37" s="147"/>
      <c r="IO37" s="147"/>
      <c r="IP37" s="304"/>
      <c r="IQ37" s="302"/>
      <c r="IR37" s="302"/>
      <c r="IS37" s="302"/>
      <c r="IT37" s="302"/>
      <c r="IU37" s="302"/>
      <c r="IV37" s="302"/>
      <c r="IW37" s="302"/>
      <c r="IX37" s="53"/>
      <c r="IY37" s="303"/>
      <c r="IZ37" s="304"/>
      <c r="JA37" s="147"/>
      <c r="JB37" s="147"/>
      <c r="JC37" s="302"/>
      <c r="JD37" s="302"/>
      <c r="JE37" s="302"/>
      <c r="JF37" s="302"/>
      <c r="JG37" s="302"/>
      <c r="JH37" s="302"/>
      <c r="JI37" s="302"/>
      <c r="JJ37" s="302"/>
      <c r="JK37" s="53"/>
      <c r="JL37" s="6"/>
      <c r="JM37" s="77">
        <v>620669.19835569547</v>
      </c>
      <c r="JN37" s="77">
        <v>620669.19835569547</v>
      </c>
      <c r="JO37" s="77">
        <v>0</v>
      </c>
      <c r="JP37" s="77" t="s">
        <v>531</v>
      </c>
      <c r="JQ37" s="77">
        <v>0</v>
      </c>
      <c r="JR37" s="77">
        <v>0</v>
      </c>
      <c r="JS37" s="77">
        <v>31033.459917784774</v>
      </c>
      <c r="JU37" s="77">
        <v>0</v>
      </c>
      <c r="JV37" s="77">
        <v>0</v>
      </c>
      <c r="JW37" s="77">
        <v>566107.71502333751</v>
      </c>
      <c r="JX37" s="77">
        <v>566107.71502333751</v>
      </c>
      <c r="JZ37" s="147"/>
      <c r="KA37" s="147"/>
      <c r="KE37" s="347"/>
      <c r="KJ37" s="147"/>
      <c r="KK37" s="147"/>
      <c r="KO37" s="53"/>
    </row>
    <row r="38" spans="1:301" s="77" customFormat="1">
      <c r="A38">
        <v>13</v>
      </c>
      <c r="B38" s="19">
        <v>356979.8574849905</v>
      </c>
      <c r="C38" s="19">
        <v>566107.71502333751</v>
      </c>
      <c r="D38" s="273">
        <v>0</v>
      </c>
      <c r="E38" s="273">
        <v>0</v>
      </c>
      <c r="F38" s="291">
        <v>0</v>
      </c>
      <c r="G38" s="291">
        <v>0</v>
      </c>
      <c r="H38" s="19">
        <v>452886.17201867001</v>
      </c>
      <c r="I38" s="19">
        <v>113221.54300466747</v>
      </c>
      <c r="J38" s="53">
        <v>1</v>
      </c>
      <c r="K38" s="53">
        <v>1</v>
      </c>
      <c r="L38" s="79">
        <v>46869</v>
      </c>
      <c r="M38" s="111">
        <v>1.0016883380701127</v>
      </c>
      <c r="N38" s="19">
        <v>0</v>
      </c>
      <c r="O38" s="19">
        <v>0</v>
      </c>
      <c r="P38" s="77">
        <v>0</v>
      </c>
      <c r="Q38" s="77">
        <v>28305.385751166876</v>
      </c>
      <c r="R38" s="77">
        <v>0</v>
      </c>
      <c r="S38" s="77">
        <v>2500</v>
      </c>
      <c r="V38" s="77">
        <v>0</v>
      </c>
      <c r="W38" s="77">
        <v>0</v>
      </c>
      <c r="X38" s="77">
        <v>-28305.385751166876</v>
      </c>
      <c r="AA38" s="77">
        <v>0</v>
      </c>
      <c r="AB38" s="77">
        <v>0</v>
      </c>
      <c r="AC38" s="77">
        <v>0</v>
      </c>
      <c r="AD38" s="77">
        <v>0</v>
      </c>
      <c r="AE38" s="113">
        <v>1.3100000000000112E-2</v>
      </c>
      <c r="AF38" s="89">
        <v>0</v>
      </c>
      <c r="AG38" s="89">
        <v>0</v>
      </c>
      <c r="AH38" s="53">
        <v>0</v>
      </c>
      <c r="AI38" s="53">
        <v>0</v>
      </c>
      <c r="AJ38" s="77">
        <v>0</v>
      </c>
      <c r="AK38" s="77">
        <v>0</v>
      </c>
      <c r="AL38" s="77">
        <v>0</v>
      </c>
      <c r="AM38" s="77">
        <v>575000</v>
      </c>
      <c r="AN38" s="77">
        <v>0</v>
      </c>
      <c r="AO38" s="77">
        <v>0</v>
      </c>
      <c r="AP38" s="77">
        <v>0</v>
      </c>
      <c r="AQ38" s="73">
        <v>2894.8338928124876</v>
      </c>
      <c r="AR38" s="73">
        <v>0</v>
      </c>
      <c r="AS38" s="73">
        <v>0</v>
      </c>
      <c r="AT38" s="73">
        <v>0</v>
      </c>
      <c r="AU38" s="73">
        <v>0</v>
      </c>
      <c r="AV38" s="77">
        <v>2894.8338928124876</v>
      </c>
      <c r="AW38" s="77">
        <v>0</v>
      </c>
      <c r="AX38" s="77">
        <v>0</v>
      </c>
      <c r="AY38" s="77">
        <v>0</v>
      </c>
      <c r="AZ38" s="77">
        <v>0</v>
      </c>
      <c r="BA38" s="77">
        <v>0</v>
      </c>
      <c r="BB38" s="77">
        <v>2894.8338928124876</v>
      </c>
      <c r="BC38" s="77">
        <v>1602</v>
      </c>
      <c r="BD38" s="77">
        <v>445</v>
      </c>
      <c r="BE38" s="77">
        <v>0</v>
      </c>
      <c r="BF38" s="77">
        <v>28973.684210526313</v>
      </c>
      <c r="BG38" s="77">
        <v>0</v>
      </c>
      <c r="BH38" s="77">
        <v>1602</v>
      </c>
      <c r="BI38" s="77">
        <v>0</v>
      </c>
      <c r="BJ38" s="77">
        <v>0</v>
      </c>
      <c r="BK38" s="77">
        <v>0</v>
      </c>
      <c r="BL38" s="77">
        <v>2894.8338928124876</v>
      </c>
      <c r="BM38" s="77">
        <v>1602</v>
      </c>
      <c r="BN38" s="77">
        <v>445</v>
      </c>
      <c r="BO38" s="77">
        <v>0</v>
      </c>
      <c r="BP38" s="77">
        <v>28973.684210526313</v>
      </c>
      <c r="BQ38" s="77">
        <v>0</v>
      </c>
      <c r="BR38" s="77">
        <v>1602</v>
      </c>
      <c r="BS38" s="77">
        <v>0</v>
      </c>
      <c r="BT38" s="77">
        <v>0</v>
      </c>
      <c r="BU38" s="77">
        <v>0</v>
      </c>
      <c r="BV38" s="77">
        <v>51652.639622307208</v>
      </c>
      <c r="BW38" s="77">
        <v>8015.6753053119519</v>
      </c>
      <c r="BX38" s="89">
        <v>2.2454138902358034E-2</v>
      </c>
      <c r="BY38" s="44">
        <v>9.3581247655502256E-2</v>
      </c>
      <c r="BZ38" s="77">
        <v>0</v>
      </c>
      <c r="CA38" s="77">
        <v>0</v>
      </c>
      <c r="CB38" s="77">
        <v>5568.8857767658728</v>
      </c>
      <c r="CC38" s="77">
        <v>0</v>
      </c>
      <c r="CD38" s="77">
        <v>0</v>
      </c>
      <c r="CE38" s="89">
        <v>-6.7036149999999996E-3</v>
      </c>
      <c r="CF38" s="77">
        <v>393300.91854146932</v>
      </c>
      <c r="CG38" s="77">
        <v>586954.96889447793</v>
      </c>
      <c r="CH38" s="77">
        <v>0</v>
      </c>
      <c r="CI38" s="74"/>
      <c r="CJ38" s="80"/>
      <c r="CK38" s="80"/>
      <c r="CL38" s="74"/>
      <c r="CM38" s="80"/>
      <c r="CN38" s="80"/>
      <c r="CO38" s="74"/>
      <c r="CQ38" s="77">
        <f t="shared" si="12"/>
        <v>0</v>
      </c>
      <c r="CR38" s="77">
        <f t="shared" si="15"/>
        <v>0</v>
      </c>
      <c r="CS38" s="77">
        <f t="shared" si="11"/>
        <v>28305.385751166876</v>
      </c>
      <c r="CT38" s="77">
        <f t="shared" si="13"/>
        <v>0</v>
      </c>
      <c r="CU38" s="77">
        <f t="shared" si="16"/>
        <v>0</v>
      </c>
      <c r="CW38" s="77">
        <f t="shared" si="14"/>
        <v>923087.57250832801</v>
      </c>
      <c r="DA38" s="104">
        <v>1</v>
      </c>
      <c r="DB38" s="77">
        <v>452886.17201867001</v>
      </c>
      <c r="DC38" s="77">
        <v>519123.54395764449</v>
      </c>
      <c r="DD38" s="77">
        <v>0</v>
      </c>
      <c r="DE38" s="77">
        <v>22644.308600933502</v>
      </c>
      <c r="DF38" s="104"/>
      <c r="DK38" s="104"/>
      <c r="EF38" s="104">
        <v>1</v>
      </c>
      <c r="EG38" s="77">
        <v>113221.54300466747</v>
      </c>
      <c r="EH38" s="77">
        <v>129780.88598941112</v>
      </c>
      <c r="EI38" s="77">
        <v>0</v>
      </c>
      <c r="EJ38" s="77">
        <v>5661.0771502333737</v>
      </c>
      <c r="EK38" s="104"/>
      <c r="EP38" s="104"/>
      <c r="FK38" s="147"/>
      <c r="FM38" s="302"/>
      <c r="FN38" s="147"/>
      <c r="FO38" s="147"/>
      <c r="FP38" s="302"/>
      <c r="FQ38" s="302"/>
      <c r="FR38" s="302"/>
      <c r="FS38" s="302"/>
      <c r="FT38" s="302"/>
      <c r="FU38" s="302"/>
      <c r="FV38" s="302"/>
      <c r="FW38" s="302"/>
      <c r="FX38" s="53"/>
      <c r="FY38" s="303"/>
      <c r="FZ38" s="304"/>
      <c r="GA38" s="147"/>
      <c r="GB38" s="147"/>
      <c r="GC38" s="302"/>
      <c r="GD38" s="302"/>
      <c r="GE38" s="302"/>
      <c r="GF38" s="302"/>
      <c r="GG38" s="302"/>
      <c r="GH38" s="302"/>
      <c r="GI38" s="302"/>
      <c r="GJ38" s="302"/>
      <c r="GK38" s="53"/>
      <c r="GL38" s="303"/>
      <c r="GM38" s="304"/>
      <c r="GN38" s="147"/>
      <c r="GO38" s="147"/>
      <c r="GP38" s="304"/>
      <c r="GQ38" s="302"/>
      <c r="GR38" s="302"/>
      <c r="GS38" s="302"/>
      <c r="GT38" s="302"/>
      <c r="GU38" s="302"/>
      <c r="GV38" s="302"/>
      <c r="GW38" s="302"/>
      <c r="GX38" s="53"/>
      <c r="GY38" s="303"/>
      <c r="GZ38" s="304"/>
      <c r="HA38" s="147"/>
      <c r="HB38" s="147"/>
      <c r="HC38" s="302"/>
      <c r="HD38" s="302"/>
      <c r="HE38" s="302"/>
      <c r="HF38" s="302"/>
      <c r="HG38" s="302"/>
      <c r="HH38" s="302"/>
      <c r="HI38" s="302"/>
      <c r="HJ38" s="302"/>
      <c r="HK38" s="53"/>
      <c r="HL38" s="303"/>
      <c r="HM38" s="304"/>
      <c r="HN38" s="147"/>
      <c r="HO38" s="147"/>
      <c r="HP38" s="302"/>
      <c r="HQ38" s="302"/>
      <c r="HR38" s="304"/>
      <c r="HS38" s="302"/>
      <c r="HT38" s="302"/>
      <c r="HU38" s="302"/>
      <c r="HV38" s="302"/>
      <c r="HW38" s="302"/>
      <c r="HX38" s="53"/>
      <c r="HY38" s="302"/>
      <c r="HZ38" s="304"/>
      <c r="IA38" s="147"/>
      <c r="IB38" s="147"/>
      <c r="IC38" s="302"/>
      <c r="ID38" s="302"/>
      <c r="IE38" s="302"/>
      <c r="IF38" s="302"/>
      <c r="IG38" s="302"/>
      <c r="IH38" s="302"/>
      <c r="II38" s="302"/>
      <c r="IJ38" s="302"/>
      <c r="IK38" s="53"/>
      <c r="IL38" s="303"/>
      <c r="IM38" s="304"/>
      <c r="IN38" s="147"/>
      <c r="IO38" s="147"/>
      <c r="IP38" s="304"/>
      <c r="IQ38" s="302"/>
      <c r="IR38" s="302"/>
      <c r="IS38" s="302"/>
      <c r="IT38" s="302"/>
      <c r="IU38" s="302"/>
      <c r="IV38" s="302"/>
      <c r="IW38" s="302"/>
      <c r="IX38" s="53"/>
      <c r="IY38" s="303"/>
      <c r="IZ38" s="304"/>
      <c r="JA38" s="147"/>
      <c r="JB38" s="147"/>
      <c r="JC38" s="302"/>
      <c r="JD38" s="302"/>
      <c r="JE38" s="302"/>
      <c r="JF38" s="302"/>
      <c r="JG38" s="302"/>
      <c r="JH38" s="302"/>
      <c r="JI38" s="302"/>
      <c r="JJ38" s="302"/>
      <c r="JK38" s="53"/>
      <c r="JL38" s="6"/>
      <c r="JM38" s="77">
        <v>566107.71502333751</v>
      </c>
      <c r="JN38" s="77">
        <v>566107.71502333751</v>
      </c>
      <c r="JO38" s="77">
        <v>0</v>
      </c>
      <c r="JP38" s="77" t="s">
        <v>531</v>
      </c>
      <c r="JQ38" s="77">
        <v>0</v>
      </c>
      <c r="JR38" s="77">
        <v>0</v>
      </c>
      <c r="JS38" s="77">
        <v>28305.385751166876</v>
      </c>
      <c r="JU38" s="77">
        <v>0</v>
      </c>
      <c r="JV38" s="77">
        <v>0</v>
      </c>
      <c r="JW38" s="77">
        <v>586954.96889447793</v>
      </c>
      <c r="JX38" s="77">
        <v>586954.96889447793</v>
      </c>
      <c r="JZ38" s="147"/>
      <c r="KA38" s="147"/>
      <c r="KE38" s="347"/>
      <c r="KJ38" s="147"/>
      <c r="KK38" s="147"/>
      <c r="KO38" s="53"/>
    </row>
    <row r="39" spans="1:301" s="77" customFormat="1">
      <c r="A39">
        <v>14</v>
      </c>
      <c r="B39" s="19">
        <v>393300.91854146932</v>
      </c>
      <c r="C39" s="19">
        <v>586954.96889447793</v>
      </c>
      <c r="D39" s="273">
        <v>0</v>
      </c>
      <c r="E39" s="273">
        <v>0</v>
      </c>
      <c r="F39" s="291">
        <v>0</v>
      </c>
      <c r="G39" s="291">
        <v>0</v>
      </c>
      <c r="H39" s="19">
        <v>469563.97511558235</v>
      </c>
      <c r="I39" s="19">
        <v>117390.99377889556</v>
      </c>
      <c r="J39" s="53">
        <v>1</v>
      </c>
      <c r="K39" s="53">
        <v>1</v>
      </c>
      <c r="L39" s="79">
        <v>47234</v>
      </c>
      <c r="M39" s="111">
        <v>0.99497340510170074</v>
      </c>
      <c r="N39" s="19">
        <v>0</v>
      </c>
      <c r="O39" s="19">
        <v>0</v>
      </c>
      <c r="P39" s="77">
        <v>0</v>
      </c>
      <c r="Q39" s="77">
        <v>29347.748444723897</v>
      </c>
      <c r="R39" s="77">
        <v>0</v>
      </c>
      <c r="S39" s="77">
        <v>2500</v>
      </c>
      <c r="V39" s="77">
        <v>0</v>
      </c>
      <c r="W39" s="77">
        <v>0</v>
      </c>
      <c r="X39" s="77">
        <v>-29347.748444723897</v>
      </c>
      <c r="AA39" s="77">
        <v>0</v>
      </c>
      <c r="AB39" s="77">
        <v>0</v>
      </c>
      <c r="AC39" s="77">
        <v>0</v>
      </c>
      <c r="AD39" s="77">
        <v>0</v>
      </c>
      <c r="AE39" s="113">
        <v>2.5700000000000056E-2</v>
      </c>
      <c r="AF39" s="89">
        <v>0</v>
      </c>
      <c r="AG39" s="89">
        <v>0</v>
      </c>
      <c r="AH39" s="53">
        <v>0</v>
      </c>
      <c r="AI39" s="53">
        <v>0</v>
      </c>
      <c r="AJ39" s="77">
        <v>0</v>
      </c>
      <c r="AK39" s="77">
        <v>0</v>
      </c>
      <c r="AL39" s="77">
        <v>0</v>
      </c>
      <c r="AM39" s="77">
        <v>575000</v>
      </c>
      <c r="AN39" s="77">
        <v>0</v>
      </c>
      <c r="AO39" s="77">
        <v>0</v>
      </c>
      <c r="AP39" s="77">
        <v>0</v>
      </c>
      <c r="AQ39" s="73">
        <v>5752.4445779700218</v>
      </c>
      <c r="AR39" s="73">
        <v>0</v>
      </c>
      <c r="AS39" s="73">
        <v>0</v>
      </c>
      <c r="AT39" s="73">
        <v>0</v>
      </c>
      <c r="AU39" s="73">
        <v>0</v>
      </c>
      <c r="AV39" s="77">
        <v>5752.4445779700218</v>
      </c>
      <c r="AW39" s="77">
        <v>0</v>
      </c>
      <c r="AX39" s="77">
        <v>0</v>
      </c>
      <c r="AY39" s="77">
        <v>0</v>
      </c>
      <c r="AZ39" s="77">
        <v>0</v>
      </c>
      <c r="BA39" s="77">
        <v>0</v>
      </c>
      <c r="BB39" s="77">
        <v>5752.4445779700218</v>
      </c>
      <c r="BC39" s="77">
        <v>1602</v>
      </c>
      <c r="BD39" s="77">
        <v>445</v>
      </c>
      <c r="BE39" s="77">
        <v>0</v>
      </c>
      <c r="BF39" s="77">
        <v>28973.684210526313</v>
      </c>
      <c r="BG39" s="77">
        <v>0</v>
      </c>
      <c r="BH39" s="77">
        <v>1602</v>
      </c>
      <c r="BI39" s="77">
        <v>0</v>
      </c>
      <c r="BJ39" s="77">
        <v>0</v>
      </c>
      <c r="BK39" s="77">
        <v>0</v>
      </c>
      <c r="BL39" s="77">
        <v>5752.4445779700218</v>
      </c>
      <c r="BM39" s="77">
        <v>1602</v>
      </c>
      <c r="BN39" s="77">
        <v>445</v>
      </c>
      <c r="BO39" s="77">
        <v>0</v>
      </c>
      <c r="BP39" s="77">
        <v>28973.684210526313</v>
      </c>
      <c r="BQ39" s="77">
        <v>0</v>
      </c>
      <c r="BR39" s="77">
        <v>1602</v>
      </c>
      <c r="BS39" s="77">
        <v>0</v>
      </c>
      <c r="BT39" s="77">
        <v>0</v>
      </c>
      <c r="BU39" s="77">
        <v>0</v>
      </c>
      <c r="BV39" s="77">
        <v>9135.3442622444836</v>
      </c>
      <c r="BW39" s="77">
        <v>2630.0668759443915</v>
      </c>
      <c r="BX39" s="89">
        <v>6.6871617938188965E-3</v>
      </c>
      <c r="BY39" s="44">
        <v>1.596303695385658E-2</v>
      </c>
      <c r="BZ39" s="77">
        <v>0</v>
      </c>
      <c r="CA39" s="77">
        <v>0</v>
      </c>
      <c r="CB39" s="77">
        <v>11091.085902869436</v>
      </c>
      <c r="CC39" s="77">
        <v>0</v>
      </c>
      <c r="CD39" s="77">
        <v>0</v>
      </c>
      <c r="CE39" s="89">
        <v>2.1369934E-2</v>
      </c>
      <c r="CF39" s="77">
        <v>425278.7338621376</v>
      </c>
      <c r="CG39" s="77">
        <v>564242.56471199857</v>
      </c>
      <c r="CH39" s="77">
        <v>0</v>
      </c>
      <c r="CI39" s="74"/>
      <c r="CJ39" s="80"/>
      <c r="CK39" s="80"/>
      <c r="CL39" s="74"/>
      <c r="CM39" s="80"/>
      <c r="CN39" s="80"/>
      <c r="CO39" s="74"/>
      <c r="CQ39" s="77">
        <f t="shared" si="12"/>
        <v>0</v>
      </c>
      <c r="CR39" s="77">
        <f t="shared" si="15"/>
        <v>0</v>
      </c>
      <c r="CS39" s="77">
        <f t="shared" si="11"/>
        <v>29347.748444723897</v>
      </c>
      <c r="CT39" s="77">
        <f t="shared" si="13"/>
        <v>0</v>
      </c>
      <c r="CU39" s="77">
        <f t="shared" si="16"/>
        <v>0</v>
      </c>
      <c r="CW39" s="77">
        <f t="shared" si="14"/>
        <v>980255.88743594731</v>
      </c>
      <c r="DA39" s="104">
        <v>1</v>
      </c>
      <c r="DB39" s="77">
        <v>469563.97511558235</v>
      </c>
      <c r="DC39" s="77">
        <v>522627.03438475169</v>
      </c>
      <c r="DD39" s="77">
        <v>0</v>
      </c>
      <c r="DE39" s="77">
        <v>23478.198755779118</v>
      </c>
      <c r="DF39" s="104"/>
      <c r="DK39" s="104"/>
      <c r="EF39" s="104">
        <v>1</v>
      </c>
      <c r="EG39" s="77">
        <v>117390.99377889556</v>
      </c>
      <c r="EH39" s="77">
        <v>130656.75859618792</v>
      </c>
      <c r="EI39" s="77">
        <v>0</v>
      </c>
      <c r="EJ39" s="77">
        <v>5869.5496889447786</v>
      </c>
      <c r="EK39" s="104"/>
      <c r="EP39" s="104"/>
      <c r="FK39" s="147"/>
      <c r="FM39" s="302"/>
      <c r="FN39" s="147"/>
      <c r="FO39" s="147"/>
      <c r="FP39" s="302"/>
      <c r="FQ39" s="302"/>
      <c r="FR39" s="302"/>
      <c r="FS39" s="302"/>
      <c r="FT39" s="302"/>
      <c r="FU39" s="302"/>
      <c r="FV39" s="302"/>
      <c r="FW39" s="302"/>
      <c r="FX39" s="53"/>
      <c r="FY39" s="303"/>
      <c r="FZ39" s="304"/>
      <c r="GA39" s="147"/>
      <c r="GB39" s="147"/>
      <c r="GC39" s="302"/>
      <c r="GD39" s="302"/>
      <c r="GE39" s="302"/>
      <c r="GF39" s="302"/>
      <c r="GG39" s="302"/>
      <c r="GH39" s="302"/>
      <c r="GI39" s="302"/>
      <c r="GJ39" s="302"/>
      <c r="GK39" s="53"/>
      <c r="GL39" s="303"/>
      <c r="GM39" s="304"/>
      <c r="GN39" s="147"/>
      <c r="GO39" s="147"/>
      <c r="GP39" s="304"/>
      <c r="GQ39" s="302"/>
      <c r="GR39" s="302"/>
      <c r="GS39" s="302"/>
      <c r="GT39" s="302"/>
      <c r="GU39" s="302"/>
      <c r="GV39" s="302"/>
      <c r="GW39" s="302"/>
      <c r="GX39" s="53"/>
      <c r="GY39" s="303"/>
      <c r="GZ39" s="304"/>
      <c r="HA39" s="147"/>
      <c r="HB39" s="147"/>
      <c r="HC39" s="302"/>
      <c r="HD39" s="302"/>
      <c r="HE39" s="302"/>
      <c r="HF39" s="302"/>
      <c r="HG39" s="302"/>
      <c r="HH39" s="302"/>
      <c r="HI39" s="302"/>
      <c r="HJ39" s="302"/>
      <c r="HK39" s="53"/>
      <c r="HL39" s="303"/>
      <c r="HM39" s="304"/>
      <c r="HN39" s="147"/>
      <c r="HO39" s="147"/>
      <c r="HP39" s="302"/>
      <c r="HQ39" s="302"/>
      <c r="HR39" s="304"/>
      <c r="HS39" s="302"/>
      <c r="HT39" s="302"/>
      <c r="HU39" s="302"/>
      <c r="HV39" s="302"/>
      <c r="HW39" s="302"/>
      <c r="HX39" s="53"/>
      <c r="HY39" s="302"/>
      <c r="HZ39" s="304"/>
      <c r="IA39" s="147"/>
      <c r="IB39" s="147"/>
      <c r="IC39" s="302"/>
      <c r="ID39" s="302"/>
      <c r="IE39" s="302"/>
      <c r="IF39" s="302"/>
      <c r="IG39" s="302"/>
      <c r="IH39" s="302"/>
      <c r="II39" s="302"/>
      <c r="IJ39" s="302"/>
      <c r="IK39" s="53"/>
      <c r="IL39" s="303"/>
      <c r="IM39" s="304"/>
      <c r="IN39" s="147"/>
      <c r="IO39" s="147"/>
      <c r="IP39" s="304"/>
      <c r="IQ39" s="302"/>
      <c r="IR39" s="302"/>
      <c r="IS39" s="302"/>
      <c r="IT39" s="302"/>
      <c r="IU39" s="302"/>
      <c r="IV39" s="302"/>
      <c r="IW39" s="302"/>
      <c r="IX39" s="53"/>
      <c r="IY39" s="303"/>
      <c r="IZ39" s="304"/>
      <c r="JA39" s="147"/>
      <c r="JB39" s="147"/>
      <c r="JC39" s="302"/>
      <c r="JD39" s="302"/>
      <c r="JE39" s="302"/>
      <c r="JF39" s="302"/>
      <c r="JG39" s="302"/>
      <c r="JH39" s="302"/>
      <c r="JI39" s="302"/>
      <c r="JJ39" s="302"/>
      <c r="JK39" s="53"/>
      <c r="JL39" s="6"/>
      <c r="JM39" s="77">
        <v>586954.96889447793</v>
      </c>
      <c r="JN39" s="77">
        <v>586954.96889447793</v>
      </c>
      <c r="JO39" s="77">
        <v>0</v>
      </c>
      <c r="JP39" s="77" t="s">
        <v>531</v>
      </c>
      <c r="JQ39" s="77">
        <v>0</v>
      </c>
      <c r="JR39" s="77">
        <v>0</v>
      </c>
      <c r="JS39" s="77">
        <v>29347.748444723897</v>
      </c>
      <c r="JU39" s="77">
        <v>0</v>
      </c>
      <c r="JV39" s="77">
        <v>0</v>
      </c>
      <c r="JW39" s="77">
        <v>564242.56471199857</v>
      </c>
      <c r="JX39" s="77">
        <v>564242.56471199857</v>
      </c>
      <c r="JZ39" s="147"/>
      <c r="KA39" s="147"/>
      <c r="KE39" s="347"/>
      <c r="KJ39" s="147"/>
      <c r="KK39" s="147"/>
      <c r="KO39" s="53"/>
    </row>
    <row r="40" spans="1:301" s="77" customFormat="1" ht="16.5" customHeight="1">
      <c r="A40">
        <v>15</v>
      </c>
      <c r="B40" s="19">
        <v>425278.7338621376</v>
      </c>
      <c r="C40" s="19">
        <v>564242.56471199857</v>
      </c>
      <c r="D40" s="273">
        <v>0</v>
      </c>
      <c r="E40" s="273">
        <v>0</v>
      </c>
      <c r="F40" s="291">
        <v>0</v>
      </c>
      <c r="G40" s="291">
        <v>0</v>
      </c>
      <c r="H40" s="19">
        <v>451394.05176959885</v>
      </c>
      <c r="I40" s="19">
        <v>112848.51294239968</v>
      </c>
      <c r="J40" s="53">
        <v>1</v>
      </c>
      <c r="K40" s="53">
        <v>1</v>
      </c>
      <c r="L40" s="79">
        <v>47599</v>
      </c>
      <c r="M40" s="111">
        <v>1.0162359211004792</v>
      </c>
      <c r="N40" s="19">
        <v>0</v>
      </c>
      <c r="O40" s="19">
        <v>0</v>
      </c>
      <c r="P40" s="77">
        <v>0</v>
      </c>
      <c r="Q40" s="77">
        <v>28212.128235599928</v>
      </c>
      <c r="R40" s="77">
        <v>0</v>
      </c>
      <c r="S40" s="77">
        <v>2500</v>
      </c>
      <c r="V40" s="77">
        <v>0</v>
      </c>
      <c r="W40" s="77">
        <v>0</v>
      </c>
      <c r="X40" s="77">
        <v>-28212.128235599928</v>
      </c>
      <c r="AA40" s="77">
        <v>0</v>
      </c>
      <c r="AB40" s="77">
        <v>0</v>
      </c>
      <c r="AC40" s="77">
        <v>0</v>
      </c>
      <c r="AD40" s="77">
        <v>0</v>
      </c>
      <c r="AE40" s="113">
        <v>1.6100000000000003E-2</v>
      </c>
      <c r="AF40" s="89">
        <v>0</v>
      </c>
      <c r="AG40" s="89">
        <v>0</v>
      </c>
      <c r="AH40" s="53">
        <v>0</v>
      </c>
      <c r="AI40" s="53">
        <v>0</v>
      </c>
      <c r="AJ40" s="77">
        <v>0</v>
      </c>
      <c r="AK40" s="77">
        <v>0</v>
      </c>
      <c r="AL40" s="77">
        <v>0</v>
      </c>
      <c r="AM40" s="77">
        <v>575000</v>
      </c>
      <c r="AN40" s="77">
        <v>0</v>
      </c>
      <c r="AO40" s="77">
        <v>0</v>
      </c>
      <c r="AP40" s="77">
        <v>0</v>
      </c>
      <c r="AQ40" s="73">
        <v>4086.2786212134083</v>
      </c>
      <c r="AR40" s="73">
        <v>0</v>
      </c>
      <c r="AS40" s="73">
        <v>0</v>
      </c>
      <c r="AT40" s="73">
        <v>0</v>
      </c>
      <c r="AU40" s="73">
        <v>0</v>
      </c>
      <c r="AV40" s="77">
        <v>4086.2786212134083</v>
      </c>
      <c r="AW40" s="77">
        <v>0</v>
      </c>
      <c r="AX40" s="77">
        <v>0</v>
      </c>
      <c r="AY40" s="77">
        <v>0</v>
      </c>
      <c r="AZ40" s="77">
        <v>0</v>
      </c>
      <c r="BA40" s="77">
        <v>0</v>
      </c>
      <c r="BB40" s="77">
        <v>4086.2786212134083</v>
      </c>
      <c r="BC40" s="77">
        <v>1602</v>
      </c>
      <c r="BD40" s="77">
        <v>445</v>
      </c>
      <c r="BE40" s="77">
        <v>0</v>
      </c>
      <c r="BF40" s="77">
        <v>28973.684210526313</v>
      </c>
      <c r="BG40" s="77">
        <v>0</v>
      </c>
      <c r="BH40" s="77">
        <v>1602</v>
      </c>
      <c r="BI40" s="77">
        <v>0</v>
      </c>
      <c r="BJ40" s="77">
        <v>0</v>
      </c>
      <c r="BK40" s="77">
        <v>0</v>
      </c>
      <c r="BL40" s="77">
        <v>4086.2786212134083</v>
      </c>
      <c r="BM40" s="77">
        <v>1602</v>
      </c>
      <c r="BN40" s="77">
        <v>445</v>
      </c>
      <c r="BO40" s="77">
        <v>0</v>
      </c>
      <c r="BP40" s="77">
        <v>28973.684210526313</v>
      </c>
      <c r="BQ40" s="77">
        <v>0</v>
      </c>
      <c r="BR40" s="77">
        <v>1602</v>
      </c>
      <c r="BS40" s="77">
        <v>0</v>
      </c>
      <c r="BT40" s="77">
        <v>0</v>
      </c>
      <c r="BU40" s="77">
        <v>0</v>
      </c>
      <c r="BV40" s="77">
        <v>39811.035997921397</v>
      </c>
      <c r="BW40" s="77">
        <v>4872.3725962585959</v>
      </c>
      <c r="BX40" s="89">
        <v>1.145689217048429E-2</v>
      </c>
      <c r="BY40" s="44">
        <v>7.2365741874828846E-2</v>
      </c>
      <c r="BZ40" s="77">
        <v>0</v>
      </c>
      <c r="CA40" s="77">
        <v>0</v>
      </c>
      <c r="CB40" s="77">
        <v>7910.1844498357377</v>
      </c>
      <c r="CC40" s="77">
        <v>0</v>
      </c>
      <c r="CD40" s="77">
        <v>0</v>
      </c>
      <c r="CE40" s="89">
        <v>7.0621970000000001E-3</v>
      </c>
      <c r="CF40" s="77">
        <v>458363.23469399614</v>
      </c>
      <c r="CG40" s="77">
        <v>573341.47247431998</v>
      </c>
      <c r="CH40" s="77">
        <v>0</v>
      </c>
      <c r="CI40" s="74"/>
      <c r="CJ40" s="80"/>
      <c r="CK40" s="80"/>
      <c r="CL40" s="74"/>
      <c r="CM40" s="80"/>
      <c r="CN40" s="80"/>
      <c r="CO40" s="74"/>
      <c r="CQ40" s="77">
        <f t="shared" si="12"/>
        <v>0</v>
      </c>
      <c r="CR40" s="77">
        <f t="shared" si="15"/>
        <v>0</v>
      </c>
      <c r="CS40" s="77">
        <f t="shared" si="11"/>
        <v>28212.128235599928</v>
      </c>
      <c r="CT40" s="77">
        <f t="shared" si="13"/>
        <v>0</v>
      </c>
      <c r="CU40" s="77">
        <f t="shared" si="16"/>
        <v>0</v>
      </c>
      <c r="CW40" s="77">
        <f t="shared" si="14"/>
        <v>989521.2985741361</v>
      </c>
      <c r="DA40" s="104">
        <v>1</v>
      </c>
      <c r="DB40" s="77">
        <v>451394.05176959885</v>
      </c>
      <c r="DC40" s="77">
        <v>511692.20572019671</v>
      </c>
      <c r="DD40" s="77">
        <v>0</v>
      </c>
      <c r="DE40" s="77">
        <v>22569.702588479944</v>
      </c>
      <c r="DF40" s="104"/>
      <c r="DK40" s="104"/>
      <c r="EF40" s="104">
        <v>1</v>
      </c>
      <c r="EG40" s="77">
        <v>112848.51294239968</v>
      </c>
      <c r="EH40" s="77">
        <v>127923.05143004918</v>
      </c>
      <c r="EI40" s="77">
        <v>0</v>
      </c>
      <c r="EJ40" s="77">
        <v>5642.4256471199842</v>
      </c>
      <c r="EK40" s="104"/>
      <c r="EP40" s="104"/>
      <c r="FK40" s="147"/>
      <c r="FM40" s="302"/>
      <c r="FN40" s="147"/>
      <c r="FO40" s="147"/>
      <c r="FP40" s="302"/>
      <c r="FQ40" s="302"/>
      <c r="FR40" s="302"/>
      <c r="FS40" s="302"/>
      <c r="FT40" s="302"/>
      <c r="FU40" s="302"/>
      <c r="FV40" s="302"/>
      <c r="FW40" s="302"/>
      <c r="FX40" s="53"/>
      <c r="FY40" s="303"/>
      <c r="FZ40" s="304"/>
      <c r="GA40" s="147"/>
      <c r="GB40" s="147"/>
      <c r="GC40" s="302"/>
      <c r="GD40" s="302"/>
      <c r="GE40" s="302"/>
      <c r="GF40" s="302"/>
      <c r="GG40" s="302"/>
      <c r="GH40" s="302"/>
      <c r="GI40" s="302"/>
      <c r="GJ40" s="302"/>
      <c r="GK40" s="53"/>
      <c r="GL40" s="303"/>
      <c r="GM40" s="304"/>
      <c r="GN40" s="147"/>
      <c r="GO40" s="147"/>
      <c r="GP40" s="304"/>
      <c r="GQ40" s="302"/>
      <c r="GR40" s="302"/>
      <c r="GS40" s="302"/>
      <c r="GT40" s="302"/>
      <c r="GU40" s="302"/>
      <c r="GV40" s="302"/>
      <c r="GW40" s="302"/>
      <c r="GX40" s="53"/>
      <c r="GY40" s="303"/>
      <c r="GZ40" s="304"/>
      <c r="HA40" s="147"/>
      <c r="HB40" s="147"/>
      <c r="HC40" s="302"/>
      <c r="HD40" s="302"/>
      <c r="HE40" s="302"/>
      <c r="HF40" s="302"/>
      <c r="HG40" s="302"/>
      <c r="HH40" s="302"/>
      <c r="HI40" s="302"/>
      <c r="HJ40" s="302"/>
      <c r="HK40" s="53"/>
      <c r="HL40" s="303"/>
      <c r="HM40" s="304"/>
      <c r="HN40" s="147"/>
      <c r="HO40" s="147"/>
      <c r="HP40" s="302"/>
      <c r="HQ40" s="302"/>
      <c r="HR40" s="304"/>
      <c r="HS40" s="302"/>
      <c r="HT40" s="302"/>
      <c r="HU40" s="302"/>
      <c r="HV40" s="302"/>
      <c r="HW40" s="302"/>
      <c r="HX40" s="53"/>
      <c r="HY40" s="302"/>
      <c r="HZ40" s="304"/>
      <c r="IA40" s="147"/>
      <c r="IB40" s="147"/>
      <c r="IC40" s="302"/>
      <c r="ID40" s="302"/>
      <c r="IE40" s="302"/>
      <c r="IF40" s="302"/>
      <c r="IG40" s="302"/>
      <c r="IH40" s="302"/>
      <c r="II40" s="302"/>
      <c r="IJ40" s="302"/>
      <c r="IK40" s="53"/>
      <c r="IL40" s="303"/>
      <c r="IM40" s="304"/>
      <c r="IN40" s="147"/>
      <c r="IO40" s="147"/>
      <c r="IP40" s="304"/>
      <c r="IQ40" s="302"/>
      <c r="IR40" s="302"/>
      <c r="IS40" s="302"/>
      <c r="IT40" s="302"/>
      <c r="IU40" s="302"/>
      <c r="IV40" s="302"/>
      <c r="IW40" s="302"/>
      <c r="IX40" s="53"/>
      <c r="IY40" s="303"/>
      <c r="IZ40" s="304"/>
      <c r="JA40" s="147"/>
      <c r="JB40" s="147"/>
      <c r="JC40" s="302"/>
      <c r="JD40" s="302"/>
      <c r="JE40" s="302"/>
      <c r="JF40" s="302"/>
      <c r="JG40" s="302"/>
      <c r="JH40" s="302"/>
      <c r="JI40" s="302"/>
      <c r="JJ40" s="302"/>
      <c r="JK40" s="53"/>
      <c r="JL40" s="6"/>
      <c r="JM40" s="77">
        <v>564242.56471199857</v>
      </c>
      <c r="JN40" s="77">
        <v>564242.56471199857</v>
      </c>
      <c r="JO40" s="77">
        <v>0</v>
      </c>
      <c r="JP40" s="77" t="s">
        <v>531</v>
      </c>
      <c r="JQ40" s="77">
        <v>0</v>
      </c>
      <c r="JR40" s="77">
        <v>0</v>
      </c>
      <c r="JS40" s="77">
        <v>28212.128235599928</v>
      </c>
      <c r="JU40" s="77">
        <v>0</v>
      </c>
      <c r="JV40" s="77">
        <v>0</v>
      </c>
      <c r="JW40" s="77">
        <v>573341.47247431998</v>
      </c>
      <c r="JX40" s="77">
        <v>573341.47247431998</v>
      </c>
      <c r="JZ40" s="147"/>
      <c r="KA40" s="147"/>
      <c r="KE40" s="347"/>
      <c r="KJ40" s="147"/>
      <c r="KK40" s="147"/>
      <c r="KO40" s="53"/>
    </row>
    <row r="41" spans="1:301" s="77" customFormat="1">
      <c r="A41">
        <v>16</v>
      </c>
      <c r="B41" s="19">
        <v>458363.23469399614</v>
      </c>
      <c r="C41" s="19">
        <v>573341.47247431998</v>
      </c>
      <c r="D41" s="273">
        <v>0</v>
      </c>
      <c r="E41" s="273">
        <v>0</v>
      </c>
      <c r="F41" s="291">
        <v>0</v>
      </c>
      <c r="G41" s="291">
        <v>0</v>
      </c>
      <c r="H41" s="19">
        <v>458673.17797945603</v>
      </c>
      <c r="I41" s="19">
        <v>114668.29449486398</v>
      </c>
      <c r="J41" s="53">
        <v>1</v>
      </c>
      <c r="K41" s="53">
        <v>1</v>
      </c>
      <c r="L41" s="79">
        <v>47964</v>
      </c>
      <c r="M41" s="111">
        <v>1.0234127793737673</v>
      </c>
      <c r="N41" s="19">
        <v>0</v>
      </c>
      <c r="O41" s="19">
        <v>0</v>
      </c>
      <c r="P41" s="77">
        <v>0</v>
      </c>
      <c r="Q41" s="77">
        <v>34400.488348459199</v>
      </c>
      <c r="R41" s="77">
        <v>0</v>
      </c>
      <c r="S41" s="77">
        <v>2500</v>
      </c>
      <c r="V41" s="77">
        <v>0</v>
      </c>
      <c r="W41" s="77">
        <v>0</v>
      </c>
      <c r="X41" s="77">
        <v>-34400.488348459199</v>
      </c>
      <c r="AA41" s="77">
        <v>0</v>
      </c>
      <c r="AB41" s="77">
        <v>0</v>
      </c>
      <c r="AC41" s="77">
        <v>0</v>
      </c>
      <c r="AD41" s="77">
        <v>0</v>
      </c>
      <c r="AE41" s="113">
        <v>3.3600000000000074E-2</v>
      </c>
      <c r="AF41" s="89">
        <v>0</v>
      </c>
      <c r="AG41" s="89">
        <v>0</v>
      </c>
      <c r="AH41" s="53">
        <v>0</v>
      </c>
      <c r="AI41" s="53">
        <v>0</v>
      </c>
      <c r="AJ41" s="77">
        <v>0</v>
      </c>
      <c r="AK41" s="77">
        <v>0</v>
      </c>
      <c r="AL41" s="77">
        <v>0</v>
      </c>
      <c r="AM41" s="77">
        <v>575000</v>
      </c>
      <c r="AN41" s="77">
        <v>0</v>
      </c>
      <c r="AO41" s="77">
        <v>0</v>
      </c>
      <c r="AP41" s="77">
        <v>0</v>
      </c>
      <c r="AQ41" s="73">
        <v>8583.9207935714803</v>
      </c>
      <c r="AR41" s="73">
        <v>0</v>
      </c>
      <c r="AS41" s="73">
        <v>0</v>
      </c>
      <c r="AT41" s="73">
        <v>0</v>
      </c>
      <c r="AU41" s="73">
        <v>0</v>
      </c>
      <c r="AV41" s="77">
        <v>8583.9207935714803</v>
      </c>
      <c r="AW41" s="77">
        <v>0</v>
      </c>
      <c r="AX41" s="77">
        <v>0</v>
      </c>
      <c r="AY41" s="77">
        <v>0</v>
      </c>
      <c r="AZ41" s="77">
        <v>0</v>
      </c>
      <c r="BA41" s="77">
        <v>0</v>
      </c>
      <c r="BB41" s="77">
        <v>8583.9207935714803</v>
      </c>
      <c r="BC41" s="77">
        <v>1602</v>
      </c>
      <c r="BD41" s="77">
        <v>445</v>
      </c>
      <c r="BE41" s="77">
        <v>0</v>
      </c>
      <c r="BF41" s="77">
        <v>28973.684210526313</v>
      </c>
      <c r="BG41" s="77">
        <v>0</v>
      </c>
      <c r="BH41" s="77">
        <v>1602</v>
      </c>
      <c r="BI41" s="77">
        <v>0</v>
      </c>
      <c r="BJ41" s="77">
        <v>0</v>
      </c>
      <c r="BK41" s="77">
        <v>0</v>
      </c>
      <c r="BL41" s="77">
        <v>8583.9207935714803</v>
      </c>
      <c r="BM41" s="77">
        <v>1602</v>
      </c>
      <c r="BN41" s="77">
        <v>445</v>
      </c>
      <c r="BO41" s="77">
        <v>0</v>
      </c>
      <c r="BP41" s="77">
        <v>28973.684210526313</v>
      </c>
      <c r="BQ41" s="77">
        <v>0</v>
      </c>
      <c r="BR41" s="77">
        <v>1602</v>
      </c>
      <c r="BS41" s="77">
        <v>0</v>
      </c>
      <c r="BT41" s="77">
        <v>0</v>
      </c>
      <c r="BU41" s="77">
        <v>0</v>
      </c>
      <c r="BV41" s="77">
        <v>-56942.634153206876</v>
      </c>
      <c r="BW41" s="77">
        <v>7777.9478201280363</v>
      </c>
      <c r="BX41" s="89">
        <v>1.6968960927506771E-2</v>
      </c>
      <c r="BY41" s="44">
        <v>-0.10238880208046899</v>
      </c>
      <c r="BZ41" s="77">
        <v>0</v>
      </c>
      <c r="CA41" s="77">
        <v>0</v>
      </c>
      <c r="CB41" s="77">
        <v>16546.91277245327</v>
      </c>
      <c r="CC41" s="77">
        <v>0</v>
      </c>
      <c r="CD41" s="77">
        <v>0</v>
      </c>
      <c r="CE41" s="89">
        <v>1.8811821999999999E-2</v>
      </c>
      <c r="CF41" s="77">
        <v>500541.67086258339</v>
      </c>
      <c r="CG41" s="77">
        <v>479498.3499726539</v>
      </c>
      <c r="CH41" s="77">
        <v>0</v>
      </c>
      <c r="CI41" s="74"/>
      <c r="CJ41" s="80"/>
      <c r="CK41" s="80"/>
      <c r="CL41" s="74"/>
      <c r="CM41" s="80"/>
      <c r="CN41" s="80"/>
      <c r="CO41" s="74"/>
      <c r="CQ41" s="77">
        <f t="shared" si="12"/>
        <v>0</v>
      </c>
      <c r="CR41" s="77">
        <f t="shared" si="15"/>
        <v>0</v>
      </c>
      <c r="CS41" s="77">
        <f t="shared" si="11"/>
        <v>34400.488348459199</v>
      </c>
      <c r="CT41" s="77">
        <f t="shared" si="13"/>
        <v>0</v>
      </c>
      <c r="CU41" s="77">
        <f t="shared" si="16"/>
        <v>0</v>
      </c>
      <c r="CW41" s="77">
        <f t="shared" si="14"/>
        <v>1031704.7071683161</v>
      </c>
      <c r="DA41" s="104">
        <v>1</v>
      </c>
      <c r="DB41" s="77">
        <v>458673.17797945603</v>
      </c>
      <c r="DC41" s="77">
        <v>508103.87605106051</v>
      </c>
      <c r="DD41" s="77">
        <v>0</v>
      </c>
      <c r="DE41" s="77">
        <v>27520.390678767362</v>
      </c>
      <c r="DF41" s="104"/>
      <c r="DK41" s="104"/>
      <c r="EF41" s="104">
        <v>1</v>
      </c>
      <c r="EG41" s="77">
        <v>114668.29449486398</v>
      </c>
      <c r="EH41" s="77">
        <v>127025.96901276513</v>
      </c>
      <c r="EI41" s="77">
        <v>0</v>
      </c>
      <c r="EJ41" s="77">
        <v>6880.0976696918387</v>
      </c>
      <c r="EK41" s="104"/>
      <c r="EP41" s="104"/>
      <c r="FK41" s="147"/>
      <c r="FM41" s="302"/>
      <c r="FN41" s="147"/>
      <c r="FO41" s="147"/>
      <c r="FP41" s="302"/>
      <c r="FQ41" s="302"/>
      <c r="FR41" s="302"/>
      <c r="FS41" s="302"/>
      <c r="FT41" s="302"/>
      <c r="FU41" s="302"/>
      <c r="FV41" s="302"/>
      <c r="FW41" s="302"/>
      <c r="FX41" s="53"/>
      <c r="FY41" s="303"/>
      <c r="FZ41" s="304"/>
      <c r="GA41" s="147"/>
      <c r="GB41" s="147"/>
      <c r="GC41" s="302"/>
      <c r="GD41" s="302"/>
      <c r="GE41" s="302"/>
      <c r="GF41" s="302"/>
      <c r="GG41" s="302"/>
      <c r="GH41" s="302"/>
      <c r="GI41" s="302"/>
      <c r="GJ41" s="302"/>
      <c r="GK41" s="53"/>
      <c r="GL41" s="303"/>
      <c r="GM41" s="304"/>
      <c r="GN41" s="147"/>
      <c r="GO41" s="147"/>
      <c r="GP41" s="304"/>
      <c r="GQ41" s="302"/>
      <c r="GR41" s="302"/>
      <c r="GS41" s="302"/>
      <c r="GT41" s="302"/>
      <c r="GU41" s="302"/>
      <c r="GV41" s="302"/>
      <c r="GW41" s="302"/>
      <c r="GX41" s="53"/>
      <c r="GY41" s="303"/>
      <c r="GZ41" s="304"/>
      <c r="HA41" s="147"/>
      <c r="HB41" s="147"/>
      <c r="HC41" s="302"/>
      <c r="HD41" s="302"/>
      <c r="HE41" s="302"/>
      <c r="HF41" s="302"/>
      <c r="HG41" s="302"/>
      <c r="HH41" s="302"/>
      <c r="HI41" s="302"/>
      <c r="HJ41" s="302"/>
      <c r="HK41" s="53"/>
      <c r="HL41" s="303"/>
      <c r="HM41" s="304"/>
      <c r="HN41" s="147"/>
      <c r="HO41" s="147"/>
      <c r="HP41" s="302"/>
      <c r="HQ41" s="302"/>
      <c r="HR41" s="304"/>
      <c r="HS41" s="302"/>
      <c r="HT41" s="302"/>
      <c r="HU41" s="302"/>
      <c r="HV41" s="302"/>
      <c r="HW41" s="302"/>
      <c r="HX41" s="53"/>
      <c r="HY41" s="302"/>
      <c r="HZ41" s="304"/>
      <c r="IA41" s="147"/>
      <c r="IB41" s="147"/>
      <c r="IC41" s="302"/>
      <c r="ID41" s="302"/>
      <c r="IE41" s="302"/>
      <c r="IF41" s="302"/>
      <c r="IG41" s="302"/>
      <c r="IH41" s="302"/>
      <c r="II41" s="302"/>
      <c r="IJ41" s="302"/>
      <c r="IK41" s="53"/>
      <c r="IL41" s="303"/>
      <c r="IM41" s="304"/>
      <c r="IN41" s="147"/>
      <c r="IO41" s="147"/>
      <c r="IP41" s="304"/>
      <c r="IQ41" s="302"/>
      <c r="IR41" s="302"/>
      <c r="IS41" s="302"/>
      <c r="IT41" s="302"/>
      <c r="IU41" s="302"/>
      <c r="IV41" s="302"/>
      <c r="IW41" s="302"/>
      <c r="IX41" s="53"/>
      <c r="IY41" s="303"/>
      <c r="IZ41" s="304"/>
      <c r="JA41" s="147"/>
      <c r="JB41" s="147"/>
      <c r="JC41" s="302"/>
      <c r="JD41" s="302"/>
      <c r="JE41" s="302"/>
      <c r="JF41" s="302"/>
      <c r="JG41" s="302"/>
      <c r="JH41" s="302"/>
      <c r="JI41" s="302"/>
      <c r="JJ41" s="302"/>
      <c r="JK41" s="53"/>
      <c r="JL41" s="6"/>
      <c r="JM41" s="77">
        <v>573341.47247431998</v>
      </c>
      <c r="JN41" s="77">
        <v>573341.47247431998</v>
      </c>
      <c r="JO41" s="77">
        <v>0</v>
      </c>
      <c r="JP41" s="77" t="s">
        <v>531</v>
      </c>
      <c r="JQ41" s="77">
        <v>0</v>
      </c>
      <c r="JR41" s="77">
        <v>0</v>
      </c>
      <c r="JS41" s="77">
        <v>34400.488348459199</v>
      </c>
      <c r="JU41" s="77">
        <v>0</v>
      </c>
      <c r="JV41" s="77">
        <v>0</v>
      </c>
      <c r="JW41" s="77">
        <v>479498.3499726539</v>
      </c>
      <c r="JX41" s="77">
        <v>479498.3499726539</v>
      </c>
      <c r="JZ41" s="147"/>
      <c r="KA41" s="147"/>
      <c r="KE41" s="347"/>
      <c r="KJ41" s="147"/>
      <c r="KK41" s="147"/>
      <c r="KO41" s="53"/>
    </row>
    <row r="42" spans="1:301" s="77" customFormat="1">
      <c r="A42">
        <v>17</v>
      </c>
      <c r="B42" s="19">
        <v>500541.67086258339</v>
      </c>
      <c r="C42" s="19">
        <v>479498.3499726539</v>
      </c>
      <c r="D42" s="273">
        <v>0</v>
      </c>
      <c r="E42" s="273">
        <v>0</v>
      </c>
      <c r="F42" s="291">
        <v>0</v>
      </c>
      <c r="G42" s="291">
        <v>0</v>
      </c>
      <c r="H42" s="19">
        <v>383598.67997812317</v>
      </c>
      <c r="I42" s="19">
        <v>95899.669994530763</v>
      </c>
      <c r="J42" s="53">
        <v>1</v>
      </c>
      <c r="K42" s="53">
        <v>1</v>
      </c>
      <c r="L42" s="79">
        <v>48330</v>
      </c>
      <c r="M42" s="111">
        <v>1.0426650384118719</v>
      </c>
      <c r="N42" s="19">
        <v>0</v>
      </c>
      <c r="O42" s="19">
        <v>0</v>
      </c>
      <c r="P42" s="77">
        <v>0</v>
      </c>
      <c r="Q42" s="77">
        <v>28769.900998359233</v>
      </c>
      <c r="R42" s="77">
        <v>0</v>
      </c>
      <c r="S42" s="77">
        <v>2500</v>
      </c>
      <c r="V42" s="77">
        <v>0</v>
      </c>
      <c r="W42" s="77">
        <v>0</v>
      </c>
      <c r="X42" s="77">
        <v>-28769.900998359233</v>
      </c>
      <c r="AA42" s="77">
        <v>0</v>
      </c>
      <c r="AB42" s="77">
        <v>0</v>
      </c>
      <c r="AC42" s="77">
        <v>0</v>
      </c>
      <c r="AD42" s="77">
        <v>0</v>
      </c>
      <c r="AE42" s="113">
        <v>3.3300000000000107E-2</v>
      </c>
      <c r="AF42" s="89">
        <v>0</v>
      </c>
      <c r="AG42" s="89">
        <v>0</v>
      </c>
      <c r="AH42" s="53">
        <v>0</v>
      </c>
      <c r="AI42" s="53">
        <v>0</v>
      </c>
      <c r="AJ42" s="77">
        <v>0</v>
      </c>
      <c r="AK42" s="77">
        <v>0</v>
      </c>
      <c r="AL42" s="77">
        <v>0</v>
      </c>
      <c r="AM42" s="77">
        <v>575000</v>
      </c>
      <c r="AN42" s="77">
        <v>0</v>
      </c>
      <c r="AO42" s="77">
        <v>0</v>
      </c>
      <c r="AP42" s="77">
        <v>0</v>
      </c>
      <c r="AQ42" s="73">
        <v>9217.1865223755722</v>
      </c>
      <c r="AR42" s="73">
        <v>0</v>
      </c>
      <c r="AS42" s="73">
        <v>0</v>
      </c>
      <c r="AT42" s="73">
        <v>0</v>
      </c>
      <c r="AU42" s="73">
        <v>0</v>
      </c>
      <c r="AV42" s="77">
        <v>9217.1865223755722</v>
      </c>
      <c r="AW42" s="77">
        <v>0</v>
      </c>
      <c r="AX42" s="77">
        <v>0</v>
      </c>
      <c r="AY42" s="77">
        <v>0</v>
      </c>
      <c r="AZ42" s="77">
        <v>0</v>
      </c>
      <c r="BA42" s="77">
        <v>0</v>
      </c>
      <c r="BB42" s="77">
        <v>9217.1865223755722</v>
      </c>
      <c r="BC42" s="77">
        <v>1602</v>
      </c>
      <c r="BD42" s="77">
        <v>445</v>
      </c>
      <c r="BE42" s="77">
        <v>0</v>
      </c>
      <c r="BF42" s="77">
        <v>28973.684210526313</v>
      </c>
      <c r="BG42" s="77">
        <v>0</v>
      </c>
      <c r="BH42" s="77">
        <v>1602</v>
      </c>
      <c r="BI42" s="77">
        <v>0</v>
      </c>
      <c r="BJ42" s="77">
        <v>0</v>
      </c>
      <c r="BK42" s="77">
        <v>0</v>
      </c>
      <c r="BL42" s="77">
        <v>9217.1865223755722</v>
      </c>
      <c r="BM42" s="77">
        <v>1602</v>
      </c>
      <c r="BN42" s="77">
        <v>445</v>
      </c>
      <c r="BO42" s="77">
        <v>0</v>
      </c>
      <c r="BP42" s="77">
        <v>28973.684210526313</v>
      </c>
      <c r="BQ42" s="77">
        <v>0</v>
      </c>
      <c r="BR42" s="77">
        <v>1602</v>
      </c>
      <c r="BS42" s="77">
        <v>0</v>
      </c>
      <c r="BT42" s="77">
        <v>0</v>
      </c>
      <c r="BU42" s="77">
        <v>0</v>
      </c>
      <c r="BV42" s="77">
        <v>4221.3493199654504</v>
      </c>
      <c r="BW42" s="77">
        <v>6357.5136179868296</v>
      </c>
      <c r="BX42" s="89">
        <v>1.2701267423011808E-2</v>
      </c>
      <c r="BY42" s="44">
        <v>9.0759572283752206E-3</v>
      </c>
      <c r="BZ42" s="77">
        <v>0</v>
      </c>
      <c r="CA42" s="77">
        <v>0</v>
      </c>
      <c r="CB42" s="77">
        <v>17919.391816880514</v>
      </c>
      <c r="CC42" s="77">
        <v>0</v>
      </c>
      <c r="CD42" s="77">
        <v>0</v>
      </c>
      <c r="CE42" s="89">
        <v>2.2809029000000001E-2</v>
      </c>
      <c r="CF42" s="77">
        <v>535669.08547892945</v>
      </c>
      <c r="CG42" s="77">
        <v>452449.79829426011</v>
      </c>
      <c r="CH42" s="77">
        <v>0</v>
      </c>
      <c r="CI42" s="74"/>
      <c r="CJ42" s="80"/>
      <c r="CK42" s="80"/>
      <c r="CL42" s="74"/>
      <c r="CM42" s="80"/>
      <c r="CN42" s="80"/>
      <c r="CO42" s="74"/>
      <c r="CQ42" s="77">
        <f t="shared" si="12"/>
        <v>0</v>
      </c>
      <c r="CR42" s="77">
        <f t="shared" si="15"/>
        <v>0</v>
      </c>
      <c r="CS42" s="77">
        <f t="shared" si="11"/>
        <v>28769.900998359233</v>
      </c>
      <c r="CT42" s="77">
        <f t="shared" si="13"/>
        <v>0</v>
      </c>
      <c r="CU42" s="77">
        <f t="shared" si="16"/>
        <v>0</v>
      </c>
      <c r="CW42" s="77">
        <f t="shared" si="14"/>
        <v>980040.02083523734</v>
      </c>
      <c r="DA42" s="104">
        <v>1</v>
      </c>
      <c r="DB42" s="77">
        <v>383598.67997812317</v>
      </c>
      <c r="DC42" s="77">
        <v>498722.00643845741</v>
      </c>
      <c r="DD42" s="77">
        <v>0</v>
      </c>
      <c r="DE42" s="77">
        <v>23015.920798687388</v>
      </c>
      <c r="DF42" s="104"/>
      <c r="DK42" s="104"/>
      <c r="EF42" s="104">
        <v>1</v>
      </c>
      <c r="EG42" s="77">
        <v>95899.669994530763</v>
      </c>
      <c r="EH42" s="77">
        <v>124680.50160961435</v>
      </c>
      <c r="EI42" s="77">
        <v>0</v>
      </c>
      <c r="EJ42" s="77">
        <v>5753.9801996718452</v>
      </c>
      <c r="EK42" s="104"/>
      <c r="EP42" s="104"/>
      <c r="FK42" s="147"/>
      <c r="FM42" s="302"/>
      <c r="FN42" s="147"/>
      <c r="FO42" s="147"/>
      <c r="FP42" s="302"/>
      <c r="FQ42" s="302"/>
      <c r="FR42" s="302"/>
      <c r="FS42" s="302"/>
      <c r="FT42" s="302"/>
      <c r="FU42" s="302"/>
      <c r="FV42" s="302"/>
      <c r="FW42" s="302"/>
      <c r="FX42" s="53"/>
      <c r="FY42" s="303"/>
      <c r="FZ42" s="304"/>
      <c r="GA42" s="147"/>
      <c r="GB42" s="147"/>
      <c r="GC42" s="302"/>
      <c r="GD42" s="302"/>
      <c r="GE42" s="302"/>
      <c r="GF42" s="302"/>
      <c r="GG42" s="302"/>
      <c r="GH42" s="302"/>
      <c r="GI42" s="302"/>
      <c r="GJ42" s="302"/>
      <c r="GK42" s="53"/>
      <c r="GL42" s="303"/>
      <c r="GM42" s="304"/>
      <c r="GN42" s="147"/>
      <c r="GO42" s="147"/>
      <c r="GP42" s="304"/>
      <c r="GQ42" s="302"/>
      <c r="GR42" s="302"/>
      <c r="GS42" s="302"/>
      <c r="GT42" s="302"/>
      <c r="GU42" s="302"/>
      <c r="GV42" s="302"/>
      <c r="GW42" s="302"/>
      <c r="GX42" s="53"/>
      <c r="GY42" s="303"/>
      <c r="GZ42" s="304"/>
      <c r="HA42" s="147"/>
      <c r="HB42" s="147"/>
      <c r="HC42" s="302"/>
      <c r="HD42" s="302"/>
      <c r="HE42" s="302"/>
      <c r="HF42" s="302"/>
      <c r="HG42" s="302"/>
      <c r="HH42" s="302"/>
      <c r="HI42" s="302"/>
      <c r="HJ42" s="302"/>
      <c r="HK42" s="53"/>
      <c r="HL42" s="303"/>
      <c r="HM42" s="304"/>
      <c r="HN42" s="147"/>
      <c r="HO42" s="147"/>
      <c r="HP42" s="302"/>
      <c r="HQ42" s="302"/>
      <c r="HR42" s="304"/>
      <c r="HS42" s="302"/>
      <c r="HT42" s="302"/>
      <c r="HU42" s="302"/>
      <c r="HV42" s="302"/>
      <c r="HW42" s="302"/>
      <c r="HX42" s="53"/>
      <c r="HY42" s="302"/>
      <c r="HZ42" s="304"/>
      <c r="IA42" s="147"/>
      <c r="IB42" s="147"/>
      <c r="IC42" s="302"/>
      <c r="ID42" s="302"/>
      <c r="IE42" s="302"/>
      <c r="IF42" s="302"/>
      <c r="IG42" s="302"/>
      <c r="IH42" s="302"/>
      <c r="II42" s="302"/>
      <c r="IJ42" s="302"/>
      <c r="IK42" s="53"/>
      <c r="IL42" s="303"/>
      <c r="IM42" s="304"/>
      <c r="IN42" s="147"/>
      <c r="IO42" s="147"/>
      <c r="IP42" s="304"/>
      <c r="IQ42" s="302"/>
      <c r="IR42" s="302"/>
      <c r="IS42" s="302"/>
      <c r="IT42" s="302"/>
      <c r="IU42" s="302"/>
      <c r="IV42" s="302"/>
      <c r="IW42" s="302"/>
      <c r="IX42" s="53"/>
      <c r="IY42" s="303"/>
      <c r="IZ42" s="304"/>
      <c r="JA42" s="147"/>
      <c r="JB42" s="147"/>
      <c r="JC42" s="302"/>
      <c r="JD42" s="302"/>
      <c r="JE42" s="302"/>
      <c r="JF42" s="302"/>
      <c r="JG42" s="302"/>
      <c r="JH42" s="302"/>
      <c r="JI42" s="302"/>
      <c r="JJ42" s="302"/>
      <c r="JK42" s="53"/>
      <c r="JL42" s="6"/>
      <c r="JM42" s="77">
        <v>479498.3499726539</v>
      </c>
      <c r="JN42" s="77">
        <v>479498.3499726539</v>
      </c>
      <c r="JO42" s="77">
        <v>0</v>
      </c>
      <c r="JP42" s="77" t="s">
        <v>531</v>
      </c>
      <c r="JQ42" s="77">
        <v>0</v>
      </c>
      <c r="JR42" s="77">
        <v>0</v>
      </c>
      <c r="JS42" s="77">
        <v>28769.900998359233</v>
      </c>
      <c r="JU42" s="77">
        <v>0</v>
      </c>
      <c r="JV42" s="77">
        <v>0</v>
      </c>
      <c r="JW42" s="77">
        <v>452449.79829426011</v>
      </c>
      <c r="JX42" s="77">
        <v>452449.79829426011</v>
      </c>
      <c r="JZ42" s="147"/>
      <c r="KA42" s="147"/>
      <c r="KE42" s="347"/>
      <c r="KJ42" s="147"/>
      <c r="KK42" s="147"/>
      <c r="KO42" s="53"/>
    </row>
    <row r="43" spans="1:301" s="77" customFormat="1">
      <c r="A43">
        <v>18</v>
      </c>
      <c r="B43" s="19">
        <v>535669.08547892945</v>
      </c>
      <c r="C43" s="19">
        <v>452449.79829426011</v>
      </c>
      <c r="D43" s="273">
        <v>0</v>
      </c>
      <c r="E43" s="273">
        <v>0</v>
      </c>
      <c r="F43" s="291">
        <v>0</v>
      </c>
      <c r="G43" s="291">
        <v>0</v>
      </c>
      <c r="H43" s="19">
        <v>361959.83863540809</v>
      </c>
      <c r="I43" s="19">
        <v>90489.959658851993</v>
      </c>
      <c r="J43" s="53">
        <v>1</v>
      </c>
      <c r="K43" s="53">
        <v>1</v>
      </c>
      <c r="L43" s="79">
        <v>48695</v>
      </c>
      <c r="M43" s="111">
        <v>1.0664472155102944</v>
      </c>
      <c r="N43" s="19">
        <v>0</v>
      </c>
      <c r="O43" s="19">
        <v>0</v>
      </c>
      <c r="P43" s="77">
        <v>0</v>
      </c>
      <c r="Q43" s="77">
        <v>27146.987897655603</v>
      </c>
      <c r="R43" s="77">
        <v>0</v>
      </c>
      <c r="S43" s="77">
        <v>2500</v>
      </c>
      <c r="V43" s="77">
        <v>0</v>
      </c>
      <c r="W43" s="77">
        <v>0</v>
      </c>
      <c r="X43" s="77">
        <v>-27146.987897655603</v>
      </c>
      <c r="AA43" s="77">
        <v>0</v>
      </c>
      <c r="AB43" s="77">
        <v>0</v>
      </c>
      <c r="AC43" s="77">
        <v>0</v>
      </c>
      <c r="AD43" s="77">
        <v>0</v>
      </c>
      <c r="AE43" s="113">
        <v>3.069999999999995E-2</v>
      </c>
      <c r="AF43" s="89">
        <v>0</v>
      </c>
      <c r="AG43" s="89">
        <v>0</v>
      </c>
      <c r="AH43" s="53">
        <v>0</v>
      </c>
      <c r="AI43" s="53">
        <v>0</v>
      </c>
      <c r="AJ43" s="77">
        <v>0</v>
      </c>
      <c r="AK43" s="77">
        <v>0</v>
      </c>
      <c r="AL43" s="77">
        <v>0</v>
      </c>
      <c r="AM43" s="77">
        <v>575000</v>
      </c>
      <c r="AN43" s="77">
        <v>0</v>
      </c>
      <c r="AO43" s="77">
        <v>0</v>
      </c>
      <c r="AP43" s="77">
        <v>0</v>
      </c>
      <c r="AQ43" s="73">
        <v>9117.4268185007404</v>
      </c>
      <c r="AR43" s="73">
        <v>0</v>
      </c>
      <c r="AS43" s="73">
        <v>0</v>
      </c>
      <c r="AT43" s="73">
        <v>0</v>
      </c>
      <c r="AU43" s="73">
        <v>0</v>
      </c>
      <c r="AV43" s="77">
        <v>9117.4268185007404</v>
      </c>
      <c r="AW43" s="77">
        <v>0</v>
      </c>
      <c r="AX43" s="77">
        <v>0</v>
      </c>
      <c r="AY43" s="77">
        <v>0</v>
      </c>
      <c r="AZ43" s="77">
        <v>0</v>
      </c>
      <c r="BA43" s="77">
        <v>0</v>
      </c>
      <c r="BB43" s="77">
        <v>9117.4268185007404</v>
      </c>
      <c r="BC43" s="77">
        <v>1602</v>
      </c>
      <c r="BD43" s="77">
        <v>445</v>
      </c>
      <c r="BE43" s="77">
        <v>0</v>
      </c>
      <c r="BF43" s="77">
        <v>28973.684210526313</v>
      </c>
      <c r="BG43" s="77">
        <v>0</v>
      </c>
      <c r="BH43" s="77">
        <v>1602</v>
      </c>
      <c r="BI43" s="77">
        <v>0</v>
      </c>
      <c r="BJ43" s="77">
        <v>0</v>
      </c>
      <c r="BK43" s="77">
        <v>0</v>
      </c>
      <c r="BL43" s="77">
        <v>9117.4268185007404</v>
      </c>
      <c r="BM43" s="77">
        <v>1602</v>
      </c>
      <c r="BN43" s="77">
        <v>445</v>
      </c>
      <c r="BO43" s="77">
        <v>0</v>
      </c>
      <c r="BP43" s="77">
        <v>28973.684210526313</v>
      </c>
      <c r="BQ43" s="77">
        <v>0</v>
      </c>
      <c r="BR43" s="77">
        <v>1602</v>
      </c>
      <c r="BS43" s="77">
        <v>0</v>
      </c>
      <c r="BT43" s="77">
        <v>0</v>
      </c>
      <c r="BU43" s="77">
        <v>0</v>
      </c>
      <c r="BV43" s="77">
        <v>-75289.226892065097</v>
      </c>
      <c r="BW43" s="77">
        <v>9169.6565950268759</v>
      </c>
      <c r="BX43" s="89">
        <v>1.7118136632485514E-2</v>
      </c>
      <c r="BY43" s="44">
        <v>-0.17154999289459516</v>
      </c>
      <c r="BZ43" s="77">
        <v>0</v>
      </c>
      <c r="CA43" s="77">
        <v>0</v>
      </c>
      <c r="CB43" s="77">
        <v>17784.2136379004</v>
      </c>
      <c r="CC43" s="77">
        <v>0</v>
      </c>
      <c r="CD43" s="77">
        <v>0</v>
      </c>
      <c r="CE43" s="89">
        <v>1.5811204999999998E-2</v>
      </c>
      <c r="CF43" s="77">
        <v>571985.72997161187</v>
      </c>
      <c r="CG43" s="77">
        <v>347513.58350453945</v>
      </c>
      <c r="CH43" s="77">
        <v>0</v>
      </c>
      <c r="CI43" s="74"/>
      <c r="CJ43" s="80"/>
      <c r="CK43" s="80"/>
      <c r="CL43" s="74"/>
      <c r="CM43" s="80"/>
      <c r="CN43" s="80"/>
      <c r="CO43" s="74"/>
      <c r="CQ43" s="77">
        <f t="shared" si="12"/>
        <v>0</v>
      </c>
      <c r="CR43" s="77">
        <f t="shared" si="15"/>
        <v>0</v>
      </c>
      <c r="CS43" s="77">
        <f t="shared" si="11"/>
        <v>27146.987897655603</v>
      </c>
      <c r="CT43" s="77">
        <f t="shared" si="13"/>
        <v>0</v>
      </c>
      <c r="CU43" s="77">
        <f t="shared" si="16"/>
        <v>0</v>
      </c>
      <c r="CW43" s="77">
        <f t="shared" si="14"/>
        <v>988118.8837731895</v>
      </c>
      <c r="DA43" s="104">
        <v>1</v>
      </c>
      <c r="DB43" s="77">
        <v>361959.83863540809</v>
      </c>
      <c r="DC43" s="77">
        <v>487600.31667500793</v>
      </c>
      <c r="DD43" s="77">
        <v>0</v>
      </c>
      <c r="DE43" s="77">
        <v>21717.590318124483</v>
      </c>
      <c r="DF43" s="104"/>
      <c r="DK43" s="104"/>
      <c r="EF43" s="104">
        <v>1</v>
      </c>
      <c r="EG43" s="77">
        <v>90489.959658851993</v>
      </c>
      <c r="EH43" s="77">
        <v>121900.07916875198</v>
      </c>
      <c r="EI43" s="77">
        <v>0</v>
      </c>
      <c r="EJ43" s="77">
        <v>5429.3975795311189</v>
      </c>
      <c r="EK43" s="104"/>
      <c r="EP43" s="104"/>
      <c r="FK43" s="147"/>
      <c r="FM43" s="302"/>
      <c r="FN43" s="147"/>
      <c r="FO43" s="147"/>
      <c r="FP43" s="302"/>
      <c r="FQ43" s="302"/>
      <c r="FR43" s="302"/>
      <c r="FS43" s="302"/>
      <c r="FT43" s="302"/>
      <c r="FU43" s="302"/>
      <c r="FV43" s="302"/>
      <c r="FW43" s="302"/>
      <c r="FX43" s="53"/>
      <c r="FY43" s="303"/>
      <c r="FZ43" s="304"/>
      <c r="GA43" s="147"/>
      <c r="GB43" s="147"/>
      <c r="GC43" s="302"/>
      <c r="GD43" s="302"/>
      <c r="GE43" s="302"/>
      <c r="GF43" s="302"/>
      <c r="GG43" s="302"/>
      <c r="GH43" s="302"/>
      <c r="GI43" s="302"/>
      <c r="GJ43" s="302"/>
      <c r="GK43" s="53"/>
      <c r="GL43" s="303"/>
      <c r="GM43" s="304"/>
      <c r="GN43" s="147"/>
      <c r="GO43" s="147"/>
      <c r="GP43" s="304"/>
      <c r="GQ43" s="302"/>
      <c r="GR43" s="302"/>
      <c r="GS43" s="302"/>
      <c r="GT43" s="302"/>
      <c r="GU43" s="302"/>
      <c r="GV43" s="302"/>
      <c r="GW43" s="302"/>
      <c r="GX43" s="53"/>
      <c r="GY43" s="303"/>
      <c r="GZ43" s="304"/>
      <c r="HA43" s="147"/>
      <c r="HB43" s="147"/>
      <c r="HC43" s="302"/>
      <c r="HD43" s="302"/>
      <c r="HE43" s="302"/>
      <c r="HF43" s="302"/>
      <c r="HG43" s="302"/>
      <c r="HH43" s="302"/>
      <c r="HI43" s="302"/>
      <c r="HJ43" s="302"/>
      <c r="HK43" s="53"/>
      <c r="HL43" s="303"/>
      <c r="HM43" s="304"/>
      <c r="HN43" s="147"/>
      <c r="HO43" s="147"/>
      <c r="HP43" s="302"/>
      <c r="HQ43" s="302"/>
      <c r="HR43" s="304"/>
      <c r="HS43" s="302"/>
      <c r="HT43" s="302"/>
      <c r="HU43" s="302"/>
      <c r="HV43" s="302"/>
      <c r="HW43" s="302"/>
      <c r="HX43" s="53"/>
      <c r="HY43" s="302"/>
      <c r="HZ43" s="304"/>
      <c r="IA43" s="147"/>
      <c r="IB43" s="147"/>
      <c r="IC43" s="302"/>
      <c r="ID43" s="302"/>
      <c r="IE43" s="302"/>
      <c r="IF43" s="302"/>
      <c r="IG43" s="302"/>
      <c r="IH43" s="302"/>
      <c r="II43" s="302"/>
      <c r="IJ43" s="302"/>
      <c r="IK43" s="53"/>
      <c r="IL43" s="303"/>
      <c r="IM43" s="304"/>
      <c r="IN43" s="147"/>
      <c r="IO43" s="147"/>
      <c r="IP43" s="304"/>
      <c r="IQ43" s="302"/>
      <c r="IR43" s="302"/>
      <c r="IS43" s="302"/>
      <c r="IT43" s="302"/>
      <c r="IU43" s="302"/>
      <c r="IV43" s="302"/>
      <c r="IW43" s="302"/>
      <c r="IX43" s="53"/>
      <c r="IY43" s="303"/>
      <c r="IZ43" s="304"/>
      <c r="JA43" s="147"/>
      <c r="JB43" s="147"/>
      <c r="JC43" s="302"/>
      <c r="JD43" s="302"/>
      <c r="JE43" s="302"/>
      <c r="JF43" s="302"/>
      <c r="JG43" s="302"/>
      <c r="JH43" s="302"/>
      <c r="JI43" s="302"/>
      <c r="JJ43" s="302"/>
      <c r="JK43" s="53"/>
      <c r="JL43" s="6"/>
      <c r="JM43" s="77">
        <v>452449.79829426011</v>
      </c>
      <c r="JN43" s="77">
        <v>452449.79829426011</v>
      </c>
      <c r="JO43" s="77">
        <v>0</v>
      </c>
      <c r="JP43" s="77" t="s">
        <v>531</v>
      </c>
      <c r="JQ43" s="77">
        <v>0</v>
      </c>
      <c r="JR43" s="77">
        <v>0</v>
      </c>
      <c r="JS43" s="77">
        <v>27146.987897655603</v>
      </c>
      <c r="JU43" s="77">
        <v>0</v>
      </c>
      <c r="JV43" s="77">
        <v>0</v>
      </c>
      <c r="JW43" s="77">
        <v>347513.58350453945</v>
      </c>
      <c r="JX43" s="77">
        <v>347513.58350453945</v>
      </c>
      <c r="JZ43" s="147"/>
      <c r="KA43" s="147"/>
      <c r="KE43" s="347"/>
      <c r="KJ43" s="147"/>
      <c r="KK43" s="147"/>
      <c r="KO43" s="53"/>
    </row>
    <row r="44" spans="1:301" s="77" customFormat="1">
      <c r="A44">
        <v>19</v>
      </c>
      <c r="B44" s="19">
        <v>571985.72997161187</v>
      </c>
      <c r="C44" s="19">
        <v>347513.58350453945</v>
      </c>
      <c r="D44" s="273">
        <v>0</v>
      </c>
      <c r="E44" s="273">
        <v>0</v>
      </c>
      <c r="F44" s="291">
        <v>0</v>
      </c>
      <c r="G44" s="291">
        <v>0</v>
      </c>
      <c r="H44" s="19">
        <v>278010.86680363154</v>
      </c>
      <c r="I44" s="19">
        <v>69502.716700907884</v>
      </c>
      <c r="J44" s="53">
        <v>1</v>
      </c>
      <c r="K44" s="53">
        <v>1</v>
      </c>
      <c r="L44" s="79">
        <v>49060</v>
      </c>
      <c r="M44" s="111">
        <v>1.0833090310564071</v>
      </c>
      <c r="N44" s="19">
        <v>0</v>
      </c>
      <c r="O44" s="19">
        <v>0</v>
      </c>
      <c r="P44" s="77">
        <v>0</v>
      </c>
      <c r="Q44" s="77">
        <v>20850.815010272363</v>
      </c>
      <c r="R44" s="77">
        <v>0</v>
      </c>
      <c r="S44" s="77">
        <v>2500</v>
      </c>
      <c r="V44" s="77">
        <v>0</v>
      </c>
      <c r="W44" s="77">
        <v>0</v>
      </c>
      <c r="X44" s="77">
        <v>-20850.815010272363</v>
      </c>
      <c r="AA44" s="77">
        <v>0</v>
      </c>
      <c r="AB44" s="77">
        <v>0</v>
      </c>
      <c r="AC44" s="77">
        <v>0</v>
      </c>
      <c r="AD44" s="77">
        <v>0</v>
      </c>
      <c r="AE44" s="113">
        <v>3.2000000000000028E-2</v>
      </c>
      <c r="AF44" s="89">
        <v>0</v>
      </c>
      <c r="AG44" s="89">
        <v>0</v>
      </c>
      <c r="AH44" s="53">
        <v>0</v>
      </c>
      <c r="AI44" s="53">
        <v>0</v>
      </c>
      <c r="AJ44" s="77">
        <v>0</v>
      </c>
      <c r="AK44" s="77">
        <v>0</v>
      </c>
      <c r="AL44" s="77">
        <v>0</v>
      </c>
      <c r="AM44" s="77">
        <v>575000</v>
      </c>
      <c r="AN44" s="77">
        <v>0</v>
      </c>
      <c r="AO44" s="77">
        <v>0</v>
      </c>
      <c r="AP44" s="77">
        <v>0</v>
      </c>
      <c r="AQ44" s="73">
        <v>10046.592121473896</v>
      </c>
      <c r="AR44" s="73">
        <v>0</v>
      </c>
      <c r="AS44" s="73">
        <v>0</v>
      </c>
      <c r="AT44" s="73">
        <v>0</v>
      </c>
      <c r="AU44" s="73">
        <v>0</v>
      </c>
      <c r="AV44" s="77">
        <v>10046.592121473896</v>
      </c>
      <c r="AW44" s="77">
        <v>0</v>
      </c>
      <c r="AX44" s="77">
        <v>0</v>
      </c>
      <c r="AY44" s="77">
        <v>0</v>
      </c>
      <c r="AZ44" s="77">
        <v>0</v>
      </c>
      <c r="BA44" s="77">
        <v>0</v>
      </c>
      <c r="BB44" s="77">
        <v>10046.592121473896</v>
      </c>
      <c r="BC44" s="77">
        <v>1602</v>
      </c>
      <c r="BD44" s="77">
        <v>445</v>
      </c>
      <c r="BE44" s="77">
        <v>0</v>
      </c>
      <c r="BF44" s="77">
        <v>28973.684210526313</v>
      </c>
      <c r="BG44" s="77">
        <v>0</v>
      </c>
      <c r="BH44" s="77">
        <v>1602</v>
      </c>
      <c r="BI44" s="77">
        <v>0</v>
      </c>
      <c r="BJ44" s="77">
        <v>0</v>
      </c>
      <c r="BK44" s="77">
        <v>0</v>
      </c>
      <c r="BL44" s="77">
        <v>10046.592121473896</v>
      </c>
      <c r="BM44" s="77">
        <v>1602</v>
      </c>
      <c r="BN44" s="77">
        <v>445</v>
      </c>
      <c r="BO44" s="77">
        <v>0</v>
      </c>
      <c r="BP44" s="77">
        <v>28973.684210526313</v>
      </c>
      <c r="BQ44" s="77">
        <v>0</v>
      </c>
      <c r="BR44" s="77">
        <v>1602</v>
      </c>
      <c r="BS44" s="77">
        <v>0</v>
      </c>
      <c r="BT44" s="77">
        <v>0</v>
      </c>
      <c r="BU44" s="77">
        <v>0</v>
      </c>
      <c r="BV44" s="77">
        <v>47542.657219901594</v>
      </c>
      <c r="BW44" s="77">
        <v>2082.4641435137919</v>
      </c>
      <c r="BX44" s="89">
        <v>3.6407624078613754E-3</v>
      </c>
      <c r="BY44" s="44">
        <v>0.14103923128999266</v>
      </c>
      <c r="BZ44" s="77">
        <v>0</v>
      </c>
      <c r="CA44" s="77">
        <v>0</v>
      </c>
      <c r="CB44" s="77">
        <v>19733.507684020595</v>
      </c>
      <c r="CC44" s="77">
        <v>0</v>
      </c>
      <c r="CD44" s="77">
        <v>0</v>
      </c>
      <c r="CE44" s="89">
        <v>3.0747294000000001E-2</v>
      </c>
      <c r="CF44" s="77">
        <v>594919.00912539801</v>
      </c>
      <c r="CG44" s="77">
        <v>371705.42571416864</v>
      </c>
      <c r="CH44" s="77">
        <v>0</v>
      </c>
      <c r="CI44" s="74"/>
      <c r="CJ44" s="80"/>
      <c r="CK44" s="80"/>
      <c r="CL44" s="74"/>
      <c r="CM44" s="80"/>
      <c r="CN44" s="80"/>
      <c r="CO44" s="74"/>
      <c r="CQ44" s="77">
        <f t="shared" si="12"/>
        <v>0</v>
      </c>
      <c r="CR44" s="77">
        <f t="shared" si="15"/>
        <v>0</v>
      </c>
      <c r="CS44" s="77">
        <f t="shared" si="11"/>
        <v>20850.815010272363</v>
      </c>
      <c r="CT44" s="77">
        <f t="shared" si="13"/>
        <v>0</v>
      </c>
      <c r="CU44" s="77">
        <f t="shared" si="16"/>
        <v>0</v>
      </c>
      <c r="CW44" s="77">
        <f t="shared" si="14"/>
        <v>919499.31347615132</v>
      </c>
      <c r="DA44" s="104">
        <v>1</v>
      </c>
      <c r="DB44" s="77">
        <v>278010.86680363154</v>
      </c>
      <c r="DC44" s="77">
        <v>480010.76801964187</v>
      </c>
      <c r="DD44" s="77">
        <v>0</v>
      </c>
      <c r="DE44" s="77">
        <v>16680.65200821789</v>
      </c>
      <c r="DF44" s="104"/>
      <c r="DK44" s="104"/>
      <c r="EF44" s="104">
        <v>1</v>
      </c>
      <c r="EG44" s="77">
        <v>69502.716700907884</v>
      </c>
      <c r="EH44" s="77">
        <v>120002.69200491047</v>
      </c>
      <c r="EI44" s="77">
        <v>0</v>
      </c>
      <c r="EJ44" s="77">
        <v>4170.1630020544726</v>
      </c>
      <c r="EK44" s="104"/>
      <c r="EP44" s="104"/>
      <c r="FK44" s="147"/>
      <c r="FM44" s="302"/>
      <c r="FN44" s="147"/>
      <c r="FO44" s="147"/>
      <c r="FP44" s="302"/>
      <c r="FQ44" s="302"/>
      <c r="FR44" s="302"/>
      <c r="FS44" s="302"/>
      <c r="FT44" s="302"/>
      <c r="FU44" s="302"/>
      <c r="FV44" s="302"/>
      <c r="FW44" s="302"/>
      <c r="FX44" s="53"/>
      <c r="FY44" s="303"/>
      <c r="FZ44" s="304"/>
      <c r="GA44" s="147"/>
      <c r="GB44" s="147"/>
      <c r="GC44" s="302"/>
      <c r="GD44" s="302"/>
      <c r="GE44" s="302"/>
      <c r="GF44" s="302"/>
      <c r="GG44" s="302"/>
      <c r="GH44" s="302"/>
      <c r="GI44" s="302"/>
      <c r="GJ44" s="302"/>
      <c r="GK44" s="53"/>
      <c r="GL44" s="303"/>
      <c r="GM44" s="304"/>
      <c r="GN44" s="147"/>
      <c r="GO44" s="147"/>
      <c r="GP44" s="304"/>
      <c r="GQ44" s="302"/>
      <c r="GR44" s="302"/>
      <c r="GS44" s="302"/>
      <c r="GT44" s="302"/>
      <c r="GU44" s="302"/>
      <c r="GV44" s="302"/>
      <c r="GW44" s="302"/>
      <c r="GX44" s="53"/>
      <c r="GY44" s="303"/>
      <c r="GZ44" s="304"/>
      <c r="HA44" s="147"/>
      <c r="HB44" s="147"/>
      <c r="HC44" s="302"/>
      <c r="HD44" s="302"/>
      <c r="HE44" s="302"/>
      <c r="HF44" s="302"/>
      <c r="HG44" s="302"/>
      <c r="HH44" s="302"/>
      <c r="HI44" s="302"/>
      <c r="HJ44" s="302"/>
      <c r="HK44" s="53"/>
      <c r="HL44" s="303"/>
      <c r="HM44" s="304"/>
      <c r="HN44" s="147"/>
      <c r="HO44" s="147"/>
      <c r="HP44" s="302"/>
      <c r="HQ44" s="302"/>
      <c r="HR44" s="304"/>
      <c r="HS44" s="302"/>
      <c r="HT44" s="302"/>
      <c r="HU44" s="302"/>
      <c r="HV44" s="302"/>
      <c r="HW44" s="302"/>
      <c r="HX44" s="53"/>
      <c r="HY44" s="302"/>
      <c r="HZ44" s="304"/>
      <c r="IA44" s="147"/>
      <c r="IB44" s="147"/>
      <c r="IC44" s="302"/>
      <c r="ID44" s="302"/>
      <c r="IE44" s="302"/>
      <c r="IF44" s="302"/>
      <c r="IG44" s="302"/>
      <c r="IH44" s="302"/>
      <c r="II44" s="302"/>
      <c r="IJ44" s="302"/>
      <c r="IK44" s="53"/>
      <c r="IL44" s="303"/>
      <c r="IM44" s="304"/>
      <c r="IN44" s="147"/>
      <c r="IO44" s="147"/>
      <c r="IP44" s="304"/>
      <c r="IQ44" s="302"/>
      <c r="IR44" s="302"/>
      <c r="IS44" s="302"/>
      <c r="IT44" s="302"/>
      <c r="IU44" s="302"/>
      <c r="IV44" s="302"/>
      <c r="IW44" s="302"/>
      <c r="IX44" s="53"/>
      <c r="IY44" s="303"/>
      <c r="IZ44" s="304"/>
      <c r="JA44" s="147"/>
      <c r="JB44" s="147"/>
      <c r="JC44" s="302"/>
      <c r="JD44" s="302"/>
      <c r="JE44" s="302"/>
      <c r="JF44" s="302"/>
      <c r="JG44" s="302"/>
      <c r="JH44" s="302"/>
      <c r="JI44" s="302"/>
      <c r="JJ44" s="302"/>
      <c r="JK44" s="53"/>
      <c r="JL44" s="6"/>
      <c r="JM44" s="77">
        <v>347513.58350453945</v>
      </c>
      <c r="JN44" s="77">
        <v>347513.58350453945</v>
      </c>
      <c r="JO44" s="77">
        <v>0</v>
      </c>
      <c r="JP44" s="77" t="s">
        <v>531</v>
      </c>
      <c r="JQ44" s="77">
        <v>0</v>
      </c>
      <c r="JR44" s="77">
        <v>0</v>
      </c>
      <c r="JS44" s="77">
        <v>20850.815010272363</v>
      </c>
      <c r="JU44" s="77">
        <v>0</v>
      </c>
      <c r="JV44" s="77">
        <v>0</v>
      </c>
      <c r="JW44" s="77">
        <v>371705.42571416864</v>
      </c>
      <c r="JX44" s="77">
        <v>371705.42571416864</v>
      </c>
      <c r="JZ44" s="147"/>
      <c r="KA44" s="147"/>
      <c r="KE44" s="347"/>
      <c r="KJ44" s="147"/>
      <c r="KK44" s="147"/>
      <c r="KO44" s="53"/>
    </row>
    <row r="45" spans="1:301" s="77" customFormat="1">
      <c r="A45">
        <v>20</v>
      </c>
      <c r="B45" s="19">
        <v>594919.00912539801</v>
      </c>
      <c r="C45" s="19">
        <v>371705.42571416864</v>
      </c>
      <c r="D45" s="273">
        <v>0</v>
      </c>
      <c r="E45" s="273">
        <v>0</v>
      </c>
      <c r="F45" s="291">
        <v>0</v>
      </c>
      <c r="G45" s="291">
        <v>0</v>
      </c>
      <c r="H45" s="19">
        <v>297364.34057133493</v>
      </c>
      <c r="I45" s="19">
        <v>74341.085142833734</v>
      </c>
      <c r="J45" s="53">
        <v>1</v>
      </c>
      <c r="K45" s="53">
        <v>1</v>
      </c>
      <c r="L45" s="79">
        <v>49425</v>
      </c>
      <c r="M45" s="111">
        <v>1.1166178523271535</v>
      </c>
      <c r="N45" s="19">
        <v>0</v>
      </c>
      <c r="O45" s="19">
        <v>0</v>
      </c>
      <c r="P45" s="77">
        <v>0</v>
      </c>
      <c r="Q45" s="77">
        <v>22302.325542850118</v>
      </c>
      <c r="R45" s="77">
        <v>0</v>
      </c>
      <c r="S45" s="77">
        <v>2500</v>
      </c>
      <c r="V45" s="77">
        <v>0</v>
      </c>
      <c r="W45" s="77">
        <v>0</v>
      </c>
      <c r="X45" s="77">
        <v>-22302.325542850118</v>
      </c>
      <c r="AA45" s="77">
        <v>0</v>
      </c>
      <c r="AB45" s="77">
        <v>0</v>
      </c>
      <c r="AC45" s="77">
        <v>0</v>
      </c>
      <c r="AD45" s="77">
        <v>0</v>
      </c>
      <c r="AE45" s="113">
        <v>2.7300000000000102E-2</v>
      </c>
      <c r="AF45" s="89">
        <v>0</v>
      </c>
      <c r="AG45" s="89">
        <v>0</v>
      </c>
      <c r="AH45" s="53">
        <v>0</v>
      </c>
      <c r="AI45" s="53">
        <v>0</v>
      </c>
      <c r="AJ45" s="77">
        <v>0</v>
      </c>
      <c r="AK45" s="77">
        <v>0</v>
      </c>
      <c r="AL45" s="77">
        <v>0</v>
      </c>
      <c r="AM45" s="77">
        <v>575000</v>
      </c>
      <c r="AN45" s="77">
        <v>0</v>
      </c>
      <c r="AO45" s="77">
        <v>0</v>
      </c>
      <c r="AP45" s="77">
        <v>0</v>
      </c>
      <c r="AQ45" s="73">
        <v>9030.4455612626789</v>
      </c>
      <c r="AR45" s="73">
        <v>0</v>
      </c>
      <c r="AS45" s="73">
        <v>0</v>
      </c>
      <c r="AT45" s="73">
        <v>0</v>
      </c>
      <c r="AU45" s="73">
        <v>0</v>
      </c>
      <c r="AV45" s="77">
        <v>9030.4455612626789</v>
      </c>
      <c r="AW45" s="77">
        <v>0</v>
      </c>
      <c r="AX45" s="77">
        <v>0</v>
      </c>
      <c r="AY45" s="77">
        <v>0</v>
      </c>
      <c r="AZ45" s="77">
        <v>0</v>
      </c>
      <c r="BA45" s="77">
        <v>0</v>
      </c>
      <c r="BB45" s="77">
        <v>9030.4455612626789</v>
      </c>
      <c r="BC45" s="77">
        <v>1602</v>
      </c>
      <c r="BD45" s="77">
        <v>445</v>
      </c>
      <c r="BE45" s="77">
        <v>0</v>
      </c>
      <c r="BF45" s="77">
        <v>28973.684210526313</v>
      </c>
      <c r="BG45" s="77">
        <v>0</v>
      </c>
      <c r="BH45" s="77">
        <v>1602</v>
      </c>
      <c r="BI45" s="77">
        <v>0</v>
      </c>
      <c r="BJ45" s="77">
        <v>0</v>
      </c>
      <c r="BK45" s="77">
        <v>0</v>
      </c>
      <c r="BL45" s="77">
        <v>9030.4455612626789</v>
      </c>
      <c r="BM45" s="77">
        <v>1602</v>
      </c>
      <c r="BN45" s="77">
        <v>445</v>
      </c>
      <c r="BO45" s="77">
        <v>0</v>
      </c>
      <c r="BP45" s="77">
        <v>28973.684210526313</v>
      </c>
      <c r="BQ45" s="77">
        <v>0</v>
      </c>
      <c r="BR45" s="77">
        <v>1602</v>
      </c>
      <c r="BS45" s="77">
        <v>0</v>
      </c>
      <c r="BT45" s="77">
        <v>0</v>
      </c>
      <c r="BU45" s="77">
        <v>0</v>
      </c>
      <c r="BV45" s="77">
        <v>19616.130982736486</v>
      </c>
      <c r="BW45" s="77">
        <v>-3462.3315644666377</v>
      </c>
      <c r="BX45" s="89">
        <v>-5.8198368372136544E-3</v>
      </c>
      <c r="BY45" s="44">
        <v>5.44054889897434E-2</v>
      </c>
      <c r="BZ45" s="77">
        <v>0</v>
      </c>
      <c r="CA45" s="77">
        <v>0</v>
      </c>
      <c r="CB45" s="77">
        <v>17728.586471936891</v>
      </c>
      <c r="CC45" s="77">
        <v>0</v>
      </c>
      <c r="CD45" s="77">
        <v>0</v>
      </c>
      <c r="CE45" s="89">
        <v>3.5828352000000001E-2</v>
      </c>
      <c r="CF45" s="77">
        <v>613759.00310378149</v>
      </c>
      <c r="CG45" s="77">
        <v>366519.23115405499</v>
      </c>
      <c r="CH45" s="77">
        <v>0</v>
      </c>
      <c r="CI45" s="74"/>
      <c r="CJ45" s="80"/>
      <c r="CK45" s="80"/>
      <c r="CL45" s="74"/>
      <c r="CM45" s="80"/>
      <c r="CN45" s="80"/>
      <c r="CO45" s="74"/>
      <c r="CQ45" s="77">
        <f t="shared" si="12"/>
        <v>0</v>
      </c>
      <c r="CR45" s="77">
        <f t="shared" si="15"/>
        <v>0</v>
      </c>
      <c r="CS45" s="77">
        <f t="shared" si="11"/>
        <v>22302.325542850118</v>
      </c>
      <c r="CT45" s="77">
        <f t="shared" si="13"/>
        <v>0</v>
      </c>
      <c r="CU45" s="77">
        <f t="shared" si="16"/>
        <v>0</v>
      </c>
      <c r="CW45" s="77">
        <f t="shared" si="14"/>
        <v>966624.4348395667</v>
      </c>
      <c r="DA45" s="104">
        <v>1</v>
      </c>
      <c r="DB45" s="77">
        <v>297364.34057133493</v>
      </c>
      <c r="DC45" s="77">
        <v>465691.99920658913</v>
      </c>
      <c r="DD45" s="77">
        <v>0</v>
      </c>
      <c r="DE45" s="77">
        <v>17841.860434280094</v>
      </c>
      <c r="DF45" s="104"/>
      <c r="DK45" s="104"/>
      <c r="EF45" s="104">
        <v>1</v>
      </c>
      <c r="EG45" s="77">
        <v>74341.085142833734</v>
      </c>
      <c r="EH45" s="77">
        <v>116422.99980164728</v>
      </c>
      <c r="EI45" s="77">
        <v>0</v>
      </c>
      <c r="EJ45" s="77">
        <v>4460.4651085700234</v>
      </c>
      <c r="EK45" s="104"/>
      <c r="EP45" s="104"/>
      <c r="FK45" s="147"/>
      <c r="FM45" s="302"/>
      <c r="FN45" s="147"/>
      <c r="FO45" s="147"/>
      <c r="FP45" s="302"/>
      <c r="FQ45" s="302"/>
      <c r="FR45" s="302"/>
      <c r="FS45" s="302"/>
      <c r="FT45" s="302"/>
      <c r="FU45" s="302"/>
      <c r="FV45" s="302"/>
      <c r="FW45" s="302"/>
      <c r="FX45" s="53"/>
      <c r="FY45" s="303"/>
      <c r="FZ45" s="304"/>
      <c r="GA45" s="147"/>
      <c r="GB45" s="147"/>
      <c r="GC45" s="302"/>
      <c r="GD45" s="302"/>
      <c r="GE45" s="302"/>
      <c r="GF45" s="302"/>
      <c r="GG45" s="302"/>
      <c r="GH45" s="302"/>
      <c r="GI45" s="302"/>
      <c r="GJ45" s="302"/>
      <c r="GK45" s="53"/>
      <c r="GL45" s="303"/>
      <c r="GM45" s="304"/>
      <c r="GN45" s="147"/>
      <c r="GO45" s="147"/>
      <c r="GP45" s="304"/>
      <c r="GQ45" s="302"/>
      <c r="GR45" s="302"/>
      <c r="GS45" s="302"/>
      <c r="GT45" s="302"/>
      <c r="GU45" s="302"/>
      <c r="GV45" s="302"/>
      <c r="GW45" s="302"/>
      <c r="GX45" s="53"/>
      <c r="GY45" s="303"/>
      <c r="GZ45" s="304"/>
      <c r="HA45" s="147"/>
      <c r="HB45" s="147"/>
      <c r="HC45" s="302"/>
      <c r="HD45" s="302"/>
      <c r="HE45" s="302"/>
      <c r="HF45" s="302"/>
      <c r="HG45" s="302"/>
      <c r="HH45" s="302"/>
      <c r="HI45" s="302"/>
      <c r="HJ45" s="302"/>
      <c r="HK45" s="53"/>
      <c r="HL45" s="303"/>
      <c r="HM45" s="304"/>
      <c r="HN45" s="147"/>
      <c r="HO45" s="147"/>
      <c r="HP45" s="302"/>
      <c r="HQ45" s="302"/>
      <c r="HR45" s="304"/>
      <c r="HS45" s="302"/>
      <c r="HT45" s="302"/>
      <c r="HU45" s="302"/>
      <c r="HV45" s="302"/>
      <c r="HW45" s="302"/>
      <c r="HX45" s="53"/>
      <c r="HY45" s="302"/>
      <c r="HZ45" s="304"/>
      <c r="IA45" s="147"/>
      <c r="IB45" s="147"/>
      <c r="IC45" s="302"/>
      <c r="ID45" s="302"/>
      <c r="IE45" s="302"/>
      <c r="IF45" s="302"/>
      <c r="IG45" s="302"/>
      <c r="IH45" s="302"/>
      <c r="II45" s="302"/>
      <c r="IJ45" s="302"/>
      <c r="IK45" s="53"/>
      <c r="IL45" s="303"/>
      <c r="IM45" s="304"/>
      <c r="IN45" s="147"/>
      <c r="IO45" s="147"/>
      <c r="IP45" s="304"/>
      <c r="IQ45" s="302"/>
      <c r="IR45" s="302"/>
      <c r="IS45" s="302"/>
      <c r="IT45" s="302"/>
      <c r="IU45" s="302"/>
      <c r="IV45" s="302"/>
      <c r="IW45" s="302"/>
      <c r="IX45" s="53"/>
      <c r="IY45" s="303"/>
      <c r="IZ45" s="304"/>
      <c r="JA45" s="147"/>
      <c r="JB45" s="147"/>
      <c r="JC45" s="302"/>
      <c r="JD45" s="302"/>
      <c r="JE45" s="302"/>
      <c r="JF45" s="302"/>
      <c r="JG45" s="302"/>
      <c r="JH45" s="302"/>
      <c r="JI45" s="302"/>
      <c r="JJ45" s="302"/>
      <c r="JK45" s="53"/>
      <c r="JL45" s="6"/>
      <c r="JM45" s="77">
        <v>371705.42571416864</v>
      </c>
      <c r="JN45" s="77">
        <v>371705.42571416864</v>
      </c>
      <c r="JO45" s="77">
        <v>0</v>
      </c>
      <c r="JP45" s="77" t="s">
        <v>531</v>
      </c>
      <c r="JQ45" s="77">
        <v>0</v>
      </c>
      <c r="JR45" s="77">
        <v>0</v>
      </c>
      <c r="JS45" s="77">
        <v>22302.325542850118</v>
      </c>
      <c r="JU45" s="77">
        <v>0</v>
      </c>
      <c r="JV45" s="77">
        <v>0</v>
      </c>
      <c r="JW45" s="77">
        <v>366519.23115405499</v>
      </c>
      <c r="JX45" s="77">
        <v>366519.23115405499</v>
      </c>
      <c r="JZ45" s="147"/>
      <c r="KA45" s="147"/>
      <c r="KE45" s="347"/>
      <c r="KJ45" s="147"/>
      <c r="KK45" s="147"/>
      <c r="KO45" s="53"/>
    </row>
    <row r="46" spans="1:301" s="77" customFormat="1">
      <c r="A46">
        <v>21</v>
      </c>
      <c r="B46" s="19">
        <v>613759.00310378149</v>
      </c>
      <c r="C46" s="19">
        <v>366519.23115405499</v>
      </c>
      <c r="D46" s="273">
        <v>0</v>
      </c>
      <c r="E46" s="273">
        <v>0</v>
      </c>
      <c r="F46" s="291">
        <v>0</v>
      </c>
      <c r="G46" s="291">
        <v>0</v>
      </c>
      <c r="H46" s="19">
        <v>293215.38492324401</v>
      </c>
      <c r="I46" s="19">
        <v>73303.846230811003</v>
      </c>
      <c r="J46" s="53">
        <v>1</v>
      </c>
      <c r="K46" s="53">
        <v>1</v>
      </c>
      <c r="L46" s="79">
        <v>49791</v>
      </c>
      <c r="M46" s="111">
        <v>1.1566244297898147</v>
      </c>
      <c r="N46" s="19">
        <v>0</v>
      </c>
      <c r="O46" s="19">
        <v>0</v>
      </c>
      <c r="P46" s="77">
        <v>0</v>
      </c>
      <c r="Q46" s="77">
        <v>25656.346180783854</v>
      </c>
      <c r="R46" s="77">
        <v>0</v>
      </c>
      <c r="S46" s="77">
        <v>2500</v>
      </c>
      <c r="V46" s="77">
        <v>0</v>
      </c>
      <c r="W46" s="77">
        <v>0</v>
      </c>
      <c r="X46" s="77">
        <v>-25656.346180783854</v>
      </c>
      <c r="AA46" s="77">
        <v>0</v>
      </c>
      <c r="AB46" s="77">
        <v>0</v>
      </c>
      <c r="AC46" s="77">
        <v>0</v>
      </c>
      <c r="AD46" s="77">
        <v>0</v>
      </c>
      <c r="AE46" s="113">
        <v>4.3000000000000149E-2</v>
      </c>
      <c r="AF46" s="89">
        <v>0</v>
      </c>
      <c r="AG46" s="89">
        <v>0</v>
      </c>
      <c r="AH46" s="53">
        <v>0</v>
      </c>
      <c r="AI46" s="53">
        <v>0</v>
      </c>
      <c r="AJ46" s="77">
        <v>0</v>
      </c>
      <c r="AK46" s="77">
        <v>0</v>
      </c>
      <c r="AL46" s="77">
        <v>0</v>
      </c>
      <c r="AM46" s="77">
        <v>575000</v>
      </c>
      <c r="AN46" s="77">
        <v>0</v>
      </c>
      <c r="AO46" s="77">
        <v>0</v>
      </c>
      <c r="AP46" s="77">
        <v>0</v>
      </c>
      <c r="AQ46" s="73">
        <v>14254.858258417475</v>
      </c>
      <c r="AR46" s="119">
        <v>0</v>
      </c>
      <c r="AS46" s="119">
        <v>0</v>
      </c>
      <c r="AT46" s="119">
        <v>0</v>
      </c>
      <c r="AU46" s="119">
        <v>0</v>
      </c>
      <c r="AV46" s="120">
        <v>14254.858258417475</v>
      </c>
      <c r="AW46" s="120">
        <v>0</v>
      </c>
      <c r="AX46" s="120">
        <v>0</v>
      </c>
      <c r="AY46" s="120">
        <v>0</v>
      </c>
      <c r="AZ46" s="120">
        <v>0</v>
      </c>
      <c r="BA46" s="120">
        <v>0</v>
      </c>
      <c r="BB46" s="120">
        <v>14254.858258417475</v>
      </c>
      <c r="BC46" s="120">
        <v>1602</v>
      </c>
      <c r="BD46" s="120">
        <v>445</v>
      </c>
      <c r="BE46" s="120">
        <v>0</v>
      </c>
      <c r="BF46" s="120">
        <v>28973.684210526313</v>
      </c>
      <c r="BG46" s="120">
        <v>0</v>
      </c>
      <c r="BH46" s="120">
        <v>1602</v>
      </c>
      <c r="BI46" s="120">
        <v>0</v>
      </c>
      <c r="BJ46" s="120">
        <v>0</v>
      </c>
      <c r="BK46" s="120">
        <v>0</v>
      </c>
      <c r="BL46" s="120">
        <v>14254.858258417475</v>
      </c>
      <c r="BM46" s="120">
        <v>1602</v>
      </c>
      <c r="BN46" s="120">
        <v>445</v>
      </c>
      <c r="BO46" s="120">
        <v>0</v>
      </c>
      <c r="BP46" s="120">
        <v>28973.684210526313</v>
      </c>
      <c r="BQ46" s="120">
        <v>0</v>
      </c>
      <c r="BR46" s="120">
        <v>1602</v>
      </c>
      <c r="BS46" s="120">
        <v>0</v>
      </c>
      <c r="BT46" s="120">
        <v>0</v>
      </c>
      <c r="BU46" s="120">
        <v>0</v>
      </c>
      <c r="BV46" s="120">
        <v>34253.563581706308</v>
      </c>
      <c r="BW46" s="120">
        <v>38379.552219071047</v>
      </c>
      <c r="BX46" s="121">
        <v>6.2531958024217182E-2</v>
      </c>
      <c r="BY46" s="122">
        <v>9.6845998225775873E-2</v>
      </c>
      <c r="BZ46" s="77">
        <v>0</v>
      </c>
      <c r="CA46" s="77">
        <v>0</v>
      </c>
      <c r="CB46" s="77">
        <v>27926.034641222115</v>
      </c>
      <c r="CC46" s="77">
        <v>0</v>
      </c>
      <c r="CD46" s="77">
        <v>0</v>
      </c>
      <c r="CE46" s="89">
        <v>-1.6029596E-2</v>
      </c>
      <c r="CF46" s="77">
        <v>677794.90150363639</v>
      </c>
      <c r="CG46" s="77">
        <v>372616.44855497743</v>
      </c>
      <c r="CH46" s="77">
        <v>0</v>
      </c>
      <c r="CI46" s="74"/>
      <c r="CJ46" s="80"/>
      <c r="CK46" s="80"/>
      <c r="CL46" s="74"/>
      <c r="CM46" s="80"/>
      <c r="CN46" s="80"/>
      <c r="CO46" s="74"/>
      <c r="CQ46" s="77">
        <f t="shared" si="12"/>
        <v>0</v>
      </c>
      <c r="CR46" s="77">
        <f t="shared" si="15"/>
        <v>0</v>
      </c>
      <c r="CS46" s="77">
        <f t="shared" si="11"/>
        <v>25656.346180783854</v>
      </c>
      <c r="CT46" s="77">
        <f t="shared" si="13"/>
        <v>0</v>
      </c>
      <c r="CU46" s="77">
        <f t="shared" si="16"/>
        <v>0</v>
      </c>
      <c r="CW46" s="77">
        <f t="shared" si="14"/>
        <v>980278.23425783648</v>
      </c>
      <c r="DA46" s="104">
        <v>1</v>
      </c>
      <c r="DB46" s="77">
        <v>293215.38492324401</v>
      </c>
      <c r="DC46" s="77">
        <v>449584.14037173323</v>
      </c>
      <c r="DD46" s="77">
        <v>0</v>
      </c>
      <c r="DE46" s="77">
        <v>20525.076944627082</v>
      </c>
      <c r="DF46" s="104"/>
      <c r="DK46" s="104"/>
      <c r="EF46" s="104">
        <v>1</v>
      </c>
      <c r="EG46" s="77">
        <v>73303.846230811003</v>
      </c>
      <c r="EH46" s="77">
        <v>112396.03509293331</v>
      </c>
      <c r="EI46" s="77">
        <v>0</v>
      </c>
      <c r="EJ46" s="77">
        <v>5131.2692361567706</v>
      </c>
      <c r="EK46" s="104"/>
      <c r="EP46" s="104"/>
      <c r="FK46" s="147"/>
      <c r="FM46" s="302"/>
      <c r="FN46" s="147"/>
      <c r="FO46" s="147"/>
      <c r="FP46" s="302"/>
      <c r="FQ46" s="302"/>
      <c r="FR46" s="302"/>
      <c r="FS46" s="302"/>
      <c r="FT46" s="302"/>
      <c r="FU46" s="302"/>
      <c r="FV46" s="302"/>
      <c r="FW46" s="302"/>
      <c r="FX46" s="53"/>
      <c r="FY46" s="303"/>
      <c r="FZ46" s="304"/>
      <c r="GA46" s="147"/>
      <c r="GB46" s="147"/>
      <c r="GC46" s="302"/>
      <c r="GD46" s="302"/>
      <c r="GE46" s="302"/>
      <c r="GF46" s="302"/>
      <c r="GG46" s="302"/>
      <c r="GH46" s="302"/>
      <c r="GI46" s="302"/>
      <c r="GJ46" s="302"/>
      <c r="GK46" s="53"/>
      <c r="GL46" s="303"/>
      <c r="GM46" s="304"/>
      <c r="GN46" s="147"/>
      <c r="GO46" s="147"/>
      <c r="GP46" s="304"/>
      <c r="GQ46" s="302"/>
      <c r="GR46" s="302"/>
      <c r="GS46" s="302"/>
      <c r="GT46" s="302"/>
      <c r="GU46" s="302"/>
      <c r="GV46" s="302"/>
      <c r="GW46" s="302"/>
      <c r="GX46" s="53"/>
      <c r="GY46" s="303"/>
      <c r="GZ46" s="304"/>
      <c r="HA46" s="147"/>
      <c r="HB46" s="147"/>
      <c r="HC46" s="302"/>
      <c r="HD46" s="302"/>
      <c r="HE46" s="302"/>
      <c r="HF46" s="302"/>
      <c r="HG46" s="302"/>
      <c r="HH46" s="302"/>
      <c r="HI46" s="302"/>
      <c r="HJ46" s="302"/>
      <c r="HK46" s="53"/>
      <c r="HL46" s="303"/>
      <c r="HM46" s="304"/>
      <c r="HN46" s="147"/>
      <c r="HO46" s="147"/>
      <c r="HP46" s="302"/>
      <c r="HQ46" s="302"/>
      <c r="HR46" s="304"/>
      <c r="HS46" s="302"/>
      <c r="HT46" s="302"/>
      <c r="HU46" s="302"/>
      <c r="HV46" s="302"/>
      <c r="HW46" s="302"/>
      <c r="HX46" s="53"/>
      <c r="HY46" s="302"/>
      <c r="HZ46" s="304"/>
      <c r="IA46" s="147"/>
      <c r="IB46" s="147"/>
      <c r="IC46" s="302"/>
      <c r="ID46" s="302"/>
      <c r="IE46" s="302"/>
      <c r="IF46" s="302"/>
      <c r="IG46" s="302"/>
      <c r="IH46" s="302"/>
      <c r="II46" s="302"/>
      <c r="IJ46" s="302"/>
      <c r="IK46" s="53"/>
      <c r="IL46" s="303"/>
      <c r="IM46" s="304"/>
      <c r="IN46" s="147"/>
      <c r="IO46" s="147"/>
      <c r="IP46" s="304"/>
      <c r="IQ46" s="302"/>
      <c r="IR46" s="302"/>
      <c r="IS46" s="302"/>
      <c r="IT46" s="302"/>
      <c r="IU46" s="302"/>
      <c r="IV46" s="302"/>
      <c r="IW46" s="302"/>
      <c r="IX46" s="53"/>
      <c r="IY46" s="303"/>
      <c r="IZ46" s="304"/>
      <c r="JA46" s="147"/>
      <c r="JB46" s="147"/>
      <c r="JC46" s="302"/>
      <c r="JD46" s="302"/>
      <c r="JE46" s="302"/>
      <c r="JF46" s="302"/>
      <c r="JG46" s="302"/>
      <c r="JH46" s="302"/>
      <c r="JI46" s="302"/>
      <c r="JJ46" s="302"/>
      <c r="JK46" s="53"/>
      <c r="JL46" s="6"/>
      <c r="JM46" s="77">
        <v>366519.23115405499</v>
      </c>
      <c r="JN46" s="77">
        <v>366519.23115405499</v>
      </c>
      <c r="JO46" s="77">
        <v>0</v>
      </c>
      <c r="JP46" s="77" t="s">
        <v>531</v>
      </c>
      <c r="JQ46" s="77">
        <v>0</v>
      </c>
      <c r="JR46" s="77">
        <v>0</v>
      </c>
      <c r="JS46" s="77">
        <v>25656.346180783854</v>
      </c>
      <c r="JU46" s="77">
        <v>0</v>
      </c>
      <c r="JV46" s="77">
        <v>0</v>
      </c>
      <c r="JW46" s="77">
        <v>372616.44855497743</v>
      </c>
      <c r="JX46" s="77">
        <v>372616.44855497743</v>
      </c>
      <c r="JZ46" s="147"/>
      <c r="KA46" s="147"/>
      <c r="KE46" s="347"/>
      <c r="KJ46" s="147"/>
      <c r="KK46" s="147"/>
      <c r="KO46" s="53"/>
    </row>
    <row r="47" spans="1:301" s="77" customFormat="1">
      <c r="A47">
        <v>22</v>
      </c>
      <c r="B47" s="19">
        <v>677794.90150363639</v>
      </c>
      <c r="C47" s="19">
        <v>372616.44855497743</v>
      </c>
      <c r="D47" s="273">
        <v>0</v>
      </c>
      <c r="E47" s="273">
        <v>0</v>
      </c>
      <c r="F47" s="291">
        <v>0</v>
      </c>
      <c r="G47" s="291">
        <v>0</v>
      </c>
      <c r="H47" s="19">
        <v>298093.15884398192</v>
      </c>
      <c r="I47" s="19">
        <v>74523.289710995494</v>
      </c>
      <c r="J47" s="53">
        <v>1</v>
      </c>
      <c r="K47" s="53">
        <v>1</v>
      </c>
      <c r="L47" s="79">
        <v>50156</v>
      </c>
      <c r="M47" s="111">
        <v>1.1380842074565536</v>
      </c>
      <c r="N47" s="19">
        <v>0</v>
      </c>
      <c r="O47" s="19">
        <v>0</v>
      </c>
      <c r="P47" s="77">
        <v>0</v>
      </c>
      <c r="Q47" s="77">
        <v>26083.151398848422</v>
      </c>
      <c r="R47" s="77">
        <v>0</v>
      </c>
      <c r="S47" s="77">
        <v>2500</v>
      </c>
      <c r="V47" s="77">
        <v>0</v>
      </c>
      <c r="W47" s="77">
        <v>0</v>
      </c>
      <c r="X47" s="77">
        <v>-26083.151398848422</v>
      </c>
      <c r="AA47" s="77">
        <v>0</v>
      </c>
      <c r="AB47" s="77">
        <v>0</v>
      </c>
      <c r="AC47" s="77">
        <v>0</v>
      </c>
      <c r="AD47" s="77">
        <v>0</v>
      </c>
      <c r="AE47" s="113">
        <v>1.7000000000000126E-2</v>
      </c>
      <c r="AF47" s="89">
        <v>0</v>
      </c>
      <c r="AG47" s="89">
        <v>0</v>
      </c>
      <c r="AH47" s="53">
        <v>0</v>
      </c>
      <c r="AI47" s="53">
        <v>0</v>
      </c>
      <c r="AJ47" s="77">
        <v>0</v>
      </c>
      <c r="AK47" s="77">
        <v>0</v>
      </c>
      <c r="AL47" s="77">
        <v>0</v>
      </c>
      <c r="AM47" s="77">
        <v>575000</v>
      </c>
      <c r="AN47" s="77">
        <v>0</v>
      </c>
      <c r="AO47" s="77">
        <v>0</v>
      </c>
      <c r="AP47" s="77">
        <v>0</v>
      </c>
      <c r="AQ47" s="73">
        <v>6735.6556527298653</v>
      </c>
      <c r="AR47" s="119">
        <v>0</v>
      </c>
      <c r="AS47" s="119">
        <v>0</v>
      </c>
      <c r="AT47" s="119">
        <v>0</v>
      </c>
      <c r="AU47" s="119">
        <v>0</v>
      </c>
      <c r="AV47" s="120">
        <v>6735.6556527298653</v>
      </c>
      <c r="AW47" s="120">
        <v>0</v>
      </c>
      <c r="AX47" s="120">
        <v>0</v>
      </c>
      <c r="AY47" s="120">
        <v>0</v>
      </c>
      <c r="AZ47" s="120">
        <v>0</v>
      </c>
      <c r="BA47" s="120">
        <v>0</v>
      </c>
      <c r="BB47" s="120">
        <v>6735.6556527298653</v>
      </c>
      <c r="BC47" s="120">
        <v>1602</v>
      </c>
      <c r="BD47" s="120">
        <v>445</v>
      </c>
      <c r="BE47" s="120">
        <v>0</v>
      </c>
      <c r="BF47" s="120">
        <v>28973.684210526313</v>
      </c>
      <c r="BG47" s="120">
        <v>0</v>
      </c>
      <c r="BH47" s="120">
        <v>1602</v>
      </c>
      <c r="BI47" s="120">
        <v>0</v>
      </c>
      <c r="BJ47" s="120">
        <v>0</v>
      </c>
      <c r="BK47" s="120">
        <v>0</v>
      </c>
      <c r="BL47" s="120">
        <v>6735.6556527298653</v>
      </c>
      <c r="BM47" s="120">
        <v>1602</v>
      </c>
      <c r="BN47" s="120">
        <v>445</v>
      </c>
      <c r="BO47" s="120">
        <v>0</v>
      </c>
      <c r="BP47" s="120">
        <v>28973.684210526313</v>
      </c>
      <c r="BQ47" s="120">
        <v>0</v>
      </c>
      <c r="BR47" s="120">
        <v>1602</v>
      </c>
      <c r="BS47" s="120">
        <v>0</v>
      </c>
      <c r="BT47" s="120">
        <v>0</v>
      </c>
      <c r="BU47" s="120">
        <v>0</v>
      </c>
      <c r="BV47" s="120">
        <v>12023.291883465017</v>
      </c>
      <c r="BW47" s="120">
        <v>12610.676045034052</v>
      </c>
      <c r="BX47" s="121">
        <v>1.8605445418751643E-2</v>
      </c>
      <c r="BY47" s="122">
        <v>3.3437519668664276E-2</v>
      </c>
      <c r="BZ47" s="120">
        <v>0</v>
      </c>
      <c r="CA47" s="120">
        <v>0</v>
      </c>
      <c r="CB47" s="120">
        <v>13217.000579320958</v>
      </c>
      <c r="CC47" s="120">
        <v>0</v>
      </c>
      <c r="CD47" s="120">
        <v>0</v>
      </c>
      <c r="CE47" s="121">
        <v>8.7821500000000001E-4</v>
      </c>
      <c r="CF47" s="77">
        <v>716488.72894751886</v>
      </c>
      <c r="CG47" s="77">
        <v>356056.58903959405</v>
      </c>
      <c r="CH47" s="77">
        <v>0</v>
      </c>
      <c r="CI47" s="74"/>
      <c r="CJ47" s="80"/>
      <c r="CK47" s="80"/>
      <c r="CL47" s="74"/>
      <c r="CM47" s="80"/>
      <c r="CN47" s="80"/>
      <c r="CO47" s="74"/>
      <c r="CQ47" s="77">
        <f t="shared" si="12"/>
        <v>0</v>
      </c>
      <c r="CR47" s="77">
        <f t="shared" si="15"/>
        <v>0</v>
      </c>
      <c r="CS47" s="77">
        <f t="shared" si="11"/>
        <v>26083.151398848422</v>
      </c>
      <c r="CT47" s="77">
        <f t="shared" si="13"/>
        <v>0</v>
      </c>
      <c r="CU47" s="77">
        <f t="shared" si="16"/>
        <v>0</v>
      </c>
      <c r="CW47" s="77">
        <f t="shared" si="14"/>
        <v>1050411.3500586138</v>
      </c>
      <c r="DA47" s="104">
        <v>1</v>
      </c>
      <c r="DB47" s="77">
        <v>298093.15884398192</v>
      </c>
      <c r="DC47" s="77">
        <v>456908.19413277117</v>
      </c>
      <c r="DD47" s="77">
        <v>0</v>
      </c>
      <c r="DE47" s="77">
        <v>20866.521119078738</v>
      </c>
      <c r="DF47" s="104"/>
      <c r="DK47" s="104"/>
      <c r="EF47" s="104">
        <v>1</v>
      </c>
      <c r="EG47" s="77">
        <v>74523.289710995494</v>
      </c>
      <c r="EH47" s="77">
        <v>114227.04853319279</v>
      </c>
      <c r="EI47" s="77">
        <v>0</v>
      </c>
      <c r="EJ47" s="77">
        <v>5216.6302797696853</v>
      </c>
      <c r="EK47" s="104"/>
      <c r="EP47" s="104"/>
      <c r="FE47" s="319"/>
      <c r="FK47" s="147"/>
      <c r="FM47" s="302"/>
      <c r="FN47" s="147"/>
      <c r="FO47" s="147"/>
      <c r="FP47" s="302"/>
      <c r="FQ47" s="302"/>
      <c r="FR47" s="302"/>
      <c r="FS47" s="302"/>
      <c r="FT47" s="302"/>
      <c r="FU47" s="302"/>
      <c r="FV47" s="302"/>
      <c r="FW47" s="302"/>
      <c r="FX47" s="53"/>
      <c r="FY47" s="303"/>
      <c r="FZ47" s="304"/>
      <c r="GA47" s="147"/>
      <c r="GB47" s="147"/>
      <c r="GC47" s="302"/>
      <c r="GD47" s="302"/>
      <c r="GE47" s="302"/>
      <c r="GF47" s="302"/>
      <c r="GG47" s="302"/>
      <c r="GH47" s="302"/>
      <c r="GI47" s="302"/>
      <c r="GJ47" s="302"/>
      <c r="GK47" s="53"/>
      <c r="GL47" s="303"/>
      <c r="GM47" s="304"/>
      <c r="GN47" s="147"/>
      <c r="GO47" s="147"/>
      <c r="GP47" s="304"/>
      <c r="GQ47" s="302"/>
      <c r="GR47" s="302"/>
      <c r="GS47" s="302"/>
      <c r="GT47" s="302"/>
      <c r="GU47" s="302"/>
      <c r="GV47" s="302"/>
      <c r="GW47" s="302"/>
      <c r="GX47" s="53"/>
      <c r="GY47" s="303"/>
      <c r="GZ47" s="304"/>
      <c r="HA47" s="147"/>
      <c r="HB47" s="147"/>
      <c r="HC47" s="302"/>
      <c r="HD47" s="302"/>
      <c r="HE47" s="302"/>
      <c r="HF47" s="302"/>
      <c r="HG47" s="302"/>
      <c r="HH47" s="302"/>
      <c r="HI47" s="302"/>
      <c r="HJ47" s="302"/>
      <c r="HK47" s="53"/>
      <c r="HL47" s="303"/>
      <c r="HM47" s="304"/>
      <c r="HN47" s="147"/>
      <c r="HO47" s="147"/>
      <c r="HP47" s="302"/>
      <c r="HQ47" s="302"/>
      <c r="HR47" s="304"/>
      <c r="HS47" s="302"/>
      <c r="HT47" s="302"/>
      <c r="HU47" s="302"/>
      <c r="HV47" s="302"/>
      <c r="HW47" s="302"/>
      <c r="HX47" s="53"/>
      <c r="HY47" s="302"/>
      <c r="HZ47" s="304"/>
      <c r="IA47" s="147"/>
      <c r="IB47" s="147"/>
      <c r="IC47" s="302"/>
      <c r="ID47" s="302"/>
      <c r="IE47" s="302"/>
      <c r="IF47" s="302"/>
      <c r="IG47" s="302"/>
      <c r="IH47" s="302"/>
      <c r="II47" s="302"/>
      <c r="IJ47" s="302"/>
      <c r="IK47" s="53"/>
      <c r="IL47" s="303"/>
      <c r="IM47" s="304"/>
      <c r="IN47" s="147"/>
      <c r="IO47" s="147"/>
      <c r="IP47" s="304"/>
      <c r="IQ47" s="302"/>
      <c r="IR47" s="302"/>
      <c r="IS47" s="302"/>
      <c r="IT47" s="302"/>
      <c r="IU47" s="302"/>
      <c r="IV47" s="302"/>
      <c r="IW47" s="302"/>
      <c r="IX47" s="53"/>
      <c r="IY47" s="303"/>
      <c r="IZ47" s="304"/>
      <c r="JA47" s="147"/>
      <c r="JB47" s="147"/>
      <c r="JC47" s="302"/>
      <c r="JD47" s="302"/>
      <c r="JE47" s="302"/>
      <c r="JF47" s="302"/>
      <c r="JG47" s="302"/>
      <c r="JH47" s="302"/>
      <c r="JI47" s="302"/>
      <c r="JJ47" s="302"/>
      <c r="JK47" s="53"/>
      <c r="JL47" s="6"/>
      <c r="JM47" s="77">
        <v>372616.44855497743</v>
      </c>
      <c r="JN47" s="77">
        <v>372616.44855497743</v>
      </c>
      <c r="JO47" s="77">
        <v>0</v>
      </c>
      <c r="JP47" s="77" t="s">
        <v>531</v>
      </c>
      <c r="JQ47" s="77">
        <v>0</v>
      </c>
      <c r="JR47" s="77">
        <v>0</v>
      </c>
      <c r="JS47" s="77">
        <v>26083.151398848422</v>
      </c>
      <c r="JU47" s="77">
        <v>0</v>
      </c>
      <c r="JV47" s="77">
        <v>0</v>
      </c>
      <c r="JW47" s="77">
        <v>356056.58903959405</v>
      </c>
      <c r="JX47" s="77">
        <v>356056.58903959405</v>
      </c>
      <c r="JZ47" s="147"/>
      <c r="KA47" s="147"/>
      <c r="KE47" s="347"/>
      <c r="KJ47" s="147"/>
      <c r="KK47" s="147"/>
      <c r="KO47" s="53"/>
    </row>
    <row r="48" spans="1:301" s="77" customFormat="1">
      <c r="A48">
        <v>23</v>
      </c>
      <c r="B48" s="19">
        <v>716488.72894751886</v>
      </c>
      <c r="C48" s="19">
        <v>356056.58903959405</v>
      </c>
      <c r="D48" s="273">
        <v>0</v>
      </c>
      <c r="E48" s="273">
        <v>0</v>
      </c>
      <c r="F48" s="291">
        <v>0</v>
      </c>
      <c r="G48" s="291">
        <v>0</v>
      </c>
      <c r="H48" s="19">
        <v>284845.27123167523</v>
      </c>
      <c r="I48" s="19">
        <v>71211.317807918822</v>
      </c>
      <c r="J48" s="53">
        <v>1</v>
      </c>
      <c r="K48" s="53">
        <v>1</v>
      </c>
      <c r="L48" s="79">
        <v>50521</v>
      </c>
      <c r="M48" s="111">
        <v>1.1390836900788051</v>
      </c>
      <c r="N48" s="19">
        <v>0</v>
      </c>
      <c r="O48" s="19">
        <v>0</v>
      </c>
      <c r="P48" s="77">
        <v>0</v>
      </c>
      <c r="Q48" s="77">
        <v>24923.961232771588</v>
      </c>
      <c r="R48" s="77">
        <v>0</v>
      </c>
      <c r="S48" s="77">
        <v>2500</v>
      </c>
      <c r="V48" s="77">
        <v>0</v>
      </c>
      <c r="W48" s="77">
        <v>0</v>
      </c>
      <c r="X48" s="77">
        <v>-24923.961232771588</v>
      </c>
      <c r="AA48" s="77">
        <v>0</v>
      </c>
      <c r="AB48" s="77">
        <v>0</v>
      </c>
      <c r="AC48" s="77">
        <v>0</v>
      </c>
      <c r="AD48" s="77">
        <v>0</v>
      </c>
      <c r="AE48" s="113">
        <v>3.300000000000014E-2</v>
      </c>
      <c r="AF48" s="89">
        <v>0</v>
      </c>
      <c r="AG48" s="89">
        <v>0</v>
      </c>
      <c r="AH48" s="53">
        <v>0</v>
      </c>
      <c r="AI48" s="53">
        <v>0</v>
      </c>
      <c r="AJ48" s="77">
        <v>0</v>
      </c>
      <c r="AK48" s="77">
        <v>0</v>
      </c>
      <c r="AL48" s="77">
        <v>0</v>
      </c>
      <c r="AM48" s="77">
        <v>575000</v>
      </c>
      <c r="AN48" s="77">
        <v>0</v>
      </c>
      <c r="AO48" s="77">
        <v>0</v>
      </c>
      <c r="AP48" s="77">
        <v>0</v>
      </c>
      <c r="AQ48" s="73">
        <v>12938.87509475934</v>
      </c>
      <c r="AR48" s="73">
        <v>0</v>
      </c>
      <c r="AS48" s="73">
        <v>0</v>
      </c>
      <c r="AT48" s="73">
        <v>0</v>
      </c>
      <c r="AU48" s="73">
        <v>0</v>
      </c>
      <c r="AV48" s="77">
        <v>12938.87509475934</v>
      </c>
      <c r="AW48" s="77">
        <v>0</v>
      </c>
      <c r="AX48" s="77">
        <v>0</v>
      </c>
      <c r="AY48" s="77">
        <v>0</v>
      </c>
      <c r="AZ48" s="77">
        <v>0</v>
      </c>
      <c r="BA48" s="77">
        <v>0</v>
      </c>
      <c r="BB48" s="77">
        <v>12938.87509475934</v>
      </c>
      <c r="BC48" s="77">
        <v>1602</v>
      </c>
      <c r="BD48" s="77">
        <v>445</v>
      </c>
      <c r="BE48" s="77">
        <v>0</v>
      </c>
      <c r="BF48" s="77">
        <v>28973.684210526313</v>
      </c>
      <c r="BG48" s="77">
        <v>0</v>
      </c>
      <c r="BH48" s="77">
        <v>1602</v>
      </c>
      <c r="BI48" s="77">
        <v>0</v>
      </c>
      <c r="BJ48" s="77">
        <v>0</v>
      </c>
      <c r="BK48" s="77">
        <v>0</v>
      </c>
      <c r="BL48" s="77">
        <v>12938.87509475934</v>
      </c>
      <c r="BM48" s="77">
        <v>1602</v>
      </c>
      <c r="BN48" s="77">
        <v>445</v>
      </c>
      <c r="BO48" s="77">
        <v>0</v>
      </c>
      <c r="BP48" s="77">
        <v>28973.684210526313</v>
      </c>
      <c r="BQ48" s="77">
        <v>0</v>
      </c>
      <c r="BR48" s="77">
        <v>1602</v>
      </c>
      <c r="BS48" s="77">
        <v>0</v>
      </c>
      <c r="BT48" s="77">
        <v>0</v>
      </c>
      <c r="BU48" s="77">
        <v>0</v>
      </c>
      <c r="BV48" s="77">
        <v>9696.3772588674692</v>
      </c>
      <c r="BW48" s="77">
        <v>12886.193225429257</v>
      </c>
      <c r="BX48" s="89">
        <v>1.7985200191995121E-2</v>
      </c>
      <c r="BY48" s="44">
        <v>2.8220399916532926E-2</v>
      </c>
      <c r="BZ48" s="77">
        <v>0</v>
      </c>
      <c r="CA48" s="77">
        <v>0</v>
      </c>
      <c r="CB48" s="77">
        <v>25435.349877636982</v>
      </c>
      <c r="CC48" s="77">
        <v>0</v>
      </c>
      <c r="CD48" s="77">
        <v>0</v>
      </c>
      <c r="CE48" s="89">
        <v>1.7205358E-2</v>
      </c>
      <c r="CF48" s="77">
        <v>754298.88340571965</v>
      </c>
      <c r="CG48" s="77">
        <v>338329.00506568997</v>
      </c>
      <c r="CH48" s="77">
        <v>0</v>
      </c>
      <c r="CI48" s="74"/>
      <c r="CJ48" s="80"/>
      <c r="CK48" s="80"/>
      <c r="CL48" s="74"/>
      <c r="CM48" s="80"/>
      <c r="CN48" s="80"/>
      <c r="CO48" s="74"/>
      <c r="CQ48" s="77">
        <f t="shared" si="12"/>
        <v>0</v>
      </c>
      <c r="CR48" s="77">
        <f t="shared" si="15"/>
        <v>0</v>
      </c>
      <c r="CS48" s="77">
        <f t="shared" si="11"/>
        <v>24923.961232771588</v>
      </c>
      <c r="CT48" s="77">
        <f t="shared" si="13"/>
        <v>0</v>
      </c>
      <c r="CU48" s="77">
        <f t="shared" si="16"/>
        <v>0</v>
      </c>
      <c r="CW48" s="77">
        <f t="shared" si="14"/>
        <v>1072545.3179871128</v>
      </c>
      <c r="DA48" s="104">
        <v>1</v>
      </c>
      <c r="DB48" s="77">
        <v>284845.27123167523</v>
      </c>
      <c r="DC48" s="77">
        <v>456507.28258959175</v>
      </c>
      <c r="DD48" s="77">
        <v>0</v>
      </c>
      <c r="DE48" s="77">
        <v>19939.168986217268</v>
      </c>
      <c r="DF48" s="104"/>
      <c r="DK48" s="104"/>
      <c r="EF48" s="104">
        <v>1</v>
      </c>
      <c r="EG48" s="77">
        <v>71211.317807918822</v>
      </c>
      <c r="EH48" s="77">
        <v>114126.82064739794</v>
      </c>
      <c r="EI48" s="77">
        <v>0</v>
      </c>
      <c r="EJ48" s="77">
        <v>4984.7922465543179</v>
      </c>
      <c r="EK48" s="104"/>
      <c r="EP48" s="104"/>
      <c r="FK48" s="147"/>
      <c r="FM48" s="302"/>
      <c r="FN48" s="147"/>
      <c r="FO48" s="147"/>
      <c r="FP48" s="302"/>
      <c r="FQ48" s="302"/>
      <c r="FR48" s="302"/>
      <c r="FS48" s="302"/>
      <c r="FT48" s="302"/>
      <c r="FU48" s="302"/>
      <c r="FV48" s="302"/>
      <c r="FW48" s="302"/>
      <c r="FX48" s="53"/>
      <c r="FY48" s="303"/>
      <c r="FZ48" s="304"/>
      <c r="GA48" s="147"/>
      <c r="GB48" s="147"/>
      <c r="GC48" s="302"/>
      <c r="GD48" s="302"/>
      <c r="GE48" s="302"/>
      <c r="GF48" s="302"/>
      <c r="GG48" s="302"/>
      <c r="GH48" s="302"/>
      <c r="GI48" s="302"/>
      <c r="GJ48" s="302"/>
      <c r="GK48" s="53"/>
      <c r="GL48" s="303"/>
      <c r="GM48" s="304"/>
      <c r="GN48" s="147"/>
      <c r="GO48" s="147"/>
      <c r="GP48" s="304"/>
      <c r="GQ48" s="302"/>
      <c r="GR48" s="302"/>
      <c r="GS48" s="302"/>
      <c r="GT48" s="302"/>
      <c r="GU48" s="302"/>
      <c r="GV48" s="302"/>
      <c r="GW48" s="302"/>
      <c r="GX48" s="53"/>
      <c r="GY48" s="303"/>
      <c r="GZ48" s="304"/>
      <c r="HA48" s="147"/>
      <c r="HB48" s="147"/>
      <c r="HC48" s="302"/>
      <c r="HD48" s="302"/>
      <c r="HE48" s="302"/>
      <c r="HF48" s="302"/>
      <c r="HG48" s="302"/>
      <c r="HH48" s="302"/>
      <c r="HI48" s="302"/>
      <c r="HJ48" s="302"/>
      <c r="HK48" s="53"/>
      <c r="HL48" s="303"/>
      <c r="HM48" s="304"/>
      <c r="HN48" s="147"/>
      <c r="HO48" s="147"/>
      <c r="HP48" s="302"/>
      <c r="HQ48" s="302"/>
      <c r="HR48" s="304"/>
      <c r="HS48" s="302"/>
      <c r="HT48" s="302"/>
      <c r="HU48" s="302"/>
      <c r="HV48" s="302"/>
      <c r="HW48" s="302"/>
      <c r="HX48" s="53"/>
      <c r="HY48" s="302"/>
      <c r="HZ48" s="304"/>
      <c r="IA48" s="147"/>
      <c r="IB48" s="147"/>
      <c r="IC48" s="302"/>
      <c r="ID48" s="302"/>
      <c r="IE48" s="302"/>
      <c r="IF48" s="302"/>
      <c r="IG48" s="302"/>
      <c r="IH48" s="302"/>
      <c r="II48" s="302"/>
      <c r="IJ48" s="302"/>
      <c r="IK48" s="53"/>
      <c r="IL48" s="303"/>
      <c r="IM48" s="304"/>
      <c r="IN48" s="147"/>
      <c r="IO48" s="147"/>
      <c r="IP48" s="304"/>
      <c r="IQ48" s="302"/>
      <c r="IR48" s="302"/>
      <c r="IS48" s="302"/>
      <c r="IT48" s="302"/>
      <c r="IU48" s="302"/>
      <c r="IV48" s="302"/>
      <c r="IW48" s="302"/>
      <c r="IX48" s="53"/>
      <c r="IY48" s="303"/>
      <c r="IZ48" s="304"/>
      <c r="JA48" s="147"/>
      <c r="JB48" s="147"/>
      <c r="JC48" s="302"/>
      <c r="JD48" s="302"/>
      <c r="JE48" s="302"/>
      <c r="JF48" s="302"/>
      <c r="JG48" s="302"/>
      <c r="JH48" s="302"/>
      <c r="JI48" s="302"/>
      <c r="JJ48" s="302"/>
      <c r="JK48" s="53"/>
      <c r="JL48" s="6"/>
      <c r="JM48" s="77">
        <v>356056.58903959405</v>
      </c>
      <c r="JN48" s="77">
        <v>356056.58903959405</v>
      </c>
      <c r="JO48" s="77">
        <v>0</v>
      </c>
      <c r="JP48" s="77" t="s">
        <v>531</v>
      </c>
      <c r="JQ48" s="77">
        <v>0</v>
      </c>
      <c r="JR48" s="77">
        <v>0</v>
      </c>
      <c r="JS48" s="77">
        <v>24923.961232771588</v>
      </c>
      <c r="JU48" s="77">
        <v>0</v>
      </c>
      <c r="JV48" s="77">
        <v>0</v>
      </c>
      <c r="JW48" s="77">
        <v>338329.00506568997</v>
      </c>
      <c r="JX48" s="77">
        <v>338329.00506568997</v>
      </c>
      <c r="JZ48" s="147"/>
      <c r="KA48" s="147"/>
      <c r="KE48" s="347"/>
      <c r="KJ48" s="147"/>
      <c r="KK48" s="147"/>
      <c r="KO48" s="53"/>
    </row>
    <row r="49" spans="1:301" s="77" customFormat="1">
      <c r="A49">
        <v>24</v>
      </c>
      <c r="B49" s="19">
        <v>754298.88340571965</v>
      </c>
      <c r="C49" s="19">
        <v>338329.00506568997</v>
      </c>
      <c r="D49" s="273">
        <v>0</v>
      </c>
      <c r="E49" s="273">
        <v>0</v>
      </c>
      <c r="F49" s="291">
        <v>0</v>
      </c>
      <c r="G49" s="291">
        <v>0</v>
      </c>
      <c r="H49" s="19">
        <v>270663.20405255194</v>
      </c>
      <c r="I49" s="19">
        <v>67665.801013138</v>
      </c>
      <c r="J49" s="53">
        <v>1</v>
      </c>
      <c r="K49" s="53">
        <v>1</v>
      </c>
      <c r="L49" s="79">
        <v>50886</v>
      </c>
      <c r="M49" s="111">
        <v>1.1586820327585718</v>
      </c>
      <c r="N49" s="19">
        <v>0</v>
      </c>
      <c r="O49" s="19">
        <v>0</v>
      </c>
      <c r="P49" s="77">
        <v>0</v>
      </c>
      <c r="Q49" s="77">
        <v>23683.030354598297</v>
      </c>
      <c r="R49" s="77">
        <v>0</v>
      </c>
      <c r="S49" s="77">
        <v>2500</v>
      </c>
      <c r="V49" s="77">
        <v>0</v>
      </c>
      <c r="W49" s="77">
        <v>0</v>
      </c>
      <c r="X49" s="77">
        <v>-23683.030354598297</v>
      </c>
      <c r="AA49" s="77">
        <v>0</v>
      </c>
      <c r="AB49" s="77">
        <v>0</v>
      </c>
      <c r="AC49" s="77">
        <v>0</v>
      </c>
      <c r="AD49" s="77">
        <v>0</v>
      </c>
      <c r="AE49" s="113">
        <v>4.2300000000000004E-2</v>
      </c>
      <c r="AF49" s="89">
        <v>0</v>
      </c>
      <c r="AG49" s="89">
        <v>0</v>
      </c>
      <c r="AH49" s="53">
        <v>0</v>
      </c>
      <c r="AI49" s="53">
        <v>0</v>
      </c>
      <c r="AJ49" s="77">
        <v>0</v>
      </c>
      <c r="AK49" s="77">
        <v>0</v>
      </c>
      <c r="AL49" s="77">
        <v>0</v>
      </c>
      <c r="AM49" s="77">
        <v>575000</v>
      </c>
      <c r="AN49" s="77">
        <v>0</v>
      </c>
      <c r="AO49" s="77">
        <v>0</v>
      </c>
      <c r="AP49" s="77">
        <v>0</v>
      </c>
      <c r="AQ49" s="73">
        <v>17161.544928259602</v>
      </c>
      <c r="AR49" s="73">
        <v>0</v>
      </c>
      <c r="AS49" s="73">
        <v>0</v>
      </c>
      <c r="AT49" s="73">
        <v>0</v>
      </c>
      <c r="AU49" s="73">
        <v>0</v>
      </c>
      <c r="AV49" s="77">
        <v>17161.544928259602</v>
      </c>
      <c r="AW49" s="77">
        <v>0</v>
      </c>
      <c r="AX49" s="77">
        <v>0</v>
      </c>
      <c r="AY49" s="77">
        <v>0</v>
      </c>
      <c r="AZ49" s="77">
        <v>0</v>
      </c>
      <c r="BA49" s="77">
        <v>0</v>
      </c>
      <c r="BB49" s="77">
        <v>17161.544928259602</v>
      </c>
      <c r="BC49" s="77">
        <v>1602</v>
      </c>
      <c r="BD49" s="77">
        <v>445</v>
      </c>
      <c r="BE49" s="77">
        <v>0</v>
      </c>
      <c r="BF49" s="77">
        <v>28973.684210526313</v>
      </c>
      <c r="BG49" s="77">
        <v>0</v>
      </c>
      <c r="BH49" s="77">
        <v>1602</v>
      </c>
      <c r="BI49" s="77">
        <v>0</v>
      </c>
      <c r="BJ49" s="77">
        <v>0</v>
      </c>
      <c r="BK49" s="77">
        <v>0</v>
      </c>
      <c r="BL49" s="77">
        <v>17161.544928259602</v>
      </c>
      <c r="BM49" s="77">
        <v>1602</v>
      </c>
      <c r="BN49" s="77">
        <v>445</v>
      </c>
      <c r="BO49" s="77">
        <v>0</v>
      </c>
      <c r="BP49" s="77">
        <v>28973.684210526313</v>
      </c>
      <c r="BQ49" s="77">
        <v>0</v>
      </c>
      <c r="BR49" s="77">
        <v>1602</v>
      </c>
      <c r="BS49" s="77">
        <v>0</v>
      </c>
      <c r="BT49" s="77">
        <v>0</v>
      </c>
      <c r="BU49" s="77">
        <v>0</v>
      </c>
      <c r="BV49" s="77">
        <v>12118.555947434936</v>
      </c>
      <c r="BW49" s="77">
        <v>-9315.0305289952557</v>
      </c>
      <c r="BX49" s="89">
        <v>-1.2349256685807553E-2</v>
      </c>
      <c r="BY49" s="44">
        <v>3.7117979471671773E-2</v>
      </c>
      <c r="BZ49" s="77">
        <v>0</v>
      </c>
      <c r="CA49" s="77">
        <v>0</v>
      </c>
      <c r="CB49" s="77">
        <v>33792.589976576201</v>
      </c>
      <c r="CC49" s="77">
        <v>0</v>
      </c>
      <c r="CD49" s="77">
        <v>0</v>
      </c>
      <c r="CE49" s="89">
        <v>5.7863831999999997E-2</v>
      </c>
      <c r="CF49" s="77">
        <v>768666.88323132275</v>
      </c>
      <c r="CG49" s="77">
        <v>324264.53065852658</v>
      </c>
      <c r="CH49" s="77">
        <v>0</v>
      </c>
      <c r="CI49" s="74"/>
      <c r="CJ49" s="80"/>
      <c r="CK49" s="80"/>
      <c r="CL49" s="74"/>
      <c r="CM49" s="80"/>
      <c r="CN49" s="80"/>
      <c r="CO49" s="74"/>
      <c r="CQ49" s="77">
        <f t="shared" si="12"/>
        <v>0</v>
      </c>
      <c r="CR49" s="77">
        <f t="shared" si="15"/>
        <v>0</v>
      </c>
      <c r="CS49" s="77">
        <f t="shared" si="11"/>
        <v>23683.030354598297</v>
      </c>
      <c r="CT49" s="77">
        <f t="shared" si="13"/>
        <v>0</v>
      </c>
      <c r="CU49" s="77">
        <f t="shared" si="16"/>
        <v>0</v>
      </c>
      <c r="CW49" s="77">
        <f t="shared" si="14"/>
        <v>1092627.8884714097</v>
      </c>
      <c r="DA49" s="104">
        <v>1</v>
      </c>
      <c r="DB49" s="77">
        <v>270663.20405255194</v>
      </c>
      <c r="DC49" s="77">
        <v>448785.76287404081</v>
      </c>
      <c r="DD49" s="77">
        <v>0</v>
      </c>
      <c r="DE49" s="77">
        <v>18946.424283678636</v>
      </c>
      <c r="DF49" s="104"/>
      <c r="DK49" s="104"/>
      <c r="EF49" s="104">
        <v>1</v>
      </c>
      <c r="EG49" s="77">
        <v>67665.801013138</v>
      </c>
      <c r="EH49" s="77">
        <v>112196.4407185102</v>
      </c>
      <c r="EI49" s="77">
        <v>0</v>
      </c>
      <c r="EJ49" s="77">
        <v>4736.6060709196609</v>
      </c>
      <c r="EK49" s="104"/>
      <c r="EP49" s="104"/>
      <c r="FK49" s="147"/>
      <c r="FM49" s="302"/>
      <c r="FN49" s="147"/>
      <c r="FO49" s="147"/>
      <c r="FP49" s="302"/>
      <c r="FQ49" s="302"/>
      <c r="FR49" s="302"/>
      <c r="FS49" s="302"/>
      <c r="FT49" s="302"/>
      <c r="FU49" s="302"/>
      <c r="FV49" s="302"/>
      <c r="FW49" s="302"/>
      <c r="FX49" s="53"/>
      <c r="FY49" s="303"/>
      <c r="FZ49" s="304"/>
      <c r="GA49" s="147"/>
      <c r="GB49" s="147"/>
      <c r="GC49" s="302"/>
      <c r="GD49" s="302"/>
      <c r="GE49" s="302"/>
      <c r="GF49" s="302"/>
      <c r="GG49" s="302"/>
      <c r="GH49" s="302"/>
      <c r="GI49" s="302"/>
      <c r="GJ49" s="302"/>
      <c r="GK49" s="53"/>
      <c r="GL49" s="303"/>
      <c r="GM49" s="304"/>
      <c r="GN49" s="147"/>
      <c r="GO49" s="147"/>
      <c r="GP49" s="304"/>
      <c r="GQ49" s="302"/>
      <c r="GR49" s="302"/>
      <c r="GS49" s="302"/>
      <c r="GT49" s="302"/>
      <c r="GU49" s="302"/>
      <c r="GV49" s="302"/>
      <c r="GW49" s="302"/>
      <c r="GX49" s="53"/>
      <c r="GY49" s="303"/>
      <c r="GZ49" s="304"/>
      <c r="HA49" s="147"/>
      <c r="HB49" s="147"/>
      <c r="HC49" s="302"/>
      <c r="HD49" s="302"/>
      <c r="HE49" s="302"/>
      <c r="HF49" s="302"/>
      <c r="HG49" s="302"/>
      <c r="HH49" s="302"/>
      <c r="HI49" s="302"/>
      <c r="HJ49" s="302"/>
      <c r="HK49" s="53"/>
      <c r="HL49" s="303"/>
      <c r="HM49" s="304"/>
      <c r="HN49" s="147"/>
      <c r="HO49" s="147"/>
      <c r="HP49" s="302"/>
      <c r="HQ49" s="302"/>
      <c r="HR49" s="304"/>
      <c r="HS49" s="302"/>
      <c r="HT49" s="302"/>
      <c r="HU49" s="302"/>
      <c r="HV49" s="302"/>
      <c r="HW49" s="302"/>
      <c r="HX49" s="53"/>
      <c r="HY49" s="302"/>
      <c r="HZ49" s="304"/>
      <c r="IA49" s="147"/>
      <c r="IB49" s="147"/>
      <c r="IC49" s="302"/>
      <c r="ID49" s="302"/>
      <c r="IE49" s="302"/>
      <c r="IF49" s="302"/>
      <c r="IG49" s="302"/>
      <c r="IH49" s="302"/>
      <c r="II49" s="302"/>
      <c r="IJ49" s="302"/>
      <c r="IK49" s="53"/>
      <c r="IL49" s="303"/>
      <c r="IM49" s="304"/>
      <c r="IN49" s="147"/>
      <c r="IO49" s="147"/>
      <c r="IP49" s="304"/>
      <c r="IQ49" s="302"/>
      <c r="IR49" s="302"/>
      <c r="IS49" s="302"/>
      <c r="IT49" s="302"/>
      <c r="IU49" s="302"/>
      <c r="IV49" s="302"/>
      <c r="IW49" s="302"/>
      <c r="IX49" s="53"/>
      <c r="IY49" s="303"/>
      <c r="IZ49" s="304"/>
      <c r="JA49" s="147"/>
      <c r="JB49" s="147"/>
      <c r="JC49" s="302"/>
      <c r="JD49" s="302"/>
      <c r="JE49" s="302"/>
      <c r="JF49" s="302"/>
      <c r="JG49" s="302"/>
      <c r="JH49" s="302"/>
      <c r="JI49" s="302"/>
      <c r="JJ49" s="302"/>
      <c r="JK49" s="53"/>
      <c r="JL49" s="6"/>
      <c r="JM49" s="77">
        <v>338329.00506568997</v>
      </c>
      <c r="JN49" s="77">
        <v>338329.00506568997</v>
      </c>
      <c r="JO49" s="77">
        <v>0</v>
      </c>
      <c r="JP49" s="77" t="s">
        <v>531</v>
      </c>
      <c r="JQ49" s="77">
        <v>0</v>
      </c>
      <c r="JR49" s="77">
        <v>0</v>
      </c>
      <c r="JS49" s="77">
        <v>23683.030354598297</v>
      </c>
      <c r="JU49" s="77">
        <v>0</v>
      </c>
      <c r="JV49" s="77">
        <v>0</v>
      </c>
      <c r="JW49" s="77">
        <v>324264.53065852658</v>
      </c>
      <c r="JX49" s="77">
        <v>324264.53065852658</v>
      </c>
      <c r="JZ49" s="147"/>
      <c r="KA49" s="147"/>
      <c r="KE49" s="347"/>
      <c r="KJ49" s="147"/>
      <c r="KK49" s="147"/>
      <c r="KO49" s="53"/>
    </row>
    <row r="50" spans="1:301" s="77" customFormat="1">
      <c r="A50">
        <v>25</v>
      </c>
      <c r="B50" s="19">
        <v>768666.88323132275</v>
      </c>
      <c r="C50" s="19">
        <v>324264.53065852658</v>
      </c>
      <c r="D50" s="273">
        <v>0</v>
      </c>
      <c r="E50" s="273">
        <v>0</v>
      </c>
      <c r="F50" s="291">
        <v>0</v>
      </c>
      <c r="G50" s="291">
        <v>0</v>
      </c>
      <c r="H50" s="19">
        <v>259411.62452682125</v>
      </c>
      <c r="I50" s="19">
        <v>64852.906131705327</v>
      </c>
      <c r="J50" s="53">
        <v>1</v>
      </c>
      <c r="K50" s="53">
        <v>1</v>
      </c>
      <c r="L50" s="79">
        <v>51252</v>
      </c>
      <c r="M50" s="111">
        <v>1.2257278152435322</v>
      </c>
      <c r="N50" s="19">
        <v>0</v>
      </c>
      <c r="O50" s="19">
        <v>0</v>
      </c>
      <c r="P50" s="77">
        <v>0</v>
      </c>
      <c r="Q50" s="77">
        <v>22698.517146096863</v>
      </c>
      <c r="R50" s="77">
        <v>0</v>
      </c>
      <c r="S50" s="77">
        <v>2500</v>
      </c>
      <c r="V50" s="77">
        <v>0</v>
      </c>
      <c r="W50" s="77">
        <v>0</v>
      </c>
      <c r="X50" s="77">
        <v>-22698.517146096863</v>
      </c>
      <c r="AA50" s="77">
        <v>0</v>
      </c>
      <c r="AB50" s="77">
        <v>0</v>
      </c>
      <c r="AC50" s="77">
        <v>0</v>
      </c>
      <c r="AD50" s="77">
        <v>0</v>
      </c>
      <c r="AE50" s="113">
        <v>5.6599999999999984E-2</v>
      </c>
      <c r="AF50" s="89">
        <v>0</v>
      </c>
      <c r="AG50" s="89">
        <v>0</v>
      </c>
      <c r="AH50" s="53">
        <v>0</v>
      </c>
      <c r="AI50" s="53">
        <v>0</v>
      </c>
      <c r="AJ50" s="77">
        <v>0</v>
      </c>
      <c r="AK50" s="77">
        <v>0</v>
      </c>
      <c r="AL50" s="77">
        <v>0</v>
      </c>
      <c r="AM50" s="77">
        <v>575000</v>
      </c>
      <c r="AN50" s="77">
        <v>0</v>
      </c>
      <c r="AO50" s="77">
        <v>0</v>
      </c>
      <c r="AP50" s="77">
        <v>0</v>
      </c>
      <c r="AQ50" s="73">
        <v>23049.476990319141</v>
      </c>
      <c r="AR50" s="73">
        <v>-921.40062816063676</v>
      </c>
      <c r="AS50" s="73">
        <v>0</v>
      </c>
      <c r="AT50" s="73">
        <v>0</v>
      </c>
      <c r="AU50" s="73">
        <v>0</v>
      </c>
      <c r="AV50" s="77">
        <v>23049.476990319141</v>
      </c>
      <c r="AW50" s="77">
        <v>-921.40062816063676</v>
      </c>
      <c r="AX50" s="77">
        <v>0</v>
      </c>
      <c r="AY50" s="77">
        <v>0</v>
      </c>
      <c r="AZ50" s="77">
        <v>0</v>
      </c>
      <c r="BA50" s="77">
        <v>0</v>
      </c>
      <c r="BB50" s="77">
        <v>23049.476990319141</v>
      </c>
      <c r="BC50" s="77">
        <v>1602</v>
      </c>
      <c r="BD50" s="77">
        <v>445</v>
      </c>
      <c r="BE50" s="77">
        <v>0</v>
      </c>
      <c r="BF50" s="77">
        <v>28973.684210526313</v>
      </c>
      <c r="BG50" s="77">
        <v>0</v>
      </c>
      <c r="BH50" s="77">
        <v>1602</v>
      </c>
      <c r="BI50" s="77">
        <v>0</v>
      </c>
      <c r="BJ50" s="77">
        <v>912.08368154893742</v>
      </c>
      <c r="BK50" s="77">
        <v>0</v>
      </c>
      <c r="BL50" s="77">
        <v>23049.476990319141</v>
      </c>
      <c r="BM50" s="77">
        <v>1602</v>
      </c>
      <c r="BN50" s="77">
        <v>445</v>
      </c>
      <c r="BO50" s="77">
        <v>0</v>
      </c>
      <c r="BP50" s="77">
        <v>28973.684210526313</v>
      </c>
      <c r="BQ50" s="77">
        <v>0</v>
      </c>
      <c r="BR50" s="77">
        <v>1602</v>
      </c>
      <c r="BS50" s="77">
        <v>0</v>
      </c>
      <c r="BT50" s="77">
        <v>912.08368154893742</v>
      </c>
      <c r="BU50" s="77">
        <v>0</v>
      </c>
      <c r="BV50" s="77">
        <v>4408.2562575162192</v>
      </c>
      <c r="BW50" s="77">
        <v>-18180.720390355789</v>
      </c>
      <c r="BX50" s="89">
        <v>-2.3652274850098465E-2</v>
      </c>
      <c r="BY50" s="44">
        <v>1.4087699293603123E-2</v>
      </c>
      <c r="BZ50" s="77">
        <v>0</v>
      </c>
      <c r="CA50" s="77">
        <v>0</v>
      </c>
      <c r="CB50" s="77">
        <v>45428.212798971123</v>
      </c>
      <c r="CC50" s="77">
        <v>0</v>
      </c>
      <c r="CD50" s="77">
        <v>0</v>
      </c>
      <c r="CE50" s="89">
        <v>8.4756970000000001E-2</v>
      </c>
      <c r="CF50" s="77">
        <v>773184.67998706386</v>
      </c>
      <c r="CG50" s="77">
        <v>303474.26976994594</v>
      </c>
      <c r="CH50" s="77">
        <v>0</v>
      </c>
      <c r="CI50" s="74"/>
      <c r="CJ50" s="80"/>
      <c r="CK50" s="80"/>
      <c r="CL50" s="74"/>
      <c r="CM50" s="80"/>
      <c r="CN50" s="80"/>
      <c r="CO50" s="74"/>
      <c r="CQ50" s="77">
        <f t="shared" si="12"/>
        <v>0</v>
      </c>
      <c r="CR50" s="77">
        <f t="shared" si="15"/>
        <v>0</v>
      </c>
      <c r="CS50" s="77">
        <f t="shared" si="11"/>
        <v>22698.517146096863</v>
      </c>
      <c r="CT50" s="77">
        <f t="shared" si="13"/>
        <v>0</v>
      </c>
      <c r="CU50" s="77">
        <f t="shared" si="16"/>
        <v>0</v>
      </c>
      <c r="CW50" s="77">
        <f t="shared" si="14"/>
        <v>1092931.4138898493</v>
      </c>
      <c r="DA50" s="104">
        <v>1</v>
      </c>
      <c r="DB50" s="77">
        <v>259411.62452682125</v>
      </c>
      <c r="DC50" s="77">
        <v>424237.74147336651</v>
      </c>
      <c r="DD50" s="77">
        <v>0</v>
      </c>
      <c r="DE50" s="77">
        <v>18158.813716877488</v>
      </c>
      <c r="DF50" s="104"/>
      <c r="DK50" s="104"/>
      <c r="EF50" s="104">
        <v>1</v>
      </c>
      <c r="EG50" s="77">
        <v>64852.906131705327</v>
      </c>
      <c r="EH50" s="77">
        <v>106059.43536834163</v>
      </c>
      <c r="EI50" s="77">
        <v>0</v>
      </c>
      <c r="EJ50" s="77">
        <v>4539.703429219373</v>
      </c>
      <c r="EK50" s="104"/>
      <c r="EP50" s="104"/>
      <c r="FK50" s="147"/>
      <c r="FM50" s="302"/>
      <c r="FN50" s="147"/>
      <c r="FO50" s="147"/>
      <c r="FP50" s="302"/>
      <c r="FQ50" s="302"/>
      <c r="FR50" s="302"/>
      <c r="FS50" s="302"/>
      <c r="FT50" s="302"/>
      <c r="FU50" s="302"/>
      <c r="FV50" s="302"/>
      <c r="FW50" s="302"/>
      <c r="FX50" s="53"/>
      <c r="FY50" s="303"/>
      <c r="FZ50" s="304"/>
      <c r="GA50" s="147"/>
      <c r="GB50" s="147"/>
      <c r="GC50" s="302"/>
      <c r="GD50" s="302"/>
      <c r="GE50" s="302"/>
      <c r="GF50" s="302"/>
      <c r="GG50" s="302"/>
      <c r="GH50" s="302"/>
      <c r="GI50" s="302"/>
      <c r="GJ50" s="302"/>
      <c r="GK50" s="53"/>
      <c r="GL50" s="303"/>
      <c r="GM50" s="304"/>
      <c r="GN50" s="147"/>
      <c r="GO50" s="147"/>
      <c r="GP50" s="304"/>
      <c r="GQ50" s="302"/>
      <c r="GR50" s="302"/>
      <c r="GS50" s="302"/>
      <c r="GT50" s="302"/>
      <c r="GU50" s="302"/>
      <c r="GV50" s="302"/>
      <c r="GW50" s="302"/>
      <c r="GX50" s="53"/>
      <c r="GY50" s="303"/>
      <c r="GZ50" s="304"/>
      <c r="HA50" s="147"/>
      <c r="HB50" s="147"/>
      <c r="HC50" s="302"/>
      <c r="HD50" s="302"/>
      <c r="HE50" s="302"/>
      <c r="HF50" s="302"/>
      <c r="HG50" s="302"/>
      <c r="HH50" s="302"/>
      <c r="HI50" s="302"/>
      <c r="HJ50" s="302"/>
      <c r="HK50" s="53"/>
      <c r="HL50" s="303"/>
      <c r="HM50" s="304"/>
      <c r="HN50" s="147"/>
      <c r="HO50" s="147"/>
      <c r="HP50" s="302"/>
      <c r="HQ50" s="302"/>
      <c r="HR50" s="304"/>
      <c r="HS50" s="302"/>
      <c r="HT50" s="302"/>
      <c r="HU50" s="302"/>
      <c r="HV50" s="302"/>
      <c r="HW50" s="302"/>
      <c r="HX50" s="53"/>
      <c r="HY50" s="302"/>
      <c r="HZ50" s="304"/>
      <c r="IA50" s="147"/>
      <c r="IB50" s="147"/>
      <c r="IC50" s="302"/>
      <c r="ID50" s="302"/>
      <c r="IE50" s="302"/>
      <c r="IF50" s="302"/>
      <c r="IG50" s="302"/>
      <c r="IH50" s="302"/>
      <c r="II50" s="302"/>
      <c r="IJ50" s="302"/>
      <c r="IK50" s="53"/>
      <c r="IL50" s="303"/>
      <c r="IM50" s="304"/>
      <c r="IN50" s="147"/>
      <c r="IO50" s="147"/>
      <c r="IP50" s="304"/>
      <c r="IQ50" s="302"/>
      <c r="IR50" s="302"/>
      <c r="IS50" s="302"/>
      <c r="IT50" s="302"/>
      <c r="IU50" s="302"/>
      <c r="IV50" s="302"/>
      <c r="IW50" s="302"/>
      <c r="IX50" s="53"/>
      <c r="IY50" s="303"/>
      <c r="IZ50" s="304"/>
      <c r="JA50" s="147"/>
      <c r="JB50" s="147"/>
      <c r="JC50" s="302"/>
      <c r="JD50" s="302"/>
      <c r="JE50" s="302"/>
      <c r="JF50" s="302"/>
      <c r="JG50" s="302"/>
      <c r="JH50" s="302"/>
      <c r="JI50" s="302"/>
      <c r="JJ50" s="302"/>
      <c r="JK50" s="53"/>
      <c r="JL50" s="6"/>
      <c r="JM50" s="77">
        <v>324264.53065852658</v>
      </c>
      <c r="JN50" s="77">
        <v>324264.53065852658</v>
      </c>
      <c r="JO50" s="77">
        <v>0</v>
      </c>
      <c r="JP50" s="77" t="s">
        <v>531</v>
      </c>
      <c r="JQ50" s="77">
        <v>0</v>
      </c>
      <c r="JR50" s="77">
        <v>0</v>
      </c>
      <c r="JS50" s="77">
        <v>22698.517146096863</v>
      </c>
      <c r="JU50" s="77">
        <v>0</v>
      </c>
      <c r="JV50" s="77">
        <v>0</v>
      </c>
      <c r="JW50" s="77">
        <v>303474.26976994594</v>
      </c>
      <c r="JX50" s="77">
        <v>303474.26976994594</v>
      </c>
      <c r="JZ50" s="147"/>
      <c r="KA50" s="147"/>
      <c r="KE50" s="347"/>
      <c r="KJ50" s="147"/>
      <c r="KK50" s="147"/>
      <c r="KO50" s="53"/>
    </row>
    <row r="51" spans="1:301" s="77" customFormat="1">
      <c r="A51">
        <v>26</v>
      </c>
      <c r="B51" s="19">
        <v>773184.67998706386</v>
      </c>
      <c r="C51" s="19">
        <v>303474.26976994594</v>
      </c>
      <c r="D51" s="273">
        <v>0</v>
      </c>
      <c r="E51" s="273">
        <v>0</v>
      </c>
      <c r="F51" s="291">
        <v>0</v>
      </c>
      <c r="G51" s="291">
        <v>0</v>
      </c>
      <c r="H51" s="19">
        <v>242779.41581595675</v>
      </c>
      <c r="I51" s="19">
        <v>60694.853953989201</v>
      </c>
      <c r="J51" s="53">
        <v>1</v>
      </c>
      <c r="K51" s="53">
        <v>1</v>
      </c>
      <c r="L51" s="79">
        <v>51617</v>
      </c>
      <c r="M51" s="111">
        <v>1.3296167909082939</v>
      </c>
      <c r="N51" s="19">
        <v>0</v>
      </c>
      <c r="O51" s="19">
        <v>0</v>
      </c>
      <c r="P51" s="77">
        <v>0</v>
      </c>
      <c r="Q51" s="77">
        <v>27312.684279295132</v>
      </c>
      <c r="R51" s="77">
        <v>0</v>
      </c>
      <c r="S51" s="77">
        <v>2500</v>
      </c>
      <c r="V51" s="77">
        <v>0</v>
      </c>
      <c r="W51" s="77">
        <v>0</v>
      </c>
      <c r="X51" s="77">
        <v>-27312.684279295132</v>
      </c>
      <c r="AA51" s="77">
        <v>0</v>
      </c>
      <c r="AB51" s="77">
        <v>0</v>
      </c>
      <c r="AC51" s="77">
        <v>0</v>
      </c>
      <c r="AD51" s="77">
        <v>0</v>
      </c>
      <c r="AE51" s="113">
        <v>4.4399999999999995E-2</v>
      </c>
      <c r="AF51" s="113">
        <v>0</v>
      </c>
      <c r="AG51" s="113">
        <v>0</v>
      </c>
      <c r="AH51" s="53">
        <v>0</v>
      </c>
      <c r="AI51" s="53">
        <v>0</v>
      </c>
      <c r="AJ51" s="77">
        <v>0</v>
      </c>
      <c r="AK51" s="77">
        <v>0</v>
      </c>
      <c r="AL51" s="77">
        <v>0</v>
      </c>
      <c r="AM51" s="77">
        <v>575000</v>
      </c>
      <c r="AN51" s="77">
        <v>0</v>
      </c>
      <c r="AO51" s="77">
        <v>0</v>
      </c>
      <c r="AP51" s="77">
        <v>0</v>
      </c>
      <c r="AQ51" s="73">
        <v>18451.42196887136</v>
      </c>
      <c r="AR51" s="73">
        <v>-47.77017408555843</v>
      </c>
      <c r="AS51" s="73">
        <v>0</v>
      </c>
      <c r="AT51" s="73">
        <v>0</v>
      </c>
      <c r="AU51" s="73">
        <v>0</v>
      </c>
      <c r="AV51" s="77">
        <v>18451.42196887136</v>
      </c>
      <c r="AW51" s="77">
        <v>-47.77017408555843</v>
      </c>
      <c r="AX51" s="77">
        <v>0</v>
      </c>
      <c r="AY51" s="77">
        <v>0</v>
      </c>
      <c r="AZ51" s="77">
        <v>0</v>
      </c>
      <c r="BA51" s="77">
        <v>0</v>
      </c>
      <c r="BB51" s="77">
        <v>18451.42196887136</v>
      </c>
      <c r="BC51" s="77">
        <v>1602</v>
      </c>
      <c r="BD51" s="77">
        <v>445</v>
      </c>
      <c r="BE51" s="77">
        <v>0</v>
      </c>
      <c r="BF51" s="77">
        <v>28973.684210526313</v>
      </c>
      <c r="BG51" s="77">
        <v>0</v>
      </c>
      <c r="BH51" s="77">
        <v>1602</v>
      </c>
      <c r="BI51" s="77">
        <v>0</v>
      </c>
      <c r="BJ51" s="77">
        <v>0</v>
      </c>
      <c r="BK51" s="77">
        <v>0</v>
      </c>
      <c r="BL51" s="77">
        <v>18451.42196887136</v>
      </c>
      <c r="BM51" s="77">
        <v>1602</v>
      </c>
      <c r="BN51" s="77">
        <v>445</v>
      </c>
      <c r="BO51" s="77">
        <v>0</v>
      </c>
      <c r="BP51" s="77">
        <v>28973.684210526313</v>
      </c>
      <c r="BQ51" s="77">
        <v>0</v>
      </c>
      <c r="BR51" s="77">
        <v>1602</v>
      </c>
      <c r="BS51" s="77">
        <v>0</v>
      </c>
      <c r="BT51" s="77">
        <v>0</v>
      </c>
      <c r="BU51" s="77">
        <v>0</v>
      </c>
      <c r="BV51" s="77">
        <v>952.74953454853187</v>
      </c>
      <c r="BW51" s="77">
        <v>-19378.652949379219</v>
      </c>
      <c r="BX51" s="89">
        <v>-2.5063420746649356E-2</v>
      </c>
      <c r="BY51" s="44">
        <v>3.2874071743549684E-3</v>
      </c>
      <c r="BZ51" s="77">
        <v>0</v>
      </c>
      <c r="CA51" s="77">
        <v>0</v>
      </c>
      <c r="CB51" s="77">
        <v>36262.361491393247</v>
      </c>
      <c r="CC51" s="77">
        <v>0</v>
      </c>
      <c r="CD51" s="77">
        <v>0</v>
      </c>
      <c r="CE51" s="89">
        <v>7.3813437999999995E-2</v>
      </c>
      <c r="CF51" s="77">
        <v>781118.71131697972</v>
      </c>
      <c r="CG51" s="77">
        <v>274614.33502519934</v>
      </c>
      <c r="CH51" s="77">
        <v>0</v>
      </c>
      <c r="CI51" s="74"/>
      <c r="CJ51" s="80"/>
      <c r="CK51" s="80"/>
      <c r="CL51" s="74"/>
      <c r="CM51" s="80"/>
      <c r="CN51" s="80"/>
      <c r="CO51" s="74"/>
      <c r="CQ51" s="77">
        <f t="shared" si="12"/>
        <v>0</v>
      </c>
      <c r="CR51" s="77">
        <f t="shared" si="15"/>
        <v>0</v>
      </c>
      <c r="CS51" s="77">
        <f t="shared" si="11"/>
        <v>27312.684279295132</v>
      </c>
      <c r="CT51" s="77">
        <f t="shared" si="13"/>
        <v>0</v>
      </c>
      <c r="CU51" s="77">
        <f t="shared" si="16"/>
        <v>0</v>
      </c>
      <c r="CW51" s="77">
        <f t="shared" si="14"/>
        <v>1076658.9497570097</v>
      </c>
      <c r="DA51" s="104">
        <v>1</v>
      </c>
      <c r="DB51" s="77">
        <v>242779.41581595675</v>
      </c>
      <c r="DC51" s="77">
        <v>391090.12728755875</v>
      </c>
      <c r="DD51" s="77">
        <v>0</v>
      </c>
      <c r="DE51" s="77">
        <v>21850.147423436105</v>
      </c>
      <c r="DF51" s="104"/>
      <c r="DK51" s="104"/>
      <c r="EF51" s="104">
        <v>1</v>
      </c>
      <c r="EG51" s="77">
        <v>60694.853953989201</v>
      </c>
      <c r="EH51" s="77">
        <v>97772.531821889686</v>
      </c>
      <c r="EI51" s="77">
        <v>0</v>
      </c>
      <c r="EJ51" s="77">
        <v>5462.536855859028</v>
      </c>
      <c r="EK51" s="104"/>
      <c r="EP51" s="104"/>
      <c r="FK51" s="147"/>
      <c r="FM51" s="302"/>
      <c r="FN51" s="147"/>
      <c r="FO51" s="147"/>
      <c r="FP51" s="302"/>
      <c r="FQ51" s="302"/>
      <c r="FR51" s="302"/>
      <c r="FS51" s="302"/>
      <c r="FT51" s="302"/>
      <c r="FU51" s="302"/>
      <c r="FV51" s="302"/>
      <c r="FW51" s="302"/>
      <c r="FX51" s="53"/>
      <c r="FY51" s="303"/>
      <c r="FZ51" s="304"/>
      <c r="GA51" s="147"/>
      <c r="GB51" s="147"/>
      <c r="GC51" s="302"/>
      <c r="GD51" s="302"/>
      <c r="GE51" s="302"/>
      <c r="GF51" s="302"/>
      <c r="GG51" s="302"/>
      <c r="GH51" s="302"/>
      <c r="GI51" s="302"/>
      <c r="GJ51" s="302"/>
      <c r="GK51" s="53"/>
      <c r="GL51" s="303"/>
      <c r="GM51" s="304"/>
      <c r="GN51" s="147"/>
      <c r="GO51" s="147"/>
      <c r="GP51" s="304"/>
      <c r="GQ51" s="302"/>
      <c r="GR51" s="302"/>
      <c r="GS51" s="302"/>
      <c r="GT51" s="302"/>
      <c r="GU51" s="302"/>
      <c r="GV51" s="302"/>
      <c r="GW51" s="302"/>
      <c r="GX51" s="53"/>
      <c r="GY51" s="303"/>
      <c r="GZ51" s="304"/>
      <c r="HA51" s="147"/>
      <c r="HB51" s="147"/>
      <c r="HC51" s="302"/>
      <c r="HD51" s="302"/>
      <c r="HE51" s="302"/>
      <c r="HF51" s="302"/>
      <c r="HG51" s="302"/>
      <c r="HH51" s="302"/>
      <c r="HI51" s="302"/>
      <c r="HJ51" s="302"/>
      <c r="HK51" s="53"/>
      <c r="HL51" s="303"/>
      <c r="HM51" s="304"/>
      <c r="HN51" s="147"/>
      <c r="HO51" s="147"/>
      <c r="HP51" s="302"/>
      <c r="HQ51" s="302"/>
      <c r="HR51" s="304"/>
      <c r="HS51" s="302"/>
      <c r="HT51" s="302"/>
      <c r="HU51" s="302"/>
      <c r="HV51" s="302"/>
      <c r="HW51" s="302"/>
      <c r="HX51" s="53"/>
      <c r="HY51" s="302"/>
      <c r="HZ51" s="304"/>
      <c r="IA51" s="147"/>
      <c r="IB51" s="147"/>
      <c r="IC51" s="302"/>
      <c r="ID51" s="302"/>
      <c r="IE51" s="302"/>
      <c r="IF51" s="302"/>
      <c r="IG51" s="302"/>
      <c r="IH51" s="302"/>
      <c r="II51" s="302"/>
      <c r="IJ51" s="302"/>
      <c r="IK51" s="53"/>
      <c r="IL51" s="303"/>
      <c r="IM51" s="304"/>
      <c r="IN51" s="147"/>
      <c r="IO51" s="147"/>
      <c r="IP51" s="304"/>
      <c r="IQ51" s="302"/>
      <c r="IR51" s="302"/>
      <c r="IS51" s="302"/>
      <c r="IT51" s="302"/>
      <c r="IU51" s="302"/>
      <c r="IV51" s="302"/>
      <c r="IW51" s="302"/>
      <c r="IX51" s="53"/>
      <c r="IY51" s="303"/>
      <c r="IZ51" s="304"/>
      <c r="JA51" s="147"/>
      <c r="JB51" s="147"/>
      <c r="JC51" s="302"/>
      <c r="JD51" s="302"/>
      <c r="JE51" s="302"/>
      <c r="JF51" s="302"/>
      <c r="JG51" s="302"/>
      <c r="JH51" s="302"/>
      <c r="JI51" s="302"/>
      <c r="JJ51" s="302"/>
      <c r="JK51" s="53"/>
      <c r="JL51" s="6"/>
      <c r="JM51" s="77">
        <v>303474.26976994594</v>
      </c>
      <c r="JN51" s="77">
        <v>303474.26976994594</v>
      </c>
      <c r="JO51" s="77">
        <v>0</v>
      </c>
      <c r="JP51" s="77" t="s">
        <v>531</v>
      </c>
      <c r="JQ51" s="77">
        <v>0</v>
      </c>
      <c r="JR51" s="77">
        <v>0</v>
      </c>
      <c r="JS51" s="77">
        <v>27312.684279295132</v>
      </c>
      <c r="JU51" s="77">
        <v>0</v>
      </c>
      <c r="JV51" s="77">
        <v>0</v>
      </c>
      <c r="JW51" s="77">
        <v>274614.33502519934</v>
      </c>
      <c r="JX51" s="77">
        <v>274614.33502519934</v>
      </c>
      <c r="JZ51" s="147"/>
      <c r="KA51" s="147"/>
      <c r="KE51" s="347"/>
      <c r="KJ51" s="147"/>
      <c r="KK51" s="147"/>
      <c r="KO51" s="53"/>
    </row>
    <row r="52" spans="1:301" s="77" customFormat="1">
      <c r="A52">
        <v>27</v>
      </c>
      <c r="B52" s="19">
        <v>781118.71131697972</v>
      </c>
      <c r="C52" s="19">
        <v>274614.33502519934</v>
      </c>
      <c r="D52" s="273">
        <v>0</v>
      </c>
      <c r="E52" s="273">
        <v>0</v>
      </c>
      <c r="F52" s="291">
        <v>0</v>
      </c>
      <c r="G52" s="291">
        <v>0</v>
      </c>
      <c r="H52" s="19">
        <v>219691.46802015946</v>
      </c>
      <c r="I52" s="19">
        <v>54922.86700503988</v>
      </c>
      <c r="J52" s="53">
        <v>1</v>
      </c>
      <c r="K52" s="53">
        <v>1</v>
      </c>
      <c r="L52" s="79">
        <v>51982</v>
      </c>
      <c r="M52" s="111">
        <v>1.4277603774677621</v>
      </c>
      <c r="N52" s="19">
        <v>0</v>
      </c>
      <c r="O52" s="19">
        <v>0</v>
      </c>
      <c r="P52" s="77">
        <v>0</v>
      </c>
      <c r="Q52" s="77">
        <v>24715.290152267939</v>
      </c>
      <c r="R52" s="77">
        <v>0</v>
      </c>
      <c r="S52" s="77">
        <v>2500</v>
      </c>
      <c r="V52" s="77">
        <v>0</v>
      </c>
      <c r="W52" s="77">
        <v>0</v>
      </c>
      <c r="X52" s="77">
        <v>-24715.290152267939</v>
      </c>
      <c r="AA52" s="77">
        <v>0</v>
      </c>
      <c r="AB52" s="77">
        <v>0</v>
      </c>
      <c r="AC52" s="77">
        <v>0</v>
      </c>
      <c r="AD52" s="77">
        <v>0</v>
      </c>
      <c r="AE52" s="113">
        <v>4.4699999999999962E-2</v>
      </c>
      <c r="AF52" s="113">
        <v>0</v>
      </c>
      <c r="AG52" s="113">
        <v>0</v>
      </c>
      <c r="AH52" s="53">
        <v>0</v>
      </c>
      <c r="AI52" s="53">
        <v>0</v>
      </c>
      <c r="AJ52" s="77">
        <v>0</v>
      </c>
      <c r="AK52" s="77">
        <v>0</v>
      </c>
      <c r="AL52" s="77">
        <v>0</v>
      </c>
      <c r="AM52" s="77">
        <v>575000</v>
      </c>
      <c r="AN52" s="77">
        <v>0</v>
      </c>
      <c r="AO52" s="77">
        <v>0</v>
      </c>
      <c r="AP52" s="77">
        <v>0</v>
      </c>
      <c r="AQ52" s="73">
        <v>18726.042010877449</v>
      </c>
      <c r="AR52" s="73">
        <v>-99.947982066715269</v>
      </c>
      <c r="AS52" s="73">
        <v>0</v>
      </c>
      <c r="AT52" s="73">
        <v>0</v>
      </c>
      <c r="AU52" s="73">
        <v>0</v>
      </c>
      <c r="AV52" s="77">
        <v>18726.042010877449</v>
      </c>
      <c r="AW52" s="77">
        <v>-99.947982066715269</v>
      </c>
      <c r="AX52" s="77">
        <v>0</v>
      </c>
      <c r="AY52" s="77">
        <v>0</v>
      </c>
      <c r="AZ52" s="77">
        <v>0</v>
      </c>
      <c r="BA52" s="77">
        <v>0</v>
      </c>
      <c r="BB52" s="77">
        <v>18726.042010877449</v>
      </c>
      <c r="BC52" s="77">
        <v>1602</v>
      </c>
      <c r="BD52" s="77">
        <v>445</v>
      </c>
      <c r="BE52" s="77">
        <v>0</v>
      </c>
      <c r="BF52" s="77">
        <v>28973.684210526313</v>
      </c>
      <c r="BG52" s="77">
        <v>0</v>
      </c>
      <c r="BH52" s="77">
        <v>1602</v>
      </c>
      <c r="BI52" s="77">
        <v>0</v>
      </c>
      <c r="BJ52" s="77">
        <v>0</v>
      </c>
      <c r="BK52" s="77">
        <v>0</v>
      </c>
      <c r="BL52" s="77">
        <v>18726.042010877449</v>
      </c>
      <c r="BM52" s="77">
        <v>1602</v>
      </c>
      <c r="BN52" s="77">
        <v>445</v>
      </c>
      <c r="BO52" s="77">
        <v>0</v>
      </c>
      <c r="BP52" s="77">
        <v>28973.684210526313</v>
      </c>
      <c r="BQ52" s="77">
        <v>0</v>
      </c>
      <c r="BR52" s="77">
        <v>1602</v>
      </c>
      <c r="BS52" s="77">
        <v>0</v>
      </c>
      <c r="BT52" s="77">
        <v>0</v>
      </c>
      <c r="BU52" s="77">
        <v>0</v>
      </c>
      <c r="BV52" s="77">
        <v>-7331.8267282953475</v>
      </c>
      <c r="BW52" s="77">
        <v>5041.1940889916496</v>
      </c>
      <c r="BX52" s="89">
        <v>6.4538129940481248E-3</v>
      </c>
      <c r="BY52" s="44">
        <v>-2.7956681409039785E-2</v>
      </c>
      <c r="BZ52" s="77">
        <v>0</v>
      </c>
      <c r="CA52" s="77">
        <v>0</v>
      </c>
      <c r="CB52" s="77">
        <v>36868.803174161374</v>
      </c>
      <c r="CC52" s="77">
        <v>0</v>
      </c>
      <c r="CD52" s="77">
        <v>0</v>
      </c>
      <c r="CE52" s="89">
        <v>4.0484905000000002E-2</v>
      </c>
      <c r="CF52" s="77">
        <v>810875.19555823936</v>
      </c>
      <c r="CG52" s="77">
        <v>240067.21814463605</v>
      </c>
      <c r="CH52" s="77">
        <v>0</v>
      </c>
      <c r="CI52" s="74"/>
      <c r="CJ52" s="80"/>
      <c r="CK52" s="80"/>
      <c r="CL52" s="74"/>
      <c r="CM52" s="80"/>
      <c r="CN52" s="80"/>
      <c r="CO52" s="74"/>
      <c r="CQ52" s="77">
        <f t="shared" si="12"/>
        <v>0</v>
      </c>
      <c r="CR52" s="77">
        <f t="shared" si="15"/>
        <v>0</v>
      </c>
      <c r="CS52" s="77">
        <f t="shared" si="11"/>
        <v>24715.290152267939</v>
      </c>
      <c r="CT52" s="77">
        <f t="shared" si="13"/>
        <v>0</v>
      </c>
      <c r="CU52" s="77">
        <f t="shared" si="16"/>
        <v>0</v>
      </c>
      <c r="CW52" s="77">
        <f t="shared" si="14"/>
        <v>1055733.0463421792</v>
      </c>
      <c r="DA52" s="104">
        <v>1</v>
      </c>
      <c r="DB52" s="77">
        <v>219691.46802015946</v>
      </c>
      <c r="DC52" s="77">
        <v>364206.77321376448</v>
      </c>
      <c r="DD52" s="77">
        <v>0</v>
      </c>
      <c r="DE52" s="77">
        <v>19772.232121814352</v>
      </c>
      <c r="DF52" s="104"/>
      <c r="DK52" s="104"/>
      <c r="EF52" s="104">
        <v>1</v>
      </c>
      <c r="EG52" s="77">
        <v>54922.86700503988</v>
      </c>
      <c r="EH52" s="77">
        <v>91051.693303441119</v>
      </c>
      <c r="EI52" s="77">
        <v>0</v>
      </c>
      <c r="EJ52" s="77">
        <v>4943.0580304535888</v>
      </c>
      <c r="EK52" s="104"/>
      <c r="EP52" s="104"/>
      <c r="FK52" s="147"/>
      <c r="FM52" s="302"/>
      <c r="FN52" s="147"/>
      <c r="FO52" s="147"/>
      <c r="FP52" s="302"/>
      <c r="FQ52" s="302"/>
      <c r="FR52" s="302"/>
      <c r="FS52" s="302"/>
      <c r="FT52" s="302"/>
      <c r="FU52" s="302"/>
      <c r="FV52" s="302"/>
      <c r="FW52" s="302"/>
      <c r="FX52" s="53"/>
      <c r="FY52" s="303"/>
      <c r="FZ52" s="304"/>
      <c r="GA52" s="147"/>
      <c r="GB52" s="147"/>
      <c r="GC52" s="302"/>
      <c r="GD52" s="302"/>
      <c r="GE52" s="302"/>
      <c r="GF52" s="302"/>
      <c r="GG52" s="302"/>
      <c r="GH52" s="302"/>
      <c r="GI52" s="302"/>
      <c r="GJ52" s="302"/>
      <c r="GK52" s="53"/>
      <c r="GL52" s="303"/>
      <c r="GM52" s="304"/>
      <c r="GN52" s="147"/>
      <c r="GO52" s="147"/>
      <c r="GP52" s="304"/>
      <c r="GQ52" s="302"/>
      <c r="GR52" s="302"/>
      <c r="GS52" s="302"/>
      <c r="GT52" s="302"/>
      <c r="GU52" s="302"/>
      <c r="GV52" s="302"/>
      <c r="GW52" s="302"/>
      <c r="GX52" s="53"/>
      <c r="GY52" s="303"/>
      <c r="GZ52" s="304"/>
      <c r="HA52" s="147"/>
      <c r="HB52" s="147"/>
      <c r="HC52" s="302"/>
      <c r="HD52" s="302"/>
      <c r="HE52" s="302"/>
      <c r="HF52" s="302"/>
      <c r="HG52" s="302"/>
      <c r="HH52" s="302"/>
      <c r="HI52" s="302"/>
      <c r="HJ52" s="302"/>
      <c r="HK52" s="53"/>
      <c r="HL52" s="303"/>
      <c r="HM52" s="304"/>
      <c r="HN52" s="147"/>
      <c r="HO52" s="147"/>
      <c r="HP52" s="302"/>
      <c r="HQ52" s="302"/>
      <c r="HR52" s="304"/>
      <c r="HS52" s="302"/>
      <c r="HT52" s="302"/>
      <c r="HU52" s="302"/>
      <c r="HV52" s="302"/>
      <c r="HW52" s="302"/>
      <c r="HX52" s="53"/>
      <c r="HY52" s="302"/>
      <c r="HZ52" s="304"/>
      <c r="IA52" s="147"/>
      <c r="IB52" s="147"/>
      <c r="IC52" s="302"/>
      <c r="ID52" s="302"/>
      <c r="IE52" s="302"/>
      <c r="IF52" s="302"/>
      <c r="IG52" s="302"/>
      <c r="IH52" s="302"/>
      <c r="II52" s="302"/>
      <c r="IJ52" s="302"/>
      <c r="IK52" s="53"/>
      <c r="IL52" s="303"/>
      <c r="IM52" s="304"/>
      <c r="IN52" s="147"/>
      <c r="IO52" s="147"/>
      <c r="IP52" s="304"/>
      <c r="IQ52" s="302"/>
      <c r="IR52" s="302"/>
      <c r="IS52" s="302"/>
      <c r="IT52" s="302"/>
      <c r="IU52" s="302"/>
      <c r="IV52" s="302"/>
      <c r="IW52" s="302"/>
      <c r="IX52" s="53"/>
      <c r="IY52" s="303"/>
      <c r="IZ52" s="304"/>
      <c r="JA52" s="147"/>
      <c r="JB52" s="147"/>
      <c r="JC52" s="302"/>
      <c r="JD52" s="302"/>
      <c r="JE52" s="302"/>
      <c r="JF52" s="302"/>
      <c r="JG52" s="302"/>
      <c r="JH52" s="302"/>
      <c r="JI52" s="302"/>
      <c r="JJ52" s="302"/>
      <c r="JK52" s="53"/>
      <c r="JL52" s="6"/>
      <c r="JM52" s="77">
        <v>274614.33502519934</v>
      </c>
      <c r="JN52" s="77">
        <v>274614.33502519934</v>
      </c>
      <c r="JO52" s="77">
        <v>0</v>
      </c>
      <c r="JP52" s="77" t="s">
        <v>531</v>
      </c>
      <c r="JQ52" s="77">
        <v>0</v>
      </c>
      <c r="JR52" s="77">
        <v>0</v>
      </c>
      <c r="JS52" s="77">
        <v>24715.290152267939</v>
      </c>
      <c r="JU52" s="77">
        <v>0</v>
      </c>
      <c r="JV52" s="77">
        <v>0</v>
      </c>
      <c r="JW52" s="77">
        <v>240067.21814463605</v>
      </c>
      <c r="JX52" s="77">
        <v>240067.21814463605</v>
      </c>
      <c r="JZ52" s="147"/>
      <c r="KA52" s="147"/>
      <c r="KE52" s="347"/>
      <c r="KJ52" s="147"/>
      <c r="KK52" s="147"/>
      <c r="KO52" s="53"/>
    </row>
    <row r="53" spans="1:301" s="77" customFormat="1">
      <c r="A53">
        <v>28</v>
      </c>
      <c r="B53" s="19">
        <v>810875.19555823936</v>
      </c>
      <c r="C53" s="19">
        <v>240067.21814463605</v>
      </c>
      <c r="D53" s="273">
        <v>0</v>
      </c>
      <c r="E53" s="273">
        <v>0</v>
      </c>
      <c r="F53" s="291">
        <v>0</v>
      </c>
      <c r="G53" s="291">
        <v>0</v>
      </c>
      <c r="H53" s="19">
        <v>192053.77451570882</v>
      </c>
      <c r="I53" s="19">
        <v>48013.44362892722</v>
      </c>
      <c r="J53" s="53">
        <v>1</v>
      </c>
      <c r="K53" s="53">
        <v>1</v>
      </c>
      <c r="L53" s="79">
        <v>52347</v>
      </c>
      <c r="M53" s="111">
        <v>1.4855631207123086</v>
      </c>
      <c r="N53" s="19">
        <v>0</v>
      </c>
      <c r="O53" s="19">
        <v>0</v>
      </c>
      <c r="P53" s="77">
        <v>0</v>
      </c>
      <c r="Q53" s="77">
        <v>21606.049633017243</v>
      </c>
      <c r="R53" s="77">
        <v>0</v>
      </c>
      <c r="S53" s="77">
        <v>2500</v>
      </c>
      <c r="V53" s="77">
        <v>0</v>
      </c>
      <c r="W53" s="77">
        <v>0</v>
      </c>
      <c r="X53" s="77">
        <v>-21606.049633017243</v>
      </c>
      <c r="AA53" s="77">
        <v>0</v>
      </c>
      <c r="AB53" s="77">
        <v>0</v>
      </c>
      <c r="AC53" s="77">
        <v>0</v>
      </c>
      <c r="AD53" s="77">
        <v>0</v>
      </c>
      <c r="AE53" s="113">
        <v>3.2200000000000006E-2</v>
      </c>
      <c r="AF53" s="113">
        <v>0</v>
      </c>
      <c r="AG53" s="113">
        <v>0</v>
      </c>
      <c r="AH53" s="53">
        <v>0</v>
      </c>
      <c r="AI53" s="53">
        <v>0</v>
      </c>
      <c r="AJ53" s="77">
        <v>0</v>
      </c>
      <c r="AK53" s="77">
        <v>0</v>
      </c>
      <c r="AL53" s="77">
        <v>0</v>
      </c>
      <c r="AM53" s="77">
        <v>575000</v>
      </c>
      <c r="AN53" s="77">
        <v>0</v>
      </c>
      <c r="AO53" s="77">
        <v>0</v>
      </c>
      <c r="AP53" s="441">
        <v>0</v>
      </c>
      <c r="AQ53" s="73">
        <v>14256.117123501857</v>
      </c>
      <c r="AR53" s="73">
        <v>0</v>
      </c>
      <c r="AS53" s="73">
        <v>0</v>
      </c>
      <c r="AT53" s="73">
        <v>0</v>
      </c>
      <c r="AU53" s="73">
        <v>0</v>
      </c>
      <c r="AV53" s="77">
        <v>14256.117123501857</v>
      </c>
      <c r="AW53" s="77">
        <v>0</v>
      </c>
      <c r="AX53" s="77">
        <v>0</v>
      </c>
      <c r="AY53" s="77">
        <v>0</v>
      </c>
      <c r="AZ53" s="77">
        <v>0</v>
      </c>
      <c r="BA53" s="77">
        <v>0</v>
      </c>
      <c r="BB53" s="77">
        <v>14256.117123501857</v>
      </c>
      <c r="BC53" s="77">
        <v>1602</v>
      </c>
      <c r="BD53" s="77">
        <v>445</v>
      </c>
      <c r="BE53" s="77">
        <v>0</v>
      </c>
      <c r="BF53" s="77">
        <v>28973.684210526313</v>
      </c>
      <c r="BG53" s="77">
        <v>0</v>
      </c>
      <c r="BH53" s="77">
        <v>1602</v>
      </c>
      <c r="BI53" s="77">
        <v>0</v>
      </c>
      <c r="BJ53" s="77">
        <v>0</v>
      </c>
      <c r="BK53" s="77">
        <v>0</v>
      </c>
      <c r="BL53" s="77">
        <v>14256.117123501857</v>
      </c>
      <c r="BM53" s="77">
        <v>1602</v>
      </c>
      <c r="BN53" s="77">
        <v>445</v>
      </c>
      <c r="BO53" s="77">
        <v>0</v>
      </c>
      <c r="BP53" s="77">
        <v>28973.684210526313</v>
      </c>
      <c r="BQ53" s="77">
        <v>0</v>
      </c>
      <c r="BR53" s="77">
        <v>1602</v>
      </c>
      <c r="BS53" s="77">
        <v>0</v>
      </c>
      <c r="BT53" s="77">
        <v>0</v>
      </c>
      <c r="BU53" s="77">
        <v>0</v>
      </c>
      <c r="BV53" s="77">
        <v>-19303.203144363139</v>
      </c>
      <c r="BW53" s="77">
        <v>14261.268038723747</v>
      </c>
      <c r="BX53" s="89">
        <v>1.7587500662054056E-2</v>
      </c>
      <c r="BY53" s="44">
        <v>-8.4196327669606968E-2</v>
      </c>
      <c r="BZ53" s="77">
        <v>0</v>
      </c>
      <c r="CA53" s="77">
        <v>0</v>
      </c>
      <c r="CB53" s="77">
        <v>28137.369285870867</v>
      </c>
      <c r="CC53" s="77">
        <v>0</v>
      </c>
      <c r="CD53" s="77">
        <v>0</v>
      </c>
      <c r="CE53" s="89">
        <v>1.6816734999999999E-2</v>
      </c>
      <c r="CF53" s="77">
        <v>846742.51322998037</v>
      </c>
      <c r="CG53" s="77">
        <v>196657.96536725567</v>
      </c>
      <c r="CH53" s="77">
        <v>0</v>
      </c>
      <c r="CI53" s="74"/>
      <c r="CJ53" s="80"/>
      <c r="CK53" s="80"/>
      <c r="CL53" s="74"/>
      <c r="CM53" s="80"/>
      <c r="CN53" s="80"/>
      <c r="CO53" s="74"/>
      <c r="CQ53" s="77">
        <f t="shared" si="12"/>
        <v>0</v>
      </c>
      <c r="CR53" s="77">
        <f t="shared" si="15"/>
        <v>0</v>
      </c>
      <c r="CS53" s="77">
        <f t="shared" si="11"/>
        <v>21606.049633017243</v>
      </c>
      <c r="CT53" s="77">
        <f t="shared" si="13"/>
        <v>0</v>
      </c>
      <c r="CU53" s="77">
        <f t="shared" si="16"/>
        <v>0</v>
      </c>
      <c r="CW53" s="77">
        <f t="shared" si="14"/>
        <v>1050942.4137028754</v>
      </c>
      <c r="DA53" s="104">
        <v>1</v>
      </c>
      <c r="DB53" s="77">
        <v>192053.77451570882</v>
      </c>
      <c r="DC53" s="77">
        <v>350035.61460967519</v>
      </c>
      <c r="DD53" s="77">
        <v>0</v>
      </c>
      <c r="DE53" s="77">
        <v>17284.839706413793</v>
      </c>
      <c r="DF53" s="104"/>
      <c r="DK53" s="104"/>
      <c r="EF53" s="104">
        <v>1</v>
      </c>
      <c r="EG53" s="77">
        <v>48013.44362892722</v>
      </c>
      <c r="EH53" s="77">
        <v>87508.903652418798</v>
      </c>
      <c r="EI53" s="77">
        <v>0</v>
      </c>
      <c r="EJ53" s="77">
        <v>4321.2099266034493</v>
      </c>
      <c r="EK53" s="104"/>
      <c r="EP53" s="104"/>
      <c r="FK53" s="147"/>
      <c r="FM53" s="302"/>
      <c r="FN53" s="147"/>
      <c r="FO53" s="147"/>
      <c r="FP53" s="302"/>
      <c r="FQ53" s="302"/>
      <c r="FR53" s="302"/>
      <c r="FS53" s="302"/>
      <c r="FT53" s="302"/>
      <c r="FU53" s="302"/>
      <c r="FV53" s="302"/>
      <c r="FW53" s="302"/>
      <c r="FX53" s="53"/>
      <c r="FY53" s="303"/>
      <c r="FZ53" s="304"/>
      <c r="GA53" s="147"/>
      <c r="GB53" s="147"/>
      <c r="GC53" s="302"/>
      <c r="GD53" s="302"/>
      <c r="GE53" s="302"/>
      <c r="GF53" s="302"/>
      <c r="GG53" s="302"/>
      <c r="GH53" s="302"/>
      <c r="GI53" s="302"/>
      <c r="GJ53" s="302"/>
      <c r="GK53" s="53"/>
      <c r="GL53" s="303"/>
      <c r="GM53" s="304"/>
      <c r="GN53" s="147"/>
      <c r="GO53" s="147"/>
      <c r="GP53" s="304"/>
      <c r="GQ53" s="302"/>
      <c r="GR53" s="302"/>
      <c r="GS53" s="302"/>
      <c r="GT53" s="302"/>
      <c r="GU53" s="302"/>
      <c r="GV53" s="302"/>
      <c r="GW53" s="302"/>
      <c r="GX53" s="53"/>
      <c r="GY53" s="303"/>
      <c r="GZ53" s="304"/>
      <c r="HA53" s="147"/>
      <c r="HB53" s="147"/>
      <c r="HC53" s="302"/>
      <c r="HD53" s="302"/>
      <c r="HE53" s="302"/>
      <c r="HF53" s="302"/>
      <c r="HG53" s="302"/>
      <c r="HH53" s="302"/>
      <c r="HI53" s="302"/>
      <c r="HJ53" s="302"/>
      <c r="HK53" s="53"/>
      <c r="HL53" s="303"/>
      <c r="HM53" s="304"/>
      <c r="HN53" s="147"/>
      <c r="HO53" s="147"/>
      <c r="HP53" s="302"/>
      <c r="HQ53" s="302"/>
      <c r="HR53" s="304"/>
      <c r="HS53" s="302"/>
      <c r="HT53" s="302"/>
      <c r="HU53" s="302"/>
      <c r="HV53" s="302"/>
      <c r="HW53" s="302"/>
      <c r="HX53" s="53"/>
      <c r="HY53" s="302"/>
      <c r="HZ53" s="304"/>
      <c r="IA53" s="147"/>
      <c r="IB53" s="147"/>
      <c r="IC53" s="302"/>
      <c r="ID53" s="302"/>
      <c r="IE53" s="302"/>
      <c r="IF53" s="302"/>
      <c r="IG53" s="302"/>
      <c r="IH53" s="302"/>
      <c r="II53" s="302"/>
      <c r="IJ53" s="302"/>
      <c r="IK53" s="53"/>
      <c r="IL53" s="303"/>
      <c r="IM53" s="304"/>
      <c r="IN53" s="147"/>
      <c r="IO53" s="147"/>
      <c r="IP53" s="304"/>
      <c r="IQ53" s="302"/>
      <c r="IR53" s="302"/>
      <c r="IS53" s="302"/>
      <c r="IT53" s="302"/>
      <c r="IU53" s="302"/>
      <c r="IV53" s="302"/>
      <c r="IW53" s="302"/>
      <c r="IX53" s="53"/>
      <c r="IY53" s="303"/>
      <c r="IZ53" s="304"/>
      <c r="JA53" s="147"/>
      <c r="JB53" s="147"/>
      <c r="JC53" s="302"/>
      <c r="JD53" s="302"/>
      <c r="JE53" s="302"/>
      <c r="JF53" s="302"/>
      <c r="JG53" s="302"/>
      <c r="JH53" s="302"/>
      <c r="JI53" s="302"/>
      <c r="JJ53" s="302"/>
      <c r="JK53" s="53"/>
      <c r="JL53" s="6"/>
      <c r="JM53" s="77">
        <v>240067.21814463605</v>
      </c>
      <c r="JN53" s="77">
        <v>240067.21814463605</v>
      </c>
      <c r="JO53" s="77">
        <v>0</v>
      </c>
      <c r="JP53" s="77" t="s">
        <v>531</v>
      </c>
      <c r="JQ53" s="77">
        <v>0</v>
      </c>
      <c r="JR53" s="77">
        <v>0</v>
      </c>
      <c r="JS53" s="77">
        <v>21606.049633017243</v>
      </c>
      <c r="JU53" s="77">
        <v>0</v>
      </c>
      <c r="JV53" s="77">
        <v>0</v>
      </c>
      <c r="JW53" s="77">
        <v>196657.96536725567</v>
      </c>
      <c r="JX53" s="77">
        <v>196657.96536725567</v>
      </c>
      <c r="JZ53" s="147"/>
      <c r="KA53" s="147"/>
      <c r="KE53" s="347"/>
      <c r="KJ53" s="147"/>
      <c r="KK53" s="147"/>
      <c r="KO53" s="53"/>
    </row>
    <row r="54" spans="1:301" s="77" customFormat="1">
      <c r="A54">
        <v>29</v>
      </c>
      <c r="B54" s="19">
        <v>846742.51322998037</v>
      </c>
      <c r="C54" s="19">
        <v>196657.96536725567</v>
      </c>
      <c r="D54" s="273">
        <v>0</v>
      </c>
      <c r="E54" s="273">
        <v>0</v>
      </c>
      <c r="F54" s="291">
        <v>0</v>
      </c>
      <c r="G54" s="291">
        <v>0</v>
      </c>
      <c r="H54" s="19">
        <v>157326.37229380454</v>
      </c>
      <c r="I54" s="19">
        <v>39331.593073451142</v>
      </c>
      <c r="J54" s="53">
        <v>1</v>
      </c>
      <c r="K54" s="53">
        <v>1</v>
      </c>
      <c r="L54" s="79">
        <v>52713</v>
      </c>
      <c r="M54" s="111">
        <v>1.5105454420391002</v>
      </c>
      <c r="N54" s="19">
        <v>0</v>
      </c>
      <c r="O54" s="19">
        <v>0</v>
      </c>
      <c r="P54" s="77">
        <v>0</v>
      </c>
      <c r="Q54" s="77">
        <v>17699.21688305301</v>
      </c>
      <c r="R54" s="77">
        <v>0</v>
      </c>
      <c r="S54" s="77">
        <v>2500</v>
      </c>
      <c r="V54" s="77">
        <v>0</v>
      </c>
      <c r="W54" s="77">
        <v>0</v>
      </c>
      <c r="X54" s="77">
        <v>-17699.21688305301</v>
      </c>
      <c r="AA54" s="77">
        <v>0</v>
      </c>
      <c r="AB54" s="77">
        <v>0</v>
      </c>
      <c r="AC54" s="77">
        <v>0</v>
      </c>
      <c r="AD54" s="77">
        <v>0</v>
      </c>
      <c r="AE54" s="113">
        <v>3.0100000000000016E-2</v>
      </c>
      <c r="AF54" s="113">
        <v>0</v>
      </c>
      <c r="AG54" s="113">
        <v>0</v>
      </c>
      <c r="AH54" s="53">
        <v>0</v>
      </c>
      <c r="AI54" s="53">
        <v>0</v>
      </c>
      <c r="AJ54" s="77">
        <v>0</v>
      </c>
      <c r="AK54" s="77">
        <v>0</v>
      </c>
      <c r="AL54" s="77">
        <v>0</v>
      </c>
      <c r="AM54" s="77">
        <v>575000</v>
      </c>
      <c r="AN54" s="77">
        <v>0</v>
      </c>
      <c r="AO54" s="77">
        <v>0</v>
      </c>
      <c r="AP54" s="441">
        <v>0</v>
      </c>
      <c r="AQ54" s="73">
        <v>13946.151583245546</v>
      </c>
      <c r="AR54" s="73">
        <v>0</v>
      </c>
      <c r="AS54" s="73">
        <v>0</v>
      </c>
      <c r="AT54" s="73">
        <v>0</v>
      </c>
      <c r="AU54" s="73">
        <v>0</v>
      </c>
      <c r="AV54" s="77">
        <v>13946.151583245546</v>
      </c>
      <c r="AW54" s="77">
        <v>0</v>
      </c>
      <c r="AX54" s="77">
        <v>0</v>
      </c>
      <c r="AY54" s="77">
        <v>0</v>
      </c>
      <c r="AZ54" s="77">
        <v>0</v>
      </c>
      <c r="BA54" s="77">
        <v>0</v>
      </c>
      <c r="BB54" s="77">
        <v>13946.151583245546</v>
      </c>
      <c r="BC54" s="77">
        <v>1602</v>
      </c>
      <c r="BD54" s="77">
        <v>445</v>
      </c>
      <c r="BE54" s="77">
        <v>0</v>
      </c>
      <c r="BF54" s="77">
        <v>28973.684210526313</v>
      </c>
      <c r="BG54" s="77">
        <v>0</v>
      </c>
      <c r="BH54" s="77">
        <v>1602</v>
      </c>
      <c r="BI54" s="77">
        <v>0</v>
      </c>
      <c r="BJ54" s="77">
        <v>0</v>
      </c>
      <c r="BK54" s="77">
        <v>0</v>
      </c>
      <c r="BL54" s="77">
        <v>13946.151583245546</v>
      </c>
      <c r="BM54" s="77">
        <v>1602</v>
      </c>
      <c r="BN54" s="77">
        <v>445</v>
      </c>
      <c r="BO54" s="77">
        <v>0</v>
      </c>
      <c r="BP54" s="77">
        <v>28973.684210526313</v>
      </c>
      <c r="BQ54" s="77">
        <v>0</v>
      </c>
      <c r="BR54" s="77">
        <v>1602</v>
      </c>
      <c r="BS54" s="77">
        <v>0</v>
      </c>
      <c r="BT54" s="77">
        <v>0</v>
      </c>
      <c r="BU54" s="77">
        <v>0</v>
      </c>
      <c r="BV54" s="77">
        <v>-2101.2510170436303</v>
      </c>
      <c r="BW54" s="77">
        <v>8061.3166737980673</v>
      </c>
      <c r="BX54" s="89">
        <v>9.5203873052829291E-3</v>
      </c>
      <c r="BY54" s="44">
        <v>-1.1188272191075037E-2</v>
      </c>
      <c r="BZ54" s="77">
        <v>0</v>
      </c>
      <c r="CA54" s="77">
        <v>0</v>
      </c>
      <c r="CB54" s="77">
        <v>27603.805931297327</v>
      </c>
      <c r="CC54" s="77">
        <v>0</v>
      </c>
      <c r="CD54" s="77">
        <v>0</v>
      </c>
      <c r="CE54" s="89">
        <v>2.2861958000000002E-2</v>
      </c>
      <c r="CF54" s="77">
        <v>872503.04678683146</v>
      </c>
      <c r="CG54" s="77">
        <v>174357.49746715903</v>
      </c>
      <c r="CH54" s="77">
        <v>0</v>
      </c>
      <c r="CI54" s="74"/>
      <c r="CJ54" s="80"/>
      <c r="CK54" s="80"/>
      <c r="CL54" s="74"/>
      <c r="CM54" s="80"/>
      <c r="CN54" s="80"/>
      <c r="CO54" s="74"/>
      <c r="CQ54" s="77">
        <f t="shared" si="12"/>
        <v>0</v>
      </c>
      <c r="CR54" s="77">
        <f t="shared" si="15"/>
        <v>0</v>
      </c>
      <c r="CS54" s="77">
        <f t="shared" si="11"/>
        <v>17699.21688305301</v>
      </c>
      <c r="CT54" s="77">
        <f t="shared" si="13"/>
        <v>0</v>
      </c>
      <c r="CU54" s="77">
        <f t="shared" si="16"/>
        <v>0</v>
      </c>
      <c r="CW54" s="77">
        <f t="shared" si="14"/>
        <v>1043400.4785972361</v>
      </c>
      <c r="DA54" s="104">
        <v>1</v>
      </c>
      <c r="DB54" s="77">
        <v>157326.37229380454</v>
      </c>
      <c r="DC54" s="77">
        <v>344246.51223868306</v>
      </c>
      <c r="DD54" s="77">
        <v>0</v>
      </c>
      <c r="DE54" s="77">
        <v>14159.373506442407</v>
      </c>
      <c r="DF54" s="104"/>
      <c r="DK54" s="104"/>
      <c r="EF54" s="104">
        <v>1</v>
      </c>
      <c r="EG54" s="77">
        <v>39331.593073451142</v>
      </c>
      <c r="EH54" s="77">
        <v>86061.628059670766</v>
      </c>
      <c r="EI54" s="77">
        <v>0</v>
      </c>
      <c r="EJ54" s="77">
        <v>3539.8433766106027</v>
      </c>
      <c r="EK54" s="104"/>
      <c r="EP54" s="104"/>
      <c r="FK54" s="147"/>
      <c r="FM54" s="302"/>
      <c r="FN54" s="147"/>
      <c r="FO54" s="147"/>
      <c r="FP54" s="302"/>
      <c r="FQ54" s="302"/>
      <c r="FR54" s="302"/>
      <c r="FS54" s="302"/>
      <c r="FT54" s="302"/>
      <c r="FU54" s="302"/>
      <c r="FV54" s="302"/>
      <c r="FW54" s="302"/>
      <c r="FX54" s="53"/>
      <c r="FY54" s="303"/>
      <c r="FZ54" s="304"/>
      <c r="GA54" s="147"/>
      <c r="GB54" s="147"/>
      <c r="GC54" s="302"/>
      <c r="GD54" s="302"/>
      <c r="GE54" s="302"/>
      <c r="GF54" s="302"/>
      <c r="GG54" s="302"/>
      <c r="GH54" s="302"/>
      <c r="GI54" s="302"/>
      <c r="GJ54" s="302"/>
      <c r="GK54" s="53"/>
      <c r="GL54" s="303"/>
      <c r="GM54" s="304"/>
      <c r="GN54" s="147"/>
      <c r="GO54" s="147"/>
      <c r="GP54" s="304"/>
      <c r="GQ54" s="302"/>
      <c r="GR54" s="302"/>
      <c r="GS54" s="302"/>
      <c r="GT54" s="302"/>
      <c r="GU54" s="302"/>
      <c r="GV54" s="302"/>
      <c r="GW54" s="302"/>
      <c r="GX54" s="53"/>
      <c r="GY54" s="303"/>
      <c r="GZ54" s="304"/>
      <c r="HA54" s="147"/>
      <c r="HB54" s="147"/>
      <c r="HC54" s="302"/>
      <c r="HD54" s="302"/>
      <c r="HE54" s="302"/>
      <c r="HF54" s="302"/>
      <c r="HG54" s="302"/>
      <c r="HH54" s="302"/>
      <c r="HI54" s="302"/>
      <c r="HJ54" s="302"/>
      <c r="HK54" s="53"/>
      <c r="HL54" s="303"/>
      <c r="HM54" s="304"/>
      <c r="HN54" s="147"/>
      <c r="HO54" s="147"/>
      <c r="HP54" s="302"/>
      <c r="HQ54" s="302"/>
      <c r="HR54" s="304"/>
      <c r="HS54" s="302"/>
      <c r="HT54" s="302"/>
      <c r="HU54" s="302"/>
      <c r="HV54" s="302"/>
      <c r="HW54" s="302"/>
      <c r="HX54" s="53"/>
      <c r="HY54" s="302"/>
      <c r="HZ54" s="304"/>
      <c r="IA54" s="147"/>
      <c r="IB54" s="147"/>
      <c r="IC54" s="302"/>
      <c r="ID54" s="302"/>
      <c r="IE54" s="302"/>
      <c r="IF54" s="302"/>
      <c r="IG54" s="302"/>
      <c r="IH54" s="302"/>
      <c r="II54" s="302"/>
      <c r="IJ54" s="302"/>
      <c r="IK54" s="53"/>
      <c r="IL54" s="303"/>
      <c r="IM54" s="304"/>
      <c r="IN54" s="147"/>
      <c r="IO54" s="147"/>
      <c r="IP54" s="304"/>
      <c r="IQ54" s="302"/>
      <c r="IR54" s="302"/>
      <c r="IS54" s="302"/>
      <c r="IT54" s="302"/>
      <c r="IU54" s="302"/>
      <c r="IV54" s="302"/>
      <c r="IW54" s="302"/>
      <c r="IX54" s="53"/>
      <c r="IY54" s="303"/>
      <c r="IZ54" s="304"/>
      <c r="JA54" s="147"/>
      <c r="JB54" s="147"/>
      <c r="JC54" s="302"/>
      <c r="JD54" s="302"/>
      <c r="JE54" s="302"/>
      <c r="JF54" s="302"/>
      <c r="JG54" s="302"/>
      <c r="JH54" s="302"/>
      <c r="JI54" s="302"/>
      <c r="JJ54" s="302"/>
      <c r="JK54" s="53"/>
      <c r="JL54" s="6"/>
      <c r="JM54" s="77">
        <v>196657.96536725567</v>
      </c>
      <c r="JN54" s="77">
        <v>196657.96536725567</v>
      </c>
      <c r="JO54" s="77">
        <v>0</v>
      </c>
      <c r="JP54" s="77" t="s">
        <v>531</v>
      </c>
      <c r="JQ54" s="77">
        <v>0</v>
      </c>
      <c r="JR54" s="77">
        <v>0</v>
      </c>
      <c r="JS54" s="77">
        <v>17699.21688305301</v>
      </c>
      <c r="JU54" s="77">
        <v>0</v>
      </c>
      <c r="JV54" s="77">
        <v>0</v>
      </c>
      <c r="JW54" s="77">
        <v>174357.49746715903</v>
      </c>
      <c r="JX54" s="77">
        <v>174357.49746715903</v>
      </c>
      <c r="JZ54" s="147"/>
      <c r="KA54" s="147"/>
      <c r="KE54" s="347"/>
      <c r="KJ54" s="147"/>
      <c r="KK54" s="147"/>
      <c r="KO54" s="53"/>
    </row>
    <row r="55" spans="1:301" s="77" customFormat="1">
      <c r="A55">
        <v>30</v>
      </c>
      <c r="B55" s="19">
        <v>872503.04678683146</v>
      </c>
      <c r="C55" s="19">
        <v>174357.49746715903</v>
      </c>
      <c r="D55" s="273">
        <v>0</v>
      </c>
      <c r="E55" s="273">
        <v>0</v>
      </c>
      <c r="F55" s="291">
        <v>0</v>
      </c>
      <c r="G55" s="291">
        <v>0</v>
      </c>
      <c r="H55" s="19">
        <v>139485.99797372721</v>
      </c>
      <c r="I55" s="19">
        <v>34871.499493431809</v>
      </c>
      <c r="J55" s="53">
        <v>1</v>
      </c>
      <c r="K55" s="53">
        <v>1</v>
      </c>
      <c r="L55" s="79">
        <v>53078</v>
      </c>
      <c r="M55" s="111">
        <v>1.5450794684920897</v>
      </c>
      <c r="N55" s="19">
        <v>0</v>
      </c>
      <c r="O55" s="19">
        <v>0</v>
      </c>
      <c r="P55" s="77">
        <v>0</v>
      </c>
      <c r="Q55" s="77">
        <v>15692.174772044313</v>
      </c>
      <c r="R55" s="77">
        <v>0</v>
      </c>
      <c r="S55" s="77">
        <v>2500</v>
      </c>
      <c r="V55" s="77">
        <v>0</v>
      </c>
      <c r="W55" s="77">
        <v>0</v>
      </c>
      <c r="X55" s="77">
        <v>-15692.174772044313</v>
      </c>
      <c r="AA55" s="77">
        <v>0</v>
      </c>
      <c r="AB55" s="77">
        <v>0</v>
      </c>
      <c r="AC55" s="77">
        <v>0</v>
      </c>
      <c r="AD55" s="77">
        <v>0</v>
      </c>
      <c r="AE55" s="113">
        <v>1.6299999999999981E-2</v>
      </c>
      <c r="AF55" s="113">
        <v>0</v>
      </c>
      <c r="AG55" s="113">
        <v>0</v>
      </c>
      <c r="AH55" s="53">
        <v>0</v>
      </c>
      <c r="AI55" s="53">
        <v>0</v>
      </c>
      <c r="AJ55" s="77">
        <v>0</v>
      </c>
      <c r="AK55" s="77">
        <v>0</v>
      </c>
      <c r="AL55" s="77">
        <v>0</v>
      </c>
      <c r="AM55" s="77">
        <v>575000</v>
      </c>
      <c r="AN55" s="77">
        <v>0</v>
      </c>
      <c r="AO55" s="77">
        <v>0</v>
      </c>
      <c r="AP55" s="441">
        <v>0</v>
      </c>
      <c r="AQ55" s="73">
        <v>8275.281861224792</v>
      </c>
      <c r="AR55" s="73">
        <v>0</v>
      </c>
      <c r="AS55" s="73">
        <v>0</v>
      </c>
      <c r="AT55" s="73">
        <v>0</v>
      </c>
      <c r="AU55" s="73">
        <v>0</v>
      </c>
      <c r="AV55" s="77">
        <v>8275.281861224792</v>
      </c>
      <c r="AW55" s="77">
        <v>0</v>
      </c>
      <c r="AX55" s="77">
        <v>0</v>
      </c>
      <c r="AY55" s="77">
        <v>0</v>
      </c>
      <c r="AZ55" s="77">
        <v>0</v>
      </c>
      <c r="BA55" s="77">
        <v>0</v>
      </c>
      <c r="BB55" s="77">
        <v>8275.281861224792</v>
      </c>
      <c r="BC55" s="77">
        <v>1602</v>
      </c>
      <c r="BD55" s="77">
        <v>445</v>
      </c>
      <c r="BE55" s="77">
        <v>0</v>
      </c>
      <c r="BF55" s="77">
        <v>28973.684210526313</v>
      </c>
      <c r="BG55" s="77">
        <v>0</v>
      </c>
      <c r="BH55" s="77">
        <v>1602</v>
      </c>
      <c r="BI55" s="77">
        <v>0</v>
      </c>
      <c r="BJ55" s="77">
        <v>0</v>
      </c>
      <c r="BK55" s="77">
        <v>0</v>
      </c>
      <c r="BL55" s="77">
        <v>8275.281861224792</v>
      </c>
      <c r="BM55" s="77">
        <v>1602</v>
      </c>
      <c r="BN55" s="77">
        <v>445</v>
      </c>
      <c r="BO55" s="77">
        <v>0</v>
      </c>
      <c r="BP55" s="77">
        <v>28973.684210526313</v>
      </c>
      <c r="BQ55" s="77">
        <v>0</v>
      </c>
      <c r="BR55" s="77">
        <v>1602</v>
      </c>
      <c r="BS55" s="77">
        <v>0</v>
      </c>
      <c r="BT55" s="77">
        <v>0</v>
      </c>
      <c r="BU55" s="77">
        <v>0</v>
      </c>
      <c r="BV55" s="77">
        <v>-16573.293736378906</v>
      </c>
      <c r="BW55" s="77">
        <v>45788.444695989499</v>
      </c>
      <c r="BX55" s="89">
        <v>5.2479409515662656E-2</v>
      </c>
      <c r="BY55" s="44">
        <v>-9.9532480857036476E-2</v>
      </c>
      <c r="BZ55" s="77">
        <v>0</v>
      </c>
      <c r="CA55" s="77">
        <v>0</v>
      </c>
      <c r="CB55" s="77">
        <v>16403.057279592369</v>
      </c>
      <c r="CC55" s="77">
        <v>0</v>
      </c>
      <c r="CD55" s="77">
        <v>0</v>
      </c>
      <c r="CE55" s="89">
        <v>-3.2000065000000001E-2</v>
      </c>
      <c r="CF55" s="77">
        <v>933983.66625486524</v>
      </c>
      <c r="CG55" s="77">
        <v>139592.02895873581</v>
      </c>
      <c r="CH55" s="77">
        <v>0</v>
      </c>
      <c r="CI55" s="74"/>
      <c r="CJ55" s="80"/>
      <c r="CK55" s="80"/>
      <c r="CL55" s="74"/>
      <c r="CM55" s="80"/>
      <c r="CN55" s="80"/>
      <c r="CO55" s="74"/>
      <c r="CQ55" s="77">
        <f t="shared" si="12"/>
        <v>0</v>
      </c>
      <c r="CR55" s="77">
        <f t="shared" si="15"/>
        <v>0</v>
      </c>
      <c r="CS55" s="77">
        <f t="shared" si="11"/>
        <v>15692.174772044313</v>
      </c>
      <c r="CT55" s="77">
        <f t="shared" si="13"/>
        <v>0</v>
      </c>
      <c r="CU55" s="77">
        <f t="shared" si="16"/>
        <v>0</v>
      </c>
      <c r="CW55" s="77">
        <f t="shared" si="14"/>
        <v>1046860.5442539905</v>
      </c>
      <c r="DA55" s="104">
        <v>1</v>
      </c>
      <c r="DB55" s="77">
        <v>139485.99797372721</v>
      </c>
      <c r="DC55" s="77">
        <v>336552.26841341087</v>
      </c>
      <c r="DD55" s="77">
        <v>0</v>
      </c>
      <c r="DE55" s="77">
        <v>12553.739817635449</v>
      </c>
      <c r="DF55" s="104"/>
      <c r="DK55" s="104"/>
      <c r="EF55" s="104">
        <v>1</v>
      </c>
      <c r="EG55" s="77">
        <v>34871.499493431809</v>
      </c>
      <c r="EH55" s="77">
        <v>84138.067103352718</v>
      </c>
      <c r="EI55" s="77">
        <v>0</v>
      </c>
      <c r="EJ55" s="77">
        <v>3138.4349544088627</v>
      </c>
      <c r="EK55" s="104"/>
      <c r="EP55" s="104"/>
      <c r="FK55" s="147"/>
      <c r="FM55" s="302"/>
      <c r="FN55" s="147"/>
      <c r="FO55" s="147"/>
      <c r="FP55" s="302"/>
      <c r="FQ55" s="302"/>
      <c r="FR55" s="302"/>
      <c r="FS55" s="302"/>
      <c r="FT55" s="302"/>
      <c r="FU55" s="302"/>
      <c r="FV55" s="302"/>
      <c r="FW55" s="302"/>
      <c r="FX55" s="53"/>
      <c r="FY55" s="303"/>
      <c r="FZ55" s="304"/>
      <c r="GA55" s="147"/>
      <c r="GB55" s="147"/>
      <c r="GC55" s="302"/>
      <c r="GD55" s="302"/>
      <c r="GE55" s="302"/>
      <c r="GF55" s="302"/>
      <c r="GG55" s="302"/>
      <c r="GH55" s="302"/>
      <c r="GI55" s="302"/>
      <c r="GJ55" s="302"/>
      <c r="GK55" s="53"/>
      <c r="GL55" s="303"/>
      <c r="GM55" s="304"/>
      <c r="GN55" s="147"/>
      <c r="GO55" s="147"/>
      <c r="GP55" s="304"/>
      <c r="GQ55" s="302"/>
      <c r="GR55" s="302"/>
      <c r="GS55" s="302"/>
      <c r="GT55" s="302"/>
      <c r="GU55" s="302"/>
      <c r="GV55" s="302"/>
      <c r="GW55" s="302"/>
      <c r="GX55" s="53"/>
      <c r="GY55" s="303"/>
      <c r="GZ55" s="304"/>
      <c r="HA55" s="147"/>
      <c r="HB55" s="147"/>
      <c r="HC55" s="302"/>
      <c r="HD55" s="302"/>
      <c r="HE55" s="302"/>
      <c r="HF55" s="302"/>
      <c r="HG55" s="302"/>
      <c r="HH55" s="302"/>
      <c r="HI55" s="302"/>
      <c r="HJ55" s="302"/>
      <c r="HK55" s="53"/>
      <c r="HL55" s="303"/>
      <c r="HM55" s="304"/>
      <c r="HN55" s="147"/>
      <c r="HO55" s="147"/>
      <c r="HP55" s="302"/>
      <c r="HQ55" s="302"/>
      <c r="HR55" s="304"/>
      <c r="HS55" s="302"/>
      <c r="HT55" s="302"/>
      <c r="HU55" s="302"/>
      <c r="HV55" s="302"/>
      <c r="HW55" s="302"/>
      <c r="HX55" s="53"/>
      <c r="HY55" s="302"/>
      <c r="HZ55" s="304"/>
      <c r="IA55" s="147"/>
      <c r="IB55" s="147"/>
      <c r="IC55" s="302"/>
      <c r="ID55" s="302"/>
      <c r="IE55" s="302"/>
      <c r="IF55" s="302"/>
      <c r="IG55" s="302"/>
      <c r="IH55" s="302"/>
      <c r="II55" s="302"/>
      <c r="IJ55" s="302"/>
      <c r="IK55" s="53"/>
      <c r="IL55" s="303"/>
      <c r="IM55" s="304"/>
      <c r="IN55" s="147"/>
      <c r="IO55" s="147"/>
      <c r="IP55" s="304"/>
      <c r="IQ55" s="302"/>
      <c r="IR55" s="302"/>
      <c r="IS55" s="302"/>
      <c r="IT55" s="302"/>
      <c r="IU55" s="302"/>
      <c r="IV55" s="302"/>
      <c r="IW55" s="302"/>
      <c r="IX55" s="53"/>
      <c r="IY55" s="303"/>
      <c r="IZ55" s="304"/>
      <c r="JA55" s="147"/>
      <c r="JB55" s="147"/>
      <c r="JC55" s="302"/>
      <c r="JD55" s="302"/>
      <c r="JE55" s="302"/>
      <c r="JF55" s="302"/>
      <c r="JG55" s="302"/>
      <c r="JH55" s="302"/>
      <c r="JI55" s="302"/>
      <c r="JJ55" s="302"/>
      <c r="JK55" s="53"/>
      <c r="JL55" s="6"/>
      <c r="JM55" s="77">
        <v>174357.49746715903</v>
      </c>
      <c r="JN55" s="77">
        <v>174357.49746715903</v>
      </c>
      <c r="JO55" s="77">
        <v>0</v>
      </c>
      <c r="JP55" s="77" t="s">
        <v>531</v>
      </c>
      <c r="JQ55" s="77">
        <v>0</v>
      </c>
      <c r="JR55" s="77">
        <v>0</v>
      </c>
      <c r="JS55" s="77">
        <v>15692.174772044313</v>
      </c>
      <c r="JU55" s="77">
        <v>0</v>
      </c>
      <c r="JV55" s="77">
        <v>0</v>
      </c>
      <c r="JW55" s="77">
        <v>139592.02895873581</v>
      </c>
      <c r="JX55" s="77">
        <v>139592.02895873581</v>
      </c>
      <c r="JZ55" s="147"/>
      <c r="KA55" s="147"/>
      <c r="KE55" s="347"/>
      <c r="KJ55" s="147"/>
      <c r="KK55" s="147"/>
      <c r="KO55" s="53"/>
    </row>
    <row r="56" spans="1:301" s="77" customFormat="1">
      <c r="A56">
        <v>31</v>
      </c>
      <c r="B56" s="19">
        <v>933983.66625486524</v>
      </c>
      <c r="C56" s="19">
        <v>139592.02895873581</v>
      </c>
      <c r="D56" s="273">
        <v>0</v>
      </c>
      <c r="E56" s="273">
        <v>0</v>
      </c>
      <c r="F56" s="291">
        <v>0</v>
      </c>
      <c r="G56" s="291">
        <v>0</v>
      </c>
      <c r="H56" s="19">
        <v>111673.62316698865</v>
      </c>
      <c r="I56" s="19">
        <v>27918.405791747165</v>
      </c>
      <c r="J56" s="53">
        <v>1</v>
      </c>
      <c r="K56" s="53">
        <v>1</v>
      </c>
      <c r="L56" s="79">
        <v>53443</v>
      </c>
      <c r="M56" s="111">
        <v>1.4956368250701775</v>
      </c>
      <c r="N56" s="19">
        <v>0</v>
      </c>
      <c r="O56" s="19">
        <v>0</v>
      </c>
      <c r="P56" s="77">
        <v>0</v>
      </c>
      <c r="Q56" s="77">
        <v>15355.12318546094</v>
      </c>
      <c r="R56" s="77">
        <v>0</v>
      </c>
      <c r="S56" s="77">
        <v>2500</v>
      </c>
      <c r="V56" s="77">
        <v>0</v>
      </c>
      <c r="W56" s="77">
        <v>0</v>
      </c>
      <c r="X56" s="77">
        <v>-15355.12318546094</v>
      </c>
      <c r="AA56" s="77">
        <v>0</v>
      </c>
      <c r="AB56" s="77">
        <v>0</v>
      </c>
      <c r="AC56" s="77">
        <v>0</v>
      </c>
      <c r="AD56" s="77">
        <v>0</v>
      </c>
      <c r="AE56" s="113">
        <v>1.9500000000000073E-2</v>
      </c>
      <c r="AF56" s="113">
        <v>0</v>
      </c>
      <c r="AG56" s="113">
        <v>0</v>
      </c>
      <c r="AH56" s="53">
        <v>0</v>
      </c>
      <c r="AI56" s="53">
        <v>0</v>
      </c>
      <c r="AJ56" s="77">
        <v>0</v>
      </c>
      <c r="AK56" s="77">
        <v>0</v>
      </c>
      <c r="AL56" s="77">
        <v>0</v>
      </c>
      <c r="AM56" s="77">
        <v>575000</v>
      </c>
      <c r="AN56" s="77">
        <v>0</v>
      </c>
      <c r="AO56" s="77">
        <v>0</v>
      </c>
      <c r="AP56" s="441">
        <v>0</v>
      </c>
      <c r="AQ56" s="73">
        <v>10358.273506323563</v>
      </c>
      <c r="AR56" s="73">
        <v>0</v>
      </c>
      <c r="AS56" s="73">
        <v>0</v>
      </c>
      <c r="AT56" s="73">
        <v>0</v>
      </c>
      <c r="AU56" s="73">
        <v>0</v>
      </c>
      <c r="AV56" s="77">
        <v>10358.273506323563</v>
      </c>
      <c r="AW56" s="77">
        <v>0</v>
      </c>
      <c r="AX56" s="77">
        <v>0</v>
      </c>
      <c r="AY56" s="77">
        <v>0</v>
      </c>
      <c r="AZ56" s="77">
        <v>0</v>
      </c>
      <c r="BA56" s="77">
        <v>0</v>
      </c>
      <c r="BB56" s="77">
        <v>10358.273506323563</v>
      </c>
      <c r="BC56" s="77">
        <v>1602</v>
      </c>
      <c r="BD56" s="77">
        <v>445</v>
      </c>
      <c r="BE56" s="77">
        <v>0</v>
      </c>
      <c r="BF56" s="77">
        <v>28973.684210526313</v>
      </c>
      <c r="BG56" s="77">
        <v>0</v>
      </c>
      <c r="BH56" s="77">
        <v>1602</v>
      </c>
      <c r="BI56" s="77">
        <v>0</v>
      </c>
      <c r="BJ56" s="77">
        <v>0</v>
      </c>
      <c r="BK56" s="77">
        <v>0</v>
      </c>
      <c r="BL56" s="77">
        <v>10358.273506323563</v>
      </c>
      <c r="BM56" s="77">
        <v>1602</v>
      </c>
      <c r="BN56" s="77">
        <v>445</v>
      </c>
      <c r="BO56" s="77">
        <v>0</v>
      </c>
      <c r="BP56" s="77">
        <v>28973.684210526313</v>
      </c>
      <c r="BQ56" s="77">
        <v>0</v>
      </c>
      <c r="BR56" s="77">
        <v>1602</v>
      </c>
      <c r="BS56" s="77">
        <v>0</v>
      </c>
      <c r="BT56" s="77">
        <v>0</v>
      </c>
      <c r="BU56" s="77">
        <v>0</v>
      </c>
      <c r="BV56" s="77">
        <v>4447.5175706389873</v>
      </c>
      <c r="BW56" s="77">
        <v>11025.79431855984</v>
      </c>
      <c r="BX56" s="89">
        <v>1.1805125418061779E-2</v>
      </c>
      <c r="BY56" s="44">
        <v>3.3715161493993361E-2</v>
      </c>
      <c r="BZ56" s="77">
        <v>0</v>
      </c>
      <c r="CA56" s="77">
        <v>0</v>
      </c>
      <c r="CB56" s="77">
        <v>20547.640657607055</v>
      </c>
      <c r="CC56" s="77">
        <v>0</v>
      </c>
      <c r="CD56" s="77">
        <v>0</v>
      </c>
      <c r="CE56" s="89">
        <v>1.0075927E-2</v>
      </c>
      <c r="CF56" s="77">
        <v>960364.58375888597</v>
      </c>
      <c r="CG56" s="77">
        <v>126184.42334391388</v>
      </c>
      <c r="CH56" s="77">
        <v>0</v>
      </c>
      <c r="CI56" s="74"/>
      <c r="CJ56" s="80"/>
      <c r="CK56" s="112"/>
      <c r="CL56" s="74"/>
      <c r="CM56" s="80"/>
      <c r="CN56" s="80"/>
      <c r="CO56" s="74"/>
      <c r="CQ56" s="77">
        <f t="shared" si="12"/>
        <v>0</v>
      </c>
      <c r="CR56" s="77">
        <f t="shared" si="15"/>
        <v>0</v>
      </c>
      <c r="CS56" s="77">
        <f t="shared" si="11"/>
        <v>15355.12318546094</v>
      </c>
      <c r="CT56" s="77">
        <f t="shared" si="13"/>
        <v>0</v>
      </c>
      <c r="CU56" s="77">
        <f t="shared" si="16"/>
        <v>0</v>
      </c>
      <c r="CW56" s="77">
        <f t="shared" si="14"/>
        <v>1073575.695213601</v>
      </c>
      <c r="DA56" s="104">
        <v>1</v>
      </c>
      <c r="DB56" s="77">
        <v>111673.62316698865</v>
      </c>
      <c r="DC56" s="77">
        <v>347677.9865831405</v>
      </c>
      <c r="DD56" s="77">
        <v>0</v>
      </c>
      <c r="DE56" s="77">
        <v>12284.098548368751</v>
      </c>
      <c r="DF56" s="104"/>
      <c r="DK56" s="104"/>
      <c r="EF56" s="104">
        <v>1</v>
      </c>
      <c r="EG56" s="77">
        <v>27918.405791747165</v>
      </c>
      <c r="EH56" s="77">
        <v>86919.496645785126</v>
      </c>
      <c r="EI56" s="77">
        <v>0</v>
      </c>
      <c r="EJ56" s="77">
        <v>3071.0246370921882</v>
      </c>
      <c r="EK56" s="104"/>
      <c r="EP56" s="104"/>
      <c r="FK56" s="147"/>
      <c r="FM56" s="302"/>
      <c r="FN56" s="147"/>
      <c r="FO56" s="147"/>
      <c r="FP56" s="302"/>
      <c r="FQ56" s="302"/>
      <c r="FR56" s="302"/>
      <c r="FS56" s="302"/>
      <c r="FT56" s="302"/>
      <c r="FU56" s="302"/>
      <c r="FV56" s="302"/>
      <c r="FW56" s="302"/>
      <c r="FX56" s="53"/>
      <c r="FY56" s="303"/>
      <c r="FZ56" s="304"/>
      <c r="GA56" s="147"/>
      <c r="GB56" s="147"/>
      <c r="GC56" s="302"/>
      <c r="GD56" s="302"/>
      <c r="GE56" s="302"/>
      <c r="GF56" s="302"/>
      <c r="GG56" s="302"/>
      <c r="GH56" s="302"/>
      <c r="GI56" s="302"/>
      <c r="GJ56" s="302"/>
      <c r="GK56" s="53"/>
      <c r="GL56" s="303"/>
      <c r="GM56" s="304"/>
      <c r="GN56" s="147"/>
      <c r="GO56" s="147"/>
      <c r="GP56" s="304"/>
      <c r="GQ56" s="302"/>
      <c r="GR56" s="302"/>
      <c r="GS56" s="302"/>
      <c r="GT56" s="302"/>
      <c r="GU56" s="302"/>
      <c r="GV56" s="302"/>
      <c r="GW56" s="302"/>
      <c r="GX56" s="53"/>
      <c r="GY56" s="303"/>
      <c r="GZ56" s="304"/>
      <c r="HA56" s="147"/>
      <c r="HB56" s="147"/>
      <c r="HC56" s="302"/>
      <c r="HD56" s="302"/>
      <c r="HE56" s="302"/>
      <c r="HF56" s="302"/>
      <c r="HG56" s="302"/>
      <c r="HH56" s="302"/>
      <c r="HI56" s="302"/>
      <c r="HJ56" s="302"/>
      <c r="HK56" s="53"/>
      <c r="HL56" s="303"/>
      <c r="HM56" s="304"/>
      <c r="HN56" s="147"/>
      <c r="HO56" s="147"/>
      <c r="HP56" s="302"/>
      <c r="HQ56" s="302"/>
      <c r="HR56" s="304"/>
      <c r="HS56" s="302"/>
      <c r="HT56" s="302"/>
      <c r="HU56" s="302"/>
      <c r="HV56" s="302"/>
      <c r="HW56" s="302"/>
      <c r="HX56" s="53"/>
      <c r="HY56" s="302"/>
      <c r="HZ56" s="304"/>
      <c r="IA56" s="147"/>
      <c r="IB56" s="147"/>
      <c r="IC56" s="302"/>
      <c r="ID56" s="302"/>
      <c r="IE56" s="302"/>
      <c r="IF56" s="302"/>
      <c r="IG56" s="302"/>
      <c r="IH56" s="302"/>
      <c r="II56" s="302"/>
      <c r="IJ56" s="302"/>
      <c r="IK56" s="53"/>
      <c r="IL56" s="303"/>
      <c r="IM56" s="304"/>
      <c r="IN56" s="147"/>
      <c r="IO56" s="147"/>
      <c r="IP56" s="304"/>
      <c r="IQ56" s="302"/>
      <c r="IR56" s="302"/>
      <c r="IS56" s="302"/>
      <c r="IT56" s="302"/>
      <c r="IU56" s="302"/>
      <c r="IV56" s="302"/>
      <c r="IW56" s="302"/>
      <c r="IX56" s="53"/>
      <c r="IY56" s="303"/>
      <c r="IZ56" s="304"/>
      <c r="JA56" s="147"/>
      <c r="JB56" s="147"/>
      <c r="JC56" s="302"/>
      <c r="JD56" s="302"/>
      <c r="JE56" s="302"/>
      <c r="JF56" s="302"/>
      <c r="JG56" s="302"/>
      <c r="JH56" s="302"/>
      <c r="JI56" s="302"/>
      <c r="JJ56" s="302"/>
      <c r="JK56" s="53"/>
      <c r="JL56" s="6"/>
      <c r="JM56" s="413">
        <v>139592.02895873581</v>
      </c>
      <c r="JN56" s="413">
        <v>139592.02895873581</v>
      </c>
      <c r="JO56" s="413">
        <v>0</v>
      </c>
      <c r="JP56" s="77" t="s">
        <v>531</v>
      </c>
      <c r="JQ56" s="77">
        <v>0</v>
      </c>
      <c r="JR56" s="77">
        <v>0</v>
      </c>
      <c r="JS56" s="77">
        <v>15355.12318546094</v>
      </c>
      <c r="JU56" s="77">
        <v>0</v>
      </c>
      <c r="JV56" s="77">
        <v>0</v>
      </c>
      <c r="JW56" s="77">
        <v>126184.42334391388</v>
      </c>
      <c r="JX56" s="77">
        <v>126184.42334391388</v>
      </c>
      <c r="JZ56" s="147"/>
      <c r="KA56" s="147"/>
      <c r="KE56" s="347"/>
      <c r="KJ56" s="147"/>
      <c r="KK56" s="147"/>
      <c r="KO56" s="53"/>
    </row>
    <row r="57" spans="1:301" s="77" customFormat="1">
      <c r="A57">
        <v>32</v>
      </c>
      <c r="B57" s="19">
        <v>960364.58375888597</v>
      </c>
      <c r="C57" s="19">
        <v>126184.42334391388</v>
      </c>
      <c r="D57" s="273">
        <v>0</v>
      </c>
      <c r="E57" s="273">
        <v>0</v>
      </c>
      <c r="F57" s="291">
        <v>0</v>
      </c>
      <c r="G57" s="291">
        <v>0</v>
      </c>
      <c r="H57" s="19">
        <v>100947.5386751311</v>
      </c>
      <c r="I57" s="19">
        <v>25236.884668782779</v>
      </c>
      <c r="J57" s="53">
        <v>1</v>
      </c>
      <c r="K57" s="53">
        <v>1</v>
      </c>
      <c r="L57" s="79">
        <v>53808</v>
      </c>
      <c r="M57" s="111">
        <v>1.5107067525380962</v>
      </c>
      <c r="N57" s="19">
        <v>0</v>
      </c>
      <c r="O57" s="19">
        <v>0</v>
      </c>
      <c r="P57" s="77">
        <v>0</v>
      </c>
      <c r="Q57" s="77">
        <v>13880.286567830526</v>
      </c>
      <c r="R57" s="77">
        <v>0</v>
      </c>
      <c r="S57" s="77">
        <v>2500</v>
      </c>
      <c r="U57" s="77">
        <v>0</v>
      </c>
      <c r="V57" s="77">
        <v>0</v>
      </c>
      <c r="W57" s="77">
        <v>0</v>
      </c>
      <c r="X57" s="77">
        <v>-13880.286567830526</v>
      </c>
      <c r="AA57" s="77">
        <v>0</v>
      </c>
      <c r="AB57" s="77">
        <v>0</v>
      </c>
      <c r="AC57" s="77">
        <v>0</v>
      </c>
      <c r="AD57" s="77">
        <v>0</v>
      </c>
      <c r="AE57" s="113">
        <v>3.3700000000000063E-2</v>
      </c>
      <c r="AF57" s="113">
        <v>0</v>
      </c>
      <c r="AG57" s="113">
        <v>0</v>
      </c>
      <c r="AH57" s="53">
        <v>0</v>
      </c>
      <c r="AI57" s="53">
        <v>0</v>
      </c>
      <c r="AJ57" s="77">
        <v>0</v>
      </c>
      <c r="AK57" s="77">
        <v>0</v>
      </c>
      <c r="AL57" s="77">
        <v>0</v>
      </c>
      <c r="AM57" s="77">
        <v>575000</v>
      </c>
      <c r="AN57" s="77">
        <v>0</v>
      </c>
      <c r="AO57" s="77">
        <v>0</v>
      </c>
      <c r="AP57" s="441">
        <v>0</v>
      </c>
      <c r="AQ57" s="73">
        <v>17508.215559474706</v>
      </c>
      <c r="AR57" s="73">
        <v>0</v>
      </c>
      <c r="AS57" s="73">
        <v>0</v>
      </c>
      <c r="AT57" s="73">
        <v>0</v>
      </c>
      <c r="AU57" s="73">
        <v>0</v>
      </c>
      <c r="AV57" s="77">
        <v>17508.215559474706</v>
      </c>
      <c r="AW57" s="77">
        <v>0</v>
      </c>
      <c r="AX57" s="77">
        <v>0</v>
      </c>
      <c r="AY57" s="77">
        <v>0</v>
      </c>
      <c r="AZ57" s="77">
        <v>0</v>
      </c>
      <c r="BA57" s="77">
        <v>0</v>
      </c>
      <c r="BB57" s="77">
        <v>17508.215559474706</v>
      </c>
      <c r="BC57" s="77">
        <v>1602</v>
      </c>
      <c r="BD57" s="77">
        <v>445</v>
      </c>
      <c r="BE57" s="77">
        <v>0</v>
      </c>
      <c r="BF57" s="77">
        <v>28973.684210526313</v>
      </c>
      <c r="BG57" s="77">
        <v>0</v>
      </c>
      <c r="BH57" s="77">
        <v>1602</v>
      </c>
      <c r="BI57" s="77">
        <v>0</v>
      </c>
      <c r="BJ57" s="77">
        <v>0</v>
      </c>
      <c r="BK57" s="77">
        <v>0</v>
      </c>
      <c r="BL57" s="77">
        <v>17508.215559474706</v>
      </c>
      <c r="BM57" s="77">
        <v>1602</v>
      </c>
      <c r="BN57" s="77">
        <v>445</v>
      </c>
      <c r="BO57" s="77">
        <v>0</v>
      </c>
      <c r="BP57" s="77">
        <v>28973.684210526313</v>
      </c>
      <c r="BQ57" s="77">
        <v>0</v>
      </c>
      <c r="BR57" s="77">
        <v>1602</v>
      </c>
      <c r="BS57" s="77">
        <v>0</v>
      </c>
      <c r="BT57" s="77">
        <v>0</v>
      </c>
      <c r="BU57" s="77">
        <v>0</v>
      </c>
      <c r="BV57" s="77">
        <v>3266.4886188729433</v>
      </c>
      <c r="BW57" s="77">
        <v>10867.98559865668</v>
      </c>
      <c r="BX57" s="89">
        <v>1.1316520603164237E-2</v>
      </c>
      <c r="BY57" s="44">
        <v>2.7393252047220935E-2</v>
      </c>
      <c r="BZ57" s="77">
        <v>0</v>
      </c>
      <c r="CA57" s="77">
        <v>0</v>
      </c>
      <c r="CB57" s="77">
        <v>34765.197932071678</v>
      </c>
      <c r="CC57" s="77">
        <v>0</v>
      </c>
      <c r="CD57" s="77">
        <v>0</v>
      </c>
      <c r="CE57" s="89">
        <v>2.4605036E-2</v>
      </c>
      <c r="CF57" s="77">
        <v>985112.85592537315</v>
      </c>
      <c r="CG57" s="77">
        <v>113070.6253949563</v>
      </c>
      <c r="CH57" s="77">
        <v>0</v>
      </c>
      <c r="CI57" s="74"/>
      <c r="CJ57" s="80"/>
      <c r="CK57" s="112"/>
      <c r="CL57" s="74">
        <v>92.483606557377044</v>
      </c>
      <c r="CM57" s="80">
        <v>0.13173401616358868</v>
      </c>
      <c r="CN57" s="80">
        <v>0.115</v>
      </c>
      <c r="CO57" s="74">
        <v>0</v>
      </c>
      <c r="CQ57" s="77">
        <f t="shared" si="12"/>
        <v>0</v>
      </c>
      <c r="CR57" s="77">
        <f t="shared" si="15"/>
        <v>0</v>
      </c>
      <c r="CS57" s="77">
        <f t="shared" si="11"/>
        <v>13880.286567830526</v>
      </c>
      <c r="CT57" s="77">
        <f t="shared" si="13"/>
        <v>0</v>
      </c>
      <c r="CU57" s="77">
        <f t="shared" si="16"/>
        <v>0</v>
      </c>
      <c r="CW57" s="77">
        <f t="shared" si="14"/>
        <v>1086549.0071027998</v>
      </c>
      <c r="DA57" s="104">
        <v>1</v>
      </c>
      <c r="DB57" s="77">
        <v>100947.5386751311</v>
      </c>
      <c r="DC57" s="77">
        <v>344209.75422686274</v>
      </c>
      <c r="DD57" s="77">
        <v>0</v>
      </c>
      <c r="DE57" s="77">
        <v>11104.229254264421</v>
      </c>
      <c r="DF57" s="104"/>
      <c r="DK57" s="104"/>
      <c r="EF57" s="104">
        <v>1</v>
      </c>
      <c r="EG57" s="77">
        <v>25236.884668782779</v>
      </c>
      <c r="EH57" s="77">
        <v>86052.438556715686</v>
      </c>
      <c r="EI57" s="77">
        <v>0</v>
      </c>
      <c r="EJ57" s="77">
        <v>2776.0573135661057</v>
      </c>
      <c r="EK57" s="104"/>
      <c r="EP57" s="104"/>
      <c r="FK57" s="147"/>
      <c r="FM57" s="302"/>
      <c r="FN57" s="147"/>
      <c r="FO57" s="147"/>
      <c r="FP57" s="302"/>
      <c r="FQ57" s="302"/>
      <c r="FR57" s="302"/>
      <c r="FS57" s="302"/>
      <c r="FT57" s="302"/>
      <c r="FU57" s="302"/>
      <c r="FV57" s="302"/>
      <c r="FW57" s="302"/>
      <c r="FX57" s="53"/>
      <c r="FY57" s="303"/>
      <c r="FZ57" s="304"/>
      <c r="GA57" s="147"/>
      <c r="GB57" s="147"/>
      <c r="GC57" s="302"/>
      <c r="GD57" s="302"/>
      <c r="GE57" s="302"/>
      <c r="GF57" s="302"/>
      <c r="GG57" s="302"/>
      <c r="GH57" s="302"/>
      <c r="GI57" s="302"/>
      <c r="GJ57" s="302"/>
      <c r="GK57" s="53"/>
      <c r="GL57" s="303"/>
      <c r="GM57" s="304"/>
      <c r="GN57" s="147"/>
      <c r="GO57" s="147"/>
      <c r="GP57" s="304"/>
      <c r="GQ57" s="302"/>
      <c r="GR57" s="302"/>
      <c r="GS57" s="302"/>
      <c r="GT57" s="302"/>
      <c r="GU57" s="302"/>
      <c r="GV57" s="302"/>
      <c r="GW57" s="302"/>
      <c r="GX57" s="53"/>
      <c r="GY57" s="303"/>
      <c r="GZ57" s="304"/>
      <c r="HA57" s="147"/>
      <c r="HB57" s="147"/>
      <c r="HC57" s="302"/>
      <c r="HD57" s="302"/>
      <c r="HE57" s="302"/>
      <c r="HF57" s="302"/>
      <c r="HG57" s="302"/>
      <c r="HH57" s="302"/>
      <c r="HI57" s="302"/>
      <c r="HJ57" s="302"/>
      <c r="HK57" s="53"/>
      <c r="HL57" s="303"/>
      <c r="HM57" s="304"/>
      <c r="HN57" s="147"/>
      <c r="HO57" s="147"/>
      <c r="HP57" s="302"/>
      <c r="HQ57" s="302"/>
      <c r="HR57" s="304"/>
      <c r="HS57" s="302"/>
      <c r="HT57" s="302"/>
      <c r="HU57" s="302"/>
      <c r="HV57" s="302"/>
      <c r="HW57" s="302"/>
      <c r="HX57" s="53"/>
      <c r="HY57" s="302"/>
      <c r="HZ57" s="304"/>
      <c r="IA57" s="147"/>
      <c r="IB57" s="147"/>
      <c r="IC57" s="302"/>
      <c r="ID57" s="302"/>
      <c r="IE57" s="302"/>
      <c r="IF57" s="302"/>
      <c r="IG57" s="302"/>
      <c r="IH57" s="302"/>
      <c r="II57" s="302"/>
      <c r="IJ57" s="302"/>
      <c r="IK57" s="53"/>
      <c r="IL57" s="303"/>
      <c r="IM57" s="304"/>
      <c r="IN57" s="147"/>
      <c r="IO57" s="147"/>
      <c r="IP57" s="304"/>
      <c r="IQ57" s="302"/>
      <c r="IR57" s="302"/>
      <c r="IS57" s="302"/>
      <c r="IT57" s="302"/>
      <c r="IU57" s="302"/>
      <c r="IV57" s="302"/>
      <c r="IW57" s="302"/>
      <c r="IX57" s="53"/>
      <c r="IY57" s="303"/>
      <c r="IZ57" s="304"/>
      <c r="JA57" s="147"/>
      <c r="JB57" s="147"/>
      <c r="JC57" s="302"/>
      <c r="JD57" s="302"/>
      <c r="JE57" s="302"/>
      <c r="JF57" s="302"/>
      <c r="JG57" s="302"/>
      <c r="JH57" s="302"/>
      <c r="JI57" s="302"/>
      <c r="JJ57" s="302"/>
      <c r="JK57" s="53"/>
      <c r="JL57" s="6"/>
      <c r="JM57" s="413">
        <v>126184.42334391388</v>
      </c>
      <c r="JN57" s="413">
        <v>126184.42334391388</v>
      </c>
      <c r="JO57" s="413">
        <v>0</v>
      </c>
      <c r="JP57" s="77" t="s">
        <v>531</v>
      </c>
      <c r="JQ57" s="77">
        <v>0</v>
      </c>
      <c r="JR57" s="77">
        <v>0</v>
      </c>
      <c r="JS57" s="77">
        <v>13880.286567830526</v>
      </c>
      <c r="JU57" s="77">
        <v>0</v>
      </c>
      <c r="JV57" s="77">
        <v>0</v>
      </c>
      <c r="JW57" s="77">
        <v>113070.6253949563</v>
      </c>
      <c r="JX57" s="77">
        <v>113070.6253949563</v>
      </c>
      <c r="JZ57" s="147"/>
      <c r="KA57" s="147"/>
      <c r="KE57" s="347"/>
      <c r="KJ57" s="147"/>
      <c r="KK57" s="147"/>
      <c r="KO57" s="53"/>
    </row>
    <row r="58" spans="1:301" s="77" customFormat="1">
      <c r="A58">
        <v>33</v>
      </c>
      <c r="B58" s="19">
        <v>985112.85592537315</v>
      </c>
      <c r="C58" s="19">
        <v>113070.6253949563</v>
      </c>
      <c r="D58" s="273">
        <v>0</v>
      </c>
      <c r="E58" s="273">
        <v>0</v>
      </c>
      <c r="F58" s="291">
        <v>0</v>
      </c>
      <c r="G58" s="291">
        <v>0</v>
      </c>
      <c r="H58" s="19">
        <v>113070.6253949563</v>
      </c>
      <c r="I58" s="19">
        <v>0</v>
      </c>
      <c r="J58" s="53">
        <v>2</v>
      </c>
      <c r="K58" s="53">
        <v>0</v>
      </c>
      <c r="L58" s="79">
        <v>54174</v>
      </c>
      <c r="M58" s="111">
        <v>1.5478777465697393</v>
      </c>
      <c r="N58" s="19">
        <v>0</v>
      </c>
      <c r="O58" s="19">
        <v>0</v>
      </c>
      <c r="P58" s="77">
        <v>0</v>
      </c>
      <c r="Q58" s="77">
        <v>12437.768793445193</v>
      </c>
      <c r="R58" s="77">
        <v>0</v>
      </c>
      <c r="S58" s="77">
        <v>2500</v>
      </c>
      <c r="T58" s="77">
        <v>0</v>
      </c>
      <c r="V58" s="77">
        <v>0</v>
      </c>
      <c r="W58" s="77">
        <v>0</v>
      </c>
      <c r="X58" s="77">
        <v>-12437.768793445193</v>
      </c>
      <c r="AA58" s="77">
        <v>0</v>
      </c>
      <c r="AB58" s="77">
        <v>0</v>
      </c>
      <c r="AC58" s="77">
        <v>0</v>
      </c>
      <c r="AD58" s="77">
        <v>0</v>
      </c>
      <c r="AE58" s="113">
        <v>2.5100000000000122E-2</v>
      </c>
      <c r="AF58" s="113">
        <v>0</v>
      </c>
      <c r="AG58" s="113">
        <v>0</v>
      </c>
      <c r="AH58" s="53">
        <v>0</v>
      </c>
      <c r="AI58" s="53">
        <v>0</v>
      </c>
      <c r="AJ58" s="77">
        <v>0</v>
      </c>
      <c r="AK58" s="77">
        <v>0</v>
      </c>
      <c r="AL58" s="77">
        <v>0</v>
      </c>
      <c r="AM58" s="77">
        <v>450000</v>
      </c>
      <c r="AN58" s="77">
        <v>0</v>
      </c>
      <c r="AO58" s="77">
        <v>0</v>
      </c>
      <c r="AP58" s="441">
        <v>0</v>
      </c>
      <c r="AQ58" s="73">
        <v>27360.756032889913</v>
      </c>
      <c r="AR58" s="73">
        <v>-1740.5436462490834</v>
      </c>
      <c r="AS58" s="73">
        <v>0</v>
      </c>
      <c r="AT58" s="73">
        <v>0</v>
      </c>
      <c r="AU58" s="73">
        <v>0</v>
      </c>
      <c r="AV58" s="77">
        <v>0</v>
      </c>
      <c r="AW58" s="77">
        <v>0</v>
      </c>
      <c r="AX58" s="77">
        <v>0</v>
      </c>
      <c r="AY58" s="77">
        <v>0</v>
      </c>
      <c r="AZ58" s="77">
        <v>0</v>
      </c>
      <c r="BA58" s="77">
        <v>0</v>
      </c>
      <c r="BB58" s="77">
        <v>27360.756032889913</v>
      </c>
      <c r="BC58" s="77">
        <v>2230</v>
      </c>
      <c r="BD58" s="77">
        <v>445</v>
      </c>
      <c r="BE58" s="77">
        <v>0</v>
      </c>
      <c r="BF58" s="77">
        <v>32278.947368421053</v>
      </c>
      <c r="BG58" s="77">
        <v>0</v>
      </c>
      <c r="BH58" s="77">
        <v>2230</v>
      </c>
      <c r="BI58" s="77">
        <v>0</v>
      </c>
      <c r="BJ58" s="77">
        <v>0</v>
      </c>
      <c r="BK58" s="77">
        <v>0</v>
      </c>
      <c r="BL58" s="77">
        <v>0</v>
      </c>
      <c r="BM58" s="77">
        <v>0</v>
      </c>
      <c r="BN58" s="77">
        <v>0</v>
      </c>
      <c r="BO58" s="77">
        <v>0</v>
      </c>
      <c r="BP58" s="77">
        <v>0</v>
      </c>
      <c r="BQ58" s="77">
        <v>0</v>
      </c>
      <c r="BR58" s="77">
        <v>0</v>
      </c>
      <c r="BS58" s="77">
        <v>0</v>
      </c>
      <c r="BT58" s="77">
        <v>0</v>
      </c>
      <c r="BU58" s="77">
        <v>0</v>
      </c>
      <c r="BV58" s="77">
        <v>15648.485645504294</v>
      </c>
      <c r="BW58" s="77">
        <v>38983.436217760987</v>
      </c>
      <c r="BX58" s="89">
        <v>3.9572558599026308E-2</v>
      </c>
      <c r="BY58" s="44">
        <v>0.14645045087064112</v>
      </c>
      <c r="BZ58" s="77">
        <v>0</v>
      </c>
      <c r="CA58" s="77">
        <v>0</v>
      </c>
      <c r="CB58" s="77">
        <v>27189.114823540367</v>
      </c>
      <c r="CC58" s="77">
        <v>0</v>
      </c>
      <c r="CD58" s="77">
        <v>0</v>
      </c>
      <c r="CE58" s="89">
        <v>-1.1516808999999999E-2</v>
      </c>
      <c r="CF58" s="77">
        <v>1036534.0609365794</v>
      </c>
      <c r="CG58" s="77">
        <v>113781.34224701539</v>
      </c>
      <c r="CH58" s="77">
        <v>0</v>
      </c>
      <c r="CI58" s="74">
        <v>93.482191780821921</v>
      </c>
      <c r="CJ58" s="80">
        <v>0.18981144641876629</v>
      </c>
      <c r="CK58" s="112">
        <v>3.6600000000000001E-2</v>
      </c>
      <c r="CL58" s="74"/>
      <c r="CM58" s="80"/>
      <c r="CN58" s="80"/>
      <c r="CO58" s="74"/>
      <c r="CQ58" s="77">
        <f t="shared" si="12"/>
        <v>0</v>
      </c>
      <c r="CR58" s="77">
        <f t="shared" si="15"/>
        <v>0</v>
      </c>
      <c r="CS58" s="77">
        <f t="shared" si="11"/>
        <v>12437.768793445193</v>
      </c>
      <c r="CT58" s="77">
        <f t="shared" si="13"/>
        <v>0</v>
      </c>
      <c r="CU58" s="77">
        <f t="shared" si="16"/>
        <v>0</v>
      </c>
      <c r="CW58" s="77">
        <f t="shared" si="14"/>
        <v>1098183.4813203295</v>
      </c>
      <c r="DA58" s="104">
        <v>1</v>
      </c>
      <c r="DB58" s="77">
        <v>90456.500315965037</v>
      </c>
      <c r="DC58" s="77">
        <v>335943.84385483607</v>
      </c>
      <c r="DD58" s="77">
        <v>0</v>
      </c>
      <c r="DE58" s="77">
        <v>9950.2150347561546</v>
      </c>
      <c r="DF58" s="104">
        <v>1</v>
      </c>
      <c r="DG58" s="77">
        <v>22614.125078991259</v>
      </c>
      <c r="DH58" s="77">
        <v>83985.960963709018</v>
      </c>
      <c r="DI58" s="77">
        <v>0</v>
      </c>
      <c r="DJ58" s="77">
        <v>2487.5537586890387</v>
      </c>
      <c r="DK58" s="104"/>
      <c r="EF58" s="104"/>
      <c r="EK58" s="104"/>
      <c r="EP58" s="104"/>
      <c r="FK58" s="147"/>
      <c r="FM58" s="302"/>
      <c r="FN58" s="147"/>
      <c r="FO58" s="147"/>
      <c r="FP58" s="302"/>
      <c r="FQ58" s="302"/>
      <c r="FR58" s="302"/>
      <c r="FS58" s="302"/>
      <c r="FT58" s="302"/>
      <c r="FU58" s="302"/>
      <c r="FV58" s="302"/>
      <c r="FW58" s="302"/>
      <c r="FX58" s="53"/>
      <c r="FY58" s="303"/>
      <c r="FZ58" s="304"/>
      <c r="GA58" s="147"/>
      <c r="GB58" s="147"/>
      <c r="GC58" s="302"/>
      <c r="GD58" s="302"/>
      <c r="GE58" s="302"/>
      <c r="GF58" s="302"/>
      <c r="GG58" s="302"/>
      <c r="GH58" s="302"/>
      <c r="GI58" s="302"/>
      <c r="GJ58" s="302"/>
      <c r="GK58" s="53"/>
      <c r="GL58" s="303"/>
      <c r="GM58" s="304"/>
      <c r="GN58" s="147"/>
      <c r="GO58" s="147"/>
      <c r="GP58" s="304"/>
      <c r="GQ58" s="302"/>
      <c r="GR58" s="302"/>
      <c r="GS58" s="302"/>
      <c r="GT58" s="302"/>
      <c r="GU58" s="302"/>
      <c r="GV58" s="302"/>
      <c r="GW58" s="302"/>
      <c r="GX58" s="53"/>
      <c r="GY58" s="303"/>
      <c r="GZ58" s="304"/>
      <c r="HA58" s="147"/>
      <c r="HB58" s="147"/>
      <c r="HC58" s="302"/>
      <c r="HD58" s="302"/>
      <c r="HE58" s="302"/>
      <c r="HF58" s="302"/>
      <c r="HG58" s="302"/>
      <c r="HH58" s="302"/>
      <c r="HI58" s="302"/>
      <c r="HJ58" s="302"/>
      <c r="HK58" s="53"/>
      <c r="HL58" s="303"/>
      <c r="HM58" s="304"/>
      <c r="HN58" s="147"/>
      <c r="HO58" s="147"/>
      <c r="HP58" s="302"/>
      <c r="HQ58" s="302"/>
      <c r="HR58" s="304"/>
      <c r="HS58" s="302"/>
      <c r="HT58" s="302"/>
      <c r="HU58" s="302"/>
      <c r="HV58" s="302"/>
      <c r="HW58" s="302"/>
      <c r="HX58" s="53"/>
      <c r="HY58" s="302"/>
      <c r="HZ58" s="304"/>
      <c r="IA58" s="147"/>
      <c r="IB58" s="147"/>
      <c r="IC58" s="302"/>
      <c r="ID58" s="302"/>
      <c r="IE58" s="302"/>
      <c r="IF58" s="302"/>
      <c r="IG58" s="302"/>
      <c r="IH58" s="302"/>
      <c r="II58" s="302"/>
      <c r="IJ58" s="302"/>
      <c r="IK58" s="53"/>
      <c r="IL58" s="303"/>
      <c r="IM58" s="304"/>
      <c r="IN58" s="147"/>
      <c r="IO58" s="147"/>
      <c r="IP58" s="304"/>
      <c r="IQ58" s="302"/>
      <c r="IR58" s="302"/>
      <c r="IS58" s="302"/>
      <c r="IT58" s="302"/>
      <c r="IU58" s="302"/>
      <c r="IV58" s="302"/>
      <c r="IW58" s="302"/>
      <c r="IX58" s="53"/>
      <c r="IY58" s="303"/>
      <c r="IZ58" s="304"/>
      <c r="JA58" s="147"/>
      <c r="JB58" s="147"/>
      <c r="JC58" s="302"/>
      <c r="JD58" s="302"/>
      <c r="JE58" s="302"/>
      <c r="JF58" s="302"/>
      <c r="JG58" s="302"/>
      <c r="JH58" s="302"/>
      <c r="JI58" s="302"/>
      <c r="JJ58" s="302"/>
      <c r="JK58" s="53"/>
      <c r="JL58" s="6"/>
      <c r="JM58" s="413">
        <v>113070.6253949563</v>
      </c>
      <c r="JN58" s="413">
        <v>113070.6253949563</v>
      </c>
      <c r="JO58" s="413">
        <v>0</v>
      </c>
      <c r="JP58" s="77" t="s">
        <v>531</v>
      </c>
      <c r="JQ58" s="77">
        <v>0</v>
      </c>
      <c r="JR58" s="77">
        <v>0</v>
      </c>
      <c r="JS58" s="77">
        <v>12437.768793445193</v>
      </c>
      <c r="JU58" s="77">
        <v>0</v>
      </c>
      <c r="JV58" s="77">
        <v>0</v>
      </c>
      <c r="JW58" s="77">
        <v>113781.34224701539</v>
      </c>
      <c r="JX58" s="77">
        <v>113781.34224701539</v>
      </c>
      <c r="JZ58" s="147"/>
      <c r="KA58" s="147"/>
      <c r="KE58" s="347"/>
      <c r="KJ58" s="147"/>
      <c r="KK58" s="147"/>
      <c r="KO58" s="53"/>
    </row>
    <row r="59" spans="1:301" s="77" customFormat="1">
      <c r="A59">
        <v>34</v>
      </c>
      <c r="B59" s="19"/>
      <c r="C59" s="19"/>
      <c r="D59" s="273"/>
      <c r="E59" s="273"/>
      <c r="F59" s="291"/>
      <c r="G59" s="291"/>
      <c r="H59" s="19"/>
      <c r="I59" s="19"/>
      <c r="J59" s="53"/>
      <c r="K59" s="53"/>
      <c r="L59" s="79"/>
      <c r="M59" s="111"/>
      <c r="N59" s="19"/>
      <c r="O59" s="19"/>
      <c r="AE59" s="113"/>
      <c r="AF59" s="113"/>
      <c r="AG59" s="113"/>
      <c r="AH59" s="53"/>
      <c r="AI59" s="53"/>
      <c r="AQ59" s="73"/>
      <c r="AR59" s="73"/>
      <c r="AS59" s="73"/>
      <c r="AT59" s="73"/>
      <c r="AU59" s="73"/>
      <c r="BX59" s="89"/>
      <c r="BY59" s="44"/>
      <c r="CE59" s="89"/>
      <c r="CI59" s="74"/>
      <c r="CJ59" s="80"/>
      <c r="CK59" s="112"/>
      <c r="CL59" s="74"/>
      <c r="CM59" s="80"/>
      <c r="CN59" s="80"/>
      <c r="CO59" s="74"/>
      <c r="CQ59" s="77">
        <f t="shared" si="12"/>
        <v>0</v>
      </c>
      <c r="CR59" s="77">
        <f t="shared" si="15"/>
        <v>0</v>
      </c>
      <c r="CS59" s="77">
        <f t="shared" si="11"/>
        <v>0</v>
      </c>
      <c r="CT59" s="77">
        <f t="shared" si="13"/>
        <v>0</v>
      </c>
      <c r="CU59" s="77">
        <f t="shared" si="16"/>
        <v>0</v>
      </c>
      <c r="CW59" s="77">
        <f t="shared" si="14"/>
        <v>0</v>
      </c>
      <c r="DA59" s="104"/>
      <c r="DF59" s="104"/>
      <c r="DK59" s="104"/>
      <c r="EF59" s="104"/>
      <c r="EK59" s="104"/>
      <c r="EP59" s="104"/>
      <c r="FK59" s="147"/>
      <c r="FM59" s="302"/>
      <c r="FN59" s="147"/>
      <c r="FO59" s="147"/>
      <c r="FP59" s="302"/>
      <c r="FQ59" s="302"/>
      <c r="FR59" s="302"/>
      <c r="FS59" s="302"/>
      <c r="FT59" s="302"/>
      <c r="FU59" s="302"/>
      <c r="FV59" s="302"/>
      <c r="FW59" s="302"/>
      <c r="FX59" s="53"/>
      <c r="FY59" s="303"/>
      <c r="FZ59" s="304"/>
      <c r="GA59" s="147"/>
      <c r="GB59" s="147"/>
      <c r="GC59" s="302"/>
      <c r="GD59" s="302"/>
      <c r="GE59" s="302"/>
      <c r="GF59" s="302"/>
      <c r="GG59" s="302"/>
      <c r="GH59" s="302"/>
      <c r="GI59" s="302"/>
      <c r="GJ59" s="302"/>
      <c r="GK59" s="53"/>
      <c r="GL59" s="303"/>
      <c r="GM59" s="304"/>
      <c r="GN59" s="147"/>
      <c r="GO59" s="147"/>
      <c r="GP59" s="304"/>
      <c r="GQ59" s="302"/>
      <c r="GR59" s="302"/>
      <c r="GS59" s="302"/>
      <c r="GT59" s="302"/>
      <c r="GU59" s="302"/>
      <c r="GV59" s="302"/>
      <c r="GW59" s="302"/>
      <c r="GX59" s="53"/>
      <c r="GY59" s="303"/>
      <c r="GZ59" s="304"/>
      <c r="HA59" s="147"/>
      <c r="HB59" s="147"/>
      <c r="HC59" s="302"/>
      <c r="HD59" s="302"/>
      <c r="HE59" s="302"/>
      <c r="HF59" s="302"/>
      <c r="HG59" s="302"/>
      <c r="HH59" s="302"/>
      <c r="HI59" s="302"/>
      <c r="HJ59" s="302"/>
      <c r="HK59" s="53"/>
      <c r="HL59" s="303"/>
      <c r="HM59" s="304"/>
      <c r="HN59" s="147"/>
      <c r="HO59" s="147"/>
      <c r="HP59" s="302"/>
      <c r="HQ59" s="302"/>
      <c r="HR59" s="304"/>
      <c r="HS59" s="302"/>
      <c r="HT59" s="302"/>
      <c r="HU59" s="302"/>
      <c r="HV59" s="302"/>
      <c r="HW59" s="302"/>
      <c r="HX59" s="53"/>
      <c r="HY59" s="302"/>
      <c r="HZ59" s="304"/>
      <c r="IA59" s="147"/>
      <c r="IB59" s="147"/>
      <c r="IC59" s="302"/>
      <c r="ID59" s="302"/>
      <c r="IE59" s="302"/>
      <c r="IF59" s="302"/>
      <c r="IG59" s="302"/>
      <c r="IH59" s="302"/>
      <c r="II59" s="302"/>
      <c r="IJ59" s="302"/>
      <c r="IK59" s="53"/>
      <c r="IL59" s="303"/>
      <c r="IM59" s="304"/>
      <c r="IN59" s="147"/>
      <c r="IO59" s="147"/>
      <c r="IP59" s="304"/>
      <c r="IQ59" s="302"/>
      <c r="IR59" s="302"/>
      <c r="IS59" s="302"/>
      <c r="IT59" s="302"/>
      <c r="IU59" s="302"/>
      <c r="IV59" s="302"/>
      <c r="IW59" s="302"/>
      <c r="IX59" s="53"/>
      <c r="IY59" s="303"/>
      <c r="IZ59" s="304"/>
      <c r="JA59" s="147"/>
      <c r="JB59" s="147"/>
      <c r="JC59" s="302"/>
      <c r="JD59" s="302"/>
      <c r="JE59" s="302"/>
      <c r="JF59" s="302"/>
      <c r="JG59" s="302"/>
      <c r="JH59" s="302"/>
      <c r="JI59" s="302"/>
      <c r="JJ59" s="302"/>
      <c r="JK59" s="53"/>
      <c r="JL59" s="6"/>
      <c r="JM59" s="413"/>
      <c r="JN59" s="413"/>
      <c r="JO59" s="413"/>
      <c r="JZ59" s="147"/>
      <c r="KA59" s="147"/>
      <c r="KE59" s="347"/>
      <c r="KJ59" s="147"/>
      <c r="KK59" s="147"/>
      <c r="KO59" s="53"/>
    </row>
    <row r="60" spans="1:301" s="77" customFormat="1">
      <c r="A60">
        <v>35</v>
      </c>
      <c r="B60" s="19"/>
      <c r="C60" s="19"/>
      <c r="D60" s="273"/>
      <c r="E60" s="273"/>
      <c r="F60" s="291"/>
      <c r="G60" s="291"/>
      <c r="H60" s="19"/>
      <c r="I60" s="19"/>
      <c r="J60" s="53"/>
      <c r="K60" s="53"/>
      <c r="L60" s="79"/>
      <c r="M60" s="111"/>
      <c r="N60" s="273"/>
      <c r="O60" s="19"/>
      <c r="AE60" s="113"/>
      <c r="AF60" s="113"/>
      <c r="AG60" s="113"/>
      <c r="AH60" s="53"/>
      <c r="AI60" s="53"/>
      <c r="AQ60" s="73"/>
      <c r="AR60" s="73"/>
      <c r="AS60" s="73"/>
      <c r="AT60" s="73"/>
      <c r="AU60" s="73"/>
      <c r="BX60" s="89"/>
      <c r="BY60" s="44"/>
      <c r="CE60" s="89"/>
      <c r="CI60" s="74"/>
      <c r="CJ60" s="80"/>
      <c r="CK60" s="112"/>
      <c r="CL60" s="74"/>
      <c r="CM60" s="80"/>
      <c r="CN60" s="80"/>
      <c r="CO60" s="74"/>
      <c r="CQ60" s="77">
        <f t="shared" si="12"/>
        <v>0</v>
      </c>
      <c r="CR60" s="77">
        <f t="shared" si="15"/>
        <v>0</v>
      </c>
      <c r="CS60" s="77">
        <f t="shared" si="11"/>
        <v>0</v>
      </c>
      <c r="CT60" s="77">
        <f t="shared" si="13"/>
        <v>0</v>
      </c>
      <c r="CU60" s="77">
        <f t="shared" si="16"/>
        <v>0</v>
      </c>
      <c r="CW60" s="77">
        <f t="shared" si="14"/>
        <v>0</v>
      </c>
      <c r="DA60" s="104"/>
      <c r="DF60" s="104"/>
      <c r="DK60" s="104"/>
      <c r="EF60" s="104"/>
      <c r="EK60" s="104"/>
      <c r="EP60" s="104"/>
      <c r="FK60" s="147"/>
      <c r="FM60" s="302"/>
      <c r="FN60" s="147"/>
      <c r="FO60" s="147"/>
      <c r="FP60" s="302"/>
      <c r="FQ60" s="302"/>
      <c r="FR60" s="302"/>
      <c r="FS60" s="302"/>
      <c r="FT60" s="302"/>
      <c r="FU60" s="302"/>
      <c r="FV60" s="302"/>
      <c r="FW60" s="302"/>
      <c r="FX60" s="53"/>
      <c r="FY60" s="303"/>
      <c r="FZ60" s="304"/>
      <c r="GA60" s="147"/>
      <c r="GB60" s="147"/>
      <c r="GC60" s="302"/>
      <c r="GD60" s="302"/>
      <c r="GE60" s="302"/>
      <c r="GF60" s="302"/>
      <c r="GG60" s="302"/>
      <c r="GH60" s="302"/>
      <c r="GI60" s="302"/>
      <c r="GJ60" s="302"/>
      <c r="GK60" s="53"/>
      <c r="GL60" s="303"/>
      <c r="GM60" s="304"/>
      <c r="GN60" s="147"/>
      <c r="GO60" s="147"/>
      <c r="GP60" s="304"/>
      <c r="GQ60" s="302"/>
      <c r="GR60" s="302"/>
      <c r="GS60" s="302"/>
      <c r="GT60" s="302"/>
      <c r="GU60" s="302"/>
      <c r="GV60" s="302"/>
      <c r="GW60" s="302"/>
      <c r="GX60" s="53"/>
      <c r="GY60" s="303"/>
      <c r="GZ60" s="304"/>
      <c r="HA60" s="147"/>
      <c r="HB60" s="147"/>
      <c r="HC60" s="302"/>
      <c r="HD60" s="302"/>
      <c r="HE60" s="302"/>
      <c r="HF60" s="302"/>
      <c r="HG60" s="302"/>
      <c r="HH60" s="302"/>
      <c r="HI60" s="302"/>
      <c r="HJ60" s="302"/>
      <c r="HK60" s="53"/>
      <c r="HL60" s="303"/>
      <c r="HM60" s="304"/>
      <c r="HN60" s="147"/>
      <c r="HO60" s="147"/>
      <c r="HP60" s="302"/>
      <c r="HQ60" s="302"/>
      <c r="HR60" s="304"/>
      <c r="HS60" s="302"/>
      <c r="HT60" s="302"/>
      <c r="HU60" s="302"/>
      <c r="HV60" s="302"/>
      <c r="HW60" s="302"/>
      <c r="HX60" s="53"/>
      <c r="HY60" s="302"/>
      <c r="HZ60" s="304"/>
      <c r="IA60" s="147"/>
      <c r="IB60" s="147"/>
      <c r="IC60" s="302"/>
      <c r="ID60" s="302"/>
      <c r="IE60" s="302"/>
      <c r="IF60" s="302"/>
      <c r="IG60" s="302"/>
      <c r="IH60" s="302"/>
      <c r="II60" s="302"/>
      <c r="IJ60" s="302"/>
      <c r="IK60" s="53"/>
      <c r="IL60" s="303"/>
      <c r="IM60" s="304"/>
      <c r="IN60" s="147"/>
      <c r="IO60" s="147"/>
      <c r="IP60" s="304"/>
      <c r="IQ60" s="302"/>
      <c r="IR60" s="302"/>
      <c r="IS60" s="302"/>
      <c r="IT60" s="302"/>
      <c r="IU60" s="302"/>
      <c r="IV60" s="302"/>
      <c r="IW60" s="302"/>
      <c r="IX60" s="53"/>
      <c r="IY60" s="303"/>
      <c r="IZ60" s="304"/>
      <c r="JA60" s="147"/>
      <c r="JB60" s="147"/>
      <c r="JC60" s="302"/>
      <c r="JD60" s="302"/>
      <c r="JE60" s="302"/>
      <c r="JF60" s="302"/>
      <c r="JG60" s="302"/>
      <c r="JH60" s="302"/>
      <c r="JI60" s="302"/>
      <c r="JJ60" s="302"/>
      <c r="JK60" s="53"/>
      <c r="JL60" s="6"/>
      <c r="JM60" s="413"/>
      <c r="JN60" s="413"/>
      <c r="JO60" s="413"/>
      <c r="JZ60" s="147"/>
      <c r="KA60" s="147"/>
      <c r="KE60" s="347"/>
      <c r="KJ60" s="147"/>
      <c r="KK60" s="147"/>
      <c r="KO60" s="53"/>
    </row>
    <row r="61" spans="1:301" s="77" customFormat="1">
      <c r="A61">
        <v>36</v>
      </c>
      <c r="B61" s="19"/>
      <c r="C61" s="19"/>
      <c r="D61" s="273"/>
      <c r="E61" s="273"/>
      <c r="F61" s="291"/>
      <c r="G61" s="291"/>
      <c r="H61" s="19"/>
      <c r="I61" s="19"/>
      <c r="J61" s="53"/>
      <c r="K61" s="53"/>
      <c r="L61" s="79"/>
      <c r="M61" s="111"/>
      <c r="N61" s="19"/>
      <c r="O61" s="19"/>
      <c r="AE61" s="113"/>
      <c r="AF61" s="113"/>
      <c r="AG61" s="113"/>
      <c r="AH61" s="53"/>
      <c r="AI61" s="53"/>
      <c r="AQ61" s="73"/>
      <c r="AR61" s="73"/>
      <c r="AS61" s="73"/>
      <c r="AT61" s="73"/>
      <c r="AU61" s="73"/>
      <c r="BX61" s="89"/>
      <c r="BY61" s="44"/>
      <c r="CE61" s="89"/>
      <c r="CI61" s="74"/>
      <c r="CJ61" s="80"/>
      <c r="CK61" s="112"/>
      <c r="CL61" s="74"/>
      <c r="CM61" s="80"/>
      <c r="CN61" s="80"/>
      <c r="CO61" s="74"/>
      <c r="CQ61" s="77">
        <f t="shared" si="12"/>
        <v>0</v>
      </c>
      <c r="CR61" s="77">
        <f t="shared" si="15"/>
        <v>0</v>
      </c>
      <c r="CS61" s="77">
        <f t="shared" si="11"/>
        <v>0</v>
      </c>
      <c r="CT61" s="77">
        <f t="shared" si="13"/>
        <v>0</v>
      </c>
      <c r="CU61" s="77">
        <f t="shared" si="16"/>
        <v>0</v>
      </c>
      <c r="CW61" s="77">
        <f t="shared" si="14"/>
        <v>0</v>
      </c>
      <c r="DA61" s="104"/>
      <c r="DF61" s="104"/>
      <c r="DK61" s="104"/>
      <c r="EF61" s="104"/>
      <c r="EK61" s="104"/>
      <c r="EP61" s="104"/>
      <c r="FK61" s="147"/>
      <c r="FM61" s="302"/>
      <c r="FN61" s="147"/>
      <c r="FO61" s="147"/>
      <c r="FP61" s="302"/>
      <c r="FQ61" s="302"/>
      <c r="FR61" s="302"/>
      <c r="FS61" s="302"/>
      <c r="FT61" s="302"/>
      <c r="FU61" s="302"/>
      <c r="FV61" s="302"/>
      <c r="FW61" s="302"/>
      <c r="FX61" s="53"/>
      <c r="FY61" s="303"/>
      <c r="FZ61" s="304"/>
      <c r="GA61" s="147"/>
      <c r="GB61" s="147"/>
      <c r="GC61" s="302"/>
      <c r="GD61" s="302"/>
      <c r="GE61" s="302"/>
      <c r="GF61" s="302"/>
      <c r="GG61" s="302"/>
      <c r="GH61" s="302"/>
      <c r="GI61" s="302"/>
      <c r="GJ61" s="302"/>
      <c r="GK61" s="53"/>
      <c r="GL61" s="303"/>
      <c r="GM61" s="304"/>
      <c r="GN61" s="147"/>
      <c r="GO61" s="147"/>
      <c r="GP61" s="304"/>
      <c r="GQ61" s="302"/>
      <c r="GR61" s="302"/>
      <c r="GS61" s="302"/>
      <c r="GT61" s="302"/>
      <c r="GU61" s="302"/>
      <c r="GV61" s="302"/>
      <c r="GW61" s="302"/>
      <c r="GX61" s="53"/>
      <c r="GY61" s="303"/>
      <c r="GZ61" s="304"/>
      <c r="HA61" s="147"/>
      <c r="HB61" s="147"/>
      <c r="HC61" s="302"/>
      <c r="HD61" s="302"/>
      <c r="HE61" s="302"/>
      <c r="HF61" s="302"/>
      <c r="HG61" s="302"/>
      <c r="HH61" s="302"/>
      <c r="HI61" s="302"/>
      <c r="HJ61" s="302"/>
      <c r="HK61" s="53"/>
      <c r="HL61" s="303"/>
      <c r="HM61" s="304"/>
      <c r="HN61" s="147"/>
      <c r="HO61" s="147"/>
      <c r="HP61" s="302"/>
      <c r="HQ61" s="302"/>
      <c r="HR61" s="304"/>
      <c r="HS61" s="302"/>
      <c r="HT61" s="302"/>
      <c r="HU61" s="302"/>
      <c r="HV61" s="302"/>
      <c r="HW61" s="302"/>
      <c r="HX61" s="53"/>
      <c r="HY61" s="302"/>
      <c r="HZ61" s="304"/>
      <c r="IA61" s="147"/>
      <c r="IB61" s="147"/>
      <c r="IC61" s="302"/>
      <c r="ID61" s="302"/>
      <c r="IE61" s="302"/>
      <c r="IF61" s="302"/>
      <c r="IG61" s="302"/>
      <c r="IH61" s="302"/>
      <c r="II61" s="302"/>
      <c r="IJ61" s="302"/>
      <c r="IK61" s="53"/>
      <c r="IL61" s="303"/>
      <c r="IM61" s="304"/>
      <c r="IN61" s="147"/>
      <c r="IO61" s="147"/>
      <c r="IP61" s="304"/>
      <c r="IQ61" s="302"/>
      <c r="IR61" s="302"/>
      <c r="IS61" s="302"/>
      <c r="IT61" s="302"/>
      <c r="IU61" s="302"/>
      <c r="IV61" s="302"/>
      <c r="IW61" s="302"/>
      <c r="IX61" s="53"/>
      <c r="IY61" s="303"/>
      <c r="IZ61" s="304"/>
      <c r="JA61" s="147"/>
      <c r="JB61" s="147"/>
      <c r="JC61" s="302"/>
      <c r="JD61" s="302"/>
      <c r="JE61" s="302"/>
      <c r="JF61" s="302"/>
      <c r="JG61" s="302"/>
      <c r="JH61" s="302"/>
      <c r="JI61" s="302"/>
      <c r="JJ61" s="302"/>
      <c r="JK61" s="53"/>
      <c r="JL61" s="6"/>
      <c r="JM61" s="413"/>
      <c r="JN61" s="413"/>
      <c r="JO61" s="413"/>
      <c r="JZ61" s="147"/>
      <c r="KA61" s="147"/>
      <c r="KE61" s="347"/>
      <c r="KJ61" s="147"/>
      <c r="KK61" s="147"/>
      <c r="KO61" s="53"/>
    </row>
    <row r="62" spans="1:301" s="77" customFormat="1">
      <c r="A62">
        <v>37</v>
      </c>
      <c r="B62" s="19"/>
      <c r="C62" s="19"/>
      <c r="D62" s="273"/>
      <c r="E62" s="273"/>
      <c r="F62" s="291"/>
      <c r="G62" s="291"/>
      <c r="H62" s="19"/>
      <c r="I62" s="19"/>
      <c r="J62" s="53"/>
      <c r="K62" s="53"/>
      <c r="L62" s="79"/>
      <c r="M62" s="111"/>
      <c r="N62" s="19"/>
      <c r="O62" s="19"/>
      <c r="AE62" s="113"/>
      <c r="AF62" s="113"/>
      <c r="AG62" s="113"/>
      <c r="AH62" s="53"/>
      <c r="AI62" s="53"/>
      <c r="AQ62" s="73"/>
      <c r="AR62" s="73"/>
      <c r="AS62" s="73"/>
      <c r="AT62" s="73"/>
      <c r="AU62" s="73"/>
      <c r="BX62" s="89"/>
      <c r="BY62" s="44"/>
      <c r="CE62" s="89"/>
      <c r="CI62" s="74"/>
      <c r="CJ62" s="80"/>
      <c r="CK62" s="112"/>
      <c r="CL62" s="74"/>
      <c r="CM62" s="80"/>
      <c r="CN62" s="80"/>
      <c r="CO62" s="74"/>
      <c r="CQ62" s="77">
        <f t="shared" si="12"/>
        <v>0</v>
      </c>
      <c r="CR62" s="77">
        <f t="shared" si="15"/>
        <v>0</v>
      </c>
      <c r="CS62" s="77">
        <f t="shared" si="11"/>
        <v>0</v>
      </c>
      <c r="CT62" s="77">
        <f t="shared" si="13"/>
        <v>0</v>
      </c>
      <c r="CU62" s="77">
        <f t="shared" si="16"/>
        <v>0</v>
      </c>
      <c r="CW62" s="77">
        <f t="shared" si="14"/>
        <v>0</v>
      </c>
      <c r="DA62" s="104"/>
      <c r="DF62" s="104"/>
      <c r="DK62" s="104"/>
      <c r="EF62" s="104"/>
      <c r="EK62" s="104"/>
      <c r="EP62" s="104"/>
      <c r="FK62" s="147"/>
      <c r="FM62" s="302"/>
      <c r="FN62" s="147"/>
      <c r="FO62" s="147"/>
      <c r="FP62" s="302"/>
      <c r="FQ62" s="302"/>
      <c r="FR62" s="302"/>
      <c r="FS62" s="302"/>
      <c r="FT62" s="302"/>
      <c r="FU62" s="302"/>
      <c r="FV62" s="302"/>
      <c r="FW62" s="302"/>
      <c r="FX62" s="53"/>
      <c r="FY62" s="303"/>
      <c r="FZ62" s="304"/>
      <c r="GA62" s="147"/>
      <c r="GB62" s="147"/>
      <c r="GC62" s="302"/>
      <c r="GD62" s="302"/>
      <c r="GE62" s="302"/>
      <c r="GF62" s="302"/>
      <c r="GG62" s="302"/>
      <c r="GH62" s="302"/>
      <c r="GI62" s="302"/>
      <c r="GJ62" s="302"/>
      <c r="GK62" s="53"/>
      <c r="GL62" s="303"/>
      <c r="GM62" s="304"/>
      <c r="GN62" s="147"/>
      <c r="GO62" s="147"/>
      <c r="GP62" s="304"/>
      <c r="GQ62" s="302"/>
      <c r="GR62" s="302"/>
      <c r="GS62" s="302"/>
      <c r="GT62" s="302"/>
      <c r="GU62" s="302"/>
      <c r="GV62" s="302"/>
      <c r="GW62" s="302"/>
      <c r="GX62" s="53"/>
      <c r="GY62" s="303"/>
      <c r="GZ62" s="304"/>
      <c r="HA62" s="147"/>
      <c r="HB62" s="147"/>
      <c r="HC62" s="302"/>
      <c r="HD62" s="302"/>
      <c r="HE62" s="302"/>
      <c r="HF62" s="302"/>
      <c r="HG62" s="302"/>
      <c r="HH62" s="302"/>
      <c r="HI62" s="302"/>
      <c r="HJ62" s="302"/>
      <c r="HK62" s="53"/>
      <c r="HL62" s="303"/>
      <c r="HM62" s="304"/>
      <c r="HN62" s="147"/>
      <c r="HO62" s="147"/>
      <c r="HP62" s="302"/>
      <c r="HQ62" s="302"/>
      <c r="HR62" s="304"/>
      <c r="HS62" s="302"/>
      <c r="HT62" s="302"/>
      <c r="HU62" s="302"/>
      <c r="HV62" s="302"/>
      <c r="HW62" s="302"/>
      <c r="HX62" s="53"/>
      <c r="HY62" s="302"/>
      <c r="HZ62" s="304"/>
      <c r="IA62" s="147"/>
      <c r="IB62" s="147"/>
      <c r="IC62" s="302"/>
      <c r="ID62" s="302"/>
      <c r="IE62" s="302"/>
      <c r="IF62" s="302"/>
      <c r="IG62" s="302"/>
      <c r="IH62" s="302"/>
      <c r="II62" s="302"/>
      <c r="IJ62" s="302"/>
      <c r="IK62" s="53"/>
      <c r="IL62" s="303"/>
      <c r="IM62" s="304"/>
      <c r="IN62" s="147"/>
      <c r="IO62" s="147"/>
      <c r="IP62" s="304"/>
      <c r="IQ62" s="302"/>
      <c r="IR62" s="302"/>
      <c r="IS62" s="302"/>
      <c r="IT62" s="302"/>
      <c r="IU62" s="302"/>
      <c r="IV62" s="302"/>
      <c r="IW62" s="302"/>
      <c r="IX62" s="53"/>
      <c r="IY62" s="303"/>
      <c r="IZ62" s="304"/>
      <c r="JA62" s="147"/>
      <c r="JB62" s="147"/>
      <c r="JC62" s="302"/>
      <c r="JD62" s="302"/>
      <c r="JE62" s="302"/>
      <c r="JF62" s="302"/>
      <c r="JG62" s="302"/>
      <c r="JH62" s="302"/>
      <c r="JI62" s="302"/>
      <c r="JJ62" s="302"/>
      <c r="JK62" s="53"/>
      <c r="JL62" s="6"/>
      <c r="JM62" s="413"/>
      <c r="JN62" s="413"/>
      <c r="JO62" s="413"/>
      <c r="JZ62" s="147"/>
      <c r="KA62" s="147"/>
      <c r="KE62" s="347"/>
      <c r="KJ62" s="147"/>
      <c r="KK62" s="147"/>
      <c r="KO62" s="53"/>
    </row>
    <row r="63" spans="1:301" s="77" customFormat="1">
      <c r="A63">
        <v>38</v>
      </c>
      <c r="B63" s="19"/>
      <c r="C63" s="19"/>
      <c r="D63" s="273"/>
      <c r="E63" s="273"/>
      <c r="F63" s="291"/>
      <c r="G63" s="291"/>
      <c r="H63" s="19"/>
      <c r="I63" s="19"/>
      <c r="J63" s="53"/>
      <c r="K63" s="53"/>
      <c r="L63" s="79"/>
      <c r="M63" s="111"/>
      <c r="N63" s="19"/>
      <c r="O63" s="19"/>
      <c r="AE63" s="113"/>
      <c r="AF63" s="113"/>
      <c r="AG63" s="113"/>
      <c r="AH63" s="53"/>
      <c r="AI63" s="53"/>
      <c r="AQ63" s="73"/>
      <c r="AR63" s="73"/>
      <c r="AS63" s="73"/>
      <c r="AT63" s="73"/>
      <c r="AU63" s="73"/>
      <c r="BX63" s="89"/>
      <c r="BY63" s="44"/>
      <c r="CE63" s="89"/>
      <c r="CI63" s="74"/>
      <c r="CJ63" s="80"/>
      <c r="CK63" s="112"/>
      <c r="CL63" s="74"/>
      <c r="CM63" s="80"/>
      <c r="CN63" s="80"/>
      <c r="CO63" s="74"/>
      <c r="CQ63" s="77">
        <f t="shared" si="12"/>
        <v>0</v>
      </c>
      <c r="CR63" s="77">
        <f t="shared" si="15"/>
        <v>0</v>
      </c>
      <c r="CS63" s="77">
        <f t="shared" si="11"/>
        <v>0</v>
      </c>
      <c r="CT63" s="77">
        <f t="shared" si="13"/>
        <v>0</v>
      </c>
      <c r="CU63" s="77">
        <f t="shared" si="16"/>
        <v>0</v>
      </c>
      <c r="CW63" s="77">
        <f t="shared" si="14"/>
        <v>0</v>
      </c>
      <c r="DA63" s="104"/>
      <c r="DF63" s="104"/>
      <c r="DK63" s="104"/>
      <c r="EF63" s="104"/>
      <c r="EK63" s="104"/>
      <c r="EP63" s="104"/>
      <c r="FK63" s="147"/>
      <c r="FM63" s="302"/>
      <c r="FN63" s="147"/>
      <c r="FO63" s="147"/>
      <c r="FP63" s="302"/>
      <c r="FQ63" s="302"/>
      <c r="FR63" s="302"/>
      <c r="FS63" s="302"/>
      <c r="FT63" s="302"/>
      <c r="FU63" s="302"/>
      <c r="FV63" s="302"/>
      <c r="FW63" s="302"/>
      <c r="FX63" s="53"/>
      <c r="FY63" s="303"/>
      <c r="FZ63" s="304"/>
      <c r="GA63" s="147"/>
      <c r="GB63" s="147"/>
      <c r="GC63" s="302"/>
      <c r="GD63" s="302"/>
      <c r="GE63" s="302"/>
      <c r="GF63" s="302"/>
      <c r="GG63" s="302"/>
      <c r="GH63" s="302"/>
      <c r="GI63" s="302"/>
      <c r="GJ63" s="302"/>
      <c r="GK63" s="53"/>
      <c r="GL63" s="303"/>
      <c r="GM63" s="304"/>
      <c r="GN63" s="147"/>
      <c r="GO63" s="147"/>
      <c r="GP63" s="304"/>
      <c r="GQ63" s="302"/>
      <c r="GR63" s="302"/>
      <c r="GS63" s="302"/>
      <c r="GT63" s="302"/>
      <c r="GU63" s="302"/>
      <c r="GV63" s="302"/>
      <c r="GW63" s="302"/>
      <c r="GX63" s="53"/>
      <c r="GY63" s="303"/>
      <c r="GZ63" s="304"/>
      <c r="HA63" s="147"/>
      <c r="HB63" s="147"/>
      <c r="HC63" s="302"/>
      <c r="HD63" s="302"/>
      <c r="HE63" s="302"/>
      <c r="HF63" s="302"/>
      <c r="HG63" s="302"/>
      <c r="HH63" s="302"/>
      <c r="HI63" s="302"/>
      <c r="HJ63" s="302"/>
      <c r="HK63" s="53"/>
      <c r="HL63" s="303"/>
      <c r="HM63" s="304"/>
      <c r="HN63" s="147"/>
      <c r="HO63" s="147"/>
      <c r="HP63" s="302"/>
      <c r="HQ63" s="302"/>
      <c r="HR63" s="304"/>
      <c r="HS63" s="302"/>
      <c r="HT63" s="302"/>
      <c r="HU63" s="302"/>
      <c r="HV63" s="302"/>
      <c r="HW63" s="302"/>
      <c r="HX63" s="53"/>
      <c r="HY63" s="302"/>
      <c r="HZ63" s="304"/>
      <c r="IA63" s="147"/>
      <c r="IB63" s="147"/>
      <c r="IC63" s="302"/>
      <c r="ID63" s="302"/>
      <c r="IE63" s="302"/>
      <c r="IF63" s="302"/>
      <c r="IG63" s="302"/>
      <c r="IH63" s="302"/>
      <c r="II63" s="302"/>
      <c r="IJ63" s="302"/>
      <c r="IK63" s="53"/>
      <c r="IL63" s="303"/>
      <c r="IM63" s="304"/>
      <c r="IN63" s="147"/>
      <c r="IO63" s="147"/>
      <c r="IP63" s="304"/>
      <c r="IQ63" s="302"/>
      <c r="IR63" s="302"/>
      <c r="IS63" s="302"/>
      <c r="IT63" s="302"/>
      <c r="IU63" s="302"/>
      <c r="IV63" s="302"/>
      <c r="IW63" s="302"/>
      <c r="IX63" s="53"/>
      <c r="IY63" s="303"/>
      <c r="IZ63" s="304"/>
      <c r="JA63" s="147"/>
      <c r="JB63" s="147"/>
      <c r="JC63" s="302"/>
      <c r="JD63" s="302"/>
      <c r="JE63" s="302"/>
      <c r="JF63" s="302"/>
      <c r="JG63" s="302"/>
      <c r="JH63" s="302"/>
      <c r="JI63" s="302"/>
      <c r="JJ63" s="302"/>
      <c r="JK63" s="53"/>
      <c r="JL63" s="6"/>
      <c r="JZ63" s="147"/>
      <c r="KA63" s="147"/>
      <c r="KE63" s="347"/>
      <c r="KJ63" s="147"/>
      <c r="KK63" s="147"/>
      <c r="KO63" s="53"/>
    </row>
    <row r="64" spans="1:301" s="77" customFormat="1">
      <c r="A64">
        <v>39</v>
      </c>
      <c r="B64" s="19"/>
      <c r="C64" s="19"/>
      <c r="D64" s="273"/>
      <c r="E64" s="273"/>
      <c r="F64" s="291"/>
      <c r="G64" s="291"/>
      <c r="H64" s="19"/>
      <c r="I64" s="19"/>
      <c r="J64" s="53"/>
      <c r="K64" s="53"/>
      <c r="L64" s="79"/>
      <c r="M64" s="111"/>
      <c r="N64" s="19"/>
      <c r="O64" s="19"/>
      <c r="AE64" s="113"/>
      <c r="AF64" s="113"/>
      <c r="AG64" s="113"/>
      <c r="AH64" s="53"/>
      <c r="AI64" s="53"/>
      <c r="AQ64" s="73"/>
      <c r="AR64" s="73"/>
      <c r="AS64" s="73"/>
      <c r="AT64" s="73"/>
      <c r="AU64" s="73"/>
      <c r="BX64" s="89"/>
      <c r="BY64" s="44"/>
      <c r="CE64" s="89"/>
      <c r="CI64" s="74"/>
      <c r="CJ64" s="80"/>
      <c r="CK64" s="112"/>
      <c r="CL64" s="74"/>
      <c r="CM64" s="80"/>
      <c r="CN64" s="80"/>
      <c r="CO64" s="74"/>
      <c r="CQ64" s="77">
        <f t="shared" si="12"/>
        <v>0</v>
      </c>
      <c r="CR64" s="77">
        <f t="shared" si="15"/>
        <v>0</v>
      </c>
      <c r="CS64" s="77">
        <f t="shared" si="11"/>
        <v>0</v>
      </c>
      <c r="CT64" s="77">
        <f t="shared" si="13"/>
        <v>0</v>
      </c>
      <c r="CU64" s="77">
        <f t="shared" si="16"/>
        <v>0</v>
      </c>
      <c r="CW64" s="77">
        <f t="shared" si="14"/>
        <v>0</v>
      </c>
      <c r="DA64" s="104"/>
      <c r="DF64" s="104"/>
      <c r="DK64" s="104"/>
      <c r="EF64" s="104"/>
      <c r="EK64" s="104"/>
      <c r="EP64" s="104"/>
      <c r="FK64" s="147"/>
      <c r="FM64" s="302"/>
      <c r="FN64" s="147"/>
      <c r="FO64" s="147"/>
      <c r="FP64" s="302"/>
      <c r="FQ64" s="302"/>
      <c r="FR64" s="302"/>
      <c r="FS64" s="302"/>
      <c r="FT64" s="302"/>
      <c r="FU64" s="302"/>
      <c r="FV64" s="302"/>
      <c r="FW64" s="302"/>
      <c r="FX64" s="53"/>
      <c r="FY64" s="303"/>
      <c r="FZ64" s="304"/>
      <c r="GA64" s="147"/>
      <c r="GB64" s="147"/>
      <c r="GC64" s="302"/>
      <c r="GD64" s="302"/>
      <c r="GE64" s="302"/>
      <c r="GF64" s="302"/>
      <c r="GG64" s="302"/>
      <c r="GH64" s="302"/>
      <c r="GI64" s="302"/>
      <c r="GJ64" s="302"/>
      <c r="GK64" s="53"/>
      <c r="GL64" s="303"/>
      <c r="GM64" s="304"/>
      <c r="GN64" s="147"/>
      <c r="GO64" s="147"/>
      <c r="GP64" s="304"/>
      <c r="GQ64" s="302"/>
      <c r="GR64" s="302"/>
      <c r="GS64" s="302"/>
      <c r="GT64" s="302"/>
      <c r="GU64" s="302"/>
      <c r="GV64" s="302"/>
      <c r="GW64" s="302"/>
      <c r="GX64" s="53"/>
      <c r="GY64" s="303"/>
      <c r="GZ64" s="304"/>
      <c r="HA64" s="147"/>
      <c r="HB64" s="147"/>
      <c r="HC64" s="302"/>
      <c r="HD64" s="302"/>
      <c r="HE64" s="302"/>
      <c r="HF64" s="302"/>
      <c r="HG64" s="302"/>
      <c r="HH64" s="302"/>
      <c r="HI64" s="302"/>
      <c r="HJ64" s="302"/>
      <c r="HK64" s="53"/>
      <c r="HL64" s="303"/>
      <c r="HM64" s="304"/>
      <c r="HN64" s="147"/>
      <c r="HO64" s="147"/>
      <c r="HP64" s="302"/>
      <c r="HQ64" s="302"/>
      <c r="HR64" s="304"/>
      <c r="HS64" s="302"/>
      <c r="HT64" s="302"/>
      <c r="HU64" s="302"/>
      <c r="HV64" s="302"/>
      <c r="HW64" s="302"/>
      <c r="HX64" s="53"/>
      <c r="HY64" s="302"/>
      <c r="HZ64" s="304"/>
      <c r="IA64" s="147"/>
      <c r="IB64" s="147"/>
      <c r="IC64" s="302"/>
      <c r="ID64" s="302"/>
      <c r="IE64" s="302"/>
      <c r="IF64" s="302"/>
      <c r="IG64" s="302"/>
      <c r="IH64" s="302"/>
      <c r="II64" s="302"/>
      <c r="IJ64" s="302"/>
      <c r="IK64" s="53"/>
      <c r="IL64" s="303"/>
      <c r="IM64" s="304"/>
      <c r="IN64" s="147"/>
      <c r="IO64" s="147"/>
      <c r="IP64" s="304"/>
      <c r="IQ64" s="302"/>
      <c r="IR64" s="302"/>
      <c r="IS64" s="302"/>
      <c r="IT64" s="302"/>
      <c r="IU64" s="302"/>
      <c r="IV64" s="302"/>
      <c r="IW64" s="302"/>
      <c r="IX64" s="53"/>
      <c r="IY64" s="303"/>
      <c r="IZ64" s="304"/>
      <c r="JA64" s="147"/>
      <c r="JB64" s="147"/>
      <c r="JC64" s="302"/>
      <c r="JD64" s="302"/>
      <c r="JE64" s="302"/>
      <c r="JF64" s="302"/>
      <c r="JG64" s="302"/>
      <c r="JH64" s="302"/>
      <c r="JI64" s="302"/>
      <c r="JJ64" s="302"/>
      <c r="JK64" s="53"/>
      <c r="JL64" s="6"/>
      <c r="JZ64" s="147"/>
      <c r="KA64" s="147"/>
      <c r="KE64" s="347"/>
      <c r="KJ64" s="147"/>
      <c r="KK64" s="147"/>
      <c r="KO64" s="53"/>
    </row>
    <row r="65" spans="1:302" s="77" customFormat="1">
      <c r="A65">
        <v>40</v>
      </c>
      <c r="B65" s="19"/>
      <c r="C65" s="19"/>
      <c r="D65" s="273"/>
      <c r="E65" s="273"/>
      <c r="F65" s="291"/>
      <c r="G65" s="291"/>
      <c r="H65" s="19"/>
      <c r="I65" s="19"/>
      <c r="J65" s="53"/>
      <c r="K65" s="53"/>
      <c r="L65" s="79"/>
      <c r="M65" s="111"/>
      <c r="N65" s="19"/>
      <c r="O65" s="19"/>
      <c r="AE65" s="113"/>
      <c r="AF65" s="113"/>
      <c r="AG65" s="113"/>
      <c r="AH65" s="53"/>
      <c r="AI65" s="53"/>
      <c r="AQ65" s="73"/>
      <c r="AR65" s="73"/>
      <c r="AS65" s="73"/>
      <c r="AT65" s="73"/>
      <c r="AU65" s="73"/>
      <c r="BX65" s="89"/>
      <c r="BY65" s="44"/>
      <c r="CE65" s="89"/>
      <c r="CI65" s="74"/>
      <c r="CJ65" s="80"/>
      <c r="CK65" s="112"/>
      <c r="CL65" s="74"/>
      <c r="CM65" s="80"/>
      <c r="CN65" s="80"/>
      <c r="CO65" s="74"/>
      <c r="CQ65" s="77">
        <f t="shared" si="12"/>
        <v>0</v>
      </c>
      <c r="CR65" s="77">
        <f t="shared" si="15"/>
        <v>0</v>
      </c>
      <c r="CS65" s="77">
        <f t="shared" si="11"/>
        <v>0</v>
      </c>
      <c r="CT65" s="77">
        <f t="shared" si="13"/>
        <v>0</v>
      </c>
      <c r="CU65" s="77">
        <f t="shared" si="16"/>
        <v>0</v>
      </c>
      <c r="CW65" s="77">
        <f t="shared" si="14"/>
        <v>0</v>
      </c>
      <c r="DA65" s="104"/>
      <c r="DF65" s="104"/>
      <c r="DK65" s="104"/>
      <c r="EF65" s="104"/>
      <c r="EK65" s="104"/>
      <c r="EP65" s="104"/>
      <c r="FK65" s="147"/>
      <c r="FM65" s="302"/>
      <c r="FN65" s="147"/>
      <c r="FO65" s="147"/>
      <c r="FP65" s="302"/>
      <c r="FQ65" s="302"/>
      <c r="FR65" s="302"/>
      <c r="FS65" s="302"/>
      <c r="FT65" s="302"/>
      <c r="FU65" s="302"/>
      <c r="FV65" s="302"/>
      <c r="FW65" s="302"/>
      <c r="FX65" s="53"/>
      <c r="FY65" s="303"/>
      <c r="FZ65" s="304"/>
      <c r="GA65" s="147"/>
      <c r="GB65" s="147"/>
      <c r="GC65" s="302"/>
      <c r="GD65" s="302"/>
      <c r="GE65" s="302"/>
      <c r="GF65" s="302"/>
      <c r="GG65" s="302"/>
      <c r="GH65" s="302"/>
      <c r="GI65" s="302"/>
      <c r="GJ65" s="302"/>
      <c r="GK65" s="53"/>
      <c r="GL65" s="303"/>
      <c r="GM65" s="304"/>
      <c r="GN65" s="147"/>
      <c r="GO65" s="147"/>
      <c r="GP65" s="304"/>
      <c r="GQ65" s="302"/>
      <c r="GR65" s="302"/>
      <c r="GS65" s="302"/>
      <c r="GT65" s="302"/>
      <c r="GU65" s="302"/>
      <c r="GV65" s="302"/>
      <c r="GW65" s="302"/>
      <c r="GX65" s="53"/>
      <c r="GY65" s="303"/>
      <c r="GZ65" s="304"/>
      <c r="HA65" s="147"/>
      <c r="HB65" s="147"/>
      <c r="HC65" s="302"/>
      <c r="HD65" s="302"/>
      <c r="HE65" s="302"/>
      <c r="HF65" s="302"/>
      <c r="HG65" s="302"/>
      <c r="HH65" s="302"/>
      <c r="HI65" s="302"/>
      <c r="HJ65" s="302"/>
      <c r="HK65" s="53"/>
      <c r="HL65" s="303"/>
      <c r="HM65" s="304"/>
      <c r="HN65" s="147"/>
      <c r="HO65" s="147"/>
      <c r="HP65" s="302"/>
      <c r="HQ65" s="302"/>
      <c r="HR65" s="304"/>
      <c r="HS65" s="302"/>
      <c r="HT65" s="302"/>
      <c r="HU65" s="302"/>
      <c r="HV65" s="302"/>
      <c r="HW65" s="302"/>
      <c r="HX65" s="53"/>
      <c r="HY65" s="302"/>
      <c r="HZ65" s="304"/>
      <c r="IA65" s="147"/>
      <c r="IB65" s="147"/>
      <c r="IC65" s="302"/>
      <c r="ID65" s="302"/>
      <c r="IE65" s="302"/>
      <c r="IF65" s="302"/>
      <c r="IG65" s="302"/>
      <c r="IH65" s="302"/>
      <c r="II65" s="302"/>
      <c r="IJ65" s="302"/>
      <c r="IK65" s="53"/>
      <c r="IL65" s="303"/>
      <c r="IM65" s="304"/>
      <c r="IN65" s="147"/>
      <c r="IO65" s="147"/>
      <c r="IP65" s="304"/>
      <c r="IQ65" s="302"/>
      <c r="IR65" s="302"/>
      <c r="IS65" s="302"/>
      <c r="IT65" s="302"/>
      <c r="IU65" s="302"/>
      <c r="IV65" s="302"/>
      <c r="IW65" s="302"/>
      <c r="IX65" s="53"/>
      <c r="IY65" s="303"/>
      <c r="IZ65" s="304"/>
      <c r="JA65" s="147"/>
      <c r="JB65" s="147"/>
      <c r="JC65" s="302"/>
      <c r="JD65" s="302"/>
      <c r="JE65" s="302"/>
      <c r="JF65" s="302"/>
      <c r="JG65" s="302"/>
      <c r="JH65" s="302"/>
      <c r="JI65" s="302"/>
      <c r="JJ65" s="302"/>
      <c r="JK65" s="53"/>
      <c r="JL65" s="6"/>
      <c r="JZ65" s="147"/>
      <c r="KA65" s="147"/>
      <c r="KE65" s="347"/>
      <c r="KJ65" s="147"/>
      <c r="KK65" s="147"/>
      <c r="KO65" s="53"/>
    </row>
    <row r="66" spans="1:302">
      <c r="A66">
        <v>41</v>
      </c>
      <c r="B66" s="19"/>
      <c r="C66" s="19"/>
      <c r="D66" s="273"/>
      <c r="E66" s="273"/>
      <c r="H66" s="19"/>
      <c r="I66" s="19"/>
      <c r="N66" s="19"/>
      <c r="O66" s="19"/>
      <c r="P66" s="75"/>
      <c r="Q66" s="75"/>
      <c r="R66" s="75"/>
      <c r="S66" s="75"/>
      <c r="T66" s="75"/>
      <c r="U66" s="75"/>
      <c r="V66" s="75"/>
      <c r="W66" s="75"/>
      <c r="X66" s="75"/>
      <c r="Y66" s="77"/>
      <c r="Z66" s="77"/>
      <c r="AA66" s="75"/>
      <c r="AB66" s="77"/>
      <c r="AC66" s="19"/>
      <c r="AD66" s="19"/>
      <c r="AE66" s="113"/>
      <c r="AH66" s="53"/>
      <c r="AI66" s="53"/>
      <c r="AJ66" s="19"/>
      <c r="AK66" s="19"/>
      <c r="AL66" s="19"/>
      <c r="AM66" s="19"/>
      <c r="AN66" s="19"/>
      <c r="AO66" s="19"/>
      <c r="AP66" s="19"/>
      <c r="AQ66" s="45"/>
      <c r="AR66" s="45"/>
      <c r="AS66" s="45"/>
      <c r="AT66" s="45"/>
      <c r="AU66" s="45"/>
      <c r="AV66" s="19"/>
      <c r="AW66" s="19"/>
      <c r="AX66" s="19"/>
      <c r="AY66" s="19"/>
      <c r="AZ66" s="19"/>
      <c r="BA66" s="19"/>
      <c r="BB66" s="19"/>
      <c r="BC66" s="19"/>
      <c r="BD66" s="19"/>
      <c r="BE66" s="19"/>
      <c r="BF66" s="19"/>
      <c r="BG66" s="19"/>
      <c r="BH66" s="19"/>
      <c r="BI66" s="19"/>
      <c r="BJ66" s="19"/>
      <c r="BK66" s="19"/>
      <c r="BL66" s="19"/>
      <c r="BM66" s="19"/>
      <c r="BN66" s="19"/>
      <c r="BO66" s="19"/>
      <c r="BP66" s="19"/>
      <c r="BQ66" s="19"/>
      <c r="BR66" s="19"/>
      <c r="BS66" s="19"/>
      <c r="BT66" s="19"/>
      <c r="BU66" s="19"/>
      <c r="BV66" s="20"/>
      <c r="BW66" s="19"/>
      <c r="BX66" s="89"/>
      <c r="BY66" s="44"/>
      <c r="BZ66" s="19"/>
      <c r="CA66" s="19"/>
      <c r="CB66" s="19"/>
      <c r="CC66" s="19"/>
      <c r="CD66" s="19"/>
      <c r="CF66" s="19"/>
      <c r="CG66" s="19"/>
      <c r="CH66" s="273"/>
      <c r="CI66" s="74"/>
      <c r="CJ66" s="80"/>
      <c r="CK66" s="112"/>
      <c r="CL66" s="74"/>
      <c r="CM66" s="80"/>
      <c r="CO66" s="74"/>
      <c r="CP66"/>
      <c r="CQ66" s="77">
        <f t="shared" si="12"/>
        <v>0</v>
      </c>
      <c r="CR66" s="77">
        <f t="shared" si="15"/>
        <v>0</v>
      </c>
      <c r="CS66" s="77">
        <f t="shared" si="11"/>
        <v>0</v>
      </c>
      <c r="CT66" s="77">
        <f t="shared" si="13"/>
        <v>0</v>
      </c>
      <c r="CU66" s="77">
        <f t="shared" si="16"/>
        <v>0</v>
      </c>
      <c r="CV66" s="77"/>
      <c r="CW66" s="77">
        <f t="shared" si="14"/>
        <v>0</v>
      </c>
      <c r="CX66" s="77"/>
      <c r="CY66" s="77"/>
      <c r="CZ66" s="77"/>
      <c r="DA66" s="104"/>
      <c r="DB66"/>
      <c r="DF66" s="104"/>
      <c r="DG66"/>
      <c r="DK66" s="104"/>
      <c r="DL66"/>
      <c r="EF66" s="104"/>
      <c r="EG66"/>
      <c r="EK66" s="104"/>
      <c r="EL66"/>
      <c r="EP66" s="104"/>
      <c r="EQ66"/>
      <c r="FQ66" s="273"/>
      <c r="FZ66" s="304"/>
      <c r="GC66" s="273"/>
      <c r="GL66" s="305"/>
      <c r="GM66" s="304"/>
      <c r="GP66" s="304"/>
      <c r="GQ66" s="273"/>
      <c r="GZ66" s="304"/>
      <c r="HC66" s="273"/>
      <c r="HL66" s="305"/>
      <c r="HM66" s="304"/>
      <c r="HN66" s="147"/>
      <c r="HO66" s="147"/>
      <c r="HP66" s="273"/>
      <c r="HR66" s="304"/>
      <c r="HZ66" s="304"/>
      <c r="IC66" s="273"/>
      <c r="IL66" s="305"/>
      <c r="IM66" s="304"/>
      <c r="IP66" s="304"/>
      <c r="IQ66" s="273"/>
      <c r="IZ66" s="304"/>
      <c r="JC66" s="273"/>
      <c r="JL66" s="5"/>
      <c r="JQ66" s="117"/>
      <c r="JR66"/>
      <c r="JS66" s="271"/>
      <c r="JY66" s="77"/>
      <c r="JZ66" s="147"/>
      <c r="KA66" s="147"/>
      <c r="KB66" s="77"/>
      <c r="KC66" s="77"/>
      <c r="KD66" s="77"/>
      <c r="KI66" s="77"/>
      <c r="KJ66" s="147"/>
      <c r="KK66" s="147"/>
      <c r="KL66" s="77"/>
      <c r="KM66" s="77"/>
      <c r="KN66" s="77"/>
      <c r="KP66"/>
    </row>
    <row r="67" spans="1:302">
      <c r="A67">
        <v>42</v>
      </c>
      <c r="B67" s="19"/>
      <c r="C67" s="19"/>
      <c r="D67" s="273"/>
      <c r="E67" s="273"/>
      <c r="H67" s="19"/>
      <c r="I67" s="19"/>
      <c r="N67" s="19"/>
      <c r="O67" s="19"/>
      <c r="P67" s="75"/>
      <c r="Q67" s="75"/>
      <c r="R67" s="75"/>
      <c r="S67" s="75"/>
      <c r="T67" s="75"/>
      <c r="U67" s="75"/>
      <c r="V67" s="75"/>
      <c r="W67" s="75"/>
      <c r="X67" s="75"/>
      <c r="Y67" s="75"/>
      <c r="Z67" s="77"/>
      <c r="AA67" s="75"/>
      <c r="AB67" s="77"/>
      <c r="AC67" s="19"/>
      <c r="AD67" s="19"/>
      <c r="AE67" s="113"/>
      <c r="AH67" s="53"/>
      <c r="AI67" s="53"/>
      <c r="AJ67" s="19"/>
      <c r="AK67" s="19"/>
      <c r="AL67" s="19"/>
      <c r="AM67" s="19"/>
      <c r="AN67" s="19"/>
      <c r="AO67" s="19"/>
      <c r="AP67" s="19"/>
      <c r="AQ67" s="45"/>
      <c r="AR67" s="45"/>
      <c r="AS67" s="45"/>
      <c r="AT67" s="45"/>
      <c r="AU67" s="45"/>
      <c r="AV67" s="19"/>
      <c r="AW67" s="19"/>
      <c r="AX67" s="19"/>
      <c r="AY67" s="19"/>
      <c r="AZ67" s="19"/>
      <c r="BA67" s="19"/>
      <c r="BB67" s="19"/>
      <c r="BC67" s="19"/>
      <c r="BD67" s="19"/>
      <c r="BE67" s="19"/>
      <c r="BF67" s="19"/>
      <c r="BG67" s="19"/>
      <c r="BH67" s="19"/>
      <c r="BI67" s="19"/>
      <c r="BJ67" s="19"/>
      <c r="BK67" s="19"/>
      <c r="BL67" s="19"/>
      <c r="BM67" s="19"/>
      <c r="BN67" s="19"/>
      <c r="BO67" s="19"/>
      <c r="BP67" s="19"/>
      <c r="BQ67" s="19"/>
      <c r="BR67" s="19"/>
      <c r="BS67" s="19"/>
      <c r="BT67" s="19"/>
      <c r="BU67" s="19"/>
      <c r="BV67" s="20"/>
      <c r="BW67" s="19"/>
      <c r="BX67" s="89"/>
      <c r="BY67" s="44"/>
      <c r="BZ67" s="19"/>
      <c r="CA67" s="19"/>
      <c r="CB67" s="19"/>
      <c r="CC67" s="19"/>
      <c r="CD67" s="19"/>
      <c r="CF67" s="19"/>
      <c r="CG67" s="19"/>
      <c r="CH67" s="273"/>
      <c r="CI67" s="74"/>
      <c r="CJ67" s="80"/>
      <c r="CK67" s="112"/>
      <c r="CL67" s="74"/>
      <c r="CM67" s="80"/>
      <c r="CO67" s="74"/>
      <c r="CP67"/>
      <c r="CQ67" s="77">
        <f t="shared" si="12"/>
        <v>0</v>
      </c>
      <c r="CR67" s="77">
        <f t="shared" si="15"/>
        <v>0</v>
      </c>
      <c r="CS67" s="77">
        <f t="shared" si="11"/>
        <v>0</v>
      </c>
      <c r="CT67" s="77">
        <f t="shared" si="13"/>
        <v>0</v>
      </c>
      <c r="CU67" s="77">
        <f t="shared" si="16"/>
        <v>0</v>
      </c>
      <c r="CV67" s="77"/>
      <c r="CW67" s="77">
        <f t="shared" si="14"/>
        <v>0</v>
      </c>
      <c r="CX67" s="77"/>
      <c r="CY67" s="77"/>
      <c r="CZ67" s="77"/>
      <c r="DA67" s="104"/>
      <c r="DB67"/>
      <c r="DF67" s="104"/>
      <c r="DG67"/>
      <c r="DK67" s="104"/>
      <c r="DL67"/>
      <c r="EF67" s="104"/>
      <c r="EG67"/>
      <c r="EK67" s="104"/>
      <c r="EL67"/>
      <c r="EP67" s="104"/>
      <c r="EQ67"/>
      <c r="FQ67" s="273"/>
      <c r="FZ67" s="304"/>
      <c r="GC67" s="273"/>
      <c r="GL67" s="305"/>
      <c r="GM67" s="304"/>
      <c r="GP67" s="304"/>
      <c r="GQ67" s="273"/>
      <c r="GZ67" s="304"/>
      <c r="HC67" s="273"/>
      <c r="HL67" s="305"/>
      <c r="HM67" s="304"/>
      <c r="HN67" s="147"/>
      <c r="HO67" s="147"/>
      <c r="HP67" s="273"/>
      <c r="HR67" s="304"/>
      <c r="HZ67" s="304"/>
      <c r="IC67" s="273"/>
      <c r="IL67" s="305"/>
      <c r="IM67" s="304"/>
      <c r="IP67" s="304"/>
      <c r="IQ67" s="273"/>
      <c r="IZ67" s="304"/>
      <c r="JC67" s="273"/>
      <c r="JL67" s="5"/>
      <c r="JQ67" s="117"/>
      <c r="JR67"/>
      <c r="JS67" s="271"/>
      <c r="JY67" s="77"/>
      <c r="JZ67" s="147"/>
      <c r="KA67" s="147"/>
      <c r="KB67" s="77"/>
      <c r="KC67" s="77"/>
      <c r="KD67" s="77"/>
      <c r="KI67" s="77"/>
      <c r="KJ67" s="147"/>
      <c r="KK67" s="147"/>
      <c r="KL67" s="77"/>
      <c r="KM67" s="77"/>
      <c r="KN67" s="77"/>
      <c r="KP67"/>
    </row>
    <row r="68" spans="1:302">
      <c r="A68">
        <v>43</v>
      </c>
      <c r="B68" s="19"/>
      <c r="C68" s="19"/>
      <c r="D68" s="273"/>
      <c r="E68" s="273"/>
      <c r="H68" s="19"/>
      <c r="I68" s="19"/>
      <c r="N68" s="19"/>
      <c r="O68" s="19"/>
      <c r="P68" s="75"/>
      <c r="Q68" s="75"/>
      <c r="R68" s="75"/>
      <c r="S68" s="75"/>
      <c r="T68" s="75"/>
      <c r="U68" s="75"/>
      <c r="V68" s="75"/>
      <c r="W68" s="75"/>
      <c r="X68" s="75"/>
      <c r="Y68" s="75"/>
      <c r="Z68" s="77"/>
      <c r="AA68" s="77"/>
      <c r="AB68" s="77"/>
      <c r="AC68" s="19"/>
      <c r="AD68" s="19"/>
      <c r="AE68" s="113"/>
      <c r="AH68" s="53"/>
      <c r="AI68" s="53"/>
      <c r="AJ68" s="19"/>
      <c r="AK68" s="19"/>
      <c r="AL68" s="19"/>
      <c r="AM68" s="19"/>
      <c r="AN68" s="19"/>
      <c r="AO68" s="19"/>
      <c r="AP68" s="19"/>
      <c r="AQ68" s="45"/>
      <c r="AR68" s="45"/>
      <c r="AS68" s="45"/>
      <c r="AT68" s="45"/>
      <c r="AU68" s="45"/>
      <c r="AV68" s="19"/>
      <c r="AW68" s="19"/>
      <c r="AX68" s="19"/>
      <c r="AY68" s="19"/>
      <c r="AZ68" s="19"/>
      <c r="BA68" s="19"/>
      <c r="BB68" s="19"/>
      <c r="BC68" s="19"/>
      <c r="BD68" s="19"/>
      <c r="BE68" s="19"/>
      <c r="BF68" s="19"/>
      <c r="BG68" s="19"/>
      <c r="BH68" s="19"/>
      <c r="BI68" s="19"/>
      <c r="BJ68" s="19"/>
      <c r="BK68" s="19"/>
      <c r="BL68" s="19"/>
      <c r="BM68" s="19"/>
      <c r="BN68" s="19"/>
      <c r="BO68" s="19"/>
      <c r="BP68" s="19"/>
      <c r="BQ68" s="19"/>
      <c r="BR68" s="19"/>
      <c r="BS68" s="19"/>
      <c r="BT68" s="19"/>
      <c r="BU68" s="19"/>
      <c r="BV68" s="20"/>
      <c r="BW68" s="19"/>
      <c r="BX68" s="89"/>
      <c r="BY68" s="44"/>
      <c r="BZ68" s="19"/>
      <c r="CA68" s="19"/>
      <c r="CB68" s="19"/>
      <c r="CC68" s="19"/>
      <c r="CD68" s="19"/>
      <c r="CF68" s="19"/>
      <c r="CG68" s="19"/>
      <c r="CH68" s="273"/>
      <c r="CI68" s="74"/>
      <c r="CJ68" s="80"/>
      <c r="CK68" s="112"/>
      <c r="CL68" s="74"/>
      <c r="CM68" s="80"/>
      <c r="CO68" s="74"/>
      <c r="CP68"/>
      <c r="CQ68" s="77">
        <f t="shared" si="12"/>
        <v>0</v>
      </c>
      <c r="CR68" s="77">
        <f t="shared" si="15"/>
        <v>0</v>
      </c>
      <c r="CS68" s="77">
        <f t="shared" si="11"/>
        <v>0</v>
      </c>
      <c r="CT68" s="77">
        <f t="shared" si="13"/>
        <v>0</v>
      </c>
      <c r="CU68" s="77">
        <f t="shared" si="16"/>
        <v>0</v>
      </c>
      <c r="CV68" s="77"/>
      <c r="CW68" s="77">
        <f t="shared" si="14"/>
        <v>0</v>
      </c>
      <c r="CX68" s="77"/>
      <c r="CY68" s="77"/>
      <c r="CZ68" s="77"/>
      <c r="DA68" s="104"/>
      <c r="DB68"/>
      <c r="DF68" s="104"/>
      <c r="DG68"/>
      <c r="DK68" s="104"/>
      <c r="DL68"/>
      <c r="EF68" s="104"/>
      <c r="EG68"/>
      <c r="EK68" s="104"/>
      <c r="EL68"/>
      <c r="EP68" s="104"/>
      <c r="EQ68"/>
      <c r="FQ68" s="273"/>
      <c r="FZ68" s="304"/>
      <c r="GC68" s="273"/>
      <c r="GL68" s="305"/>
      <c r="GM68" s="304"/>
      <c r="GP68" s="304"/>
      <c r="GQ68" s="273"/>
      <c r="GZ68" s="304"/>
      <c r="HC68" s="273"/>
      <c r="HL68" s="305"/>
      <c r="HM68" s="304"/>
      <c r="HN68" s="147"/>
      <c r="HO68" s="147"/>
      <c r="HP68" s="273"/>
      <c r="HR68" s="304"/>
      <c r="HZ68" s="304"/>
      <c r="IC68" s="273"/>
      <c r="IL68" s="305"/>
      <c r="IM68" s="304"/>
      <c r="IP68" s="304"/>
      <c r="IQ68" s="273"/>
      <c r="IZ68" s="304"/>
      <c r="JC68" s="273"/>
      <c r="JL68" s="5"/>
      <c r="JQ68" s="117"/>
      <c r="JR68"/>
      <c r="JS68" s="271"/>
      <c r="JY68" s="77"/>
      <c r="JZ68" s="147"/>
      <c r="KA68" s="147"/>
      <c r="KB68" s="77"/>
      <c r="KC68" s="77"/>
      <c r="KD68" s="77"/>
      <c r="KI68" s="77"/>
      <c r="KJ68" s="147"/>
      <c r="KK68" s="147"/>
      <c r="KL68" s="77"/>
      <c r="KM68" s="77"/>
      <c r="KN68" s="77"/>
      <c r="KP68"/>
    </row>
    <row r="69" spans="1:302">
      <c r="A69">
        <v>44</v>
      </c>
      <c r="B69" s="19"/>
      <c r="C69" s="19"/>
      <c r="D69" s="273"/>
      <c r="E69" s="273"/>
      <c r="H69" s="19"/>
      <c r="I69" s="19"/>
      <c r="N69" s="19"/>
      <c r="O69" s="19"/>
      <c r="P69" s="75"/>
      <c r="Q69" s="75"/>
      <c r="R69" s="75"/>
      <c r="S69" s="75"/>
      <c r="T69" s="75"/>
      <c r="U69" s="75"/>
      <c r="V69" s="75"/>
      <c r="W69" s="75"/>
      <c r="X69" s="75"/>
      <c r="Y69" s="75"/>
      <c r="Z69" s="75"/>
      <c r="AA69" s="75"/>
      <c r="AB69" s="75"/>
      <c r="AC69" s="19"/>
      <c r="AD69" s="19"/>
      <c r="AE69" s="113"/>
      <c r="AH69" s="53"/>
      <c r="AI69" s="53"/>
      <c r="AJ69" s="19"/>
      <c r="AK69" s="19"/>
      <c r="AL69" s="19"/>
      <c r="AM69" s="19"/>
      <c r="AN69" s="19"/>
      <c r="AO69" s="19"/>
      <c r="AP69" s="19"/>
      <c r="AQ69" s="45"/>
      <c r="AR69" s="45"/>
      <c r="AS69" s="45"/>
      <c r="AT69" s="45"/>
      <c r="AU69" s="45"/>
      <c r="AV69" s="19"/>
      <c r="AW69" s="19"/>
      <c r="AX69" s="19"/>
      <c r="AY69" s="19"/>
      <c r="AZ69" s="19"/>
      <c r="BA69" s="19"/>
      <c r="BB69" s="19"/>
      <c r="BC69" s="19"/>
      <c r="BD69" s="19"/>
      <c r="BE69" s="19"/>
      <c r="BF69" s="19"/>
      <c r="BG69" s="19"/>
      <c r="BH69" s="19"/>
      <c r="BI69" s="19"/>
      <c r="BJ69" s="19"/>
      <c r="BK69" s="19"/>
      <c r="BL69" s="19"/>
      <c r="BM69" s="19"/>
      <c r="BN69" s="19"/>
      <c r="BO69" s="19"/>
      <c r="BP69" s="19"/>
      <c r="BQ69" s="19"/>
      <c r="BR69" s="19"/>
      <c r="BS69" s="19"/>
      <c r="BT69" s="19"/>
      <c r="BU69" s="19"/>
      <c r="BV69" s="20"/>
      <c r="BW69" s="19"/>
      <c r="BX69" s="89"/>
      <c r="BY69" s="44"/>
      <c r="BZ69" s="19"/>
      <c r="CA69" s="19"/>
      <c r="CB69" s="19"/>
      <c r="CC69" s="19"/>
      <c r="CD69" s="19"/>
      <c r="CF69" s="19"/>
      <c r="CG69" s="19"/>
      <c r="CH69" s="273"/>
      <c r="CI69" s="74"/>
      <c r="CJ69" s="80"/>
      <c r="CK69" s="112"/>
      <c r="CL69" s="74"/>
      <c r="CM69" s="80"/>
      <c r="CO69" s="74"/>
      <c r="CP69"/>
      <c r="CQ69" s="77">
        <f t="shared" si="12"/>
        <v>0</v>
      </c>
      <c r="CR69" s="77">
        <f t="shared" si="15"/>
        <v>0</v>
      </c>
      <c r="CS69" s="77">
        <f t="shared" si="11"/>
        <v>0</v>
      </c>
      <c r="CT69" s="77">
        <f t="shared" si="13"/>
        <v>0</v>
      </c>
      <c r="CU69" s="77">
        <f t="shared" si="16"/>
        <v>0</v>
      </c>
      <c r="CV69" s="77"/>
      <c r="CW69" s="77">
        <f t="shared" si="14"/>
        <v>0</v>
      </c>
      <c r="CX69" s="77"/>
      <c r="CY69" s="77"/>
      <c r="CZ69" s="77"/>
      <c r="DA69" s="104"/>
      <c r="DB69"/>
      <c r="DF69" s="104"/>
      <c r="DG69"/>
      <c r="DK69" s="104"/>
      <c r="DL69"/>
      <c r="EF69" s="104"/>
      <c r="EG69"/>
      <c r="EK69" s="104"/>
      <c r="EL69"/>
      <c r="EP69" s="104"/>
      <c r="EQ69"/>
      <c r="FQ69" s="273"/>
      <c r="FZ69" s="304"/>
      <c r="GC69" s="273"/>
      <c r="GL69" s="305"/>
      <c r="GM69" s="304"/>
      <c r="GP69" s="304"/>
      <c r="GQ69" s="273"/>
      <c r="GZ69" s="304"/>
      <c r="HC69" s="273"/>
      <c r="HL69" s="305"/>
      <c r="HM69" s="304"/>
      <c r="HN69" s="147"/>
      <c r="HO69" s="147"/>
      <c r="HP69" s="273"/>
      <c r="HR69" s="304"/>
      <c r="HZ69" s="304"/>
      <c r="IC69" s="273"/>
      <c r="IL69" s="305"/>
      <c r="IM69" s="304"/>
      <c r="IP69" s="304"/>
      <c r="IQ69" s="273"/>
      <c r="IZ69" s="304"/>
      <c r="JC69" s="273"/>
      <c r="JL69" s="5"/>
      <c r="JQ69" s="117"/>
      <c r="JR69"/>
      <c r="JS69" s="271"/>
      <c r="JY69" s="77"/>
      <c r="JZ69" s="147"/>
      <c r="KA69" s="147"/>
      <c r="KB69" s="77"/>
      <c r="KC69" s="77"/>
      <c r="KD69" s="77"/>
      <c r="KI69" s="77"/>
      <c r="KJ69" s="147"/>
      <c r="KK69" s="147"/>
      <c r="KL69" s="77"/>
      <c r="KM69" s="77"/>
      <c r="KN69" s="77"/>
      <c r="KP69"/>
    </row>
    <row r="70" spans="1:302">
      <c r="A70">
        <v>45</v>
      </c>
      <c r="B70" s="19"/>
      <c r="C70" s="19"/>
      <c r="D70" s="273"/>
      <c r="E70" s="273"/>
      <c r="H70" s="19"/>
      <c r="I70" s="19"/>
      <c r="N70" s="19"/>
      <c r="O70" s="19"/>
      <c r="P70" s="75"/>
      <c r="Q70" s="75"/>
      <c r="R70" s="75"/>
      <c r="S70" s="75"/>
      <c r="T70" s="75"/>
      <c r="U70" s="75"/>
      <c r="V70" s="75"/>
      <c r="W70" s="75"/>
      <c r="X70" s="75"/>
      <c r="Y70" s="75"/>
      <c r="Z70" s="75"/>
      <c r="AA70" s="75"/>
      <c r="AB70" s="75"/>
      <c r="AC70" s="19"/>
      <c r="AD70" s="19"/>
      <c r="AE70" s="113"/>
      <c r="AH70" s="53"/>
      <c r="AI70" s="53"/>
      <c r="AJ70" s="19"/>
      <c r="AK70" s="19"/>
      <c r="AL70" s="19"/>
      <c r="AM70" s="19"/>
      <c r="AN70" s="19"/>
      <c r="AO70" s="19"/>
      <c r="AP70" s="19"/>
      <c r="AQ70" s="45"/>
      <c r="AR70" s="45"/>
      <c r="AS70" s="45"/>
      <c r="AT70" s="45"/>
      <c r="AU70" s="45"/>
      <c r="AV70" s="19"/>
      <c r="AW70" s="19"/>
      <c r="AX70" s="19"/>
      <c r="AY70" s="19"/>
      <c r="AZ70" s="19"/>
      <c r="BA70" s="19"/>
      <c r="BB70" s="19"/>
      <c r="BC70" s="19"/>
      <c r="BD70" s="19"/>
      <c r="BE70" s="19"/>
      <c r="BF70" s="19"/>
      <c r="BG70" s="19"/>
      <c r="BH70" s="19"/>
      <c r="BI70" s="19"/>
      <c r="BJ70" s="19"/>
      <c r="BK70" s="19"/>
      <c r="BL70" s="19"/>
      <c r="BM70" s="19"/>
      <c r="BN70" s="19"/>
      <c r="BO70" s="19"/>
      <c r="BP70" s="19"/>
      <c r="BQ70" s="19"/>
      <c r="BR70" s="19"/>
      <c r="BS70" s="19"/>
      <c r="BT70" s="19"/>
      <c r="BU70" s="19"/>
      <c r="BV70" s="20"/>
      <c r="BW70" s="19"/>
      <c r="BX70" s="89"/>
      <c r="BY70" s="44"/>
      <c r="BZ70" s="19"/>
      <c r="CA70" s="19"/>
      <c r="CB70" s="19"/>
      <c r="CC70" s="19"/>
      <c r="CD70" s="19"/>
      <c r="CF70" s="19"/>
      <c r="CG70" s="19"/>
      <c r="CH70" s="273"/>
      <c r="CI70" s="74"/>
      <c r="CJ70" s="80"/>
      <c r="CK70" s="112"/>
      <c r="CL70" s="74"/>
      <c r="CM70" s="80"/>
      <c r="CO70" s="74"/>
      <c r="CP70"/>
      <c r="CQ70" s="77">
        <f t="shared" si="12"/>
        <v>0</v>
      </c>
      <c r="CR70" s="77">
        <f t="shared" si="15"/>
        <v>0</v>
      </c>
      <c r="CS70" s="77">
        <f t="shared" si="11"/>
        <v>0</v>
      </c>
      <c r="CT70" s="77">
        <f t="shared" si="13"/>
        <v>0</v>
      </c>
      <c r="CU70" s="77">
        <f t="shared" si="16"/>
        <v>0</v>
      </c>
      <c r="CV70" s="77"/>
      <c r="CW70" s="77">
        <f t="shared" si="14"/>
        <v>0</v>
      </c>
      <c r="CX70" s="77"/>
      <c r="CY70" s="77"/>
      <c r="CZ70" s="77"/>
      <c r="DA70" s="104"/>
      <c r="DB70"/>
      <c r="DF70" s="104"/>
      <c r="DG70"/>
      <c r="DK70" s="104"/>
      <c r="DL70"/>
      <c r="EF70" s="104"/>
      <c r="EG70"/>
      <c r="EK70" s="104"/>
      <c r="EL70"/>
      <c r="EP70" s="104"/>
      <c r="EQ70"/>
      <c r="FQ70" s="273"/>
      <c r="FZ70" s="304"/>
      <c r="GC70" s="273"/>
      <c r="GL70" s="305"/>
      <c r="GM70" s="304"/>
      <c r="GP70" s="304"/>
      <c r="GQ70" s="273"/>
      <c r="GZ70" s="304"/>
      <c r="HC70" s="273"/>
      <c r="HL70" s="305"/>
      <c r="HM70" s="304"/>
      <c r="HN70" s="147"/>
      <c r="HO70" s="147"/>
      <c r="HP70" s="273"/>
      <c r="HR70" s="304"/>
      <c r="HZ70" s="304"/>
      <c r="IC70" s="273"/>
      <c r="IL70" s="305"/>
      <c r="IM70" s="304"/>
      <c r="IP70" s="304"/>
      <c r="IQ70" s="273"/>
      <c r="IZ70" s="304"/>
      <c r="JC70" s="273"/>
      <c r="JL70" s="5"/>
      <c r="JQ70" s="117"/>
      <c r="JR70"/>
      <c r="JS70" s="271"/>
      <c r="JY70" s="77"/>
      <c r="JZ70" s="147"/>
      <c r="KA70" s="147"/>
      <c r="KB70" s="77"/>
      <c r="KC70" s="77"/>
      <c r="KD70" s="77"/>
      <c r="KI70" s="77"/>
      <c r="KJ70" s="147"/>
      <c r="KK70" s="147"/>
      <c r="KL70" s="77"/>
      <c r="KM70" s="77"/>
      <c r="KN70" s="77"/>
      <c r="KP70"/>
    </row>
    <row r="71" spans="1:302">
      <c r="A71">
        <v>46</v>
      </c>
      <c r="B71" s="19"/>
      <c r="C71" s="19"/>
      <c r="D71" s="273"/>
      <c r="E71" s="273"/>
      <c r="H71" s="19"/>
      <c r="I71" s="19"/>
      <c r="N71" s="19"/>
      <c r="O71" s="19"/>
      <c r="P71" s="75"/>
      <c r="Q71" s="75"/>
      <c r="R71" s="75"/>
      <c r="S71" s="75"/>
      <c r="T71" s="75"/>
      <c r="U71" s="75"/>
      <c r="V71" s="75"/>
      <c r="W71" s="75"/>
      <c r="X71" s="75"/>
      <c r="Y71" s="75"/>
      <c r="Z71" s="75"/>
      <c r="AA71" s="75"/>
      <c r="AB71" s="75"/>
      <c r="AC71" s="19"/>
      <c r="AD71" s="19"/>
      <c r="AE71" s="113"/>
      <c r="AH71" s="53"/>
      <c r="AI71" s="53"/>
      <c r="AJ71" s="19"/>
      <c r="AK71" s="19"/>
      <c r="AL71" s="19"/>
      <c r="AM71" s="19"/>
      <c r="AN71" s="19"/>
      <c r="AO71" s="19"/>
      <c r="AP71" s="19"/>
      <c r="AQ71" s="45"/>
      <c r="AR71" s="45"/>
      <c r="AS71" s="45"/>
      <c r="AT71" s="45"/>
      <c r="AU71" s="45"/>
      <c r="AV71" s="19"/>
      <c r="AW71" s="19"/>
      <c r="AX71" s="19"/>
      <c r="AY71" s="19"/>
      <c r="AZ71" s="19"/>
      <c r="BA71" s="19"/>
      <c r="BB71" s="19"/>
      <c r="BC71" s="19"/>
      <c r="BD71" s="19"/>
      <c r="BE71" s="19"/>
      <c r="BF71" s="19"/>
      <c r="BG71" s="19"/>
      <c r="BH71" s="19"/>
      <c r="BI71" s="19"/>
      <c r="BJ71" s="19"/>
      <c r="BK71" s="19"/>
      <c r="BL71" s="19"/>
      <c r="BM71" s="19"/>
      <c r="BN71" s="19"/>
      <c r="BO71" s="19"/>
      <c r="BP71" s="19"/>
      <c r="BQ71" s="19"/>
      <c r="BR71" s="19"/>
      <c r="BS71" s="19"/>
      <c r="BT71" s="19"/>
      <c r="BU71" s="19"/>
      <c r="BV71" s="20"/>
      <c r="BW71" s="19"/>
      <c r="BX71" s="89"/>
      <c r="BY71" s="44"/>
      <c r="BZ71" s="19"/>
      <c r="CA71" s="19"/>
      <c r="CB71" s="19"/>
      <c r="CC71" s="19"/>
      <c r="CD71" s="19"/>
      <c r="CF71" s="19"/>
      <c r="CG71" s="19"/>
      <c r="CH71" s="273"/>
      <c r="CI71" s="74"/>
      <c r="CJ71" s="80"/>
      <c r="CK71" s="112"/>
      <c r="CL71" s="74"/>
      <c r="CM71" s="80"/>
      <c r="CO71" s="74"/>
      <c r="CP71"/>
      <c r="CQ71" s="77">
        <f t="shared" si="12"/>
        <v>0</v>
      </c>
      <c r="CR71" s="77">
        <f t="shared" si="15"/>
        <v>0</v>
      </c>
      <c r="CS71" s="77">
        <f t="shared" si="11"/>
        <v>0</v>
      </c>
      <c r="CT71" s="77">
        <f t="shared" si="13"/>
        <v>0</v>
      </c>
      <c r="CU71" s="77">
        <f t="shared" si="16"/>
        <v>0</v>
      </c>
      <c r="CV71" s="77"/>
      <c r="CW71" s="77">
        <f t="shared" si="14"/>
        <v>0</v>
      </c>
      <c r="CX71" s="77"/>
      <c r="CY71" s="77"/>
      <c r="CZ71" s="77"/>
      <c r="DA71" s="104"/>
      <c r="DB71"/>
      <c r="DF71" s="104"/>
      <c r="DG71"/>
      <c r="DK71" s="104"/>
      <c r="DL71"/>
      <c r="EF71" s="104"/>
      <c r="EG71"/>
      <c r="EK71" s="104"/>
      <c r="EL71"/>
      <c r="EP71" s="104"/>
      <c r="EQ71"/>
      <c r="FQ71" s="273"/>
      <c r="FZ71" s="304"/>
      <c r="GC71" s="273"/>
      <c r="GL71" s="305"/>
      <c r="GM71" s="304"/>
      <c r="GP71" s="304"/>
      <c r="GQ71" s="273"/>
      <c r="GZ71" s="304"/>
      <c r="HC71" s="273"/>
      <c r="HL71" s="305"/>
      <c r="HM71" s="304"/>
      <c r="HN71" s="147"/>
      <c r="HO71" s="147"/>
      <c r="HP71" s="273"/>
      <c r="HR71" s="304"/>
      <c r="HZ71" s="304"/>
      <c r="IC71" s="273"/>
      <c r="IL71" s="305"/>
      <c r="IM71" s="304"/>
      <c r="IP71" s="304"/>
      <c r="IQ71" s="273"/>
      <c r="IZ71" s="304"/>
      <c r="JC71" s="273"/>
      <c r="JL71" s="5"/>
      <c r="JQ71" s="117"/>
      <c r="JR71"/>
      <c r="JS71" s="271"/>
      <c r="JY71" s="77"/>
      <c r="JZ71" s="147"/>
      <c r="KA71" s="147"/>
      <c r="KB71" s="77"/>
      <c r="KC71" s="77"/>
      <c r="KD71" s="77"/>
      <c r="KI71" s="77"/>
      <c r="KJ71" s="147"/>
      <c r="KK71" s="147"/>
      <c r="KL71" s="77"/>
      <c r="KM71" s="77"/>
      <c r="KN71" s="77"/>
      <c r="KP71"/>
    </row>
    <row r="72" spans="1:302">
      <c r="A72">
        <v>47</v>
      </c>
      <c r="B72" s="19"/>
      <c r="C72" s="19"/>
      <c r="D72" s="273"/>
      <c r="E72" s="273"/>
      <c r="H72" s="19"/>
      <c r="I72" s="19"/>
      <c r="N72" s="19"/>
      <c r="O72" s="19"/>
      <c r="P72" s="75"/>
      <c r="Q72" s="75"/>
      <c r="R72" s="75"/>
      <c r="S72" s="75"/>
      <c r="T72" s="75"/>
      <c r="U72" s="75"/>
      <c r="V72" s="75"/>
      <c r="W72" s="75"/>
      <c r="X72" s="75"/>
      <c r="Y72" s="75"/>
      <c r="Z72" s="75"/>
      <c r="AA72" s="75"/>
      <c r="AB72" s="75"/>
      <c r="AC72" s="19"/>
      <c r="AD72" s="19"/>
      <c r="AE72" s="113"/>
      <c r="AH72" s="53"/>
      <c r="AI72" s="53"/>
      <c r="AJ72" s="19"/>
      <c r="AK72" s="19"/>
      <c r="AL72" s="19"/>
      <c r="AM72" s="19"/>
      <c r="AN72" s="19"/>
      <c r="AO72" s="19"/>
      <c r="AP72" s="19"/>
      <c r="AQ72" s="45"/>
      <c r="AR72" s="45"/>
      <c r="AS72" s="45"/>
      <c r="AT72" s="45"/>
      <c r="AU72" s="45"/>
      <c r="AV72" s="19"/>
      <c r="AW72" s="19"/>
      <c r="AX72" s="19"/>
      <c r="AY72" s="19"/>
      <c r="AZ72" s="19"/>
      <c r="BA72" s="19"/>
      <c r="BB72" s="19"/>
      <c r="BC72" s="19"/>
      <c r="BD72" s="19"/>
      <c r="BE72" s="19"/>
      <c r="BF72" s="19"/>
      <c r="BG72" s="19"/>
      <c r="BH72" s="19"/>
      <c r="BI72" s="19"/>
      <c r="BJ72" s="19"/>
      <c r="BK72" s="19"/>
      <c r="BL72" s="19"/>
      <c r="BM72" s="19"/>
      <c r="BN72" s="19"/>
      <c r="BO72" s="19"/>
      <c r="BP72" s="19"/>
      <c r="BQ72" s="19"/>
      <c r="BR72" s="19"/>
      <c r="BS72" s="19"/>
      <c r="BT72" s="19"/>
      <c r="BU72" s="19"/>
      <c r="BV72" s="20"/>
      <c r="BW72" s="19"/>
      <c r="BX72" s="89"/>
      <c r="BY72" s="44"/>
      <c r="BZ72" s="19"/>
      <c r="CA72" s="19"/>
      <c r="CB72" s="19"/>
      <c r="CC72" s="19"/>
      <c r="CD72" s="19"/>
      <c r="CF72" s="19"/>
      <c r="CG72" s="19"/>
      <c r="CH72" s="273"/>
      <c r="CI72" s="74"/>
      <c r="CJ72" s="80"/>
      <c r="CK72" s="112"/>
      <c r="CL72" s="74"/>
      <c r="CM72" s="80"/>
      <c r="CO72" s="74"/>
      <c r="CP72"/>
      <c r="CQ72" s="77">
        <f t="shared" si="12"/>
        <v>0</v>
      </c>
      <c r="CR72" s="77">
        <f t="shared" si="15"/>
        <v>0</v>
      </c>
      <c r="CS72" s="77">
        <f t="shared" si="11"/>
        <v>0</v>
      </c>
      <c r="CT72" s="77">
        <f t="shared" si="13"/>
        <v>0</v>
      </c>
      <c r="CU72" s="77">
        <f t="shared" si="16"/>
        <v>0</v>
      </c>
      <c r="CV72" s="77"/>
      <c r="CW72" s="77">
        <f t="shared" si="14"/>
        <v>0</v>
      </c>
      <c r="CX72" s="77"/>
      <c r="CY72" s="77"/>
      <c r="CZ72" s="77"/>
      <c r="DA72" s="104"/>
      <c r="DB72"/>
      <c r="DF72" s="104"/>
      <c r="DG72"/>
      <c r="DK72" s="104"/>
      <c r="DL72"/>
      <c r="EF72" s="104"/>
      <c r="EG72"/>
      <c r="EK72" s="104"/>
      <c r="EL72"/>
      <c r="EP72" s="104"/>
      <c r="EQ72"/>
      <c r="FQ72" s="273"/>
      <c r="FZ72" s="304"/>
      <c r="GC72" s="273"/>
      <c r="GL72" s="305"/>
      <c r="GM72" s="304"/>
      <c r="GP72" s="304"/>
      <c r="GQ72" s="273"/>
      <c r="GZ72" s="304"/>
      <c r="HC72" s="273"/>
      <c r="HL72" s="305"/>
      <c r="HM72" s="304"/>
      <c r="HN72" s="147"/>
      <c r="HO72" s="147"/>
      <c r="HP72" s="273"/>
      <c r="HR72" s="304"/>
      <c r="HZ72" s="304"/>
      <c r="IC72" s="273"/>
      <c r="IL72" s="305"/>
      <c r="IM72" s="304"/>
      <c r="IP72" s="304"/>
      <c r="IQ72" s="273"/>
      <c r="IZ72" s="304"/>
      <c r="JC72" s="273"/>
      <c r="JL72" s="5"/>
      <c r="JQ72" s="117"/>
      <c r="JR72"/>
      <c r="JS72" s="271"/>
      <c r="JY72" s="77"/>
      <c r="JZ72" s="147"/>
      <c r="KA72" s="147"/>
      <c r="KB72" s="77"/>
      <c r="KC72" s="77"/>
      <c r="KD72" s="77"/>
      <c r="KI72" s="77"/>
      <c r="KJ72" s="147"/>
      <c r="KK72" s="147"/>
      <c r="KL72" s="77"/>
      <c r="KM72" s="77"/>
      <c r="KN72" s="77"/>
      <c r="KP72"/>
    </row>
    <row r="73" spans="1:302">
      <c r="A73">
        <v>48</v>
      </c>
      <c r="B73" s="19"/>
      <c r="C73" s="19"/>
      <c r="D73" s="273"/>
      <c r="E73" s="273"/>
      <c r="H73" s="19"/>
      <c r="I73" s="19"/>
      <c r="N73" s="19"/>
      <c r="O73" s="19"/>
      <c r="P73" s="75"/>
      <c r="Q73" s="75"/>
      <c r="R73" s="75"/>
      <c r="S73" s="75"/>
      <c r="T73" s="75"/>
      <c r="U73" s="75"/>
      <c r="V73" s="75"/>
      <c r="W73" s="75"/>
      <c r="X73" s="75"/>
      <c r="Y73" s="75"/>
      <c r="Z73" s="75"/>
      <c r="AA73" s="75"/>
      <c r="AB73" s="75"/>
      <c r="AC73" s="19"/>
      <c r="AD73" s="19"/>
      <c r="AE73" s="113"/>
      <c r="AH73" s="53"/>
      <c r="AI73" s="53"/>
      <c r="AJ73" s="19"/>
      <c r="AK73" s="19"/>
      <c r="AL73" s="19"/>
      <c r="AM73" s="19"/>
      <c r="AN73" s="19"/>
      <c r="AO73" s="19"/>
      <c r="AP73" s="19"/>
      <c r="AQ73" s="45"/>
      <c r="AR73" s="45"/>
      <c r="AS73" s="45"/>
      <c r="AT73" s="45"/>
      <c r="AU73" s="45"/>
      <c r="AV73" s="19"/>
      <c r="AW73" s="19"/>
      <c r="AX73" s="19"/>
      <c r="AY73" s="19"/>
      <c r="AZ73" s="19"/>
      <c r="BA73" s="19"/>
      <c r="BB73" s="19"/>
      <c r="BC73" s="19"/>
      <c r="BD73" s="19"/>
      <c r="BE73" s="19"/>
      <c r="BF73" s="19"/>
      <c r="BG73" s="19"/>
      <c r="BH73" s="19"/>
      <c r="BI73" s="19"/>
      <c r="BJ73" s="19"/>
      <c r="BK73" s="19"/>
      <c r="BL73" s="19"/>
      <c r="BM73" s="19"/>
      <c r="BN73" s="19"/>
      <c r="BO73" s="19"/>
      <c r="BP73" s="19"/>
      <c r="BQ73" s="19"/>
      <c r="BR73" s="19"/>
      <c r="BS73" s="19"/>
      <c r="BT73" s="19"/>
      <c r="BU73" s="19"/>
      <c r="BV73" s="20"/>
      <c r="BW73" s="19"/>
      <c r="BX73" s="89"/>
      <c r="BY73" s="44"/>
      <c r="BZ73" s="19"/>
      <c r="CA73" s="19"/>
      <c r="CB73" s="19"/>
      <c r="CC73" s="19"/>
      <c r="CD73" s="19"/>
      <c r="CF73" s="19"/>
      <c r="CG73" s="19"/>
      <c r="CH73" s="273"/>
      <c r="CI73" s="74"/>
      <c r="CJ73" s="80"/>
      <c r="CK73" s="112"/>
      <c r="CL73" s="74"/>
      <c r="CM73" s="80"/>
      <c r="CO73" s="74"/>
      <c r="CP73"/>
      <c r="CQ73" s="77">
        <f t="shared" si="12"/>
        <v>0</v>
      </c>
      <c r="CR73" s="77">
        <f t="shared" si="15"/>
        <v>0</v>
      </c>
      <c r="CS73" s="77">
        <f t="shared" si="11"/>
        <v>0</v>
      </c>
      <c r="CT73" s="77">
        <f t="shared" si="13"/>
        <v>0</v>
      </c>
      <c r="CU73" s="77">
        <f t="shared" si="16"/>
        <v>0</v>
      </c>
      <c r="CV73" s="77"/>
      <c r="CW73" s="77">
        <f t="shared" si="14"/>
        <v>0</v>
      </c>
      <c r="CX73" s="77"/>
      <c r="CY73" s="77"/>
      <c r="CZ73" s="77"/>
      <c r="DA73" s="104"/>
      <c r="DB73"/>
      <c r="DF73" s="104"/>
      <c r="DG73"/>
      <c r="DK73" s="104"/>
      <c r="DL73"/>
      <c r="EF73" s="104"/>
      <c r="EG73"/>
      <c r="EK73" s="104"/>
      <c r="EL73"/>
      <c r="EP73" s="104"/>
      <c r="EQ73"/>
      <c r="FQ73" s="273"/>
      <c r="FZ73" s="304"/>
      <c r="GC73" s="273"/>
      <c r="GL73" s="305"/>
      <c r="GM73" s="304"/>
      <c r="GP73" s="304"/>
      <c r="GQ73" s="273"/>
      <c r="GZ73" s="304"/>
      <c r="HC73" s="273"/>
      <c r="HL73" s="305"/>
      <c r="HM73" s="304"/>
      <c r="HN73" s="147"/>
      <c r="HO73" s="147"/>
      <c r="HP73" s="273"/>
      <c r="HR73" s="304"/>
      <c r="HZ73" s="304"/>
      <c r="IC73" s="273"/>
      <c r="IL73" s="305"/>
      <c r="IM73" s="304"/>
      <c r="IP73" s="304"/>
      <c r="IQ73" s="273"/>
      <c r="IZ73" s="304"/>
      <c r="JC73" s="273"/>
      <c r="JL73" s="5"/>
      <c r="JQ73" s="117"/>
      <c r="JR73"/>
      <c r="JS73" s="271"/>
      <c r="JY73" s="77"/>
      <c r="JZ73" s="147"/>
      <c r="KA73" s="147"/>
      <c r="KB73" s="77"/>
      <c r="KC73" s="77"/>
      <c r="KD73" s="77"/>
      <c r="KI73" s="77"/>
      <c r="KJ73" s="147"/>
      <c r="KK73" s="147"/>
      <c r="KL73" s="77"/>
      <c r="KM73" s="77"/>
      <c r="KN73" s="77"/>
      <c r="KP73"/>
    </row>
    <row r="74" spans="1:302">
      <c r="A74">
        <v>49</v>
      </c>
      <c r="B74" s="19"/>
      <c r="C74" s="19"/>
      <c r="D74" s="273"/>
      <c r="E74" s="273"/>
      <c r="H74" s="19"/>
      <c r="I74" s="19"/>
      <c r="N74" s="19"/>
      <c r="O74" s="19"/>
      <c r="P74" s="75"/>
      <c r="Q74" s="75"/>
      <c r="R74" s="75"/>
      <c r="S74" s="75"/>
      <c r="T74" s="75"/>
      <c r="U74" s="75"/>
      <c r="V74" s="75"/>
      <c r="W74" s="75"/>
      <c r="X74" s="75"/>
      <c r="Y74" s="75"/>
      <c r="Z74" s="75"/>
      <c r="AA74" s="75"/>
      <c r="AB74" s="75"/>
      <c r="AC74" s="19"/>
      <c r="AD74" s="19"/>
      <c r="AE74" s="113"/>
      <c r="AH74" s="53"/>
      <c r="AI74" s="53"/>
      <c r="AJ74" s="19"/>
      <c r="AK74" s="19"/>
      <c r="AL74" s="19"/>
      <c r="AM74" s="19"/>
      <c r="AN74" s="19"/>
      <c r="AO74" s="19"/>
      <c r="AP74" s="19"/>
      <c r="AQ74" s="45"/>
      <c r="AR74" s="45"/>
      <c r="AS74" s="45"/>
      <c r="AT74" s="45"/>
      <c r="AU74" s="45"/>
      <c r="AV74" s="19"/>
      <c r="AW74" s="19"/>
      <c r="AX74" s="19"/>
      <c r="AY74" s="19"/>
      <c r="AZ74" s="19"/>
      <c r="BA74" s="19"/>
      <c r="BB74" s="19"/>
      <c r="BC74" s="19"/>
      <c r="BD74" s="19"/>
      <c r="BE74" s="19"/>
      <c r="BF74" s="19"/>
      <c r="BG74" s="19"/>
      <c r="BH74" s="19"/>
      <c r="BI74" s="19"/>
      <c r="BJ74" s="19"/>
      <c r="BK74" s="19"/>
      <c r="BL74" s="19"/>
      <c r="BM74" s="19"/>
      <c r="BN74" s="19"/>
      <c r="BO74" s="19"/>
      <c r="BP74" s="19"/>
      <c r="BQ74" s="19"/>
      <c r="BR74" s="19"/>
      <c r="BS74" s="19"/>
      <c r="BT74" s="19"/>
      <c r="BU74" s="19"/>
      <c r="BV74" s="20"/>
      <c r="BW74" s="19"/>
      <c r="BX74" s="89"/>
      <c r="BY74" s="44"/>
      <c r="BZ74" s="19"/>
      <c r="CA74" s="19"/>
      <c r="CB74" s="19"/>
      <c r="CC74" s="19"/>
      <c r="CD74" s="19"/>
      <c r="CF74" s="19"/>
      <c r="CG74" s="19"/>
      <c r="CH74" s="273"/>
      <c r="CI74" s="74"/>
      <c r="CJ74" s="80"/>
      <c r="CK74" s="112"/>
      <c r="CL74" s="74"/>
      <c r="CM74" s="80"/>
      <c r="CO74" s="74"/>
      <c r="CP74"/>
      <c r="CQ74" s="77">
        <f t="shared" si="12"/>
        <v>0</v>
      </c>
      <c r="CR74" s="77">
        <f t="shared" si="15"/>
        <v>0</v>
      </c>
      <c r="CS74" s="77">
        <f t="shared" si="11"/>
        <v>0</v>
      </c>
      <c r="CT74" s="77">
        <f t="shared" si="13"/>
        <v>0</v>
      </c>
      <c r="CU74" s="77">
        <f t="shared" si="16"/>
        <v>0</v>
      </c>
      <c r="CV74" s="77"/>
      <c r="CW74" s="77">
        <f t="shared" si="14"/>
        <v>0</v>
      </c>
      <c r="CX74" s="77"/>
      <c r="CY74" s="77"/>
      <c r="CZ74" s="77"/>
      <c r="DA74" s="104"/>
      <c r="DB74"/>
      <c r="DF74" s="104"/>
      <c r="DG74"/>
      <c r="DK74" s="104"/>
      <c r="DL74"/>
      <c r="EF74" s="104"/>
      <c r="EG74"/>
      <c r="EK74" s="104"/>
      <c r="EL74"/>
      <c r="EP74" s="104"/>
      <c r="EQ74"/>
      <c r="FQ74" s="273"/>
      <c r="FZ74" s="304"/>
      <c r="GC74" s="273"/>
      <c r="GL74" s="305"/>
      <c r="GM74" s="304"/>
      <c r="GP74" s="304"/>
      <c r="GQ74" s="273"/>
      <c r="GZ74" s="304"/>
      <c r="HC74" s="273"/>
      <c r="HL74" s="305"/>
      <c r="HM74" s="304"/>
      <c r="HN74" s="147"/>
      <c r="HO74" s="147"/>
      <c r="HP74" s="273"/>
      <c r="HR74" s="304"/>
      <c r="HZ74" s="304"/>
      <c r="IC74" s="273"/>
      <c r="IL74" s="305"/>
      <c r="IM74" s="304"/>
      <c r="IP74" s="304"/>
      <c r="IQ74" s="273"/>
      <c r="IZ74" s="304"/>
      <c r="JC74" s="273"/>
      <c r="JL74" s="5"/>
      <c r="JQ74" s="117"/>
      <c r="JR74"/>
      <c r="JS74" s="271"/>
      <c r="JY74" s="77"/>
      <c r="JZ74" s="147"/>
      <c r="KA74" s="147"/>
      <c r="KB74" s="77"/>
      <c r="KC74" s="77"/>
      <c r="KD74" s="77"/>
      <c r="KI74" s="77"/>
      <c r="KJ74" s="147"/>
      <c r="KK74" s="147"/>
      <c r="KL74" s="77"/>
      <c r="KM74" s="77"/>
      <c r="KN74" s="77"/>
      <c r="KP74"/>
    </row>
    <row r="75" spans="1:302">
      <c r="A75">
        <v>50</v>
      </c>
      <c r="B75" s="19"/>
      <c r="C75" s="19"/>
      <c r="D75" s="273"/>
      <c r="E75" s="273"/>
      <c r="H75" s="19"/>
      <c r="I75" s="19"/>
      <c r="N75" s="19"/>
      <c r="O75" s="19"/>
      <c r="P75" s="75"/>
      <c r="Q75" s="75"/>
      <c r="R75" s="75"/>
      <c r="S75" s="75"/>
      <c r="T75" s="75"/>
      <c r="U75" s="75"/>
      <c r="V75" s="75"/>
      <c r="W75" s="75"/>
      <c r="X75" s="75"/>
      <c r="Y75" s="75"/>
      <c r="Z75" s="75"/>
      <c r="AA75" s="75"/>
      <c r="AB75" s="75"/>
      <c r="AC75" s="19"/>
      <c r="AD75" s="19"/>
      <c r="AE75" s="113"/>
      <c r="AH75" s="53"/>
      <c r="AI75" s="53"/>
      <c r="AJ75" s="19"/>
      <c r="AK75" s="19"/>
      <c r="AL75" s="19"/>
      <c r="AM75" s="19"/>
      <c r="AN75" s="19"/>
      <c r="AO75" s="19"/>
      <c r="AP75" s="19"/>
      <c r="AQ75" s="45"/>
      <c r="AR75" s="45"/>
      <c r="AS75" s="45"/>
      <c r="AT75" s="45"/>
      <c r="AU75" s="45"/>
      <c r="AV75" s="19"/>
      <c r="AW75" s="19"/>
      <c r="AX75" s="19"/>
      <c r="AY75" s="19"/>
      <c r="AZ75" s="19"/>
      <c r="BA75" s="19"/>
      <c r="BB75" s="19"/>
      <c r="BC75" s="19"/>
      <c r="BD75" s="19"/>
      <c r="BE75" s="19"/>
      <c r="BF75" s="19"/>
      <c r="BG75" s="19"/>
      <c r="BH75" s="19"/>
      <c r="BI75" s="19"/>
      <c r="BJ75" s="19"/>
      <c r="BK75" s="19"/>
      <c r="BL75" s="19"/>
      <c r="BM75" s="19"/>
      <c r="BN75" s="19"/>
      <c r="BO75" s="19"/>
      <c r="BP75" s="19"/>
      <c r="BQ75" s="19"/>
      <c r="BR75" s="19"/>
      <c r="BS75" s="19"/>
      <c r="BT75" s="19"/>
      <c r="BU75" s="19"/>
      <c r="BV75" s="20"/>
      <c r="BW75" s="19"/>
      <c r="BX75" s="89"/>
      <c r="BY75" s="44"/>
      <c r="BZ75" s="19"/>
      <c r="CA75" s="19"/>
      <c r="CB75" s="19"/>
      <c r="CC75" s="19"/>
      <c r="CD75" s="19"/>
      <c r="CF75" s="19"/>
      <c r="CG75" s="19"/>
      <c r="CH75" s="273"/>
      <c r="CI75" s="74"/>
      <c r="CJ75" s="80"/>
      <c r="CK75" s="112"/>
      <c r="CL75" s="74"/>
      <c r="CM75" s="80"/>
      <c r="CO75" s="74"/>
      <c r="CP75"/>
      <c r="CW75" s="77"/>
      <c r="CX75" s="77"/>
      <c r="CY75" s="77"/>
      <c r="CZ75" s="77"/>
      <c r="DA75" s="104"/>
      <c r="DB75"/>
      <c r="DF75" s="104"/>
      <c r="DG75"/>
      <c r="DK75" s="104"/>
      <c r="DL75"/>
      <c r="EF75" s="104"/>
      <c r="EG75"/>
      <c r="EK75" s="104"/>
      <c r="EL75"/>
      <c r="EP75" s="104"/>
      <c r="EQ75"/>
      <c r="FQ75" s="273"/>
      <c r="FZ75" s="304"/>
      <c r="GC75" s="273"/>
      <c r="GL75" s="305"/>
      <c r="GM75" s="304"/>
      <c r="GP75" s="304"/>
      <c r="GQ75" s="273"/>
      <c r="GZ75" s="304"/>
      <c r="HC75" s="273"/>
      <c r="HL75" s="305"/>
      <c r="HM75" s="304"/>
      <c r="HN75" s="147"/>
      <c r="HO75" s="147"/>
      <c r="HP75" s="273"/>
      <c r="HR75" s="304"/>
      <c r="HZ75" s="304"/>
      <c r="IC75" s="273"/>
      <c r="IL75" s="305"/>
      <c r="IM75" s="304"/>
      <c r="IP75" s="304"/>
      <c r="IQ75" s="273"/>
      <c r="IZ75" s="304"/>
      <c r="JC75" s="273"/>
      <c r="JL75" s="5"/>
      <c r="JQ75" s="117"/>
      <c r="JR75"/>
      <c r="JS75" s="271"/>
      <c r="JY75" s="77"/>
      <c r="JZ75" s="147"/>
      <c r="KA75" s="147"/>
      <c r="KB75" s="77"/>
      <c r="KC75" s="77"/>
      <c r="KD75" s="77"/>
      <c r="KI75" s="77"/>
      <c r="KJ75" s="147"/>
      <c r="KK75" s="147"/>
      <c r="KL75" s="77"/>
      <c r="KM75" s="77"/>
      <c r="KN75" s="77"/>
      <c r="KP75"/>
    </row>
    <row r="76" spans="1:302">
      <c r="A76">
        <v>51</v>
      </c>
      <c r="B76" s="19"/>
      <c r="C76" s="19"/>
      <c r="D76" s="273"/>
      <c r="E76" s="273"/>
      <c r="H76" s="19"/>
      <c r="I76" s="19"/>
      <c r="N76" s="19"/>
      <c r="O76" s="19"/>
      <c r="P76" s="75"/>
      <c r="Q76" s="75"/>
      <c r="R76" s="75"/>
      <c r="S76" s="75"/>
      <c r="T76" s="75"/>
      <c r="U76" s="75"/>
      <c r="V76" s="75"/>
      <c r="W76" s="75"/>
      <c r="X76" s="75"/>
      <c r="Y76" s="75"/>
      <c r="Z76" s="75"/>
      <c r="AA76" s="75"/>
      <c r="AB76" s="75"/>
      <c r="AC76" s="19"/>
      <c r="AD76" s="19"/>
      <c r="AE76" s="113"/>
      <c r="AH76" s="53"/>
      <c r="AI76" s="53"/>
      <c r="AJ76" s="19"/>
      <c r="AK76" s="19"/>
      <c r="AL76" s="19"/>
      <c r="AM76" s="19"/>
      <c r="AN76" s="19"/>
      <c r="AO76" s="19"/>
      <c r="AP76" s="19"/>
      <c r="AQ76" s="45"/>
      <c r="AR76" s="45"/>
      <c r="AS76" s="45"/>
      <c r="AT76" s="45"/>
      <c r="AU76" s="45"/>
      <c r="AV76" s="19"/>
      <c r="AW76" s="19"/>
      <c r="AX76" s="19"/>
      <c r="AY76" s="19"/>
      <c r="AZ76" s="19"/>
      <c r="BA76" s="19"/>
      <c r="BB76" s="19"/>
      <c r="BC76" s="19"/>
      <c r="BD76" s="19"/>
      <c r="BE76" s="19"/>
      <c r="BF76" s="19"/>
      <c r="BG76" s="19"/>
      <c r="BH76" s="19"/>
      <c r="BI76" s="19"/>
      <c r="BJ76" s="19"/>
      <c r="BK76" s="19"/>
      <c r="BL76" s="19"/>
      <c r="BM76" s="19"/>
      <c r="BN76" s="19"/>
      <c r="BO76" s="19"/>
      <c r="BP76" s="19"/>
      <c r="BQ76" s="19"/>
      <c r="BR76" s="19"/>
      <c r="BS76" s="19"/>
      <c r="BT76" s="19"/>
      <c r="BU76" s="19"/>
      <c r="BV76" s="20"/>
      <c r="BW76" s="19"/>
      <c r="BX76" s="89"/>
      <c r="BY76" s="44"/>
      <c r="BZ76" s="19"/>
      <c r="CA76" s="19"/>
      <c r="CB76" s="19"/>
      <c r="CC76" s="19"/>
      <c r="CD76" s="19"/>
      <c r="CF76" s="19"/>
      <c r="CG76" s="19"/>
      <c r="CH76" s="273"/>
      <c r="CI76" s="74"/>
      <c r="CJ76" s="80"/>
      <c r="CK76" s="112"/>
      <c r="CL76" s="74"/>
      <c r="CM76" s="80"/>
      <c r="CO76" s="74"/>
      <c r="CP76"/>
      <c r="CW76" s="77"/>
      <c r="CX76" s="77"/>
      <c r="CY76" s="77"/>
      <c r="CZ76" s="77"/>
      <c r="DA76" s="104"/>
      <c r="DB76"/>
      <c r="DF76" s="104"/>
      <c r="DG76"/>
      <c r="DK76" s="104"/>
      <c r="DL76"/>
      <c r="EF76" s="104"/>
      <c r="EG76"/>
      <c r="EK76" s="104"/>
      <c r="EL76"/>
      <c r="EP76" s="104"/>
      <c r="EQ76"/>
      <c r="FQ76" s="273"/>
      <c r="FZ76" s="304"/>
      <c r="GC76" s="273"/>
      <c r="GL76" s="305"/>
      <c r="GM76" s="304"/>
      <c r="GP76" s="304"/>
      <c r="GQ76" s="273"/>
      <c r="GZ76" s="304"/>
      <c r="HC76" s="273"/>
      <c r="HL76" s="305"/>
      <c r="HM76" s="304"/>
      <c r="HN76" s="147"/>
      <c r="HO76" s="147"/>
      <c r="HP76" s="273"/>
      <c r="HR76" s="304"/>
      <c r="HZ76" s="304"/>
      <c r="IC76" s="273"/>
      <c r="IL76" s="305"/>
      <c r="IM76" s="304"/>
      <c r="IP76" s="304"/>
      <c r="IQ76" s="273"/>
      <c r="IZ76" s="304"/>
      <c r="JC76" s="273"/>
      <c r="JL76" s="5"/>
      <c r="JQ76" s="117"/>
      <c r="JR76"/>
      <c r="JS76" s="271"/>
      <c r="JY76" s="77"/>
      <c r="JZ76" s="147"/>
      <c r="KA76" s="147"/>
      <c r="KB76" s="77"/>
      <c r="KC76" s="77"/>
      <c r="KD76" s="77"/>
      <c r="KI76" s="77"/>
      <c r="KJ76" s="147"/>
      <c r="KK76" s="147"/>
      <c r="KL76" s="77"/>
      <c r="KM76" s="77"/>
      <c r="KN76" s="77"/>
      <c r="KP76"/>
    </row>
    <row r="77" spans="1:302">
      <c r="A77">
        <v>52</v>
      </c>
      <c r="B77" s="19"/>
      <c r="C77" s="19"/>
      <c r="D77" s="273"/>
      <c r="E77" s="273"/>
      <c r="H77" s="19"/>
      <c r="I77" s="19"/>
      <c r="N77" s="19"/>
      <c r="O77" s="19"/>
      <c r="P77" s="75"/>
      <c r="Q77" s="75"/>
      <c r="R77" s="75"/>
      <c r="S77" s="75"/>
      <c r="T77" s="75"/>
      <c r="U77" s="75"/>
      <c r="V77" s="75"/>
      <c r="W77" s="75"/>
      <c r="X77" s="75"/>
      <c r="Y77" s="75"/>
      <c r="Z77" s="75"/>
      <c r="AA77" s="75"/>
      <c r="AB77" s="75"/>
      <c r="AC77" s="19"/>
      <c r="AD77" s="19"/>
      <c r="AE77" s="113"/>
      <c r="AH77" s="53"/>
      <c r="AI77" s="53"/>
      <c r="AJ77" s="19"/>
      <c r="AK77" s="19"/>
      <c r="AL77" s="19"/>
      <c r="AM77" s="19"/>
      <c r="AN77" s="19"/>
      <c r="AO77" s="19"/>
      <c r="AP77" s="19"/>
      <c r="AQ77" s="45"/>
      <c r="AR77" s="45"/>
      <c r="AS77" s="45"/>
      <c r="AT77" s="45"/>
      <c r="AU77" s="45"/>
      <c r="AV77" s="19"/>
      <c r="AW77" s="19"/>
      <c r="AX77" s="19"/>
      <c r="AY77" s="19"/>
      <c r="AZ77" s="19"/>
      <c r="BA77" s="19"/>
      <c r="BB77" s="19"/>
      <c r="BC77" s="19"/>
      <c r="BD77" s="19"/>
      <c r="BE77" s="19"/>
      <c r="BF77" s="19"/>
      <c r="BG77" s="19"/>
      <c r="BH77" s="19"/>
      <c r="BI77" s="19"/>
      <c r="BJ77" s="19"/>
      <c r="BK77" s="19"/>
      <c r="BL77" s="19"/>
      <c r="BM77" s="19"/>
      <c r="BN77" s="19"/>
      <c r="BO77" s="19"/>
      <c r="BP77" s="19"/>
      <c r="BQ77" s="19"/>
      <c r="BR77" s="19"/>
      <c r="BS77" s="19"/>
      <c r="BT77" s="19"/>
      <c r="BU77" s="19"/>
      <c r="BV77" s="20"/>
      <c r="BW77" s="19"/>
      <c r="BX77" s="89"/>
      <c r="BY77" s="44"/>
      <c r="BZ77" s="19"/>
      <c r="CA77" s="19"/>
      <c r="CB77" s="19"/>
      <c r="CC77" s="19"/>
      <c r="CD77" s="19"/>
      <c r="CF77" s="19"/>
      <c r="CG77" s="19"/>
      <c r="CH77" s="273"/>
      <c r="CI77" s="74"/>
      <c r="CJ77" s="80"/>
      <c r="CK77" s="112"/>
      <c r="CL77" s="74"/>
      <c r="CM77" s="80"/>
      <c r="CO77" s="74"/>
      <c r="CP77"/>
      <c r="CW77" s="77"/>
      <c r="CX77" s="77"/>
      <c r="CY77" s="77"/>
      <c r="CZ77" s="77"/>
      <c r="DA77" s="104"/>
      <c r="DB77"/>
      <c r="DF77" s="104"/>
      <c r="DG77"/>
      <c r="DK77" s="104"/>
      <c r="DL77"/>
      <c r="EF77" s="104"/>
      <c r="EG77"/>
      <c r="EK77" s="104"/>
      <c r="EL77"/>
      <c r="EP77" s="104"/>
      <c r="EQ77"/>
      <c r="FQ77" s="273"/>
      <c r="FZ77" s="304"/>
      <c r="GC77" s="273"/>
      <c r="GL77" s="305"/>
      <c r="GM77" s="304"/>
      <c r="GP77" s="304"/>
      <c r="GQ77" s="273"/>
      <c r="GZ77" s="304"/>
      <c r="HC77" s="273"/>
      <c r="HL77" s="305"/>
      <c r="HM77" s="304"/>
      <c r="HN77" s="147"/>
      <c r="HO77" s="147"/>
      <c r="HP77" s="273"/>
      <c r="HR77" s="304"/>
      <c r="HZ77" s="304"/>
      <c r="IC77" s="273"/>
      <c r="IL77" s="305"/>
      <c r="IM77" s="304"/>
      <c r="IP77" s="304"/>
      <c r="IQ77" s="273"/>
      <c r="IZ77" s="304"/>
      <c r="JC77" s="273"/>
      <c r="JL77" s="5"/>
      <c r="JQ77" s="117"/>
      <c r="JR77"/>
      <c r="JS77" s="271"/>
      <c r="JY77" s="77"/>
      <c r="JZ77" s="147"/>
      <c r="KA77" s="147"/>
      <c r="KB77" s="77"/>
      <c r="KC77" s="77"/>
      <c r="KD77" s="77"/>
      <c r="KI77" s="77"/>
      <c r="KJ77" s="147"/>
      <c r="KK77" s="147"/>
      <c r="KL77" s="77"/>
      <c r="KM77" s="77"/>
      <c r="KN77" s="77"/>
      <c r="KP77"/>
    </row>
    <row r="78" spans="1:302">
      <c r="A78">
        <v>53</v>
      </c>
      <c r="B78" s="19"/>
      <c r="C78" s="19"/>
      <c r="D78" s="273"/>
      <c r="E78" s="273"/>
      <c r="H78" s="19"/>
      <c r="I78" s="19"/>
      <c r="N78" s="19"/>
      <c r="O78" s="19"/>
      <c r="P78" s="75"/>
      <c r="Q78" s="75"/>
      <c r="R78" s="75"/>
      <c r="S78" s="75"/>
      <c r="T78" s="75"/>
      <c r="U78" s="75"/>
      <c r="V78" s="75"/>
      <c r="W78" s="75"/>
      <c r="X78" s="75"/>
      <c r="Y78" s="75"/>
      <c r="Z78" s="75"/>
      <c r="AA78" s="75"/>
      <c r="AB78" s="75"/>
      <c r="AC78" s="19"/>
      <c r="AD78" s="19"/>
      <c r="AE78" s="113"/>
      <c r="AH78" s="53"/>
      <c r="AI78" s="53"/>
      <c r="AJ78" s="19"/>
      <c r="AK78" s="19"/>
      <c r="AL78" s="19"/>
      <c r="AM78" s="19"/>
      <c r="AN78" s="19"/>
      <c r="AO78" s="19"/>
      <c r="AP78" s="19"/>
      <c r="AQ78" s="45"/>
      <c r="AR78" s="45"/>
      <c r="AS78" s="45"/>
      <c r="AT78" s="45"/>
      <c r="AU78" s="45"/>
      <c r="AV78" s="19"/>
      <c r="AW78" s="19"/>
      <c r="AX78" s="19"/>
      <c r="AY78" s="19"/>
      <c r="AZ78" s="19"/>
      <c r="BA78" s="19"/>
      <c r="BB78" s="19"/>
      <c r="BC78" s="19"/>
      <c r="BD78" s="19"/>
      <c r="BE78" s="19"/>
      <c r="BF78" s="19"/>
      <c r="BG78" s="19"/>
      <c r="BH78" s="19"/>
      <c r="BI78" s="19"/>
      <c r="BJ78" s="19"/>
      <c r="BK78" s="19"/>
      <c r="BL78" s="19"/>
      <c r="BM78" s="19"/>
      <c r="BN78" s="19"/>
      <c r="BO78" s="19"/>
      <c r="BP78" s="19"/>
      <c r="BQ78" s="19"/>
      <c r="BR78" s="19"/>
      <c r="BS78" s="19"/>
      <c r="BT78" s="19"/>
      <c r="BU78" s="19"/>
      <c r="BV78" s="20"/>
      <c r="BW78" s="19"/>
      <c r="BX78" s="89"/>
      <c r="BY78" s="44"/>
      <c r="BZ78" s="19"/>
      <c r="CA78" s="19"/>
      <c r="CB78" s="19"/>
      <c r="CC78" s="19"/>
      <c r="CD78" s="19"/>
      <c r="CF78" s="19"/>
      <c r="CG78" s="19"/>
      <c r="CH78" s="273"/>
      <c r="CI78" s="74"/>
      <c r="CJ78" s="80"/>
      <c r="CK78" s="112"/>
      <c r="CL78" s="74"/>
      <c r="CM78" s="80"/>
      <c r="CO78" s="74"/>
      <c r="CP78"/>
      <c r="CW78" s="77"/>
      <c r="CX78" s="77"/>
      <c r="CY78" s="77"/>
      <c r="CZ78" s="77"/>
      <c r="DA78" s="104"/>
      <c r="DB78"/>
      <c r="DF78" s="104"/>
      <c r="DG78"/>
      <c r="DK78" s="104"/>
      <c r="DL78"/>
      <c r="EF78" s="104"/>
      <c r="EG78"/>
      <c r="EK78" s="104"/>
      <c r="EL78"/>
      <c r="EP78" s="104"/>
      <c r="EQ78"/>
      <c r="FQ78" s="273"/>
      <c r="FZ78" s="304"/>
      <c r="GC78" s="273"/>
      <c r="GL78" s="305"/>
      <c r="GM78" s="304"/>
      <c r="GP78" s="304"/>
      <c r="GQ78" s="273"/>
      <c r="GZ78" s="304"/>
      <c r="HC78" s="273"/>
      <c r="HL78" s="305"/>
      <c r="HM78" s="304"/>
      <c r="HN78" s="147"/>
      <c r="HO78" s="147"/>
      <c r="HP78" s="273"/>
      <c r="HR78" s="304"/>
      <c r="HZ78" s="304"/>
      <c r="IC78" s="273"/>
      <c r="IL78" s="305"/>
      <c r="IM78" s="304"/>
      <c r="IP78" s="304"/>
      <c r="IQ78" s="273"/>
      <c r="IZ78" s="304"/>
      <c r="JC78" s="273"/>
      <c r="JL78" s="5"/>
      <c r="JQ78" s="117"/>
      <c r="JR78"/>
      <c r="JS78" s="271"/>
      <c r="JY78" s="77"/>
      <c r="JZ78" s="147"/>
      <c r="KA78" s="147"/>
      <c r="KB78" s="77"/>
      <c r="KC78" s="77"/>
      <c r="KD78" s="77"/>
      <c r="KI78" s="77"/>
      <c r="KJ78" s="147"/>
      <c r="KK78" s="147"/>
      <c r="KL78" s="77"/>
      <c r="KM78" s="77"/>
      <c r="KN78" s="77"/>
      <c r="KP78"/>
    </row>
    <row r="79" spans="1:302">
      <c r="A79">
        <v>54</v>
      </c>
      <c r="B79" s="19"/>
      <c r="C79" s="19"/>
      <c r="D79" s="273"/>
      <c r="E79" s="273"/>
      <c r="H79" s="19"/>
      <c r="I79" s="19"/>
      <c r="N79" s="19"/>
      <c r="O79" s="19"/>
      <c r="P79" s="75"/>
      <c r="Q79" s="75"/>
      <c r="R79" s="75"/>
      <c r="S79" s="75"/>
      <c r="T79" s="75"/>
      <c r="U79" s="75"/>
      <c r="V79" s="75"/>
      <c r="W79" s="75"/>
      <c r="X79" s="75"/>
      <c r="Y79" s="75"/>
      <c r="Z79" s="75"/>
      <c r="AA79" s="75"/>
      <c r="AB79" s="75"/>
      <c r="AC79" s="19"/>
      <c r="AD79" s="19"/>
      <c r="AE79" s="113"/>
      <c r="AH79" s="53"/>
      <c r="AI79" s="53"/>
      <c r="AJ79" s="19"/>
      <c r="AK79" s="19"/>
      <c r="AL79" s="19"/>
      <c r="AM79" s="19"/>
      <c r="AN79" s="19"/>
      <c r="AO79" s="19"/>
      <c r="AP79" s="19"/>
      <c r="AQ79" s="45"/>
      <c r="AR79" s="45"/>
      <c r="AS79" s="45"/>
      <c r="AT79" s="45"/>
      <c r="AU79" s="45"/>
      <c r="AV79" s="19"/>
      <c r="AW79" s="19"/>
      <c r="AX79" s="19"/>
      <c r="AY79" s="19"/>
      <c r="AZ79" s="19"/>
      <c r="BA79" s="19"/>
      <c r="BB79" s="19"/>
      <c r="BC79" s="19"/>
      <c r="BD79" s="19"/>
      <c r="BE79" s="19"/>
      <c r="BF79" s="19"/>
      <c r="BG79" s="19"/>
      <c r="BH79" s="19"/>
      <c r="BI79" s="19"/>
      <c r="BJ79" s="19"/>
      <c r="BK79" s="19"/>
      <c r="BL79" s="19"/>
      <c r="BM79" s="19"/>
      <c r="BN79" s="19"/>
      <c r="BO79" s="19"/>
      <c r="BP79" s="19"/>
      <c r="BQ79" s="19"/>
      <c r="BR79" s="19"/>
      <c r="BS79" s="19"/>
      <c r="BT79" s="19"/>
      <c r="BU79" s="19"/>
      <c r="BV79" s="20"/>
      <c r="BW79" s="19"/>
      <c r="BX79" s="89"/>
      <c r="BY79" s="44"/>
      <c r="BZ79" s="19"/>
      <c r="CA79" s="19"/>
      <c r="CB79" s="19"/>
      <c r="CC79" s="19"/>
      <c r="CD79" s="19"/>
      <c r="CF79" s="19"/>
      <c r="CG79" s="19"/>
      <c r="CH79" s="273"/>
      <c r="CI79" s="74"/>
      <c r="CJ79" s="80"/>
      <c r="CK79" s="112"/>
      <c r="CL79" s="74"/>
      <c r="CM79" s="80"/>
      <c r="CO79" s="74"/>
      <c r="CP79"/>
      <c r="CW79" s="77"/>
      <c r="CX79" s="77"/>
      <c r="CY79" s="77"/>
      <c r="CZ79" s="77"/>
      <c r="DA79" s="104"/>
      <c r="DB79"/>
      <c r="DF79" s="104"/>
      <c r="DG79"/>
      <c r="DK79" s="104"/>
      <c r="DL79"/>
      <c r="EF79" s="104"/>
      <c r="EG79"/>
      <c r="EK79" s="104"/>
      <c r="EL79"/>
      <c r="EP79" s="104"/>
      <c r="EQ79"/>
      <c r="FQ79" s="273"/>
      <c r="FZ79" s="304"/>
      <c r="GC79" s="273"/>
      <c r="GL79" s="305"/>
      <c r="GM79" s="304"/>
      <c r="GP79" s="304"/>
      <c r="GQ79" s="273"/>
      <c r="GZ79" s="304"/>
      <c r="HC79" s="273"/>
      <c r="HL79" s="305"/>
      <c r="HM79" s="304"/>
      <c r="HN79" s="147"/>
      <c r="HO79" s="147"/>
      <c r="HP79" s="273"/>
      <c r="HR79" s="304"/>
      <c r="HZ79" s="304"/>
      <c r="IC79" s="273"/>
      <c r="IL79" s="305"/>
      <c r="IM79" s="304"/>
      <c r="IP79" s="304"/>
      <c r="IQ79" s="273"/>
      <c r="IZ79" s="304"/>
      <c r="JC79" s="273"/>
      <c r="JL79" s="5"/>
      <c r="JQ79" s="117"/>
      <c r="JR79"/>
      <c r="JS79" s="271"/>
      <c r="JY79" s="77"/>
      <c r="JZ79" s="147"/>
      <c r="KA79" s="147"/>
      <c r="KB79" s="77"/>
      <c r="KC79" s="77"/>
      <c r="KD79" s="77"/>
      <c r="KI79" s="77"/>
      <c r="KJ79" s="147"/>
      <c r="KK79" s="147"/>
      <c r="KL79" s="77"/>
      <c r="KM79" s="77"/>
      <c r="KN79" s="77"/>
      <c r="KP79"/>
    </row>
    <row r="80" spans="1:302">
      <c r="A80">
        <v>55</v>
      </c>
      <c r="B80" s="19"/>
      <c r="C80" s="19"/>
      <c r="D80" s="273"/>
      <c r="E80" s="273"/>
      <c r="H80" s="19"/>
      <c r="I80" s="19"/>
      <c r="N80" s="19"/>
      <c r="O80" s="19"/>
      <c r="P80" s="75"/>
      <c r="Q80" s="75"/>
      <c r="R80" s="75"/>
      <c r="S80" s="75"/>
      <c r="T80" s="75"/>
      <c r="U80" s="75"/>
      <c r="V80" s="75"/>
      <c r="W80" s="75"/>
      <c r="X80" s="75"/>
      <c r="Y80" s="75"/>
      <c r="Z80" s="75"/>
      <c r="AA80" s="75"/>
      <c r="AB80" s="75"/>
      <c r="AC80" s="19"/>
      <c r="AD80" s="19"/>
      <c r="AE80" s="113"/>
      <c r="AH80" s="53"/>
      <c r="AI80" s="53"/>
      <c r="AJ80" s="19"/>
      <c r="AK80" s="19"/>
      <c r="AL80" s="19"/>
      <c r="AM80" s="19"/>
      <c r="AN80" s="19"/>
      <c r="AO80" s="19"/>
      <c r="AP80" s="19"/>
      <c r="AQ80" s="45"/>
      <c r="AR80" s="45"/>
      <c r="AS80" s="45"/>
      <c r="AT80" s="45"/>
      <c r="AU80" s="45"/>
      <c r="AV80" s="19"/>
      <c r="AW80" s="19"/>
      <c r="AX80" s="19"/>
      <c r="AY80" s="19"/>
      <c r="AZ80" s="19"/>
      <c r="BA80" s="19"/>
      <c r="BB80" s="19"/>
      <c r="BC80" s="19"/>
      <c r="BD80" s="19"/>
      <c r="BE80" s="19"/>
      <c r="BF80" s="19"/>
      <c r="BG80" s="19"/>
      <c r="BH80" s="19"/>
      <c r="BI80" s="19"/>
      <c r="BJ80" s="19"/>
      <c r="BK80" s="19"/>
      <c r="BL80" s="19"/>
      <c r="BM80" s="19"/>
      <c r="BN80" s="19"/>
      <c r="BO80" s="19"/>
      <c r="BP80" s="19"/>
      <c r="BQ80" s="19"/>
      <c r="BR80" s="19"/>
      <c r="BS80" s="19"/>
      <c r="BT80" s="19"/>
      <c r="BU80" s="19"/>
      <c r="BV80" s="20"/>
      <c r="BW80" s="19"/>
      <c r="BX80" s="89"/>
      <c r="BY80" s="44"/>
      <c r="BZ80" s="19"/>
      <c r="CA80" s="19"/>
      <c r="CB80" s="19"/>
      <c r="CC80" s="19"/>
      <c r="CD80" s="19"/>
      <c r="CF80" s="19"/>
      <c r="CG80" s="19"/>
      <c r="CH80" s="273"/>
      <c r="CI80" s="74"/>
      <c r="CJ80" s="80"/>
      <c r="CK80" s="112"/>
      <c r="CL80" s="74"/>
      <c r="CM80" s="80"/>
      <c r="CO80" s="74"/>
      <c r="CP80"/>
      <c r="CW80" s="77"/>
      <c r="CX80" s="77"/>
      <c r="CY80" s="77"/>
      <c r="CZ80" s="77"/>
      <c r="DA80" s="104"/>
      <c r="DB80"/>
      <c r="DF80" s="104"/>
      <c r="DG80"/>
      <c r="DK80" s="104"/>
      <c r="DL80"/>
      <c r="EF80" s="104"/>
      <c r="EG80"/>
      <c r="EK80" s="104"/>
      <c r="EL80"/>
      <c r="EP80" s="104"/>
      <c r="EQ80"/>
      <c r="FQ80" s="273"/>
      <c r="FZ80" s="304"/>
      <c r="GC80" s="273"/>
      <c r="GL80" s="305"/>
      <c r="GM80" s="304"/>
      <c r="GP80" s="304"/>
      <c r="GQ80" s="273"/>
      <c r="GZ80" s="304"/>
      <c r="HC80" s="273"/>
      <c r="HL80" s="305"/>
      <c r="HM80" s="304"/>
      <c r="HN80" s="147"/>
      <c r="HO80" s="147"/>
      <c r="HP80" s="273"/>
      <c r="HR80" s="304"/>
      <c r="HZ80" s="304"/>
      <c r="IC80" s="273"/>
      <c r="IL80" s="305"/>
      <c r="IM80" s="304"/>
      <c r="IP80" s="304"/>
      <c r="IQ80" s="273"/>
      <c r="IZ80" s="304"/>
      <c r="JC80" s="273"/>
      <c r="JL80" s="5"/>
      <c r="JQ80" s="117"/>
      <c r="JR80"/>
      <c r="JS80" s="271"/>
      <c r="JY80" s="77"/>
      <c r="JZ80" s="147"/>
      <c r="KA80" s="147"/>
      <c r="KB80" s="77"/>
      <c r="KC80" s="77"/>
      <c r="KD80" s="77"/>
      <c r="KI80" s="77"/>
      <c r="KJ80" s="147"/>
      <c r="KK80" s="147"/>
      <c r="KL80" s="77"/>
      <c r="KM80" s="77"/>
      <c r="KN80" s="77"/>
      <c r="KP80"/>
    </row>
    <row r="81" spans="1:302">
      <c r="A81">
        <v>56</v>
      </c>
      <c r="B81" s="19"/>
      <c r="C81" s="19"/>
      <c r="D81" s="273"/>
      <c r="E81" s="273"/>
      <c r="H81" s="19"/>
      <c r="I81" s="19"/>
      <c r="N81" s="19"/>
      <c r="O81" s="19"/>
      <c r="P81" s="75"/>
      <c r="Q81" s="75"/>
      <c r="R81" s="75"/>
      <c r="S81" s="75"/>
      <c r="T81" s="75"/>
      <c r="U81" s="75"/>
      <c r="V81" s="75"/>
      <c r="W81" s="75"/>
      <c r="X81" s="75"/>
      <c r="Y81" s="75"/>
      <c r="Z81" s="75"/>
      <c r="AA81" s="75"/>
      <c r="AB81" s="75"/>
      <c r="AC81" s="19"/>
      <c r="AD81" s="19"/>
      <c r="AE81" s="113"/>
      <c r="AH81" s="53"/>
      <c r="AI81" s="53"/>
      <c r="AJ81" s="19"/>
      <c r="AK81" s="19"/>
      <c r="AL81" s="19"/>
      <c r="AM81" s="19"/>
      <c r="AN81" s="19"/>
      <c r="AO81" s="19"/>
      <c r="AP81" s="19"/>
      <c r="AQ81" s="45"/>
      <c r="AR81" s="45"/>
      <c r="AS81" s="45"/>
      <c r="AT81" s="45"/>
      <c r="AU81" s="45"/>
      <c r="AV81" s="19"/>
      <c r="AW81" s="19"/>
      <c r="AX81" s="19"/>
      <c r="AY81" s="19"/>
      <c r="AZ81" s="19"/>
      <c r="BA81" s="19"/>
      <c r="BB81" s="19"/>
      <c r="BC81" s="19"/>
      <c r="BD81" s="19"/>
      <c r="BE81" s="19"/>
      <c r="BF81" s="19"/>
      <c r="BG81" s="19"/>
      <c r="BH81" s="19"/>
      <c r="BI81" s="19"/>
      <c r="BJ81" s="19"/>
      <c r="BK81" s="19"/>
      <c r="BL81" s="19"/>
      <c r="BM81" s="19"/>
      <c r="BN81" s="19"/>
      <c r="BO81" s="19"/>
      <c r="BP81" s="19"/>
      <c r="BQ81" s="19"/>
      <c r="BR81" s="19"/>
      <c r="BS81" s="19"/>
      <c r="BT81" s="19"/>
      <c r="BU81" s="19"/>
      <c r="BV81" s="20"/>
      <c r="BW81" s="19"/>
      <c r="BX81" s="89"/>
      <c r="BY81" s="44"/>
      <c r="BZ81" s="19"/>
      <c r="CA81" s="19"/>
      <c r="CB81" s="19"/>
      <c r="CC81" s="19"/>
      <c r="CD81" s="19"/>
      <c r="CF81" s="19"/>
      <c r="CG81" s="19"/>
      <c r="CH81" s="273"/>
      <c r="CI81" s="74"/>
      <c r="CJ81" s="80"/>
      <c r="CK81" s="112"/>
      <c r="CL81" s="74"/>
      <c r="CM81" s="80"/>
      <c r="CO81" s="74"/>
      <c r="CP81"/>
      <c r="CW81" s="77"/>
      <c r="CX81" s="77"/>
      <c r="CY81" s="77"/>
      <c r="CZ81" s="77"/>
      <c r="DA81" s="104"/>
      <c r="DB81"/>
      <c r="DF81" s="104"/>
      <c r="DG81"/>
      <c r="DK81" s="104"/>
      <c r="DL81"/>
      <c r="EF81" s="104"/>
      <c r="EG81"/>
      <c r="EK81" s="104"/>
      <c r="EL81"/>
      <c r="EP81" s="104"/>
      <c r="EQ81"/>
      <c r="FQ81" s="273"/>
      <c r="FZ81" s="304"/>
      <c r="GC81" s="273"/>
      <c r="GL81" s="305"/>
      <c r="GM81" s="304"/>
      <c r="GP81" s="304"/>
      <c r="GQ81" s="273"/>
      <c r="GZ81" s="304"/>
      <c r="HC81" s="273"/>
      <c r="HL81" s="305"/>
      <c r="HM81" s="304"/>
      <c r="HN81" s="147"/>
      <c r="HO81" s="147"/>
      <c r="HP81" s="273"/>
      <c r="HR81" s="304"/>
      <c r="HZ81" s="304"/>
      <c r="IC81" s="273"/>
      <c r="IL81" s="305"/>
      <c r="IM81" s="304"/>
      <c r="IP81" s="304"/>
      <c r="IQ81" s="273"/>
      <c r="IZ81" s="304"/>
      <c r="JC81" s="273"/>
      <c r="JL81" s="5"/>
      <c r="JQ81" s="117"/>
      <c r="JR81"/>
      <c r="JS81" s="271"/>
      <c r="JY81" s="77"/>
      <c r="JZ81" s="147"/>
      <c r="KA81" s="147"/>
      <c r="KB81" s="77"/>
      <c r="KC81" s="77"/>
      <c r="KD81" s="77"/>
      <c r="KI81" s="77"/>
      <c r="KJ81" s="147"/>
      <c r="KK81" s="147"/>
      <c r="KL81" s="77"/>
      <c r="KM81" s="77"/>
      <c r="KN81" s="77"/>
      <c r="KP81"/>
    </row>
    <row r="82" spans="1:302">
      <c r="A82">
        <v>57</v>
      </c>
      <c r="B82" s="19"/>
      <c r="C82" s="19"/>
      <c r="D82" s="273"/>
      <c r="E82" s="273"/>
      <c r="H82" s="19"/>
      <c r="I82" s="19"/>
      <c r="N82" s="19"/>
      <c r="O82" s="19"/>
      <c r="P82" s="75"/>
      <c r="Q82" s="75"/>
      <c r="R82" s="75"/>
      <c r="S82" s="75"/>
      <c r="T82" s="75"/>
      <c r="U82" s="75"/>
      <c r="V82" s="75"/>
      <c r="W82" s="75"/>
      <c r="X82" s="75"/>
      <c r="Y82" s="75"/>
      <c r="Z82" s="75"/>
      <c r="AA82" s="75"/>
      <c r="AB82" s="75"/>
      <c r="AC82" s="19"/>
      <c r="AD82" s="19"/>
      <c r="AE82" s="113"/>
      <c r="AH82" s="53"/>
      <c r="AI82" s="53"/>
      <c r="AJ82" s="19"/>
      <c r="AK82" s="19"/>
      <c r="AL82" s="19"/>
      <c r="AM82" s="19"/>
      <c r="AN82" s="19"/>
      <c r="AO82" s="19"/>
      <c r="AP82" s="19"/>
      <c r="AQ82" s="45"/>
      <c r="AR82" s="45"/>
      <c r="AS82" s="45"/>
      <c r="AT82" s="45"/>
      <c r="AU82" s="45"/>
      <c r="AV82" s="19"/>
      <c r="AW82" s="19"/>
      <c r="AX82" s="19"/>
      <c r="AY82" s="19"/>
      <c r="AZ82" s="19"/>
      <c r="BA82" s="19"/>
      <c r="BB82" s="19"/>
      <c r="BC82" s="19"/>
      <c r="BD82" s="19"/>
      <c r="BE82" s="19"/>
      <c r="BF82" s="19"/>
      <c r="BG82" s="19"/>
      <c r="BH82" s="19"/>
      <c r="BI82" s="19"/>
      <c r="BJ82" s="19"/>
      <c r="BK82" s="19"/>
      <c r="BL82" s="19"/>
      <c r="BM82" s="19"/>
      <c r="BN82" s="19"/>
      <c r="BO82" s="19"/>
      <c r="BP82" s="19"/>
      <c r="BQ82" s="19"/>
      <c r="BR82" s="19"/>
      <c r="BS82" s="19"/>
      <c r="BT82" s="19"/>
      <c r="BU82" s="19"/>
      <c r="BV82" s="20"/>
      <c r="BW82" s="19"/>
      <c r="BX82" s="89"/>
      <c r="BY82" s="44"/>
      <c r="BZ82" s="19"/>
      <c r="CA82" s="19"/>
      <c r="CB82" s="19"/>
      <c r="CC82" s="19"/>
      <c r="CD82" s="19"/>
      <c r="CF82" s="19"/>
      <c r="CG82" s="19"/>
      <c r="CH82" s="273"/>
      <c r="CI82" s="74"/>
      <c r="CJ82" s="80"/>
      <c r="CK82" s="112"/>
      <c r="CL82" s="74"/>
      <c r="CM82" s="80"/>
      <c r="CO82" s="74"/>
      <c r="CP82"/>
      <c r="CW82" s="77"/>
      <c r="CX82" s="77"/>
      <c r="CY82" s="77"/>
      <c r="CZ82" s="77"/>
      <c r="DA82" s="104"/>
      <c r="DB82"/>
      <c r="DF82" s="104"/>
      <c r="DG82"/>
      <c r="DK82" s="104"/>
      <c r="DL82"/>
      <c r="EF82" s="104"/>
      <c r="EG82"/>
      <c r="EK82" s="104"/>
      <c r="EL82"/>
      <c r="EP82" s="104"/>
      <c r="EQ82"/>
      <c r="FQ82" s="273"/>
      <c r="FZ82" s="304"/>
      <c r="GC82" s="273"/>
      <c r="GL82" s="305"/>
      <c r="GM82" s="304"/>
      <c r="GP82" s="304"/>
      <c r="GQ82" s="273"/>
      <c r="GZ82" s="304"/>
      <c r="HC82" s="273"/>
      <c r="HL82" s="305"/>
      <c r="HM82" s="304"/>
      <c r="HN82" s="147"/>
      <c r="HO82" s="147"/>
      <c r="HP82" s="273"/>
      <c r="HR82" s="304"/>
      <c r="HZ82" s="304"/>
      <c r="IC82" s="273"/>
      <c r="IL82" s="305"/>
      <c r="IM82" s="304"/>
      <c r="IP82" s="304"/>
      <c r="IQ82" s="273"/>
      <c r="IZ82" s="304"/>
      <c r="JC82" s="273"/>
      <c r="JL82" s="5"/>
      <c r="JQ82" s="117"/>
      <c r="JR82"/>
      <c r="JS82" s="271"/>
      <c r="JY82" s="77"/>
      <c r="JZ82" s="147"/>
      <c r="KA82" s="147"/>
      <c r="KB82" s="77"/>
      <c r="KC82" s="77"/>
      <c r="KD82" s="77"/>
      <c r="KI82" s="77"/>
      <c r="KJ82" s="147"/>
      <c r="KK82" s="147"/>
      <c r="KL82" s="77"/>
      <c r="KM82" s="77"/>
      <c r="KN82" s="77"/>
      <c r="KP82"/>
    </row>
    <row r="83" spans="1:302">
      <c r="A83">
        <v>58</v>
      </c>
      <c r="B83" s="19"/>
      <c r="C83" s="19"/>
      <c r="D83" s="273"/>
      <c r="E83" s="273"/>
      <c r="H83" s="19"/>
      <c r="I83" s="19"/>
      <c r="N83" s="19"/>
      <c r="O83" s="19"/>
      <c r="P83" s="75"/>
      <c r="Q83" s="75"/>
      <c r="R83" s="75"/>
      <c r="S83" s="75"/>
      <c r="T83" s="75"/>
      <c r="U83" s="75"/>
      <c r="V83" s="75"/>
      <c r="W83" s="75"/>
      <c r="X83" s="75"/>
      <c r="Y83" s="75"/>
      <c r="Z83" s="75"/>
      <c r="AA83" s="75"/>
      <c r="AB83" s="75"/>
      <c r="AC83" s="19"/>
      <c r="AD83" s="19"/>
      <c r="AE83" s="113"/>
      <c r="AH83" s="53"/>
      <c r="AI83" s="53"/>
      <c r="AJ83" s="19"/>
      <c r="AK83" s="19"/>
      <c r="AL83" s="19"/>
      <c r="AM83" s="19"/>
      <c r="AN83" s="19"/>
      <c r="AO83" s="19"/>
      <c r="AP83" s="19"/>
      <c r="AQ83" s="45"/>
      <c r="AR83" s="45"/>
      <c r="AS83" s="45"/>
      <c r="AT83" s="45"/>
      <c r="AU83" s="45"/>
      <c r="AV83" s="19"/>
      <c r="AW83" s="19"/>
      <c r="AX83" s="19"/>
      <c r="AY83" s="19"/>
      <c r="AZ83" s="19"/>
      <c r="BA83" s="19"/>
      <c r="BB83" s="19"/>
      <c r="BC83" s="19"/>
      <c r="BD83" s="19"/>
      <c r="BE83" s="19"/>
      <c r="BF83" s="19"/>
      <c r="BG83" s="19"/>
      <c r="BH83" s="19"/>
      <c r="BI83" s="19"/>
      <c r="BJ83" s="19"/>
      <c r="BK83" s="19"/>
      <c r="BL83" s="19"/>
      <c r="BM83" s="19"/>
      <c r="BN83" s="19"/>
      <c r="BO83" s="19"/>
      <c r="BP83" s="19"/>
      <c r="BQ83" s="19"/>
      <c r="BR83" s="19"/>
      <c r="BS83" s="19"/>
      <c r="BT83" s="19"/>
      <c r="BU83" s="19"/>
      <c r="BV83" s="20"/>
      <c r="BW83" s="19"/>
      <c r="BX83" s="89"/>
      <c r="BY83" s="44"/>
      <c r="BZ83" s="19"/>
      <c r="CA83" s="19"/>
      <c r="CB83" s="19"/>
      <c r="CC83" s="19"/>
      <c r="CD83" s="19"/>
      <c r="CF83" s="19"/>
      <c r="CG83" s="19"/>
      <c r="CH83" s="273"/>
      <c r="CI83" s="74"/>
      <c r="CJ83" s="80"/>
      <c r="CK83" s="112"/>
      <c r="CL83" s="74"/>
      <c r="CM83" s="80"/>
      <c r="CO83" s="74"/>
      <c r="CP83"/>
      <c r="CW83" s="77"/>
      <c r="CX83" s="77"/>
      <c r="CY83" s="77"/>
      <c r="CZ83" s="77"/>
      <c r="DA83" s="104"/>
      <c r="DB83"/>
      <c r="DF83" s="104"/>
      <c r="DG83"/>
      <c r="DK83" s="104"/>
      <c r="DL83"/>
      <c r="EF83" s="104"/>
      <c r="EG83"/>
      <c r="EK83" s="104"/>
      <c r="EL83"/>
      <c r="EP83" s="104"/>
      <c r="EQ83"/>
      <c r="FQ83" s="273"/>
      <c r="FZ83" s="304"/>
      <c r="GC83" s="273"/>
      <c r="GL83" s="305"/>
      <c r="GM83" s="304"/>
      <c r="GP83" s="304"/>
      <c r="GQ83" s="273"/>
      <c r="GZ83" s="304"/>
      <c r="HC83" s="273"/>
      <c r="HL83" s="305"/>
      <c r="HM83" s="304"/>
      <c r="HN83" s="147"/>
      <c r="HO83" s="147"/>
      <c r="HP83" s="273"/>
      <c r="HR83" s="304"/>
      <c r="HZ83" s="304"/>
      <c r="IC83" s="273"/>
      <c r="IL83" s="305"/>
      <c r="IM83" s="304"/>
      <c r="IP83" s="304"/>
      <c r="IQ83" s="273"/>
      <c r="IZ83" s="304"/>
      <c r="JC83" s="273"/>
      <c r="JL83" s="5"/>
      <c r="JQ83" s="117"/>
      <c r="JR83"/>
      <c r="JS83" s="271"/>
      <c r="JY83" s="77"/>
      <c r="JZ83" s="147"/>
      <c r="KA83" s="147"/>
      <c r="KB83" s="77"/>
      <c r="KC83" s="77"/>
      <c r="KD83" s="77"/>
      <c r="KI83" s="77"/>
      <c r="KJ83" s="147"/>
      <c r="KK83" s="147"/>
      <c r="KL83" s="77"/>
      <c r="KM83" s="77"/>
      <c r="KN83" s="77"/>
      <c r="KP83"/>
    </row>
    <row r="84" spans="1:302">
      <c r="A84">
        <v>59</v>
      </c>
      <c r="B84" s="19"/>
      <c r="C84" s="19"/>
      <c r="D84" s="273"/>
      <c r="E84" s="273"/>
      <c r="H84" s="19"/>
      <c r="I84" s="19"/>
      <c r="N84" s="19"/>
      <c r="O84" s="19"/>
      <c r="P84" s="75"/>
      <c r="Q84" s="75"/>
      <c r="R84" s="75"/>
      <c r="S84" s="75"/>
      <c r="T84" s="75"/>
      <c r="U84" s="75"/>
      <c r="V84" s="75"/>
      <c r="W84" s="75"/>
      <c r="X84" s="75"/>
      <c r="Y84" s="75"/>
      <c r="Z84" s="75"/>
      <c r="AA84" s="75"/>
      <c r="AB84" s="75"/>
      <c r="AC84" s="19"/>
      <c r="AD84" s="19"/>
      <c r="AE84" s="113"/>
      <c r="AH84" s="53"/>
      <c r="AI84" s="53"/>
      <c r="AJ84" s="19"/>
      <c r="AK84" s="19"/>
      <c r="AL84" s="19"/>
      <c r="AM84" s="19"/>
      <c r="AN84" s="19"/>
      <c r="AO84" s="19"/>
      <c r="AP84" s="19"/>
      <c r="AQ84" s="45"/>
      <c r="AR84" s="45"/>
      <c r="AS84" s="45"/>
      <c r="AT84" s="45"/>
      <c r="AU84" s="45"/>
      <c r="AV84" s="19"/>
      <c r="AW84" s="19"/>
      <c r="AX84" s="19"/>
      <c r="AY84" s="19"/>
      <c r="AZ84" s="19"/>
      <c r="BA84" s="19"/>
      <c r="BB84" s="19"/>
      <c r="BC84" s="19"/>
      <c r="BD84" s="19"/>
      <c r="BE84" s="19"/>
      <c r="BF84" s="19"/>
      <c r="BG84" s="19"/>
      <c r="BH84" s="19"/>
      <c r="BI84" s="19"/>
      <c r="BJ84" s="19"/>
      <c r="BK84" s="19"/>
      <c r="BL84" s="19"/>
      <c r="BM84" s="19"/>
      <c r="BN84" s="19"/>
      <c r="BO84" s="19"/>
      <c r="BP84" s="19"/>
      <c r="BQ84" s="19"/>
      <c r="BR84" s="19"/>
      <c r="BS84" s="19"/>
      <c r="BT84" s="19"/>
      <c r="BU84" s="19"/>
      <c r="BV84" s="20"/>
      <c r="BW84" s="19"/>
      <c r="BX84" s="89"/>
      <c r="BY84" s="44"/>
      <c r="BZ84" s="19"/>
      <c r="CA84" s="19"/>
      <c r="CB84" s="19"/>
      <c r="CC84" s="19"/>
      <c r="CD84" s="19"/>
      <c r="CF84" s="19"/>
      <c r="CG84" s="19"/>
      <c r="CH84" s="273"/>
      <c r="CI84" s="74"/>
      <c r="CJ84" s="80"/>
      <c r="CK84" s="112"/>
      <c r="CL84" s="74"/>
      <c r="CM84" s="80"/>
      <c r="CO84" s="74"/>
      <c r="CP84"/>
      <c r="CW84" s="77"/>
      <c r="CX84" s="77"/>
      <c r="CY84" s="77"/>
      <c r="CZ84" s="77"/>
      <c r="DA84" s="104"/>
      <c r="DB84"/>
      <c r="DF84" s="104"/>
      <c r="DG84"/>
      <c r="DK84" s="104"/>
      <c r="DL84"/>
      <c r="EF84" s="104"/>
      <c r="EG84"/>
      <c r="EK84" s="104"/>
      <c r="EL84"/>
      <c r="EP84" s="104"/>
      <c r="EQ84"/>
      <c r="FQ84" s="273"/>
      <c r="FZ84" s="304"/>
      <c r="GC84" s="273"/>
      <c r="GL84" s="305"/>
      <c r="GM84" s="304"/>
      <c r="GP84" s="304"/>
      <c r="GQ84" s="273"/>
      <c r="GZ84" s="304"/>
      <c r="HC84" s="273"/>
      <c r="HL84" s="305"/>
      <c r="HM84" s="304"/>
      <c r="HN84" s="147"/>
      <c r="HO84" s="147"/>
      <c r="HP84" s="273"/>
      <c r="HR84" s="304"/>
      <c r="HZ84" s="304"/>
      <c r="IC84" s="273"/>
      <c r="IL84" s="305"/>
      <c r="IM84" s="304"/>
      <c r="IP84" s="304"/>
      <c r="IQ84" s="273"/>
      <c r="IZ84" s="304"/>
      <c r="JC84" s="273"/>
      <c r="JL84" s="5"/>
      <c r="JQ84" s="117"/>
      <c r="JR84"/>
      <c r="JS84" s="271"/>
      <c r="JY84" s="77"/>
      <c r="JZ84" s="147"/>
      <c r="KA84" s="147"/>
      <c r="KB84" s="77"/>
      <c r="KC84" s="77"/>
      <c r="KD84" s="77"/>
      <c r="KI84" s="77"/>
      <c r="KJ84" s="147"/>
      <c r="KK84" s="147"/>
      <c r="KL84" s="77"/>
      <c r="KM84" s="77"/>
      <c r="KN84" s="77"/>
      <c r="KP84"/>
    </row>
    <row r="85" spans="1:302">
      <c r="A85">
        <v>60</v>
      </c>
      <c r="B85" s="19"/>
      <c r="C85" s="19"/>
      <c r="D85" s="273"/>
      <c r="E85" s="273"/>
      <c r="H85" s="19"/>
      <c r="I85" s="19"/>
      <c r="N85" s="19"/>
      <c r="O85" s="19"/>
      <c r="P85" s="75"/>
      <c r="Q85" s="75"/>
      <c r="R85" s="75"/>
      <c r="S85" s="75"/>
      <c r="T85" s="75"/>
      <c r="U85" s="75"/>
      <c r="V85" s="75"/>
      <c r="W85" s="75"/>
      <c r="X85" s="75"/>
      <c r="Y85" s="75"/>
      <c r="Z85" s="75"/>
      <c r="AA85" s="75"/>
      <c r="AB85" s="75"/>
      <c r="AC85" s="19"/>
      <c r="AD85" s="19"/>
      <c r="AE85" s="113"/>
      <c r="AH85" s="53"/>
      <c r="AI85" s="53"/>
      <c r="AJ85" s="19"/>
      <c r="AK85" s="19"/>
      <c r="AL85" s="19"/>
      <c r="AM85" s="19"/>
      <c r="AN85" s="19"/>
      <c r="AO85" s="19"/>
      <c r="AP85" s="19"/>
      <c r="AQ85" s="45"/>
      <c r="AR85" s="45"/>
      <c r="AS85" s="45"/>
      <c r="AT85" s="45"/>
      <c r="AU85" s="45"/>
      <c r="AV85" s="19"/>
      <c r="AW85" s="19"/>
      <c r="AX85" s="19"/>
      <c r="AY85" s="19"/>
      <c r="AZ85" s="19"/>
      <c r="BA85" s="19"/>
      <c r="BB85" s="19"/>
      <c r="BC85" s="19"/>
      <c r="BD85" s="19"/>
      <c r="BE85" s="19"/>
      <c r="BF85" s="19"/>
      <c r="BG85" s="19"/>
      <c r="BH85" s="19"/>
      <c r="BI85" s="19"/>
      <c r="BJ85" s="19"/>
      <c r="BK85" s="19"/>
      <c r="BL85" s="19"/>
      <c r="BM85" s="19"/>
      <c r="BN85" s="19"/>
      <c r="BO85" s="19"/>
      <c r="BP85" s="19"/>
      <c r="BQ85" s="19"/>
      <c r="BR85" s="19"/>
      <c r="BS85" s="19"/>
      <c r="BT85" s="19"/>
      <c r="BU85" s="19"/>
      <c r="BV85" s="20"/>
      <c r="BW85" s="19"/>
      <c r="BX85" s="89"/>
      <c r="BY85" s="44"/>
      <c r="BZ85" s="19"/>
      <c r="CA85" s="19"/>
      <c r="CB85" s="19"/>
      <c r="CC85" s="19"/>
      <c r="CD85" s="19"/>
      <c r="CF85" s="19"/>
      <c r="CG85" s="19"/>
      <c r="CH85" s="273"/>
      <c r="CI85" s="74"/>
      <c r="CJ85" s="80"/>
      <c r="CK85" s="112"/>
      <c r="CL85" s="74"/>
      <c r="CM85" s="80"/>
      <c r="CO85" s="74"/>
      <c r="CP85"/>
      <c r="CW85" s="77"/>
      <c r="CX85" s="77"/>
      <c r="CY85" s="77"/>
      <c r="CZ85" s="77"/>
      <c r="DA85" s="104"/>
      <c r="DB85"/>
      <c r="DF85" s="104"/>
      <c r="DG85"/>
      <c r="DK85" s="104"/>
      <c r="DL85"/>
      <c r="EF85" s="104"/>
      <c r="EG85"/>
      <c r="EK85" s="104"/>
      <c r="EL85"/>
      <c r="EP85" s="104"/>
      <c r="EQ85"/>
      <c r="FQ85" s="273"/>
      <c r="FZ85" s="304"/>
      <c r="GC85" s="273"/>
      <c r="GL85" s="305"/>
      <c r="GM85" s="304"/>
      <c r="GP85" s="304"/>
      <c r="GQ85" s="273"/>
      <c r="GZ85" s="304"/>
      <c r="HC85" s="273"/>
      <c r="HL85" s="305"/>
      <c r="HM85" s="304"/>
      <c r="HN85" s="147"/>
      <c r="HO85" s="147"/>
      <c r="HP85" s="273"/>
      <c r="HR85" s="304"/>
      <c r="HZ85" s="304"/>
      <c r="IC85" s="273"/>
      <c r="IL85" s="305"/>
      <c r="IM85" s="304"/>
      <c r="IP85" s="304"/>
      <c r="IQ85" s="273"/>
      <c r="IZ85" s="304"/>
      <c r="JC85" s="273"/>
      <c r="JL85" s="5"/>
      <c r="JQ85" s="117"/>
      <c r="JR85"/>
      <c r="JS85" s="271"/>
      <c r="JY85" s="77"/>
      <c r="JZ85" s="147"/>
      <c r="KA85" s="147"/>
      <c r="KB85" s="77"/>
      <c r="KC85" s="77"/>
      <c r="KD85" s="77"/>
      <c r="KI85" s="77"/>
      <c r="KJ85" s="147"/>
      <c r="KK85" s="147"/>
      <c r="KL85" s="77"/>
      <c r="KM85" s="77"/>
      <c r="KN85" s="77"/>
      <c r="KP85"/>
    </row>
    <row r="86" spans="1:302">
      <c r="A86">
        <v>61</v>
      </c>
      <c r="B86" s="19"/>
      <c r="C86" s="19"/>
      <c r="D86" s="273"/>
      <c r="E86" s="273"/>
      <c r="H86" s="19"/>
      <c r="I86" s="19"/>
      <c r="N86" s="19"/>
      <c r="O86" s="19"/>
      <c r="P86" s="75"/>
      <c r="Q86" s="75"/>
      <c r="R86" s="75"/>
      <c r="S86" s="75"/>
      <c r="T86" s="75"/>
      <c r="U86" s="75"/>
      <c r="V86" s="75"/>
      <c r="W86" s="75"/>
      <c r="X86" s="75"/>
      <c r="Y86" s="75"/>
      <c r="Z86" s="75"/>
      <c r="AA86" s="75"/>
      <c r="AB86" s="75"/>
      <c r="AC86" s="19"/>
      <c r="AD86" s="19"/>
      <c r="AE86" s="113"/>
      <c r="AH86" s="53"/>
      <c r="AI86" s="53"/>
      <c r="AJ86" s="19"/>
      <c r="AK86" s="19"/>
      <c r="AL86" s="19"/>
      <c r="AM86" s="19"/>
      <c r="AN86" s="19"/>
      <c r="AO86" s="19"/>
      <c r="AP86" s="19"/>
      <c r="AQ86" s="45"/>
      <c r="AR86" s="45"/>
      <c r="AS86" s="45"/>
      <c r="AT86" s="45"/>
      <c r="AU86" s="45"/>
      <c r="AV86" s="19"/>
      <c r="AW86" s="19"/>
      <c r="AX86" s="19"/>
      <c r="AY86" s="19"/>
      <c r="AZ86" s="19"/>
      <c r="BA86" s="19"/>
      <c r="BB86" s="19"/>
      <c r="BC86" s="19"/>
      <c r="BD86" s="19"/>
      <c r="BE86" s="19"/>
      <c r="BF86" s="19"/>
      <c r="BG86" s="19"/>
      <c r="BH86" s="19"/>
      <c r="BI86" s="19"/>
      <c r="BJ86" s="19"/>
      <c r="BK86" s="19"/>
      <c r="BL86" s="19"/>
      <c r="BM86" s="19"/>
      <c r="BN86" s="19"/>
      <c r="BO86" s="19"/>
      <c r="BP86" s="19"/>
      <c r="BQ86" s="19"/>
      <c r="BR86" s="19"/>
      <c r="BS86" s="19"/>
      <c r="BT86" s="19"/>
      <c r="BU86" s="19"/>
      <c r="BV86" s="20"/>
      <c r="BW86" s="19"/>
      <c r="BX86" s="89"/>
      <c r="BY86" s="44"/>
      <c r="BZ86" s="19"/>
      <c r="CA86" s="19"/>
      <c r="CB86" s="19"/>
      <c r="CC86" s="19"/>
      <c r="CD86" s="19"/>
      <c r="CF86" s="19"/>
      <c r="CG86" s="19"/>
      <c r="CH86" s="273"/>
      <c r="CI86" s="74"/>
      <c r="CJ86" s="80"/>
      <c r="CK86" s="112"/>
      <c r="CL86" s="74"/>
      <c r="CM86" s="80"/>
      <c r="CO86" s="74"/>
      <c r="CP86"/>
      <c r="CW86" s="77"/>
      <c r="CX86" s="77"/>
      <c r="CY86" s="77"/>
      <c r="CZ86" s="77"/>
      <c r="DA86" s="104"/>
      <c r="DB86"/>
      <c r="DF86" s="104"/>
      <c r="DG86"/>
      <c r="DK86" s="104"/>
      <c r="DL86"/>
      <c r="EF86" s="104"/>
      <c r="EG86"/>
      <c r="EK86" s="104"/>
      <c r="EL86"/>
      <c r="EP86" s="104"/>
      <c r="EQ86"/>
      <c r="FQ86" s="273"/>
      <c r="FZ86" s="304"/>
      <c r="GC86" s="273"/>
      <c r="GL86" s="305"/>
      <c r="GM86" s="304"/>
      <c r="GP86" s="304"/>
      <c r="GQ86" s="273"/>
      <c r="GZ86" s="304"/>
      <c r="HC86" s="273"/>
      <c r="HL86" s="305"/>
      <c r="HM86" s="304"/>
      <c r="HN86" s="147"/>
      <c r="HO86" s="147"/>
      <c r="HP86" s="273"/>
      <c r="HR86" s="304"/>
      <c r="HZ86" s="304"/>
      <c r="IC86" s="273"/>
      <c r="IL86" s="305"/>
      <c r="IM86" s="304"/>
      <c r="IP86" s="304"/>
      <c r="IQ86" s="273"/>
      <c r="IZ86" s="304"/>
      <c r="JC86" s="273"/>
      <c r="JL86" s="5"/>
      <c r="JQ86" s="117"/>
      <c r="JR86"/>
      <c r="JS86" s="271"/>
      <c r="JY86" s="77"/>
      <c r="JZ86" s="147"/>
      <c r="KA86" s="147"/>
      <c r="KB86" s="77"/>
      <c r="KC86" s="77"/>
      <c r="KD86" s="77"/>
      <c r="KI86" s="77"/>
      <c r="KL86" s="77"/>
      <c r="KM86" s="77"/>
      <c r="KN86" s="77"/>
      <c r="KP86"/>
    </row>
    <row r="87" spans="1:302">
      <c r="A87">
        <v>62</v>
      </c>
      <c r="B87" s="19"/>
      <c r="C87" s="19"/>
      <c r="D87" s="273"/>
      <c r="E87" s="273"/>
      <c r="H87" s="19"/>
      <c r="I87" s="19"/>
      <c r="N87" s="19"/>
      <c r="O87" s="19"/>
      <c r="P87" s="75"/>
      <c r="Q87" s="75"/>
      <c r="R87" s="75"/>
      <c r="S87" s="75"/>
      <c r="T87" s="75"/>
      <c r="U87" s="75"/>
      <c r="V87" s="75"/>
      <c r="W87" s="75"/>
      <c r="X87" s="75"/>
      <c r="Y87" s="75"/>
      <c r="Z87" s="75"/>
      <c r="AA87" s="75"/>
      <c r="AB87" s="75"/>
      <c r="AC87" s="19"/>
      <c r="AD87" s="19"/>
      <c r="AE87" s="113"/>
      <c r="AH87" s="53"/>
      <c r="AI87" s="53"/>
      <c r="AJ87" s="19"/>
      <c r="AK87" s="19"/>
      <c r="AL87" s="19"/>
      <c r="AM87" s="19"/>
      <c r="AN87" s="19"/>
      <c r="AO87" s="19"/>
      <c r="AP87" s="19"/>
      <c r="AQ87" s="45"/>
      <c r="AR87" s="45"/>
      <c r="AS87" s="45"/>
      <c r="AT87" s="45"/>
      <c r="AU87" s="45"/>
      <c r="AV87" s="19"/>
      <c r="AW87" s="19"/>
      <c r="AX87" s="19"/>
      <c r="AY87" s="19"/>
      <c r="AZ87" s="19"/>
      <c r="BA87" s="19"/>
      <c r="BB87" s="19"/>
      <c r="BC87" s="19"/>
      <c r="BD87" s="19"/>
      <c r="BE87" s="19"/>
      <c r="BF87" s="19"/>
      <c r="BG87" s="19"/>
      <c r="BH87" s="19"/>
      <c r="BI87" s="19"/>
      <c r="BJ87" s="19"/>
      <c r="BK87" s="19"/>
      <c r="BL87" s="19"/>
      <c r="BM87" s="19"/>
      <c r="BN87" s="19"/>
      <c r="BO87" s="19"/>
      <c r="BP87" s="19"/>
      <c r="BQ87" s="19"/>
      <c r="BR87" s="19"/>
      <c r="BS87" s="19"/>
      <c r="BT87" s="19"/>
      <c r="BU87" s="19"/>
      <c r="BV87" s="20"/>
      <c r="BW87" s="19"/>
      <c r="BX87" s="89"/>
      <c r="BY87" s="44"/>
      <c r="BZ87" s="19"/>
      <c r="CA87" s="19"/>
      <c r="CB87" s="19"/>
      <c r="CC87" s="19"/>
      <c r="CD87" s="19"/>
      <c r="CF87" s="19"/>
      <c r="CG87" s="19"/>
      <c r="CH87" s="273"/>
      <c r="CI87" s="74"/>
      <c r="CJ87" s="80"/>
      <c r="CK87" s="112"/>
      <c r="CL87" s="74"/>
      <c r="CM87" s="80"/>
      <c r="CO87" s="74"/>
      <c r="CP87"/>
      <c r="CW87" s="77"/>
      <c r="CX87" s="77"/>
      <c r="CY87" s="77"/>
      <c r="CZ87" s="77"/>
      <c r="DA87" s="104"/>
      <c r="DB87"/>
      <c r="DF87" s="104"/>
      <c r="DG87"/>
      <c r="DK87" s="104"/>
      <c r="DL87"/>
      <c r="EF87" s="104"/>
      <c r="EG87"/>
      <c r="EK87" s="104"/>
      <c r="EL87"/>
      <c r="EP87" s="104"/>
      <c r="EQ87"/>
      <c r="FQ87" s="273"/>
      <c r="FZ87" s="304"/>
      <c r="GC87" s="273"/>
      <c r="GL87" s="305"/>
      <c r="GM87" s="304"/>
      <c r="GP87" s="304"/>
      <c r="GQ87" s="273"/>
      <c r="GZ87" s="304"/>
      <c r="HC87" s="273"/>
      <c r="HL87" s="305"/>
      <c r="HM87" s="304"/>
      <c r="HN87" s="147"/>
      <c r="HO87" s="147"/>
      <c r="HP87" s="273"/>
      <c r="HR87" s="304"/>
      <c r="HZ87" s="304"/>
      <c r="IC87" s="273"/>
      <c r="IL87" s="305"/>
      <c r="IM87" s="304"/>
      <c r="IP87" s="304"/>
      <c r="IQ87" s="273"/>
      <c r="IZ87" s="304"/>
      <c r="JC87" s="273"/>
      <c r="JL87" s="5"/>
      <c r="JQ87" s="117"/>
      <c r="JR87"/>
      <c r="JS87" s="271"/>
      <c r="JY87" s="77"/>
      <c r="JZ87" s="147"/>
      <c r="KA87" s="147"/>
      <c r="KB87" s="77"/>
      <c r="KC87" s="77"/>
      <c r="KD87" s="77"/>
      <c r="KI87" s="77"/>
      <c r="KL87" s="77"/>
      <c r="KM87" s="77"/>
      <c r="KN87" s="77"/>
      <c r="KP87"/>
    </row>
    <row r="88" spans="1:302">
      <c r="A88">
        <v>63</v>
      </c>
      <c r="B88" s="19"/>
      <c r="C88" s="19"/>
      <c r="D88" s="273"/>
      <c r="E88" s="273"/>
      <c r="H88" s="19"/>
      <c r="I88" s="19"/>
      <c r="N88" s="19"/>
      <c r="O88" s="19"/>
      <c r="P88" s="75"/>
      <c r="Q88" s="75"/>
      <c r="R88" s="75"/>
      <c r="S88" s="75"/>
      <c r="T88" s="75"/>
      <c r="U88" s="75"/>
      <c r="V88" s="75"/>
      <c r="W88" s="75"/>
      <c r="X88" s="75"/>
      <c r="Y88" s="75"/>
      <c r="Z88" s="75"/>
      <c r="AA88" s="75"/>
      <c r="AB88" s="75"/>
      <c r="AC88" s="19"/>
      <c r="AD88" s="19"/>
      <c r="AE88" s="113"/>
      <c r="AH88" s="53"/>
      <c r="AI88" s="53"/>
      <c r="AJ88" s="19"/>
      <c r="AK88" s="19"/>
      <c r="AL88" s="19"/>
      <c r="AM88" s="19"/>
      <c r="AN88" s="19"/>
      <c r="AO88" s="19"/>
      <c r="AP88" s="19"/>
      <c r="AQ88" s="45"/>
      <c r="AR88" s="45"/>
      <c r="AS88" s="45"/>
      <c r="AT88" s="45"/>
      <c r="AU88" s="45"/>
      <c r="AV88" s="19"/>
      <c r="AW88" s="19"/>
      <c r="AX88" s="19"/>
      <c r="AY88" s="19"/>
      <c r="AZ88" s="19"/>
      <c r="BA88" s="19"/>
      <c r="BB88" s="19"/>
      <c r="BC88" s="19"/>
      <c r="BD88" s="19"/>
      <c r="BE88" s="19"/>
      <c r="BF88" s="19"/>
      <c r="BG88" s="19"/>
      <c r="BH88" s="19"/>
      <c r="BI88" s="19"/>
      <c r="BJ88" s="19"/>
      <c r="BK88" s="19"/>
      <c r="BL88" s="19"/>
      <c r="BM88" s="19"/>
      <c r="BN88" s="19"/>
      <c r="BO88" s="19"/>
      <c r="BP88" s="19"/>
      <c r="BQ88" s="19"/>
      <c r="BR88" s="19"/>
      <c r="BS88" s="19"/>
      <c r="BT88" s="19"/>
      <c r="BU88" s="19"/>
      <c r="BV88" s="20"/>
      <c r="BW88" s="19"/>
      <c r="BX88" s="89"/>
      <c r="BY88" s="44"/>
      <c r="BZ88" s="19"/>
      <c r="CA88" s="19"/>
      <c r="CB88" s="19"/>
      <c r="CC88" s="19"/>
      <c r="CD88" s="19"/>
      <c r="CF88" s="19"/>
      <c r="CG88" s="19"/>
      <c r="CH88" s="273"/>
      <c r="CI88" s="74"/>
      <c r="CJ88" s="80"/>
      <c r="CK88" s="112"/>
      <c r="CL88" s="74"/>
      <c r="CM88" s="80"/>
      <c r="CO88" s="74"/>
      <c r="CP88"/>
      <c r="CW88" s="77"/>
      <c r="CX88" s="77"/>
      <c r="CY88" s="77"/>
      <c r="CZ88" s="77"/>
      <c r="DA88" s="104"/>
      <c r="DB88"/>
      <c r="DF88" s="104"/>
      <c r="DG88"/>
      <c r="DK88" s="104"/>
      <c r="DL88"/>
      <c r="EF88" s="104"/>
      <c r="EG88"/>
      <c r="EK88" s="104"/>
      <c r="EL88"/>
      <c r="EP88" s="104"/>
      <c r="EQ88"/>
      <c r="FQ88" s="273"/>
      <c r="FZ88" s="304"/>
      <c r="GC88" s="273"/>
      <c r="GL88" s="305"/>
      <c r="GM88" s="304"/>
      <c r="GP88" s="304"/>
      <c r="GQ88" s="273"/>
      <c r="GZ88" s="304"/>
      <c r="HC88" s="273"/>
      <c r="HL88" s="305"/>
      <c r="HM88" s="304"/>
      <c r="HN88" s="147"/>
      <c r="HO88" s="147"/>
      <c r="HP88" s="273"/>
      <c r="HR88" s="304"/>
      <c r="HZ88" s="304"/>
      <c r="IC88" s="273"/>
      <c r="IL88" s="305"/>
      <c r="IM88" s="304"/>
      <c r="IP88" s="304"/>
      <c r="IQ88" s="273"/>
      <c r="IZ88" s="304"/>
      <c r="JC88" s="273"/>
      <c r="JL88" s="5"/>
      <c r="JQ88" s="117"/>
      <c r="JR88"/>
      <c r="JS88" s="271"/>
      <c r="JY88" s="77"/>
      <c r="JZ88" s="147"/>
      <c r="KA88" s="147"/>
      <c r="KB88" s="77"/>
      <c r="KC88" s="77"/>
      <c r="KD88" s="77"/>
      <c r="KI88" s="77"/>
      <c r="KL88" s="77"/>
      <c r="KM88" s="77"/>
      <c r="KN88" s="77"/>
      <c r="KP88"/>
    </row>
    <row r="89" spans="1:302">
      <c r="A89">
        <v>64</v>
      </c>
      <c r="B89" s="19"/>
      <c r="C89" s="19"/>
      <c r="D89" s="273"/>
      <c r="E89" s="273"/>
      <c r="H89" s="19"/>
      <c r="I89" s="19"/>
      <c r="N89" s="19"/>
      <c r="O89" s="19"/>
      <c r="P89" s="75"/>
      <c r="Q89" s="75"/>
      <c r="R89" s="75"/>
      <c r="S89" s="75"/>
      <c r="T89" s="75"/>
      <c r="U89" s="75"/>
      <c r="V89" s="75"/>
      <c r="W89" s="75"/>
      <c r="X89" s="75"/>
      <c r="Y89" s="75"/>
      <c r="Z89" s="75"/>
      <c r="AA89" s="75"/>
      <c r="AB89" s="75"/>
      <c r="AC89" s="19"/>
      <c r="AD89" s="19"/>
      <c r="AE89" s="113"/>
      <c r="AH89" s="53"/>
      <c r="AI89" s="53"/>
      <c r="AJ89" s="19"/>
      <c r="AK89" s="19"/>
      <c r="AL89" s="19"/>
      <c r="AM89" s="19"/>
      <c r="AN89" s="19"/>
      <c r="AO89" s="19"/>
      <c r="AP89" s="19"/>
      <c r="AQ89" s="45"/>
      <c r="AR89" s="45"/>
      <c r="AS89" s="45"/>
      <c r="AT89" s="45"/>
      <c r="AU89" s="45"/>
      <c r="AV89" s="19"/>
      <c r="AW89" s="19"/>
      <c r="AX89" s="19"/>
      <c r="AY89" s="19"/>
      <c r="AZ89" s="19"/>
      <c r="BA89" s="19"/>
      <c r="BB89" s="19"/>
      <c r="BC89" s="19"/>
      <c r="BD89" s="19"/>
      <c r="BE89" s="19"/>
      <c r="BF89" s="19"/>
      <c r="BG89" s="19"/>
      <c r="BH89" s="19"/>
      <c r="BI89" s="19"/>
      <c r="BJ89" s="19"/>
      <c r="BK89" s="19"/>
      <c r="BL89" s="19"/>
      <c r="BM89" s="19"/>
      <c r="BN89" s="19"/>
      <c r="BO89" s="19"/>
      <c r="BP89" s="19"/>
      <c r="BQ89" s="19"/>
      <c r="BR89" s="19"/>
      <c r="BS89" s="19"/>
      <c r="BT89" s="19"/>
      <c r="BU89" s="19"/>
      <c r="BV89" s="20"/>
      <c r="BW89" s="19"/>
      <c r="BX89" s="89"/>
      <c r="BY89" s="44"/>
      <c r="BZ89" s="19"/>
      <c r="CA89" s="19"/>
      <c r="CB89" s="19"/>
      <c r="CC89" s="19"/>
      <c r="CD89" s="19"/>
      <c r="CF89" s="19"/>
      <c r="CG89" s="19"/>
      <c r="CH89" s="273"/>
      <c r="CI89" s="74"/>
      <c r="CJ89" s="80"/>
      <c r="CK89" s="112"/>
      <c r="CL89" s="74"/>
      <c r="CM89" s="80"/>
      <c r="CO89" s="74"/>
      <c r="CP89"/>
      <c r="CW89" s="77"/>
      <c r="CX89" s="77"/>
      <c r="CY89" s="77"/>
      <c r="CZ89" s="77"/>
      <c r="DA89" s="104"/>
      <c r="DB89"/>
      <c r="DF89" s="104"/>
      <c r="DG89"/>
      <c r="DK89" s="104"/>
      <c r="DL89"/>
      <c r="EF89" s="104"/>
      <c r="EG89"/>
      <c r="EK89" s="104"/>
      <c r="EL89"/>
      <c r="EP89" s="104"/>
      <c r="EQ89"/>
      <c r="FQ89" s="273"/>
      <c r="FZ89" s="304"/>
      <c r="GC89" s="273"/>
      <c r="GL89" s="305"/>
      <c r="GM89" s="304"/>
      <c r="GP89" s="304"/>
      <c r="GQ89" s="273"/>
      <c r="GZ89" s="304"/>
      <c r="HC89" s="273"/>
      <c r="HL89" s="305"/>
      <c r="HM89" s="304"/>
      <c r="HN89" s="147"/>
      <c r="HO89" s="147"/>
      <c r="HP89" s="273"/>
      <c r="HR89" s="304"/>
      <c r="HZ89" s="304"/>
      <c r="IC89" s="273"/>
      <c r="IL89" s="305"/>
      <c r="IM89" s="304"/>
      <c r="IP89" s="304"/>
      <c r="IQ89" s="273"/>
      <c r="IZ89" s="304"/>
      <c r="JC89" s="273"/>
      <c r="JL89" s="5"/>
      <c r="JQ89" s="117"/>
      <c r="JR89"/>
      <c r="JS89" s="271"/>
      <c r="JY89" s="77"/>
      <c r="KB89" s="77"/>
      <c r="KC89" s="77"/>
      <c r="KD89" s="77"/>
      <c r="KI89" s="77"/>
      <c r="KL89" s="77"/>
      <c r="KM89" s="77"/>
      <c r="KN89" s="77"/>
      <c r="KP89"/>
    </row>
    <row r="90" spans="1:302">
      <c r="A90">
        <v>65</v>
      </c>
      <c r="B90" s="19"/>
      <c r="C90" s="19"/>
      <c r="D90" s="273"/>
      <c r="E90" s="273"/>
      <c r="H90" s="19"/>
      <c r="I90" s="19"/>
      <c r="N90" s="19"/>
      <c r="O90" s="19"/>
      <c r="P90" s="75"/>
      <c r="Q90" s="75"/>
      <c r="R90" s="75"/>
      <c r="S90" s="75"/>
      <c r="T90" s="75"/>
      <c r="U90" s="75"/>
      <c r="V90" s="75"/>
      <c r="W90" s="75"/>
      <c r="X90" s="75"/>
      <c r="Y90" s="75"/>
      <c r="Z90" s="75"/>
      <c r="AA90" s="75"/>
      <c r="AB90" s="75"/>
      <c r="AC90" s="19"/>
      <c r="AD90" s="19"/>
      <c r="AE90" s="113"/>
      <c r="AH90" s="53"/>
      <c r="AI90" s="53"/>
      <c r="AJ90" s="19"/>
      <c r="AK90" s="19"/>
      <c r="AL90" s="19"/>
      <c r="AM90" s="19"/>
      <c r="AN90" s="19"/>
      <c r="AO90" s="19"/>
      <c r="AP90" s="19"/>
      <c r="AQ90" s="45"/>
      <c r="AR90" s="45"/>
      <c r="AS90" s="45"/>
      <c r="AT90" s="45"/>
      <c r="AU90" s="45"/>
      <c r="AV90" s="19"/>
      <c r="AW90" s="19"/>
      <c r="AX90" s="19"/>
      <c r="AY90" s="19"/>
      <c r="AZ90" s="19"/>
      <c r="BA90" s="19"/>
      <c r="BB90" s="19"/>
      <c r="BC90" s="19"/>
      <c r="BD90" s="19"/>
      <c r="BE90" s="19"/>
      <c r="BF90" s="19"/>
      <c r="BG90" s="19"/>
      <c r="BH90" s="19"/>
      <c r="BI90" s="19"/>
      <c r="BJ90" s="19"/>
      <c r="BK90" s="19"/>
      <c r="BL90" s="19"/>
      <c r="BM90" s="19"/>
      <c r="BN90" s="19"/>
      <c r="BO90" s="19"/>
      <c r="BP90" s="19"/>
      <c r="BQ90" s="19"/>
      <c r="BR90" s="19"/>
      <c r="BS90" s="19"/>
      <c r="BT90" s="19"/>
      <c r="BU90" s="19"/>
      <c r="BV90" s="20"/>
      <c r="BW90" s="19"/>
      <c r="BX90" s="89"/>
      <c r="BY90" s="44"/>
      <c r="BZ90" s="19"/>
      <c r="CA90" s="19"/>
      <c r="CB90" s="19"/>
      <c r="CC90" s="19"/>
      <c r="CD90" s="19"/>
      <c r="CF90" s="19"/>
      <c r="CG90" s="19"/>
      <c r="CH90" s="273"/>
      <c r="CI90" s="74"/>
      <c r="CJ90" s="80"/>
      <c r="CK90" s="112"/>
      <c r="CL90" s="74"/>
      <c r="CM90" s="80"/>
      <c r="CO90" s="74"/>
      <c r="CP90"/>
      <c r="CW90" s="77"/>
      <c r="CX90" s="77"/>
      <c r="CY90" s="77"/>
      <c r="CZ90" s="77"/>
      <c r="DA90" s="104"/>
      <c r="DB90"/>
      <c r="DF90" s="104"/>
      <c r="DG90"/>
      <c r="DK90" s="104"/>
      <c r="DL90"/>
      <c r="EF90" s="104"/>
      <c r="EG90"/>
      <c r="EK90" s="104"/>
      <c r="EL90"/>
      <c r="EP90" s="104"/>
      <c r="EQ90"/>
      <c r="FQ90" s="273"/>
      <c r="FZ90" s="304"/>
      <c r="GC90" s="273"/>
      <c r="GL90" s="305"/>
      <c r="GM90" s="304"/>
      <c r="GP90" s="304"/>
      <c r="GQ90" s="273"/>
      <c r="GZ90" s="304"/>
      <c r="HC90" s="273"/>
      <c r="HL90" s="305"/>
      <c r="HM90" s="304"/>
      <c r="HN90" s="147"/>
      <c r="HO90" s="147"/>
      <c r="HP90" s="273"/>
      <c r="HR90" s="304"/>
      <c r="HZ90" s="304"/>
      <c r="IC90" s="273"/>
      <c r="IL90" s="305"/>
      <c r="IM90" s="304"/>
      <c r="IP90" s="304"/>
      <c r="IQ90" s="273"/>
      <c r="IZ90" s="304"/>
      <c r="JC90" s="273"/>
      <c r="JL90" s="5"/>
      <c r="JQ90" s="117"/>
      <c r="JR90"/>
      <c r="JS90" s="271"/>
      <c r="KB90" s="77"/>
      <c r="KC90" s="77"/>
      <c r="KD90" s="77"/>
      <c r="KI90" s="77"/>
      <c r="KL90" s="77"/>
      <c r="KM90" s="77"/>
      <c r="KN90" s="77"/>
      <c r="KP90"/>
    </row>
    <row r="91" spans="1:302">
      <c r="A91">
        <v>66</v>
      </c>
      <c r="B91" s="19"/>
      <c r="C91" s="19"/>
      <c r="D91" s="273"/>
      <c r="E91" s="273"/>
      <c r="H91" s="19"/>
      <c r="I91" s="19"/>
      <c r="N91" s="19"/>
      <c r="O91" s="19"/>
      <c r="P91" s="75"/>
      <c r="Q91" s="75"/>
      <c r="R91" s="75"/>
      <c r="S91" s="75"/>
      <c r="T91" s="75"/>
      <c r="U91" s="75"/>
      <c r="V91" s="75"/>
      <c r="W91" s="75"/>
      <c r="X91" s="75"/>
      <c r="Y91" s="75"/>
      <c r="Z91" s="75"/>
      <c r="AA91" s="75"/>
      <c r="AB91" s="75"/>
      <c r="AC91" s="19"/>
      <c r="AD91" s="19"/>
      <c r="AE91" s="113"/>
      <c r="AH91" s="53"/>
      <c r="AI91" s="53"/>
      <c r="AJ91" s="19"/>
      <c r="AK91" s="19"/>
      <c r="AL91" s="19"/>
      <c r="AM91" s="19"/>
      <c r="AN91" s="19"/>
      <c r="AO91" s="19"/>
      <c r="AP91" s="19"/>
      <c r="AQ91" s="45"/>
      <c r="AR91" s="45"/>
      <c r="AS91" s="45"/>
      <c r="AT91" s="45"/>
      <c r="AU91" s="45"/>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20"/>
      <c r="BW91" s="19"/>
      <c r="BX91" s="89"/>
      <c r="BY91" s="44"/>
      <c r="BZ91" s="19"/>
      <c r="CA91" s="19"/>
      <c r="CB91" s="19"/>
      <c r="CC91" s="19"/>
      <c r="CD91" s="19"/>
      <c r="CF91" s="19"/>
      <c r="CG91" s="19"/>
      <c r="CH91" s="273"/>
      <c r="CI91" s="74"/>
      <c r="CJ91" s="80"/>
      <c r="CK91" s="112"/>
      <c r="CL91" s="74"/>
      <c r="CM91" s="80"/>
      <c r="CO91" s="74"/>
      <c r="CP91"/>
      <c r="CW91" s="77"/>
      <c r="CX91" s="77"/>
      <c r="CY91" s="77"/>
      <c r="CZ91" s="77"/>
      <c r="DA91" s="104"/>
      <c r="DB91"/>
      <c r="DF91" s="104"/>
      <c r="DG91"/>
      <c r="DK91" s="104"/>
      <c r="DL91"/>
      <c r="EF91" s="104"/>
      <c r="EG91"/>
      <c r="EK91" s="104"/>
      <c r="EL91"/>
      <c r="EP91" s="104"/>
      <c r="EQ91"/>
      <c r="FQ91" s="273"/>
      <c r="FZ91" s="304"/>
      <c r="GC91" s="273"/>
      <c r="GL91" s="305"/>
      <c r="GM91" s="304"/>
      <c r="GP91" s="304"/>
      <c r="GQ91" s="273"/>
      <c r="GZ91" s="304"/>
      <c r="HC91" s="273"/>
      <c r="HL91" s="305"/>
      <c r="HM91" s="304"/>
      <c r="HN91" s="147"/>
      <c r="HO91" s="147"/>
      <c r="HP91" s="273"/>
      <c r="HR91" s="304"/>
      <c r="HZ91" s="304"/>
      <c r="IC91" s="273"/>
      <c r="IL91" s="305"/>
      <c r="IM91" s="304"/>
      <c r="IP91" s="304"/>
      <c r="IQ91" s="273"/>
      <c r="IZ91" s="304"/>
      <c r="JC91" s="273"/>
      <c r="JL91" s="5"/>
      <c r="JQ91" s="117"/>
      <c r="JR91"/>
      <c r="JS91" s="271"/>
      <c r="KB91" s="77"/>
      <c r="KC91" s="77"/>
      <c r="KD91" s="77"/>
      <c r="KI91"/>
      <c r="KP91"/>
    </row>
    <row r="92" spans="1:302">
      <c r="A92">
        <v>67</v>
      </c>
      <c r="B92" s="19"/>
      <c r="C92" s="19"/>
      <c r="D92" s="273"/>
      <c r="E92" s="273"/>
      <c r="H92" s="19"/>
      <c r="I92" s="19"/>
      <c r="N92" s="19"/>
      <c r="O92" s="19"/>
      <c r="P92" s="75"/>
      <c r="Q92" s="75"/>
      <c r="R92" s="75"/>
      <c r="S92" s="75"/>
      <c r="T92" s="75"/>
      <c r="U92" s="75"/>
      <c r="V92" s="75"/>
      <c r="W92" s="75"/>
      <c r="X92" s="75"/>
      <c r="Y92" s="75"/>
      <c r="Z92" s="75"/>
      <c r="AA92" s="75"/>
      <c r="AB92" s="75"/>
      <c r="AC92" s="19"/>
      <c r="AD92" s="19"/>
      <c r="AE92" s="113"/>
      <c r="AH92" s="53"/>
      <c r="AI92" s="53"/>
      <c r="AJ92" s="19"/>
      <c r="AK92" s="19"/>
      <c r="AL92" s="19"/>
      <c r="AM92" s="19"/>
      <c r="AN92" s="19"/>
      <c r="AO92" s="19"/>
      <c r="AP92" s="19"/>
      <c r="AQ92" s="45"/>
      <c r="AR92" s="45"/>
      <c r="AS92" s="45"/>
      <c r="AT92" s="45"/>
      <c r="AU92" s="45"/>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20"/>
      <c r="BW92" s="19"/>
      <c r="BX92" s="89"/>
      <c r="BY92" s="44"/>
      <c r="BZ92" s="19"/>
      <c r="CA92" s="19"/>
      <c r="CB92" s="19"/>
      <c r="CC92" s="19"/>
      <c r="CD92" s="19"/>
      <c r="CF92" s="19"/>
      <c r="CG92" s="19"/>
      <c r="CH92" s="273"/>
      <c r="CI92" s="74"/>
      <c r="CJ92" s="80"/>
      <c r="CK92" s="112"/>
      <c r="CL92" s="74"/>
      <c r="CM92" s="80"/>
      <c r="CO92" s="74"/>
      <c r="CP92"/>
      <c r="CW92" s="77"/>
      <c r="CX92" s="77"/>
      <c r="CY92" s="77"/>
      <c r="CZ92" s="77"/>
      <c r="DA92" s="104"/>
      <c r="DB92"/>
      <c r="DF92" s="104"/>
      <c r="DG92"/>
      <c r="DK92" s="104"/>
      <c r="DL92"/>
      <c r="EF92" s="104"/>
      <c r="EG92"/>
      <c r="EK92" s="104"/>
      <c r="EL92"/>
      <c r="EP92" s="104"/>
      <c r="EQ92"/>
      <c r="FQ92" s="273"/>
      <c r="FZ92" s="304"/>
      <c r="GC92" s="273"/>
      <c r="GL92" s="305"/>
      <c r="GM92" s="304"/>
      <c r="GP92" s="304"/>
      <c r="GQ92" s="273"/>
      <c r="GZ92" s="304"/>
      <c r="HC92" s="273"/>
      <c r="HL92" s="305"/>
      <c r="HM92" s="304"/>
      <c r="HN92" s="147"/>
      <c r="HO92" s="147"/>
      <c r="HP92" s="273"/>
      <c r="HR92" s="304"/>
      <c r="HZ92" s="304"/>
      <c r="IC92" s="273"/>
      <c r="IL92" s="305"/>
      <c r="IM92" s="304"/>
      <c r="IP92" s="304"/>
      <c r="IQ92" s="273"/>
      <c r="IZ92" s="304"/>
      <c r="JC92" s="273"/>
      <c r="JL92" s="5"/>
      <c r="JQ92" s="117"/>
      <c r="JR92"/>
      <c r="JS92" s="271"/>
      <c r="KB92" s="77"/>
      <c r="KC92" s="77"/>
      <c r="KD92" s="77"/>
      <c r="KI92"/>
      <c r="KP92"/>
    </row>
    <row r="93" spans="1:302">
      <c r="A93">
        <v>68</v>
      </c>
      <c r="B93" s="19"/>
      <c r="C93" s="19"/>
      <c r="D93" s="273"/>
      <c r="E93" s="273"/>
      <c r="H93" s="19"/>
      <c r="I93" s="19"/>
      <c r="N93" s="19"/>
      <c r="O93" s="19"/>
      <c r="P93" s="75"/>
      <c r="Q93" s="75"/>
      <c r="R93" s="75"/>
      <c r="S93" s="75"/>
      <c r="T93" s="75"/>
      <c r="U93" s="75"/>
      <c r="V93" s="75"/>
      <c r="W93" s="75"/>
      <c r="X93" s="75"/>
      <c r="Y93" s="75"/>
      <c r="Z93" s="75"/>
      <c r="AA93" s="75"/>
      <c r="AB93" s="75"/>
      <c r="AC93" s="19"/>
      <c r="AD93" s="19"/>
      <c r="AE93" s="113"/>
      <c r="AH93" s="53"/>
      <c r="AI93" s="53"/>
      <c r="AJ93" s="19"/>
      <c r="AK93" s="19"/>
      <c r="AL93" s="19"/>
      <c r="AM93" s="19"/>
      <c r="AN93" s="19"/>
      <c r="AO93" s="19"/>
      <c r="AP93" s="19"/>
      <c r="AQ93" s="45"/>
      <c r="AR93" s="45"/>
      <c r="AS93" s="45"/>
      <c r="AT93" s="45"/>
      <c r="AU93" s="45"/>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20"/>
      <c r="BW93" s="19"/>
      <c r="BX93" s="89"/>
      <c r="BY93" s="44"/>
      <c r="BZ93" s="19"/>
      <c r="CA93" s="19"/>
      <c r="CB93" s="19"/>
      <c r="CC93" s="19"/>
      <c r="CD93" s="19"/>
      <c r="CF93" s="19"/>
      <c r="CG93" s="19"/>
      <c r="CH93" s="273"/>
      <c r="CI93" s="74"/>
      <c r="CJ93" s="80"/>
      <c r="CK93" s="112"/>
      <c r="CL93" s="74"/>
      <c r="CM93" s="80"/>
      <c r="CO93" s="74"/>
      <c r="CP93"/>
      <c r="CW93" s="77"/>
      <c r="CX93" s="77"/>
      <c r="CY93" s="77"/>
      <c r="CZ93" s="77"/>
      <c r="DA93" s="104"/>
      <c r="DB93"/>
      <c r="DF93" s="104"/>
      <c r="DG93"/>
      <c r="DK93" s="104"/>
      <c r="DL93"/>
      <c r="EF93" s="104"/>
      <c r="EG93"/>
      <c r="EK93" s="104"/>
      <c r="EL93"/>
      <c r="EP93" s="104"/>
      <c r="EQ93"/>
      <c r="FQ93" s="273"/>
      <c r="FZ93" s="304"/>
      <c r="GC93" s="273"/>
      <c r="GL93" s="305"/>
      <c r="GM93" s="304"/>
      <c r="GP93" s="304"/>
      <c r="GQ93" s="273"/>
      <c r="GZ93" s="304"/>
      <c r="HC93" s="273"/>
      <c r="HL93" s="305"/>
      <c r="HM93" s="304"/>
      <c r="HN93" s="147"/>
      <c r="HO93" s="147"/>
      <c r="HP93" s="273"/>
      <c r="HR93" s="304"/>
      <c r="HZ93" s="304"/>
      <c r="IC93" s="273"/>
      <c r="IL93" s="305"/>
      <c r="IM93" s="304"/>
      <c r="IP93" s="304"/>
      <c r="IQ93" s="273"/>
      <c r="IZ93" s="304"/>
      <c r="JC93" s="273"/>
      <c r="JL93" s="5"/>
      <c r="JQ93" s="117"/>
      <c r="JR93"/>
      <c r="JS93" s="271"/>
      <c r="KB93" s="77"/>
      <c r="KC93" s="77"/>
      <c r="KD93" s="77"/>
      <c r="KI93"/>
      <c r="KP93"/>
    </row>
    <row r="94" spans="1:302">
      <c r="A94">
        <v>69</v>
      </c>
      <c r="B94" s="19"/>
      <c r="C94" s="19"/>
      <c r="D94" s="273"/>
      <c r="E94" s="273"/>
      <c r="H94" s="19"/>
      <c r="I94" s="19"/>
      <c r="N94" s="19"/>
      <c r="O94" s="19"/>
      <c r="P94" s="75"/>
      <c r="Q94" s="75"/>
      <c r="R94" s="75"/>
      <c r="S94" s="75"/>
      <c r="T94" s="75"/>
      <c r="U94" s="75"/>
      <c r="V94" s="75"/>
      <c r="W94" s="75"/>
      <c r="X94" s="75"/>
      <c r="Y94" s="75"/>
      <c r="Z94" s="75"/>
      <c r="AA94" s="75"/>
      <c r="AB94" s="75"/>
      <c r="AC94" s="19"/>
      <c r="AD94" s="19"/>
      <c r="AE94" s="113"/>
      <c r="AH94" s="53"/>
      <c r="AI94" s="53"/>
      <c r="AJ94" s="19"/>
      <c r="AK94" s="19"/>
      <c r="AL94" s="19"/>
      <c r="AM94" s="19"/>
      <c r="AN94" s="19"/>
      <c r="AO94" s="19"/>
      <c r="AP94" s="19"/>
      <c r="AQ94" s="45"/>
      <c r="AR94" s="45"/>
      <c r="AS94" s="45"/>
      <c r="AT94" s="45"/>
      <c r="AU94" s="45"/>
      <c r="AV94" s="19"/>
      <c r="AW94" s="19"/>
      <c r="AX94" s="19"/>
      <c r="AY94" s="19"/>
      <c r="AZ94" s="19"/>
      <c r="BA94" s="19"/>
      <c r="BB94" s="19"/>
      <c r="BC94" s="19"/>
      <c r="BD94" s="19"/>
      <c r="BE94" s="19"/>
      <c r="BF94" s="19"/>
      <c r="BG94" s="19"/>
      <c r="BH94" s="19"/>
      <c r="BI94" s="19"/>
      <c r="BJ94" s="19"/>
      <c r="BK94" s="19"/>
      <c r="BL94" s="19"/>
      <c r="BM94" s="19"/>
      <c r="BN94" s="19"/>
      <c r="BO94" s="19"/>
      <c r="BP94" s="19"/>
      <c r="BQ94" s="19"/>
      <c r="BR94" s="19"/>
      <c r="BS94" s="19"/>
      <c r="BT94" s="19"/>
      <c r="BU94" s="19"/>
      <c r="BV94" s="20"/>
      <c r="BW94" s="19"/>
      <c r="BX94" s="89"/>
      <c r="BY94" s="44"/>
      <c r="BZ94" s="19"/>
      <c r="CA94" s="19"/>
      <c r="CB94" s="19"/>
      <c r="CC94" s="19"/>
      <c r="CD94" s="19"/>
      <c r="CF94" s="19"/>
      <c r="CG94" s="19"/>
      <c r="CH94" s="273"/>
      <c r="CI94" s="74"/>
      <c r="CJ94" s="80"/>
      <c r="CK94" s="112"/>
      <c r="CL94" s="74"/>
      <c r="CM94" s="80"/>
      <c r="CO94" s="74"/>
      <c r="CP94"/>
      <c r="CW94" s="77"/>
      <c r="CX94" s="77"/>
      <c r="CY94" s="77"/>
      <c r="CZ94" s="77"/>
      <c r="DA94" s="104"/>
      <c r="DB94"/>
      <c r="DF94" s="104"/>
      <c r="DG94"/>
      <c r="DK94" s="104"/>
      <c r="DL94"/>
      <c r="EF94" s="104"/>
      <c r="EG94"/>
      <c r="EK94" s="104"/>
      <c r="EL94"/>
      <c r="EP94" s="104"/>
      <c r="EQ94"/>
      <c r="FQ94" s="273"/>
      <c r="FZ94" s="304"/>
      <c r="GC94" s="273"/>
      <c r="GL94" s="305"/>
      <c r="GM94" s="304"/>
      <c r="GP94" s="304"/>
      <c r="GQ94" s="273"/>
      <c r="GZ94" s="304"/>
      <c r="HC94" s="273"/>
      <c r="HL94" s="305"/>
      <c r="HM94" s="304"/>
      <c r="HN94" s="147"/>
      <c r="HO94" s="147"/>
      <c r="HP94" s="273"/>
      <c r="HR94" s="304"/>
      <c r="HZ94" s="304"/>
      <c r="IC94" s="273"/>
      <c r="IL94" s="305"/>
      <c r="IM94" s="304"/>
      <c r="IP94" s="304"/>
      <c r="IQ94" s="273"/>
      <c r="IZ94" s="304"/>
      <c r="JC94" s="273"/>
      <c r="JL94" s="5"/>
      <c r="JQ94" s="117"/>
      <c r="JR94"/>
      <c r="JS94" s="271"/>
      <c r="KB94" s="77"/>
      <c r="KC94" s="77"/>
      <c r="KD94" s="77"/>
      <c r="KI94"/>
      <c r="KP94"/>
    </row>
    <row r="95" spans="1:302">
      <c r="A95">
        <v>70</v>
      </c>
      <c r="B95" s="19"/>
      <c r="C95" s="19"/>
      <c r="D95" s="273"/>
      <c r="E95" s="273"/>
      <c r="H95" s="19"/>
      <c r="I95" s="19"/>
      <c r="N95" s="19"/>
      <c r="O95" s="19"/>
      <c r="P95" s="75"/>
      <c r="Q95" s="75"/>
      <c r="R95" s="75"/>
      <c r="S95" s="75"/>
      <c r="T95" s="75"/>
      <c r="U95" s="75"/>
      <c r="V95" s="75"/>
      <c r="W95" s="75"/>
      <c r="X95" s="75"/>
      <c r="Y95" s="75"/>
      <c r="Z95" s="75"/>
      <c r="AA95" s="75"/>
      <c r="AB95" s="75"/>
      <c r="AC95" s="19"/>
      <c r="AD95" s="19"/>
      <c r="AE95" s="113"/>
      <c r="AH95" s="53"/>
      <c r="AI95" s="53"/>
      <c r="AJ95" s="19"/>
      <c r="AK95" s="19"/>
      <c r="AL95" s="19"/>
      <c r="AM95" s="19"/>
      <c r="AN95" s="19"/>
      <c r="AO95" s="19"/>
      <c r="AP95" s="19"/>
      <c r="AQ95" s="45"/>
      <c r="AR95" s="45"/>
      <c r="AS95" s="45"/>
      <c r="AT95" s="45"/>
      <c r="AU95" s="45"/>
      <c r="AV95" s="19"/>
      <c r="AW95" s="19"/>
      <c r="AX95" s="19"/>
      <c r="AY95" s="19"/>
      <c r="AZ95" s="19"/>
      <c r="BA95" s="19"/>
      <c r="BB95" s="19"/>
      <c r="BC95" s="19"/>
      <c r="BD95" s="19"/>
      <c r="BE95" s="19"/>
      <c r="BF95" s="19"/>
      <c r="BG95" s="19"/>
      <c r="BH95" s="19"/>
      <c r="BI95" s="19"/>
      <c r="BJ95" s="19"/>
      <c r="BK95" s="19"/>
      <c r="BL95" s="19"/>
      <c r="BM95" s="19"/>
      <c r="BN95" s="19"/>
      <c r="BO95" s="19"/>
      <c r="BP95" s="19"/>
      <c r="BQ95" s="19"/>
      <c r="BR95" s="19"/>
      <c r="BS95" s="19"/>
      <c r="BT95" s="19"/>
      <c r="BU95" s="19"/>
      <c r="BV95" s="20"/>
      <c r="BW95" s="19"/>
      <c r="BX95" s="89"/>
      <c r="BY95" s="44"/>
      <c r="BZ95" s="19"/>
      <c r="CA95" s="19"/>
      <c r="CB95" s="19"/>
      <c r="CC95" s="19"/>
      <c r="CD95" s="19"/>
      <c r="CF95" s="19"/>
      <c r="CG95" s="19"/>
      <c r="CH95" s="273"/>
      <c r="CI95" s="74"/>
      <c r="CJ95" s="80"/>
      <c r="CK95" s="112"/>
      <c r="CL95" s="74"/>
      <c r="CM95" s="80"/>
      <c r="CO95" s="74"/>
      <c r="CP95"/>
      <c r="CW95" s="77"/>
      <c r="CX95" s="77"/>
      <c r="CY95" s="77"/>
      <c r="CZ95" s="77"/>
      <c r="DA95" s="104"/>
      <c r="DB95"/>
      <c r="DF95" s="104"/>
      <c r="DG95"/>
      <c r="DK95" s="104"/>
      <c r="DL95"/>
      <c r="EF95" s="104"/>
      <c r="EG95"/>
      <c r="EK95" s="104"/>
      <c r="EL95"/>
      <c r="EP95" s="104"/>
      <c r="EQ95"/>
      <c r="FQ95" s="273"/>
      <c r="FZ95" s="304"/>
      <c r="GC95" s="273"/>
      <c r="GL95" s="305"/>
      <c r="GM95" s="304"/>
      <c r="GP95" s="304"/>
      <c r="GQ95" s="273"/>
      <c r="GZ95" s="304"/>
      <c r="HC95" s="273"/>
      <c r="HL95" s="305"/>
      <c r="HM95" s="304"/>
      <c r="HN95" s="147"/>
      <c r="HO95" s="147"/>
      <c r="HP95" s="273"/>
      <c r="HR95" s="304"/>
      <c r="HZ95" s="304"/>
      <c r="IC95" s="273"/>
      <c r="IL95" s="305"/>
      <c r="IM95" s="304"/>
      <c r="IP95" s="304"/>
      <c r="IQ95" s="273"/>
      <c r="IZ95" s="304"/>
      <c r="JC95" s="273"/>
      <c r="JL95" s="5"/>
      <c r="JQ95" s="117"/>
      <c r="JR95"/>
      <c r="JS95" s="271"/>
      <c r="KB95" s="77"/>
      <c r="KC95" s="77"/>
      <c r="KD95" s="77"/>
      <c r="KI95"/>
      <c r="KP95"/>
    </row>
    <row r="96" spans="1:302">
      <c r="A96">
        <v>71</v>
      </c>
      <c r="B96" s="19"/>
      <c r="C96" s="19"/>
      <c r="D96" s="273"/>
      <c r="E96" s="273"/>
      <c r="H96" s="19"/>
      <c r="I96" s="19"/>
      <c r="N96" s="19"/>
      <c r="O96" s="19"/>
      <c r="P96" s="75"/>
      <c r="Q96" s="75"/>
      <c r="R96" s="75"/>
      <c r="S96" s="75"/>
      <c r="T96" s="75"/>
      <c r="U96" s="75"/>
      <c r="V96" s="75"/>
      <c r="W96" s="75"/>
      <c r="X96" s="75"/>
      <c r="Y96" s="75"/>
      <c r="Z96" s="75"/>
      <c r="AA96" s="75"/>
      <c r="AB96" s="75"/>
      <c r="AC96" s="19"/>
      <c r="AD96" s="19"/>
      <c r="AE96" s="113"/>
      <c r="AH96" s="53"/>
      <c r="AI96" s="53"/>
      <c r="AJ96" s="19"/>
      <c r="AK96" s="19"/>
      <c r="AL96" s="19"/>
      <c r="AM96" s="19"/>
      <c r="AN96" s="19"/>
      <c r="AO96" s="19"/>
      <c r="AP96" s="19"/>
      <c r="AQ96" s="45"/>
      <c r="AR96" s="45"/>
      <c r="AS96" s="45"/>
      <c r="AT96" s="45"/>
      <c r="AU96" s="45"/>
      <c r="AV96" s="19"/>
      <c r="AW96" s="19"/>
      <c r="AX96" s="19"/>
      <c r="AY96" s="19"/>
      <c r="AZ96" s="19"/>
      <c r="BA96" s="19"/>
      <c r="BB96" s="19"/>
      <c r="BC96" s="19"/>
      <c r="BD96" s="19"/>
      <c r="BE96" s="19"/>
      <c r="BF96" s="19"/>
      <c r="BG96" s="19"/>
      <c r="BH96" s="19"/>
      <c r="BI96" s="19"/>
      <c r="BJ96" s="19"/>
      <c r="BK96" s="19"/>
      <c r="BL96" s="19"/>
      <c r="BM96" s="19"/>
      <c r="BN96" s="19"/>
      <c r="BO96" s="19"/>
      <c r="BP96" s="19"/>
      <c r="BQ96" s="19"/>
      <c r="BR96" s="19"/>
      <c r="BS96" s="19"/>
      <c r="BT96" s="19"/>
      <c r="BU96" s="19"/>
      <c r="BV96" s="20"/>
      <c r="BW96" s="19"/>
      <c r="BX96" s="89"/>
      <c r="BY96" s="44"/>
      <c r="BZ96" s="19"/>
      <c r="CA96" s="19"/>
      <c r="CB96" s="19"/>
      <c r="CC96" s="19"/>
      <c r="CD96" s="19"/>
      <c r="CF96" s="19"/>
      <c r="CG96" s="19"/>
      <c r="CH96" s="273"/>
      <c r="CI96" s="74"/>
      <c r="CJ96" s="80"/>
      <c r="CK96" s="112"/>
      <c r="CL96" s="74"/>
      <c r="CM96" s="80"/>
      <c r="CO96" s="74"/>
      <c r="CP96"/>
      <c r="CW96" s="77"/>
      <c r="CX96" s="77"/>
      <c r="CY96" s="77"/>
      <c r="CZ96" s="77"/>
      <c r="DA96" s="104"/>
      <c r="DB96"/>
      <c r="DF96" s="104"/>
      <c r="DG96"/>
      <c r="DK96" s="104"/>
      <c r="DL96"/>
      <c r="EF96" s="104"/>
      <c r="EG96"/>
      <c r="EK96" s="104"/>
      <c r="EL96"/>
      <c r="EP96" s="104"/>
      <c r="EQ96"/>
      <c r="FQ96" s="273"/>
      <c r="FZ96" s="304"/>
      <c r="GC96" s="273"/>
      <c r="GL96" s="305"/>
      <c r="GM96" s="304"/>
      <c r="GP96" s="304"/>
      <c r="GQ96" s="273"/>
      <c r="GZ96" s="304"/>
      <c r="HC96" s="273"/>
      <c r="HL96" s="305"/>
      <c r="HM96" s="304"/>
      <c r="HN96" s="147"/>
      <c r="HO96" s="147"/>
      <c r="HP96" s="273"/>
      <c r="HR96" s="304"/>
      <c r="HZ96" s="304"/>
      <c r="IC96" s="273"/>
      <c r="IL96" s="305"/>
      <c r="IM96" s="304"/>
      <c r="IP96" s="304"/>
      <c r="IQ96" s="273"/>
      <c r="IZ96" s="304"/>
      <c r="JC96" s="273"/>
      <c r="JL96" s="5"/>
      <c r="JQ96" s="117"/>
      <c r="JR96"/>
      <c r="JS96" s="271"/>
      <c r="KI96"/>
      <c r="KP96"/>
    </row>
    <row r="97" spans="1:302">
      <c r="A97">
        <v>72</v>
      </c>
      <c r="B97" s="19"/>
      <c r="C97" s="19"/>
      <c r="D97" s="273"/>
      <c r="E97" s="273"/>
      <c r="H97" s="19"/>
      <c r="I97" s="19"/>
      <c r="N97" s="19"/>
      <c r="O97" s="19"/>
      <c r="P97" s="75"/>
      <c r="Q97" s="75"/>
      <c r="R97" s="75"/>
      <c r="S97" s="75"/>
      <c r="T97" s="75"/>
      <c r="U97" s="75"/>
      <c r="V97" s="75"/>
      <c r="W97" s="75"/>
      <c r="X97" s="75"/>
      <c r="Y97" s="75"/>
      <c r="Z97" s="75"/>
      <c r="AA97" s="75"/>
      <c r="AB97" s="75"/>
      <c r="AC97" s="19"/>
      <c r="AD97" s="19"/>
      <c r="AE97" s="113"/>
      <c r="AH97" s="53"/>
      <c r="AI97" s="53"/>
      <c r="AJ97" s="19"/>
      <c r="AK97" s="19"/>
      <c r="AL97" s="19"/>
      <c r="AM97" s="19"/>
      <c r="AN97" s="19"/>
      <c r="AO97" s="19"/>
      <c r="AP97" s="19"/>
      <c r="AQ97" s="45"/>
      <c r="AR97" s="45"/>
      <c r="AS97" s="45"/>
      <c r="AT97" s="45"/>
      <c r="AU97" s="45"/>
      <c r="AV97" s="19"/>
      <c r="AW97" s="19"/>
      <c r="AX97" s="19"/>
      <c r="AY97" s="19"/>
      <c r="AZ97" s="19"/>
      <c r="BA97" s="19"/>
      <c r="BB97" s="19"/>
      <c r="BC97" s="19"/>
      <c r="BD97" s="19"/>
      <c r="BE97" s="19"/>
      <c r="BF97" s="19"/>
      <c r="BG97" s="19"/>
      <c r="BH97" s="19"/>
      <c r="BI97" s="19"/>
      <c r="BJ97" s="19"/>
      <c r="BK97" s="19"/>
      <c r="BL97" s="19"/>
      <c r="BM97" s="19"/>
      <c r="BN97" s="19"/>
      <c r="BO97" s="19"/>
      <c r="BP97" s="19"/>
      <c r="BQ97" s="19"/>
      <c r="BR97" s="19"/>
      <c r="BS97" s="19"/>
      <c r="BT97" s="19"/>
      <c r="BU97" s="19"/>
      <c r="BV97" s="20"/>
      <c r="BW97" s="19"/>
      <c r="BX97" s="89"/>
      <c r="BY97" s="44"/>
      <c r="BZ97" s="19"/>
      <c r="CA97" s="19"/>
      <c r="CB97" s="19"/>
      <c r="CC97" s="19"/>
      <c r="CD97" s="19"/>
      <c r="CF97" s="19"/>
      <c r="CG97" s="19"/>
      <c r="CH97" s="273"/>
      <c r="CI97" s="74"/>
      <c r="CJ97" s="80"/>
      <c r="CK97" s="112"/>
      <c r="CL97" s="74"/>
      <c r="CM97" s="80"/>
      <c r="CO97" s="74"/>
      <c r="CP97"/>
      <c r="CW97" s="77"/>
      <c r="CX97" s="77"/>
      <c r="CY97" s="77"/>
      <c r="CZ97" s="77"/>
      <c r="DA97" s="104"/>
      <c r="DB97"/>
      <c r="DF97" s="104"/>
      <c r="DG97"/>
      <c r="DK97" s="104"/>
      <c r="DL97"/>
      <c r="EF97" s="104"/>
      <c r="EG97"/>
      <c r="EK97" s="104"/>
      <c r="EL97"/>
      <c r="EP97" s="104"/>
      <c r="EQ97"/>
      <c r="FQ97" s="273"/>
      <c r="FZ97" s="304"/>
      <c r="GC97" s="273"/>
      <c r="GL97" s="305"/>
      <c r="GM97" s="304"/>
      <c r="GP97" s="304"/>
      <c r="GQ97" s="273"/>
      <c r="GZ97" s="304"/>
      <c r="HC97" s="273"/>
      <c r="HL97" s="305"/>
      <c r="HM97" s="304"/>
      <c r="HN97" s="147"/>
      <c r="HO97" s="147"/>
      <c r="HP97" s="273"/>
      <c r="HR97" s="304"/>
      <c r="HZ97" s="304"/>
      <c r="IC97" s="273"/>
      <c r="IL97" s="305"/>
      <c r="IM97" s="304"/>
      <c r="IP97" s="304"/>
      <c r="IQ97" s="273"/>
      <c r="IZ97" s="304"/>
      <c r="JC97" s="273"/>
      <c r="JL97" s="5"/>
      <c r="JQ97" s="117"/>
      <c r="JR97"/>
      <c r="JS97" s="271"/>
      <c r="KI97"/>
      <c r="KP97"/>
    </row>
    <row r="98" spans="1:302">
      <c r="A98">
        <v>73</v>
      </c>
      <c r="B98" s="19"/>
      <c r="C98" s="19"/>
      <c r="D98" s="273"/>
      <c r="E98" s="273"/>
      <c r="H98" s="19"/>
      <c r="I98" s="19"/>
      <c r="N98" s="19"/>
      <c r="O98" s="19"/>
      <c r="P98" s="75"/>
      <c r="Q98" s="75"/>
      <c r="R98" s="75"/>
      <c r="S98" s="75"/>
      <c r="T98" s="75"/>
      <c r="U98" s="75"/>
      <c r="V98" s="75"/>
      <c r="W98" s="75"/>
      <c r="X98" s="75"/>
      <c r="Y98" s="75"/>
      <c r="Z98" s="75"/>
      <c r="AA98" s="75"/>
      <c r="AB98" s="75"/>
      <c r="AC98" s="19"/>
      <c r="AD98" s="19"/>
      <c r="AE98" s="113"/>
      <c r="AH98" s="53"/>
      <c r="AI98" s="53"/>
      <c r="AJ98" s="19"/>
      <c r="AK98" s="19"/>
      <c r="AL98" s="19"/>
      <c r="AM98" s="19"/>
      <c r="AN98" s="19"/>
      <c r="AO98" s="19"/>
      <c r="AP98" s="19"/>
      <c r="AQ98" s="45"/>
      <c r="AR98" s="45"/>
      <c r="AS98" s="45"/>
      <c r="AT98" s="45"/>
      <c r="AU98" s="45"/>
      <c r="AV98" s="19"/>
      <c r="AW98" s="19"/>
      <c r="AX98" s="19"/>
      <c r="AY98" s="19"/>
      <c r="AZ98" s="19"/>
      <c r="BA98" s="19"/>
      <c r="BB98" s="19"/>
      <c r="BC98" s="19"/>
      <c r="BD98" s="19"/>
      <c r="BE98" s="19"/>
      <c r="BF98" s="19"/>
      <c r="BG98" s="19"/>
      <c r="BH98" s="19"/>
      <c r="BI98" s="19"/>
      <c r="BJ98" s="19"/>
      <c r="BK98" s="19"/>
      <c r="BL98" s="19"/>
      <c r="BM98" s="19"/>
      <c r="BN98" s="19"/>
      <c r="BO98" s="19"/>
      <c r="BP98" s="19"/>
      <c r="BQ98" s="19"/>
      <c r="BR98" s="19"/>
      <c r="BS98" s="19"/>
      <c r="BT98" s="19"/>
      <c r="BU98" s="19"/>
      <c r="BV98" s="20"/>
      <c r="BW98" s="19"/>
      <c r="BX98" s="89"/>
      <c r="BY98" s="44"/>
      <c r="BZ98" s="19"/>
      <c r="CA98" s="19"/>
      <c r="CB98" s="19"/>
      <c r="CC98" s="19"/>
      <c r="CD98" s="19"/>
      <c r="CF98" s="19"/>
      <c r="CG98" s="19"/>
      <c r="CH98" s="273"/>
      <c r="CI98" s="74"/>
      <c r="CJ98" s="80"/>
      <c r="CK98" s="112"/>
      <c r="CL98" s="74"/>
      <c r="CM98" s="80"/>
      <c r="CO98" s="74"/>
      <c r="CP98"/>
      <c r="CW98" s="77"/>
      <c r="CX98" s="77"/>
      <c r="CY98" s="77"/>
      <c r="CZ98" s="77"/>
      <c r="DA98" s="104"/>
      <c r="DB98"/>
      <c r="DF98" s="104"/>
      <c r="DG98"/>
      <c r="DK98" s="104"/>
      <c r="DL98"/>
      <c r="EF98" s="104"/>
      <c r="EG98"/>
      <c r="EK98" s="104"/>
      <c r="EL98"/>
      <c r="EP98" s="104"/>
      <c r="EQ98"/>
      <c r="FQ98" s="273"/>
      <c r="FZ98" s="304"/>
      <c r="GC98" s="273"/>
      <c r="GL98" s="305"/>
      <c r="GM98" s="304"/>
      <c r="GP98" s="304"/>
      <c r="GQ98" s="273"/>
      <c r="GZ98" s="304"/>
      <c r="HC98" s="273"/>
      <c r="HL98" s="305"/>
      <c r="HM98" s="304"/>
      <c r="HN98" s="147"/>
      <c r="HO98" s="147"/>
      <c r="HP98" s="273"/>
      <c r="HR98" s="304"/>
      <c r="HZ98" s="304"/>
      <c r="IC98" s="273"/>
      <c r="IL98" s="305"/>
      <c r="IM98" s="304"/>
      <c r="IP98" s="304"/>
      <c r="IQ98" s="273"/>
      <c r="IZ98" s="304"/>
      <c r="JC98" s="273"/>
      <c r="JL98" s="5"/>
      <c r="JQ98" s="117"/>
      <c r="JR98"/>
      <c r="JS98" s="271"/>
      <c r="KI98"/>
      <c r="KP98"/>
    </row>
    <row r="99" spans="1:302">
      <c r="A99">
        <v>74</v>
      </c>
      <c r="B99" s="19"/>
      <c r="C99" s="19"/>
      <c r="D99" s="273"/>
      <c r="E99" s="273"/>
      <c r="H99" s="19"/>
      <c r="I99" s="19"/>
      <c r="N99" s="19"/>
      <c r="O99" s="19"/>
      <c r="P99" s="75"/>
      <c r="Q99" s="75"/>
      <c r="R99" s="75"/>
      <c r="S99" s="75"/>
      <c r="T99" s="75"/>
      <c r="U99" s="75"/>
      <c r="V99" s="75"/>
      <c r="W99" s="75"/>
      <c r="X99" s="75"/>
      <c r="Y99" s="75"/>
      <c r="Z99" s="75"/>
      <c r="AA99" s="75"/>
      <c r="AB99" s="75"/>
      <c r="AC99" s="19"/>
      <c r="AD99" s="19"/>
      <c r="AE99" s="113"/>
      <c r="AH99" s="53"/>
      <c r="AI99" s="53"/>
      <c r="AJ99" s="19"/>
      <c r="AK99" s="19"/>
      <c r="AL99" s="19"/>
      <c r="AM99" s="19"/>
      <c r="AN99" s="19"/>
      <c r="AO99" s="19"/>
      <c r="AP99" s="19"/>
      <c r="AQ99" s="45"/>
      <c r="AR99" s="45"/>
      <c r="AS99" s="45"/>
      <c r="AT99" s="45"/>
      <c r="AU99" s="45"/>
      <c r="AV99" s="19"/>
      <c r="AW99" s="19"/>
      <c r="AX99" s="19"/>
      <c r="AY99" s="19"/>
      <c r="AZ99" s="19"/>
      <c r="BA99" s="19"/>
      <c r="BB99" s="19"/>
      <c r="BC99" s="19"/>
      <c r="BD99" s="19"/>
      <c r="BE99" s="19"/>
      <c r="BF99" s="19"/>
      <c r="BG99" s="19"/>
      <c r="BH99" s="19"/>
      <c r="BI99" s="19"/>
      <c r="BJ99" s="19"/>
      <c r="BK99" s="19"/>
      <c r="BL99" s="19"/>
      <c r="BM99" s="19"/>
      <c r="BN99" s="19"/>
      <c r="BO99" s="19"/>
      <c r="BP99" s="19"/>
      <c r="BQ99" s="19"/>
      <c r="BR99" s="19"/>
      <c r="BS99" s="19"/>
      <c r="BT99" s="19"/>
      <c r="BU99" s="19"/>
      <c r="BV99" s="20"/>
      <c r="BW99" s="19"/>
      <c r="BX99" s="89"/>
      <c r="BY99" s="44"/>
      <c r="BZ99" s="19"/>
      <c r="CA99" s="19"/>
      <c r="CB99" s="19"/>
      <c r="CC99" s="19"/>
      <c r="CD99" s="19"/>
      <c r="CF99" s="19"/>
      <c r="CG99" s="19"/>
      <c r="CH99" s="273"/>
      <c r="CI99" s="74"/>
      <c r="CJ99" s="80"/>
      <c r="CK99" s="112"/>
      <c r="CL99" s="74"/>
      <c r="CM99" s="80"/>
      <c r="CO99" s="74"/>
      <c r="CP99"/>
      <c r="CW99" s="77"/>
      <c r="CX99" s="77"/>
      <c r="CY99" s="77"/>
      <c r="CZ99" s="77"/>
      <c r="DA99" s="104"/>
      <c r="DB99"/>
      <c r="DF99" s="104"/>
      <c r="DG99"/>
      <c r="DK99" s="104"/>
      <c r="DL99"/>
      <c r="EF99" s="104"/>
      <c r="EG99"/>
      <c r="EK99" s="104"/>
      <c r="EL99"/>
      <c r="EP99" s="104"/>
      <c r="EQ99"/>
      <c r="FQ99" s="273"/>
      <c r="FZ99" s="304"/>
      <c r="GC99" s="273"/>
      <c r="GL99" s="305"/>
      <c r="GM99" s="304"/>
      <c r="GP99" s="304"/>
      <c r="GQ99" s="273"/>
      <c r="GZ99" s="304"/>
      <c r="HC99" s="273"/>
      <c r="HL99" s="305"/>
      <c r="HM99" s="304"/>
      <c r="HN99" s="147"/>
      <c r="HO99" s="147"/>
      <c r="HP99" s="273"/>
      <c r="HR99" s="304"/>
      <c r="HZ99" s="304"/>
      <c r="IC99" s="273"/>
      <c r="IL99" s="305"/>
      <c r="IM99" s="304"/>
      <c r="IP99" s="304"/>
      <c r="IQ99" s="273"/>
      <c r="IZ99" s="304"/>
      <c r="JC99" s="273"/>
      <c r="JL99" s="5"/>
      <c r="JQ99" s="117"/>
      <c r="JR99"/>
      <c r="JS99" s="271"/>
      <c r="KI99"/>
      <c r="KP99"/>
    </row>
    <row r="100" spans="1:302">
      <c r="A100">
        <v>75</v>
      </c>
      <c r="B100" s="19"/>
      <c r="C100" s="19"/>
      <c r="D100" s="273"/>
      <c r="E100" s="273"/>
      <c r="H100" s="19"/>
      <c r="I100" s="19"/>
      <c r="N100" s="19"/>
      <c r="O100" s="19"/>
      <c r="P100" s="75"/>
      <c r="Q100" s="75"/>
      <c r="R100" s="75"/>
      <c r="S100" s="75"/>
      <c r="T100" s="75"/>
      <c r="U100" s="75"/>
      <c r="V100" s="75"/>
      <c r="W100" s="75"/>
      <c r="X100" s="75"/>
      <c r="Y100" s="75"/>
      <c r="Z100" s="75"/>
      <c r="AA100" s="75"/>
      <c r="AB100" s="75"/>
      <c r="AC100" s="19"/>
      <c r="AD100" s="19"/>
      <c r="AE100" s="113"/>
      <c r="AH100" s="53"/>
      <c r="AI100" s="53"/>
      <c r="AJ100" s="19"/>
      <c r="AK100" s="19"/>
      <c r="AL100" s="19"/>
      <c r="AM100" s="19"/>
      <c r="AN100" s="19"/>
      <c r="AO100" s="19"/>
      <c r="AP100" s="19"/>
      <c r="AQ100" s="45"/>
      <c r="AR100" s="45"/>
      <c r="AS100" s="45"/>
      <c r="AT100" s="45"/>
      <c r="AU100" s="45"/>
      <c r="AV100" s="19"/>
      <c r="AW100" s="19"/>
      <c r="AX100" s="19"/>
      <c r="AY100" s="19"/>
      <c r="AZ100" s="19"/>
      <c r="BA100" s="19"/>
      <c r="BB100" s="19"/>
      <c r="BC100" s="19"/>
      <c r="BD100" s="19"/>
      <c r="BE100" s="19"/>
      <c r="BF100" s="19"/>
      <c r="BG100" s="19"/>
      <c r="BH100" s="19"/>
      <c r="BI100" s="19"/>
      <c r="BJ100" s="19"/>
      <c r="BK100" s="19"/>
      <c r="BL100" s="19"/>
      <c r="BM100" s="19"/>
      <c r="BN100" s="19"/>
      <c r="BO100" s="19"/>
      <c r="BP100" s="19"/>
      <c r="BQ100" s="19"/>
      <c r="BR100" s="19"/>
      <c r="BS100" s="19"/>
      <c r="BT100" s="19"/>
      <c r="BU100" s="19"/>
      <c r="BV100" s="20"/>
      <c r="BW100" s="19"/>
      <c r="BX100" s="89"/>
      <c r="BY100" s="44"/>
      <c r="BZ100" s="19"/>
      <c r="CA100" s="19"/>
      <c r="CB100" s="19"/>
      <c r="CC100" s="19"/>
      <c r="CD100" s="19"/>
      <c r="CF100" s="19"/>
      <c r="CG100" s="19"/>
      <c r="CH100" s="273"/>
      <c r="CI100" s="74"/>
      <c r="CJ100" s="80"/>
      <c r="CK100" s="112"/>
      <c r="CL100" s="74"/>
      <c r="CM100" s="80"/>
      <c r="CO100" s="74"/>
      <c r="CP100"/>
      <c r="CW100" s="77"/>
      <c r="CX100" s="77"/>
      <c r="CY100" s="77"/>
      <c r="CZ100" s="77"/>
      <c r="DA100" s="104"/>
      <c r="DB100"/>
      <c r="DF100" s="104"/>
      <c r="DG100"/>
      <c r="DK100" s="104"/>
      <c r="DL100"/>
      <c r="EF100" s="104"/>
      <c r="EG100"/>
      <c r="EK100" s="104"/>
      <c r="EL100"/>
      <c r="EP100" s="104"/>
      <c r="EQ100"/>
      <c r="FQ100" s="273"/>
      <c r="FZ100" s="304"/>
      <c r="GC100" s="273"/>
      <c r="GL100" s="305"/>
      <c r="GM100" s="304"/>
      <c r="GP100" s="304"/>
      <c r="GQ100" s="273"/>
      <c r="GZ100" s="304"/>
      <c r="HC100" s="273"/>
      <c r="HL100" s="305"/>
      <c r="HM100" s="304"/>
      <c r="HN100" s="147"/>
      <c r="HO100" s="147"/>
      <c r="HP100" s="273"/>
      <c r="HR100" s="304"/>
      <c r="HZ100" s="304"/>
      <c r="IC100" s="273"/>
      <c r="IL100" s="305"/>
      <c r="IM100" s="304"/>
      <c r="IP100" s="304"/>
      <c r="IQ100" s="273"/>
      <c r="IZ100" s="304"/>
      <c r="JC100" s="273"/>
      <c r="JL100" s="5"/>
      <c r="JQ100" s="117"/>
      <c r="JR100"/>
      <c r="JS100" s="271"/>
      <c r="KI100"/>
      <c r="KP100"/>
    </row>
    <row r="101" spans="1:302">
      <c r="A101">
        <v>76</v>
      </c>
      <c r="B101" s="19"/>
      <c r="C101" s="19"/>
      <c r="D101" s="273"/>
      <c r="E101" s="273"/>
      <c r="H101" s="19"/>
      <c r="I101" s="19"/>
      <c r="N101" s="19"/>
      <c r="O101" s="19"/>
      <c r="P101" s="75"/>
      <c r="Q101" s="75"/>
      <c r="R101" s="75"/>
      <c r="S101" s="75"/>
      <c r="T101" s="75"/>
      <c r="U101" s="75"/>
      <c r="V101" s="75"/>
      <c r="W101" s="75"/>
      <c r="X101" s="75"/>
      <c r="Y101" s="75"/>
      <c r="Z101" s="75"/>
      <c r="AA101" s="75"/>
      <c r="AB101" s="75"/>
      <c r="AC101" s="19"/>
      <c r="AD101" s="19"/>
      <c r="AE101" s="113"/>
      <c r="AH101" s="53"/>
      <c r="AI101" s="53"/>
      <c r="AJ101" s="19"/>
      <c r="AK101" s="19"/>
      <c r="AL101" s="19"/>
      <c r="AM101" s="19"/>
      <c r="AN101" s="19"/>
      <c r="AO101" s="19"/>
      <c r="AP101" s="19"/>
      <c r="AQ101" s="45"/>
      <c r="AR101" s="45"/>
      <c r="AS101" s="45"/>
      <c r="AT101" s="45"/>
      <c r="AU101" s="45"/>
      <c r="AV101" s="19"/>
      <c r="AW101" s="19"/>
      <c r="AX101" s="19"/>
      <c r="AY101" s="19"/>
      <c r="AZ101" s="19"/>
      <c r="BA101" s="19"/>
      <c r="BB101" s="19"/>
      <c r="BC101" s="19"/>
      <c r="BD101" s="19"/>
      <c r="BE101" s="19"/>
      <c r="BF101" s="19"/>
      <c r="BG101" s="19"/>
      <c r="BH101" s="19"/>
      <c r="BI101" s="19"/>
      <c r="BJ101" s="19"/>
      <c r="BK101" s="19"/>
      <c r="BL101" s="19"/>
      <c r="BM101" s="19"/>
      <c r="BN101" s="19"/>
      <c r="BO101" s="19"/>
      <c r="BP101" s="19"/>
      <c r="BQ101" s="19"/>
      <c r="BR101" s="19"/>
      <c r="BS101" s="19"/>
      <c r="BT101" s="19"/>
      <c r="BU101" s="19"/>
      <c r="BV101" s="20"/>
      <c r="BW101" s="19"/>
      <c r="BX101" s="89"/>
      <c r="BY101" s="44"/>
      <c r="BZ101" s="19"/>
      <c r="CA101" s="19"/>
      <c r="CB101" s="19"/>
      <c r="CC101" s="19"/>
      <c r="CD101" s="19"/>
      <c r="CF101" s="19"/>
      <c r="CG101" s="19"/>
      <c r="CH101" s="273"/>
      <c r="CI101" s="74"/>
      <c r="CJ101" s="80"/>
      <c r="CK101" s="112"/>
      <c r="CL101" s="74"/>
      <c r="CM101" s="80"/>
      <c r="CO101" s="74"/>
      <c r="CP101"/>
      <c r="CW101" s="77"/>
      <c r="CX101" s="77"/>
      <c r="CY101" s="77"/>
      <c r="CZ101" s="77"/>
      <c r="DA101" s="104"/>
      <c r="DB101"/>
      <c r="DF101" s="104"/>
      <c r="DG101"/>
      <c r="DK101" s="104"/>
      <c r="DL101"/>
      <c r="EF101" s="104"/>
      <c r="EG101"/>
      <c r="EK101" s="104"/>
      <c r="EL101"/>
      <c r="EP101" s="104"/>
      <c r="EQ101"/>
      <c r="FQ101" s="273"/>
      <c r="FZ101" s="304"/>
      <c r="GC101" s="273"/>
      <c r="GL101" s="305"/>
      <c r="GM101" s="304"/>
      <c r="GP101" s="304"/>
      <c r="GQ101" s="273"/>
      <c r="GZ101" s="304"/>
      <c r="HC101" s="273"/>
      <c r="HL101" s="305"/>
      <c r="HM101" s="304"/>
      <c r="HN101" s="147"/>
      <c r="HO101" s="147"/>
      <c r="HP101" s="273"/>
      <c r="HR101" s="304"/>
      <c r="HZ101" s="304"/>
      <c r="IC101" s="273"/>
      <c r="IL101" s="305"/>
      <c r="IM101" s="304"/>
      <c r="IP101" s="304"/>
      <c r="IQ101" s="273"/>
      <c r="IZ101" s="304"/>
      <c r="JC101" s="273"/>
      <c r="JL101" s="5"/>
      <c r="JQ101" s="117"/>
      <c r="JR101"/>
      <c r="JS101" s="271"/>
      <c r="KI101"/>
      <c r="KP101"/>
    </row>
    <row r="102" spans="1:302">
      <c r="A102">
        <v>77</v>
      </c>
      <c r="B102" s="19"/>
      <c r="C102" s="19"/>
      <c r="D102" s="273"/>
      <c r="E102" s="273"/>
      <c r="H102" s="19"/>
      <c r="I102" s="19"/>
      <c r="N102" s="19"/>
      <c r="O102" s="19"/>
      <c r="P102" s="75"/>
      <c r="Q102" s="75"/>
      <c r="R102" s="75"/>
      <c r="S102" s="75"/>
      <c r="T102" s="75"/>
      <c r="U102" s="75"/>
      <c r="V102" s="75"/>
      <c r="W102" s="75"/>
      <c r="X102" s="75"/>
      <c r="Y102" s="75"/>
      <c r="Z102" s="75"/>
      <c r="AA102" s="75"/>
      <c r="AB102" s="75"/>
      <c r="AC102" s="19"/>
      <c r="AD102" s="19"/>
      <c r="AE102" s="113"/>
      <c r="AH102" s="53"/>
      <c r="AI102" s="53"/>
      <c r="AJ102" s="19"/>
      <c r="AK102" s="19"/>
      <c r="AL102" s="19"/>
      <c r="AM102" s="19"/>
      <c r="AN102" s="19"/>
      <c r="AO102" s="19"/>
      <c r="AP102" s="19"/>
      <c r="AQ102" s="45"/>
      <c r="AR102" s="45"/>
      <c r="AS102" s="45"/>
      <c r="AT102" s="45"/>
      <c r="AU102" s="45"/>
      <c r="AV102" s="19"/>
      <c r="AW102" s="19"/>
      <c r="AX102" s="19"/>
      <c r="AY102" s="19"/>
      <c r="AZ102" s="19"/>
      <c r="BA102" s="19"/>
      <c r="BB102" s="19"/>
      <c r="BC102" s="19"/>
      <c r="BD102" s="19"/>
      <c r="BE102" s="19"/>
      <c r="BF102" s="19"/>
      <c r="BG102" s="19"/>
      <c r="BH102" s="19"/>
      <c r="BI102" s="19"/>
      <c r="BJ102" s="19"/>
      <c r="BK102" s="19"/>
      <c r="BL102" s="19"/>
      <c r="BM102" s="19"/>
      <c r="BN102" s="19"/>
      <c r="BO102" s="19"/>
      <c r="BP102" s="19"/>
      <c r="BQ102" s="19"/>
      <c r="BR102" s="19"/>
      <c r="BS102" s="19"/>
      <c r="BT102" s="19"/>
      <c r="BU102" s="19"/>
      <c r="BV102" s="20"/>
      <c r="BW102" s="19"/>
      <c r="BX102" s="89"/>
      <c r="BY102" s="44"/>
      <c r="BZ102" s="19"/>
      <c r="CA102" s="19"/>
      <c r="CB102" s="19"/>
      <c r="CC102" s="19"/>
      <c r="CD102" s="19"/>
      <c r="CF102" s="19"/>
      <c r="CG102" s="19"/>
      <c r="CH102" s="273"/>
      <c r="CI102" s="74"/>
      <c r="CJ102" s="80"/>
      <c r="CK102" s="112"/>
      <c r="CL102" s="74"/>
      <c r="CM102" s="80"/>
      <c r="CO102" s="74"/>
      <c r="CP102"/>
      <c r="CW102" s="77"/>
      <c r="CX102" s="77"/>
      <c r="CY102" s="77"/>
      <c r="CZ102" s="77"/>
      <c r="DA102" s="104"/>
      <c r="DB102"/>
      <c r="DF102" s="104"/>
      <c r="DG102"/>
      <c r="DK102" s="104"/>
      <c r="DL102"/>
      <c r="EF102" s="104"/>
      <c r="EG102"/>
      <c r="EK102" s="104"/>
      <c r="EL102"/>
      <c r="EP102" s="104"/>
      <c r="EQ102"/>
      <c r="FQ102" s="273"/>
      <c r="FZ102" s="304"/>
      <c r="GC102" s="273"/>
      <c r="GL102" s="305"/>
      <c r="GM102" s="304"/>
      <c r="GP102" s="304"/>
      <c r="GQ102" s="273"/>
      <c r="GZ102" s="304"/>
      <c r="HC102" s="273"/>
      <c r="HL102" s="305"/>
      <c r="HM102" s="304"/>
      <c r="HN102" s="147"/>
      <c r="HO102" s="147"/>
      <c r="HP102" s="273"/>
      <c r="HR102" s="304"/>
      <c r="HZ102" s="304"/>
      <c r="IC102" s="273"/>
      <c r="IL102" s="305"/>
      <c r="IM102" s="304"/>
      <c r="IP102" s="304"/>
      <c r="IQ102" s="273"/>
      <c r="IZ102" s="304"/>
      <c r="JC102" s="273"/>
      <c r="JL102" s="5"/>
      <c r="JQ102" s="117"/>
      <c r="JR102"/>
      <c r="JS102" s="271"/>
      <c r="KI102"/>
      <c r="KP102"/>
    </row>
    <row r="103" spans="1:302">
      <c r="A103">
        <v>78</v>
      </c>
      <c r="B103" s="19"/>
      <c r="C103" s="19"/>
      <c r="D103" s="273"/>
      <c r="E103" s="273"/>
      <c r="H103" s="19"/>
      <c r="I103" s="19"/>
      <c r="N103" s="19"/>
      <c r="O103" s="19"/>
      <c r="P103" s="75"/>
      <c r="Q103" s="75"/>
      <c r="R103" s="75"/>
      <c r="S103" s="75"/>
      <c r="T103" s="75"/>
      <c r="U103" s="75"/>
      <c r="V103" s="75"/>
      <c r="W103" s="75"/>
      <c r="X103" s="75"/>
      <c r="Y103" s="75"/>
      <c r="Z103" s="75"/>
      <c r="AA103" s="75"/>
      <c r="AB103" s="75"/>
      <c r="AC103" s="19"/>
      <c r="AD103" s="19"/>
      <c r="AE103" s="113"/>
      <c r="AH103" s="53"/>
      <c r="AI103" s="53"/>
      <c r="AJ103" s="19"/>
      <c r="AK103" s="19"/>
      <c r="AL103" s="19"/>
      <c r="AM103" s="19"/>
      <c r="AN103" s="19"/>
      <c r="AO103" s="19"/>
      <c r="AP103" s="19"/>
      <c r="AQ103" s="45"/>
      <c r="AR103" s="45"/>
      <c r="AS103" s="45"/>
      <c r="AT103" s="45"/>
      <c r="AU103" s="45"/>
      <c r="AV103" s="19"/>
      <c r="AW103" s="19"/>
      <c r="AX103" s="19"/>
      <c r="AY103" s="19"/>
      <c r="AZ103" s="19"/>
      <c r="BA103" s="19"/>
      <c r="BB103" s="19"/>
      <c r="BC103" s="19"/>
      <c r="BD103" s="19"/>
      <c r="BE103" s="19"/>
      <c r="BF103" s="19"/>
      <c r="BG103" s="19"/>
      <c r="BH103" s="19"/>
      <c r="BI103" s="19"/>
      <c r="BJ103" s="19"/>
      <c r="BK103" s="19"/>
      <c r="BL103" s="19"/>
      <c r="BM103" s="19"/>
      <c r="BN103" s="19"/>
      <c r="BO103" s="19"/>
      <c r="BP103" s="19"/>
      <c r="BQ103" s="19"/>
      <c r="BR103" s="19"/>
      <c r="BS103" s="19"/>
      <c r="BT103" s="19"/>
      <c r="BU103" s="19"/>
      <c r="BV103" s="20"/>
      <c r="BW103" s="19"/>
      <c r="BX103" s="89"/>
      <c r="BY103" s="44"/>
      <c r="BZ103" s="19"/>
      <c r="CA103" s="19"/>
      <c r="CB103" s="19"/>
      <c r="CC103" s="19"/>
      <c r="CD103" s="19"/>
      <c r="CF103" s="19"/>
      <c r="CG103" s="19"/>
      <c r="CH103" s="273"/>
      <c r="CI103" s="74"/>
      <c r="CJ103" s="80"/>
      <c r="CK103" s="112"/>
      <c r="CL103" s="74"/>
      <c r="CM103" s="80"/>
      <c r="CO103" s="74"/>
      <c r="CP103"/>
      <c r="CW103" s="77"/>
      <c r="CX103" s="77"/>
      <c r="CY103" s="77"/>
      <c r="CZ103" s="77"/>
      <c r="DA103" s="104"/>
      <c r="DB103"/>
      <c r="DF103" s="104"/>
      <c r="DG103"/>
      <c r="DK103" s="104"/>
      <c r="DL103"/>
      <c r="EF103" s="104"/>
      <c r="EG103"/>
      <c r="EK103" s="104"/>
      <c r="EL103"/>
      <c r="EP103" s="104"/>
      <c r="EQ103"/>
      <c r="FQ103" s="273"/>
      <c r="FZ103" s="304"/>
      <c r="GC103" s="273"/>
      <c r="GL103" s="305"/>
      <c r="GM103" s="304"/>
      <c r="GP103" s="304"/>
      <c r="GQ103" s="273"/>
      <c r="GZ103" s="304"/>
      <c r="HC103" s="273"/>
      <c r="HL103" s="305"/>
      <c r="HM103" s="304"/>
      <c r="HN103" s="147"/>
      <c r="HO103" s="147"/>
      <c r="HP103" s="273"/>
      <c r="HR103" s="304"/>
      <c r="HZ103" s="304"/>
      <c r="IC103" s="273"/>
      <c r="IL103" s="305"/>
      <c r="IM103" s="304"/>
      <c r="IP103" s="304"/>
      <c r="IQ103" s="273"/>
      <c r="IZ103" s="304"/>
      <c r="JC103" s="273"/>
      <c r="JL103" s="5"/>
      <c r="JQ103" s="117"/>
      <c r="JR103"/>
      <c r="JS103" s="271"/>
      <c r="KI103"/>
      <c r="KP103"/>
    </row>
    <row r="104" spans="1:302">
      <c r="A104">
        <v>79</v>
      </c>
      <c r="B104" s="19"/>
      <c r="C104" s="19"/>
      <c r="D104" s="273"/>
      <c r="E104" s="273"/>
      <c r="H104" s="19"/>
      <c r="I104" s="19"/>
      <c r="N104" s="19"/>
      <c r="O104" s="19"/>
      <c r="P104" s="75"/>
      <c r="Q104" s="75"/>
      <c r="R104" s="75"/>
      <c r="S104" s="75"/>
      <c r="T104" s="75"/>
      <c r="U104" s="75"/>
      <c r="V104" s="75"/>
      <c r="W104" s="75"/>
      <c r="X104" s="75"/>
      <c r="Y104" s="75"/>
      <c r="Z104" s="75"/>
      <c r="AA104" s="75"/>
      <c r="AB104" s="75"/>
      <c r="AC104" s="19"/>
      <c r="AD104" s="19"/>
      <c r="AE104" s="113"/>
      <c r="AH104" s="53"/>
      <c r="AI104" s="53"/>
      <c r="AJ104" s="19"/>
      <c r="AK104" s="19"/>
      <c r="AL104" s="19"/>
      <c r="AM104" s="19"/>
      <c r="AN104" s="19"/>
      <c r="AO104" s="19"/>
      <c r="AP104" s="19"/>
      <c r="AQ104" s="45"/>
      <c r="AR104" s="45"/>
      <c r="AS104" s="45"/>
      <c r="AT104" s="45"/>
      <c r="AU104" s="45"/>
      <c r="AV104" s="19"/>
      <c r="AW104" s="19"/>
      <c r="AX104" s="19"/>
      <c r="AY104" s="19"/>
      <c r="AZ104" s="19"/>
      <c r="BA104" s="19"/>
      <c r="BB104" s="19"/>
      <c r="BC104" s="19"/>
      <c r="BD104" s="19"/>
      <c r="BE104" s="19"/>
      <c r="BF104" s="19"/>
      <c r="BG104" s="19"/>
      <c r="BH104" s="19"/>
      <c r="BI104" s="19"/>
      <c r="BJ104" s="19"/>
      <c r="BK104" s="19"/>
      <c r="BL104" s="19"/>
      <c r="BM104" s="19"/>
      <c r="BN104" s="19"/>
      <c r="BO104" s="19"/>
      <c r="BP104" s="19"/>
      <c r="BQ104" s="19"/>
      <c r="BR104" s="19"/>
      <c r="BS104" s="19"/>
      <c r="BT104" s="19"/>
      <c r="BU104" s="19"/>
      <c r="BV104" s="20"/>
      <c r="BW104" s="19"/>
      <c r="BX104" s="89"/>
      <c r="BY104" s="44"/>
      <c r="BZ104" s="19"/>
      <c r="CA104" s="19"/>
      <c r="CB104" s="19"/>
      <c r="CC104" s="19"/>
      <c r="CD104" s="19"/>
      <c r="CF104" s="19"/>
      <c r="CG104" s="19"/>
      <c r="CH104" s="273"/>
      <c r="CI104" s="74"/>
      <c r="CJ104" s="80"/>
      <c r="CK104" s="112"/>
      <c r="CL104" s="74"/>
      <c r="CM104" s="80"/>
      <c r="CO104" s="74"/>
      <c r="CP104"/>
      <c r="CW104" s="77"/>
      <c r="CX104" s="77"/>
      <c r="CY104" s="77"/>
      <c r="CZ104" s="77"/>
      <c r="DA104" s="104"/>
      <c r="DB104"/>
      <c r="DF104" s="104"/>
      <c r="DG104"/>
      <c r="DK104" s="104"/>
      <c r="DL104"/>
      <c r="EF104" s="104"/>
      <c r="EG104"/>
      <c r="EK104" s="104"/>
      <c r="EL104"/>
      <c r="EP104" s="104"/>
      <c r="EQ104"/>
      <c r="FQ104" s="273"/>
      <c r="FZ104" s="304"/>
      <c r="GC104" s="273"/>
      <c r="GL104" s="305"/>
      <c r="GM104" s="304"/>
      <c r="GP104" s="304"/>
      <c r="GQ104" s="273"/>
      <c r="GZ104" s="304"/>
      <c r="HC104" s="273"/>
      <c r="HL104" s="305"/>
      <c r="HM104" s="304"/>
      <c r="HN104" s="147"/>
      <c r="HO104" s="147"/>
      <c r="HP104" s="273"/>
      <c r="HR104" s="304"/>
      <c r="HZ104" s="304"/>
      <c r="IC104" s="273"/>
      <c r="IL104" s="305"/>
      <c r="IM104" s="304"/>
      <c r="IP104" s="304"/>
      <c r="IQ104" s="273"/>
      <c r="IZ104" s="304"/>
      <c r="JC104" s="273"/>
      <c r="JL104" s="5"/>
      <c r="JQ104" s="117"/>
      <c r="JR104"/>
      <c r="JS104" s="271"/>
      <c r="KI104"/>
      <c r="KP104"/>
    </row>
    <row r="105" spans="1:302">
      <c r="A105">
        <v>80</v>
      </c>
      <c r="B105" s="19"/>
      <c r="C105" s="19"/>
      <c r="D105" s="273"/>
      <c r="E105" s="273"/>
      <c r="H105" s="19"/>
      <c r="I105" s="19"/>
      <c r="N105" s="19"/>
      <c r="O105" s="19"/>
      <c r="P105" s="75"/>
      <c r="Q105" s="75"/>
      <c r="R105" s="75"/>
      <c r="S105" s="75"/>
      <c r="T105" s="75"/>
      <c r="U105" s="75"/>
      <c r="V105" s="75"/>
      <c r="W105" s="75"/>
      <c r="X105" s="75"/>
      <c r="Y105" s="75"/>
      <c r="Z105" s="75"/>
      <c r="AA105" s="75"/>
      <c r="AB105" s="75"/>
      <c r="AC105" s="19"/>
      <c r="AD105" s="19"/>
      <c r="AE105" s="113"/>
      <c r="AH105" s="53"/>
      <c r="AI105" s="53"/>
      <c r="AJ105" s="19"/>
      <c r="AK105" s="19"/>
      <c r="AL105" s="19"/>
      <c r="AM105" s="19"/>
      <c r="AN105" s="19"/>
      <c r="AO105" s="19"/>
      <c r="AP105" s="19"/>
      <c r="AQ105" s="45"/>
      <c r="AR105" s="45"/>
      <c r="AS105" s="45"/>
      <c r="AT105" s="45"/>
      <c r="AU105" s="45"/>
      <c r="AV105" s="19"/>
      <c r="AW105" s="19"/>
      <c r="AX105" s="19"/>
      <c r="AY105" s="19"/>
      <c r="AZ105" s="19"/>
      <c r="BA105" s="19"/>
      <c r="BB105" s="19"/>
      <c r="BC105" s="19"/>
      <c r="BD105" s="19"/>
      <c r="BE105" s="19"/>
      <c r="BF105" s="19"/>
      <c r="BG105" s="19"/>
      <c r="BH105" s="19"/>
      <c r="BI105" s="19"/>
      <c r="BJ105" s="19"/>
      <c r="BK105" s="19"/>
      <c r="BL105" s="19"/>
      <c r="BM105" s="19"/>
      <c r="BN105" s="19"/>
      <c r="BO105" s="19"/>
      <c r="BP105" s="19"/>
      <c r="BQ105" s="19"/>
      <c r="BR105" s="19"/>
      <c r="BS105" s="19"/>
      <c r="BT105" s="19"/>
      <c r="BU105" s="19"/>
      <c r="BV105" s="20"/>
      <c r="BW105" s="19"/>
      <c r="BX105" s="89"/>
      <c r="BY105" s="44"/>
      <c r="BZ105" s="19"/>
      <c r="CA105" s="19"/>
      <c r="CB105" s="19"/>
      <c r="CC105" s="19"/>
      <c r="CD105" s="19"/>
      <c r="CF105" s="19"/>
      <c r="CG105" s="19"/>
      <c r="CH105" s="273"/>
      <c r="CI105" s="74"/>
      <c r="CJ105" s="80"/>
      <c r="CK105" s="112"/>
      <c r="CL105" s="74"/>
      <c r="CM105" s="80"/>
      <c r="CO105" s="74"/>
      <c r="CP105"/>
      <c r="CW105" s="77"/>
      <c r="CX105" s="77"/>
      <c r="CY105" s="77"/>
      <c r="CZ105" s="77"/>
      <c r="DA105" s="104"/>
      <c r="DB105"/>
      <c r="DF105" s="104"/>
      <c r="DG105"/>
      <c r="DK105" s="104"/>
      <c r="DL105"/>
      <c r="EF105" s="104"/>
      <c r="EG105"/>
      <c r="EK105" s="104"/>
      <c r="EL105"/>
      <c r="EP105" s="104"/>
      <c r="EQ105"/>
      <c r="FQ105" s="273"/>
      <c r="FZ105" s="304"/>
      <c r="GC105" s="273"/>
      <c r="GL105" s="305"/>
      <c r="GM105" s="304"/>
      <c r="GP105" s="304"/>
      <c r="GQ105" s="273"/>
      <c r="GZ105" s="304"/>
      <c r="HC105" s="273"/>
      <c r="HL105" s="305"/>
      <c r="HM105" s="304"/>
      <c r="HN105" s="147"/>
      <c r="HO105" s="147"/>
      <c r="HP105" s="273"/>
      <c r="HR105" s="304"/>
      <c r="HZ105" s="304"/>
      <c r="IC105" s="273"/>
      <c r="IL105" s="305"/>
      <c r="IM105" s="304"/>
      <c r="IP105" s="304"/>
      <c r="IQ105" s="273"/>
      <c r="IZ105" s="304"/>
      <c r="JC105" s="273"/>
      <c r="JL105" s="5"/>
      <c r="JQ105" s="117"/>
      <c r="JR105"/>
      <c r="JS105" s="271"/>
      <c r="KI105"/>
      <c r="KP105"/>
    </row>
    <row r="106" spans="1:302">
      <c r="A106">
        <v>81</v>
      </c>
      <c r="B106" s="19"/>
      <c r="C106" s="19"/>
      <c r="D106" s="273"/>
      <c r="E106" s="273"/>
      <c r="H106" s="19"/>
      <c r="I106" s="19"/>
      <c r="N106" s="19"/>
      <c r="O106" s="19"/>
      <c r="P106" s="75"/>
      <c r="Q106" s="75"/>
      <c r="R106" s="75"/>
      <c r="S106" s="75"/>
      <c r="T106" s="75"/>
      <c r="U106" s="75"/>
      <c r="V106" s="75"/>
      <c r="W106" s="75"/>
      <c r="X106" s="75"/>
      <c r="Y106" s="75"/>
      <c r="Z106" s="75"/>
      <c r="AA106" s="75"/>
      <c r="AB106" s="75"/>
      <c r="AC106" s="19"/>
      <c r="AD106" s="19"/>
      <c r="AE106" s="113"/>
      <c r="AH106" s="53"/>
      <c r="AI106" s="53"/>
      <c r="AJ106" s="19"/>
      <c r="AK106" s="19"/>
      <c r="AL106" s="19"/>
      <c r="AM106" s="19"/>
      <c r="AN106" s="19"/>
      <c r="AO106" s="19"/>
      <c r="AP106" s="19"/>
      <c r="AQ106" s="45"/>
      <c r="AR106" s="45"/>
      <c r="AS106" s="45"/>
      <c r="AT106" s="45"/>
      <c r="AU106" s="45"/>
      <c r="AV106" s="19"/>
      <c r="AW106" s="19"/>
      <c r="AX106" s="19"/>
      <c r="AY106" s="19"/>
      <c r="AZ106" s="19"/>
      <c r="BA106" s="19"/>
      <c r="BB106" s="19"/>
      <c r="BC106" s="19"/>
      <c r="BD106" s="19"/>
      <c r="BE106" s="19"/>
      <c r="BF106" s="19"/>
      <c r="BG106" s="19"/>
      <c r="BH106" s="19"/>
      <c r="BI106" s="19"/>
      <c r="BJ106" s="19"/>
      <c r="BK106" s="19"/>
      <c r="BL106" s="19"/>
      <c r="BM106" s="19"/>
      <c r="BN106" s="19"/>
      <c r="BO106" s="19"/>
      <c r="BP106" s="19"/>
      <c r="BQ106" s="19"/>
      <c r="BR106" s="19"/>
      <c r="BS106" s="19"/>
      <c r="BT106" s="19"/>
      <c r="BU106" s="19"/>
      <c r="BV106" s="20"/>
      <c r="BW106" s="19"/>
      <c r="BX106" s="89"/>
      <c r="BY106" s="44"/>
      <c r="BZ106" s="19"/>
      <c r="CA106" s="19"/>
      <c r="CB106" s="19"/>
      <c r="CC106" s="19"/>
      <c r="CD106" s="19"/>
      <c r="CF106" s="19"/>
      <c r="CG106" s="19"/>
      <c r="CH106" s="273"/>
      <c r="CI106" s="74"/>
      <c r="CJ106" s="80"/>
      <c r="CK106" s="112"/>
      <c r="CL106" s="74"/>
      <c r="CM106" s="80"/>
      <c r="CO106" s="74"/>
      <c r="CP106"/>
      <c r="CW106" s="77"/>
      <c r="CX106" s="77"/>
      <c r="CY106" s="77"/>
      <c r="CZ106" s="77"/>
      <c r="DA106" s="104"/>
      <c r="DB106"/>
      <c r="DF106" s="104"/>
      <c r="DG106"/>
      <c r="DK106" s="104"/>
      <c r="DL106"/>
      <c r="EF106" s="104"/>
      <c r="EG106"/>
      <c r="EK106" s="104"/>
      <c r="EL106"/>
      <c r="EP106" s="104"/>
      <c r="EQ106"/>
      <c r="FQ106" s="273"/>
      <c r="FZ106" s="304"/>
      <c r="GC106" s="273"/>
      <c r="GL106" s="305"/>
      <c r="GM106" s="304"/>
      <c r="GP106" s="304"/>
      <c r="GQ106" s="273"/>
      <c r="GZ106" s="304"/>
      <c r="HC106" s="273"/>
      <c r="HL106" s="305"/>
      <c r="HM106" s="304"/>
      <c r="HN106" s="147"/>
      <c r="HO106" s="147"/>
      <c r="HP106" s="273"/>
      <c r="HR106" s="304"/>
      <c r="HZ106" s="304"/>
      <c r="IC106" s="273"/>
      <c r="IL106" s="305"/>
      <c r="IM106" s="304"/>
      <c r="IP106" s="304"/>
      <c r="IQ106" s="273"/>
      <c r="IZ106" s="304"/>
      <c r="JC106" s="273"/>
      <c r="JL106" s="5"/>
      <c r="JQ106" s="117"/>
      <c r="JR106"/>
      <c r="JS106" s="271"/>
      <c r="KI106"/>
      <c r="KP106"/>
    </row>
    <row r="107" spans="1:302">
      <c r="A107">
        <v>82</v>
      </c>
      <c r="B107" s="19"/>
      <c r="C107" s="19"/>
      <c r="D107" s="273"/>
      <c r="E107" s="273"/>
      <c r="H107" s="19"/>
      <c r="I107" s="19"/>
      <c r="N107" s="19"/>
      <c r="O107" s="19"/>
      <c r="P107" s="75"/>
      <c r="Q107" s="75"/>
      <c r="R107" s="75"/>
      <c r="S107" s="75"/>
      <c r="T107" s="75"/>
      <c r="U107" s="75"/>
      <c r="V107" s="75"/>
      <c r="W107" s="75"/>
      <c r="X107" s="75"/>
      <c r="Y107" s="75"/>
      <c r="Z107" s="75"/>
      <c r="AA107" s="75"/>
      <c r="AB107" s="75"/>
      <c r="AC107" s="19"/>
      <c r="AD107" s="19"/>
      <c r="AE107" s="113"/>
      <c r="AH107" s="53"/>
      <c r="AI107" s="53"/>
      <c r="AJ107" s="19"/>
      <c r="AK107" s="19"/>
      <c r="AL107" s="19"/>
      <c r="AM107" s="19"/>
      <c r="AN107" s="19"/>
      <c r="AO107" s="19"/>
      <c r="AP107" s="19"/>
      <c r="AQ107" s="45"/>
      <c r="AR107" s="45"/>
      <c r="AS107" s="45"/>
      <c r="AT107" s="45"/>
      <c r="AU107" s="45"/>
      <c r="AV107" s="19"/>
      <c r="AW107" s="19"/>
      <c r="AX107" s="19"/>
      <c r="AY107" s="19"/>
      <c r="AZ107" s="19"/>
      <c r="BA107" s="19"/>
      <c r="BB107" s="19"/>
      <c r="BC107" s="19"/>
      <c r="BD107" s="19"/>
      <c r="BE107" s="19"/>
      <c r="BF107" s="19"/>
      <c r="BG107" s="19"/>
      <c r="BH107" s="19"/>
      <c r="BI107" s="19"/>
      <c r="BJ107" s="19"/>
      <c r="BK107" s="19"/>
      <c r="BL107" s="19"/>
      <c r="BM107" s="19"/>
      <c r="BN107" s="19"/>
      <c r="BO107" s="19"/>
      <c r="BP107" s="19"/>
      <c r="BQ107" s="19"/>
      <c r="BR107" s="19"/>
      <c r="BS107" s="19"/>
      <c r="BT107" s="19"/>
      <c r="BU107" s="19"/>
      <c r="BV107" s="20"/>
      <c r="BW107" s="19"/>
      <c r="BX107" s="89"/>
      <c r="BY107" s="44"/>
      <c r="BZ107" s="19"/>
      <c r="CA107" s="19"/>
      <c r="CB107" s="19"/>
      <c r="CC107" s="19"/>
      <c r="CD107" s="19"/>
      <c r="CF107" s="19"/>
      <c r="CG107" s="19"/>
      <c r="CH107" s="273"/>
      <c r="CI107" s="74"/>
      <c r="CJ107" s="80"/>
      <c r="CK107" s="112"/>
      <c r="CL107" s="74"/>
      <c r="CM107" s="80"/>
      <c r="CO107" s="74"/>
      <c r="CP107"/>
      <c r="CW107" s="77"/>
      <c r="CX107" s="77"/>
      <c r="CY107" s="77"/>
      <c r="CZ107" s="77"/>
      <c r="DA107" s="104"/>
      <c r="DB107"/>
      <c r="DF107" s="104"/>
      <c r="DG107"/>
      <c r="DK107" s="104"/>
      <c r="DL107"/>
      <c r="EF107" s="104"/>
      <c r="EG107"/>
      <c r="EK107" s="104"/>
      <c r="EL107"/>
      <c r="EP107" s="104"/>
      <c r="EQ107"/>
      <c r="FQ107" s="273"/>
      <c r="FZ107" s="304"/>
      <c r="GC107" s="273"/>
      <c r="GL107" s="305"/>
      <c r="GM107" s="304"/>
      <c r="GP107" s="304"/>
      <c r="GQ107" s="273"/>
      <c r="GZ107" s="304"/>
      <c r="HC107" s="273"/>
      <c r="HL107" s="305"/>
      <c r="HM107" s="304"/>
      <c r="HN107" s="147"/>
      <c r="HO107" s="147"/>
      <c r="HP107" s="273"/>
      <c r="HR107" s="304"/>
      <c r="HZ107" s="304"/>
      <c r="IC107" s="273"/>
      <c r="IL107" s="305"/>
      <c r="IM107" s="304"/>
      <c r="IP107" s="304"/>
      <c r="IQ107" s="273"/>
      <c r="IZ107" s="304"/>
      <c r="JC107" s="273"/>
      <c r="JL107" s="5"/>
      <c r="JQ107" s="117"/>
      <c r="JR107"/>
      <c r="JS107" s="271"/>
      <c r="KI107"/>
      <c r="KP107"/>
    </row>
    <row r="108" spans="1:302">
      <c r="A108">
        <v>83</v>
      </c>
      <c r="B108" s="19"/>
      <c r="C108" s="19"/>
      <c r="D108" s="273"/>
      <c r="E108" s="273"/>
      <c r="H108" s="19"/>
      <c r="I108" s="19"/>
      <c r="N108" s="19"/>
      <c r="O108" s="19"/>
      <c r="P108" s="75"/>
      <c r="Q108" s="75"/>
      <c r="R108" s="75"/>
      <c r="S108" s="75"/>
      <c r="T108" s="75"/>
      <c r="U108" s="75"/>
      <c r="V108" s="75"/>
      <c r="W108" s="75"/>
      <c r="X108" s="75"/>
      <c r="Y108" s="75"/>
      <c r="Z108" s="75"/>
      <c r="AA108" s="75"/>
      <c r="AB108" s="75"/>
      <c r="AC108" s="19"/>
      <c r="AD108" s="19"/>
      <c r="AE108" s="113"/>
      <c r="AH108" s="53"/>
      <c r="AI108" s="53"/>
      <c r="AJ108" s="19"/>
      <c r="AK108" s="19"/>
      <c r="AL108" s="19"/>
      <c r="AM108" s="19"/>
      <c r="AN108" s="19"/>
      <c r="AO108" s="19"/>
      <c r="AP108" s="19"/>
      <c r="AQ108" s="45"/>
      <c r="AR108" s="45"/>
      <c r="AS108" s="45"/>
      <c r="AT108" s="45"/>
      <c r="AU108" s="45"/>
      <c r="AV108" s="19"/>
      <c r="AW108" s="19"/>
      <c r="AX108" s="19"/>
      <c r="AY108" s="19"/>
      <c r="AZ108" s="19"/>
      <c r="BA108" s="19"/>
      <c r="BB108" s="19"/>
      <c r="BC108" s="19"/>
      <c r="BD108" s="19"/>
      <c r="BE108" s="19"/>
      <c r="BF108" s="19"/>
      <c r="BG108" s="19"/>
      <c r="BH108" s="19"/>
      <c r="BI108" s="19"/>
      <c r="BJ108" s="19"/>
      <c r="BK108" s="19"/>
      <c r="BL108" s="19"/>
      <c r="BM108" s="19"/>
      <c r="BN108" s="19"/>
      <c r="BO108" s="19"/>
      <c r="BP108" s="19"/>
      <c r="BQ108" s="19"/>
      <c r="BR108" s="19"/>
      <c r="BS108" s="19"/>
      <c r="BT108" s="19"/>
      <c r="BU108" s="19"/>
      <c r="BV108" s="20"/>
      <c r="BW108" s="19"/>
      <c r="BX108" s="89"/>
      <c r="BY108" s="44"/>
      <c r="BZ108" s="19"/>
      <c r="CA108" s="19"/>
      <c r="CB108" s="19"/>
      <c r="CC108" s="19"/>
      <c r="CD108" s="19"/>
      <c r="CF108" s="19"/>
      <c r="CG108" s="19"/>
      <c r="CH108" s="273"/>
      <c r="CI108" s="74"/>
      <c r="CJ108" s="80"/>
      <c r="CK108" s="112"/>
      <c r="CL108" s="74"/>
      <c r="CM108" s="80"/>
      <c r="CO108" s="74"/>
      <c r="CP108"/>
      <c r="CW108" s="77"/>
      <c r="CX108" s="77"/>
      <c r="CY108" s="77"/>
      <c r="CZ108" s="77"/>
      <c r="DA108" s="104"/>
      <c r="DB108"/>
      <c r="DF108" s="104"/>
      <c r="DG108"/>
      <c r="DK108" s="104"/>
      <c r="DL108"/>
      <c r="EF108" s="104"/>
      <c r="EG108"/>
      <c r="EK108" s="104"/>
      <c r="EL108"/>
      <c r="EP108" s="104"/>
      <c r="EQ108"/>
      <c r="FQ108" s="273"/>
      <c r="FZ108" s="304"/>
      <c r="GC108" s="273"/>
      <c r="GL108" s="305"/>
      <c r="GM108" s="304"/>
      <c r="GP108" s="304"/>
      <c r="GQ108" s="273"/>
      <c r="GZ108" s="304"/>
      <c r="HC108" s="273"/>
      <c r="HL108" s="305"/>
      <c r="HM108" s="304"/>
      <c r="HN108" s="147"/>
      <c r="HO108" s="147"/>
      <c r="HP108" s="273"/>
      <c r="HR108" s="304"/>
      <c r="HZ108" s="304"/>
      <c r="IC108" s="273"/>
      <c r="IL108" s="305"/>
      <c r="IM108" s="304"/>
      <c r="IP108" s="304"/>
      <c r="IQ108" s="273"/>
      <c r="IZ108" s="304"/>
      <c r="JC108" s="273"/>
      <c r="JL108" s="5"/>
      <c r="JQ108" s="117"/>
      <c r="JR108"/>
      <c r="JS108" s="271"/>
      <c r="KI108"/>
      <c r="KP108"/>
    </row>
    <row r="109" spans="1:302">
      <c r="A109">
        <v>84</v>
      </c>
      <c r="B109" s="19"/>
      <c r="C109" s="19"/>
      <c r="D109" s="273"/>
      <c r="E109" s="273"/>
      <c r="H109" s="19"/>
      <c r="I109" s="19"/>
      <c r="N109" s="19"/>
      <c r="O109" s="19"/>
      <c r="P109" s="75"/>
      <c r="Q109" s="75"/>
      <c r="R109" s="75"/>
      <c r="S109" s="75"/>
      <c r="T109" s="75"/>
      <c r="U109" s="75"/>
      <c r="V109" s="75"/>
      <c r="W109" s="75"/>
      <c r="X109" s="75"/>
      <c r="Y109" s="75"/>
      <c r="Z109" s="75"/>
      <c r="AA109" s="75"/>
      <c r="AB109" s="75"/>
      <c r="AC109" s="19"/>
      <c r="AD109" s="19"/>
      <c r="AE109" s="113"/>
      <c r="AH109" s="53"/>
      <c r="AI109" s="53"/>
      <c r="AJ109" s="19"/>
      <c r="AK109" s="19"/>
      <c r="AL109" s="19"/>
      <c r="AM109" s="19"/>
      <c r="AN109" s="19"/>
      <c r="AO109" s="19"/>
      <c r="AP109" s="19"/>
      <c r="AQ109" s="45"/>
      <c r="AR109" s="45"/>
      <c r="AS109" s="45"/>
      <c r="AT109" s="45"/>
      <c r="AU109" s="45"/>
      <c r="AV109" s="19"/>
      <c r="AW109" s="19"/>
      <c r="AX109" s="19"/>
      <c r="AY109" s="19"/>
      <c r="AZ109" s="19"/>
      <c r="BA109" s="19"/>
      <c r="BB109" s="19"/>
      <c r="BC109" s="19"/>
      <c r="BD109" s="19"/>
      <c r="BE109" s="19"/>
      <c r="BF109" s="19"/>
      <c r="BG109" s="19"/>
      <c r="BH109" s="19"/>
      <c r="BI109" s="19"/>
      <c r="BJ109" s="19"/>
      <c r="BK109" s="19"/>
      <c r="BL109" s="19"/>
      <c r="BM109" s="19"/>
      <c r="BN109" s="19"/>
      <c r="BO109" s="19"/>
      <c r="BP109" s="19"/>
      <c r="BQ109" s="19"/>
      <c r="BR109" s="19"/>
      <c r="BS109" s="19"/>
      <c r="BT109" s="19"/>
      <c r="BU109" s="19"/>
      <c r="BV109" s="20"/>
      <c r="BW109" s="19"/>
      <c r="BX109" s="89"/>
      <c r="BY109" s="44"/>
      <c r="BZ109" s="19"/>
      <c r="CA109" s="19"/>
      <c r="CB109" s="19"/>
      <c r="CC109" s="19"/>
      <c r="CD109" s="19"/>
      <c r="CF109" s="19"/>
      <c r="CG109" s="19"/>
      <c r="CH109" s="273"/>
      <c r="CI109" s="74"/>
      <c r="CJ109" s="80"/>
      <c r="CK109" s="112"/>
      <c r="CL109" s="74"/>
      <c r="CM109" s="80"/>
      <c r="CO109" s="74"/>
      <c r="CP109"/>
      <c r="CW109" s="77"/>
      <c r="CX109" s="77"/>
      <c r="CY109" s="77"/>
      <c r="CZ109" s="77"/>
      <c r="DA109" s="104"/>
      <c r="DB109"/>
      <c r="DF109" s="104"/>
      <c r="DG109"/>
      <c r="DK109" s="104"/>
      <c r="DL109"/>
      <c r="EF109" s="104"/>
      <c r="EG109"/>
      <c r="EK109" s="104"/>
      <c r="EL109"/>
      <c r="EP109" s="104"/>
      <c r="EQ109"/>
      <c r="FQ109" s="273"/>
      <c r="FZ109" s="304"/>
      <c r="GC109" s="273"/>
      <c r="GL109" s="305"/>
      <c r="GM109" s="304"/>
      <c r="GP109" s="304"/>
      <c r="GQ109" s="273"/>
      <c r="GZ109" s="304"/>
      <c r="HC109" s="273"/>
      <c r="HL109" s="305"/>
      <c r="HM109" s="304"/>
      <c r="HN109" s="147"/>
      <c r="HO109" s="147"/>
      <c r="HP109" s="273"/>
      <c r="HR109" s="304"/>
      <c r="HZ109" s="304"/>
      <c r="IC109" s="273"/>
      <c r="IL109" s="305"/>
      <c r="IM109" s="304"/>
      <c r="IP109" s="304"/>
      <c r="IQ109" s="273"/>
      <c r="IZ109" s="304"/>
      <c r="JC109" s="273"/>
      <c r="JL109" s="5"/>
      <c r="JQ109" s="117"/>
      <c r="JR109"/>
      <c r="JS109" s="271"/>
      <c r="KI109"/>
      <c r="KP109"/>
    </row>
    <row r="110" spans="1:302">
      <c r="A110">
        <v>85</v>
      </c>
      <c r="B110" s="19"/>
      <c r="C110" s="19"/>
      <c r="D110" s="273"/>
      <c r="E110" s="273"/>
      <c r="H110" s="19"/>
      <c r="I110" s="19"/>
      <c r="N110" s="19"/>
      <c r="O110" s="19"/>
      <c r="P110" s="75"/>
      <c r="Q110" s="75"/>
      <c r="R110" s="75"/>
      <c r="S110" s="75"/>
      <c r="T110" s="75"/>
      <c r="U110" s="75"/>
      <c r="V110" s="75"/>
      <c r="W110" s="75"/>
      <c r="X110" s="75"/>
      <c r="Y110" s="75"/>
      <c r="Z110" s="75"/>
      <c r="AA110" s="75"/>
      <c r="AB110" s="75"/>
      <c r="AC110" s="19"/>
      <c r="AD110" s="19"/>
      <c r="AE110" s="113"/>
      <c r="AH110" s="53"/>
      <c r="AI110" s="53"/>
      <c r="AJ110" s="19"/>
      <c r="AK110" s="19"/>
      <c r="AL110" s="19"/>
      <c r="AM110" s="19"/>
      <c r="AN110" s="19"/>
      <c r="AO110" s="19"/>
      <c r="AP110" s="19"/>
      <c r="AQ110" s="45"/>
      <c r="AR110" s="45"/>
      <c r="AS110" s="45"/>
      <c r="AT110" s="45"/>
      <c r="AU110" s="45"/>
      <c r="AV110" s="19"/>
      <c r="AW110" s="19"/>
      <c r="AX110" s="19"/>
      <c r="AY110" s="19"/>
      <c r="AZ110" s="19"/>
      <c r="BA110" s="19"/>
      <c r="BB110" s="19"/>
      <c r="BC110" s="19"/>
      <c r="BD110" s="19"/>
      <c r="BE110" s="19"/>
      <c r="BF110" s="19"/>
      <c r="BG110" s="19"/>
      <c r="BH110" s="19"/>
      <c r="BI110" s="19"/>
      <c r="BJ110" s="19"/>
      <c r="BK110" s="19"/>
      <c r="BL110" s="19"/>
      <c r="BM110" s="19"/>
      <c r="BN110" s="19"/>
      <c r="BO110" s="19"/>
      <c r="BP110" s="19"/>
      <c r="BQ110" s="19"/>
      <c r="BR110" s="19"/>
      <c r="BS110" s="19"/>
      <c r="BT110" s="19"/>
      <c r="BU110" s="19"/>
      <c r="BV110" s="20"/>
      <c r="BW110" s="19"/>
      <c r="BX110" s="89"/>
      <c r="BY110" s="44"/>
      <c r="BZ110" s="19"/>
      <c r="CA110" s="19"/>
      <c r="CB110" s="19"/>
      <c r="CC110" s="19"/>
      <c r="CD110" s="19"/>
      <c r="CF110" s="19"/>
      <c r="CG110" s="19"/>
      <c r="CH110" s="273"/>
      <c r="CI110" s="74"/>
      <c r="CJ110" s="80"/>
      <c r="CK110" s="112"/>
      <c r="CL110" s="74"/>
      <c r="CM110" s="80"/>
      <c r="CO110" s="74"/>
      <c r="CP110"/>
      <c r="CW110" s="77"/>
      <c r="CX110" s="77"/>
      <c r="CY110" s="77"/>
      <c r="CZ110" s="77"/>
      <c r="DA110" s="104"/>
      <c r="DB110"/>
      <c r="DF110" s="104"/>
      <c r="DG110"/>
      <c r="DK110" s="104"/>
      <c r="DL110"/>
      <c r="EF110" s="104"/>
      <c r="EG110"/>
      <c r="EK110" s="104"/>
      <c r="EL110"/>
      <c r="EP110" s="104"/>
      <c r="EQ110"/>
      <c r="FQ110" s="273"/>
      <c r="FZ110" s="304"/>
      <c r="GC110" s="273"/>
      <c r="GL110" s="305"/>
      <c r="GM110" s="304"/>
      <c r="GP110" s="304"/>
      <c r="GQ110" s="273"/>
      <c r="GZ110" s="304"/>
      <c r="HC110" s="273"/>
      <c r="HL110" s="305"/>
      <c r="HM110" s="304"/>
      <c r="HN110" s="147"/>
      <c r="HO110" s="147"/>
      <c r="HP110" s="273"/>
      <c r="HR110" s="304"/>
      <c r="HZ110" s="304"/>
      <c r="IC110" s="273"/>
      <c r="IL110" s="305"/>
      <c r="IM110" s="304"/>
      <c r="IP110" s="304"/>
      <c r="IQ110" s="273"/>
      <c r="IZ110" s="304"/>
      <c r="JC110" s="273"/>
      <c r="JL110" s="5"/>
      <c r="JQ110" s="117"/>
      <c r="JR110"/>
      <c r="JS110" s="271"/>
      <c r="KI110"/>
      <c r="KP110"/>
    </row>
    <row r="111" spans="1:302">
      <c r="A111">
        <v>86</v>
      </c>
      <c r="B111" s="19"/>
      <c r="C111" s="19"/>
      <c r="D111" s="273"/>
      <c r="E111" s="273"/>
      <c r="H111" s="19"/>
      <c r="I111" s="19"/>
      <c r="N111" s="19"/>
      <c r="O111" s="19"/>
      <c r="P111" s="75"/>
      <c r="Q111" s="75"/>
      <c r="R111" s="75"/>
      <c r="S111" s="75"/>
      <c r="T111" s="75"/>
      <c r="U111" s="75"/>
      <c r="V111" s="75"/>
      <c r="W111" s="75"/>
      <c r="X111" s="75"/>
      <c r="Y111" s="75"/>
      <c r="Z111" s="75"/>
      <c r="AA111" s="75"/>
      <c r="AB111" s="75"/>
      <c r="AC111" s="19"/>
      <c r="AD111" s="19"/>
      <c r="AE111" s="113"/>
      <c r="AH111" s="53"/>
      <c r="AI111" s="53"/>
      <c r="AJ111" s="19"/>
      <c r="AK111" s="19"/>
      <c r="AL111" s="19"/>
      <c r="AM111" s="19"/>
      <c r="AN111" s="19"/>
      <c r="AO111" s="19"/>
      <c r="AP111" s="19"/>
      <c r="AQ111" s="45"/>
      <c r="AR111" s="45"/>
      <c r="AS111" s="45"/>
      <c r="AT111" s="45"/>
      <c r="AU111" s="45"/>
      <c r="AV111" s="19"/>
      <c r="AW111" s="19"/>
      <c r="AX111" s="19"/>
      <c r="AY111" s="19"/>
      <c r="AZ111" s="19"/>
      <c r="BA111" s="19"/>
      <c r="BB111" s="19"/>
      <c r="BC111" s="19"/>
      <c r="BD111" s="19"/>
      <c r="BE111" s="19"/>
      <c r="BF111" s="19"/>
      <c r="BG111" s="19"/>
      <c r="BH111" s="19"/>
      <c r="BI111" s="19"/>
      <c r="BJ111" s="19"/>
      <c r="BK111" s="19"/>
      <c r="BL111" s="19"/>
      <c r="BM111" s="19"/>
      <c r="BN111" s="19"/>
      <c r="BO111" s="19"/>
      <c r="BP111" s="19"/>
      <c r="BQ111" s="19"/>
      <c r="BR111" s="19"/>
      <c r="BS111" s="19"/>
      <c r="BT111" s="19"/>
      <c r="BU111" s="19"/>
      <c r="BV111" s="20"/>
      <c r="BW111" s="19"/>
      <c r="BX111" s="89"/>
      <c r="BY111" s="44"/>
      <c r="BZ111" s="19"/>
      <c r="CA111" s="19"/>
      <c r="CB111" s="19"/>
      <c r="CC111" s="19"/>
      <c r="CD111" s="19"/>
      <c r="CF111" s="19"/>
      <c r="CG111" s="19"/>
      <c r="CH111" s="273"/>
      <c r="CI111" s="74"/>
      <c r="CJ111" s="80"/>
      <c r="CK111" s="112"/>
      <c r="CL111" s="74"/>
      <c r="CM111" s="80"/>
      <c r="CO111" s="74"/>
      <c r="CP111"/>
      <c r="CW111" s="77"/>
      <c r="CX111" s="77"/>
      <c r="CY111" s="77"/>
      <c r="CZ111" s="77"/>
      <c r="DA111" s="104"/>
      <c r="DB111"/>
      <c r="DF111" s="104"/>
      <c r="DG111"/>
      <c r="DK111" s="104"/>
      <c r="DL111"/>
      <c r="EF111" s="104"/>
      <c r="EG111"/>
      <c r="EK111" s="104"/>
      <c r="EL111"/>
      <c r="EP111" s="104"/>
      <c r="EQ111"/>
      <c r="FQ111" s="273"/>
      <c r="FZ111" s="304"/>
      <c r="GC111" s="273"/>
      <c r="GL111" s="305"/>
      <c r="GM111" s="304"/>
      <c r="GP111" s="304"/>
      <c r="GQ111" s="273"/>
      <c r="GZ111" s="304"/>
      <c r="HC111" s="273"/>
      <c r="HL111" s="305"/>
      <c r="HM111" s="304"/>
      <c r="HN111" s="147"/>
      <c r="HO111" s="147"/>
      <c r="HP111" s="273"/>
      <c r="HR111" s="304"/>
      <c r="HZ111" s="304"/>
      <c r="IC111" s="273"/>
      <c r="IL111" s="305"/>
      <c r="IM111" s="304"/>
      <c r="IP111" s="304"/>
      <c r="IQ111" s="273"/>
      <c r="IZ111" s="304"/>
      <c r="JC111" s="273"/>
      <c r="JL111" s="5"/>
      <c r="JQ111" s="117"/>
      <c r="JR111"/>
      <c r="JS111" s="271"/>
      <c r="KI111"/>
      <c r="KP111"/>
    </row>
    <row r="112" spans="1:302">
      <c r="A112">
        <v>87</v>
      </c>
      <c r="B112" s="19"/>
      <c r="C112" s="19"/>
      <c r="D112" s="273"/>
      <c r="E112" s="273"/>
      <c r="H112" s="19"/>
      <c r="I112" s="19"/>
      <c r="N112" s="19"/>
      <c r="O112" s="19"/>
      <c r="P112" s="75"/>
      <c r="Q112" s="75"/>
      <c r="R112" s="75"/>
      <c r="S112" s="75"/>
      <c r="T112" s="75"/>
      <c r="U112" s="75"/>
      <c r="V112" s="75"/>
      <c r="W112" s="75"/>
      <c r="X112" s="75"/>
      <c r="Y112" s="75"/>
      <c r="Z112" s="75"/>
      <c r="AA112" s="75"/>
      <c r="AB112" s="75"/>
      <c r="AC112" s="19"/>
      <c r="AD112" s="19"/>
      <c r="AE112" s="113"/>
      <c r="AH112" s="53"/>
      <c r="AI112" s="53"/>
      <c r="AJ112" s="19"/>
      <c r="AK112" s="19"/>
      <c r="AL112" s="19"/>
      <c r="AM112" s="19"/>
      <c r="AN112" s="19"/>
      <c r="AO112" s="19"/>
      <c r="AP112" s="19"/>
      <c r="AQ112" s="45"/>
      <c r="AR112" s="45"/>
      <c r="AS112" s="45"/>
      <c r="AT112" s="45"/>
      <c r="AU112" s="45"/>
      <c r="AV112" s="19"/>
      <c r="AW112" s="19"/>
      <c r="AX112" s="19"/>
      <c r="AY112" s="19"/>
      <c r="AZ112" s="19"/>
      <c r="BA112" s="19"/>
      <c r="BB112" s="19"/>
      <c r="BC112" s="19"/>
      <c r="BD112" s="19"/>
      <c r="BE112" s="19"/>
      <c r="BF112" s="19"/>
      <c r="BG112" s="19"/>
      <c r="BH112" s="19"/>
      <c r="BI112" s="19"/>
      <c r="BJ112" s="19"/>
      <c r="BK112" s="19"/>
      <c r="BL112" s="19"/>
      <c r="BM112" s="19"/>
      <c r="BN112" s="19"/>
      <c r="BO112" s="19"/>
      <c r="BP112" s="19"/>
      <c r="BQ112" s="19"/>
      <c r="BR112" s="19"/>
      <c r="BS112" s="19"/>
      <c r="BT112" s="19"/>
      <c r="BU112" s="19"/>
      <c r="BV112" s="20"/>
      <c r="BW112" s="19"/>
      <c r="BX112" s="89"/>
      <c r="BY112" s="44"/>
      <c r="BZ112" s="19"/>
      <c r="CA112" s="19"/>
      <c r="CB112" s="19"/>
      <c r="CC112" s="19"/>
      <c r="CD112" s="19"/>
      <c r="CF112" s="19"/>
      <c r="CG112" s="19"/>
      <c r="CH112" s="273"/>
      <c r="CI112" s="74"/>
      <c r="CJ112" s="80"/>
      <c r="CK112" s="112"/>
      <c r="CL112" s="74"/>
      <c r="CM112" s="80"/>
      <c r="CO112" s="74"/>
      <c r="CP112"/>
      <c r="CW112" s="77"/>
      <c r="CX112" s="77"/>
      <c r="CY112" s="77"/>
      <c r="CZ112" s="77"/>
      <c r="DA112" s="104"/>
      <c r="DB112"/>
      <c r="DF112" s="104"/>
      <c r="DG112"/>
      <c r="DK112" s="104"/>
      <c r="DL112"/>
      <c r="EF112" s="104"/>
      <c r="EG112"/>
      <c r="EK112" s="104"/>
      <c r="EL112"/>
      <c r="EP112" s="104"/>
      <c r="EQ112"/>
      <c r="FQ112" s="273"/>
      <c r="FZ112" s="304"/>
      <c r="GC112" s="273"/>
      <c r="GL112" s="305"/>
      <c r="GM112" s="304"/>
      <c r="GP112" s="304"/>
      <c r="GQ112" s="273"/>
      <c r="GZ112" s="304"/>
      <c r="HC112" s="273"/>
      <c r="HL112" s="305"/>
      <c r="HM112" s="304"/>
      <c r="HN112" s="147"/>
      <c r="HO112" s="147"/>
      <c r="HP112" s="273"/>
      <c r="HR112" s="304"/>
      <c r="HZ112" s="304"/>
      <c r="IC112" s="273"/>
      <c r="IL112" s="305"/>
      <c r="IM112" s="304"/>
      <c r="IP112" s="304"/>
      <c r="IQ112" s="273"/>
      <c r="IZ112" s="304"/>
      <c r="JC112" s="273"/>
      <c r="JL112" s="5"/>
      <c r="JQ112" s="117"/>
      <c r="JR112"/>
      <c r="JS112" s="271"/>
      <c r="KI112"/>
      <c r="KP112"/>
    </row>
    <row r="113" spans="1:302">
      <c r="A113">
        <v>88</v>
      </c>
      <c r="B113" s="19"/>
      <c r="C113" s="19"/>
      <c r="D113" s="273"/>
      <c r="E113" s="273"/>
      <c r="H113" s="19"/>
      <c r="I113" s="19"/>
      <c r="N113" s="19"/>
      <c r="O113" s="19"/>
      <c r="P113" s="75"/>
      <c r="Q113" s="75"/>
      <c r="R113" s="75"/>
      <c r="S113" s="75"/>
      <c r="T113" s="75"/>
      <c r="U113" s="75"/>
      <c r="V113" s="75"/>
      <c r="W113" s="75"/>
      <c r="X113" s="75"/>
      <c r="Y113" s="75"/>
      <c r="Z113" s="75"/>
      <c r="AA113" s="75"/>
      <c r="AB113" s="75"/>
      <c r="AC113" s="19"/>
      <c r="AD113" s="19"/>
      <c r="AE113" s="113"/>
      <c r="AH113" s="53"/>
      <c r="AI113" s="53"/>
      <c r="AJ113" s="19"/>
      <c r="AK113" s="19"/>
      <c r="AL113" s="19"/>
      <c r="AM113" s="19"/>
      <c r="AN113" s="19"/>
      <c r="AO113" s="19"/>
      <c r="AP113" s="19"/>
      <c r="AQ113" s="45"/>
      <c r="AR113" s="45"/>
      <c r="AS113" s="45"/>
      <c r="AT113" s="45"/>
      <c r="AU113" s="45"/>
      <c r="AV113" s="19"/>
      <c r="AW113" s="19"/>
      <c r="AX113" s="19"/>
      <c r="AY113" s="19"/>
      <c r="AZ113" s="19"/>
      <c r="BA113" s="19"/>
      <c r="BB113" s="19"/>
      <c r="BC113" s="19"/>
      <c r="BD113" s="19"/>
      <c r="BE113" s="19"/>
      <c r="BF113" s="19"/>
      <c r="BG113" s="19"/>
      <c r="BH113" s="19"/>
      <c r="BI113" s="19"/>
      <c r="BJ113" s="19"/>
      <c r="BK113" s="19"/>
      <c r="BL113" s="19"/>
      <c r="BM113" s="19"/>
      <c r="BN113" s="19"/>
      <c r="BO113" s="19"/>
      <c r="BP113" s="19"/>
      <c r="BQ113" s="19"/>
      <c r="BR113" s="19"/>
      <c r="BS113" s="19"/>
      <c r="BT113" s="19"/>
      <c r="BU113" s="19"/>
      <c r="BV113" s="20"/>
      <c r="BW113" s="19"/>
      <c r="BX113" s="89"/>
      <c r="BY113" s="44"/>
      <c r="BZ113" s="19"/>
      <c r="CA113" s="19"/>
      <c r="CB113" s="19"/>
      <c r="CC113" s="19"/>
      <c r="CD113" s="19"/>
      <c r="CF113" s="19"/>
      <c r="CG113" s="19"/>
      <c r="CH113" s="273"/>
      <c r="CI113" s="74"/>
      <c r="CJ113" s="80"/>
      <c r="CK113" s="112"/>
      <c r="CL113" s="74"/>
      <c r="CM113" s="80"/>
      <c r="CO113" s="74"/>
      <c r="CP113"/>
      <c r="CW113" s="77"/>
      <c r="CX113" s="77"/>
      <c r="CY113" s="77"/>
      <c r="CZ113" s="77"/>
      <c r="DA113" s="104"/>
      <c r="DB113"/>
      <c r="DF113" s="104"/>
      <c r="DG113"/>
      <c r="DK113" s="104"/>
      <c r="DL113"/>
      <c r="EF113" s="104"/>
      <c r="EG113"/>
      <c r="EK113" s="104"/>
      <c r="EL113"/>
      <c r="EP113" s="104"/>
      <c r="EQ113"/>
      <c r="FQ113" s="273"/>
      <c r="FZ113" s="304"/>
      <c r="GC113" s="273"/>
      <c r="GL113" s="305"/>
      <c r="GM113" s="304"/>
      <c r="GP113" s="304"/>
      <c r="GQ113" s="273"/>
      <c r="GZ113" s="304"/>
      <c r="HC113" s="273"/>
      <c r="HL113" s="305"/>
      <c r="HM113" s="304"/>
      <c r="HN113" s="147"/>
      <c r="HO113" s="147"/>
      <c r="HP113" s="273"/>
      <c r="HR113" s="304"/>
      <c r="HZ113" s="304"/>
      <c r="IC113" s="273"/>
      <c r="IL113" s="305"/>
      <c r="IM113" s="304"/>
      <c r="IP113" s="304"/>
      <c r="IQ113" s="273"/>
      <c r="IZ113" s="304"/>
      <c r="JC113" s="273"/>
      <c r="JL113" s="5"/>
      <c r="JQ113" s="117"/>
      <c r="JR113"/>
      <c r="JS113" s="271"/>
      <c r="KI113"/>
      <c r="KP113"/>
    </row>
    <row r="114" spans="1:302">
      <c r="A114">
        <v>89</v>
      </c>
      <c r="B114" s="19"/>
      <c r="C114" s="19"/>
      <c r="D114" s="273"/>
      <c r="E114" s="273"/>
      <c r="H114" s="19"/>
      <c r="I114" s="19"/>
      <c r="N114" s="19"/>
      <c r="O114" s="19"/>
      <c r="P114" s="75"/>
      <c r="Q114" s="75"/>
      <c r="R114" s="75"/>
      <c r="S114" s="75"/>
      <c r="T114" s="75"/>
      <c r="U114" s="75"/>
      <c r="V114" s="75"/>
      <c r="W114" s="75"/>
      <c r="X114" s="75"/>
      <c r="Y114" s="75"/>
      <c r="Z114" s="75"/>
      <c r="AA114" s="75"/>
      <c r="AB114" s="75"/>
      <c r="AC114" s="19"/>
      <c r="AD114" s="19"/>
      <c r="AE114" s="113"/>
      <c r="AH114" s="53"/>
      <c r="AI114" s="53"/>
      <c r="AJ114" s="19"/>
      <c r="AK114" s="19"/>
      <c r="AL114" s="19"/>
      <c r="AM114" s="19"/>
      <c r="AN114" s="19"/>
      <c r="AO114" s="19"/>
      <c r="AP114" s="19"/>
      <c r="AQ114" s="45"/>
      <c r="AR114" s="45"/>
      <c r="AS114" s="45"/>
      <c r="AT114" s="45"/>
      <c r="AU114" s="45"/>
      <c r="AV114" s="19"/>
      <c r="AW114" s="19"/>
      <c r="AX114" s="19"/>
      <c r="AY114" s="19"/>
      <c r="AZ114" s="19"/>
      <c r="BA114" s="19"/>
      <c r="BB114" s="19"/>
      <c r="BC114" s="19"/>
      <c r="BD114" s="19"/>
      <c r="BE114" s="19"/>
      <c r="BF114" s="19"/>
      <c r="BG114" s="19"/>
      <c r="BH114" s="19"/>
      <c r="BI114" s="19"/>
      <c r="BJ114" s="19"/>
      <c r="BK114" s="19"/>
      <c r="BL114" s="19"/>
      <c r="BM114" s="19"/>
      <c r="BN114" s="19"/>
      <c r="BO114" s="19"/>
      <c r="BP114" s="19"/>
      <c r="BQ114" s="19"/>
      <c r="BR114" s="19"/>
      <c r="BS114" s="19"/>
      <c r="BT114" s="19"/>
      <c r="BU114" s="19"/>
      <c r="BV114" s="20"/>
      <c r="BW114" s="19"/>
      <c r="BX114" s="89"/>
      <c r="BY114" s="44"/>
      <c r="BZ114" s="19"/>
      <c r="CA114" s="19"/>
      <c r="CB114" s="19"/>
      <c r="CC114" s="19"/>
      <c r="CD114" s="19"/>
      <c r="CF114" s="19"/>
      <c r="CG114" s="19"/>
      <c r="CH114" s="273"/>
      <c r="CI114" s="74"/>
      <c r="CJ114" s="80"/>
      <c r="CK114" s="112"/>
      <c r="CL114" s="74"/>
      <c r="CM114" s="80"/>
      <c r="CO114" s="74"/>
      <c r="CP114"/>
      <c r="CW114" s="77"/>
      <c r="CX114" s="77"/>
      <c r="CY114" s="77"/>
      <c r="CZ114" s="77"/>
      <c r="DA114" s="104"/>
      <c r="DB114"/>
      <c r="DF114" s="104"/>
      <c r="DG114"/>
      <c r="DK114" s="104"/>
      <c r="DL114"/>
      <c r="EF114" s="104"/>
      <c r="EG114"/>
      <c r="EK114" s="104"/>
      <c r="EL114"/>
      <c r="EP114" s="104"/>
      <c r="EQ114"/>
      <c r="FQ114" s="273"/>
      <c r="FZ114" s="304"/>
      <c r="GC114" s="273"/>
      <c r="GL114" s="305"/>
      <c r="GM114" s="304"/>
      <c r="GP114" s="304"/>
      <c r="GQ114" s="273"/>
      <c r="GZ114" s="304"/>
      <c r="HC114" s="273"/>
      <c r="HL114" s="305"/>
      <c r="HM114" s="304"/>
      <c r="HN114" s="147"/>
      <c r="HO114" s="147"/>
      <c r="HP114" s="273"/>
      <c r="HR114" s="304"/>
      <c r="HZ114" s="304"/>
      <c r="IC114" s="273"/>
      <c r="IL114" s="305"/>
      <c r="IM114" s="304"/>
      <c r="IP114" s="304"/>
      <c r="IQ114" s="273"/>
      <c r="IZ114" s="304"/>
      <c r="JC114" s="273"/>
      <c r="JL114" s="5"/>
      <c r="JQ114" s="117"/>
      <c r="JR114"/>
      <c r="JS114" s="271"/>
      <c r="KI114"/>
      <c r="KP114"/>
    </row>
    <row r="115" spans="1:302">
      <c r="A115">
        <v>90</v>
      </c>
      <c r="B115" s="19"/>
      <c r="C115" s="19"/>
      <c r="D115" s="273"/>
      <c r="E115" s="273"/>
      <c r="H115" s="19"/>
      <c r="I115" s="19"/>
      <c r="N115" s="19"/>
      <c r="O115" s="19"/>
      <c r="P115" s="75"/>
      <c r="Q115" s="75"/>
      <c r="R115" s="75"/>
      <c r="S115" s="75"/>
      <c r="T115" s="75"/>
      <c r="U115" s="75"/>
      <c r="V115" s="75"/>
      <c r="W115" s="75"/>
      <c r="X115" s="75"/>
      <c r="Y115" s="75"/>
      <c r="Z115" s="75"/>
      <c r="AA115" s="75"/>
      <c r="AB115" s="75"/>
      <c r="AC115" s="19"/>
      <c r="AD115" s="19"/>
      <c r="AE115" s="113"/>
      <c r="AH115" s="53"/>
      <c r="AI115" s="53"/>
      <c r="AJ115" s="19"/>
      <c r="AK115" s="19"/>
      <c r="AL115" s="19"/>
      <c r="AM115" s="19"/>
      <c r="AN115" s="19"/>
      <c r="AO115" s="19"/>
      <c r="AP115" s="19"/>
      <c r="AQ115" s="45"/>
      <c r="AR115" s="45"/>
      <c r="AS115" s="45"/>
      <c r="AT115" s="45"/>
      <c r="AU115" s="45"/>
      <c r="AV115" s="19"/>
      <c r="AW115" s="19"/>
      <c r="AX115" s="19"/>
      <c r="AY115" s="19"/>
      <c r="AZ115" s="19"/>
      <c r="BA115" s="19"/>
      <c r="BB115" s="19"/>
      <c r="BC115" s="19"/>
      <c r="BD115" s="19"/>
      <c r="BE115" s="19"/>
      <c r="BF115" s="19"/>
      <c r="BG115" s="19"/>
      <c r="BH115" s="19"/>
      <c r="BI115" s="19"/>
      <c r="BJ115" s="19"/>
      <c r="BK115" s="19"/>
      <c r="BL115" s="19"/>
      <c r="BM115" s="19"/>
      <c r="BN115" s="19"/>
      <c r="BO115" s="19"/>
      <c r="BP115" s="19"/>
      <c r="BQ115" s="19"/>
      <c r="BR115" s="19"/>
      <c r="BS115" s="19"/>
      <c r="BT115" s="19"/>
      <c r="BU115" s="19"/>
      <c r="BV115" s="20"/>
      <c r="BW115" s="19"/>
      <c r="BX115" s="89"/>
      <c r="BY115" s="44"/>
      <c r="BZ115" s="19"/>
      <c r="CA115" s="19"/>
      <c r="CB115" s="19"/>
      <c r="CC115" s="19"/>
      <c r="CD115" s="19"/>
      <c r="CF115" s="19"/>
      <c r="CG115" s="19"/>
      <c r="CH115" s="273"/>
      <c r="CI115" s="74"/>
      <c r="CJ115" s="80"/>
      <c r="CK115" s="112"/>
      <c r="CL115" s="74"/>
      <c r="CM115" s="80"/>
      <c r="CO115" s="74"/>
      <c r="CP115"/>
      <c r="CW115" s="77"/>
      <c r="CX115" s="77"/>
      <c r="CY115" s="77"/>
      <c r="CZ115" s="77"/>
      <c r="DA115" s="104"/>
      <c r="DB115"/>
      <c r="DF115" s="104"/>
      <c r="DG115"/>
      <c r="DK115" s="104"/>
      <c r="DL115"/>
      <c r="EF115" s="104"/>
      <c r="EG115"/>
      <c r="EK115" s="104"/>
      <c r="EL115"/>
      <c r="EP115" s="104"/>
      <c r="EQ115"/>
      <c r="FQ115" s="273"/>
      <c r="FZ115" s="304"/>
      <c r="GC115" s="273"/>
      <c r="GL115" s="305"/>
      <c r="GM115" s="304"/>
      <c r="GP115" s="304"/>
      <c r="GQ115" s="273"/>
      <c r="GZ115" s="304"/>
      <c r="HC115" s="273"/>
      <c r="HL115" s="305"/>
      <c r="HM115" s="304"/>
      <c r="HN115" s="147"/>
      <c r="HO115" s="147"/>
      <c r="HP115" s="273"/>
      <c r="HR115" s="304"/>
      <c r="HZ115" s="304"/>
      <c r="IC115" s="273"/>
      <c r="IL115" s="305"/>
      <c r="IM115" s="304"/>
      <c r="IP115" s="304"/>
      <c r="IQ115" s="273"/>
      <c r="IZ115" s="304"/>
      <c r="JC115" s="273"/>
      <c r="JL115" s="5"/>
      <c r="JQ115" s="117"/>
      <c r="JR115"/>
      <c r="JS115" s="271"/>
      <c r="KI115"/>
      <c r="KP115"/>
    </row>
    <row r="116" spans="1:302">
      <c r="A116">
        <v>91</v>
      </c>
      <c r="B116" s="19"/>
      <c r="C116" s="19"/>
      <c r="D116" s="273"/>
      <c r="E116" s="273"/>
      <c r="H116" s="19"/>
      <c r="I116" s="19"/>
      <c r="N116" s="19"/>
      <c r="O116" s="19"/>
      <c r="P116" s="75"/>
      <c r="Q116" s="75"/>
      <c r="R116" s="75"/>
      <c r="S116" s="75"/>
      <c r="T116" s="75"/>
      <c r="U116" s="75"/>
      <c r="V116" s="75"/>
      <c r="W116" s="75"/>
      <c r="X116" s="75"/>
      <c r="Y116" s="75"/>
      <c r="Z116" s="75"/>
      <c r="AA116" s="75"/>
      <c r="AB116" s="75"/>
      <c r="AC116" s="19"/>
      <c r="AD116" s="19"/>
      <c r="AE116" s="113"/>
      <c r="AH116" s="53"/>
      <c r="AI116" s="53"/>
      <c r="AJ116" s="19"/>
      <c r="AK116" s="19"/>
      <c r="AL116" s="19"/>
      <c r="AM116" s="19"/>
      <c r="AN116" s="19"/>
      <c r="AO116" s="19"/>
      <c r="AP116" s="19"/>
      <c r="AQ116" s="45"/>
      <c r="AR116" s="45"/>
      <c r="AS116" s="45"/>
      <c r="AT116" s="45"/>
      <c r="AU116" s="45"/>
      <c r="AV116" s="19"/>
      <c r="AW116" s="19"/>
      <c r="AX116" s="19"/>
      <c r="AY116" s="19"/>
      <c r="AZ116" s="19"/>
      <c r="BA116" s="19"/>
      <c r="BB116" s="19"/>
      <c r="BC116" s="19"/>
      <c r="BD116" s="19"/>
      <c r="BE116" s="19"/>
      <c r="BF116" s="19"/>
      <c r="BG116" s="19"/>
      <c r="BH116" s="19"/>
      <c r="BI116" s="19"/>
      <c r="BJ116" s="19"/>
      <c r="BK116" s="19"/>
      <c r="BL116" s="19"/>
      <c r="BM116" s="19"/>
      <c r="BN116" s="19"/>
      <c r="BO116" s="19"/>
      <c r="BP116" s="19"/>
      <c r="BQ116" s="19"/>
      <c r="BR116" s="19"/>
      <c r="BS116" s="19"/>
      <c r="BT116" s="19"/>
      <c r="BU116" s="19"/>
      <c r="BV116" s="20"/>
      <c r="BW116" s="19"/>
      <c r="BX116" s="89"/>
      <c r="BY116" s="44"/>
      <c r="BZ116" s="19"/>
      <c r="CA116" s="19"/>
      <c r="CB116" s="19"/>
      <c r="CC116" s="19"/>
      <c r="CD116" s="19"/>
      <c r="CF116" s="19"/>
      <c r="CG116" s="19"/>
      <c r="CH116" s="273"/>
      <c r="CI116" s="74"/>
      <c r="CJ116" s="80"/>
      <c r="CK116" s="112"/>
      <c r="CL116" s="74"/>
      <c r="CM116" s="80"/>
      <c r="CO116" s="74"/>
      <c r="CP116"/>
      <c r="CW116" s="77"/>
      <c r="CX116" s="77"/>
      <c r="CY116" s="77"/>
      <c r="CZ116" s="77"/>
      <c r="DA116" s="104"/>
      <c r="DB116"/>
      <c r="DF116" s="104"/>
      <c r="DG116"/>
      <c r="DK116" s="104"/>
      <c r="DL116"/>
      <c r="EF116" s="104"/>
      <c r="EG116"/>
      <c r="EK116" s="104"/>
      <c r="EL116"/>
      <c r="EP116" s="104"/>
      <c r="EQ116"/>
      <c r="FQ116" s="273"/>
      <c r="FZ116" s="304"/>
      <c r="GC116" s="273"/>
      <c r="GL116" s="305"/>
      <c r="GM116" s="304"/>
      <c r="GP116" s="304"/>
      <c r="GQ116" s="273"/>
      <c r="GZ116" s="304"/>
      <c r="HC116" s="273"/>
      <c r="HL116" s="305"/>
      <c r="HM116" s="304"/>
      <c r="HN116" s="147"/>
      <c r="HO116" s="147"/>
      <c r="HP116" s="273"/>
      <c r="HR116" s="304"/>
      <c r="HZ116" s="304"/>
      <c r="IC116" s="273"/>
      <c r="IL116" s="305"/>
      <c r="IM116" s="304"/>
      <c r="IP116" s="304"/>
      <c r="IQ116" s="273"/>
      <c r="IZ116" s="304"/>
      <c r="JC116" s="273"/>
      <c r="JL116" s="5"/>
      <c r="JQ116" s="117"/>
      <c r="JR116"/>
      <c r="JS116" s="271"/>
      <c r="KI116"/>
      <c r="KP116"/>
    </row>
    <row r="117" spans="1:302">
      <c r="A117">
        <v>92</v>
      </c>
      <c r="B117" s="19"/>
      <c r="C117" s="19"/>
      <c r="D117" s="273"/>
      <c r="E117" s="273"/>
      <c r="H117" s="19"/>
      <c r="I117" s="19"/>
      <c r="N117" s="19"/>
      <c r="O117" s="19"/>
      <c r="P117" s="75"/>
      <c r="Q117" s="75"/>
      <c r="R117" s="75"/>
      <c r="S117" s="75"/>
      <c r="T117" s="75"/>
      <c r="U117" s="75"/>
      <c r="V117" s="75"/>
      <c r="W117" s="75"/>
      <c r="X117" s="75"/>
      <c r="Y117" s="75"/>
      <c r="Z117" s="75"/>
      <c r="AA117" s="75"/>
      <c r="AB117" s="75"/>
      <c r="AC117" s="19"/>
      <c r="AD117" s="19"/>
      <c r="AE117" s="113"/>
      <c r="AH117" s="53"/>
      <c r="AI117" s="53"/>
      <c r="AJ117" s="19"/>
      <c r="AK117" s="19"/>
      <c r="AL117" s="19"/>
      <c r="AM117" s="19"/>
      <c r="AN117" s="19"/>
      <c r="AO117" s="19"/>
      <c r="AP117" s="19"/>
      <c r="AQ117" s="45"/>
      <c r="AR117" s="45"/>
      <c r="AS117" s="45"/>
      <c r="AT117" s="45"/>
      <c r="AU117" s="45"/>
      <c r="AV117" s="19"/>
      <c r="AW117" s="19"/>
      <c r="AX117" s="19"/>
      <c r="AY117" s="19"/>
      <c r="AZ117" s="19"/>
      <c r="BA117" s="19"/>
      <c r="BB117" s="19"/>
      <c r="BC117" s="19"/>
      <c r="BD117" s="19"/>
      <c r="BE117" s="19"/>
      <c r="BF117" s="19"/>
      <c r="BG117" s="19"/>
      <c r="BH117" s="19"/>
      <c r="BI117" s="19"/>
      <c r="BJ117" s="19"/>
      <c r="BK117" s="19"/>
      <c r="BL117" s="19"/>
      <c r="BM117" s="19"/>
      <c r="BN117" s="19"/>
      <c r="BO117" s="19"/>
      <c r="BP117" s="19"/>
      <c r="BQ117" s="19"/>
      <c r="BR117" s="19"/>
      <c r="BS117" s="19"/>
      <c r="BT117" s="19"/>
      <c r="BU117" s="19"/>
      <c r="BV117" s="20"/>
      <c r="BW117" s="19"/>
      <c r="BX117" s="89"/>
      <c r="BY117" s="44"/>
      <c r="BZ117" s="19"/>
      <c r="CA117" s="19"/>
      <c r="CB117" s="19"/>
      <c r="CC117" s="19"/>
      <c r="CD117" s="19"/>
      <c r="CF117" s="19"/>
      <c r="CG117" s="19"/>
      <c r="CH117" s="273"/>
      <c r="CI117" s="74"/>
      <c r="CJ117" s="80"/>
      <c r="CK117" s="112"/>
      <c r="CL117" s="74"/>
      <c r="CM117" s="80"/>
      <c r="CO117" s="74"/>
      <c r="CP117"/>
      <c r="CW117" s="77"/>
      <c r="CX117" s="77"/>
      <c r="CY117" s="77"/>
      <c r="CZ117" s="77"/>
      <c r="DA117" s="104"/>
      <c r="DB117"/>
      <c r="DF117" s="104"/>
      <c r="DG117"/>
      <c r="DK117" s="104"/>
      <c r="DL117"/>
      <c r="EF117" s="104"/>
      <c r="EG117"/>
      <c r="EK117" s="104"/>
      <c r="EL117"/>
      <c r="EP117" s="104"/>
      <c r="EQ117"/>
      <c r="FQ117" s="273"/>
      <c r="FZ117" s="304"/>
      <c r="GC117" s="273"/>
      <c r="GL117" s="305"/>
      <c r="GM117" s="304"/>
      <c r="GP117" s="304"/>
      <c r="GQ117" s="273"/>
      <c r="GZ117" s="304"/>
      <c r="HC117" s="273"/>
      <c r="HL117" s="305"/>
      <c r="HM117" s="304"/>
      <c r="HN117" s="147"/>
      <c r="HO117" s="147"/>
      <c r="HP117" s="273"/>
      <c r="HR117" s="304"/>
      <c r="HZ117" s="304"/>
      <c r="IC117" s="273"/>
      <c r="IL117" s="305"/>
      <c r="IM117" s="304"/>
      <c r="IP117" s="304"/>
      <c r="IQ117" s="273"/>
      <c r="IZ117" s="304"/>
      <c r="JC117" s="273"/>
      <c r="JL117" s="5"/>
      <c r="JQ117" s="117"/>
      <c r="JR117"/>
      <c r="JS117" s="271"/>
      <c r="KI117"/>
      <c r="KP117"/>
    </row>
    <row r="118" spans="1:302">
      <c r="A118">
        <v>93</v>
      </c>
      <c r="B118" s="19"/>
      <c r="C118" s="19"/>
      <c r="D118" s="273"/>
      <c r="E118" s="273"/>
      <c r="H118" s="19"/>
      <c r="I118" s="19"/>
      <c r="N118" s="19"/>
      <c r="O118" s="19"/>
      <c r="P118" s="75"/>
      <c r="Q118" s="75"/>
      <c r="R118" s="75"/>
      <c r="S118" s="75"/>
      <c r="T118" s="75"/>
      <c r="U118" s="75"/>
      <c r="V118" s="75"/>
      <c r="W118" s="75"/>
      <c r="X118" s="75"/>
      <c r="Y118" s="75"/>
      <c r="Z118" s="75"/>
      <c r="AA118" s="75"/>
      <c r="AB118" s="75"/>
      <c r="AC118" s="19"/>
      <c r="AD118" s="19"/>
      <c r="AE118" s="113"/>
      <c r="AH118" s="53"/>
      <c r="AI118" s="53"/>
      <c r="AJ118" s="19"/>
      <c r="AK118" s="19"/>
      <c r="AL118" s="19"/>
      <c r="AM118" s="19"/>
      <c r="AN118" s="19"/>
      <c r="AO118" s="19"/>
      <c r="AP118" s="19"/>
      <c r="AQ118" s="45"/>
      <c r="AR118" s="45"/>
      <c r="AS118" s="45"/>
      <c r="AT118" s="45"/>
      <c r="AU118" s="45"/>
      <c r="AV118" s="19"/>
      <c r="AW118" s="19"/>
      <c r="AX118" s="19"/>
      <c r="AY118" s="19"/>
      <c r="AZ118" s="19"/>
      <c r="BA118" s="19"/>
      <c r="BB118" s="19"/>
      <c r="BC118" s="19"/>
      <c r="BD118" s="19"/>
      <c r="BE118" s="19"/>
      <c r="BF118" s="19"/>
      <c r="BG118" s="19"/>
      <c r="BH118" s="19"/>
      <c r="BI118" s="19"/>
      <c r="BJ118" s="19"/>
      <c r="BK118" s="19"/>
      <c r="BL118" s="19"/>
      <c r="BM118" s="19"/>
      <c r="BN118" s="19"/>
      <c r="BO118" s="19"/>
      <c r="BP118" s="19"/>
      <c r="BQ118" s="19"/>
      <c r="BR118" s="19"/>
      <c r="BS118" s="19"/>
      <c r="BT118" s="19"/>
      <c r="BU118" s="19"/>
      <c r="BV118" s="20"/>
      <c r="BW118" s="19"/>
      <c r="BX118" s="89"/>
      <c r="BY118" s="44"/>
      <c r="BZ118" s="19"/>
      <c r="CA118" s="19"/>
      <c r="CB118" s="19"/>
      <c r="CC118" s="19"/>
      <c r="CD118" s="19"/>
      <c r="CF118" s="19"/>
      <c r="CG118" s="19"/>
      <c r="CH118" s="273"/>
      <c r="CI118" s="74"/>
      <c r="CJ118" s="80"/>
      <c r="CK118" s="112"/>
      <c r="CL118" s="74"/>
      <c r="CM118" s="80"/>
      <c r="CO118" s="74"/>
      <c r="CP118"/>
      <c r="CW118" s="77"/>
      <c r="CX118" s="77"/>
      <c r="CY118" s="77"/>
      <c r="CZ118" s="77"/>
      <c r="DA118" s="104"/>
      <c r="DB118"/>
      <c r="DF118" s="104"/>
      <c r="DG118"/>
      <c r="DK118" s="104"/>
      <c r="DL118"/>
      <c r="EF118" s="104"/>
      <c r="EG118"/>
      <c r="EK118" s="104"/>
      <c r="EL118"/>
      <c r="EP118" s="104"/>
      <c r="EQ118"/>
      <c r="FQ118" s="273"/>
      <c r="FZ118" s="304"/>
      <c r="GC118" s="273"/>
      <c r="GL118" s="305"/>
      <c r="GM118" s="304"/>
      <c r="GP118" s="304"/>
      <c r="GQ118" s="273"/>
      <c r="GZ118" s="304"/>
      <c r="HC118" s="273"/>
      <c r="HL118" s="305"/>
      <c r="HM118" s="304"/>
      <c r="HN118" s="147"/>
      <c r="HO118" s="147"/>
      <c r="HP118" s="273"/>
      <c r="HR118" s="304"/>
      <c r="HZ118" s="304"/>
      <c r="IC118" s="273"/>
      <c r="IL118" s="305"/>
      <c r="IM118" s="304"/>
      <c r="IP118" s="304"/>
      <c r="IQ118" s="273"/>
      <c r="IZ118" s="304"/>
      <c r="JC118" s="273"/>
      <c r="JL118" s="5"/>
      <c r="JQ118" s="117"/>
      <c r="JR118"/>
      <c r="JS118" s="271"/>
      <c r="KI118"/>
      <c r="KP118"/>
    </row>
    <row r="119" spans="1:302">
      <c r="A119">
        <v>94</v>
      </c>
      <c r="B119" s="19"/>
      <c r="C119" s="19"/>
      <c r="D119" s="273"/>
      <c r="E119" s="273"/>
      <c r="H119" s="19"/>
      <c r="I119" s="19"/>
      <c r="N119" s="19"/>
      <c r="O119" s="19"/>
      <c r="P119" s="75"/>
      <c r="Q119" s="75"/>
      <c r="R119" s="75"/>
      <c r="S119" s="75"/>
      <c r="T119" s="75"/>
      <c r="U119" s="75"/>
      <c r="V119" s="75"/>
      <c r="W119" s="75"/>
      <c r="X119" s="75"/>
      <c r="Y119" s="75"/>
      <c r="Z119" s="75"/>
      <c r="AA119" s="75"/>
      <c r="AB119" s="75"/>
      <c r="AC119" s="19"/>
      <c r="AD119" s="19"/>
      <c r="AE119" s="113"/>
      <c r="AH119" s="53"/>
      <c r="AI119" s="53"/>
      <c r="AJ119" s="19"/>
      <c r="AK119" s="19"/>
      <c r="AL119" s="19"/>
      <c r="AM119" s="19"/>
      <c r="AN119" s="19"/>
      <c r="AO119" s="19"/>
      <c r="AP119" s="19"/>
      <c r="AQ119" s="45"/>
      <c r="AR119" s="45"/>
      <c r="AS119" s="45"/>
      <c r="AT119" s="45"/>
      <c r="AU119" s="45"/>
      <c r="AV119" s="19"/>
      <c r="AW119" s="19"/>
      <c r="AX119" s="19"/>
      <c r="AY119" s="19"/>
      <c r="AZ119" s="19"/>
      <c r="BA119" s="19"/>
      <c r="BB119" s="19"/>
      <c r="BC119" s="19"/>
      <c r="BD119" s="19"/>
      <c r="BE119" s="19"/>
      <c r="BF119" s="19"/>
      <c r="BG119" s="19"/>
      <c r="BH119" s="19"/>
      <c r="BI119" s="19"/>
      <c r="BJ119" s="19"/>
      <c r="BK119" s="19"/>
      <c r="BL119" s="19"/>
      <c r="BM119" s="19"/>
      <c r="BN119" s="19"/>
      <c r="BO119" s="19"/>
      <c r="BP119" s="19"/>
      <c r="BQ119" s="19"/>
      <c r="BR119" s="19"/>
      <c r="BS119" s="19"/>
      <c r="BT119" s="19"/>
      <c r="BU119" s="19"/>
      <c r="BV119" s="20"/>
      <c r="BW119" s="19"/>
      <c r="BX119" s="89"/>
      <c r="BY119" s="44"/>
      <c r="BZ119" s="19"/>
      <c r="CA119" s="19"/>
      <c r="CB119" s="19"/>
      <c r="CC119" s="19"/>
      <c r="CD119" s="19"/>
      <c r="CF119" s="19"/>
      <c r="CG119" s="19"/>
      <c r="CH119" s="273"/>
      <c r="CI119" s="74"/>
      <c r="CJ119" s="80"/>
      <c r="CK119" s="112"/>
      <c r="CL119" s="74"/>
      <c r="CM119" s="80"/>
      <c r="CO119" s="74"/>
      <c r="CP119"/>
      <c r="CW119" s="77"/>
      <c r="CX119" s="77"/>
      <c r="CY119" s="77"/>
      <c r="CZ119" s="77"/>
      <c r="DA119" s="104"/>
      <c r="DB119"/>
      <c r="DF119" s="104"/>
      <c r="DG119"/>
      <c r="DK119" s="104"/>
      <c r="DL119"/>
      <c r="EF119" s="104"/>
      <c r="EG119"/>
      <c r="EK119" s="104"/>
      <c r="EL119"/>
      <c r="EP119" s="104"/>
      <c r="EQ119"/>
      <c r="FQ119" s="273"/>
      <c r="FZ119" s="304"/>
      <c r="GC119" s="273"/>
      <c r="GL119" s="305"/>
      <c r="GM119" s="304"/>
      <c r="GP119" s="304"/>
      <c r="GQ119" s="273"/>
      <c r="GZ119" s="304"/>
      <c r="HC119" s="273"/>
      <c r="HL119" s="305"/>
      <c r="HM119" s="304"/>
      <c r="HN119" s="147"/>
      <c r="HO119" s="147"/>
      <c r="HP119" s="273"/>
      <c r="HR119" s="304"/>
      <c r="HZ119" s="304"/>
      <c r="IC119" s="273"/>
      <c r="IL119" s="305"/>
      <c r="IM119" s="304"/>
      <c r="IP119" s="304"/>
      <c r="IQ119" s="273"/>
      <c r="IZ119" s="304"/>
      <c r="JC119" s="273"/>
      <c r="JL119" s="5"/>
      <c r="JQ119" s="117"/>
      <c r="JR119"/>
      <c r="JS119" s="271"/>
      <c r="KI119"/>
      <c r="KP119"/>
    </row>
    <row r="120" spans="1:302">
      <c r="A120">
        <v>95</v>
      </c>
      <c r="B120" s="19"/>
      <c r="C120" s="19"/>
      <c r="D120" s="273"/>
      <c r="E120" s="273"/>
      <c r="H120" s="19"/>
      <c r="I120" s="19"/>
      <c r="N120" s="19"/>
      <c r="O120" s="19"/>
      <c r="P120" s="75"/>
      <c r="Q120" s="75"/>
      <c r="R120" s="75"/>
      <c r="S120" s="75"/>
      <c r="T120" s="75"/>
      <c r="U120" s="75"/>
      <c r="V120" s="75"/>
      <c r="W120" s="75"/>
      <c r="X120" s="75"/>
      <c r="Y120" s="75"/>
      <c r="Z120" s="75"/>
      <c r="AA120" s="75"/>
      <c r="AB120" s="75"/>
      <c r="AC120" s="19"/>
      <c r="AD120" s="19"/>
      <c r="AE120" s="113"/>
      <c r="AH120" s="53"/>
      <c r="AI120" s="53"/>
      <c r="AJ120" s="19"/>
      <c r="AK120" s="19"/>
      <c r="AL120" s="19"/>
      <c r="AM120" s="19"/>
      <c r="AN120" s="19"/>
      <c r="AO120" s="19"/>
      <c r="AP120" s="19"/>
      <c r="AQ120" s="45"/>
      <c r="AR120" s="45"/>
      <c r="AS120" s="45"/>
      <c r="AT120" s="45"/>
      <c r="AU120" s="45"/>
      <c r="AV120" s="19"/>
      <c r="AW120" s="19"/>
      <c r="AX120" s="19"/>
      <c r="AY120" s="19"/>
      <c r="AZ120" s="19"/>
      <c r="BA120" s="19"/>
      <c r="BB120" s="19"/>
      <c r="BC120" s="19"/>
      <c r="BD120" s="19"/>
      <c r="BE120" s="19"/>
      <c r="BF120" s="19"/>
      <c r="BG120" s="19"/>
      <c r="BH120" s="19"/>
      <c r="BI120" s="19"/>
      <c r="BJ120" s="19"/>
      <c r="BK120" s="19"/>
      <c r="BL120" s="19"/>
      <c r="BM120" s="19"/>
      <c r="BN120" s="19"/>
      <c r="BO120" s="19"/>
      <c r="BP120" s="19"/>
      <c r="BQ120" s="19"/>
      <c r="BR120" s="19"/>
      <c r="BS120" s="19"/>
      <c r="BT120" s="19"/>
      <c r="BU120" s="19"/>
      <c r="BV120" s="20"/>
      <c r="BW120" s="19"/>
      <c r="BX120" s="89"/>
      <c r="BY120" s="44"/>
      <c r="BZ120" s="19"/>
      <c r="CA120" s="19"/>
      <c r="CB120" s="19"/>
      <c r="CC120" s="19"/>
      <c r="CD120" s="19"/>
      <c r="CF120" s="19"/>
      <c r="CG120" s="19"/>
      <c r="CH120" s="273"/>
      <c r="CI120" s="74"/>
      <c r="CJ120" s="80"/>
      <c r="CK120" s="112"/>
      <c r="CL120" s="74"/>
      <c r="CM120" s="80"/>
      <c r="CO120" s="74"/>
      <c r="CP120"/>
      <c r="CW120" s="77"/>
      <c r="CX120" s="77"/>
      <c r="CY120" s="77"/>
      <c r="CZ120" s="77"/>
      <c r="DA120" s="104"/>
      <c r="DB120"/>
      <c r="DF120" s="104"/>
      <c r="DG120"/>
      <c r="DK120" s="104"/>
      <c r="DL120"/>
      <c r="EF120" s="104"/>
      <c r="EG120"/>
      <c r="EK120" s="104"/>
      <c r="EL120"/>
      <c r="EP120" s="104"/>
      <c r="EQ120"/>
      <c r="FQ120" s="273"/>
      <c r="FZ120" s="304"/>
      <c r="GC120" s="273"/>
      <c r="GL120" s="305"/>
      <c r="GM120" s="304"/>
      <c r="GP120" s="304"/>
      <c r="GQ120" s="273"/>
      <c r="GZ120" s="304"/>
      <c r="HC120" s="273"/>
      <c r="HL120" s="305"/>
      <c r="HM120" s="304"/>
      <c r="HN120" s="147"/>
      <c r="HO120" s="147"/>
      <c r="HP120" s="273"/>
      <c r="HR120" s="304"/>
      <c r="HZ120" s="304"/>
      <c r="IC120" s="273"/>
      <c r="IL120" s="305"/>
      <c r="IM120" s="304"/>
      <c r="IP120" s="304"/>
      <c r="IQ120" s="273"/>
      <c r="IZ120" s="304"/>
      <c r="JC120" s="273"/>
      <c r="JL120" s="5"/>
      <c r="JQ120" s="117"/>
      <c r="JR120"/>
      <c r="JS120" s="271"/>
      <c r="KI120"/>
      <c r="KP120"/>
    </row>
    <row r="121" spans="1:302">
      <c r="A121">
        <v>96</v>
      </c>
      <c r="B121" s="19"/>
      <c r="C121" s="19"/>
      <c r="D121" s="273"/>
      <c r="E121" s="273"/>
      <c r="H121" s="19"/>
      <c r="I121" s="19"/>
      <c r="N121" s="19"/>
      <c r="O121" s="19"/>
      <c r="P121" s="75"/>
      <c r="Q121" s="75"/>
      <c r="R121" s="75"/>
      <c r="S121" s="75"/>
      <c r="T121" s="75"/>
      <c r="U121" s="75"/>
      <c r="V121" s="75"/>
      <c r="W121" s="75"/>
      <c r="X121" s="75"/>
      <c r="Y121" s="75"/>
      <c r="Z121" s="75"/>
      <c r="AA121" s="75"/>
      <c r="AB121" s="75"/>
      <c r="AC121" s="19"/>
      <c r="AD121" s="19"/>
      <c r="AE121" s="113"/>
      <c r="AH121" s="53"/>
      <c r="AI121" s="53"/>
      <c r="AJ121" s="19"/>
      <c r="AK121" s="19"/>
      <c r="AL121" s="19"/>
      <c r="AM121" s="19"/>
      <c r="AN121" s="19"/>
      <c r="AO121" s="19"/>
      <c r="AP121" s="19"/>
      <c r="AQ121" s="45"/>
      <c r="AR121" s="45"/>
      <c r="AS121" s="45"/>
      <c r="AT121" s="45"/>
      <c r="AU121" s="45"/>
      <c r="AV121" s="19"/>
      <c r="AW121" s="19"/>
      <c r="AX121" s="19"/>
      <c r="AY121" s="19"/>
      <c r="AZ121" s="19"/>
      <c r="BA121" s="19"/>
      <c r="BB121" s="19"/>
      <c r="BC121" s="19"/>
      <c r="BD121" s="19"/>
      <c r="BE121" s="19"/>
      <c r="BF121" s="19"/>
      <c r="BG121" s="19"/>
      <c r="BH121" s="19"/>
      <c r="BI121" s="19"/>
      <c r="BJ121" s="19"/>
      <c r="BK121" s="19"/>
      <c r="BL121" s="19"/>
      <c r="BM121" s="19"/>
      <c r="BN121" s="19"/>
      <c r="BO121" s="19"/>
      <c r="BP121" s="19"/>
      <c r="BQ121" s="19"/>
      <c r="BR121" s="19"/>
      <c r="BS121" s="19"/>
      <c r="BT121" s="19"/>
      <c r="BU121" s="19"/>
      <c r="BV121" s="20"/>
      <c r="BW121" s="19"/>
      <c r="BX121" s="89"/>
      <c r="BY121" s="44"/>
      <c r="BZ121" s="19"/>
      <c r="CA121" s="19"/>
      <c r="CB121" s="19"/>
      <c r="CC121" s="19"/>
      <c r="CD121" s="19"/>
      <c r="CF121" s="19"/>
      <c r="CG121" s="19"/>
      <c r="CH121" s="273"/>
      <c r="CI121" s="74"/>
      <c r="CJ121" s="80"/>
      <c r="CK121" s="112"/>
      <c r="CL121" s="74"/>
      <c r="CM121" s="80"/>
      <c r="CO121" s="74"/>
      <c r="CP121"/>
      <c r="DA121" s="104"/>
      <c r="DB121"/>
      <c r="DF121" s="104"/>
      <c r="DG121"/>
      <c r="DK121" s="104"/>
      <c r="DL121"/>
      <c r="EF121" s="104"/>
      <c r="EG121"/>
      <c r="EK121" s="104"/>
      <c r="EL121"/>
      <c r="EP121" s="104"/>
      <c r="EQ121"/>
      <c r="FQ121" s="273"/>
      <c r="FZ121" s="304"/>
      <c r="GC121" s="273"/>
      <c r="GL121" s="305"/>
      <c r="GM121" s="304"/>
      <c r="GP121" s="304"/>
      <c r="GQ121" s="273"/>
      <c r="GZ121" s="304"/>
      <c r="HC121" s="273"/>
      <c r="HL121" s="305"/>
      <c r="HM121" s="304"/>
      <c r="HN121" s="147"/>
      <c r="HO121" s="147"/>
      <c r="HP121" s="273"/>
      <c r="HR121" s="304"/>
      <c r="HZ121" s="304"/>
      <c r="IC121" s="273"/>
      <c r="IL121" s="305"/>
      <c r="IM121" s="304"/>
      <c r="IP121" s="304"/>
      <c r="IQ121" s="273"/>
      <c r="IZ121" s="304"/>
      <c r="JC121" s="273"/>
      <c r="JL121" s="5"/>
      <c r="JQ121" s="117"/>
      <c r="JR121"/>
      <c r="JS121" s="271"/>
      <c r="KI121"/>
      <c r="KP121"/>
    </row>
    <row r="122" spans="1:302">
      <c r="A122">
        <v>97</v>
      </c>
      <c r="B122" s="19"/>
      <c r="C122" s="19"/>
      <c r="D122" s="273"/>
      <c r="E122" s="273"/>
      <c r="H122" s="19"/>
      <c r="I122" s="19"/>
      <c r="N122" s="19"/>
      <c r="O122" s="19"/>
      <c r="P122" s="75"/>
      <c r="Q122" s="75"/>
      <c r="R122" s="75"/>
      <c r="S122" s="75"/>
      <c r="T122" s="75"/>
      <c r="U122" s="75"/>
      <c r="V122" s="75"/>
      <c r="W122" s="75"/>
      <c r="X122" s="75"/>
      <c r="Y122" s="75"/>
      <c r="Z122" s="75"/>
      <c r="AA122" s="75"/>
      <c r="AB122" s="75"/>
      <c r="AC122" s="19"/>
      <c r="AD122" s="19"/>
      <c r="AE122" s="113"/>
      <c r="AH122" s="53"/>
      <c r="AI122" s="53"/>
      <c r="AJ122" s="19"/>
      <c r="AK122" s="19"/>
      <c r="AL122" s="19"/>
      <c r="AM122" s="19"/>
      <c r="AN122" s="19"/>
      <c r="AO122" s="19"/>
      <c r="AP122" s="19"/>
      <c r="AQ122" s="45"/>
      <c r="AR122" s="45"/>
      <c r="AS122" s="45"/>
      <c r="AT122" s="45"/>
      <c r="AU122" s="45"/>
      <c r="AV122" s="19"/>
      <c r="AW122" s="19"/>
      <c r="AX122" s="19"/>
      <c r="AY122" s="19"/>
      <c r="AZ122" s="19"/>
      <c r="BA122" s="19"/>
      <c r="BB122" s="19"/>
      <c r="BC122" s="19"/>
      <c r="BD122" s="19"/>
      <c r="BE122" s="19"/>
      <c r="BF122" s="19"/>
      <c r="BG122" s="19"/>
      <c r="BH122" s="19"/>
      <c r="BI122" s="19"/>
      <c r="BJ122" s="19"/>
      <c r="BK122" s="19"/>
      <c r="BL122" s="19"/>
      <c r="BM122" s="19"/>
      <c r="BN122" s="19"/>
      <c r="BO122" s="19"/>
      <c r="BP122" s="19"/>
      <c r="BQ122" s="19"/>
      <c r="BR122" s="19"/>
      <c r="BS122" s="19"/>
      <c r="BT122" s="19"/>
      <c r="BU122" s="19"/>
      <c r="BV122" s="20"/>
      <c r="BW122" s="19"/>
      <c r="BX122" s="89"/>
      <c r="BY122" s="44"/>
      <c r="BZ122" s="19"/>
      <c r="CA122" s="19"/>
      <c r="CB122" s="19"/>
      <c r="CC122" s="19"/>
      <c r="CD122" s="19"/>
      <c r="CF122" s="19"/>
      <c r="CG122" s="19"/>
      <c r="CH122" s="273"/>
      <c r="CI122" s="74"/>
      <c r="CJ122" s="80"/>
      <c r="CK122" s="112"/>
      <c r="CL122" s="74"/>
      <c r="CM122" s="80"/>
      <c r="CO122" s="74"/>
      <c r="CP122"/>
      <c r="DA122" s="104"/>
      <c r="DB122"/>
      <c r="DF122" s="104"/>
      <c r="DG122"/>
      <c r="DK122" s="104"/>
      <c r="DL122"/>
      <c r="EF122" s="104"/>
      <c r="EG122"/>
      <c r="EK122" s="104"/>
      <c r="EL122"/>
      <c r="EP122" s="104"/>
      <c r="EQ122"/>
      <c r="FQ122" s="273"/>
      <c r="FZ122" s="304"/>
      <c r="GC122" s="273"/>
      <c r="GL122" s="305"/>
      <c r="GM122" s="304"/>
      <c r="GP122" s="304"/>
      <c r="GQ122" s="273"/>
      <c r="GZ122" s="304"/>
      <c r="HC122" s="273"/>
      <c r="HL122" s="305"/>
      <c r="HM122" s="304"/>
      <c r="HN122" s="147"/>
      <c r="HO122" s="147"/>
      <c r="HP122" s="273"/>
      <c r="HR122" s="304"/>
      <c r="HZ122" s="304"/>
      <c r="IC122" s="273"/>
      <c r="IL122" s="305"/>
      <c r="IM122" s="304"/>
      <c r="IP122" s="304"/>
      <c r="IQ122" s="273"/>
      <c r="IZ122" s="304"/>
      <c r="JC122" s="273"/>
      <c r="JL122" s="5"/>
      <c r="JQ122" s="117"/>
      <c r="JR122"/>
      <c r="JS122" s="271"/>
      <c r="KI122"/>
      <c r="KP122"/>
    </row>
    <row r="123" spans="1:302">
      <c r="A123">
        <v>98</v>
      </c>
      <c r="B123" s="19"/>
      <c r="C123" s="19"/>
      <c r="D123" s="273"/>
      <c r="E123" s="273"/>
      <c r="H123" s="19"/>
      <c r="I123" s="19"/>
      <c r="N123" s="19"/>
      <c r="O123" s="19"/>
      <c r="P123" s="75"/>
      <c r="Q123" s="75"/>
      <c r="R123" s="75"/>
      <c r="S123" s="75"/>
      <c r="T123" s="75"/>
      <c r="U123" s="75"/>
      <c r="V123" s="75"/>
      <c r="W123" s="75"/>
      <c r="X123" s="75"/>
      <c r="Y123" s="75"/>
      <c r="Z123" s="75"/>
      <c r="AA123" s="75"/>
      <c r="AB123" s="75"/>
      <c r="AC123" s="19"/>
      <c r="AD123" s="19"/>
      <c r="AE123" s="113"/>
      <c r="AH123" s="53"/>
      <c r="AI123" s="53"/>
      <c r="AJ123" s="19"/>
      <c r="AK123" s="19"/>
      <c r="AL123" s="19"/>
      <c r="AM123" s="19"/>
      <c r="AN123" s="19"/>
      <c r="AO123" s="19"/>
      <c r="AP123" s="19"/>
      <c r="AQ123" s="45"/>
      <c r="AR123" s="45"/>
      <c r="AS123" s="45"/>
      <c r="AT123" s="45"/>
      <c r="AU123" s="45"/>
      <c r="AV123" s="19"/>
      <c r="AW123" s="19"/>
      <c r="AX123" s="19"/>
      <c r="AY123" s="19"/>
      <c r="AZ123" s="19"/>
      <c r="BA123" s="19"/>
      <c r="BB123" s="19"/>
      <c r="BC123" s="19"/>
      <c r="BD123" s="19"/>
      <c r="BE123" s="19"/>
      <c r="BF123" s="19"/>
      <c r="BG123" s="19"/>
      <c r="BH123" s="19"/>
      <c r="BI123" s="19"/>
      <c r="BJ123" s="19"/>
      <c r="BK123" s="19"/>
      <c r="BL123" s="19"/>
      <c r="BM123" s="19"/>
      <c r="BN123" s="19"/>
      <c r="BO123" s="19"/>
      <c r="BP123" s="19"/>
      <c r="BQ123" s="19"/>
      <c r="BR123" s="19"/>
      <c r="BS123" s="19"/>
      <c r="BT123" s="19"/>
      <c r="BU123" s="19"/>
      <c r="BV123" s="20"/>
      <c r="BW123" s="19"/>
      <c r="BX123" s="89"/>
      <c r="BY123" s="44"/>
      <c r="BZ123" s="19"/>
      <c r="CA123" s="19"/>
      <c r="CB123" s="19"/>
      <c r="CC123" s="19"/>
      <c r="CD123" s="19"/>
      <c r="CF123" s="19"/>
      <c r="CG123" s="19"/>
      <c r="CH123" s="273"/>
      <c r="CI123" s="74"/>
      <c r="CJ123" s="80"/>
      <c r="CK123" s="112"/>
      <c r="CL123" s="74"/>
      <c r="CM123" s="80"/>
      <c r="CO123" s="74"/>
      <c r="CP123"/>
      <c r="DA123" s="104"/>
      <c r="DB123"/>
      <c r="DF123" s="104"/>
      <c r="DG123"/>
      <c r="DK123" s="104"/>
      <c r="DL123"/>
      <c r="EF123" s="104"/>
      <c r="EG123"/>
      <c r="EK123" s="104"/>
      <c r="EL123"/>
      <c r="EP123" s="104"/>
      <c r="EQ123"/>
      <c r="FQ123" s="273"/>
      <c r="FZ123" s="304"/>
      <c r="GC123" s="273"/>
      <c r="GL123" s="305"/>
      <c r="GM123" s="304"/>
      <c r="GP123" s="304"/>
      <c r="GQ123" s="273"/>
      <c r="GZ123" s="304"/>
      <c r="HC123" s="273"/>
      <c r="HL123" s="305"/>
      <c r="HM123" s="304"/>
      <c r="HN123" s="147"/>
      <c r="HO123" s="147"/>
      <c r="HP123" s="273"/>
      <c r="HR123" s="304"/>
      <c r="HZ123" s="304"/>
      <c r="IC123" s="273"/>
      <c r="IL123" s="305"/>
      <c r="IM123" s="304"/>
      <c r="IP123" s="304"/>
      <c r="IQ123" s="273"/>
      <c r="IZ123" s="304"/>
      <c r="JC123" s="273"/>
      <c r="JL123" s="5"/>
      <c r="JQ123" s="117"/>
      <c r="JR123"/>
      <c r="JS123" s="271"/>
      <c r="KI123"/>
      <c r="KP123"/>
    </row>
    <row r="124" spans="1:302">
      <c r="A124">
        <v>99</v>
      </c>
      <c r="B124" s="19"/>
      <c r="C124" s="19"/>
      <c r="D124" s="273"/>
      <c r="E124" s="273"/>
      <c r="H124" s="19"/>
      <c r="I124" s="19"/>
      <c r="N124" s="19"/>
      <c r="O124" s="19"/>
      <c r="P124" s="75"/>
      <c r="Q124" s="75"/>
      <c r="R124" s="75"/>
      <c r="S124" s="75"/>
      <c r="T124" s="75"/>
      <c r="U124" s="75"/>
      <c r="V124" s="75"/>
      <c r="W124" s="75"/>
      <c r="X124" s="75"/>
      <c r="Y124" s="75"/>
      <c r="Z124" s="75"/>
      <c r="AA124" s="75"/>
      <c r="AB124" s="75"/>
      <c r="AC124" s="19"/>
      <c r="AD124" s="19"/>
      <c r="AE124" s="113"/>
      <c r="AH124" s="53"/>
      <c r="AI124" s="53"/>
      <c r="AJ124" s="19"/>
      <c r="AK124" s="19"/>
      <c r="AL124" s="19"/>
      <c r="AM124" s="19"/>
      <c r="AN124" s="19"/>
      <c r="AO124" s="19"/>
      <c r="AP124" s="19"/>
      <c r="AQ124" s="45"/>
      <c r="AR124" s="45"/>
      <c r="AS124" s="45"/>
      <c r="AT124" s="45"/>
      <c r="AU124" s="45"/>
      <c r="AV124" s="19"/>
      <c r="AW124" s="19"/>
      <c r="AX124" s="19"/>
      <c r="AY124" s="19"/>
      <c r="AZ124" s="19"/>
      <c r="BA124" s="19"/>
      <c r="BB124" s="19"/>
      <c r="BC124" s="19"/>
      <c r="BD124" s="19"/>
      <c r="BE124" s="19"/>
      <c r="BF124" s="19"/>
      <c r="BG124" s="19"/>
      <c r="BH124" s="19"/>
      <c r="BI124" s="19"/>
      <c r="BJ124" s="19"/>
      <c r="BK124" s="19"/>
      <c r="BL124" s="19"/>
      <c r="BM124" s="19"/>
      <c r="BN124" s="19"/>
      <c r="BO124" s="19"/>
      <c r="BP124" s="19"/>
      <c r="BQ124" s="19"/>
      <c r="BR124" s="19"/>
      <c r="BS124" s="19"/>
      <c r="BT124" s="19"/>
      <c r="BU124" s="19"/>
      <c r="BV124" s="20"/>
      <c r="BW124" s="19"/>
      <c r="BX124" s="89"/>
      <c r="BY124" s="44"/>
      <c r="BZ124" s="19"/>
      <c r="CA124" s="19"/>
      <c r="CB124" s="19"/>
      <c r="CC124" s="19"/>
      <c r="CD124" s="19"/>
      <c r="CF124" s="19"/>
      <c r="CG124" s="19"/>
      <c r="CH124" s="273"/>
      <c r="CI124" s="74"/>
      <c r="CJ124" s="80"/>
      <c r="CK124" s="112"/>
      <c r="CL124" s="74"/>
      <c r="CM124" s="80"/>
      <c r="CO124" s="74"/>
      <c r="CP124"/>
      <c r="DA124" s="104"/>
      <c r="DB124"/>
      <c r="DF124" s="104"/>
      <c r="DG124"/>
      <c r="DK124" s="104"/>
      <c r="DL124"/>
      <c r="EF124" s="104"/>
      <c r="EG124"/>
      <c r="EK124" s="104"/>
      <c r="EL124"/>
      <c r="EP124" s="104"/>
      <c r="EQ124"/>
      <c r="FQ124" s="273"/>
      <c r="FZ124" s="304"/>
      <c r="GC124" s="273"/>
      <c r="GL124" s="305"/>
      <c r="GM124" s="304"/>
      <c r="GP124" s="304"/>
      <c r="GQ124" s="273"/>
      <c r="GZ124" s="304"/>
      <c r="HC124" s="273"/>
      <c r="HL124" s="305"/>
      <c r="HM124" s="304"/>
      <c r="HN124" s="147"/>
      <c r="HO124" s="147"/>
      <c r="HP124" s="273"/>
      <c r="HR124" s="304"/>
      <c r="HZ124" s="304"/>
      <c r="IC124" s="273"/>
      <c r="IL124" s="305"/>
      <c r="IM124" s="304"/>
      <c r="IP124" s="304"/>
      <c r="IQ124" s="273"/>
      <c r="IZ124" s="304"/>
      <c r="JC124" s="273"/>
      <c r="JL124" s="5"/>
      <c r="JQ124" s="117"/>
      <c r="JR124"/>
      <c r="JS124" s="271"/>
      <c r="KI124"/>
      <c r="KP124"/>
    </row>
    <row r="125" spans="1:302">
      <c r="A125">
        <v>100</v>
      </c>
      <c r="B125" s="19"/>
      <c r="C125" s="19"/>
      <c r="D125" s="273"/>
      <c r="E125" s="273"/>
      <c r="H125" s="19"/>
      <c r="I125" s="19"/>
      <c r="N125" s="19"/>
      <c r="O125" s="19"/>
      <c r="P125" s="75"/>
      <c r="Q125" s="75"/>
      <c r="R125" s="75"/>
      <c r="S125" s="75"/>
      <c r="T125" s="75"/>
      <c r="U125" s="75"/>
      <c r="V125" s="75"/>
      <c r="W125" s="75"/>
      <c r="X125" s="75"/>
      <c r="Y125" s="75"/>
      <c r="Z125" s="75"/>
      <c r="AA125" s="75"/>
      <c r="AB125" s="75"/>
      <c r="AC125" s="19"/>
      <c r="AD125" s="19"/>
      <c r="AE125" s="113"/>
      <c r="AH125" s="53"/>
      <c r="AI125" s="53"/>
      <c r="AJ125" s="19"/>
      <c r="AK125" s="19"/>
      <c r="AL125" s="19"/>
      <c r="AM125" s="19"/>
      <c r="AN125" s="19"/>
      <c r="AO125" s="19"/>
      <c r="AP125" s="19"/>
      <c r="AQ125" s="45"/>
      <c r="AR125" s="45"/>
      <c r="AS125" s="45"/>
      <c r="AT125" s="45"/>
      <c r="AU125" s="45"/>
      <c r="AV125" s="19"/>
      <c r="AW125" s="19"/>
      <c r="AX125" s="19"/>
      <c r="AY125" s="19"/>
      <c r="AZ125" s="19"/>
      <c r="BA125" s="19"/>
      <c r="BB125" s="19"/>
      <c r="BC125" s="19"/>
      <c r="BD125" s="19"/>
      <c r="BE125" s="19"/>
      <c r="BF125" s="19"/>
      <c r="BG125" s="19"/>
      <c r="BH125" s="19"/>
      <c r="BI125" s="19"/>
      <c r="BJ125" s="19"/>
      <c r="BK125" s="19"/>
      <c r="BL125" s="19"/>
      <c r="BM125" s="19"/>
      <c r="BN125" s="19"/>
      <c r="BO125" s="19"/>
      <c r="BP125" s="19"/>
      <c r="BQ125" s="19"/>
      <c r="BR125" s="19"/>
      <c r="BS125" s="19"/>
      <c r="BT125" s="19"/>
      <c r="BU125" s="19"/>
      <c r="BV125" s="20"/>
      <c r="BW125" s="19"/>
      <c r="BX125" s="89"/>
      <c r="BY125" s="44"/>
      <c r="BZ125" s="19"/>
      <c r="CA125" s="19"/>
      <c r="CB125" s="19"/>
      <c r="CC125" s="19"/>
      <c r="CD125" s="19"/>
      <c r="CF125" s="19"/>
      <c r="CG125" s="19"/>
      <c r="CH125" s="273"/>
      <c r="CI125" s="74"/>
      <c r="CJ125" s="80"/>
      <c r="CK125" s="112"/>
      <c r="CL125" s="74"/>
      <c r="CM125" s="80"/>
      <c r="CO125" s="74"/>
      <c r="CP125"/>
      <c r="DA125" s="104"/>
      <c r="DB125"/>
      <c r="DF125" s="104"/>
      <c r="DG125"/>
      <c r="DK125" s="104"/>
      <c r="DL125"/>
      <c r="EF125" s="104"/>
      <c r="EG125"/>
      <c r="EK125" s="104"/>
      <c r="EL125"/>
      <c r="EP125" s="104"/>
      <c r="EQ125"/>
      <c r="FQ125" s="273"/>
      <c r="FZ125" s="304"/>
      <c r="GC125" s="273"/>
      <c r="GL125" s="305"/>
      <c r="GM125" s="304"/>
      <c r="GP125" s="304"/>
      <c r="GQ125" s="273"/>
      <c r="GZ125" s="304"/>
      <c r="HC125" s="273"/>
      <c r="HL125" s="305"/>
      <c r="HM125" s="304"/>
      <c r="HN125" s="147"/>
      <c r="HO125" s="147"/>
      <c r="HP125" s="273"/>
      <c r="HR125" s="304"/>
      <c r="HZ125" s="304"/>
      <c r="IC125" s="273"/>
      <c r="IL125" s="305"/>
      <c r="IM125" s="304"/>
      <c r="IP125" s="304"/>
      <c r="IQ125" s="273"/>
      <c r="IZ125" s="304"/>
      <c r="JC125" s="273"/>
      <c r="JL125" s="5"/>
      <c r="JQ125" s="117"/>
      <c r="JR125"/>
      <c r="JS125" s="271"/>
      <c r="KI125"/>
      <c r="KP125"/>
    </row>
    <row r="126" spans="1:302">
      <c r="A126">
        <v>101</v>
      </c>
      <c r="B126" s="19"/>
      <c r="C126" s="19"/>
      <c r="D126" s="273"/>
      <c r="E126" s="273"/>
      <c r="H126" s="19"/>
      <c r="I126" s="19"/>
      <c r="N126" s="19"/>
      <c r="O126" s="19"/>
      <c r="P126" s="75"/>
      <c r="Q126" s="75"/>
      <c r="R126" s="75"/>
      <c r="S126" s="75"/>
      <c r="T126" s="75"/>
      <c r="U126" s="75"/>
      <c r="V126" s="75"/>
      <c r="W126" s="75"/>
      <c r="X126" s="75"/>
      <c r="Y126" s="75"/>
      <c r="Z126" s="75"/>
      <c r="AA126" s="75"/>
      <c r="AB126" s="75"/>
      <c r="AC126" s="19"/>
      <c r="AD126" s="19"/>
      <c r="AE126" s="113"/>
      <c r="AH126" s="53"/>
      <c r="AI126" s="53"/>
      <c r="AJ126" s="19"/>
      <c r="AK126" s="19"/>
      <c r="AL126" s="19"/>
      <c r="AM126" s="19"/>
      <c r="AN126" s="19"/>
      <c r="AO126" s="19"/>
      <c r="AP126" s="19"/>
      <c r="AQ126" s="45"/>
      <c r="AR126" s="45"/>
      <c r="AS126" s="45"/>
      <c r="AT126" s="45"/>
      <c r="AU126" s="45"/>
      <c r="AV126" s="19"/>
      <c r="AW126" s="19"/>
      <c r="AX126" s="19"/>
      <c r="AY126" s="19"/>
      <c r="AZ126" s="19"/>
      <c r="BA126" s="19"/>
      <c r="BB126" s="19"/>
      <c r="BC126" s="19"/>
      <c r="BD126" s="19"/>
      <c r="BE126" s="19"/>
      <c r="BF126" s="19"/>
      <c r="BG126" s="19"/>
      <c r="BH126" s="19"/>
      <c r="BI126" s="19"/>
      <c r="BJ126" s="19"/>
      <c r="BK126" s="19"/>
      <c r="BL126" s="19"/>
      <c r="BM126" s="19"/>
      <c r="BN126" s="19"/>
      <c r="BO126" s="19"/>
      <c r="BP126" s="19"/>
      <c r="BQ126" s="19"/>
      <c r="BR126" s="19"/>
      <c r="BS126" s="19"/>
      <c r="BT126" s="19"/>
      <c r="BU126" s="19"/>
      <c r="BV126" s="20"/>
      <c r="BW126" s="19"/>
      <c r="BX126" s="89"/>
      <c r="BY126" s="44"/>
      <c r="BZ126" s="19"/>
      <c r="CA126" s="19"/>
      <c r="CB126" s="19"/>
      <c r="CC126" s="19"/>
      <c r="CD126" s="19"/>
      <c r="CF126" s="19"/>
      <c r="CG126" s="19"/>
      <c r="CH126" s="273"/>
      <c r="CI126" s="74"/>
      <c r="CJ126" s="80"/>
      <c r="CK126" s="112"/>
      <c r="CL126" s="74"/>
      <c r="CM126" s="80"/>
      <c r="CO126" s="74"/>
      <c r="CP126"/>
      <c r="DA126" s="104"/>
      <c r="DB126"/>
      <c r="DF126" s="104"/>
      <c r="DG126"/>
      <c r="DK126" s="104"/>
      <c r="DL126"/>
      <c r="EF126" s="104"/>
      <c r="EG126"/>
      <c r="EK126" s="104"/>
      <c r="EL126"/>
      <c r="EP126" s="104"/>
      <c r="EQ126"/>
      <c r="FQ126" s="273"/>
      <c r="FZ126" s="304"/>
      <c r="GC126" s="273"/>
      <c r="GL126" s="305"/>
      <c r="GM126" s="304"/>
      <c r="GP126" s="304"/>
      <c r="GQ126" s="273"/>
      <c r="GZ126" s="304"/>
      <c r="HC126" s="273"/>
      <c r="HL126" s="305"/>
      <c r="HM126" s="304"/>
      <c r="HN126" s="147"/>
      <c r="HO126" s="147"/>
      <c r="HP126" s="273"/>
      <c r="HR126" s="304"/>
      <c r="HZ126" s="304"/>
      <c r="IC126" s="273"/>
      <c r="IL126" s="305"/>
      <c r="IM126" s="304"/>
      <c r="IP126" s="304"/>
      <c r="IQ126" s="273"/>
      <c r="IZ126" s="304"/>
      <c r="JC126" s="273"/>
      <c r="JL126" s="5"/>
      <c r="JQ126" s="117"/>
      <c r="JR126"/>
      <c r="JS126" s="271"/>
      <c r="KI126"/>
      <c r="KP126"/>
    </row>
    <row r="127" spans="1:302">
      <c r="A127">
        <v>102</v>
      </c>
      <c r="B127" s="19"/>
      <c r="C127" s="19"/>
      <c r="D127" s="273"/>
      <c r="E127" s="273"/>
      <c r="H127" s="19"/>
      <c r="I127" s="19"/>
      <c r="N127" s="19"/>
      <c r="O127" s="19"/>
      <c r="P127" s="75"/>
      <c r="Q127" s="75"/>
      <c r="R127" s="75"/>
      <c r="S127" s="75"/>
      <c r="T127" s="75"/>
      <c r="U127" s="75"/>
      <c r="V127" s="75"/>
      <c r="W127" s="75"/>
      <c r="X127" s="75"/>
      <c r="Y127" s="75"/>
      <c r="Z127" s="75"/>
      <c r="AA127" s="75"/>
      <c r="AB127" s="75"/>
      <c r="AC127" s="19"/>
      <c r="AD127" s="19"/>
      <c r="AE127" s="113"/>
      <c r="AH127" s="53"/>
      <c r="AI127" s="53"/>
      <c r="AJ127" s="19"/>
      <c r="AK127" s="19"/>
      <c r="AL127" s="19"/>
      <c r="AM127" s="19"/>
      <c r="AN127" s="19"/>
      <c r="AO127" s="19"/>
      <c r="AP127" s="19"/>
      <c r="AQ127" s="45"/>
      <c r="AR127" s="45"/>
      <c r="AS127" s="45"/>
      <c r="AT127" s="45"/>
      <c r="AU127" s="45"/>
      <c r="AV127" s="19"/>
      <c r="AW127" s="19"/>
      <c r="AX127" s="19"/>
      <c r="AY127" s="19"/>
      <c r="AZ127" s="19"/>
      <c r="BA127" s="19"/>
      <c r="BB127" s="19"/>
      <c r="BC127" s="19"/>
      <c r="BD127" s="19"/>
      <c r="BE127" s="19"/>
      <c r="BF127" s="19"/>
      <c r="BG127" s="19"/>
      <c r="BH127" s="19"/>
      <c r="BI127" s="19"/>
      <c r="BJ127" s="19"/>
      <c r="BK127" s="19"/>
      <c r="BL127" s="19"/>
      <c r="BM127" s="19"/>
      <c r="BN127" s="19"/>
      <c r="BO127" s="19"/>
      <c r="BP127" s="19"/>
      <c r="BQ127" s="19"/>
      <c r="BR127" s="19"/>
      <c r="BS127" s="19"/>
      <c r="BT127" s="19"/>
      <c r="BU127" s="19"/>
      <c r="BV127" s="20"/>
      <c r="BW127" s="19"/>
      <c r="BX127" s="89"/>
      <c r="BY127" s="44"/>
      <c r="BZ127" s="19"/>
      <c r="CA127" s="19"/>
      <c r="CB127" s="19"/>
      <c r="CC127" s="19"/>
      <c r="CD127" s="19"/>
      <c r="CF127" s="19"/>
      <c r="CG127" s="19"/>
      <c r="CH127" s="273"/>
      <c r="CI127" s="74"/>
      <c r="CJ127" s="80"/>
      <c r="CK127" s="112"/>
      <c r="CL127" s="74"/>
      <c r="CM127" s="80"/>
      <c r="CO127" s="74"/>
      <c r="CP127"/>
      <c r="DA127" s="104"/>
      <c r="DB127"/>
      <c r="DF127" s="104"/>
      <c r="DG127"/>
      <c r="DK127" s="104"/>
      <c r="DL127"/>
      <c r="EF127" s="104"/>
      <c r="EG127"/>
      <c r="EK127" s="104"/>
      <c r="EL127"/>
      <c r="EP127" s="104"/>
      <c r="EQ127"/>
      <c r="FQ127" s="273"/>
      <c r="FZ127" s="304"/>
      <c r="GC127" s="273"/>
      <c r="GL127" s="305"/>
      <c r="GM127" s="304"/>
      <c r="GP127" s="304"/>
      <c r="GQ127" s="273"/>
      <c r="GZ127" s="304"/>
      <c r="HC127" s="273"/>
      <c r="HL127" s="305"/>
      <c r="HM127" s="304"/>
      <c r="HN127" s="147"/>
      <c r="HO127" s="147"/>
      <c r="HP127" s="273"/>
      <c r="HR127" s="304"/>
      <c r="HZ127" s="304"/>
      <c r="IC127" s="273"/>
      <c r="IL127" s="305"/>
      <c r="IM127" s="304"/>
      <c r="IP127" s="304"/>
      <c r="IQ127" s="273"/>
      <c r="IZ127" s="304"/>
      <c r="JC127" s="273"/>
      <c r="JL127" s="5"/>
      <c r="JQ127" s="117"/>
      <c r="JR127"/>
      <c r="JS127" s="271"/>
      <c r="KI127"/>
      <c r="KP127"/>
    </row>
    <row r="128" spans="1:302">
      <c r="A128">
        <v>103</v>
      </c>
      <c r="B128" s="19"/>
      <c r="C128" s="19"/>
      <c r="D128" s="273"/>
      <c r="E128" s="273"/>
      <c r="H128" s="19"/>
      <c r="I128" s="19"/>
      <c r="N128" s="19"/>
      <c r="O128" s="19"/>
      <c r="P128" s="75"/>
      <c r="Q128" s="75"/>
      <c r="R128" s="75"/>
      <c r="S128" s="75"/>
      <c r="T128" s="75"/>
      <c r="U128" s="75"/>
      <c r="V128" s="75"/>
      <c r="W128" s="75"/>
      <c r="X128" s="75"/>
      <c r="Y128" s="75"/>
      <c r="Z128" s="75"/>
      <c r="AA128" s="75"/>
      <c r="AB128" s="75"/>
      <c r="AC128" s="19"/>
      <c r="AD128" s="19"/>
      <c r="AE128" s="113"/>
      <c r="AH128" s="53"/>
      <c r="AI128" s="53"/>
      <c r="AJ128" s="19"/>
      <c r="AK128" s="19"/>
      <c r="AL128" s="19"/>
      <c r="AM128" s="19"/>
      <c r="AN128" s="19"/>
      <c r="AO128" s="19"/>
      <c r="AP128" s="19"/>
      <c r="AQ128" s="45"/>
      <c r="AR128" s="45"/>
      <c r="AS128" s="45"/>
      <c r="AT128" s="45"/>
      <c r="AU128" s="45"/>
      <c r="AV128" s="19"/>
      <c r="AW128" s="19"/>
      <c r="AX128" s="19"/>
      <c r="AY128" s="19"/>
      <c r="AZ128" s="19"/>
      <c r="BA128" s="19"/>
      <c r="BB128" s="19"/>
      <c r="BC128" s="19"/>
      <c r="BD128" s="19"/>
      <c r="BE128" s="19"/>
      <c r="BF128" s="19"/>
      <c r="BG128" s="19"/>
      <c r="BH128" s="19"/>
      <c r="BI128" s="19"/>
      <c r="BJ128" s="19"/>
      <c r="BK128" s="19"/>
      <c r="BL128" s="19"/>
      <c r="BM128" s="19"/>
      <c r="BN128" s="19"/>
      <c r="BO128" s="19"/>
      <c r="BP128" s="19"/>
      <c r="BQ128" s="19"/>
      <c r="BR128" s="19"/>
      <c r="BS128" s="19"/>
      <c r="BT128" s="19"/>
      <c r="BU128" s="19"/>
      <c r="BV128" s="20"/>
      <c r="BW128" s="19"/>
      <c r="BX128" s="89"/>
      <c r="BY128" s="44"/>
      <c r="BZ128" s="19"/>
      <c r="CA128" s="19"/>
      <c r="CB128" s="19"/>
      <c r="CC128" s="19"/>
      <c r="CD128" s="19"/>
      <c r="CF128" s="19"/>
      <c r="CG128" s="19"/>
      <c r="CH128" s="273"/>
      <c r="CI128" s="74"/>
      <c r="CJ128" s="80"/>
      <c r="CK128" s="112"/>
      <c r="CL128" s="74"/>
      <c r="CM128" s="80"/>
      <c r="CO128" s="74"/>
      <c r="CP128"/>
      <c r="DA128" s="104"/>
      <c r="DB128"/>
      <c r="DF128" s="104"/>
      <c r="DG128"/>
      <c r="DK128" s="104"/>
      <c r="DL128"/>
      <c r="EF128" s="104"/>
      <c r="EG128"/>
      <c r="EK128" s="104"/>
      <c r="EL128"/>
      <c r="EP128" s="104"/>
      <c r="EQ128"/>
      <c r="FQ128" s="273"/>
      <c r="FZ128" s="304"/>
      <c r="GC128" s="273"/>
      <c r="GL128" s="305"/>
      <c r="GM128" s="304"/>
      <c r="GP128" s="304"/>
      <c r="GQ128" s="273"/>
      <c r="GZ128" s="304"/>
      <c r="HC128" s="273"/>
      <c r="HL128" s="305"/>
      <c r="HM128" s="304"/>
      <c r="HN128" s="147"/>
      <c r="HO128" s="147"/>
      <c r="HP128" s="273"/>
      <c r="HR128" s="304"/>
      <c r="HZ128" s="304"/>
      <c r="IC128" s="273"/>
      <c r="IL128" s="305"/>
      <c r="IM128" s="304"/>
      <c r="IP128" s="304"/>
      <c r="IQ128" s="273"/>
      <c r="IZ128" s="304"/>
      <c r="JC128" s="273"/>
      <c r="JL128" s="5"/>
      <c r="JQ128" s="117"/>
      <c r="JR128"/>
      <c r="JS128" s="271"/>
      <c r="KI128"/>
      <c r="KP128"/>
    </row>
    <row r="129" spans="1:302">
      <c r="A129">
        <v>104</v>
      </c>
      <c r="B129" s="19"/>
      <c r="C129" s="19"/>
      <c r="D129" s="273"/>
      <c r="E129" s="273"/>
      <c r="H129" s="19"/>
      <c r="I129" s="19"/>
      <c r="N129" s="19"/>
      <c r="O129" s="19"/>
      <c r="P129" s="75"/>
      <c r="Q129" s="75"/>
      <c r="R129" s="75"/>
      <c r="S129" s="75"/>
      <c r="T129" s="75"/>
      <c r="U129" s="75"/>
      <c r="V129" s="75"/>
      <c r="W129" s="75"/>
      <c r="X129" s="75"/>
      <c r="Y129" s="75"/>
      <c r="Z129" s="75"/>
      <c r="AA129" s="75"/>
      <c r="AB129" s="75"/>
      <c r="AC129" s="19"/>
      <c r="AD129" s="19"/>
      <c r="AE129" s="113"/>
      <c r="AH129" s="53"/>
      <c r="AI129" s="53"/>
      <c r="AJ129" s="19"/>
      <c r="AK129" s="19"/>
      <c r="AL129" s="19"/>
      <c r="AM129" s="19"/>
      <c r="AN129" s="19"/>
      <c r="AO129" s="19"/>
      <c r="AP129" s="19"/>
      <c r="AQ129" s="45"/>
      <c r="AR129" s="45"/>
      <c r="AS129" s="45"/>
      <c r="AT129" s="45"/>
      <c r="AU129" s="45"/>
      <c r="AV129" s="19"/>
      <c r="AW129" s="19"/>
      <c r="AX129" s="19"/>
      <c r="AY129" s="19"/>
      <c r="AZ129" s="19"/>
      <c r="BA129" s="19"/>
      <c r="BB129" s="19"/>
      <c r="BC129" s="19"/>
      <c r="BD129" s="19"/>
      <c r="BE129" s="19"/>
      <c r="BF129" s="19"/>
      <c r="BG129" s="19"/>
      <c r="BH129" s="19"/>
      <c r="BI129" s="19"/>
      <c r="BJ129" s="19"/>
      <c r="BK129" s="19"/>
      <c r="BL129" s="19"/>
      <c r="BM129" s="19"/>
      <c r="BN129" s="19"/>
      <c r="BO129" s="19"/>
      <c r="BP129" s="19"/>
      <c r="BQ129" s="19"/>
      <c r="BR129" s="19"/>
      <c r="BS129" s="19"/>
      <c r="BT129" s="19"/>
      <c r="BU129" s="19"/>
      <c r="BV129" s="20"/>
      <c r="BW129" s="19"/>
      <c r="BX129" s="89"/>
      <c r="BY129" s="44"/>
      <c r="BZ129" s="19"/>
      <c r="CA129" s="19"/>
      <c r="CB129" s="19"/>
      <c r="CC129" s="19"/>
      <c r="CD129" s="19"/>
      <c r="CF129" s="19"/>
      <c r="CG129" s="19"/>
      <c r="CH129" s="273"/>
      <c r="CI129" s="74"/>
      <c r="CJ129" s="80"/>
      <c r="CK129" s="112"/>
      <c r="CL129" s="74"/>
      <c r="CM129" s="80"/>
      <c r="CO129" s="74"/>
      <c r="CP129"/>
      <c r="DA129" s="104"/>
      <c r="DB129"/>
      <c r="DF129" s="104"/>
      <c r="DG129"/>
      <c r="DK129" s="104"/>
      <c r="DL129"/>
      <c r="EF129" s="104"/>
      <c r="EG129"/>
      <c r="EK129" s="104"/>
      <c r="EL129"/>
      <c r="EP129" s="104"/>
      <c r="EQ129"/>
      <c r="FQ129" s="273"/>
      <c r="FZ129" s="304"/>
      <c r="GC129" s="273"/>
      <c r="GL129" s="305"/>
      <c r="GM129" s="304"/>
      <c r="GP129" s="304"/>
      <c r="GQ129" s="273"/>
      <c r="GZ129" s="304"/>
      <c r="HC129" s="273"/>
      <c r="HL129" s="305"/>
      <c r="HM129" s="304"/>
      <c r="HN129" s="147"/>
      <c r="HO129" s="147"/>
      <c r="HP129" s="273"/>
      <c r="HR129" s="304"/>
      <c r="HZ129" s="304"/>
      <c r="IC129" s="273"/>
      <c r="IL129" s="305"/>
      <c r="IM129" s="304"/>
      <c r="IP129" s="304"/>
      <c r="IQ129" s="273"/>
      <c r="IZ129" s="304"/>
      <c r="JC129" s="273"/>
      <c r="JL129" s="5"/>
      <c r="JQ129" s="117"/>
      <c r="JR129"/>
      <c r="JS129" s="271"/>
      <c r="KI129"/>
      <c r="KP129"/>
    </row>
    <row r="130" spans="1:302">
      <c r="A130">
        <v>105</v>
      </c>
      <c r="B130" s="19"/>
      <c r="C130" s="19"/>
      <c r="D130" s="273"/>
      <c r="E130" s="273"/>
      <c r="H130" s="19"/>
      <c r="I130" s="19"/>
      <c r="N130" s="19"/>
      <c r="O130" s="19"/>
      <c r="P130" s="75"/>
      <c r="Q130" s="75"/>
      <c r="R130" s="75"/>
      <c r="S130" s="75"/>
      <c r="T130" s="75"/>
      <c r="U130" s="75"/>
      <c r="V130" s="75"/>
      <c r="W130" s="75"/>
      <c r="X130" s="75"/>
      <c r="Y130" s="75"/>
      <c r="Z130" s="75"/>
      <c r="AA130" s="75"/>
      <c r="AB130" s="75"/>
      <c r="AC130" s="19"/>
      <c r="AD130" s="19"/>
      <c r="AE130" s="113"/>
      <c r="AH130" s="53"/>
      <c r="AI130" s="53"/>
      <c r="AJ130" s="19"/>
      <c r="AK130" s="19"/>
      <c r="AL130" s="19"/>
      <c r="AM130" s="19"/>
      <c r="AN130" s="19"/>
      <c r="AO130" s="19"/>
      <c r="AP130" s="19"/>
      <c r="AQ130" s="45"/>
      <c r="AR130" s="45"/>
      <c r="AS130" s="45"/>
      <c r="AT130" s="45"/>
      <c r="AU130" s="45"/>
      <c r="AV130" s="19"/>
      <c r="AW130" s="19"/>
      <c r="AX130" s="19"/>
      <c r="AY130" s="19"/>
      <c r="AZ130" s="19"/>
      <c r="BA130" s="19"/>
      <c r="BB130" s="19"/>
      <c r="BC130" s="19"/>
      <c r="BD130" s="19"/>
      <c r="BE130" s="19"/>
      <c r="BF130" s="19"/>
      <c r="BG130" s="19"/>
      <c r="BH130" s="19"/>
      <c r="BI130" s="19"/>
      <c r="BJ130" s="19"/>
      <c r="BK130" s="19"/>
      <c r="BL130" s="19"/>
      <c r="BM130" s="19"/>
      <c r="BN130" s="19"/>
      <c r="BO130" s="19"/>
      <c r="BP130" s="19"/>
      <c r="BQ130" s="19"/>
      <c r="BR130" s="19"/>
      <c r="BS130" s="19"/>
      <c r="BT130" s="19"/>
      <c r="BU130" s="19"/>
      <c r="BV130" s="20"/>
      <c r="BW130" s="19"/>
      <c r="BX130" s="89"/>
      <c r="BY130" s="44"/>
      <c r="BZ130" s="19"/>
      <c r="CA130" s="19"/>
      <c r="CB130" s="19"/>
      <c r="CC130" s="19"/>
      <c r="CD130" s="19"/>
      <c r="CF130" s="19"/>
      <c r="CG130" s="19"/>
      <c r="CH130" s="273"/>
      <c r="CI130" s="74"/>
      <c r="CJ130" s="80"/>
      <c r="CK130" s="112"/>
      <c r="CL130" s="74"/>
      <c r="CM130" s="80"/>
      <c r="CO130" s="74"/>
      <c r="CP130"/>
      <c r="DA130" s="104"/>
      <c r="DB130"/>
      <c r="DF130" s="104"/>
      <c r="DG130"/>
      <c r="DK130" s="104"/>
      <c r="DL130"/>
      <c r="EF130" s="104"/>
      <c r="EG130"/>
      <c r="EK130" s="104"/>
      <c r="EL130"/>
      <c r="EP130" s="104"/>
      <c r="EQ130"/>
      <c r="FQ130" s="273"/>
      <c r="FZ130" s="304"/>
      <c r="GC130" s="273"/>
      <c r="GL130" s="305"/>
      <c r="GM130" s="304"/>
      <c r="GP130" s="304"/>
      <c r="GQ130" s="273"/>
      <c r="GZ130" s="304"/>
      <c r="HC130" s="273"/>
      <c r="HL130" s="305"/>
      <c r="HM130" s="304"/>
      <c r="HN130" s="147"/>
      <c r="HO130" s="147"/>
      <c r="HP130" s="273"/>
      <c r="HR130" s="304"/>
      <c r="HZ130" s="304"/>
      <c r="IC130" s="273"/>
      <c r="IL130" s="305"/>
      <c r="IM130" s="304"/>
      <c r="IP130" s="304"/>
      <c r="IQ130" s="273"/>
      <c r="IZ130" s="304"/>
      <c r="JC130" s="273"/>
      <c r="JL130" s="5"/>
      <c r="JQ130" s="117"/>
      <c r="JR130"/>
      <c r="JS130" s="271"/>
      <c r="KI130"/>
      <c r="KP130"/>
    </row>
    <row r="131" spans="1:302">
      <c r="A131">
        <v>106</v>
      </c>
      <c r="B131" s="19"/>
      <c r="C131" s="19"/>
      <c r="D131" s="273"/>
      <c r="E131" s="273"/>
      <c r="H131" s="19"/>
      <c r="I131" s="19"/>
      <c r="N131" s="19"/>
      <c r="O131" s="19"/>
      <c r="P131" s="75"/>
      <c r="Q131" s="75"/>
      <c r="R131" s="75"/>
      <c r="S131" s="75"/>
      <c r="T131" s="75"/>
      <c r="U131" s="75"/>
      <c r="V131" s="75"/>
      <c r="W131" s="75"/>
      <c r="X131" s="75"/>
      <c r="Y131" s="75"/>
      <c r="Z131" s="75"/>
      <c r="AA131" s="75"/>
      <c r="AB131" s="75"/>
      <c r="AC131" s="19"/>
      <c r="AD131" s="19"/>
      <c r="AE131" s="113"/>
      <c r="AH131" s="53"/>
      <c r="AI131" s="53"/>
      <c r="AJ131" s="19"/>
      <c r="AK131" s="19"/>
      <c r="AL131" s="19"/>
      <c r="AM131" s="19"/>
      <c r="AN131" s="19"/>
      <c r="AO131" s="19"/>
      <c r="AP131" s="19"/>
      <c r="AQ131" s="45"/>
      <c r="AR131" s="45"/>
      <c r="AS131" s="45"/>
      <c r="AT131" s="45"/>
      <c r="AU131" s="45"/>
      <c r="AV131" s="19"/>
      <c r="AW131" s="19"/>
      <c r="AX131" s="19"/>
      <c r="AY131" s="19"/>
      <c r="AZ131" s="19"/>
      <c r="BA131" s="19"/>
      <c r="BB131" s="19"/>
      <c r="BC131" s="19"/>
      <c r="BD131" s="19"/>
      <c r="BE131" s="19"/>
      <c r="BF131" s="19"/>
      <c r="BG131" s="19"/>
      <c r="BH131" s="19"/>
      <c r="BI131" s="19"/>
      <c r="BJ131" s="19"/>
      <c r="BK131" s="19"/>
      <c r="BL131" s="19"/>
      <c r="BM131" s="19"/>
      <c r="BN131" s="19"/>
      <c r="BO131" s="19"/>
      <c r="BP131" s="19"/>
      <c r="BQ131" s="19"/>
      <c r="BR131" s="19"/>
      <c r="BS131" s="19"/>
      <c r="BT131" s="19"/>
      <c r="BU131" s="19"/>
      <c r="BV131" s="20"/>
      <c r="BW131" s="19"/>
      <c r="BX131" s="89"/>
      <c r="BY131" s="44"/>
      <c r="BZ131" s="19"/>
      <c r="CA131" s="19"/>
      <c r="CB131" s="19"/>
      <c r="CC131" s="19"/>
      <c r="CD131" s="19"/>
      <c r="CF131" s="19"/>
      <c r="CG131" s="19"/>
      <c r="CH131" s="273"/>
      <c r="CI131" s="74"/>
      <c r="CJ131" s="80"/>
      <c r="CK131" s="112"/>
      <c r="CL131" s="74"/>
      <c r="CM131" s="80"/>
      <c r="CO131" s="74"/>
      <c r="CP131"/>
      <c r="DA131" s="104"/>
      <c r="DB131"/>
      <c r="DF131" s="104"/>
      <c r="DG131"/>
      <c r="DK131" s="104"/>
      <c r="DL131"/>
      <c r="EF131" s="104"/>
      <c r="EG131"/>
      <c r="EK131" s="104"/>
      <c r="EL131"/>
      <c r="EP131" s="104"/>
      <c r="EQ131"/>
      <c r="FQ131" s="273"/>
      <c r="FZ131" s="304"/>
      <c r="GC131" s="273"/>
      <c r="GL131" s="305"/>
      <c r="GM131" s="304"/>
      <c r="GP131" s="304"/>
      <c r="GQ131" s="273"/>
      <c r="GZ131" s="304"/>
      <c r="HC131" s="273"/>
      <c r="HL131" s="305"/>
      <c r="HM131" s="304"/>
      <c r="HN131" s="147"/>
      <c r="HO131" s="147"/>
      <c r="HP131" s="273"/>
      <c r="HR131" s="304"/>
      <c r="HZ131" s="304"/>
      <c r="IC131" s="273"/>
      <c r="IL131" s="305"/>
      <c r="IM131" s="304"/>
      <c r="IP131" s="304"/>
      <c r="IQ131" s="273"/>
      <c r="IZ131" s="304"/>
      <c r="JC131" s="273"/>
      <c r="JL131" s="5"/>
      <c r="JQ131" s="117"/>
      <c r="JR131"/>
      <c r="JS131" s="271"/>
      <c r="KI131"/>
      <c r="KP131"/>
    </row>
    <row r="132" spans="1:302">
      <c r="A132">
        <v>107</v>
      </c>
      <c r="B132" s="19"/>
      <c r="C132" s="19"/>
      <c r="D132" s="273"/>
      <c r="E132" s="273"/>
      <c r="H132" s="19"/>
      <c r="I132" s="19"/>
      <c r="N132" s="19"/>
      <c r="O132" s="19"/>
      <c r="P132" s="75"/>
      <c r="Q132" s="75"/>
      <c r="R132" s="75"/>
      <c r="S132" s="75"/>
      <c r="T132" s="75"/>
      <c r="U132" s="75"/>
      <c r="V132" s="75"/>
      <c r="W132" s="75"/>
      <c r="X132" s="75"/>
      <c r="Y132" s="75"/>
      <c r="Z132" s="75"/>
      <c r="AA132" s="75"/>
      <c r="AB132" s="75"/>
      <c r="AC132" s="19"/>
      <c r="AD132" s="19"/>
      <c r="AE132" s="113"/>
      <c r="AH132" s="53"/>
      <c r="AI132" s="53"/>
      <c r="AJ132" s="19"/>
      <c r="AK132" s="19"/>
      <c r="AL132" s="19"/>
      <c r="AM132" s="19"/>
      <c r="AN132" s="19"/>
      <c r="AO132" s="19"/>
      <c r="AP132" s="19"/>
      <c r="AQ132" s="45"/>
      <c r="AR132" s="45"/>
      <c r="AS132" s="45"/>
      <c r="AT132" s="45"/>
      <c r="AU132" s="45"/>
      <c r="AV132" s="19"/>
      <c r="AW132" s="19"/>
      <c r="AX132" s="19"/>
      <c r="AY132" s="19"/>
      <c r="AZ132" s="19"/>
      <c r="BA132" s="19"/>
      <c r="BB132" s="19"/>
      <c r="BC132" s="19"/>
      <c r="BD132" s="19"/>
      <c r="BE132" s="19"/>
      <c r="BF132" s="19"/>
      <c r="BG132" s="19"/>
      <c r="BH132" s="19"/>
      <c r="BI132" s="19"/>
      <c r="BJ132" s="19"/>
      <c r="BK132" s="19"/>
      <c r="BL132" s="19"/>
      <c r="BM132" s="19"/>
      <c r="BN132" s="19"/>
      <c r="BO132" s="19"/>
      <c r="BP132" s="19"/>
      <c r="BQ132" s="19"/>
      <c r="BR132" s="19"/>
      <c r="BS132" s="19"/>
      <c r="BT132" s="19"/>
      <c r="BU132" s="19"/>
      <c r="BV132" s="20"/>
      <c r="BW132" s="19"/>
      <c r="BX132" s="89"/>
      <c r="BY132" s="44"/>
      <c r="BZ132" s="19"/>
      <c r="CA132" s="19"/>
      <c r="CB132" s="19"/>
      <c r="CC132" s="19"/>
      <c r="CD132" s="19"/>
      <c r="CF132" s="19"/>
      <c r="CG132" s="19"/>
      <c r="CH132" s="273"/>
      <c r="CI132" s="74"/>
      <c r="CJ132" s="80"/>
      <c r="CK132" s="112"/>
      <c r="CL132" s="74"/>
      <c r="CM132" s="80"/>
      <c r="CO132" s="74"/>
      <c r="CP132"/>
      <c r="DA132" s="104"/>
      <c r="DB132"/>
      <c r="DF132" s="104"/>
      <c r="DG132"/>
      <c r="DK132" s="104"/>
      <c r="DL132"/>
      <c r="EF132" s="104"/>
      <c r="EG132"/>
      <c r="EK132" s="104"/>
      <c r="EL132"/>
      <c r="EP132" s="104"/>
      <c r="EQ132"/>
      <c r="FQ132" s="273"/>
      <c r="FZ132" s="304"/>
      <c r="GC132" s="273"/>
      <c r="GL132" s="305"/>
      <c r="GM132" s="304"/>
      <c r="GP132" s="304"/>
      <c r="GQ132" s="273"/>
      <c r="GZ132" s="304"/>
      <c r="HC132" s="273"/>
      <c r="HL132" s="305"/>
      <c r="HM132" s="304"/>
      <c r="HN132" s="147"/>
      <c r="HO132" s="147"/>
      <c r="HP132" s="273"/>
      <c r="HR132" s="304"/>
      <c r="HZ132" s="304"/>
      <c r="IC132" s="273"/>
      <c r="IL132" s="305"/>
      <c r="IM132" s="304"/>
      <c r="IP132" s="304"/>
      <c r="IQ132" s="273"/>
      <c r="IZ132" s="304"/>
      <c r="JC132" s="273"/>
      <c r="JL132" s="5"/>
      <c r="JQ132" s="117"/>
      <c r="JR132"/>
      <c r="JS132" s="271"/>
      <c r="KI132"/>
      <c r="KP132"/>
    </row>
    <row r="133" spans="1:302">
      <c r="A133">
        <v>108</v>
      </c>
      <c r="B133" s="19"/>
      <c r="C133" s="19"/>
      <c r="D133" s="273"/>
      <c r="E133" s="273"/>
      <c r="H133" s="19"/>
      <c r="I133" s="19"/>
      <c r="N133" s="19"/>
      <c r="O133" s="19"/>
      <c r="P133" s="75"/>
      <c r="Q133" s="75"/>
      <c r="R133" s="75"/>
      <c r="S133" s="75"/>
      <c r="T133" s="75"/>
      <c r="U133" s="75"/>
      <c r="V133" s="75"/>
      <c r="W133" s="75"/>
      <c r="X133" s="75"/>
      <c r="Y133" s="75"/>
      <c r="Z133" s="75"/>
      <c r="AA133" s="75"/>
      <c r="AB133" s="75"/>
      <c r="AC133" s="19"/>
      <c r="AD133" s="19"/>
      <c r="AE133" s="113"/>
      <c r="AH133" s="53"/>
      <c r="AI133" s="53"/>
      <c r="AJ133" s="19"/>
      <c r="AK133" s="19"/>
      <c r="AL133" s="19"/>
      <c r="AM133" s="19"/>
      <c r="AN133" s="19"/>
      <c r="AO133" s="19"/>
      <c r="AP133" s="19"/>
      <c r="AQ133" s="45"/>
      <c r="AR133" s="45"/>
      <c r="AS133" s="45"/>
      <c r="AT133" s="45"/>
      <c r="AU133" s="45"/>
      <c r="AV133" s="19"/>
      <c r="AW133" s="19"/>
      <c r="AX133" s="19"/>
      <c r="AY133" s="19"/>
      <c r="AZ133" s="19"/>
      <c r="BA133" s="19"/>
      <c r="BB133" s="19"/>
      <c r="BC133" s="19"/>
      <c r="BD133" s="19"/>
      <c r="BE133" s="19"/>
      <c r="BF133" s="19"/>
      <c r="BG133" s="19"/>
      <c r="BH133" s="19"/>
      <c r="BI133" s="19"/>
      <c r="BJ133" s="19"/>
      <c r="BK133" s="19"/>
      <c r="BL133" s="19"/>
      <c r="BM133" s="19"/>
      <c r="BN133" s="19"/>
      <c r="BO133" s="19"/>
      <c r="BP133" s="19"/>
      <c r="BQ133" s="19"/>
      <c r="BR133" s="19"/>
      <c r="BS133" s="19"/>
      <c r="BT133" s="19"/>
      <c r="BU133" s="19"/>
      <c r="BV133" s="20"/>
      <c r="BW133" s="19"/>
      <c r="BX133" s="89"/>
      <c r="BY133" s="44"/>
      <c r="BZ133" s="19"/>
      <c r="CA133" s="19"/>
      <c r="CB133" s="19"/>
      <c r="CC133" s="19"/>
      <c r="CD133" s="19"/>
      <c r="CF133" s="19"/>
      <c r="CG133" s="19"/>
      <c r="CH133" s="273"/>
      <c r="CI133" s="74"/>
      <c r="CJ133" s="80"/>
      <c r="CK133" s="112"/>
      <c r="CL133" s="74"/>
      <c r="CM133" s="80"/>
      <c r="CO133" s="74"/>
      <c r="CP133"/>
      <c r="DA133" s="104"/>
      <c r="DB133"/>
      <c r="DF133" s="104"/>
      <c r="DG133"/>
      <c r="DK133" s="104"/>
      <c r="DL133"/>
      <c r="EF133" s="104"/>
      <c r="EG133"/>
      <c r="EK133" s="104"/>
      <c r="EL133"/>
      <c r="EP133" s="104"/>
      <c r="EQ133"/>
      <c r="FQ133" s="273"/>
      <c r="FZ133" s="304"/>
      <c r="GC133" s="273"/>
      <c r="GL133" s="305"/>
      <c r="GM133" s="304"/>
      <c r="GP133" s="304"/>
      <c r="GQ133" s="273"/>
      <c r="GZ133" s="304"/>
      <c r="HC133" s="273"/>
      <c r="HL133" s="305"/>
      <c r="HM133" s="304"/>
      <c r="HN133" s="147"/>
      <c r="HO133" s="147"/>
      <c r="HP133" s="273"/>
      <c r="HR133" s="304"/>
      <c r="HZ133" s="304"/>
      <c r="IC133" s="273"/>
      <c r="IL133" s="305"/>
      <c r="IM133" s="304"/>
      <c r="IP133" s="304"/>
      <c r="IQ133" s="273"/>
      <c r="IZ133" s="304"/>
      <c r="JC133" s="273"/>
      <c r="JL133" s="5"/>
      <c r="JQ133" s="117"/>
      <c r="JR133"/>
      <c r="JS133" s="271"/>
      <c r="KI133"/>
      <c r="KP133"/>
    </row>
    <row r="134" spans="1:302">
      <c r="A134">
        <v>109</v>
      </c>
      <c r="B134" s="19"/>
      <c r="C134" s="19"/>
      <c r="D134" s="273"/>
      <c r="E134" s="273"/>
      <c r="H134" s="19"/>
      <c r="I134" s="19"/>
      <c r="N134" s="19"/>
      <c r="O134" s="19"/>
      <c r="P134" s="75"/>
      <c r="Q134" s="75"/>
      <c r="R134" s="75"/>
      <c r="S134" s="75"/>
      <c r="T134" s="75"/>
      <c r="U134" s="75"/>
      <c r="V134" s="75"/>
      <c r="W134" s="75"/>
      <c r="X134" s="75"/>
      <c r="Y134" s="75"/>
      <c r="Z134" s="75"/>
      <c r="AA134" s="75"/>
      <c r="AB134" s="75"/>
      <c r="AC134" s="19"/>
      <c r="AD134" s="19"/>
      <c r="AE134" s="113"/>
      <c r="AH134" s="53"/>
      <c r="AI134" s="53"/>
      <c r="AJ134" s="19"/>
      <c r="AK134" s="19"/>
      <c r="AL134" s="19"/>
      <c r="AM134" s="19"/>
      <c r="AN134" s="19"/>
      <c r="AO134" s="19"/>
      <c r="AP134" s="19"/>
      <c r="AQ134" s="45"/>
      <c r="AR134" s="45"/>
      <c r="AS134" s="45"/>
      <c r="AT134" s="45"/>
      <c r="AU134" s="45"/>
      <c r="AV134" s="19"/>
      <c r="AW134" s="19"/>
      <c r="AX134" s="19"/>
      <c r="AY134" s="19"/>
      <c r="AZ134" s="19"/>
      <c r="BA134" s="19"/>
      <c r="BB134" s="19"/>
      <c r="BC134" s="19"/>
      <c r="BD134" s="19"/>
      <c r="BE134" s="19"/>
      <c r="BF134" s="19"/>
      <c r="BG134" s="19"/>
      <c r="BH134" s="19"/>
      <c r="BI134" s="19"/>
      <c r="BJ134" s="19"/>
      <c r="BK134" s="19"/>
      <c r="BL134" s="19"/>
      <c r="BM134" s="19"/>
      <c r="BN134" s="19"/>
      <c r="BO134" s="19"/>
      <c r="BP134" s="19"/>
      <c r="BQ134" s="19"/>
      <c r="BR134" s="19"/>
      <c r="BS134" s="19"/>
      <c r="BT134" s="19"/>
      <c r="BU134" s="19"/>
      <c r="BV134" s="20"/>
      <c r="BW134" s="19"/>
      <c r="BX134" s="89"/>
      <c r="BY134" s="44"/>
      <c r="BZ134" s="19"/>
      <c r="CA134" s="19"/>
      <c r="CB134" s="19"/>
      <c r="CC134" s="19"/>
      <c r="CD134" s="19"/>
      <c r="CF134" s="19"/>
      <c r="CG134" s="19"/>
      <c r="CH134" s="273"/>
      <c r="CI134" s="74"/>
      <c r="CJ134" s="80"/>
      <c r="CK134" s="112"/>
      <c r="CL134" s="74"/>
      <c r="CM134" s="80"/>
      <c r="CO134" s="74"/>
      <c r="CP134"/>
      <c r="DA134" s="104"/>
      <c r="DB134"/>
      <c r="DF134" s="104"/>
      <c r="DG134"/>
      <c r="DK134" s="104"/>
      <c r="DL134"/>
      <c r="EF134" s="104"/>
      <c r="EG134"/>
      <c r="EK134" s="104"/>
      <c r="EL134"/>
      <c r="EP134" s="104"/>
      <c r="EQ134"/>
      <c r="FQ134" s="273"/>
      <c r="FZ134" s="304"/>
      <c r="GC134" s="273"/>
      <c r="GL134" s="305"/>
      <c r="GM134" s="304"/>
      <c r="GP134" s="304"/>
      <c r="GQ134" s="273"/>
      <c r="GZ134" s="304"/>
      <c r="HC134" s="273"/>
      <c r="HL134" s="305"/>
      <c r="HM134" s="304"/>
      <c r="HN134" s="147"/>
      <c r="HO134" s="147"/>
      <c r="HP134" s="273"/>
      <c r="HR134" s="304"/>
      <c r="HZ134" s="304"/>
      <c r="IC134" s="273"/>
      <c r="IL134" s="305"/>
      <c r="IM134" s="304"/>
      <c r="IP134" s="304"/>
      <c r="IQ134" s="273"/>
      <c r="IZ134" s="304"/>
      <c r="JC134" s="273"/>
      <c r="JL134" s="5"/>
      <c r="JQ134" s="117"/>
      <c r="JR134"/>
      <c r="JS134" s="271"/>
      <c r="KI134"/>
      <c r="KP134"/>
    </row>
    <row r="135" spans="1:302">
      <c r="A135">
        <v>110</v>
      </c>
      <c r="B135" s="19"/>
      <c r="C135" s="19"/>
      <c r="D135" s="273"/>
      <c r="E135" s="273"/>
      <c r="H135" s="19"/>
      <c r="I135" s="19"/>
      <c r="N135" s="19"/>
      <c r="O135" s="19"/>
      <c r="P135" s="75"/>
      <c r="Q135" s="75"/>
      <c r="R135" s="75"/>
      <c r="S135" s="75"/>
      <c r="T135" s="75"/>
      <c r="U135" s="75"/>
      <c r="V135" s="75"/>
      <c r="W135" s="75"/>
      <c r="X135" s="75"/>
      <c r="Y135" s="75"/>
      <c r="Z135" s="75"/>
      <c r="AA135" s="75"/>
      <c r="AB135" s="75"/>
      <c r="AC135" s="19"/>
      <c r="AD135" s="19"/>
      <c r="AE135" s="113"/>
      <c r="AH135" s="53"/>
      <c r="AI135" s="53"/>
      <c r="AJ135" s="19"/>
      <c r="AK135" s="19"/>
      <c r="AL135" s="19"/>
      <c r="AM135" s="19"/>
      <c r="AN135" s="19"/>
      <c r="AO135" s="19"/>
      <c r="AP135" s="19"/>
      <c r="AQ135" s="45"/>
      <c r="AR135" s="45"/>
      <c r="AS135" s="45"/>
      <c r="AT135" s="45"/>
      <c r="AU135" s="45"/>
      <c r="AV135" s="19"/>
      <c r="AW135" s="19"/>
      <c r="AX135" s="19"/>
      <c r="AY135" s="19"/>
      <c r="AZ135" s="19"/>
      <c r="BA135" s="19"/>
      <c r="BB135" s="19"/>
      <c r="BC135" s="19"/>
      <c r="BD135" s="19"/>
      <c r="BE135" s="19"/>
      <c r="BF135" s="19"/>
      <c r="BG135" s="19"/>
      <c r="BH135" s="19"/>
      <c r="BI135" s="19"/>
      <c r="BJ135" s="19"/>
      <c r="BK135" s="19"/>
      <c r="BL135" s="19"/>
      <c r="BM135" s="19"/>
      <c r="BN135" s="19"/>
      <c r="BO135" s="19"/>
      <c r="BP135" s="19"/>
      <c r="BQ135" s="19"/>
      <c r="BR135" s="19"/>
      <c r="BS135" s="19"/>
      <c r="BT135" s="19"/>
      <c r="BU135" s="19"/>
      <c r="BV135" s="20"/>
      <c r="BW135" s="19"/>
      <c r="BX135" s="89"/>
      <c r="BY135" s="44"/>
      <c r="BZ135" s="19"/>
      <c r="CA135" s="19"/>
      <c r="CB135" s="19"/>
      <c r="CC135" s="19"/>
      <c r="CD135" s="19"/>
      <c r="CF135" s="19"/>
      <c r="CG135" s="19"/>
      <c r="CH135" s="273"/>
      <c r="CI135" s="74"/>
      <c r="CJ135" s="80"/>
      <c r="CK135" s="112"/>
      <c r="CL135" s="74"/>
      <c r="CM135" s="80"/>
      <c r="CO135" s="74"/>
      <c r="CP135"/>
      <c r="DA135" s="104"/>
      <c r="DB135"/>
      <c r="DF135" s="104"/>
      <c r="DG135"/>
      <c r="DK135" s="104"/>
      <c r="DL135"/>
      <c r="EF135" s="104"/>
      <c r="EG135"/>
      <c r="EK135" s="104"/>
      <c r="EL135"/>
      <c r="EP135" s="104"/>
      <c r="EQ135"/>
      <c r="FQ135" s="273"/>
      <c r="FZ135" s="304"/>
      <c r="GC135" s="273"/>
      <c r="GL135" s="305"/>
      <c r="GM135" s="304"/>
      <c r="GP135" s="304"/>
      <c r="GQ135" s="273"/>
      <c r="GZ135" s="304"/>
      <c r="HC135" s="273"/>
      <c r="HL135" s="305"/>
      <c r="HM135" s="304"/>
      <c r="HN135" s="147"/>
      <c r="HO135" s="147"/>
      <c r="HP135" s="273"/>
      <c r="HR135" s="304"/>
      <c r="HZ135" s="304"/>
      <c r="IC135" s="273"/>
      <c r="IL135" s="305"/>
      <c r="IM135" s="304"/>
      <c r="IP135" s="304"/>
      <c r="IQ135" s="273"/>
      <c r="IZ135" s="304"/>
      <c r="JC135" s="273"/>
      <c r="JL135" s="5"/>
      <c r="JQ135" s="117"/>
      <c r="JR135"/>
      <c r="JS135" s="271"/>
      <c r="KI135"/>
      <c r="KP135"/>
    </row>
    <row r="136" spans="1:302">
      <c r="A136">
        <v>111</v>
      </c>
      <c r="B136" s="19"/>
      <c r="C136" s="19"/>
      <c r="D136" s="273"/>
      <c r="E136" s="273"/>
      <c r="H136" s="19"/>
      <c r="I136" s="19"/>
      <c r="N136" s="19"/>
      <c r="O136" s="19"/>
      <c r="P136" s="75"/>
      <c r="Q136" s="75"/>
      <c r="R136" s="75"/>
      <c r="S136" s="75"/>
      <c r="T136" s="75"/>
      <c r="U136" s="75"/>
      <c r="V136" s="75"/>
      <c r="W136" s="75"/>
      <c r="X136" s="75"/>
      <c r="Y136" s="75"/>
      <c r="Z136" s="75"/>
      <c r="AA136" s="75"/>
      <c r="AB136" s="75"/>
      <c r="AC136" s="19"/>
      <c r="AD136" s="19"/>
      <c r="AE136" s="113"/>
      <c r="AH136" s="53"/>
      <c r="AI136" s="53"/>
      <c r="AJ136" s="19"/>
      <c r="AK136" s="19"/>
      <c r="AL136" s="19"/>
      <c r="AM136" s="19"/>
      <c r="AN136" s="19"/>
      <c r="AO136" s="19"/>
      <c r="AP136" s="19"/>
      <c r="AQ136" s="45"/>
      <c r="AR136" s="45"/>
      <c r="AS136" s="45"/>
      <c r="AT136" s="45"/>
      <c r="AU136" s="45"/>
      <c r="AV136" s="19"/>
      <c r="AW136" s="19"/>
      <c r="AX136" s="19"/>
      <c r="AY136" s="19"/>
      <c r="AZ136" s="19"/>
      <c r="BA136" s="19"/>
      <c r="BB136" s="19"/>
      <c r="BC136" s="19"/>
      <c r="BD136" s="19"/>
      <c r="BE136" s="19"/>
      <c r="BF136" s="19"/>
      <c r="BG136" s="19"/>
      <c r="BH136" s="19"/>
      <c r="BI136" s="19"/>
      <c r="BJ136" s="19"/>
      <c r="BK136" s="19"/>
      <c r="BL136" s="19"/>
      <c r="BM136" s="19"/>
      <c r="BN136" s="19"/>
      <c r="BO136" s="19"/>
      <c r="BP136" s="19"/>
      <c r="BQ136" s="19"/>
      <c r="BR136" s="19"/>
      <c r="BS136" s="19"/>
      <c r="BT136" s="19"/>
      <c r="BU136" s="19"/>
      <c r="BV136" s="20"/>
      <c r="BW136" s="19"/>
      <c r="BX136" s="89"/>
      <c r="BY136" s="44"/>
      <c r="BZ136" s="19"/>
      <c r="CA136" s="19"/>
      <c r="CB136" s="19"/>
      <c r="CC136" s="19"/>
      <c r="CD136" s="19"/>
      <c r="CF136" s="19"/>
      <c r="CG136" s="19"/>
      <c r="CH136" s="273"/>
      <c r="CI136" s="74"/>
      <c r="CJ136" s="80"/>
      <c r="CK136" s="112"/>
      <c r="CL136" s="74"/>
      <c r="CM136" s="80"/>
      <c r="CO136" s="74"/>
      <c r="CP136"/>
      <c r="DA136" s="104"/>
      <c r="DB136"/>
      <c r="DF136" s="104"/>
      <c r="DG136"/>
      <c r="DK136" s="104"/>
      <c r="DL136"/>
      <c r="EF136" s="104"/>
      <c r="EG136"/>
      <c r="EK136" s="104"/>
      <c r="EL136"/>
      <c r="EP136" s="104"/>
      <c r="EQ136"/>
      <c r="FQ136" s="273"/>
      <c r="FZ136" s="304"/>
      <c r="GC136" s="273"/>
      <c r="GL136" s="305"/>
      <c r="GM136" s="304"/>
      <c r="GP136" s="304"/>
      <c r="GQ136" s="273"/>
      <c r="GZ136" s="304"/>
      <c r="HC136" s="273"/>
      <c r="HL136" s="305"/>
      <c r="HM136" s="304"/>
      <c r="HN136" s="147"/>
      <c r="HO136" s="147"/>
      <c r="HP136" s="273"/>
      <c r="HR136" s="304"/>
      <c r="HZ136" s="304"/>
      <c r="IC136" s="273"/>
      <c r="IL136" s="305"/>
      <c r="IM136" s="304"/>
      <c r="IP136" s="304"/>
      <c r="IQ136" s="273"/>
      <c r="IZ136" s="304"/>
      <c r="JC136" s="273"/>
      <c r="JL136" s="5"/>
      <c r="JQ136" s="117"/>
      <c r="JR136"/>
      <c r="JS136" s="271"/>
      <c r="KI136"/>
      <c r="KP136"/>
    </row>
    <row r="137" spans="1:302">
      <c r="A137">
        <v>112</v>
      </c>
      <c r="B137" s="19"/>
      <c r="C137" s="19"/>
      <c r="D137" s="273"/>
      <c r="E137" s="273"/>
      <c r="H137" s="19"/>
      <c r="I137" s="19"/>
      <c r="N137" s="19"/>
      <c r="O137" s="19"/>
      <c r="P137" s="75"/>
      <c r="Q137" s="75"/>
      <c r="R137" s="75"/>
      <c r="S137" s="75"/>
      <c r="T137" s="75"/>
      <c r="U137" s="75"/>
      <c r="V137" s="75"/>
      <c r="W137" s="75"/>
      <c r="X137" s="75"/>
      <c r="Y137" s="75"/>
      <c r="Z137" s="75"/>
      <c r="AA137" s="75"/>
      <c r="AB137" s="75"/>
      <c r="AC137" s="19"/>
      <c r="AD137" s="19"/>
      <c r="AE137" s="113"/>
      <c r="AH137" s="53"/>
      <c r="AI137" s="53"/>
      <c r="AJ137" s="19"/>
      <c r="AK137" s="19"/>
      <c r="AL137" s="19"/>
      <c r="AM137" s="19"/>
      <c r="AN137" s="19"/>
      <c r="AO137" s="19"/>
      <c r="AP137" s="19"/>
      <c r="AQ137" s="45"/>
      <c r="AR137" s="45"/>
      <c r="AS137" s="45"/>
      <c r="AT137" s="45"/>
      <c r="AU137" s="45"/>
      <c r="AV137" s="19"/>
      <c r="AW137" s="19"/>
      <c r="AX137" s="19"/>
      <c r="AY137" s="19"/>
      <c r="AZ137" s="19"/>
      <c r="BA137" s="19"/>
      <c r="BB137" s="19"/>
      <c r="BC137" s="19"/>
      <c r="BD137" s="19"/>
      <c r="BE137" s="19"/>
      <c r="BF137" s="19"/>
      <c r="BG137" s="19"/>
      <c r="BH137" s="19"/>
      <c r="BI137" s="19"/>
      <c r="BJ137" s="19"/>
      <c r="BK137" s="19"/>
      <c r="BL137" s="19"/>
      <c r="BM137" s="19"/>
      <c r="BN137" s="19"/>
      <c r="BO137" s="19"/>
      <c r="BP137" s="19"/>
      <c r="BQ137" s="19"/>
      <c r="BR137" s="19"/>
      <c r="BS137" s="19"/>
      <c r="BT137" s="19"/>
      <c r="BU137" s="19"/>
      <c r="BV137" s="20"/>
      <c r="BW137" s="19"/>
      <c r="BX137" s="89"/>
      <c r="BY137" s="44"/>
      <c r="BZ137" s="19"/>
      <c r="CA137" s="19"/>
      <c r="CB137" s="19"/>
      <c r="CC137" s="19"/>
      <c r="CD137" s="19"/>
      <c r="CF137" s="19"/>
      <c r="CG137" s="19"/>
      <c r="CH137" s="273"/>
      <c r="CI137" s="74"/>
      <c r="CJ137" s="80"/>
      <c r="CK137" s="112"/>
      <c r="CL137" s="74"/>
      <c r="CM137" s="80"/>
      <c r="CO137" s="74"/>
      <c r="CP137"/>
      <c r="DA137" s="104"/>
      <c r="DB137"/>
      <c r="DF137" s="104"/>
      <c r="DG137"/>
      <c r="DK137" s="104"/>
      <c r="DL137"/>
      <c r="EF137" s="104"/>
      <c r="EG137"/>
      <c r="EK137" s="104"/>
      <c r="EL137"/>
      <c r="EP137" s="104"/>
      <c r="EQ137"/>
      <c r="FQ137" s="273"/>
      <c r="FZ137" s="304"/>
      <c r="GC137" s="273"/>
      <c r="GL137" s="305"/>
      <c r="GM137" s="304"/>
      <c r="GP137" s="304"/>
      <c r="GQ137" s="273"/>
      <c r="GZ137" s="304"/>
      <c r="HC137" s="273"/>
      <c r="HL137" s="305"/>
      <c r="HM137" s="304"/>
      <c r="HN137" s="147"/>
      <c r="HO137" s="147"/>
      <c r="HP137" s="273"/>
      <c r="HR137" s="304"/>
      <c r="HZ137" s="304"/>
      <c r="IC137" s="273"/>
      <c r="IL137" s="305"/>
      <c r="IM137" s="304"/>
      <c r="IP137" s="304"/>
      <c r="IQ137" s="273"/>
      <c r="IZ137" s="304"/>
      <c r="JC137" s="273"/>
      <c r="JL137" s="5"/>
      <c r="JQ137" s="117"/>
      <c r="JR137"/>
      <c r="JS137" s="271"/>
      <c r="KI137"/>
      <c r="KP137"/>
    </row>
    <row r="138" spans="1:302">
      <c r="A138">
        <v>113</v>
      </c>
      <c r="B138" s="19"/>
      <c r="C138" s="19"/>
      <c r="D138" s="273"/>
      <c r="E138" s="273"/>
      <c r="H138" s="19"/>
      <c r="I138" s="19"/>
      <c r="N138" s="19"/>
      <c r="O138" s="19"/>
      <c r="P138" s="75"/>
      <c r="Q138" s="75"/>
      <c r="R138" s="75"/>
      <c r="S138" s="75"/>
      <c r="T138" s="75"/>
      <c r="U138" s="75"/>
      <c r="V138" s="75"/>
      <c r="W138" s="75"/>
      <c r="X138" s="75"/>
      <c r="Y138" s="75"/>
      <c r="Z138" s="75"/>
      <c r="AA138" s="75"/>
      <c r="AB138" s="75"/>
      <c r="AC138" s="19"/>
      <c r="AD138" s="19"/>
      <c r="AE138" s="113"/>
      <c r="AH138" s="53"/>
      <c r="AI138" s="53"/>
      <c r="AJ138" s="19"/>
      <c r="AK138" s="19"/>
      <c r="AL138" s="19"/>
      <c r="AM138" s="19"/>
      <c r="AN138" s="19"/>
      <c r="AO138" s="19"/>
      <c r="AP138" s="19"/>
      <c r="AQ138" s="45"/>
      <c r="AR138" s="45"/>
      <c r="AS138" s="45"/>
      <c r="AT138" s="45"/>
      <c r="AU138" s="45"/>
      <c r="AV138" s="19"/>
      <c r="AW138" s="19"/>
      <c r="AX138" s="19"/>
      <c r="AY138" s="19"/>
      <c r="AZ138" s="19"/>
      <c r="BA138" s="19"/>
      <c r="BB138" s="19"/>
      <c r="BC138" s="19"/>
      <c r="BD138" s="19"/>
      <c r="BE138" s="19"/>
      <c r="BF138" s="19"/>
      <c r="BG138" s="19"/>
      <c r="BH138" s="19"/>
      <c r="BI138" s="19"/>
      <c r="BJ138" s="19"/>
      <c r="BK138" s="19"/>
      <c r="BL138" s="19"/>
      <c r="BM138" s="19"/>
      <c r="BN138" s="19"/>
      <c r="BO138" s="19"/>
      <c r="BP138" s="19"/>
      <c r="BQ138" s="19"/>
      <c r="BR138" s="19"/>
      <c r="BS138" s="19"/>
      <c r="BT138" s="19"/>
      <c r="BU138" s="19"/>
      <c r="BV138" s="20"/>
      <c r="BW138" s="19"/>
      <c r="BX138" s="89"/>
      <c r="BY138" s="44"/>
      <c r="BZ138" s="19"/>
      <c r="CA138" s="19"/>
      <c r="CB138" s="19"/>
      <c r="CC138" s="19"/>
      <c r="CD138" s="19"/>
      <c r="CF138" s="19"/>
      <c r="CG138" s="19"/>
      <c r="CH138" s="273"/>
      <c r="CI138" s="74"/>
      <c r="CJ138" s="80"/>
      <c r="CK138" s="112"/>
      <c r="CL138" s="74"/>
      <c r="CM138" s="80"/>
      <c r="CO138" s="74"/>
      <c r="CP138"/>
      <c r="DA138" s="104"/>
      <c r="DB138"/>
      <c r="DF138" s="104"/>
      <c r="DG138"/>
      <c r="DK138" s="104"/>
      <c r="DL138"/>
      <c r="EF138" s="104"/>
      <c r="EG138"/>
      <c r="EK138" s="104"/>
      <c r="EL138"/>
      <c r="EP138" s="104"/>
      <c r="EQ138"/>
      <c r="FQ138" s="273"/>
      <c r="FZ138" s="304"/>
      <c r="GC138" s="273"/>
      <c r="GL138" s="305"/>
      <c r="GM138" s="304"/>
      <c r="GP138" s="304"/>
      <c r="GQ138" s="273"/>
      <c r="GZ138" s="304"/>
      <c r="HC138" s="273"/>
      <c r="HL138" s="305"/>
      <c r="HM138" s="304"/>
      <c r="HN138" s="147"/>
      <c r="HO138" s="147"/>
      <c r="HP138" s="273"/>
      <c r="HR138" s="304"/>
      <c r="HZ138" s="304"/>
      <c r="IC138" s="273"/>
      <c r="IL138" s="305"/>
      <c r="IM138" s="304"/>
      <c r="IP138" s="304"/>
      <c r="IQ138" s="273"/>
      <c r="IZ138" s="304"/>
      <c r="JC138" s="273"/>
      <c r="JL138" s="5"/>
      <c r="JQ138" s="117"/>
      <c r="JR138"/>
      <c r="JS138" s="271"/>
      <c r="KI138"/>
      <c r="KP138"/>
    </row>
    <row r="139" spans="1:302">
      <c r="A139">
        <v>114</v>
      </c>
      <c r="B139" s="19"/>
      <c r="C139" s="19"/>
      <c r="D139" s="273"/>
      <c r="E139" s="273"/>
      <c r="H139" s="19"/>
      <c r="I139" s="19"/>
      <c r="N139" s="19"/>
      <c r="O139" s="19"/>
      <c r="P139" s="75"/>
      <c r="Q139" s="75"/>
      <c r="R139" s="75"/>
      <c r="S139" s="75"/>
      <c r="T139" s="75"/>
      <c r="U139" s="75"/>
      <c r="V139" s="75"/>
      <c r="W139" s="75"/>
      <c r="X139" s="75"/>
      <c r="Y139" s="75"/>
      <c r="Z139" s="75"/>
      <c r="AA139" s="75"/>
      <c r="AB139" s="75"/>
      <c r="AC139" s="19"/>
      <c r="AD139" s="19"/>
      <c r="AE139" s="113"/>
      <c r="AH139" s="53"/>
      <c r="AI139" s="53"/>
      <c r="AJ139" s="19"/>
      <c r="AK139" s="19"/>
      <c r="AL139" s="19"/>
      <c r="AM139" s="19"/>
      <c r="AN139" s="19"/>
      <c r="AO139" s="19"/>
      <c r="AP139" s="19"/>
      <c r="AQ139" s="45"/>
      <c r="AR139" s="45"/>
      <c r="AS139" s="45"/>
      <c r="AT139" s="45"/>
      <c r="AU139" s="45"/>
      <c r="AV139" s="19"/>
      <c r="AW139" s="19"/>
      <c r="AX139" s="19"/>
      <c r="AY139" s="19"/>
      <c r="AZ139" s="19"/>
      <c r="BA139" s="19"/>
      <c r="BB139" s="19"/>
      <c r="BC139" s="19"/>
      <c r="BD139" s="19"/>
      <c r="BE139" s="19"/>
      <c r="BF139" s="19"/>
      <c r="BG139" s="19"/>
      <c r="BH139" s="19"/>
      <c r="BI139" s="19"/>
      <c r="BJ139" s="19"/>
      <c r="BK139" s="19"/>
      <c r="BL139" s="19"/>
      <c r="BM139" s="19"/>
      <c r="BN139" s="19"/>
      <c r="BO139" s="19"/>
      <c r="BP139" s="19"/>
      <c r="BQ139" s="19"/>
      <c r="BR139" s="19"/>
      <c r="BS139" s="19"/>
      <c r="BT139" s="19"/>
      <c r="BU139" s="19"/>
      <c r="BV139" s="20"/>
      <c r="BW139" s="19"/>
      <c r="BX139" s="89"/>
      <c r="BY139" s="44"/>
      <c r="BZ139" s="19"/>
      <c r="CA139" s="19"/>
      <c r="CB139" s="19"/>
      <c r="CC139" s="19"/>
      <c r="CD139" s="19"/>
      <c r="CF139" s="19"/>
      <c r="CG139" s="19"/>
      <c r="CH139" s="273"/>
      <c r="CI139" s="74"/>
      <c r="CJ139" s="80"/>
      <c r="CK139" s="112"/>
      <c r="CL139" s="74"/>
      <c r="CM139" s="80"/>
      <c r="CO139" s="74"/>
      <c r="CP139"/>
      <c r="DA139" s="104"/>
      <c r="DB139"/>
      <c r="DF139" s="104"/>
      <c r="DG139"/>
      <c r="DK139" s="104"/>
      <c r="DL139"/>
      <c r="EF139" s="104"/>
      <c r="EG139"/>
      <c r="EK139" s="104"/>
      <c r="EL139"/>
      <c r="EP139" s="104"/>
      <c r="EQ139"/>
      <c r="FQ139" s="273"/>
      <c r="FZ139" s="304"/>
      <c r="GC139" s="273"/>
      <c r="GL139" s="305"/>
      <c r="GM139" s="304"/>
      <c r="GP139" s="304"/>
      <c r="GQ139" s="273"/>
      <c r="GZ139" s="304"/>
      <c r="HC139" s="273"/>
      <c r="HL139" s="305"/>
      <c r="HM139" s="304"/>
      <c r="HN139" s="147"/>
      <c r="HO139" s="147"/>
      <c r="HP139" s="273"/>
      <c r="HR139" s="304"/>
      <c r="HZ139" s="304"/>
      <c r="IC139" s="273"/>
      <c r="IL139" s="305"/>
      <c r="IM139" s="304"/>
      <c r="IP139" s="304"/>
      <c r="IQ139" s="273"/>
      <c r="IZ139" s="304"/>
      <c r="JC139" s="273"/>
      <c r="JL139" s="5"/>
      <c r="JQ139" s="117"/>
      <c r="JR139"/>
      <c r="JS139" s="271"/>
      <c r="KI139"/>
      <c r="KP139"/>
    </row>
    <row r="140" spans="1:302">
      <c r="A140">
        <v>115</v>
      </c>
      <c r="B140" s="19"/>
      <c r="C140" s="19"/>
      <c r="D140" s="273"/>
      <c r="E140" s="273"/>
      <c r="H140" s="19"/>
      <c r="I140" s="19"/>
      <c r="N140" s="19"/>
      <c r="O140" s="19"/>
      <c r="P140" s="75"/>
      <c r="Q140" s="75"/>
      <c r="R140" s="75"/>
      <c r="S140" s="75"/>
      <c r="T140" s="75"/>
      <c r="U140" s="75"/>
      <c r="V140" s="75"/>
      <c r="W140" s="75"/>
      <c r="X140" s="75"/>
      <c r="Y140" s="75"/>
      <c r="Z140" s="75"/>
      <c r="AA140" s="75"/>
      <c r="AB140" s="75"/>
      <c r="AC140" s="19"/>
      <c r="AD140" s="19"/>
      <c r="AE140" s="113"/>
      <c r="AH140" s="53"/>
      <c r="AI140" s="53"/>
      <c r="AJ140" s="19"/>
      <c r="AK140" s="19"/>
      <c r="AL140" s="19"/>
      <c r="AM140" s="19"/>
      <c r="AN140" s="19"/>
      <c r="AO140" s="19"/>
      <c r="AP140" s="19"/>
      <c r="AQ140" s="45"/>
      <c r="AR140" s="45"/>
      <c r="AS140" s="45"/>
      <c r="AT140" s="45"/>
      <c r="AU140" s="45"/>
      <c r="AV140" s="19"/>
      <c r="AW140" s="19"/>
      <c r="AX140" s="19"/>
      <c r="AY140" s="19"/>
      <c r="AZ140" s="19"/>
      <c r="BA140" s="19"/>
      <c r="BB140" s="19"/>
      <c r="BC140" s="19"/>
      <c r="BD140" s="19"/>
      <c r="BE140" s="19"/>
      <c r="BF140" s="19"/>
      <c r="BG140" s="19"/>
      <c r="BH140" s="19"/>
      <c r="BI140" s="19"/>
      <c r="BJ140" s="19"/>
      <c r="BK140" s="19"/>
      <c r="BL140" s="19"/>
      <c r="BM140" s="19"/>
      <c r="BN140" s="19"/>
      <c r="BO140" s="19"/>
      <c r="BP140" s="19"/>
      <c r="BQ140" s="19"/>
      <c r="BR140" s="19"/>
      <c r="BS140" s="19"/>
      <c r="BT140" s="19"/>
      <c r="BU140" s="19"/>
      <c r="BV140" s="20"/>
      <c r="BW140" s="19"/>
      <c r="BX140" s="89"/>
      <c r="BY140" s="44"/>
      <c r="BZ140" s="19"/>
      <c r="CA140" s="19"/>
      <c r="CB140" s="19"/>
      <c r="CC140" s="19"/>
      <c r="CD140" s="19"/>
      <c r="CF140" s="19"/>
      <c r="CG140" s="19"/>
      <c r="CH140" s="273"/>
      <c r="CI140" s="74"/>
      <c r="CJ140" s="80"/>
      <c r="CK140" s="112"/>
      <c r="CL140" s="74"/>
      <c r="CM140" s="80"/>
      <c r="CO140" s="74"/>
      <c r="CP140"/>
      <c r="DA140" s="104"/>
      <c r="DB140"/>
      <c r="DF140" s="104"/>
      <c r="DG140"/>
      <c r="DK140" s="104"/>
      <c r="DL140"/>
      <c r="EF140" s="104"/>
      <c r="EG140"/>
      <c r="EK140" s="104"/>
      <c r="EL140"/>
      <c r="EP140" s="104"/>
      <c r="EQ140"/>
      <c r="FQ140" s="273"/>
      <c r="FZ140" s="304"/>
      <c r="GC140" s="273"/>
      <c r="GL140" s="305"/>
      <c r="GM140" s="304"/>
      <c r="GP140" s="304"/>
      <c r="GQ140" s="273"/>
      <c r="GZ140" s="304"/>
      <c r="HC140" s="273"/>
      <c r="HL140" s="305"/>
      <c r="HM140" s="304"/>
      <c r="HN140" s="147"/>
      <c r="HO140" s="147"/>
      <c r="HP140" s="273"/>
      <c r="HR140" s="304"/>
      <c r="HZ140" s="304"/>
      <c r="IC140" s="273"/>
      <c r="IL140" s="305"/>
      <c r="IM140" s="304"/>
      <c r="IP140" s="304"/>
      <c r="IQ140" s="273"/>
      <c r="IZ140" s="304"/>
      <c r="JC140" s="273"/>
      <c r="JL140" s="5"/>
      <c r="JQ140" s="117"/>
      <c r="JR140"/>
      <c r="JS140" s="271"/>
      <c r="KI140"/>
      <c r="KP140"/>
    </row>
    <row r="141" spans="1:302">
      <c r="A141">
        <v>116</v>
      </c>
      <c r="B141" s="19"/>
      <c r="C141" s="19"/>
      <c r="D141" s="273"/>
      <c r="E141" s="273"/>
      <c r="H141" s="19"/>
      <c r="I141" s="19"/>
      <c r="N141" s="19"/>
      <c r="O141" s="19"/>
      <c r="P141" s="75"/>
      <c r="Q141" s="75"/>
      <c r="R141" s="75"/>
      <c r="S141" s="75"/>
      <c r="T141" s="75"/>
      <c r="U141" s="75"/>
      <c r="V141" s="75"/>
      <c r="W141" s="75"/>
      <c r="X141" s="75"/>
      <c r="Y141" s="75"/>
      <c r="Z141" s="75"/>
      <c r="AA141" s="75"/>
      <c r="AB141" s="75"/>
      <c r="AC141" s="19"/>
      <c r="AD141" s="19"/>
      <c r="AE141" s="113"/>
      <c r="AH141" s="53"/>
      <c r="AI141" s="53"/>
      <c r="AJ141" s="19"/>
      <c r="AK141" s="19"/>
      <c r="AL141" s="19"/>
      <c r="AM141" s="19"/>
      <c r="AN141" s="19"/>
      <c r="AO141" s="19"/>
      <c r="AP141" s="19"/>
      <c r="AQ141" s="45"/>
      <c r="AR141" s="45"/>
      <c r="AS141" s="45"/>
      <c r="AT141" s="45"/>
      <c r="AU141" s="45"/>
      <c r="AV141" s="19"/>
      <c r="AW141" s="19"/>
      <c r="AX141" s="19"/>
      <c r="AY141" s="19"/>
      <c r="AZ141" s="19"/>
      <c r="BA141" s="19"/>
      <c r="BB141" s="19"/>
      <c r="BC141" s="19"/>
      <c r="BD141" s="19"/>
      <c r="BE141" s="19"/>
      <c r="BF141" s="19"/>
      <c r="BG141" s="19"/>
      <c r="BH141" s="19"/>
      <c r="BI141" s="19"/>
      <c r="BJ141" s="19"/>
      <c r="BK141" s="19"/>
      <c r="BL141" s="19"/>
      <c r="BM141" s="19"/>
      <c r="BN141" s="19"/>
      <c r="BO141" s="19"/>
      <c r="BP141" s="19"/>
      <c r="BQ141" s="19"/>
      <c r="BR141" s="19"/>
      <c r="BS141" s="19"/>
      <c r="BT141" s="19"/>
      <c r="BU141" s="19"/>
      <c r="BV141" s="20"/>
      <c r="BW141" s="19"/>
      <c r="BX141" s="89"/>
      <c r="BY141" s="44"/>
      <c r="BZ141" s="19"/>
      <c r="CA141" s="19"/>
      <c r="CB141" s="19"/>
      <c r="CC141" s="19"/>
      <c r="CD141" s="19"/>
      <c r="CF141" s="19"/>
      <c r="CG141" s="19"/>
      <c r="CH141" s="273"/>
      <c r="CI141" s="74"/>
      <c r="CJ141" s="80"/>
      <c r="CK141" s="112"/>
      <c r="CL141" s="74"/>
      <c r="CM141" s="80"/>
      <c r="CO141" s="74"/>
      <c r="CP141"/>
      <c r="DA141" s="104"/>
      <c r="DB141"/>
      <c r="DF141" s="104"/>
      <c r="DG141"/>
      <c r="DK141" s="104"/>
      <c r="DL141"/>
      <c r="EF141" s="104"/>
      <c r="EG141"/>
      <c r="EK141" s="104"/>
      <c r="EL141"/>
      <c r="EP141" s="104"/>
      <c r="EQ141"/>
      <c r="FQ141" s="273"/>
      <c r="FZ141" s="304"/>
      <c r="GC141" s="273"/>
      <c r="GL141" s="305"/>
      <c r="GM141" s="304"/>
      <c r="GP141" s="304"/>
      <c r="GQ141" s="273"/>
      <c r="GZ141" s="304"/>
      <c r="HC141" s="273"/>
      <c r="HL141" s="305"/>
      <c r="HM141" s="304"/>
      <c r="HN141" s="147"/>
      <c r="HO141" s="147"/>
      <c r="HP141" s="273"/>
      <c r="HR141" s="304"/>
      <c r="HZ141" s="304"/>
      <c r="IC141" s="273"/>
      <c r="IL141" s="305"/>
      <c r="IM141" s="304"/>
      <c r="IP141" s="304"/>
      <c r="IQ141" s="273"/>
      <c r="IZ141" s="304"/>
      <c r="JC141" s="273"/>
      <c r="JL141" s="5"/>
      <c r="JQ141" s="117"/>
      <c r="JR141"/>
      <c r="JS141" s="271"/>
      <c r="KI141"/>
      <c r="KP141"/>
    </row>
    <row r="142" spans="1:302">
      <c r="A142">
        <v>117</v>
      </c>
      <c r="B142" s="19"/>
      <c r="C142" s="19"/>
      <c r="D142" s="273"/>
      <c r="E142" s="273"/>
      <c r="H142" s="19"/>
      <c r="I142" s="19"/>
      <c r="N142" s="19"/>
      <c r="O142" s="19"/>
      <c r="P142" s="75"/>
      <c r="Q142" s="75"/>
      <c r="R142" s="75"/>
      <c r="S142" s="75"/>
      <c r="T142" s="75"/>
      <c r="U142" s="75"/>
      <c r="V142" s="75"/>
      <c r="W142" s="75"/>
      <c r="X142" s="75"/>
      <c r="Y142" s="75"/>
      <c r="Z142" s="75"/>
      <c r="AA142" s="75"/>
      <c r="AB142" s="75"/>
      <c r="AC142" s="19"/>
      <c r="AD142" s="19"/>
      <c r="AE142" s="113"/>
      <c r="AH142" s="53"/>
      <c r="AI142" s="53"/>
      <c r="AJ142" s="19"/>
      <c r="AK142" s="19"/>
      <c r="AL142" s="19"/>
      <c r="AM142" s="19"/>
      <c r="AN142" s="19"/>
      <c r="AO142" s="19"/>
      <c r="AP142" s="19"/>
      <c r="AQ142" s="45"/>
      <c r="AR142" s="45"/>
      <c r="AS142" s="45"/>
      <c r="AT142" s="45"/>
      <c r="AU142" s="45"/>
      <c r="AV142" s="19"/>
      <c r="AW142" s="19"/>
      <c r="AX142" s="19"/>
      <c r="AY142" s="19"/>
      <c r="AZ142" s="19"/>
      <c r="BA142" s="19"/>
      <c r="BB142" s="19"/>
      <c r="BC142" s="19"/>
      <c r="BD142" s="19"/>
      <c r="BE142" s="19"/>
      <c r="BF142" s="19"/>
      <c r="BG142" s="19"/>
      <c r="BH142" s="19"/>
      <c r="BI142" s="19"/>
      <c r="BJ142" s="19"/>
      <c r="BK142" s="19"/>
      <c r="BL142" s="19"/>
      <c r="BM142" s="19"/>
      <c r="BN142" s="19"/>
      <c r="BO142" s="19"/>
      <c r="BP142" s="19"/>
      <c r="BQ142" s="19"/>
      <c r="BR142" s="19"/>
      <c r="BS142" s="19"/>
      <c r="BT142" s="19"/>
      <c r="BU142" s="19"/>
      <c r="BV142" s="20"/>
      <c r="BW142" s="19"/>
      <c r="BX142" s="89"/>
      <c r="BY142" s="44"/>
      <c r="BZ142" s="19"/>
      <c r="CA142" s="19"/>
      <c r="CB142" s="19"/>
      <c r="CC142" s="19"/>
      <c r="CD142" s="19"/>
      <c r="CF142" s="19"/>
      <c r="CG142" s="19"/>
      <c r="CH142" s="273"/>
      <c r="CI142" s="74"/>
      <c r="CJ142" s="80"/>
      <c r="CK142" s="112"/>
      <c r="CL142" s="74"/>
      <c r="CM142" s="80"/>
      <c r="CO142" s="74"/>
      <c r="CP142"/>
      <c r="DA142" s="104"/>
      <c r="DB142"/>
      <c r="DF142" s="104"/>
      <c r="DG142"/>
      <c r="DK142" s="104"/>
      <c r="DL142"/>
      <c r="EF142" s="104"/>
      <c r="EG142"/>
      <c r="EK142" s="104"/>
      <c r="EL142"/>
      <c r="EP142" s="104"/>
      <c r="EQ142"/>
      <c r="FQ142" s="273"/>
      <c r="FZ142" s="304"/>
      <c r="GC142" s="273"/>
      <c r="GL142" s="305"/>
      <c r="GM142" s="304"/>
      <c r="GP142" s="304"/>
      <c r="GQ142" s="273"/>
      <c r="GZ142" s="304"/>
      <c r="HC142" s="273"/>
      <c r="HL142" s="305"/>
      <c r="HM142" s="304"/>
      <c r="HN142" s="147"/>
      <c r="HO142" s="147"/>
      <c r="HP142" s="273"/>
      <c r="HR142" s="304"/>
      <c r="HZ142" s="304"/>
      <c r="IC142" s="273"/>
      <c r="IL142" s="305"/>
      <c r="IM142" s="304"/>
      <c r="IP142" s="304"/>
      <c r="IQ142" s="273"/>
      <c r="IZ142" s="304"/>
      <c r="JC142" s="273"/>
      <c r="JL142" s="5"/>
      <c r="JQ142" s="117"/>
      <c r="JR142"/>
      <c r="JS142" s="271"/>
      <c r="KI142"/>
      <c r="KP142"/>
    </row>
    <row r="143" spans="1:302">
      <c r="A143">
        <v>118</v>
      </c>
      <c r="B143" s="19"/>
      <c r="C143" s="19"/>
      <c r="D143" s="273"/>
      <c r="E143" s="273"/>
      <c r="H143" s="19"/>
      <c r="I143" s="19"/>
      <c r="N143" s="19"/>
      <c r="O143" s="19"/>
      <c r="P143" s="75"/>
      <c r="Q143" s="75"/>
      <c r="R143" s="75"/>
      <c r="S143" s="75"/>
      <c r="T143" s="75"/>
      <c r="U143" s="75"/>
      <c r="V143" s="75"/>
      <c r="W143" s="75"/>
      <c r="X143" s="75"/>
      <c r="Y143" s="75"/>
      <c r="Z143" s="75"/>
      <c r="AA143" s="75"/>
      <c r="AB143" s="75"/>
      <c r="AC143" s="19"/>
      <c r="AD143" s="19"/>
      <c r="AE143" s="113"/>
      <c r="AH143" s="53"/>
      <c r="AI143" s="53"/>
      <c r="AJ143" s="19"/>
      <c r="AK143" s="19"/>
      <c r="AL143" s="19"/>
      <c r="AM143" s="19"/>
      <c r="AN143" s="19"/>
      <c r="AO143" s="19"/>
      <c r="AP143" s="19"/>
      <c r="AQ143" s="45"/>
      <c r="AR143" s="45"/>
      <c r="AS143" s="45"/>
      <c r="AT143" s="45"/>
      <c r="AU143" s="45"/>
      <c r="AV143" s="19"/>
      <c r="AW143" s="19"/>
      <c r="AX143" s="19"/>
      <c r="AY143" s="19"/>
      <c r="AZ143" s="19"/>
      <c r="BA143" s="19"/>
      <c r="BB143" s="19"/>
      <c r="BC143" s="19"/>
      <c r="BD143" s="19"/>
      <c r="BE143" s="19"/>
      <c r="BF143" s="19"/>
      <c r="BG143" s="19"/>
      <c r="BH143" s="19"/>
      <c r="BI143" s="19"/>
      <c r="BJ143" s="19"/>
      <c r="BK143" s="19"/>
      <c r="BL143" s="19"/>
      <c r="BM143" s="19"/>
      <c r="BN143" s="19"/>
      <c r="BO143" s="19"/>
      <c r="BP143" s="19"/>
      <c r="BQ143" s="19"/>
      <c r="BR143" s="19"/>
      <c r="BS143" s="19"/>
      <c r="BT143" s="19"/>
      <c r="BU143" s="19"/>
      <c r="BV143" s="20"/>
      <c r="BW143" s="19"/>
      <c r="BX143" s="89"/>
      <c r="BY143" s="44"/>
      <c r="BZ143" s="19"/>
      <c r="CA143" s="19"/>
      <c r="CB143" s="19"/>
      <c r="CC143" s="19"/>
      <c r="CD143" s="19"/>
      <c r="CF143" s="19"/>
      <c r="CG143" s="19"/>
      <c r="CH143" s="273"/>
      <c r="CI143" s="74"/>
      <c r="CJ143" s="80"/>
      <c r="CK143" s="112"/>
      <c r="CL143" s="74"/>
      <c r="CM143" s="80"/>
      <c r="CO143" s="74"/>
      <c r="CP143"/>
      <c r="DA143" s="104"/>
      <c r="DB143"/>
      <c r="DF143" s="104"/>
      <c r="DG143"/>
      <c r="DK143" s="104"/>
      <c r="DL143"/>
      <c r="EF143" s="104"/>
      <c r="EG143"/>
      <c r="EK143" s="104"/>
      <c r="EL143"/>
      <c r="EP143" s="104"/>
      <c r="EQ143"/>
      <c r="FQ143" s="273"/>
      <c r="FZ143" s="304"/>
      <c r="GC143" s="273"/>
      <c r="GL143" s="305"/>
      <c r="GM143" s="304"/>
      <c r="GP143" s="304"/>
      <c r="GQ143" s="273"/>
      <c r="GZ143" s="304"/>
      <c r="HC143" s="273"/>
      <c r="HL143" s="305"/>
      <c r="HM143" s="304"/>
      <c r="HN143" s="147"/>
      <c r="HO143" s="147"/>
      <c r="HP143" s="273"/>
      <c r="HR143" s="304"/>
      <c r="HZ143" s="304"/>
      <c r="IC143" s="273"/>
      <c r="IL143" s="305"/>
      <c r="IM143" s="304"/>
      <c r="IP143" s="304"/>
      <c r="IQ143" s="273"/>
      <c r="IZ143" s="304"/>
      <c r="JC143" s="273"/>
      <c r="JL143" s="5"/>
      <c r="JQ143" s="117"/>
      <c r="JR143"/>
      <c r="JS143" s="271"/>
      <c r="KI143"/>
      <c r="KP143"/>
    </row>
    <row r="144" spans="1:302">
      <c r="A144">
        <v>119</v>
      </c>
      <c r="B144" s="19"/>
      <c r="C144" s="19"/>
      <c r="D144" s="273"/>
      <c r="E144" s="273"/>
      <c r="H144" s="19"/>
      <c r="I144" s="19"/>
      <c r="N144" s="19"/>
      <c r="O144" s="19"/>
      <c r="P144" s="75"/>
      <c r="Q144" s="75"/>
      <c r="R144" s="75"/>
      <c r="S144" s="75"/>
      <c r="T144" s="75"/>
      <c r="U144" s="75"/>
      <c r="V144" s="75"/>
      <c r="W144" s="75"/>
      <c r="X144" s="75"/>
      <c r="Y144" s="75"/>
      <c r="Z144" s="75"/>
      <c r="AA144" s="75"/>
      <c r="AB144" s="75"/>
      <c r="AC144" s="19"/>
      <c r="AD144" s="19"/>
      <c r="AE144" s="113"/>
      <c r="AH144" s="53"/>
      <c r="AI144" s="53"/>
      <c r="AJ144" s="19"/>
      <c r="AK144" s="19"/>
      <c r="AL144" s="19"/>
      <c r="AM144" s="19"/>
      <c r="AN144" s="19"/>
      <c r="AO144" s="19"/>
      <c r="AP144" s="19"/>
      <c r="AQ144" s="45"/>
      <c r="AR144" s="45"/>
      <c r="AS144" s="45"/>
      <c r="AT144" s="45"/>
      <c r="AU144" s="45"/>
      <c r="AV144" s="19"/>
      <c r="AW144" s="19"/>
      <c r="AX144" s="19"/>
      <c r="AY144" s="19"/>
      <c r="AZ144" s="19"/>
      <c r="BA144" s="19"/>
      <c r="BB144" s="19"/>
      <c r="BC144" s="19"/>
      <c r="BD144" s="19"/>
      <c r="BE144" s="19"/>
      <c r="BF144" s="19"/>
      <c r="BG144" s="19"/>
      <c r="BH144" s="19"/>
      <c r="BI144" s="19"/>
      <c r="BJ144" s="19"/>
      <c r="BK144" s="19"/>
      <c r="BL144" s="19"/>
      <c r="BM144" s="19"/>
      <c r="BN144" s="19"/>
      <c r="BO144" s="19"/>
      <c r="BP144" s="19"/>
      <c r="BQ144" s="19"/>
      <c r="BR144" s="19"/>
      <c r="BS144" s="19"/>
      <c r="BT144" s="19"/>
      <c r="BU144" s="19"/>
      <c r="BV144" s="20"/>
      <c r="BW144" s="19"/>
      <c r="BX144" s="89"/>
      <c r="BY144" s="44"/>
      <c r="BZ144" s="19"/>
      <c r="CA144" s="19"/>
      <c r="CB144" s="19"/>
      <c r="CC144" s="19"/>
      <c r="CD144" s="19"/>
      <c r="CF144" s="19"/>
      <c r="CG144" s="19"/>
      <c r="CH144" s="273"/>
      <c r="CI144" s="74"/>
      <c r="CJ144" s="80"/>
      <c r="CK144" s="112"/>
      <c r="CL144" s="74"/>
      <c r="CM144" s="80"/>
      <c r="CO144" s="74"/>
      <c r="CP144"/>
      <c r="DA144" s="104"/>
      <c r="DB144"/>
      <c r="DF144" s="104"/>
      <c r="DG144"/>
      <c r="DK144" s="104"/>
      <c r="DL144"/>
      <c r="EF144" s="104"/>
      <c r="EG144"/>
      <c r="EK144" s="104"/>
      <c r="EL144"/>
      <c r="EP144" s="104"/>
      <c r="EQ144"/>
      <c r="FQ144" s="273"/>
      <c r="FZ144" s="304"/>
      <c r="GC144" s="273"/>
      <c r="GL144" s="305"/>
      <c r="GM144" s="304"/>
      <c r="GP144" s="304"/>
      <c r="GQ144" s="273"/>
      <c r="GZ144" s="304"/>
      <c r="HC144" s="273"/>
      <c r="HL144" s="305"/>
      <c r="HM144" s="304"/>
      <c r="HN144" s="147"/>
      <c r="HO144" s="147"/>
      <c r="HP144" s="273"/>
      <c r="HR144" s="304"/>
      <c r="HZ144" s="304"/>
      <c r="IC144" s="273"/>
      <c r="IL144" s="305"/>
      <c r="IM144" s="304"/>
      <c r="IP144" s="304"/>
      <c r="IQ144" s="273"/>
      <c r="IZ144" s="304"/>
      <c r="JC144" s="273"/>
      <c r="JL144" s="5"/>
      <c r="JQ144" s="117"/>
      <c r="JR144"/>
      <c r="JS144" s="271"/>
      <c r="KI144"/>
      <c r="KP144"/>
    </row>
    <row r="145" spans="1:302">
      <c r="A145">
        <v>120</v>
      </c>
      <c r="B145" s="19"/>
      <c r="C145" s="19"/>
      <c r="D145" s="273"/>
      <c r="E145" s="273"/>
      <c r="H145" s="19"/>
      <c r="I145" s="19"/>
      <c r="N145" s="19"/>
      <c r="O145" s="19"/>
      <c r="P145" s="75"/>
      <c r="Q145" s="75"/>
      <c r="R145" s="75"/>
      <c r="S145" s="75"/>
      <c r="T145" s="75"/>
      <c r="U145" s="75"/>
      <c r="V145" s="75"/>
      <c r="W145" s="75"/>
      <c r="X145" s="75"/>
      <c r="Y145" s="75"/>
      <c r="Z145" s="75"/>
      <c r="AA145" s="75"/>
      <c r="AB145" s="75"/>
      <c r="AC145" s="19"/>
      <c r="AD145" s="19"/>
      <c r="AE145" s="113"/>
      <c r="AH145" s="53"/>
      <c r="AI145" s="53"/>
      <c r="AJ145" s="19"/>
      <c r="AK145" s="19"/>
      <c r="AL145" s="19"/>
      <c r="AM145" s="19"/>
      <c r="AN145" s="19"/>
      <c r="AO145" s="19"/>
      <c r="AP145" s="19"/>
      <c r="AQ145" s="45"/>
      <c r="AR145" s="45"/>
      <c r="AS145" s="45"/>
      <c r="AT145" s="45"/>
      <c r="AU145" s="45"/>
      <c r="AV145" s="19"/>
      <c r="AW145" s="19"/>
      <c r="AX145" s="19"/>
      <c r="AY145" s="19"/>
      <c r="AZ145" s="19"/>
      <c r="BA145" s="19"/>
      <c r="BB145" s="19"/>
      <c r="BC145" s="19"/>
      <c r="BD145" s="19"/>
      <c r="BE145" s="19"/>
      <c r="BF145" s="19"/>
      <c r="BG145" s="19"/>
      <c r="BH145" s="19"/>
      <c r="BI145" s="19"/>
      <c r="BJ145" s="19"/>
      <c r="BK145" s="19"/>
      <c r="BL145" s="19"/>
      <c r="BM145" s="19"/>
      <c r="BN145" s="19"/>
      <c r="BO145" s="19"/>
      <c r="BP145" s="19"/>
      <c r="BQ145" s="19"/>
      <c r="BR145" s="19"/>
      <c r="BS145" s="19"/>
      <c r="BT145" s="19"/>
      <c r="BU145" s="19"/>
      <c r="BV145" s="20"/>
      <c r="BW145" s="19"/>
      <c r="BX145" s="89"/>
      <c r="BY145" s="44"/>
      <c r="BZ145" s="19"/>
      <c r="CA145" s="19"/>
      <c r="CB145" s="19"/>
      <c r="CC145" s="19"/>
      <c r="CD145" s="19"/>
      <c r="CF145" s="19"/>
      <c r="CG145" s="19"/>
      <c r="CH145" s="273"/>
      <c r="CI145" s="74"/>
      <c r="CJ145" s="80"/>
      <c r="CK145" s="112"/>
      <c r="CL145" s="74"/>
      <c r="CM145" s="80"/>
      <c r="CO145" s="74"/>
      <c r="CP145"/>
      <c r="DA145" s="104"/>
      <c r="DB145"/>
      <c r="DF145" s="104"/>
      <c r="DG145"/>
      <c r="DK145" s="104"/>
      <c r="DL145"/>
      <c r="EF145" s="104"/>
      <c r="EG145"/>
      <c r="EK145" s="104"/>
      <c r="EL145"/>
      <c r="EP145" s="104"/>
      <c r="EQ145"/>
      <c r="FQ145" s="273"/>
      <c r="FZ145" s="304"/>
      <c r="GC145" s="273"/>
      <c r="GL145" s="305"/>
      <c r="GM145" s="304"/>
      <c r="GP145" s="304"/>
      <c r="GQ145" s="273"/>
      <c r="GZ145" s="304"/>
      <c r="HC145" s="273"/>
      <c r="HL145" s="305"/>
      <c r="HM145" s="304"/>
      <c r="HN145" s="147"/>
      <c r="HO145" s="147"/>
      <c r="HP145" s="273"/>
      <c r="HR145" s="304"/>
      <c r="HZ145" s="304"/>
      <c r="IC145" s="273"/>
      <c r="IL145" s="305"/>
      <c r="IM145" s="304"/>
      <c r="IP145" s="304"/>
      <c r="IQ145" s="273"/>
      <c r="IZ145" s="304"/>
      <c r="JC145" s="273"/>
      <c r="JL145" s="5"/>
      <c r="JQ145" s="117"/>
      <c r="JR145"/>
      <c r="JS145" s="271"/>
      <c r="KI145"/>
      <c r="KP145"/>
    </row>
    <row r="146" spans="1:302">
      <c r="A146">
        <v>121</v>
      </c>
      <c r="B146" s="19"/>
      <c r="C146" s="19"/>
      <c r="D146" s="273"/>
      <c r="E146" s="273"/>
      <c r="H146" s="19"/>
      <c r="I146" s="19"/>
      <c r="N146" s="19"/>
      <c r="O146" s="19"/>
      <c r="P146" s="75"/>
      <c r="Q146" s="75"/>
      <c r="R146" s="75"/>
      <c r="S146" s="75"/>
      <c r="T146" s="75"/>
      <c r="U146" s="75"/>
      <c r="V146" s="75"/>
      <c r="W146" s="75"/>
      <c r="X146" s="75"/>
      <c r="Y146" s="75"/>
      <c r="Z146" s="75"/>
      <c r="AA146" s="75"/>
      <c r="AB146" s="75"/>
      <c r="AC146" s="19"/>
      <c r="AD146" s="19"/>
      <c r="AE146" s="113"/>
      <c r="AH146" s="53"/>
      <c r="AI146" s="53"/>
      <c r="AJ146" s="19"/>
      <c r="AK146" s="19"/>
      <c r="AL146" s="19"/>
      <c r="AM146" s="19"/>
      <c r="AN146" s="19"/>
      <c r="AO146" s="19"/>
      <c r="AP146" s="19"/>
      <c r="AQ146" s="45"/>
      <c r="AR146" s="45"/>
      <c r="AS146" s="45"/>
      <c r="AT146" s="45"/>
      <c r="AU146" s="45"/>
      <c r="AV146" s="19"/>
      <c r="AW146" s="19"/>
      <c r="AX146" s="19"/>
      <c r="AY146" s="19"/>
      <c r="AZ146" s="19"/>
      <c r="BA146" s="19"/>
      <c r="BB146" s="19"/>
      <c r="BC146" s="19"/>
      <c r="BD146" s="19"/>
      <c r="BE146" s="19"/>
      <c r="BF146" s="19"/>
      <c r="BG146" s="19"/>
      <c r="BH146" s="19"/>
      <c r="BI146" s="19"/>
      <c r="BJ146" s="19"/>
      <c r="BK146" s="19"/>
      <c r="BL146" s="19"/>
      <c r="BM146" s="19"/>
      <c r="BN146" s="19"/>
      <c r="BO146" s="19"/>
      <c r="BP146" s="19"/>
      <c r="BQ146" s="19"/>
      <c r="BR146" s="19"/>
      <c r="BS146" s="19"/>
      <c r="BT146" s="19"/>
      <c r="BU146" s="19"/>
      <c r="BV146" s="20"/>
      <c r="BW146" s="19"/>
      <c r="BX146" s="89"/>
      <c r="BY146" s="44"/>
      <c r="BZ146" s="19"/>
      <c r="CA146" s="19"/>
      <c r="CB146" s="19"/>
      <c r="CC146" s="19"/>
      <c r="CD146" s="19"/>
      <c r="CF146" s="19"/>
      <c r="CG146" s="19"/>
      <c r="CH146" s="273"/>
      <c r="CI146" s="74"/>
      <c r="CJ146" s="80"/>
      <c r="CK146" s="112"/>
      <c r="CL146" s="74"/>
      <c r="CM146" s="80"/>
      <c r="CO146" s="74"/>
      <c r="CP146"/>
      <c r="DA146" s="104"/>
      <c r="DB146"/>
      <c r="DF146" s="104"/>
      <c r="DG146"/>
      <c r="DK146" s="104"/>
      <c r="DL146"/>
      <c r="EF146" s="104"/>
      <c r="EG146"/>
      <c r="EK146" s="104"/>
      <c r="EL146"/>
      <c r="EP146" s="104"/>
      <c r="EQ146"/>
      <c r="FQ146" s="273"/>
      <c r="FZ146" s="304"/>
      <c r="GC146" s="273"/>
      <c r="GL146" s="305"/>
      <c r="GM146" s="304"/>
      <c r="GP146" s="304"/>
      <c r="GQ146" s="273"/>
      <c r="GZ146" s="304"/>
      <c r="HC146" s="273"/>
      <c r="HL146" s="305"/>
      <c r="HM146" s="304"/>
      <c r="HN146" s="147"/>
      <c r="HO146" s="147"/>
      <c r="HP146" s="273"/>
      <c r="HR146" s="304"/>
      <c r="HZ146" s="304"/>
      <c r="IC146" s="273"/>
      <c r="IL146" s="305"/>
      <c r="IM146" s="304"/>
      <c r="IP146" s="304"/>
      <c r="IQ146" s="273"/>
      <c r="IZ146" s="304"/>
      <c r="JC146" s="273"/>
      <c r="JL146" s="5"/>
      <c r="JQ146" s="117"/>
      <c r="JR146"/>
      <c r="JS146" s="271"/>
      <c r="KI146"/>
      <c r="KP146"/>
    </row>
    <row r="147" spans="1:302">
      <c r="A147">
        <v>122</v>
      </c>
      <c r="B147" s="19"/>
      <c r="C147" s="19"/>
      <c r="D147" s="273"/>
      <c r="E147" s="273"/>
      <c r="H147" s="19"/>
      <c r="I147" s="19"/>
      <c r="N147" s="19"/>
      <c r="O147" s="19"/>
      <c r="P147" s="75"/>
      <c r="Q147" s="75"/>
      <c r="R147" s="75"/>
      <c r="S147" s="75"/>
      <c r="T147" s="75"/>
      <c r="U147" s="75"/>
      <c r="V147" s="75"/>
      <c r="W147" s="75"/>
      <c r="X147" s="75"/>
      <c r="Y147" s="75"/>
      <c r="Z147" s="75"/>
      <c r="AA147" s="75"/>
      <c r="AB147" s="75"/>
      <c r="AC147" s="19"/>
      <c r="AD147" s="19"/>
      <c r="AE147" s="113"/>
      <c r="AH147" s="53"/>
      <c r="AI147" s="53"/>
      <c r="AJ147" s="19"/>
      <c r="AK147" s="19"/>
      <c r="AL147" s="19"/>
      <c r="AM147" s="19"/>
      <c r="AN147" s="19"/>
      <c r="AO147" s="19"/>
      <c r="AP147" s="19"/>
      <c r="AQ147" s="45"/>
      <c r="AR147" s="45"/>
      <c r="AS147" s="45"/>
      <c r="AT147" s="45"/>
      <c r="AU147" s="45"/>
      <c r="AV147" s="19"/>
      <c r="AW147" s="19"/>
      <c r="AX147" s="19"/>
      <c r="AY147" s="19"/>
      <c r="AZ147" s="19"/>
      <c r="BA147" s="19"/>
      <c r="BB147" s="19"/>
      <c r="BC147" s="19"/>
      <c r="BD147" s="19"/>
      <c r="BE147" s="19"/>
      <c r="BF147" s="19"/>
      <c r="BG147" s="19"/>
      <c r="BH147" s="19"/>
      <c r="BI147" s="19"/>
      <c r="BJ147" s="19"/>
      <c r="BK147" s="19"/>
      <c r="BL147" s="19"/>
      <c r="BM147" s="19"/>
      <c r="BN147" s="19"/>
      <c r="BO147" s="19"/>
      <c r="BP147" s="19"/>
      <c r="BQ147" s="19"/>
      <c r="BR147" s="19"/>
      <c r="BS147" s="19"/>
      <c r="BT147" s="19"/>
      <c r="BU147" s="19"/>
      <c r="BV147" s="20"/>
      <c r="BW147" s="19"/>
      <c r="BX147" s="89"/>
      <c r="BY147" s="44"/>
      <c r="BZ147" s="19"/>
      <c r="CA147" s="19"/>
      <c r="CB147" s="19"/>
      <c r="CC147" s="19"/>
      <c r="CD147" s="19"/>
      <c r="CF147" s="19"/>
      <c r="CG147" s="19"/>
      <c r="CH147" s="273"/>
      <c r="CI147" s="74"/>
      <c r="CJ147" s="80"/>
      <c r="CK147" s="112"/>
      <c r="CL147" s="74"/>
      <c r="CM147" s="80"/>
      <c r="CO147" s="74"/>
      <c r="CP147"/>
      <c r="DA147" s="104"/>
      <c r="DB147"/>
      <c r="DF147" s="104"/>
      <c r="DG147"/>
      <c r="DK147" s="104"/>
      <c r="DL147"/>
      <c r="EF147" s="104"/>
      <c r="EG147"/>
      <c r="EK147" s="104"/>
      <c r="EL147"/>
      <c r="EP147" s="104"/>
      <c r="EQ147"/>
      <c r="FQ147" s="273"/>
      <c r="FZ147" s="304"/>
      <c r="GC147" s="273"/>
      <c r="GL147" s="305"/>
      <c r="GM147" s="304"/>
      <c r="GP147" s="304"/>
      <c r="GQ147" s="273"/>
      <c r="GZ147" s="304"/>
      <c r="HC147" s="273"/>
      <c r="HL147" s="305"/>
      <c r="HM147" s="304"/>
      <c r="HN147" s="147"/>
      <c r="HO147" s="147"/>
      <c r="HP147" s="273"/>
      <c r="HR147" s="304"/>
      <c r="HZ147" s="304"/>
      <c r="IC147" s="273"/>
      <c r="IL147" s="305"/>
      <c r="IM147" s="304"/>
      <c r="IP147" s="304"/>
      <c r="IQ147" s="273"/>
      <c r="IZ147" s="304"/>
      <c r="JC147" s="273"/>
      <c r="JL147" s="5"/>
      <c r="JQ147" s="117"/>
      <c r="JR147"/>
      <c r="JS147" s="271"/>
      <c r="KI147"/>
      <c r="KP147"/>
    </row>
    <row r="148" spans="1:302">
      <c r="A148">
        <v>123</v>
      </c>
      <c r="B148" s="19"/>
      <c r="C148" s="19"/>
      <c r="D148" s="273"/>
      <c r="E148" s="273"/>
      <c r="H148" s="19"/>
      <c r="I148" s="19"/>
      <c r="N148" s="19"/>
      <c r="O148" s="19"/>
      <c r="P148" s="75"/>
      <c r="Q148" s="75"/>
      <c r="R148" s="75"/>
      <c r="S148" s="75"/>
      <c r="T148" s="75"/>
      <c r="U148" s="75"/>
      <c r="V148" s="75"/>
      <c r="W148" s="75"/>
      <c r="X148" s="75"/>
      <c r="Y148" s="75"/>
      <c r="Z148" s="75"/>
      <c r="AA148" s="75"/>
      <c r="AB148" s="75"/>
      <c r="AC148" s="19"/>
      <c r="AD148" s="19"/>
      <c r="AE148" s="113"/>
      <c r="AH148" s="53"/>
      <c r="AI148" s="53"/>
      <c r="AJ148" s="19"/>
      <c r="AK148" s="19"/>
      <c r="AL148" s="19"/>
      <c r="AM148" s="19"/>
      <c r="AN148" s="19"/>
      <c r="AO148" s="19"/>
      <c r="AP148" s="19"/>
      <c r="AQ148" s="45"/>
      <c r="AR148" s="45"/>
      <c r="AS148" s="45"/>
      <c r="AT148" s="45"/>
      <c r="AU148" s="45"/>
      <c r="AV148" s="19"/>
      <c r="AW148" s="19"/>
      <c r="AX148" s="19"/>
      <c r="AY148" s="19"/>
      <c r="AZ148" s="19"/>
      <c r="BA148" s="19"/>
      <c r="BB148" s="19"/>
      <c r="BC148" s="19"/>
      <c r="BD148" s="19"/>
      <c r="BE148" s="19"/>
      <c r="BF148" s="19"/>
      <c r="BG148" s="19"/>
      <c r="BH148" s="19"/>
      <c r="BI148" s="19"/>
      <c r="BJ148" s="19"/>
      <c r="BK148" s="19"/>
      <c r="BL148" s="19"/>
      <c r="BM148" s="19"/>
      <c r="BN148" s="19"/>
      <c r="BO148" s="19"/>
      <c r="BP148" s="19"/>
      <c r="BQ148" s="19"/>
      <c r="BR148" s="19"/>
      <c r="BS148" s="19"/>
      <c r="BT148" s="19"/>
      <c r="BU148" s="19"/>
      <c r="BV148" s="20"/>
      <c r="BW148" s="19"/>
      <c r="BX148" s="89"/>
      <c r="BY148" s="44"/>
      <c r="BZ148" s="19"/>
      <c r="CA148" s="19"/>
      <c r="CB148" s="19"/>
      <c r="CC148" s="19"/>
      <c r="CD148" s="19"/>
      <c r="CF148" s="19"/>
      <c r="CG148" s="19"/>
      <c r="CH148" s="273"/>
      <c r="CI148" s="74"/>
      <c r="CJ148" s="80"/>
      <c r="CK148" s="112"/>
      <c r="CL148" s="74"/>
      <c r="CM148" s="80"/>
      <c r="CO148" s="74"/>
      <c r="CP148"/>
      <c r="DA148" s="104"/>
      <c r="DB148"/>
      <c r="DF148" s="104"/>
      <c r="DG148"/>
      <c r="DK148" s="104"/>
      <c r="DL148"/>
      <c r="EF148" s="104"/>
      <c r="EG148"/>
      <c r="EK148" s="104"/>
      <c r="EL148"/>
      <c r="EP148" s="104"/>
      <c r="EQ148"/>
      <c r="FQ148" s="273"/>
      <c r="FZ148" s="304"/>
      <c r="GC148" s="273"/>
      <c r="GL148" s="305"/>
      <c r="GM148" s="304"/>
      <c r="GP148" s="304"/>
      <c r="GQ148" s="273"/>
      <c r="GZ148" s="304"/>
      <c r="HC148" s="273"/>
      <c r="HL148" s="305"/>
      <c r="HM148" s="304"/>
      <c r="HN148" s="147"/>
      <c r="HO148" s="147"/>
      <c r="HP148" s="273"/>
      <c r="HR148" s="304"/>
      <c r="HZ148" s="304"/>
      <c r="IC148" s="273"/>
      <c r="IL148" s="305"/>
      <c r="IM148" s="304"/>
      <c r="IP148" s="304"/>
      <c r="IQ148" s="273"/>
      <c r="IZ148" s="304"/>
      <c r="JC148" s="273"/>
      <c r="JL148" s="5"/>
      <c r="JQ148" s="117"/>
      <c r="JR148"/>
      <c r="JS148" s="271"/>
      <c r="KI148"/>
      <c r="KP148"/>
    </row>
    <row r="149" spans="1:302">
      <c r="A149">
        <v>124</v>
      </c>
      <c r="B149" s="19"/>
      <c r="C149" s="19"/>
      <c r="D149" s="273"/>
      <c r="E149" s="273"/>
      <c r="H149" s="19"/>
      <c r="I149" s="19"/>
      <c r="N149" s="19"/>
      <c r="O149" s="19"/>
      <c r="P149" s="75"/>
      <c r="Q149" s="75"/>
      <c r="R149" s="75"/>
      <c r="S149" s="75"/>
      <c r="T149" s="75"/>
      <c r="U149" s="75"/>
      <c r="V149" s="75"/>
      <c r="W149" s="75"/>
      <c r="X149" s="75"/>
      <c r="Y149" s="75"/>
      <c r="Z149" s="75"/>
      <c r="AA149" s="75"/>
      <c r="AB149" s="75"/>
      <c r="AC149" s="19"/>
      <c r="AD149" s="19"/>
      <c r="AE149" s="113"/>
      <c r="AH149" s="53"/>
      <c r="AI149" s="53"/>
      <c r="AJ149" s="19"/>
      <c r="AK149" s="19"/>
      <c r="AL149" s="19"/>
      <c r="AM149" s="19"/>
      <c r="AN149" s="19"/>
      <c r="AO149" s="19"/>
      <c r="AP149" s="19"/>
      <c r="AQ149" s="45"/>
      <c r="AR149" s="45"/>
      <c r="AS149" s="45"/>
      <c r="AT149" s="45"/>
      <c r="AU149" s="45"/>
      <c r="AV149" s="19"/>
      <c r="AW149" s="19"/>
      <c r="AX149" s="19"/>
      <c r="AY149" s="19"/>
      <c r="AZ149" s="19"/>
      <c r="BA149" s="19"/>
      <c r="BB149" s="19"/>
      <c r="BC149" s="19"/>
      <c r="BD149" s="19"/>
      <c r="BE149" s="19"/>
      <c r="BF149" s="19"/>
      <c r="BG149" s="19"/>
      <c r="BH149" s="19"/>
      <c r="BI149" s="19"/>
      <c r="BJ149" s="19"/>
      <c r="BK149" s="19"/>
      <c r="BL149" s="19"/>
      <c r="BM149" s="19"/>
      <c r="BN149" s="19"/>
      <c r="BO149" s="19"/>
      <c r="BP149" s="19"/>
      <c r="BQ149" s="19"/>
      <c r="BR149" s="19"/>
      <c r="BS149" s="19"/>
      <c r="BT149" s="19"/>
      <c r="BU149" s="19"/>
      <c r="BV149" s="20"/>
      <c r="BW149" s="19"/>
      <c r="BX149" s="89"/>
      <c r="BY149" s="44"/>
      <c r="BZ149" s="19"/>
      <c r="CA149" s="19"/>
      <c r="CB149" s="19"/>
      <c r="CC149" s="19"/>
      <c r="CD149" s="19"/>
      <c r="CF149" s="19"/>
      <c r="CG149" s="19"/>
      <c r="CH149" s="273"/>
      <c r="CI149" s="74"/>
      <c r="CJ149" s="80"/>
      <c r="CK149" s="112"/>
      <c r="CL149" s="74"/>
      <c r="CM149" s="80"/>
      <c r="CO149" s="74"/>
      <c r="CP149"/>
      <c r="DA149" s="104"/>
      <c r="DB149"/>
      <c r="DF149" s="104"/>
      <c r="DG149"/>
      <c r="DK149" s="104"/>
      <c r="DL149"/>
      <c r="EF149" s="104"/>
      <c r="EG149"/>
      <c r="EK149" s="104"/>
      <c r="EL149"/>
      <c r="EP149" s="104"/>
      <c r="EQ149"/>
      <c r="FQ149" s="273"/>
      <c r="FZ149" s="304"/>
      <c r="GC149" s="273"/>
      <c r="GL149" s="305"/>
      <c r="GM149" s="304"/>
      <c r="GP149" s="304"/>
      <c r="GQ149" s="273"/>
      <c r="GZ149" s="304"/>
      <c r="HC149" s="273"/>
      <c r="HL149" s="305"/>
      <c r="HM149" s="304"/>
      <c r="HN149" s="147"/>
      <c r="HO149" s="147"/>
      <c r="HP149" s="273"/>
      <c r="HR149" s="304"/>
      <c r="HZ149" s="304"/>
      <c r="IC149" s="273"/>
      <c r="IL149" s="305"/>
      <c r="IM149" s="304"/>
      <c r="IP149" s="304"/>
      <c r="IQ149" s="273"/>
      <c r="IZ149" s="304"/>
      <c r="JC149" s="273"/>
      <c r="JL149" s="5"/>
      <c r="JQ149" s="117"/>
      <c r="JR149"/>
      <c r="JS149" s="271"/>
      <c r="KI149"/>
      <c r="KP149"/>
    </row>
    <row r="150" spans="1:302">
      <c r="A150">
        <v>125</v>
      </c>
      <c r="B150" s="19"/>
      <c r="C150" s="19"/>
      <c r="D150" s="273"/>
      <c r="E150" s="273"/>
      <c r="H150" s="19"/>
      <c r="I150" s="19"/>
      <c r="N150" s="19"/>
      <c r="O150" s="19"/>
      <c r="P150" s="75"/>
      <c r="Q150" s="75"/>
      <c r="R150" s="75"/>
      <c r="S150" s="75"/>
      <c r="T150" s="75"/>
      <c r="U150" s="75"/>
      <c r="V150" s="75"/>
      <c r="W150" s="75"/>
      <c r="X150" s="75"/>
      <c r="Y150" s="75"/>
      <c r="Z150" s="75"/>
      <c r="AA150" s="75"/>
      <c r="AB150" s="75"/>
      <c r="AC150" s="19"/>
      <c r="AD150" s="19"/>
      <c r="AE150" s="113"/>
      <c r="AH150" s="53"/>
      <c r="AI150" s="53"/>
      <c r="AJ150" s="19"/>
      <c r="AK150" s="19"/>
      <c r="AL150" s="19"/>
      <c r="AM150" s="19"/>
      <c r="AN150" s="19"/>
      <c r="AO150" s="19"/>
      <c r="AP150" s="19"/>
      <c r="AQ150" s="45"/>
      <c r="AR150" s="45"/>
      <c r="AS150" s="45"/>
      <c r="AT150" s="45"/>
      <c r="AU150" s="45"/>
      <c r="AV150" s="19"/>
      <c r="AW150" s="19"/>
      <c r="AX150" s="19"/>
      <c r="AY150" s="19"/>
      <c r="AZ150" s="19"/>
      <c r="BA150" s="19"/>
      <c r="BB150" s="19"/>
      <c r="BC150" s="19"/>
      <c r="BD150" s="19"/>
      <c r="BE150" s="19"/>
      <c r="BF150" s="19"/>
      <c r="BG150" s="19"/>
      <c r="BH150" s="19"/>
      <c r="BI150" s="19"/>
      <c r="BJ150" s="19"/>
      <c r="BK150" s="19"/>
      <c r="BL150" s="19"/>
      <c r="BM150" s="19"/>
      <c r="BN150" s="19"/>
      <c r="BO150" s="19"/>
      <c r="BP150" s="19"/>
      <c r="BQ150" s="19"/>
      <c r="BR150" s="19"/>
      <c r="BS150" s="19"/>
      <c r="BT150" s="19"/>
      <c r="BU150" s="19"/>
      <c r="BV150" s="20"/>
      <c r="BW150" s="19"/>
      <c r="BX150" s="89"/>
      <c r="BY150" s="44"/>
      <c r="BZ150" s="19"/>
      <c r="CA150" s="19"/>
      <c r="CB150" s="19"/>
      <c r="CC150" s="19"/>
      <c r="CD150" s="19"/>
      <c r="CF150" s="19"/>
      <c r="CG150" s="19"/>
      <c r="CH150" s="273"/>
      <c r="CI150" s="74"/>
      <c r="CJ150" s="80"/>
      <c r="CK150" s="112"/>
      <c r="CL150" s="74"/>
      <c r="CM150" s="80"/>
      <c r="CO150" s="74"/>
      <c r="CP150"/>
      <c r="DA150" s="104"/>
      <c r="DB150"/>
      <c r="DF150" s="104"/>
      <c r="DG150"/>
      <c r="DK150" s="104"/>
      <c r="DL150"/>
      <c r="EF150" s="104"/>
      <c r="EG150"/>
      <c r="EK150" s="104"/>
      <c r="EL150"/>
      <c r="EP150" s="104"/>
      <c r="EQ150"/>
      <c r="FQ150" s="273"/>
      <c r="FZ150" s="304"/>
      <c r="GC150" s="273"/>
      <c r="GL150" s="305"/>
      <c r="GM150" s="304"/>
      <c r="GP150" s="304"/>
      <c r="GQ150" s="273"/>
      <c r="GZ150" s="304"/>
      <c r="HC150" s="273"/>
      <c r="HL150" s="305"/>
      <c r="HM150" s="304"/>
      <c r="HN150" s="147"/>
      <c r="HO150" s="147"/>
      <c r="HP150" s="273"/>
      <c r="HR150" s="304"/>
      <c r="HZ150" s="304"/>
      <c r="IC150" s="273"/>
      <c r="IL150" s="305"/>
      <c r="IM150" s="304"/>
      <c r="IP150" s="304"/>
      <c r="IQ150" s="273"/>
      <c r="IZ150" s="304"/>
      <c r="JC150" s="273"/>
      <c r="JL150" s="5"/>
      <c r="JQ150" s="117"/>
      <c r="JR150"/>
      <c r="JS150" s="271"/>
      <c r="KI150"/>
      <c r="KP150"/>
    </row>
    <row r="151" spans="1:302">
      <c r="A151">
        <v>126</v>
      </c>
      <c r="B151" s="19"/>
      <c r="C151" s="19"/>
      <c r="D151" s="273"/>
      <c r="E151" s="273"/>
      <c r="H151" s="19"/>
      <c r="I151" s="19"/>
      <c r="N151" s="19"/>
      <c r="O151" s="19"/>
      <c r="P151" s="75"/>
      <c r="Q151" s="75"/>
      <c r="R151" s="75"/>
      <c r="S151" s="75"/>
      <c r="T151" s="75"/>
      <c r="U151" s="75"/>
      <c r="V151" s="75"/>
      <c r="W151" s="75"/>
      <c r="X151" s="75"/>
      <c r="Y151" s="75"/>
      <c r="Z151" s="75"/>
      <c r="AA151" s="75"/>
      <c r="AB151" s="75"/>
      <c r="AC151" s="19"/>
      <c r="AD151" s="19"/>
      <c r="AE151" s="113"/>
      <c r="AH151" s="53"/>
      <c r="AI151" s="53"/>
      <c r="AJ151" s="19"/>
      <c r="AK151" s="19"/>
      <c r="AL151" s="19"/>
      <c r="AM151" s="19"/>
      <c r="AN151" s="19"/>
      <c r="AO151" s="19"/>
      <c r="AP151" s="19"/>
      <c r="AQ151" s="45"/>
      <c r="AR151" s="45"/>
      <c r="AS151" s="45"/>
      <c r="AT151" s="45"/>
      <c r="AU151" s="45"/>
      <c r="AV151" s="19"/>
      <c r="AW151" s="19"/>
      <c r="AX151" s="19"/>
      <c r="AY151" s="19"/>
      <c r="AZ151" s="19"/>
      <c r="BA151" s="19"/>
      <c r="BB151" s="19"/>
      <c r="BC151" s="19"/>
      <c r="BD151" s="19"/>
      <c r="BE151" s="19"/>
      <c r="BF151" s="19"/>
      <c r="BG151" s="19"/>
      <c r="BH151" s="19"/>
      <c r="BI151" s="19"/>
      <c r="BJ151" s="19"/>
      <c r="BK151" s="19"/>
      <c r="BL151" s="19"/>
      <c r="BM151" s="19"/>
      <c r="BN151" s="19"/>
      <c r="BO151" s="19"/>
      <c r="BP151" s="19"/>
      <c r="BQ151" s="19"/>
      <c r="BR151" s="19"/>
      <c r="BS151" s="19"/>
      <c r="BT151" s="19"/>
      <c r="BU151" s="19"/>
      <c r="BV151" s="20"/>
      <c r="BW151" s="19"/>
      <c r="BX151" s="89"/>
      <c r="BY151" s="44"/>
      <c r="BZ151" s="19"/>
      <c r="CA151" s="19"/>
      <c r="CB151" s="19"/>
      <c r="CC151" s="19"/>
      <c r="CD151" s="19"/>
      <c r="CF151" s="19"/>
      <c r="CG151" s="19"/>
      <c r="CH151" s="273"/>
      <c r="CI151" s="74"/>
      <c r="CJ151" s="80"/>
      <c r="CK151" s="112"/>
      <c r="CL151" s="74"/>
      <c r="CM151" s="80"/>
      <c r="CO151" s="74"/>
      <c r="CP151"/>
      <c r="DA151" s="104"/>
      <c r="DB151"/>
      <c r="DF151" s="104"/>
      <c r="DG151"/>
      <c r="DK151" s="104"/>
      <c r="DL151"/>
      <c r="EF151" s="104"/>
      <c r="EG151"/>
      <c r="EK151" s="104"/>
      <c r="EL151"/>
      <c r="EP151" s="104"/>
      <c r="EQ151"/>
      <c r="FQ151" s="273"/>
      <c r="FZ151" s="304"/>
      <c r="GC151" s="273"/>
      <c r="GL151" s="305"/>
      <c r="GM151" s="304"/>
      <c r="GP151" s="304"/>
      <c r="GQ151" s="273"/>
      <c r="GZ151" s="304"/>
      <c r="HC151" s="273"/>
      <c r="HL151" s="305"/>
      <c r="HM151" s="304"/>
      <c r="HN151" s="147"/>
      <c r="HO151" s="147"/>
      <c r="HP151" s="273"/>
      <c r="HR151" s="304"/>
      <c r="HZ151" s="304"/>
      <c r="IC151" s="273"/>
      <c r="IL151" s="305"/>
      <c r="IM151" s="304"/>
      <c r="IP151" s="304"/>
      <c r="IQ151" s="273"/>
      <c r="IZ151" s="304"/>
      <c r="JC151" s="273"/>
      <c r="JL151" s="5"/>
      <c r="JQ151" s="117"/>
      <c r="JR151"/>
      <c r="JS151" s="271"/>
      <c r="KI151"/>
      <c r="KP151"/>
    </row>
    <row r="152" spans="1:302">
      <c r="A152">
        <v>127</v>
      </c>
      <c r="B152" s="19"/>
      <c r="C152" s="19"/>
      <c r="D152" s="273"/>
      <c r="E152" s="273"/>
      <c r="H152" s="19"/>
      <c r="I152" s="19"/>
      <c r="N152" s="19"/>
      <c r="O152" s="19"/>
      <c r="P152" s="75"/>
      <c r="Q152" s="75"/>
      <c r="R152" s="75"/>
      <c r="S152" s="75"/>
      <c r="T152" s="75"/>
      <c r="U152" s="75"/>
      <c r="V152" s="75"/>
      <c r="W152" s="75"/>
      <c r="X152" s="75"/>
      <c r="Y152" s="75"/>
      <c r="Z152" s="75"/>
      <c r="AA152" s="75"/>
      <c r="AB152" s="75"/>
      <c r="AC152" s="19"/>
      <c r="AD152" s="19"/>
      <c r="AE152" s="113"/>
      <c r="AH152" s="53"/>
      <c r="AI152" s="53"/>
      <c r="AJ152" s="19"/>
      <c r="AK152" s="19"/>
      <c r="AL152" s="19"/>
      <c r="AM152" s="19"/>
      <c r="AN152" s="19"/>
      <c r="AO152" s="19"/>
      <c r="AP152" s="19"/>
      <c r="AQ152" s="45"/>
      <c r="AR152" s="45"/>
      <c r="AS152" s="45"/>
      <c r="AT152" s="45"/>
      <c r="AU152" s="45"/>
      <c r="AV152" s="19"/>
      <c r="AW152" s="19"/>
      <c r="AX152" s="19"/>
      <c r="AY152" s="19"/>
      <c r="AZ152" s="19"/>
      <c r="BA152" s="19"/>
      <c r="BB152" s="19"/>
      <c r="BC152" s="19"/>
      <c r="BD152" s="19"/>
      <c r="BE152" s="19"/>
      <c r="BF152" s="19"/>
      <c r="BG152" s="19"/>
      <c r="BH152" s="19"/>
      <c r="BI152" s="19"/>
      <c r="BJ152" s="19"/>
      <c r="BK152" s="19"/>
      <c r="BL152" s="19"/>
      <c r="BM152" s="19"/>
      <c r="BN152" s="19"/>
      <c r="BO152" s="19"/>
      <c r="BP152" s="19"/>
      <c r="BQ152" s="19"/>
      <c r="BR152" s="19"/>
      <c r="BS152" s="19"/>
      <c r="BT152" s="19"/>
      <c r="BU152" s="19"/>
      <c r="BV152" s="20"/>
      <c r="BW152" s="19"/>
      <c r="BX152" s="89"/>
      <c r="BY152" s="44"/>
      <c r="BZ152" s="19"/>
      <c r="CA152" s="19"/>
      <c r="CB152" s="19"/>
      <c r="CC152" s="19"/>
      <c r="CD152" s="19"/>
      <c r="CF152" s="19"/>
      <c r="CG152" s="19"/>
      <c r="CH152" s="273"/>
      <c r="CI152" s="74"/>
      <c r="CJ152" s="80"/>
      <c r="CK152" s="112"/>
      <c r="CL152" s="74"/>
      <c r="CM152" s="80"/>
      <c r="CO152" s="74"/>
      <c r="CP152"/>
      <c r="DA152" s="104"/>
      <c r="DB152"/>
      <c r="DF152" s="104"/>
      <c r="DG152"/>
      <c r="DK152" s="104"/>
      <c r="DL152"/>
      <c r="EF152" s="104"/>
      <c r="EG152"/>
      <c r="EK152" s="104"/>
      <c r="EL152"/>
      <c r="EP152" s="104"/>
      <c r="EQ152"/>
      <c r="FQ152" s="273"/>
      <c r="FZ152" s="304"/>
      <c r="GC152" s="273"/>
      <c r="GL152" s="305"/>
      <c r="GM152" s="304"/>
      <c r="GP152" s="304"/>
      <c r="GQ152" s="273"/>
      <c r="GZ152" s="304"/>
      <c r="HC152" s="273"/>
      <c r="HL152" s="305"/>
      <c r="HM152" s="304"/>
      <c r="HN152" s="147"/>
      <c r="HO152" s="147"/>
      <c r="HP152" s="273"/>
      <c r="HR152" s="304"/>
      <c r="HZ152" s="304"/>
      <c r="IC152" s="273"/>
      <c r="IL152" s="305"/>
      <c r="IM152" s="304"/>
      <c r="IP152" s="304"/>
      <c r="IQ152" s="273"/>
      <c r="IZ152" s="304"/>
      <c r="JC152" s="273"/>
      <c r="JL152" s="5"/>
      <c r="JQ152" s="117"/>
      <c r="JR152"/>
      <c r="JS152" s="271"/>
      <c r="KI152"/>
      <c r="KP152"/>
    </row>
    <row r="153" spans="1:302">
      <c r="A153">
        <v>128</v>
      </c>
      <c r="B153" s="19"/>
      <c r="C153" s="19"/>
      <c r="D153" s="273"/>
      <c r="E153" s="273"/>
      <c r="H153" s="19"/>
      <c r="I153" s="19"/>
      <c r="N153" s="19"/>
      <c r="O153" s="19"/>
      <c r="P153" s="75"/>
      <c r="Q153" s="75"/>
      <c r="R153" s="75"/>
      <c r="S153" s="75"/>
      <c r="T153" s="75"/>
      <c r="U153" s="75"/>
      <c r="V153" s="75"/>
      <c r="W153" s="75"/>
      <c r="X153" s="75"/>
      <c r="Y153" s="75"/>
      <c r="Z153" s="75"/>
      <c r="AA153" s="75"/>
      <c r="AB153" s="75"/>
      <c r="AC153" s="19"/>
      <c r="AD153" s="19"/>
      <c r="AE153" s="113"/>
      <c r="AH153" s="53"/>
      <c r="AI153" s="53"/>
      <c r="AJ153" s="19"/>
      <c r="AK153" s="19"/>
      <c r="AL153" s="19"/>
      <c r="AM153" s="19"/>
      <c r="AN153" s="19"/>
      <c r="AO153" s="19"/>
      <c r="AP153" s="19"/>
      <c r="AQ153" s="45"/>
      <c r="AR153" s="45"/>
      <c r="AS153" s="45"/>
      <c r="AT153" s="45"/>
      <c r="AU153" s="45"/>
      <c r="AV153" s="19"/>
      <c r="AW153" s="19"/>
      <c r="AX153" s="19"/>
      <c r="AY153" s="19"/>
      <c r="AZ153" s="19"/>
      <c r="BA153" s="19"/>
      <c r="BB153" s="19"/>
      <c r="BC153" s="19"/>
      <c r="BD153" s="19"/>
      <c r="BE153" s="19"/>
      <c r="BF153" s="19"/>
      <c r="BG153" s="19"/>
      <c r="BH153" s="19"/>
      <c r="BI153" s="19"/>
      <c r="BJ153" s="19"/>
      <c r="BK153" s="19"/>
      <c r="BL153" s="19"/>
      <c r="BM153" s="19"/>
      <c r="BN153" s="19"/>
      <c r="BO153" s="19"/>
      <c r="BP153" s="19"/>
      <c r="BQ153" s="19"/>
      <c r="BR153" s="19"/>
      <c r="BS153" s="19"/>
      <c r="BT153" s="19"/>
      <c r="BU153" s="19"/>
      <c r="BV153" s="20"/>
      <c r="BW153" s="19"/>
      <c r="BX153" s="89"/>
      <c r="BY153" s="44"/>
      <c r="BZ153" s="19"/>
      <c r="CA153" s="19"/>
      <c r="CB153" s="19"/>
      <c r="CC153" s="19"/>
      <c r="CD153" s="19"/>
      <c r="CF153" s="19"/>
      <c r="CG153" s="19"/>
      <c r="CH153" s="273"/>
      <c r="CI153" s="74"/>
      <c r="CJ153" s="80"/>
      <c r="CK153" s="112"/>
      <c r="CL153" s="74"/>
      <c r="CM153" s="80"/>
      <c r="CO153" s="74"/>
      <c r="CP153"/>
      <c r="DA153" s="104"/>
      <c r="DB153"/>
      <c r="DF153" s="104"/>
      <c r="DG153"/>
      <c r="DK153" s="104"/>
      <c r="DL153"/>
      <c r="EF153" s="104"/>
      <c r="EG153"/>
      <c r="EK153" s="104"/>
      <c r="EL153"/>
      <c r="EP153" s="104"/>
      <c r="EQ153"/>
      <c r="FQ153" s="273"/>
      <c r="FZ153" s="304"/>
      <c r="GC153" s="273"/>
      <c r="GL153" s="305"/>
      <c r="GM153" s="304"/>
      <c r="GP153" s="304"/>
      <c r="GQ153" s="273"/>
      <c r="GZ153" s="304"/>
      <c r="HC153" s="273"/>
      <c r="HL153" s="305"/>
      <c r="HM153" s="304"/>
      <c r="HN153" s="147"/>
      <c r="HO153" s="147"/>
      <c r="HP153" s="273"/>
      <c r="HR153" s="304"/>
      <c r="HZ153" s="304"/>
      <c r="IC153" s="273"/>
      <c r="IL153" s="305"/>
      <c r="IM153" s="304"/>
      <c r="IP153" s="304"/>
      <c r="IQ153" s="273"/>
      <c r="IZ153" s="304"/>
      <c r="JC153" s="273"/>
      <c r="JL153" s="5"/>
      <c r="JQ153" s="117"/>
      <c r="JR153"/>
      <c r="JS153" s="271"/>
      <c r="KI153"/>
      <c r="KP153"/>
    </row>
    <row r="154" spans="1:302">
      <c r="A154">
        <v>129</v>
      </c>
      <c r="B154" s="19"/>
      <c r="C154" s="19"/>
      <c r="D154" s="273"/>
      <c r="E154" s="273"/>
      <c r="H154" s="19"/>
      <c r="I154" s="19"/>
      <c r="N154" s="19"/>
      <c r="O154" s="19"/>
      <c r="P154" s="75"/>
      <c r="Q154" s="75"/>
      <c r="R154" s="75"/>
      <c r="S154" s="75"/>
      <c r="T154" s="75"/>
      <c r="U154" s="75"/>
      <c r="V154" s="75"/>
      <c r="W154" s="75"/>
      <c r="X154" s="75"/>
      <c r="Y154" s="75"/>
      <c r="Z154" s="75"/>
      <c r="AA154" s="75"/>
      <c r="AB154" s="75"/>
      <c r="AC154" s="19"/>
      <c r="AD154" s="19"/>
      <c r="AE154" s="113"/>
      <c r="AH154" s="53"/>
      <c r="AI154" s="53"/>
      <c r="AJ154" s="19"/>
      <c r="AK154" s="19"/>
      <c r="AL154" s="19"/>
      <c r="AM154" s="19"/>
      <c r="AN154" s="19"/>
      <c r="AO154" s="19"/>
      <c r="AP154" s="19"/>
      <c r="AQ154" s="45"/>
      <c r="AR154" s="45"/>
      <c r="AS154" s="45"/>
      <c r="AT154" s="45"/>
      <c r="AU154" s="45"/>
      <c r="AV154" s="19"/>
      <c r="AW154" s="19"/>
      <c r="AX154" s="19"/>
      <c r="AY154" s="19"/>
      <c r="AZ154" s="19"/>
      <c r="BA154" s="19"/>
      <c r="BB154" s="19"/>
      <c r="BC154" s="19"/>
      <c r="BD154" s="19"/>
      <c r="BE154" s="19"/>
      <c r="BF154" s="19"/>
      <c r="BG154" s="19"/>
      <c r="BH154" s="19"/>
      <c r="BI154" s="19"/>
      <c r="BJ154" s="19"/>
      <c r="BK154" s="19"/>
      <c r="BL154" s="19"/>
      <c r="BM154" s="19"/>
      <c r="BN154" s="19"/>
      <c r="BO154" s="19"/>
      <c r="BP154" s="19"/>
      <c r="BQ154" s="19"/>
      <c r="BR154" s="19"/>
      <c r="BS154" s="19"/>
      <c r="BT154" s="19"/>
      <c r="BU154" s="19"/>
      <c r="BV154" s="20"/>
      <c r="BW154" s="19"/>
      <c r="BX154" s="89"/>
      <c r="BY154" s="44"/>
      <c r="BZ154" s="19"/>
      <c r="CA154" s="19"/>
      <c r="CB154" s="19"/>
      <c r="CC154" s="19"/>
      <c r="CD154" s="19"/>
      <c r="CF154" s="19"/>
      <c r="CG154" s="19"/>
      <c r="CH154" s="273"/>
      <c r="CI154" s="74"/>
      <c r="CJ154" s="80"/>
      <c r="CK154" s="112"/>
      <c r="CL154" s="74"/>
      <c r="CM154" s="80"/>
      <c r="CO154" s="74"/>
      <c r="CP154"/>
      <c r="DA154" s="104"/>
      <c r="DB154"/>
      <c r="DF154" s="104"/>
      <c r="DG154"/>
      <c r="DK154" s="104"/>
      <c r="DL154"/>
      <c r="EF154" s="104"/>
      <c r="EG154"/>
      <c r="EK154" s="104"/>
      <c r="EL154"/>
      <c r="EP154" s="104"/>
      <c r="EQ154"/>
      <c r="FQ154" s="273"/>
      <c r="FZ154" s="304"/>
      <c r="GC154" s="273"/>
      <c r="GL154" s="305"/>
      <c r="GM154" s="304"/>
      <c r="GP154" s="304"/>
      <c r="GQ154" s="273"/>
      <c r="GZ154" s="304"/>
      <c r="HC154" s="273"/>
      <c r="HL154" s="305"/>
      <c r="HM154" s="304"/>
      <c r="HN154" s="147"/>
      <c r="HO154" s="147"/>
      <c r="HP154" s="273"/>
      <c r="HR154" s="304"/>
      <c r="HZ154" s="304"/>
      <c r="IC154" s="273"/>
      <c r="IL154" s="305"/>
      <c r="IM154" s="304"/>
      <c r="IP154" s="304"/>
      <c r="IQ154" s="273"/>
      <c r="IZ154" s="304"/>
      <c r="JC154" s="273"/>
      <c r="JL154" s="5"/>
      <c r="JQ154" s="117"/>
      <c r="JR154"/>
      <c r="JS154" s="271"/>
      <c r="KI154"/>
      <c r="KP154"/>
    </row>
    <row r="155" spans="1:302">
      <c r="A155">
        <v>130</v>
      </c>
      <c r="B155" s="19"/>
      <c r="C155" s="19"/>
      <c r="D155" s="273"/>
      <c r="E155" s="273"/>
      <c r="H155" s="19"/>
      <c r="I155" s="19"/>
      <c r="N155" s="19"/>
      <c r="O155" s="19"/>
      <c r="P155" s="75"/>
      <c r="Q155" s="75"/>
      <c r="R155" s="75"/>
      <c r="S155" s="75"/>
      <c r="T155" s="75"/>
      <c r="U155" s="75"/>
      <c r="V155" s="75"/>
      <c r="W155" s="75"/>
      <c r="X155" s="75"/>
      <c r="Y155" s="75"/>
      <c r="Z155" s="75"/>
      <c r="AA155" s="75"/>
      <c r="AB155" s="75"/>
      <c r="AC155" s="19"/>
      <c r="AD155" s="19"/>
      <c r="AE155" s="113"/>
      <c r="AH155" s="53"/>
      <c r="AI155" s="53"/>
      <c r="AJ155" s="19"/>
      <c r="AK155" s="19"/>
      <c r="AL155" s="19"/>
      <c r="AM155" s="19"/>
      <c r="AN155" s="19"/>
      <c r="AO155" s="19"/>
      <c r="AP155" s="19"/>
      <c r="AQ155" s="45"/>
      <c r="AR155" s="45"/>
      <c r="AS155" s="45"/>
      <c r="AT155" s="45"/>
      <c r="AU155" s="45"/>
      <c r="AV155" s="19"/>
      <c r="AW155" s="19"/>
      <c r="AX155" s="19"/>
      <c r="AY155" s="19"/>
      <c r="AZ155" s="19"/>
      <c r="BA155" s="19"/>
      <c r="BB155" s="19"/>
      <c r="BC155" s="19"/>
      <c r="BD155" s="19"/>
      <c r="BE155" s="19"/>
      <c r="BF155" s="19"/>
      <c r="BG155" s="19"/>
      <c r="BH155" s="19"/>
      <c r="BI155" s="19"/>
      <c r="BJ155" s="19"/>
      <c r="BK155" s="19"/>
      <c r="BL155" s="19"/>
      <c r="BM155" s="19"/>
      <c r="BN155" s="19"/>
      <c r="BO155" s="19"/>
      <c r="BP155" s="19"/>
      <c r="BQ155" s="19"/>
      <c r="BR155" s="19"/>
      <c r="BS155" s="19"/>
      <c r="BT155" s="19"/>
      <c r="BU155" s="19"/>
      <c r="BV155" s="20"/>
      <c r="BW155" s="19"/>
      <c r="BX155" s="89"/>
      <c r="BY155" s="44"/>
      <c r="BZ155" s="19"/>
      <c r="CA155" s="19"/>
      <c r="CB155" s="19"/>
      <c r="CC155" s="19"/>
      <c r="CD155" s="19"/>
      <c r="CF155" s="19"/>
      <c r="CG155" s="19"/>
      <c r="CH155" s="273"/>
      <c r="CI155" s="74"/>
      <c r="CJ155" s="80"/>
      <c r="CK155" s="112"/>
      <c r="CL155" s="74"/>
      <c r="CM155" s="80"/>
      <c r="CO155" s="74"/>
      <c r="CP155"/>
      <c r="DA155" s="104"/>
      <c r="DB155"/>
      <c r="DF155" s="104"/>
      <c r="DG155"/>
      <c r="DK155" s="104"/>
      <c r="DL155"/>
      <c r="EF155" s="104"/>
      <c r="EG155"/>
      <c r="EK155" s="104"/>
      <c r="EL155"/>
      <c r="EP155" s="104"/>
      <c r="EQ155"/>
      <c r="FQ155" s="273"/>
      <c r="FZ155" s="304"/>
      <c r="GC155" s="273"/>
      <c r="GL155" s="305"/>
      <c r="GM155" s="304"/>
      <c r="GP155" s="304"/>
      <c r="GQ155" s="273"/>
      <c r="GZ155" s="304"/>
      <c r="HC155" s="273"/>
      <c r="HL155" s="305"/>
      <c r="HM155" s="304"/>
      <c r="HN155" s="147"/>
      <c r="HO155" s="147"/>
      <c r="HP155" s="273"/>
      <c r="HR155" s="304"/>
      <c r="HZ155" s="304"/>
      <c r="IC155" s="273"/>
      <c r="IL155" s="305"/>
      <c r="IM155" s="304"/>
      <c r="IP155" s="304"/>
      <c r="IQ155" s="273"/>
      <c r="IZ155" s="304"/>
      <c r="JC155" s="273"/>
      <c r="JL155" s="5"/>
      <c r="JQ155" s="117"/>
      <c r="JR155"/>
      <c r="JS155" s="271"/>
      <c r="KI155"/>
      <c r="KP155"/>
    </row>
    <row r="156" spans="1:302">
      <c r="A156">
        <v>131</v>
      </c>
      <c r="B156" s="19"/>
      <c r="C156" s="19"/>
      <c r="D156" s="273"/>
      <c r="E156" s="273"/>
      <c r="H156" s="19"/>
      <c r="I156" s="19"/>
      <c r="N156" s="19"/>
      <c r="O156" s="19"/>
      <c r="P156" s="75"/>
      <c r="Q156" s="75"/>
      <c r="R156" s="75"/>
      <c r="S156" s="75"/>
      <c r="T156" s="75"/>
      <c r="U156" s="75"/>
      <c r="V156" s="75"/>
      <c r="W156" s="75"/>
      <c r="X156" s="75"/>
      <c r="Y156" s="75"/>
      <c r="Z156" s="75"/>
      <c r="AA156" s="75"/>
      <c r="AB156" s="75"/>
      <c r="AC156" s="19"/>
      <c r="AD156" s="19"/>
      <c r="AE156" s="113"/>
      <c r="AH156" s="53"/>
      <c r="AI156" s="53"/>
      <c r="AJ156" s="19"/>
      <c r="AK156" s="19"/>
      <c r="AL156" s="19"/>
      <c r="AM156" s="19"/>
      <c r="AN156" s="19"/>
      <c r="AO156" s="19"/>
      <c r="AP156" s="19"/>
      <c r="AQ156" s="45"/>
      <c r="AR156" s="45"/>
      <c r="AS156" s="45"/>
      <c r="AT156" s="45"/>
      <c r="AU156" s="45"/>
      <c r="AV156" s="19"/>
      <c r="AW156" s="19"/>
      <c r="AX156" s="19"/>
      <c r="AY156" s="19"/>
      <c r="AZ156" s="19"/>
      <c r="BA156" s="19"/>
      <c r="BB156" s="19"/>
      <c r="BC156" s="19"/>
      <c r="BD156" s="19"/>
      <c r="BE156" s="19"/>
      <c r="BF156" s="19"/>
      <c r="BG156" s="19"/>
      <c r="BH156" s="19"/>
      <c r="BI156" s="19"/>
      <c r="BJ156" s="19"/>
      <c r="BK156" s="19"/>
      <c r="BL156" s="19"/>
      <c r="BM156" s="19"/>
      <c r="BN156" s="19"/>
      <c r="BO156" s="19"/>
      <c r="BP156" s="19"/>
      <c r="BQ156" s="19"/>
      <c r="BR156" s="19"/>
      <c r="BS156" s="19"/>
      <c r="BT156" s="19"/>
      <c r="BU156" s="19"/>
      <c r="BV156" s="20"/>
      <c r="BW156" s="19"/>
      <c r="BX156" s="89"/>
      <c r="BY156" s="44"/>
      <c r="BZ156" s="19"/>
      <c r="CA156" s="19"/>
      <c r="CB156" s="19"/>
      <c r="CC156" s="19"/>
      <c r="CD156" s="19"/>
      <c r="CF156" s="19"/>
      <c r="CG156" s="19"/>
      <c r="CH156" s="273"/>
      <c r="CI156" s="74"/>
      <c r="CJ156" s="80"/>
      <c r="CK156" s="112"/>
      <c r="CL156" s="74"/>
      <c r="CM156" s="80"/>
      <c r="CO156" s="74"/>
      <c r="CP156"/>
      <c r="DA156" s="104"/>
      <c r="DB156"/>
      <c r="DF156" s="104"/>
      <c r="DG156"/>
      <c r="DK156" s="104"/>
      <c r="DL156"/>
      <c r="EF156" s="104"/>
      <c r="EG156"/>
      <c r="EK156" s="104"/>
      <c r="EL156"/>
      <c r="EP156" s="104"/>
      <c r="EQ156"/>
      <c r="FQ156" s="273"/>
      <c r="FZ156" s="304"/>
      <c r="GC156" s="273"/>
      <c r="GL156" s="305"/>
      <c r="GM156" s="304"/>
      <c r="GP156" s="304"/>
      <c r="GQ156" s="273"/>
      <c r="GZ156" s="304"/>
      <c r="HC156" s="273"/>
      <c r="HL156" s="305"/>
      <c r="HM156" s="304"/>
      <c r="HN156" s="147"/>
      <c r="HO156" s="147"/>
      <c r="HP156" s="273"/>
      <c r="HR156" s="304"/>
      <c r="HZ156" s="304"/>
      <c r="IC156" s="273"/>
      <c r="IL156" s="305"/>
      <c r="IM156" s="304"/>
      <c r="IP156" s="304"/>
      <c r="IQ156" s="273"/>
      <c r="IZ156" s="304"/>
      <c r="JC156" s="273"/>
      <c r="JL156" s="5"/>
      <c r="JQ156" s="117"/>
      <c r="JR156"/>
      <c r="JS156" s="271"/>
      <c r="KI156"/>
      <c r="KP156"/>
    </row>
    <row r="157" spans="1:302">
      <c r="A157">
        <v>132</v>
      </c>
      <c r="B157" s="19"/>
      <c r="C157" s="19"/>
      <c r="D157" s="273"/>
      <c r="E157" s="273"/>
      <c r="H157" s="19"/>
      <c r="I157" s="19"/>
      <c r="N157" s="19"/>
      <c r="O157" s="19"/>
      <c r="P157" s="75"/>
      <c r="Q157" s="75"/>
      <c r="R157" s="75"/>
      <c r="S157" s="75"/>
      <c r="T157" s="75"/>
      <c r="U157" s="75"/>
      <c r="V157" s="75"/>
      <c r="W157" s="75"/>
      <c r="X157" s="75"/>
      <c r="Y157" s="75"/>
      <c r="Z157" s="75"/>
      <c r="AA157" s="75"/>
      <c r="AB157" s="75"/>
      <c r="AC157" s="19"/>
      <c r="AD157" s="19"/>
      <c r="AE157" s="113"/>
      <c r="AH157" s="53"/>
      <c r="AI157" s="53"/>
      <c r="AJ157" s="19"/>
      <c r="AK157" s="19"/>
      <c r="AL157" s="19"/>
      <c r="AM157" s="19"/>
      <c r="AN157" s="19"/>
      <c r="AO157" s="19"/>
      <c r="AP157" s="19"/>
      <c r="AQ157" s="45"/>
      <c r="AR157" s="45"/>
      <c r="AS157" s="45"/>
      <c r="AT157" s="45"/>
      <c r="AU157" s="45"/>
      <c r="AV157" s="19"/>
      <c r="AW157" s="19"/>
      <c r="AX157" s="19"/>
      <c r="AY157" s="19"/>
      <c r="AZ157" s="19"/>
      <c r="BA157" s="19"/>
      <c r="BB157" s="19"/>
      <c r="BC157" s="19"/>
      <c r="BD157" s="19"/>
      <c r="BE157" s="19"/>
      <c r="BF157" s="19"/>
      <c r="BG157" s="19"/>
      <c r="BH157" s="19"/>
      <c r="BI157" s="19"/>
      <c r="BJ157" s="19"/>
      <c r="BK157" s="19"/>
      <c r="BL157" s="19"/>
      <c r="BM157" s="19"/>
      <c r="BN157" s="19"/>
      <c r="BO157" s="19"/>
      <c r="BP157" s="19"/>
      <c r="BQ157" s="19"/>
      <c r="BR157" s="19"/>
      <c r="BS157" s="19"/>
      <c r="BT157" s="19"/>
      <c r="BU157" s="19"/>
      <c r="BV157" s="20"/>
      <c r="BW157" s="19"/>
      <c r="BX157" s="89"/>
      <c r="BY157" s="44"/>
      <c r="BZ157" s="19"/>
      <c r="CA157" s="19"/>
      <c r="CB157" s="19"/>
      <c r="CC157" s="19"/>
      <c r="CD157" s="19"/>
      <c r="CF157" s="19"/>
      <c r="CG157" s="19"/>
      <c r="CH157" s="273"/>
      <c r="CI157" s="74"/>
      <c r="CJ157" s="80"/>
      <c r="CK157" s="112"/>
      <c r="CL157" s="74"/>
      <c r="CM157" s="80"/>
      <c r="CO157" s="74"/>
      <c r="CP157"/>
      <c r="DA157" s="104"/>
      <c r="DB157"/>
      <c r="DF157" s="104"/>
      <c r="DG157"/>
      <c r="DK157" s="104"/>
      <c r="DL157"/>
      <c r="EF157" s="104"/>
      <c r="EG157"/>
      <c r="EK157" s="104"/>
      <c r="EL157"/>
      <c r="EP157" s="104"/>
      <c r="EQ157"/>
      <c r="FQ157" s="273"/>
      <c r="FZ157" s="304"/>
      <c r="GC157" s="273"/>
      <c r="GL157" s="305"/>
      <c r="GM157" s="304"/>
      <c r="GP157" s="304"/>
      <c r="GQ157" s="273"/>
      <c r="GZ157" s="304"/>
      <c r="HC157" s="273"/>
      <c r="HL157" s="305"/>
      <c r="HM157" s="304"/>
      <c r="HN157" s="147"/>
      <c r="HO157" s="147"/>
      <c r="HP157" s="273"/>
      <c r="HR157" s="304"/>
      <c r="HZ157" s="304"/>
      <c r="IC157" s="273"/>
      <c r="IL157" s="305"/>
      <c r="IM157" s="304"/>
      <c r="IP157" s="304"/>
      <c r="IQ157" s="273"/>
      <c r="IZ157" s="304"/>
      <c r="JC157" s="273"/>
      <c r="JL157" s="5"/>
      <c r="JQ157" s="117"/>
      <c r="JR157"/>
      <c r="JS157" s="271"/>
      <c r="KI157"/>
      <c r="KP157"/>
    </row>
    <row r="158" spans="1:302">
      <c r="A158">
        <v>133</v>
      </c>
      <c r="B158" s="19"/>
      <c r="C158" s="19"/>
      <c r="D158" s="273"/>
      <c r="E158" s="273"/>
      <c r="H158" s="19"/>
      <c r="I158" s="19"/>
      <c r="N158" s="19"/>
      <c r="O158" s="19"/>
      <c r="P158" s="75"/>
      <c r="Q158" s="75"/>
      <c r="R158" s="75"/>
      <c r="S158" s="75"/>
      <c r="T158" s="75"/>
      <c r="U158" s="75"/>
      <c r="V158" s="75"/>
      <c r="W158" s="75"/>
      <c r="X158" s="75"/>
      <c r="Y158" s="75"/>
      <c r="Z158" s="75"/>
      <c r="AA158" s="75"/>
      <c r="AB158" s="75"/>
      <c r="AC158" s="19"/>
      <c r="AD158" s="19"/>
      <c r="AE158" s="113"/>
      <c r="AH158" s="53"/>
      <c r="AI158" s="53"/>
      <c r="AJ158" s="19"/>
      <c r="AK158" s="19"/>
      <c r="AL158" s="19"/>
      <c r="AM158" s="19"/>
      <c r="AN158" s="19"/>
      <c r="AO158" s="19"/>
      <c r="AP158" s="19"/>
      <c r="AQ158" s="45"/>
      <c r="AR158" s="45"/>
      <c r="AS158" s="45"/>
      <c r="AT158" s="45"/>
      <c r="AU158" s="45"/>
      <c r="AV158" s="19"/>
      <c r="AW158" s="19"/>
      <c r="AX158" s="19"/>
      <c r="AY158" s="19"/>
      <c r="AZ158" s="19"/>
      <c r="BA158" s="19"/>
      <c r="BB158" s="19"/>
      <c r="BC158" s="19"/>
      <c r="BD158" s="19"/>
      <c r="BE158" s="19"/>
      <c r="BF158" s="19"/>
      <c r="BG158" s="19"/>
      <c r="BH158" s="19"/>
      <c r="BI158" s="19"/>
      <c r="BJ158" s="19"/>
      <c r="BK158" s="19"/>
      <c r="BL158" s="19"/>
      <c r="BM158" s="19"/>
      <c r="BN158" s="19"/>
      <c r="BO158" s="19"/>
      <c r="BP158" s="19"/>
      <c r="BQ158" s="19"/>
      <c r="BR158" s="19"/>
      <c r="BS158" s="19"/>
      <c r="BT158" s="19"/>
      <c r="BU158" s="19"/>
      <c r="BV158" s="20"/>
      <c r="BW158" s="19"/>
      <c r="BX158" s="89"/>
      <c r="BY158" s="44"/>
      <c r="BZ158" s="19"/>
      <c r="CA158" s="19"/>
      <c r="CB158" s="19"/>
      <c r="CC158" s="19"/>
      <c r="CD158" s="19"/>
      <c r="CF158" s="19"/>
      <c r="CG158" s="19"/>
      <c r="CH158" s="273"/>
      <c r="CI158" s="74"/>
      <c r="CJ158" s="80"/>
      <c r="CK158" s="112"/>
      <c r="CL158" s="74"/>
      <c r="CM158" s="80"/>
      <c r="CO158" s="74"/>
      <c r="CP158"/>
      <c r="DA158" s="104"/>
      <c r="DB158"/>
      <c r="DF158" s="104"/>
      <c r="DG158"/>
      <c r="DK158" s="104"/>
      <c r="DL158"/>
      <c r="EF158" s="104"/>
      <c r="EG158"/>
      <c r="EK158" s="104"/>
      <c r="EL158"/>
      <c r="EP158" s="104"/>
      <c r="EQ158"/>
      <c r="FQ158" s="273"/>
      <c r="FZ158" s="304"/>
      <c r="GC158" s="273"/>
      <c r="GL158" s="305"/>
      <c r="GM158" s="304"/>
      <c r="GP158" s="304"/>
      <c r="GQ158" s="273"/>
      <c r="GZ158" s="304"/>
      <c r="HC158" s="273"/>
      <c r="HL158" s="305"/>
      <c r="HM158" s="304"/>
      <c r="HN158" s="147"/>
      <c r="HO158" s="147"/>
      <c r="HP158" s="273"/>
      <c r="HR158" s="304"/>
      <c r="HZ158" s="304"/>
      <c r="IC158" s="273"/>
      <c r="IL158" s="305"/>
      <c r="IM158" s="304"/>
      <c r="IP158" s="304"/>
      <c r="IQ158" s="273"/>
      <c r="IZ158" s="304"/>
      <c r="JC158" s="273"/>
      <c r="JL158" s="5"/>
      <c r="JQ158" s="117"/>
      <c r="JR158"/>
      <c r="JS158" s="271"/>
      <c r="KI158"/>
      <c r="KP158"/>
    </row>
    <row r="159" spans="1:302">
      <c r="A159">
        <v>134</v>
      </c>
      <c r="B159" s="19"/>
      <c r="C159" s="19"/>
      <c r="D159" s="273"/>
      <c r="E159" s="273"/>
      <c r="H159" s="19"/>
      <c r="I159" s="19"/>
      <c r="N159" s="19"/>
      <c r="O159" s="19"/>
      <c r="P159" s="75"/>
      <c r="Q159" s="75"/>
      <c r="R159" s="75"/>
      <c r="S159" s="75"/>
      <c r="T159" s="75"/>
      <c r="U159" s="75"/>
      <c r="V159" s="75"/>
      <c r="W159" s="75"/>
      <c r="X159" s="75"/>
      <c r="Y159" s="75"/>
      <c r="Z159" s="75"/>
      <c r="AA159" s="75"/>
      <c r="AB159" s="75"/>
      <c r="AC159" s="19"/>
      <c r="AD159" s="19"/>
      <c r="AE159" s="113"/>
      <c r="AH159" s="53"/>
      <c r="AI159" s="53"/>
      <c r="AJ159" s="19"/>
      <c r="AK159" s="19"/>
      <c r="AL159" s="19"/>
      <c r="AM159" s="19"/>
      <c r="AN159" s="19"/>
      <c r="AO159" s="19"/>
      <c r="AP159" s="19"/>
      <c r="AQ159" s="45"/>
      <c r="AR159" s="45"/>
      <c r="AS159" s="45"/>
      <c r="AT159" s="45"/>
      <c r="AU159" s="45"/>
      <c r="AV159" s="19"/>
      <c r="AW159" s="19"/>
      <c r="AX159" s="19"/>
      <c r="AY159" s="19"/>
      <c r="AZ159" s="19"/>
      <c r="BA159" s="19"/>
      <c r="BB159" s="19"/>
      <c r="BC159" s="19"/>
      <c r="BD159" s="19"/>
      <c r="BE159" s="19"/>
      <c r="BF159" s="19"/>
      <c r="BG159" s="19"/>
      <c r="BH159" s="19"/>
      <c r="BI159" s="19"/>
      <c r="BJ159" s="19"/>
      <c r="BK159" s="19"/>
      <c r="BL159" s="19"/>
      <c r="BM159" s="19"/>
      <c r="BN159" s="19"/>
      <c r="BO159" s="19"/>
      <c r="BP159" s="19"/>
      <c r="BQ159" s="19"/>
      <c r="BR159" s="19"/>
      <c r="BS159" s="19"/>
      <c r="BT159" s="19"/>
      <c r="BU159" s="19"/>
      <c r="BV159" s="20"/>
      <c r="BW159" s="19"/>
      <c r="BX159" s="89"/>
      <c r="BY159" s="44"/>
      <c r="BZ159" s="19"/>
      <c r="CA159" s="19"/>
      <c r="CB159" s="19"/>
      <c r="CC159" s="19"/>
      <c r="CD159" s="19"/>
      <c r="CF159" s="19"/>
      <c r="CG159" s="19"/>
      <c r="CH159" s="273"/>
      <c r="CI159" s="74"/>
      <c r="CJ159" s="80"/>
      <c r="CK159" s="112"/>
      <c r="CL159" s="74"/>
      <c r="CM159" s="80"/>
      <c r="CO159" s="74"/>
      <c r="CP159"/>
      <c r="DA159" s="104"/>
      <c r="DB159"/>
      <c r="DF159" s="104"/>
      <c r="DG159"/>
      <c r="DK159" s="104"/>
      <c r="DL159"/>
      <c r="EF159" s="104"/>
      <c r="EG159"/>
      <c r="EK159" s="104"/>
      <c r="EL159"/>
      <c r="EP159" s="104"/>
      <c r="EQ159"/>
      <c r="FQ159" s="273"/>
      <c r="FZ159" s="304"/>
      <c r="GC159" s="273"/>
      <c r="GL159" s="305"/>
      <c r="GM159" s="304"/>
      <c r="GP159" s="304"/>
      <c r="GQ159" s="273"/>
      <c r="GZ159" s="304"/>
      <c r="HC159" s="273"/>
      <c r="HL159" s="305"/>
      <c r="HM159" s="304"/>
      <c r="HN159" s="147"/>
      <c r="HO159" s="147"/>
      <c r="HP159" s="273"/>
      <c r="HR159" s="304"/>
      <c r="HZ159" s="304"/>
      <c r="IC159" s="273"/>
      <c r="IL159" s="305"/>
      <c r="IM159" s="304"/>
      <c r="IP159" s="304"/>
      <c r="IQ159" s="273"/>
      <c r="IZ159" s="304"/>
      <c r="JC159" s="273"/>
      <c r="JL159" s="5"/>
      <c r="JQ159" s="117"/>
      <c r="JR159"/>
      <c r="JS159" s="271"/>
      <c r="KI159"/>
      <c r="KP159"/>
    </row>
    <row r="160" spans="1:302">
      <c r="A160">
        <v>135</v>
      </c>
      <c r="B160" s="19"/>
      <c r="C160" s="19"/>
      <c r="D160" s="273"/>
      <c r="E160" s="273"/>
      <c r="H160" s="19"/>
      <c r="I160" s="19"/>
      <c r="N160" s="19"/>
      <c r="O160" s="19"/>
      <c r="P160" s="75"/>
      <c r="Q160" s="75"/>
      <c r="R160" s="75"/>
      <c r="S160" s="75"/>
      <c r="T160" s="75"/>
      <c r="U160" s="75"/>
      <c r="V160" s="75"/>
      <c r="W160" s="75"/>
      <c r="X160" s="75"/>
      <c r="Y160" s="75"/>
      <c r="Z160" s="75"/>
      <c r="AA160" s="75"/>
      <c r="AB160" s="75"/>
      <c r="AC160" s="19"/>
      <c r="AD160" s="19"/>
      <c r="AE160" s="113"/>
      <c r="AH160" s="53"/>
      <c r="AI160" s="53"/>
      <c r="AJ160" s="19"/>
      <c r="AK160" s="19"/>
      <c r="AL160" s="19"/>
      <c r="AM160" s="19"/>
      <c r="AN160" s="19"/>
      <c r="AO160" s="19"/>
      <c r="AP160" s="19"/>
      <c r="AQ160" s="45"/>
      <c r="AR160" s="45"/>
      <c r="AS160" s="45"/>
      <c r="AT160" s="45"/>
      <c r="AU160" s="45"/>
      <c r="AV160" s="19"/>
      <c r="AW160" s="19"/>
      <c r="AX160" s="19"/>
      <c r="AY160" s="19"/>
      <c r="AZ160" s="19"/>
      <c r="BA160" s="19"/>
      <c r="BB160" s="19"/>
      <c r="BC160" s="19"/>
      <c r="BD160" s="19"/>
      <c r="BE160" s="19"/>
      <c r="BF160" s="19"/>
      <c r="BG160" s="19"/>
      <c r="BH160" s="19"/>
      <c r="BI160" s="19"/>
      <c r="BJ160" s="19"/>
      <c r="BK160" s="19"/>
      <c r="BL160" s="19"/>
      <c r="BM160" s="19"/>
      <c r="BN160" s="19"/>
      <c r="BO160" s="19"/>
      <c r="BP160" s="19"/>
      <c r="BQ160" s="19"/>
      <c r="BR160" s="19"/>
      <c r="BS160" s="19"/>
      <c r="BT160" s="19"/>
      <c r="BU160" s="19"/>
      <c r="BV160" s="20"/>
      <c r="BW160" s="19"/>
      <c r="BX160" s="89"/>
      <c r="BY160" s="44"/>
      <c r="BZ160" s="19"/>
      <c r="CA160" s="19"/>
      <c r="CB160" s="19"/>
      <c r="CC160" s="19"/>
      <c r="CD160" s="19"/>
      <c r="CF160" s="19"/>
      <c r="CG160" s="19"/>
      <c r="CH160" s="273"/>
      <c r="CI160" s="74"/>
      <c r="CJ160" s="80"/>
      <c r="CK160" s="112"/>
      <c r="CL160" s="74"/>
      <c r="CM160" s="80"/>
      <c r="CO160" s="74"/>
      <c r="CP160"/>
      <c r="DA160" s="104"/>
      <c r="DB160"/>
      <c r="DF160" s="104"/>
      <c r="DG160"/>
      <c r="DK160" s="104"/>
      <c r="DL160"/>
      <c r="EF160" s="104"/>
      <c r="EG160"/>
      <c r="EK160" s="104"/>
      <c r="EL160"/>
      <c r="EP160" s="104"/>
      <c r="EQ160"/>
      <c r="FQ160" s="273"/>
      <c r="FZ160" s="304"/>
      <c r="GC160" s="273"/>
      <c r="GL160" s="305"/>
      <c r="GM160" s="304"/>
      <c r="GP160" s="304"/>
      <c r="GQ160" s="273"/>
      <c r="GZ160" s="304"/>
      <c r="HC160" s="273"/>
      <c r="HL160" s="305"/>
      <c r="HM160" s="304"/>
      <c r="HN160" s="147"/>
      <c r="HO160" s="147"/>
      <c r="HP160" s="273"/>
      <c r="HR160" s="304"/>
      <c r="HZ160" s="304"/>
      <c r="IC160" s="273"/>
      <c r="IL160" s="305"/>
      <c r="IM160" s="304"/>
      <c r="IP160" s="304"/>
      <c r="IQ160" s="273"/>
      <c r="IZ160" s="304"/>
      <c r="JC160" s="273"/>
      <c r="JL160" s="5"/>
      <c r="JQ160" s="117"/>
      <c r="JR160"/>
      <c r="JS160" s="271"/>
      <c r="KI160"/>
      <c r="KP160"/>
    </row>
    <row r="161" spans="1:302">
      <c r="A161">
        <v>136</v>
      </c>
      <c r="B161" s="19"/>
      <c r="C161" s="19"/>
      <c r="D161" s="273"/>
      <c r="E161" s="273"/>
      <c r="H161" s="19"/>
      <c r="I161" s="19"/>
      <c r="N161" s="19"/>
      <c r="O161" s="19"/>
      <c r="P161" s="75"/>
      <c r="Q161" s="75"/>
      <c r="R161" s="75"/>
      <c r="S161" s="75"/>
      <c r="T161" s="75"/>
      <c r="U161" s="75"/>
      <c r="V161" s="75"/>
      <c r="W161" s="75"/>
      <c r="X161" s="75"/>
      <c r="Y161" s="75"/>
      <c r="Z161" s="75"/>
      <c r="AA161" s="75"/>
      <c r="AB161" s="75"/>
      <c r="AC161" s="19"/>
      <c r="AD161" s="19"/>
      <c r="AE161" s="113"/>
      <c r="AH161" s="53"/>
      <c r="AI161" s="53"/>
      <c r="AJ161" s="19"/>
      <c r="AK161" s="19"/>
      <c r="AL161" s="19"/>
      <c r="AM161" s="19"/>
      <c r="AN161" s="19"/>
      <c r="AO161" s="19"/>
      <c r="AP161" s="19"/>
      <c r="AQ161" s="45"/>
      <c r="AR161" s="45"/>
      <c r="AS161" s="45"/>
      <c r="AT161" s="45"/>
      <c r="AU161" s="45"/>
      <c r="AV161" s="19"/>
      <c r="AW161" s="19"/>
      <c r="AX161" s="19"/>
      <c r="AY161" s="19"/>
      <c r="AZ161" s="19"/>
      <c r="BA161" s="19"/>
      <c r="BB161" s="19"/>
      <c r="BC161" s="19"/>
      <c r="BD161" s="19"/>
      <c r="BE161" s="19"/>
      <c r="BF161" s="19"/>
      <c r="BG161" s="19"/>
      <c r="BH161" s="19"/>
      <c r="BI161" s="19"/>
      <c r="BJ161" s="19"/>
      <c r="BK161" s="19"/>
      <c r="BL161" s="19"/>
      <c r="BM161" s="19"/>
      <c r="BN161" s="19"/>
      <c r="BO161" s="19"/>
      <c r="BP161" s="19"/>
      <c r="BQ161" s="19"/>
      <c r="BR161" s="19"/>
      <c r="BS161" s="19"/>
      <c r="BT161" s="19"/>
      <c r="BU161" s="19"/>
      <c r="BV161" s="20"/>
      <c r="BW161" s="19"/>
      <c r="BX161" s="89"/>
      <c r="BY161" s="44"/>
      <c r="BZ161" s="19"/>
      <c r="CA161" s="19"/>
      <c r="CB161" s="19"/>
      <c r="CC161" s="19"/>
      <c r="CD161" s="19"/>
      <c r="CF161" s="19"/>
      <c r="CG161" s="19"/>
      <c r="CH161" s="273"/>
      <c r="CI161" s="74"/>
      <c r="CJ161" s="80"/>
      <c r="CK161" s="112"/>
      <c r="CL161" s="74"/>
      <c r="CM161" s="80"/>
      <c r="CO161" s="74"/>
      <c r="CP161"/>
      <c r="DA161" s="104"/>
      <c r="DB161"/>
      <c r="DF161" s="104"/>
      <c r="DG161"/>
      <c r="DK161" s="104"/>
      <c r="DL161"/>
      <c r="EF161" s="104"/>
      <c r="EG161"/>
      <c r="EK161" s="104"/>
      <c r="EL161"/>
      <c r="EP161" s="104"/>
      <c r="EQ161"/>
      <c r="FQ161" s="273"/>
      <c r="FZ161" s="304"/>
      <c r="GC161" s="273"/>
      <c r="GL161" s="305"/>
      <c r="GM161" s="304"/>
      <c r="GP161" s="304"/>
      <c r="GQ161" s="273"/>
      <c r="GZ161" s="304"/>
      <c r="HC161" s="273"/>
      <c r="HL161" s="305"/>
      <c r="HM161" s="304"/>
      <c r="HN161" s="147"/>
      <c r="HO161" s="147"/>
      <c r="HP161" s="273"/>
      <c r="HR161" s="304"/>
      <c r="HZ161" s="304"/>
      <c r="IC161" s="273"/>
      <c r="IL161" s="305"/>
      <c r="IM161" s="304"/>
      <c r="IP161" s="304"/>
      <c r="IQ161" s="273"/>
      <c r="IZ161" s="304"/>
      <c r="JC161" s="273"/>
      <c r="JL161" s="5"/>
      <c r="JQ161" s="117"/>
      <c r="JR161"/>
      <c r="JS161" s="271"/>
      <c r="KI161"/>
      <c r="KP161"/>
    </row>
    <row r="162" spans="1:302">
      <c r="A162">
        <v>137</v>
      </c>
      <c r="B162" s="19"/>
      <c r="C162" s="19"/>
      <c r="D162" s="273"/>
      <c r="E162" s="273"/>
      <c r="H162" s="19"/>
      <c r="I162" s="19"/>
      <c r="N162" s="19"/>
      <c r="O162" s="19"/>
      <c r="P162" s="75"/>
      <c r="Q162" s="75"/>
      <c r="R162" s="75"/>
      <c r="S162" s="75"/>
      <c r="T162" s="75"/>
      <c r="U162" s="75"/>
      <c r="V162" s="75"/>
      <c r="W162" s="75"/>
      <c r="X162" s="75"/>
      <c r="Y162" s="75"/>
      <c r="Z162" s="75"/>
      <c r="AA162" s="75"/>
      <c r="AB162" s="75"/>
      <c r="AC162" s="19"/>
      <c r="AD162" s="19"/>
      <c r="AE162" s="113"/>
      <c r="AH162" s="53"/>
      <c r="AI162" s="53"/>
      <c r="AJ162" s="19"/>
      <c r="AK162" s="19"/>
      <c r="AL162" s="19"/>
      <c r="AM162" s="19"/>
      <c r="AN162" s="19"/>
      <c r="AO162" s="19"/>
      <c r="AP162" s="19"/>
      <c r="AQ162" s="45"/>
      <c r="AR162" s="45"/>
      <c r="AS162" s="45"/>
      <c r="AT162" s="45"/>
      <c r="AU162" s="45"/>
      <c r="AV162" s="19"/>
      <c r="AW162" s="19"/>
      <c r="AX162" s="19"/>
      <c r="AY162" s="19"/>
      <c r="AZ162" s="19"/>
      <c r="BA162" s="19"/>
      <c r="BB162" s="19"/>
      <c r="BC162" s="19"/>
      <c r="BD162" s="19"/>
      <c r="BE162" s="19"/>
      <c r="BF162" s="19"/>
      <c r="BG162" s="19"/>
      <c r="BH162" s="19"/>
      <c r="BI162" s="19"/>
      <c r="BJ162" s="19"/>
      <c r="BK162" s="19"/>
      <c r="BL162" s="19"/>
      <c r="BM162" s="19"/>
      <c r="BN162" s="19"/>
      <c r="BO162" s="19"/>
      <c r="BP162" s="19"/>
      <c r="BQ162" s="19"/>
      <c r="BR162" s="19"/>
      <c r="BS162" s="19"/>
      <c r="BT162" s="19"/>
      <c r="BU162" s="19"/>
      <c r="BV162" s="20"/>
      <c r="BW162" s="19"/>
      <c r="BX162" s="89"/>
      <c r="BY162" s="44"/>
      <c r="BZ162" s="19"/>
      <c r="CA162" s="19"/>
      <c r="CB162" s="19"/>
      <c r="CC162" s="19"/>
      <c r="CD162" s="19"/>
      <c r="CF162" s="19"/>
      <c r="CG162" s="19"/>
      <c r="CH162" s="273"/>
      <c r="CI162" s="74"/>
      <c r="CJ162" s="80"/>
      <c r="CK162" s="112"/>
      <c r="CL162" s="74"/>
      <c r="CM162" s="80"/>
      <c r="CO162" s="74"/>
      <c r="CP162"/>
      <c r="DA162" s="104"/>
      <c r="DB162"/>
      <c r="DF162" s="104"/>
      <c r="DG162"/>
      <c r="DK162" s="104"/>
      <c r="DL162"/>
      <c r="EF162" s="104"/>
      <c r="EG162"/>
      <c r="EK162" s="104"/>
      <c r="EL162"/>
      <c r="EP162" s="104"/>
      <c r="EQ162"/>
      <c r="FQ162" s="273"/>
      <c r="FZ162" s="304"/>
      <c r="GC162" s="273"/>
      <c r="GL162" s="305"/>
      <c r="GM162" s="304"/>
      <c r="GP162" s="304"/>
      <c r="GQ162" s="273"/>
      <c r="GZ162" s="304"/>
      <c r="HC162" s="273"/>
      <c r="HL162" s="305"/>
      <c r="HM162" s="304"/>
      <c r="HN162" s="147"/>
      <c r="HO162" s="147"/>
      <c r="HP162" s="273"/>
      <c r="HR162" s="304"/>
      <c r="HZ162" s="304"/>
      <c r="IC162" s="273"/>
      <c r="IL162" s="305"/>
      <c r="IM162" s="304"/>
      <c r="IP162" s="304"/>
      <c r="IQ162" s="273"/>
      <c r="IZ162" s="304"/>
      <c r="JC162" s="273"/>
      <c r="JL162" s="5"/>
      <c r="JQ162" s="117"/>
      <c r="JR162"/>
      <c r="JS162" s="271"/>
      <c r="KI162"/>
      <c r="KP162"/>
    </row>
    <row r="163" spans="1:302">
      <c r="A163">
        <v>138</v>
      </c>
      <c r="B163" s="19"/>
      <c r="C163" s="19"/>
      <c r="D163" s="273"/>
      <c r="E163" s="273"/>
      <c r="H163" s="19"/>
      <c r="I163" s="19"/>
      <c r="N163" s="19"/>
      <c r="O163" s="19"/>
      <c r="P163" s="75"/>
      <c r="Q163" s="75"/>
      <c r="R163" s="75"/>
      <c r="S163" s="75"/>
      <c r="T163" s="75"/>
      <c r="U163" s="75"/>
      <c r="V163" s="75"/>
      <c r="W163" s="75"/>
      <c r="X163" s="75"/>
      <c r="Y163" s="75"/>
      <c r="Z163" s="75"/>
      <c r="AA163" s="75"/>
      <c r="AB163" s="75"/>
      <c r="AC163" s="19"/>
      <c r="AD163" s="19"/>
      <c r="AE163" s="113"/>
      <c r="AH163" s="53"/>
      <c r="AI163" s="53"/>
      <c r="AJ163" s="19"/>
      <c r="AK163" s="19"/>
      <c r="AL163" s="19"/>
      <c r="AM163" s="19"/>
      <c r="AN163" s="19"/>
      <c r="AO163" s="19"/>
      <c r="AP163" s="19"/>
      <c r="AQ163" s="45"/>
      <c r="AR163" s="45"/>
      <c r="AS163" s="45"/>
      <c r="AT163" s="45"/>
      <c r="AU163" s="45"/>
      <c r="AV163" s="19"/>
      <c r="AW163" s="19"/>
      <c r="AX163" s="19"/>
      <c r="AY163" s="19"/>
      <c r="AZ163" s="19"/>
      <c r="BA163" s="19"/>
      <c r="BB163" s="19"/>
      <c r="BC163" s="19"/>
      <c r="BD163" s="19"/>
      <c r="BE163" s="19"/>
      <c r="BF163" s="19"/>
      <c r="BG163" s="19"/>
      <c r="BH163" s="19"/>
      <c r="BI163" s="19"/>
      <c r="BJ163" s="19"/>
      <c r="BK163" s="19"/>
      <c r="BL163" s="19"/>
      <c r="BM163" s="19"/>
      <c r="BN163" s="19"/>
      <c r="BO163" s="19"/>
      <c r="BP163" s="19"/>
      <c r="BQ163" s="19"/>
      <c r="BR163" s="19"/>
      <c r="BS163" s="19"/>
      <c r="BT163" s="19"/>
      <c r="BU163" s="19"/>
      <c r="BV163" s="20"/>
      <c r="BW163" s="19"/>
      <c r="BX163" s="89"/>
      <c r="BY163" s="44"/>
      <c r="BZ163" s="19"/>
      <c r="CA163" s="19"/>
      <c r="CB163" s="19"/>
      <c r="CC163" s="19"/>
      <c r="CD163" s="19"/>
      <c r="CF163" s="19"/>
      <c r="CG163" s="19"/>
      <c r="CH163" s="273"/>
      <c r="CI163" s="74"/>
      <c r="CJ163" s="80"/>
      <c r="CK163" s="112"/>
      <c r="CL163" s="74"/>
      <c r="CM163" s="80"/>
      <c r="CO163" s="74"/>
      <c r="CP163"/>
      <c r="DA163" s="104"/>
      <c r="DB163"/>
      <c r="DF163" s="104"/>
      <c r="DG163"/>
      <c r="DK163" s="104"/>
      <c r="DL163"/>
      <c r="EF163" s="104"/>
      <c r="EG163"/>
      <c r="EK163" s="104"/>
      <c r="EL163"/>
      <c r="EP163" s="104"/>
      <c r="EQ163"/>
      <c r="FQ163" s="273"/>
      <c r="FZ163" s="304"/>
      <c r="GC163" s="273"/>
      <c r="GL163" s="305"/>
      <c r="GM163" s="304"/>
      <c r="GP163" s="304"/>
      <c r="GQ163" s="273"/>
      <c r="GZ163" s="304"/>
      <c r="HC163" s="273"/>
      <c r="HL163" s="305"/>
      <c r="HM163" s="304"/>
      <c r="HN163" s="147"/>
      <c r="HO163" s="147"/>
      <c r="HP163" s="273"/>
      <c r="HR163" s="304"/>
      <c r="HZ163" s="304"/>
      <c r="IC163" s="273"/>
      <c r="IL163" s="305"/>
      <c r="IM163" s="304"/>
      <c r="IP163" s="304"/>
      <c r="IQ163" s="273"/>
      <c r="IZ163" s="304"/>
      <c r="JC163" s="273"/>
      <c r="JL163" s="5"/>
      <c r="JQ163" s="117"/>
      <c r="JR163"/>
      <c r="JS163" s="271"/>
      <c r="KI163"/>
      <c r="KP163"/>
    </row>
    <row r="164" spans="1:302">
      <c r="A164">
        <v>139</v>
      </c>
      <c r="B164" s="19"/>
      <c r="C164" s="19"/>
      <c r="D164" s="273"/>
      <c r="E164" s="273"/>
      <c r="H164" s="19"/>
      <c r="I164" s="19"/>
      <c r="N164" s="19"/>
      <c r="O164" s="19"/>
      <c r="P164" s="75"/>
      <c r="Q164" s="75"/>
      <c r="R164" s="75"/>
      <c r="S164" s="75"/>
      <c r="T164" s="75"/>
      <c r="U164" s="75"/>
      <c r="V164" s="75"/>
      <c r="W164" s="75"/>
      <c r="X164" s="75"/>
      <c r="Y164" s="75"/>
      <c r="Z164" s="75"/>
      <c r="AA164" s="75"/>
      <c r="AB164" s="75"/>
      <c r="AC164" s="19"/>
      <c r="AD164" s="19"/>
      <c r="AE164" s="113"/>
      <c r="AH164" s="53"/>
      <c r="AI164" s="53"/>
      <c r="AJ164" s="19"/>
      <c r="AK164" s="19"/>
      <c r="AL164" s="19"/>
      <c r="AM164" s="19"/>
      <c r="AN164" s="19"/>
      <c r="AO164" s="19"/>
      <c r="AP164" s="19"/>
      <c r="AQ164" s="45"/>
      <c r="AR164" s="45"/>
      <c r="AS164" s="45"/>
      <c r="AT164" s="45"/>
      <c r="AU164" s="45"/>
      <c r="AV164" s="19"/>
      <c r="AW164" s="19"/>
      <c r="AX164" s="19"/>
      <c r="AY164" s="19"/>
      <c r="AZ164" s="19"/>
      <c r="BA164" s="19"/>
      <c r="BB164" s="19"/>
      <c r="BC164" s="19"/>
      <c r="BD164" s="19"/>
      <c r="BE164" s="19"/>
      <c r="BF164" s="19"/>
      <c r="BG164" s="19"/>
      <c r="BH164" s="19"/>
      <c r="BI164" s="19"/>
      <c r="BJ164" s="19"/>
      <c r="BK164" s="19"/>
      <c r="BL164" s="19"/>
      <c r="BM164" s="19"/>
      <c r="BN164" s="19"/>
      <c r="BO164" s="19"/>
      <c r="BP164" s="19"/>
      <c r="BQ164" s="19"/>
      <c r="BR164" s="19"/>
      <c r="BS164" s="19"/>
      <c r="BT164" s="19"/>
      <c r="BU164" s="19"/>
      <c r="BV164" s="20"/>
      <c r="BW164" s="19"/>
      <c r="BX164" s="89"/>
      <c r="BY164" s="44"/>
      <c r="BZ164" s="19"/>
      <c r="CA164" s="19"/>
      <c r="CB164" s="19"/>
      <c r="CC164" s="19"/>
      <c r="CD164" s="19"/>
      <c r="CF164" s="19"/>
      <c r="CG164" s="19"/>
      <c r="CH164" s="273"/>
      <c r="CI164" s="74"/>
      <c r="CJ164" s="80"/>
      <c r="CK164" s="112"/>
      <c r="CL164" s="74"/>
      <c r="CM164" s="80"/>
      <c r="CO164" s="74"/>
      <c r="CP164"/>
      <c r="DA164" s="104"/>
      <c r="DB164"/>
      <c r="DF164" s="104"/>
      <c r="DG164"/>
      <c r="DK164" s="104"/>
      <c r="DL164"/>
      <c r="EF164" s="104"/>
      <c r="EG164"/>
      <c r="EK164" s="104"/>
      <c r="EL164"/>
      <c r="EP164" s="104"/>
      <c r="EQ164"/>
      <c r="FQ164" s="273"/>
      <c r="FZ164" s="304"/>
      <c r="GC164" s="273"/>
      <c r="GL164" s="305"/>
      <c r="GM164" s="304"/>
      <c r="GP164" s="304"/>
      <c r="GQ164" s="273"/>
      <c r="GZ164" s="304"/>
      <c r="HC164" s="273"/>
      <c r="HL164" s="305"/>
      <c r="HM164" s="304"/>
      <c r="HN164" s="147"/>
      <c r="HO164" s="147"/>
      <c r="HP164" s="273"/>
      <c r="HR164" s="304"/>
      <c r="HZ164" s="304"/>
      <c r="IC164" s="273"/>
      <c r="IL164" s="305"/>
      <c r="IM164" s="304"/>
      <c r="IP164" s="304"/>
      <c r="IQ164" s="273"/>
      <c r="IZ164" s="304"/>
      <c r="JC164" s="273"/>
      <c r="JL164" s="5"/>
      <c r="JQ164" s="117"/>
      <c r="JR164"/>
      <c r="JS164" s="271"/>
      <c r="KI164"/>
      <c r="KP164"/>
    </row>
    <row r="165" spans="1:302">
      <c r="A165">
        <v>140</v>
      </c>
      <c r="B165" s="19"/>
      <c r="C165" s="19"/>
      <c r="D165" s="273"/>
      <c r="E165" s="273"/>
      <c r="H165" s="19"/>
      <c r="I165" s="19"/>
      <c r="N165" s="19"/>
      <c r="O165" s="19"/>
      <c r="P165" s="75"/>
      <c r="Q165" s="75"/>
      <c r="R165" s="75"/>
      <c r="S165" s="75"/>
      <c r="T165" s="75"/>
      <c r="U165" s="75"/>
      <c r="V165" s="75"/>
      <c r="W165" s="75"/>
      <c r="X165" s="75"/>
      <c r="Y165" s="75"/>
      <c r="Z165" s="75"/>
      <c r="AA165" s="75"/>
      <c r="AB165" s="75"/>
      <c r="AC165" s="19"/>
      <c r="AD165" s="19"/>
      <c r="AE165" s="113"/>
      <c r="AH165" s="53"/>
      <c r="AI165" s="53"/>
      <c r="AJ165" s="19"/>
      <c r="AK165" s="19"/>
      <c r="AL165" s="19"/>
      <c r="AM165" s="19"/>
      <c r="AN165" s="19"/>
      <c r="AO165" s="19"/>
      <c r="AP165" s="19"/>
      <c r="AQ165" s="45"/>
      <c r="AR165" s="45"/>
      <c r="AS165" s="45"/>
      <c r="AT165" s="45"/>
      <c r="AU165" s="45"/>
      <c r="AV165" s="19"/>
      <c r="AW165" s="19"/>
      <c r="AX165" s="19"/>
      <c r="AY165" s="19"/>
      <c r="AZ165" s="19"/>
      <c r="BA165" s="19"/>
      <c r="BB165" s="19"/>
      <c r="BC165" s="19"/>
      <c r="BD165" s="19"/>
      <c r="BE165" s="19"/>
      <c r="BF165" s="19"/>
      <c r="BG165" s="19"/>
      <c r="BH165" s="19"/>
      <c r="BI165" s="19"/>
      <c r="BJ165" s="19"/>
      <c r="BK165" s="19"/>
      <c r="BL165" s="19"/>
      <c r="BM165" s="19"/>
      <c r="BN165" s="19"/>
      <c r="BO165" s="19"/>
      <c r="BP165" s="19"/>
      <c r="BQ165" s="19"/>
      <c r="BR165" s="19"/>
      <c r="BS165" s="19"/>
      <c r="BT165" s="19"/>
      <c r="BU165" s="19"/>
      <c r="BV165" s="20"/>
      <c r="BW165" s="19"/>
      <c r="BX165" s="89"/>
      <c r="BY165" s="44"/>
      <c r="BZ165" s="19"/>
      <c r="CA165" s="19"/>
      <c r="CB165" s="19"/>
      <c r="CC165" s="19"/>
      <c r="CD165" s="19"/>
      <c r="CF165" s="19"/>
      <c r="CG165" s="19"/>
      <c r="CH165" s="273"/>
      <c r="CI165" s="74"/>
      <c r="CJ165" s="80"/>
      <c r="CK165" s="112"/>
      <c r="CL165" s="74"/>
      <c r="CM165" s="80"/>
      <c r="CO165" s="74"/>
      <c r="CP165"/>
      <c r="DA165" s="104"/>
      <c r="DB165"/>
      <c r="DF165" s="104"/>
      <c r="DG165"/>
      <c r="DK165" s="104"/>
      <c r="DL165"/>
      <c r="EF165" s="104"/>
      <c r="EG165"/>
      <c r="EK165" s="104"/>
      <c r="EL165"/>
      <c r="EP165" s="104"/>
      <c r="EQ165"/>
      <c r="FQ165" s="273"/>
      <c r="FZ165" s="304"/>
      <c r="GC165" s="273"/>
      <c r="GL165" s="305"/>
      <c r="GM165" s="304"/>
      <c r="GP165" s="304"/>
      <c r="GQ165" s="273"/>
      <c r="GZ165" s="304"/>
      <c r="HC165" s="273"/>
      <c r="HL165" s="305"/>
      <c r="HM165" s="304"/>
      <c r="HN165" s="147"/>
      <c r="HO165" s="147"/>
      <c r="HP165" s="273"/>
      <c r="HR165" s="304"/>
      <c r="HZ165" s="304"/>
      <c r="IC165" s="273"/>
      <c r="IL165" s="305"/>
      <c r="IM165" s="304"/>
      <c r="IP165" s="304"/>
      <c r="IQ165" s="273"/>
      <c r="IZ165" s="304"/>
      <c r="JC165" s="273"/>
      <c r="JL165" s="5"/>
      <c r="JQ165" s="117"/>
      <c r="JR165"/>
      <c r="JS165" s="271"/>
      <c r="KI165"/>
      <c r="KP165"/>
    </row>
    <row r="166" spans="1:302">
      <c r="A166">
        <v>141</v>
      </c>
      <c r="B166" s="19"/>
      <c r="C166" s="19"/>
      <c r="D166" s="273"/>
      <c r="E166" s="273"/>
      <c r="H166" s="19"/>
      <c r="I166" s="19"/>
      <c r="N166" s="19"/>
      <c r="O166" s="19"/>
      <c r="P166" s="75"/>
      <c r="Q166" s="75"/>
      <c r="R166" s="75"/>
      <c r="S166" s="75"/>
      <c r="T166" s="75"/>
      <c r="U166" s="75"/>
      <c r="V166" s="75"/>
      <c r="W166" s="75"/>
      <c r="X166" s="75"/>
      <c r="Y166" s="75"/>
      <c r="Z166" s="75"/>
      <c r="AA166" s="75"/>
      <c r="AB166" s="75"/>
      <c r="AC166" s="19"/>
      <c r="AD166" s="19"/>
      <c r="AE166" s="113"/>
      <c r="AH166" s="53"/>
      <c r="AI166" s="53"/>
      <c r="AJ166" s="19"/>
      <c r="AK166" s="19"/>
      <c r="AL166" s="19"/>
      <c r="AM166" s="19"/>
      <c r="AN166" s="19"/>
      <c r="AO166" s="19"/>
      <c r="AP166" s="19"/>
      <c r="AQ166" s="45"/>
      <c r="AR166" s="45"/>
      <c r="AS166" s="45"/>
      <c r="AT166" s="45"/>
      <c r="AU166" s="45"/>
      <c r="AV166" s="19"/>
      <c r="AW166" s="19"/>
      <c r="AX166" s="19"/>
      <c r="AY166" s="19"/>
      <c r="AZ166" s="19"/>
      <c r="BA166" s="19"/>
      <c r="BB166" s="19"/>
      <c r="BC166" s="19"/>
      <c r="BD166" s="19"/>
      <c r="BE166" s="19"/>
      <c r="BF166" s="19"/>
      <c r="BG166" s="19"/>
      <c r="BH166" s="19"/>
      <c r="BI166" s="19"/>
      <c r="BJ166" s="19"/>
      <c r="BK166" s="19"/>
      <c r="BL166" s="19"/>
      <c r="BM166" s="19"/>
      <c r="BN166" s="19"/>
      <c r="BO166" s="19"/>
      <c r="BP166" s="19"/>
      <c r="BQ166" s="19"/>
      <c r="BR166" s="19"/>
      <c r="BS166" s="19"/>
      <c r="BT166" s="19"/>
      <c r="BU166" s="19"/>
      <c r="BV166" s="20"/>
      <c r="BW166" s="19"/>
      <c r="BX166" s="89"/>
      <c r="BY166" s="44"/>
      <c r="BZ166" s="19"/>
      <c r="CA166" s="19"/>
      <c r="CB166" s="19"/>
      <c r="CC166" s="19"/>
      <c r="CD166" s="19"/>
      <c r="CF166" s="19"/>
      <c r="CG166" s="19"/>
      <c r="CH166" s="273"/>
      <c r="CI166" s="74"/>
      <c r="CJ166" s="80"/>
      <c r="CK166" s="112"/>
      <c r="CL166" s="74"/>
      <c r="CM166" s="80"/>
      <c r="CO166" s="74"/>
      <c r="CP166"/>
      <c r="DA166" s="104"/>
      <c r="DB166"/>
      <c r="DF166" s="104"/>
      <c r="DG166"/>
      <c r="DK166" s="104"/>
      <c r="DL166"/>
      <c r="EF166" s="104"/>
      <c r="EG166"/>
      <c r="EK166" s="104"/>
      <c r="EL166"/>
      <c r="EP166" s="104"/>
      <c r="EQ166"/>
      <c r="FQ166" s="273"/>
      <c r="FZ166" s="304"/>
      <c r="GC166" s="273"/>
      <c r="GL166" s="305"/>
      <c r="GM166" s="304"/>
      <c r="GP166" s="304"/>
      <c r="GQ166" s="273"/>
      <c r="GZ166" s="304"/>
      <c r="HC166" s="273"/>
      <c r="HL166" s="305"/>
      <c r="HM166" s="304"/>
      <c r="HN166" s="147"/>
      <c r="HO166" s="147"/>
      <c r="HP166" s="273"/>
      <c r="HR166" s="304"/>
      <c r="HZ166" s="304"/>
      <c r="IC166" s="273"/>
      <c r="IL166" s="305"/>
      <c r="IM166" s="304"/>
      <c r="IP166" s="304"/>
      <c r="IQ166" s="273"/>
      <c r="IZ166" s="304"/>
      <c r="JC166" s="273"/>
      <c r="JL166" s="5"/>
      <c r="JQ166" s="117"/>
      <c r="JR166"/>
      <c r="JS166" s="271"/>
      <c r="KI166"/>
      <c r="KP166"/>
    </row>
    <row r="167" spans="1:302">
      <c r="A167">
        <v>142</v>
      </c>
      <c r="B167" s="19"/>
      <c r="C167" s="19"/>
      <c r="D167" s="273"/>
      <c r="E167" s="273"/>
      <c r="H167" s="19"/>
      <c r="I167" s="19"/>
      <c r="N167" s="19"/>
      <c r="O167" s="19"/>
      <c r="P167" s="75"/>
      <c r="Q167" s="75"/>
      <c r="R167" s="75"/>
      <c r="S167" s="75"/>
      <c r="T167" s="75"/>
      <c r="U167" s="75"/>
      <c r="V167" s="75"/>
      <c r="W167" s="75"/>
      <c r="X167" s="75"/>
      <c r="Y167" s="75"/>
      <c r="Z167" s="75"/>
      <c r="AA167" s="75"/>
      <c r="AB167" s="75"/>
      <c r="AC167" s="19"/>
      <c r="AD167" s="19"/>
      <c r="AE167" s="113"/>
      <c r="AH167" s="53"/>
      <c r="AI167" s="53"/>
      <c r="AJ167" s="19"/>
      <c r="AK167" s="19"/>
      <c r="AL167" s="19"/>
      <c r="AM167" s="19"/>
      <c r="AN167" s="19"/>
      <c r="AO167" s="19"/>
      <c r="AP167" s="19"/>
      <c r="AQ167" s="45"/>
      <c r="AR167" s="45"/>
      <c r="AS167" s="45"/>
      <c r="AT167" s="45"/>
      <c r="AU167" s="45"/>
      <c r="AV167" s="19"/>
      <c r="AW167" s="19"/>
      <c r="AX167" s="19"/>
      <c r="AY167" s="19"/>
      <c r="AZ167" s="19"/>
      <c r="BA167" s="19"/>
      <c r="BB167" s="19"/>
      <c r="BC167" s="19"/>
      <c r="BD167" s="19"/>
      <c r="BE167" s="19"/>
      <c r="BF167" s="19"/>
      <c r="BG167" s="19"/>
      <c r="BH167" s="19"/>
      <c r="BI167" s="19"/>
      <c r="BJ167" s="19"/>
      <c r="BK167" s="19"/>
      <c r="BL167" s="19"/>
      <c r="BM167" s="19"/>
      <c r="BN167" s="19"/>
      <c r="BO167" s="19"/>
      <c r="BP167" s="19"/>
      <c r="BQ167" s="19"/>
      <c r="BR167" s="19"/>
      <c r="BS167" s="19"/>
      <c r="BT167" s="19"/>
      <c r="BU167" s="19"/>
      <c r="BV167" s="20"/>
      <c r="BW167" s="19"/>
      <c r="BX167" s="89"/>
      <c r="BY167" s="44"/>
      <c r="BZ167" s="19"/>
      <c r="CA167" s="19"/>
      <c r="CB167" s="19"/>
      <c r="CC167" s="19"/>
      <c r="CD167" s="19"/>
      <c r="CF167" s="19"/>
      <c r="CG167" s="19"/>
      <c r="CH167" s="273"/>
      <c r="CI167" s="74"/>
      <c r="CJ167" s="80"/>
      <c r="CK167" s="112"/>
      <c r="CL167" s="74"/>
      <c r="CM167" s="80"/>
      <c r="CO167" s="74"/>
      <c r="CP167"/>
      <c r="DA167" s="104"/>
      <c r="DB167"/>
      <c r="DF167" s="104"/>
      <c r="DG167"/>
      <c r="DK167" s="104"/>
      <c r="DL167"/>
      <c r="EF167" s="104"/>
      <c r="EG167"/>
      <c r="EK167" s="104"/>
      <c r="EL167"/>
      <c r="EP167" s="104"/>
      <c r="EQ167"/>
      <c r="FQ167" s="273"/>
      <c r="FZ167" s="304"/>
      <c r="GC167" s="273"/>
      <c r="GL167" s="305"/>
      <c r="GM167" s="304"/>
      <c r="GP167" s="304"/>
      <c r="GQ167" s="273"/>
      <c r="GZ167" s="304"/>
      <c r="HC167" s="273"/>
      <c r="HL167" s="305"/>
      <c r="HM167" s="304"/>
      <c r="HN167" s="147"/>
      <c r="HO167" s="147"/>
      <c r="HP167" s="273"/>
      <c r="HR167" s="304"/>
      <c r="HZ167" s="304"/>
      <c r="IC167" s="273"/>
      <c r="IL167" s="305"/>
      <c r="IM167" s="304"/>
      <c r="IP167" s="304"/>
      <c r="IQ167" s="273"/>
      <c r="IZ167" s="304"/>
      <c r="JC167" s="273"/>
      <c r="JL167" s="5"/>
      <c r="JQ167" s="117"/>
      <c r="JR167"/>
      <c r="JS167" s="271"/>
      <c r="KI167"/>
      <c r="KP167"/>
    </row>
    <row r="168" spans="1:302">
      <c r="A168">
        <v>143</v>
      </c>
      <c r="B168" s="19"/>
      <c r="C168" s="19"/>
      <c r="D168" s="273"/>
      <c r="E168" s="273"/>
      <c r="H168" s="19"/>
      <c r="I168" s="19"/>
      <c r="N168" s="19"/>
      <c r="O168" s="19"/>
      <c r="P168" s="75"/>
      <c r="Q168" s="75"/>
      <c r="R168" s="75"/>
      <c r="S168" s="75"/>
      <c r="T168" s="75"/>
      <c r="U168" s="75"/>
      <c r="V168" s="75"/>
      <c r="W168" s="75"/>
      <c r="X168" s="75"/>
      <c r="Y168" s="75"/>
      <c r="Z168" s="75"/>
      <c r="AA168" s="75"/>
      <c r="AB168" s="75"/>
      <c r="AC168" s="19"/>
      <c r="AD168" s="19"/>
      <c r="AE168" s="113"/>
      <c r="AH168" s="53"/>
      <c r="AI168" s="53"/>
      <c r="AJ168" s="19"/>
      <c r="AK168" s="19"/>
      <c r="AL168" s="19"/>
      <c r="AM168" s="19"/>
      <c r="AN168" s="19"/>
      <c r="AO168" s="19"/>
      <c r="AP168" s="19"/>
      <c r="AQ168" s="45"/>
      <c r="AR168" s="45"/>
      <c r="AS168" s="45"/>
      <c r="AT168" s="45"/>
      <c r="AU168" s="45"/>
      <c r="AV168" s="19"/>
      <c r="AW168" s="19"/>
      <c r="AX168" s="19"/>
      <c r="AY168" s="19"/>
      <c r="AZ168" s="19"/>
      <c r="BA168" s="19"/>
      <c r="BB168" s="19"/>
      <c r="BC168" s="19"/>
      <c r="BD168" s="19"/>
      <c r="BE168" s="19"/>
      <c r="BF168" s="19"/>
      <c r="BG168" s="19"/>
      <c r="BH168" s="19"/>
      <c r="BI168" s="19"/>
      <c r="BJ168" s="19"/>
      <c r="BK168" s="19"/>
      <c r="BL168" s="19"/>
      <c r="BM168" s="19"/>
      <c r="BN168" s="19"/>
      <c r="BO168" s="19"/>
      <c r="BP168" s="19"/>
      <c r="BQ168" s="19"/>
      <c r="BR168" s="19"/>
      <c r="BS168" s="19"/>
      <c r="BT168" s="19"/>
      <c r="BU168" s="19"/>
      <c r="BV168" s="20"/>
      <c r="BW168" s="19"/>
      <c r="BX168" s="89"/>
      <c r="BY168" s="44"/>
      <c r="BZ168" s="19"/>
      <c r="CA168" s="19"/>
      <c r="CB168" s="19"/>
      <c r="CC168" s="19"/>
      <c r="CD168" s="19"/>
      <c r="CF168" s="19"/>
      <c r="CG168" s="19"/>
      <c r="CH168" s="273"/>
      <c r="CI168" s="74"/>
      <c r="CJ168" s="80"/>
      <c r="CK168" s="112"/>
      <c r="CL168" s="74"/>
      <c r="CM168" s="80"/>
      <c r="CO168" s="74"/>
      <c r="CP168"/>
      <c r="DA168" s="104"/>
      <c r="DB168"/>
      <c r="DF168" s="104"/>
      <c r="DG168"/>
      <c r="DK168" s="104"/>
      <c r="DL168"/>
      <c r="EF168" s="104"/>
      <c r="EG168"/>
      <c r="EK168" s="104"/>
      <c r="EL168"/>
      <c r="EP168" s="104"/>
      <c r="EQ168"/>
      <c r="FQ168" s="273"/>
      <c r="FZ168" s="304"/>
      <c r="GC168" s="273"/>
      <c r="GL168" s="305"/>
      <c r="GM168" s="304"/>
      <c r="GP168" s="304"/>
      <c r="GQ168" s="273"/>
      <c r="GZ168" s="304"/>
      <c r="HC168" s="273"/>
      <c r="HL168" s="305"/>
      <c r="HM168" s="304"/>
      <c r="HN168" s="147"/>
      <c r="HO168" s="147"/>
      <c r="HP168" s="273"/>
      <c r="HR168" s="304"/>
      <c r="HZ168" s="304"/>
      <c r="IC168" s="273"/>
      <c r="IL168" s="305"/>
      <c r="IM168" s="304"/>
      <c r="IP168" s="304"/>
      <c r="IQ168" s="273"/>
      <c r="IZ168" s="304"/>
      <c r="JC168" s="273"/>
      <c r="JL168" s="5"/>
      <c r="JQ168" s="117"/>
      <c r="JR168"/>
      <c r="JS168" s="271"/>
      <c r="KI168"/>
      <c r="KP168"/>
    </row>
    <row r="169" spans="1:302">
      <c r="A169">
        <v>144</v>
      </c>
      <c r="B169" s="19"/>
      <c r="C169" s="19"/>
      <c r="D169" s="273"/>
      <c r="E169" s="273"/>
      <c r="H169" s="19"/>
      <c r="I169" s="19"/>
      <c r="N169" s="19"/>
      <c r="O169" s="19"/>
      <c r="P169" s="75"/>
      <c r="Q169" s="75"/>
      <c r="R169" s="75"/>
      <c r="S169" s="75"/>
      <c r="T169" s="75"/>
      <c r="U169" s="75"/>
      <c r="V169" s="75"/>
      <c r="W169" s="75"/>
      <c r="X169" s="75"/>
      <c r="Y169" s="75"/>
      <c r="Z169" s="75"/>
      <c r="AA169" s="75"/>
      <c r="AB169" s="75"/>
      <c r="AC169" s="19"/>
      <c r="AD169" s="19"/>
      <c r="AE169" s="113"/>
      <c r="AH169" s="53"/>
      <c r="AI169" s="53"/>
      <c r="AJ169" s="19"/>
      <c r="AK169" s="19"/>
      <c r="AL169" s="19"/>
      <c r="AM169" s="19"/>
      <c r="AN169" s="19"/>
      <c r="AO169" s="19"/>
      <c r="AP169" s="19"/>
      <c r="AQ169" s="45"/>
      <c r="AR169" s="45"/>
      <c r="AS169" s="45"/>
      <c r="AT169" s="45"/>
      <c r="AU169" s="45"/>
      <c r="AV169" s="19"/>
      <c r="AW169" s="19"/>
      <c r="AX169" s="19"/>
      <c r="AY169" s="19"/>
      <c r="AZ169" s="19"/>
      <c r="BA169" s="19"/>
      <c r="BB169" s="19"/>
      <c r="BC169" s="19"/>
      <c r="BD169" s="19"/>
      <c r="BE169" s="19"/>
      <c r="BF169" s="19"/>
      <c r="BG169" s="19"/>
      <c r="BH169" s="19"/>
      <c r="BI169" s="19"/>
      <c r="BJ169" s="19"/>
      <c r="BK169" s="19"/>
      <c r="BL169" s="19"/>
      <c r="BM169" s="19"/>
      <c r="BN169" s="19"/>
      <c r="BO169" s="19"/>
      <c r="BP169" s="19"/>
      <c r="BQ169" s="19"/>
      <c r="BR169" s="19"/>
      <c r="BS169" s="19"/>
      <c r="BT169" s="19"/>
      <c r="BU169" s="19"/>
      <c r="BV169" s="20"/>
      <c r="BW169" s="19"/>
      <c r="BX169" s="89"/>
      <c r="BY169" s="44"/>
      <c r="BZ169" s="19"/>
      <c r="CA169" s="19"/>
      <c r="CB169" s="19"/>
      <c r="CC169" s="19"/>
      <c r="CD169" s="19"/>
      <c r="CF169" s="19"/>
      <c r="CG169" s="19"/>
      <c r="CH169" s="273"/>
      <c r="CI169" s="74"/>
      <c r="CJ169" s="80"/>
      <c r="CK169" s="112"/>
      <c r="CL169" s="74"/>
      <c r="CM169" s="80"/>
      <c r="CO169" s="74"/>
      <c r="CP169"/>
      <c r="DA169" s="104"/>
      <c r="DB169"/>
      <c r="DF169" s="104"/>
      <c r="DG169"/>
      <c r="DK169" s="104"/>
      <c r="DL169"/>
      <c r="EF169" s="104"/>
      <c r="EG169"/>
      <c r="EK169" s="104"/>
      <c r="EL169"/>
      <c r="EP169" s="104"/>
      <c r="EQ169"/>
      <c r="FQ169" s="273"/>
      <c r="FZ169" s="304"/>
      <c r="GC169" s="273"/>
      <c r="GL169" s="305"/>
      <c r="GM169" s="304"/>
      <c r="GP169" s="304"/>
      <c r="GQ169" s="273"/>
      <c r="GZ169" s="304"/>
      <c r="HC169" s="273"/>
      <c r="HL169" s="305"/>
      <c r="HM169" s="304"/>
      <c r="HN169" s="147"/>
      <c r="HO169" s="147"/>
      <c r="HP169" s="273"/>
      <c r="HR169" s="304"/>
      <c r="HZ169" s="304"/>
      <c r="IC169" s="273"/>
      <c r="IL169" s="305"/>
      <c r="IM169" s="304"/>
      <c r="IP169" s="304"/>
      <c r="IQ169" s="273"/>
      <c r="IZ169" s="304"/>
      <c r="JC169" s="273"/>
      <c r="JL169" s="5"/>
      <c r="JQ169" s="117"/>
      <c r="JR169"/>
      <c r="JS169" s="271"/>
      <c r="KI169"/>
      <c r="KP169"/>
    </row>
    <row r="170" spans="1:302">
      <c r="A170">
        <v>145</v>
      </c>
      <c r="B170" s="19"/>
      <c r="C170" s="19"/>
      <c r="D170" s="273"/>
      <c r="E170" s="273"/>
      <c r="H170" s="19"/>
      <c r="I170" s="19"/>
      <c r="N170" s="19"/>
      <c r="O170" s="19"/>
      <c r="P170" s="75"/>
      <c r="Q170" s="75"/>
      <c r="R170" s="75"/>
      <c r="S170" s="75"/>
      <c r="T170" s="75"/>
      <c r="U170" s="75"/>
      <c r="V170" s="75"/>
      <c r="W170" s="75"/>
      <c r="X170" s="75"/>
      <c r="Y170" s="75"/>
      <c r="Z170" s="75"/>
      <c r="AA170" s="75"/>
      <c r="AB170" s="75"/>
      <c r="AC170" s="19"/>
      <c r="AD170" s="19"/>
      <c r="AE170" s="113"/>
      <c r="AH170" s="53"/>
      <c r="AI170" s="53"/>
      <c r="AJ170" s="19"/>
      <c r="AK170" s="19"/>
      <c r="AL170" s="19"/>
      <c r="AM170" s="19"/>
      <c r="AN170" s="19"/>
      <c r="AO170" s="19"/>
      <c r="AP170" s="19"/>
      <c r="AQ170" s="45"/>
      <c r="AR170" s="45"/>
      <c r="AS170" s="45"/>
      <c r="AT170" s="45"/>
      <c r="AU170" s="45"/>
      <c r="AV170" s="19"/>
      <c r="AW170" s="19"/>
      <c r="AX170" s="19"/>
      <c r="AY170" s="19"/>
      <c r="AZ170" s="19"/>
      <c r="BA170" s="19"/>
      <c r="BB170" s="19"/>
      <c r="BC170" s="19"/>
      <c r="BD170" s="19"/>
      <c r="BE170" s="19"/>
      <c r="BF170" s="19"/>
      <c r="BG170" s="19"/>
      <c r="BH170" s="19"/>
      <c r="BI170" s="19"/>
      <c r="BJ170" s="19"/>
      <c r="BK170" s="19"/>
      <c r="BL170" s="19"/>
      <c r="BM170" s="19"/>
      <c r="BN170" s="19"/>
      <c r="BO170" s="19"/>
      <c r="BP170" s="19"/>
      <c r="BQ170" s="19"/>
      <c r="BR170" s="19"/>
      <c r="BS170" s="19"/>
      <c r="BT170" s="19"/>
      <c r="BU170" s="19"/>
      <c r="BV170" s="20"/>
      <c r="BW170" s="19"/>
      <c r="BX170" s="89"/>
      <c r="BY170" s="44"/>
      <c r="BZ170" s="19"/>
      <c r="CA170" s="19"/>
      <c r="CB170" s="19"/>
      <c r="CC170" s="19"/>
      <c r="CD170" s="19"/>
      <c r="CF170" s="19"/>
      <c r="CG170" s="19"/>
      <c r="CH170" s="273"/>
      <c r="CI170" s="74"/>
      <c r="CJ170" s="80"/>
      <c r="CK170" s="112"/>
      <c r="CL170" s="74"/>
      <c r="CM170" s="80"/>
      <c r="CO170" s="74"/>
      <c r="CP170"/>
      <c r="DA170" s="104"/>
      <c r="DB170"/>
      <c r="DF170" s="104"/>
      <c r="DG170"/>
      <c r="DK170" s="104"/>
      <c r="DL170"/>
      <c r="EF170" s="104"/>
      <c r="EG170"/>
      <c r="EK170" s="104"/>
      <c r="EL170"/>
      <c r="EP170" s="104"/>
      <c r="EQ170"/>
      <c r="FQ170" s="273"/>
      <c r="FZ170" s="304"/>
      <c r="GC170" s="273"/>
      <c r="GL170" s="305"/>
      <c r="GM170" s="304"/>
      <c r="GP170" s="304"/>
      <c r="GQ170" s="273"/>
      <c r="GZ170" s="304"/>
      <c r="HC170" s="273"/>
      <c r="HL170" s="305"/>
      <c r="HM170" s="304"/>
      <c r="HN170" s="147"/>
      <c r="HO170" s="147"/>
      <c r="HP170" s="273"/>
      <c r="HR170" s="304"/>
      <c r="HZ170" s="304"/>
      <c r="IC170" s="273"/>
      <c r="IL170" s="305"/>
      <c r="IM170" s="304"/>
      <c r="IP170" s="304"/>
      <c r="IQ170" s="273"/>
      <c r="IZ170" s="304"/>
      <c r="JC170" s="273"/>
      <c r="JL170" s="5"/>
      <c r="JQ170" s="117"/>
      <c r="JR170"/>
      <c r="JS170" s="271"/>
      <c r="KI170"/>
      <c r="KP170"/>
    </row>
    <row r="171" spans="1:302">
      <c r="A171">
        <v>146</v>
      </c>
      <c r="B171" s="19"/>
      <c r="C171" s="19"/>
      <c r="D171" s="273"/>
      <c r="E171" s="273"/>
      <c r="H171" s="19"/>
      <c r="I171" s="19"/>
      <c r="N171" s="19"/>
      <c r="O171" s="19"/>
      <c r="P171" s="75"/>
      <c r="Q171" s="75"/>
      <c r="R171" s="75"/>
      <c r="S171" s="75"/>
      <c r="T171" s="75"/>
      <c r="U171" s="75"/>
      <c r="V171" s="75"/>
      <c r="W171" s="75"/>
      <c r="X171" s="75"/>
      <c r="Y171" s="75"/>
      <c r="Z171" s="75"/>
      <c r="AA171" s="75"/>
      <c r="AB171" s="75"/>
      <c r="AC171" s="19"/>
      <c r="AD171" s="19"/>
      <c r="AE171" s="113"/>
      <c r="AH171" s="53"/>
      <c r="AI171" s="53"/>
      <c r="AJ171" s="19"/>
      <c r="AK171" s="19"/>
      <c r="AL171" s="19"/>
      <c r="AM171" s="19"/>
      <c r="AN171" s="19"/>
      <c r="AO171" s="19"/>
      <c r="AP171" s="19"/>
      <c r="AQ171" s="45"/>
      <c r="AR171" s="45"/>
      <c r="AS171" s="45"/>
      <c r="AT171" s="45"/>
      <c r="AU171" s="45"/>
      <c r="AV171" s="19"/>
      <c r="AW171" s="19"/>
      <c r="AX171" s="19"/>
      <c r="AY171" s="19"/>
      <c r="AZ171" s="19"/>
      <c r="BA171" s="19"/>
      <c r="BB171" s="19"/>
      <c r="BC171" s="19"/>
      <c r="BD171" s="19"/>
      <c r="BE171" s="19"/>
      <c r="BF171" s="19"/>
      <c r="BG171" s="19"/>
      <c r="BH171" s="19"/>
      <c r="BI171" s="19"/>
      <c r="BJ171" s="19"/>
      <c r="BK171" s="19"/>
      <c r="BL171" s="19"/>
      <c r="BM171" s="19"/>
      <c r="BN171" s="19"/>
      <c r="BO171" s="19"/>
      <c r="BP171" s="19"/>
      <c r="BQ171" s="19"/>
      <c r="BR171" s="19"/>
      <c r="BS171" s="19"/>
      <c r="BT171" s="19"/>
      <c r="BU171" s="19"/>
      <c r="BV171" s="20"/>
      <c r="BW171" s="19"/>
      <c r="BX171" s="89"/>
      <c r="BY171" s="44"/>
      <c r="BZ171" s="19"/>
      <c r="CA171" s="19"/>
      <c r="CB171" s="19"/>
      <c r="CC171" s="19"/>
      <c r="CD171" s="19"/>
      <c r="CF171" s="19"/>
      <c r="CG171" s="19"/>
      <c r="CH171" s="273"/>
      <c r="CI171" s="74"/>
      <c r="CJ171" s="80"/>
      <c r="CK171" s="112"/>
      <c r="CL171" s="74"/>
      <c r="CM171" s="80"/>
      <c r="CO171" s="74"/>
      <c r="CP171"/>
      <c r="DA171" s="104"/>
      <c r="DB171"/>
      <c r="DF171" s="104"/>
      <c r="DG171"/>
      <c r="DK171" s="104"/>
      <c r="DL171"/>
      <c r="EF171" s="104"/>
      <c r="EG171"/>
      <c r="EK171" s="104"/>
      <c r="EL171"/>
      <c r="EP171" s="104"/>
      <c r="EQ171"/>
      <c r="FQ171" s="273"/>
      <c r="FZ171" s="304"/>
      <c r="GC171" s="273"/>
      <c r="GL171" s="305"/>
      <c r="GM171" s="304"/>
      <c r="GP171" s="304"/>
      <c r="GQ171" s="273"/>
      <c r="GZ171" s="304"/>
      <c r="HC171" s="273"/>
      <c r="HL171" s="305"/>
      <c r="HM171" s="304"/>
      <c r="HN171" s="147"/>
      <c r="HO171" s="147"/>
      <c r="HP171" s="273"/>
      <c r="HR171" s="304"/>
      <c r="HZ171" s="304"/>
      <c r="IC171" s="273"/>
      <c r="IL171" s="305"/>
      <c r="IM171" s="304"/>
      <c r="IP171" s="304"/>
      <c r="IQ171" s="273"/>
      <c r="IZ171" s="304"/>
      <c r="JC171" s="273"/>
      <c r="JL171" s="5"/>
      <c r="JQ171" s="117"/>
      <c r="JR171"/>
      <c r="JS171" s="271"/>
      <c r="KI171"/>
      <c r="KP171"/>
    </row>
    <row r="172" spans="1:302">
      <c r="A172">
        <v>147</v>
      </c>
      <c r="B172" s="19"/>
      <c r="C172" s="19"/>
      <c r="D172" s="273"/>
      <c r="E172" s="273"/>
      <c r="H172" s="19"/>
      <c r="I172" s="19"/>
      <c r="N172" s="19"/>
      <c r="O172" s="19"/>
      <c r="P172" s="75"/>
      <c r="Q172" s="75"/>
      <c r="R172" s="75"/>
      <c r="S172" s="75"/>
      <c r="T172" s="75"/>
      <c r="U172" s="75"/>
      <c r="V172" s="75"/>
      <c r="W172" s="75"/>
      <c r="X172" s="75"/>
      <c r="Y172" s="75"/>
      <c r="Z172" s="75"/>
      <c r="AA172" s="75"/>
      <c r="AB172" s="75"/>
      <c r="AC172" s="19"/>
      <c r="AD172" s="19"/>
      <c r="AE172" s="113"/>
      <c r="AH172" s="53"/>
      <c r="AI172" s="53"/>
      <c r="AJ172" s="19"/>
      <c r="AK172" s="19"/>
      <c r="AL172" s="19"/>
      <c r="AM172" s="19"/>
      <c r="AN172" s="19"/>
      <c r="AO172" s="19"/>
      <c r="AP172" s="19"/>
      <c r="AQ172" s="45"/>
      <c r="AR172" s="45"/>
      <c r="AS172" s="45"/>
      <c r="AT172" s="45"/>
      <c r="AU172" s="45"/>
      <c r="AV172" s="19"/>
      <c r="AW172" s="19"/>
      <c r="AX172" s="19"/>
      <c r="AY172" s="19"/>
      <c r="AZ172" s="19"/>
      <c r="BA172" s="19"/>
      <c r="BB172" s="19"/>
      <c r="BC172" s="19"/>
      <c r="BD172" s="19"/>
      <c r="BE172" s="19"/>
      <c r="BF172" s="19"/>
      <c r="BG172" s="19"/>
      <c r="BH172" s="19"/>
      <c r="BI172" s="19"/>
      <c r="BJ172" s="19"/>
      <c r="BK172" s="19"/>
      <c r="BL172" s="19"/>
      <c r="BM172" s="19"/>
      <c r="BN172" s="19"/>
      <c r="BO172" s="19"/>
      <c r="BP172" s="19"/>
      <c r="BQ172" s="19"/>
      <c r="BR172" s="19"/>
      <c r="BS172" s="19"/>
      <c r="BT172" s="19"/>
      <c r="BU172" s="19"/>
      <c r="BV172" s="20"/>
      <c r="BW172" s="19"/>
      <c r="BX172" s="89"/>
      <c r="BY172" s="44"/>
      <c r="BZ172" s="19"/>
      <c r="CA172" s="19"/>
      <c r="CB172" s="19"/>
      <c r="CC172" s="19"/>
      <c r="CD172" s="19"/>
      <c r="CF172" s="19"/>
      <c r="CG172" s="19"/>
      <c r="CH172" s="273"/>
      <c r="CI172" s="74"/>
      <c r="CJ172" s="80"/>
      <c r="CK172" s="112"/>
      <c r="CL172" s="74"/>
      <c r="CM172" s="80"/>
      <c r="CO172" s="74"/>
      <c r="CP172"/>
      <c r="DA172" s="104"/>
      <c r="DB172"/>
      <c r="DF172" s="104"/>
      <c r="DG172"/>
      <c r="DK172" s="104"/>
      <c r="DL172"/>
      <c r="EF172" s="104"/>
      <c r="EG172"/>
      <c r="EK172" s="104"/>
      <c r="EL172"/>
      <c r="EP172" s="104"/>
      <c r="EQ172"/>
      <c r="FQ172" s="273"/>
      <c r="FZ172" s="304"/>
      <c r="GC172" s="273"/>
      <c r="GL172" s="305"/>
      <c r="GM172" s="304"/>
      <c r="GP172" s="304"/>
      <c r="GQ172" s="273"/>
      <c r="GZ172" s="304"/>
      <c r="HC172" s="273"/>
      <c r="HL172" s="305"/>
      <c r="HM172" s="304"/>
      <c r="HN172" s="147"/>
      <c r="HO172" s="147"/>
      <c r="HP172" s="273"/>
      <c r="HR172" s="304"/>
      <c r="HZ172" s="304"/>
      <c r="IC172" s="273"/>
      <c r="IL172" s="305"/>
      <c r="IM172" s="304"/>
      <c r="IP172" s="304"/>
      <c r="IQ172" s="273"/>
      <c r="IZ172" s="304"/>
      <c r="JC172" s="273"/>
      <c r="JL172" s="5"/>
      <c r="JQ172" s="117"/>
      <c r="JR172"/>
      <c r="JS172" s="271"/>
      <c r="KI172"/>
      <c r="KP172"/>
    </row>
    <row r="173" spans="1:302">
      <c r="A173">
        <v>148</v>
      </c>
      <c r="B173" s="19"/>
      <c r="C173" s="19"/>
      <c r="D173" s="273"/>
      <c r="E173" s="273"/>
      <c r="H173" s="19"/>
      <c r="I173" s="19"/>
      <c r="N173" s="19"/>
      <c r="O173" s="19"/>
      <c r="P173" s="75"/>
      <c r="Q173" s="75"/>
      <c r="R173" s="75"/>
      <c r="S173" s="75"/>
      <c r="T173" s="75"/>
      <c r="U173" s="75"/>
      <c r="V173" s="75"/>
      <c r="W173" s="75"/>
      <c r="X173" s="75"/>
      <c r="Y173" s="75"/>
      <c r="Z173" s="75"/>
      <c r="AA173" s="75"/>
      <c r="AB173" s="75"/>
      <c r="AC173" s="19"/>
      <c r="AD173" s="19"/>
      <c r="AE173" s="113"/>
      <c r="AH173" s="53"/>
      <c r="AI173" s="53"/>
      <c r="AJ173" s="19"/>
      <c r="AK173" s="19"/>
      <c r="AL173" s="19"/>
      <c r="AM173" s="19"/>
      <c r="AN173" s="19"/>
      <c r="AO173" s="19"/>
      <c r="AP173" s="19"/>
      <c r="AQ173" s="45"/>
      <c r="AR173" s="45"/>
      <c r="AS173" s="45"/>
      <c r="AT173" s="45"/>
      <c r="AU173" s="45"/>
      <c r="AV173" s="19"/>
      <c r="AW173" s="19"/>
      <c r="AX173" s="19"/>
      <c r="AY173" s="19"/>
      <c r="AZ173" s="19"/>
      <c r="BA173" s="19"/>
      <c r="BB173" s="19"/>
      <c r="BC173" s="19"/>
      <c r="BD173" s="19"/>
      <c r="BE173" s="19"/>
      <c r="BF173" s="19"/>
      <c r="BG173" s="19"/>
      <c r="BH173" s="19"/>
      <c r="BI173" s="19"/>
      <c r="BJ173" s="19"/>
      <c r="BK173" s="19"/>
      <c r="BL173" s="19"/>
      <c r="BM173" s="19"/>
      <c r="BN173" s="19"/>
      <c r="BO173" s="19"/>
      <c r="BP173" s="19"/>
      <c r="BQ173" s="19"/>
      <c r="BR173" s="19"/>
      <c r="BS173" s="19"/>
      <c r="BT173" s="19"/>
      <c r="BU173" s="19"/>
      <c r="BV173" s="20"/>
      <c r="BW173" s="19"/>
      <c r="BX173" s="89"/>
      <c r="BY173" s="44"/>
      <c r="BZ173" s="19"/>
      <c r="CA173" s="19"/>
      <c r="CB173" s="19"/>
      <c r="CC173" s="19"/>
      <c r="CD173" s="19"/>
      <c r="CF173" s="19"/>
      <c r="CG173" s="19"/>
      <c r="CH173" s="273"/>
      <c r="CI173" s="74"/>
      <c r="CJ173" s="80"/>
      <c r="CK173" s="112"/>
      <c r="CL173" s="74"/>
      <c r="CM173" s="80"/>
      <c r="CO173" s="74"/>
      <c r="CP173"/>
      <c r="DA173" s="104"/>
      <c r="DB173"/>
      <c r="DF173" s="104"/>
      <c r="DG173"/>
      <c r="DK173" s="104"/>
      <c r="DL173"/>
      <c r="EF173" s="104"/>
      <c r="EG173"/>
      <c r="EK173" s="104"/>
      <c r="EL173"/>
      <c r="EP173" s="104"/>
      <c r="EQ173"/>
      <c r="FQ173" s="273"/>
      <c r="FZ173" s="304"/>
      <c r="GC173" s="273"/>
      <c r="GL173" s="305"/>
      <c r="GM173" s="304"/>
      <c r="GP173" s="304"/>
      <c r="GQ173" s="273"/>
      <c r="GZ173" s="304"/>
      <c r="HC173" s="273"/>
      <c r="HL173" s="305"/>
      <c r="HM173" s="304"/>
      <c r="HN173" s="147"/>
      <c r="HO173" s="147"/>
      <c r="HP173" s="273"/>
      <c r="HR173" s="304"/>
      <c r="HZ173" s="304"/>
      <c r="IC173" s="273"/>
      <c r="IL173" s="305"/>
      <c r="IM173" s="304"/>
      <c r="IP173" s="304"/>
      <c r="IQ173" s="273"/>
      <c r="IZ173" s="304"/>
      <c r="JC173" s="273"/>
      <c r="JL173" s="5"/>
      <c r="JQ173" s="117"/>
      <c r="JR173"/>
      <c r="JS173" s="271"/>
      <c r="KI173"/>
      <c r="KP173"/>
    </row>
    <row r="174" spans="1:302">
      <c r="A174">
        <v>149</v>
      </c>
      <c r="B174" s="19"/>
      <c r="C174" s="19"/>
      <c r="D174" s="273"/>
      <c r="E174" s="273"/>
      <c r="H174" s="19"/>
      <c r="I174" s="19"/>
      <c r="N174" s="19"/>
      <c r="O174" s="19"/>
      <c r="P174" s="75"/>
      <c r="Q174" s="75"/>
      <c r="R174" s="75"/>
      <c r="S174" s="75"/>
      <c r="T174" s="75"/>
      <c r="U174" s="75"/>
      <c r="V174" s="75"/>
      <c r="W174" s="75"/>
      <c r="X174" s="75"/>
      <c r="Y174" s="75"/>
      <c r="Z174" s="75"/>
      <c r="AA174" s="75"/>
      <c r="AB174" s="75"/>
      <c r="AC174" s="19"/>
      <c r="AD174" s="19"/>
      <c r="AE174" s="113"/>
      <c r="AH174" s="53"/>
      <c r="AI174" s="53"/>
      <c r="AJ174" s="19"/>
      <c r="AK174" s="19"/>
      <c r="AL174" s="19"/>
      <c r="AM174" s="19"/>
      <c r="AN174" s="19"/>
      <c r="AO174" s="19"/>
      <c r="AP174" s="19"/>
      <c r="AQ174" s="45"/>
      <c r="AR174" s="45"/>
      <c r="AS174" s="45"/>
      <c r="AT174" s="45"/>
      <c r="AU174" s="45"/>
      <c r="AV174" s="19"/>
      <c r="AW174" s="19"/>
      <c r="AX174" s="19"/>
      <c r="AY174" s="19"/>
      <c r="AZ174" s="19"/>
      <c r="BA174" s="19"/>
      <c r="BB174" s="19"/>
      <c r="BC174" s="19"/>
      <c r="BD174" s="19"/>
      <c r="BE174" s="19"/>
      <c r="BF174" s="19"/>
      <c r="BG174" s="19"/>
      <c r="BH174" s="19"/>
      <c r="BI174" s="19"/>
      <c r="BJ174" s="19"/>
      <c r="BK174" s="19"/>
      <c r="BL174" s="19"/>
      <c r="BM174" s="19"/>
      <c r="BN174" s="19"/>
      <c r="BO174" s="19"/>
      <c r="BP174" s="19"/>
      <c r="BQ174" s="19"/>
      <c r="BR174" s="19"/>
      <c r="BS174" s="19"/>
      <c r="BT174" s="19"/>
      <c r="BU174" s="19"/>
      <c r="BV174" s="20"/>
      <c r="BW174" s="19"/>
      <c r="BX174" s="89"/>
      <c r="BY174" s="44"/>
      <c r="BZ174" s="19"/>
      <c r="CA174" s="19"/>
      <c r="CB174" s="19"/>
      <c r="CC174" s="19"/>
      <c r="CD174" s="19"/>
      <c r="CF174" s="19"/>
      <c r="CG174" s="19"/>
      <c r="CH174" s="273"/>
      <c r="CI174" s="74"/>
      <c r="CJ174" s="80"/>
      <c r="CK174" s="112"/>
      <c r="CL174" s="74"/>
      <c r="CM174" s="80"/>
      <c r="CO174" s="74"/>
      <c r="CP174"/>
      <c r="DA174" s="104"/>
      <c r="DB174"/>
      <c r="DF174" s="104"/>
      <c r="DG174"/>
      <c r="DK174" s="104"/>
      <c r="DL174"/>
      <c r="EF174" s="104"/>
      <c r="EG174"/>
      <c r="EK174" s="104"/>
      <c r="EL174"/>
      <c r="EP174" s="104"/>
      <c r="EQ174"/>
      <c r="FQ174" s="273"/>
      <c r="FZ174" s="304"/>
      <c r="GC174" s="273"/>
      <c r="GL174" s="305"/>
      <c r="GM174" s="304"/>
      <c r="GP174" s="304"/>
      <c r="GQ174" s="273"/>
      <c r="GZ174" s="304"/>
      <c r="HC174" s="273"/>
      <c r="HL174" s="305"/>
      <c r="HM174" s="304"/>
      <c r="HN174" s="147"/>
      <c r="HO174" s="147"/>
      <c r="HP174" s="273"/>
      <c r="HR174" s="304"/>
      <c r="HZ174" s="304"/>
      <c r="IC174" s="273"/>
      <c r="IL174" s="305"/>
      <c r="IM174" s="304"/>
      <c r="IP174" s="304"/>
      <c r="IQ174" s="273"/>
      <c r="IZ174" s="304"/>
      <c r="JC174" s="273"/>
      <c r="JL174" s="5"/>
      <c r="JQ174" s="117"/>
      <c r="JR174"/>
      <c r="JS174" s="271"/>
      <c r="KI174"/>
      <c r="KP174"/>
    </row>
    <row r="175" spans="1:302">
      <c r="A175">
        <v>150</v>
      </c>
      <c r="B175" s="19"/>
      <c r="C175" s="19"/>
      <c r="D175" s="273"/>
      <c r="E175" s="273"/>
      <c r="H175" s="19"/>
      <c r="I175" s="19"/>
      <c r="N175" s="19"/>
      <c r="O175" s="19"/>
      <c r="P175" s="75"/>
      <c r="Q175" s="75"/>
      <c r="R175" s="75"/>
      <c r="S175" s="75"/>
      <c r="T175" s="75"/>
      <c r="U175" s="75"/>
      <c r="V175" s="75"/>
      <c r="W175" s="75"/>
      <c r="X175" s="75"/>
      <c r="Y175" s="75"/>
      <c r="Z175" s="75"/>
      <c r="AA175" s="75"/>
      <c r="AB175" s="75"/>
      <c r="AC175" s="19"/>
      <c r="AD175" s="19"/>
      <c r="AE175" s="113"/>
      <c r="AH175" s="53"/>
      <c r="AI175" s="53"/>
      <c r="AJ175" s="19"/>
      <c r="AK175" s="19"/>
      <c r="AL175" s="19"/>
      <c r="AM175" s="19"/>
      <c r="AN175" s="19"/>
      <c r="AO175" s="19"/>
      <c r="AP175" s="19"/>
      <c r="AQ175" s="45"/>
      <c r="AR175" s="45"/>
      <c r="AS175" s="45"/>
      <c r="AT175" s="45"/>
      <c r="AU175" s="45"/>
      <c r="AV175" s="19"/>
      <c r="AW175" s="19"/>
      <c r="AX175" s="19"/>
      <c r="AY175" s="19"/>
      <c r="AZ175" s="19"/>
      <c r="BA175" s="19"/>
      <c r="BB175" s="19"/>
      <c r="BC175" s="19"/>
      <c r="BD175" s="19"/>
      <c r="BE175" s="19"/>
      <c r="BF175" s="19"/>
      <c r="BG175" s="19"/>
      <c r="BH175" s="19"/>
      <c r="BI175" s="19"/>
      <c r="BJ175" s="19"/>
      <c r="BK175" s="19"/>
      <c r="BL175" s="19"/>
      <c r="BM175" s="19"/>
      <c r="BN175" s="19"/>
      <c r="BO175" s="19"/>
      <c r="BP175" s="19"/>
      <c r="BQ175" s="19"/>
      <c r="BR175" s="19"/>
      <c r="BS175" s="19"/>
      <c r="BT175" s="19"/>
      <c r="BU175" s="19"/>
      <c r="BV175" s="20"/>
      <c r="BW175" s="19"/>
      <c r="BX175" s="89"/>
      <c r="BY175" s="44"/>
      <c r="BZ175" s="19"/>
      <c r="CA175" s="19"/>
      <c r="CB175" s="19"/>
      <c r="CC175" s="19"/>
      <c r="CD175" s="19"/>
      <c r="CF175" s="19"/>
      <c r="CG175" s="19"/>
      <c r="CH175" s="273"/>
      <c r="CI175" s="74"/>
      <c r="CJ175" s="80"/>
      <c r="CK175" s="112"/>
      <c r="CL175" s="74"/>
      <c r="CM175" s="80"/>
      <c r="CO175" s="74"/>
      <c r="CP175"/>
      <c r="DA175" s="104"/>
      <c r="DB175"/>
      <c r="DF175" s="104"/>
      <c r="DG175"/>
      <c r="DK175" s="104"/>
      <c r="DL175"/>
      <c r="EF175" s="104"/>
      <c r="EG175"/>
      <c r="EK175" s="104"/>
      <c r="EL175"/>
      <c r="EP175" s="104"/>
      <c r="EQ175"/>
      <c r="FQ175" s="273"/>
      <c r="FZ175" s="304"/>
      <c r="GC175" s="273"/>
      <c r="GL175" s="305"/>
      <c r="GM175" s="304"/>
      <c r="GP175" s="304"/>
      <c r="GQ175" s="273"/>
      <c r="GZ175" s="304"/>
      <c r="HC175" s="273"/>
      <c r="HL175" s="305"/>
      <c r="HM175" s="304"/>
      <c r="HN175" s="147"/>
      <c r="HO175" s="147"/>
      <c r="HP175" s="273"/>
      <c r="HR175" s="304"/>
      <c r="HZ175" s="304"/>
      <c r="IC175" s="273"/>
      <c r="IL175" s="305"/>
      <c r="IM175" s="304"/>
      <c r="IP175" s="304"/>
      <c r="IQ175" s="273"/>
      <c r="IZ175" s="304"/>
      <c r="JC175" s="273"/>
      <c r="JL175" s="5"/>
      <c r="JQ175" s="117"/>
      <c r="JR175"/>
      <c r="JS175" s="271"/>
      <c r="KI175"/>
      <c r="KP175"/>
    </row>
    <row r="176" spans="1:302">
      <c r="A176">
        <v>151</v>
      </c>
      <c r="B176" s="19"/>
      <c r="C176" s="19"/>
      <c r="D176" s="273"/>
      <c r="E176" s="273"/>
      <c r="H176" s="19"/>
      <c r="I176" s="19"/>
      <c r="N176" s="19"/>
      <c r="O176" s="19"/>
      <c r="P176" s="75"/>
      <c r="Q176" s="75"/>
      <c r="R176" s="75"/>
      <c r="S176" s="75"/>
      <c r="T176" s="75"/>
      <c r="U176" s="75"/>
      <c r="V176" s="75"/>
      <c r="W176" s="75"/>
      <c r="X176" s="75"/>
      <c r="Y176" s="75"/>
      <c r="Z176" s="75"/>
      <c r="AA176" s="75"/>
      <c r="AB176" s="75"/>
      <c r="AC176" s="19"/>
      <c r="AD176" s="19"/>
      <c r="AE176" s="113"/>
      <c r="AH176" s="53"/>
      <c r="AI176" s="53"/>
      <c r="AJ176" s="19"/>
      <c r="AK176" s="19"/>
      <c r="AL176" s="19"/>
      <c r="AM176" s="19"/>
      <c r="AN176" s="19"/>
      <c r="AO176" s="19"/>
      <c r="AP176" s="19"/>
      <c r="AQ176" s="45"/>
      <c r="AR176" s="45"/>
      <c r="AS176" s="45"/>
      <c r="AT176" s="45"/>
      <c r="AU176" s="45"/>
      <c r="AV176" s="19"/>
      <c r="AW176" s="19"/>
      <c r="AX176" s="19"/>
      <c r="AY176" s="19"/>
      <c r="AZ176" s="19"/>
      <c r="BA176" s="19"/>
      <c r="BB176" s="19"/>
      <c r="BC176" s="19"/>
      <c r="BD176" s="19"/>
      <c r="BE176" s="19"/>
      <c r="BF176" s="19"/>
      <c r="BG176" s="19"/>
      <c r="BH176" s="19"/>
      <c r="BI176" s="19"/>
      <c r="BJ176" s="19"/>
      <c r="BK176" s="19"/>
      <c r="BL176" s="19"/>
      <c r="BM176" s="19"/>
      <c r="BN176" s="19"/>
      <c r="BO176" s="19"/>
      <c r="BP176" s="19"/>
      <c r="BQ176" s="19"/>
      <c r="BR176" s="19"/>
      <c r="BS176" s="19"/>
      <c r="BT176" s="19"/>
      <c r="BU176" s="19"/>
      <c r="BV176" s="20"/>
      <c r="BW176" s="19"/>
      <c r="BX176" s="89"/>
      <c r="BY176" s="44"/>
      <c r="BZ176" s="19"/>
      <c r="CA176" s="19"/>
      <c r="CB176" s="19"/>
      <c r="CC176" s="19"/>
      <c r="CD176" s="19"/>
      <c r="CF176" s="19"/>
      <c r="CG176" s="19"/>
      <c r="CH176" s="273"/>
      <c r="CI176" s="74"/>
      <c r="CJ176" s="80"/>
      <c r="CK176" s="112"/>
      <c r="CL176" s="74"/>
      <c r="CM176" s="80"/>
      <c r="CO176" s="74"/>
      <c r="CP176"/>
      <c r="DA176" s="104"/>
      <c r="DB176"/>
      <c r="DF176" s="104"/>
      <c r="DG176"/>
      <c r="DK176" s="104"/>
      <c r="DL176"/>
      <c r="EF176" s="104"/>
      <c r="EG176"/>
      <c r="EK176" s="104"/>
      <c r="EL176"/>
      <c r="EP176" s="104"/>
      <c r="EQ176"/>
      <c r="FQ176" s="273"/>
      <c r="FZ176" s="304"/>
      <c r="GC176" s="273"/>
      <c r="GL176" s="305"/>
      <c r="GM176" s="304"/>
      <c r="GP176" s="304"/>
      <c r="GQ176" s="273"/>
      <c r="GZ176" s="304"/>
      <c r="HC176" s="273"/>
      <c r="HL176" s="305"/>
      <c r="HM176" s="304"/>
      <c r="HN176" s="147"/>
      <c r="HO176" s="147"/>
      <c r="HP176" s="273"/>
      <c r="HR176" s="304"/>
      <c r="HZ176" s="304"/>
      <c r="IC176" s="273"/>
      <c r="IL176" s="305"/>
      <c r="IM176" s="304"/>
      <c r="IP176" s="304"/>
      <c r="IQ176" s="273"/>
      <c r="IZ176" s="304"/>
      <c r="JC176" s="273"/>
      <c r="JL176" s="5"/>
      <c r="JQ176" s="117"/>
      <c r="JR176"/>
      <c r="JS176" s="271"/>
      <c r="KI176"/>
      <c r="KP176"/>
    </row>
    <row r="177" spans="1:302">
      <c r="A177">
        <v>152</v>
      </c>
      <c r="B177" s="19"/>
      <c r="C177" s="19"/>
      <c r="D177" s="273"/>
      <c r="E177" s="273"/>
      <c r="H177" s="19"/>
      <c r="I177" s="19"/>
      <c r="N177" s="19"/>
      <c r="O177" s="19"/>
      <c r="P177" s="75"/>
      <c r="Q177" s="75"/>
      <c r="R177" s="75"/>
      <c r="S177" s="75"/>
      <c r="T177" s="75"/>
      <c r="U177" s="75"/>
      <c r="V177" s="75"/>
      <c r="W177" s="75"/>
      <c r="X177" s="75"/>
      <c r="Y177" s="75"/>
      <c r="Z177" s="75"/>
      <c r="AA177" s="75"/>
      <c r="AB177" s="75"/>
      <c r="AC177" s="19"/>
      <c r="AD177" s="19"/>
      <c r="AE177" s="113"/>
      <c r="AH177" s="53"/>
      <c r="AI177" s="53"/>
      <c r="AJ177" s="19"/>
      <c r="AK177" s="19"/>
      <c r="AL177" s="19"/>
      <c r="AM177" s="19"/>
      <c r="AN177" s="19"/>
      <c r="AO177" s="19"/>
      <c r="AP177" s="19"/>
      <c r="AQ177" s="45"/>
      <c r="AR177" s="45"/>
      <c r="AS177" s="45"/>
      <c r="AT177" s="45"/>
      <c r="AU177" s="45"/>
      <c r="AV177" s="19"/>
      <c r="AW177" s="19"/>
      <c r="AX177" s="19"/>
      <c r="AY177" s="19"/>
      <c r="AZ177" s="19"/>
      <c r="BA177" s="19"/>
      <c r="BB177" s="19"/>
      <c r="BC177" s="19"/>
      <c r="BD177" s="19"/>
      <c r="BE177" s="19"/>
      <c r="BF177" s="19"/>
      <c r="BG177" s="19"/>
      <c r="BH177" s="19"/>
      <c r="BI177" s="19"/>
      <c r="BJ177" s="19"/>
      <c r="BK177" s="19"/>
      <c r="BL177" s="19"/>
      <c r="BM177" s="19"/>
      <c r="BN177" s="19"/>
      <c r="BO177" s="19"/>
      <c r="BP177" s="19"/>
      <c r="BQ177" s="19"/>
      <c r="BR177" s="19"/>
      <c r="BS177" s="19"/>
      <c r="BT177" s="19"/>
      <c r="BU177" s="19"/>
      <c r="BV177" s="20"/>
      <c r="BW177" s="19"/>
      <c r="BX177" s="89"/>
      <c r="BY177" s="44"/>
      <c r="BZ177" s="19"/>
      <c r="CA177" s="19"/>
      <c r="CB177" s="19"/>
      <c r="CC177" s="19"/>
      <c r="CD177" s="19"/>
      <c r="CF177" s="19"/>
      <c r="CG177" s="19"/>
      <c r="CH177" s="273"/>
      <c r="CI177" s="74"/>
      <c r="CJ177" s="80"/>
      <c r="CK177" s="112"/>
      <c r="CL177" s="74"/>
      <c r="CM177" s="80"/>
      <c r="CO177" s="74"/>
      <c r="CP177"/>
      <c r="DA177" s="104"/>
      <c r="DB177"/>
      <c r="DF177" s="104"/>
      <c r="DG177"/>
      <c r="DK177" s="104"/>
      <c r="DL177"/>
      <c r="EF177" s="104"/>
      <c r="EG177"/>
      <c r="EK177" s="104"/>
      <c r="EL177"/>
      <c r="EP177" s="104"/>
      <c r="EQ177"/>
      <c r="FQ177" s="273"/>
      <c r="FZ177" s="304"/>
      <c r="GC177" s="273"/>
      <c r="GL177" s="305"/>
      <c r="GM177" s="304"/>
      <c r="GP177" s="304"/>
      <c r="GQ177" s="273"/>
      <c r="GZ177" s="304"/>
      <c r="HC177" s="273"/>
      <c r="HL177" s="305"/>
      <c r="HM177" s="304"/>
      <c r="HN177" s="147"/>
      <c r="HO177" s="147"/>
      <c r="HP177" s="273"/>
      <c r="HR177" s="304"/>
      <c r="HZ177" s="304"/>
      <c r="IC177" s="273"/>
      <c r="IL177" s="305"/>
      <c r="IM177" s="304"/>
      <c r="IP177" s="304"/>
      <c r="IQ177" s="273"/>
      <c r="IZ177" s="304"/>
      <c r="JC177" s="273"/>
      <c r="JL177" s="5"/>
      <c r="JQ177" s="117"/>
      <c r="JR177"/>
      <c r="JS177" s="271"/>
      <c r="KI177"/>
      <c r="KP177"/>
    </row>
    <row r="178" spans="1:302">
      <c r="A178">
        <v>153</v>
      </c>
      <c r="B178" s="19"/>
      <c r="C178" s="19"/>
      <c r="D178" s="273"/>
      <c r="E178" s="273"/>
      <c r="H178" s="19"/>
      <c r="I178" s="19"/>
      <c r="N178" s="19"/>
      <c r="O178" s="19"/>
      <c r="P178" s="75"/>
      <c r="Q178" s="75"/>
      <c r="R178" s="75"/>
      <c r="S178" s="75"/>
      <c r="T178" s="75"/>
      <c r="U178" s="75"/>
      <c r="V178" s="75"/>
      <c r="W178" s="75"/>
      <c r="X178" s="75"/>
      <c r="Y178" s="75"/>
      <c r="Z178" s="75"/>
      <c r="AA178" s="75"/>
      <c r="AB178" s="75"/>
      <c r="AC178" s="19"/>
      <c r="AD178" s="19"/>
      <c r="AE178" s="113"/>
      <c r="AH178" s="53"/>
      <c r="AI178" s="53"/>
      <c r="AJ178" s="19"/>
      <c r="AK178" s="19"/>
      <c r="AL178" s="19"/>
      <c r="AM178" s="19"/>
      <c r="AN178" s="19"/>
      <c r="AO178" s="19"/>
      <c r="AP178" s="19"/>
      <c r="AQ178" s="45"/>
      <c r="AR178" s="45"/>
      <c r="AS178" s="45"/>
      <c r="AT178" s="45"/>
      <c r="AU178" s="45"/>
      <c r="AV178" s="19"/>
      <c r="AW178" s="19"/>
      <c r="AX178" s="19"/>
      <c r="AY178" s="19"/>
      <c r="AZ178" s="19"/>
      <c r="BA178" s="19"/>
      <c r="BB178" s="19"/>
      <c r="BC178" s="19"/>
      <c r="BD178" s="19"/>
      <c r="BE178" s="19"/>
      <c r="BF178" s="19"/>
      <c r="BG178" s="19"/>
      <c r="BH178" s="19"/>
      <c r="BI178" s="19"/>
      <c r="BJ178" s="19"/>
      <c r="BK178" s="19"/>
      <c r="BL178" s="19"/>
      <c r="BM178" s="19"/>
      <c r="BN178" s="19"/>
      <c r="BO178" s="19"/>
      <c r="BP178" s="19"/>
      <c r="BQ178" s="19"/>
      <c r="BR178" s="19"/>
      <c r="BS178" s="19"/>
      <c r="BT178" s="19"/>
      <c r="BU178" s="19"/>
      <c r="BV178" s="20"/>
      <c r="BW178" s="19"/>
      <c r="BX178" s="89"/>
      <c r="BY178" s="44"/>
      <c r="BZ178" s="19"/>
      <c r="CA178" s="19"/>
      <c r="CB178" s="19"/>
      <c r="CC178" s="19"/>
      <c r="CD178" s="19"/>
      <c r="CF178" s="19"/>
      <c r="CG178" s="19"/>
      <c r="CH178" s="273"/>
      <c r="CI178" s="74"/>
      <c r="CJ178" s="80"/>
      <c r="CK178" s="112"/>
      <c r="CL178" s="74"/>
      <c r="CM178" s="80"/>
      <c r="CO178" s="74"/>
      <c r="CP178"/>
      <c r="DA178" s="104"/>
      <c r="DB178"/>
      <c r="DF178" s="104"/>
      <c r="DG178"/>
      <c r="DK178" s="104"/>
      <c r="DL178"/>
      <c r="EF178" s="104"/>
      <c r="EG178"/>
      <c r="EK178" s="104"/>
      <c r="EL178"/>
      <c r="EP178" s="104"/>
      <c r="EQ178"/>
      <c r="FQ178" s="273"/>
      <c r="FZ178" s="304"/>
      <c r="GC178" s="273"/>
      <c r="GL178" s="305"/>
      <c r="GM178" s="304"/>
      <c r="GP178" s="304"/>
      <c r="GQ178" s="273"/>
      <c r="GZ178" s="304"/>
      <c r="HC178" s="273"/>
      <c r="HL178" s="305"/>
      <c r="HM178" s="304"/>
      <c r="HN178" s="147"/>
      <c r="HO178" s="147"/>
      <c r="HP178" s="273"/>
      <c r="HR178" s="304"/>
      <c r="HZ178" s="304"/>
      <c r="IC178" s="273"/>
      <c r="IL178" s="305"/>
      <c r="IM178" s="304"/>
      <c r="IP178" s="304"/>
      <c r="IQ178" s="273"/>
      <c r="IZ178" s="304"/>
      <c r="JC178" s="273"/>
      <c r="JL178" s="5"/>
      <c r="JQ178" s="117"/>
      <c r="JR178"/>
      <c r="JS178" s="271"/>
      <c r="KI178"/>
      <c r="KP178"/>
    </row>
    <row r="179" spans="1:302">
      <c r="A179">
        <v>154</v>
      </c>
      <c r="B179" s="19"/>
      <c r="C179" s="19"/>
      <c r="D179" s="273"/>
      <c r="E179" s="273"/>
      <c r="H179" s="19"/>
      <c r="I179" s="19"/>
      <c r="N179" s="19"/>
      <c r="O179" s="19"/>
      <c r="P179" s="75"/>
      <c r="Q179" s="75"/>
      <c r="R179" s="75"/>
      <c r="S179" s="75"/>
      <c r="T179" s="75"/>
      <c r="U179" s="75"/>
      <c r="V179" s="75"/>
      <c r="W179" s="75"/>
      <c r="X179" s="75"/>
      <c r="Y179" s="75"/>
      <c r="Z179" s="75"/>
      <c r="AA179" s="75"/>
      <c r="AB179" s="75"/>
      <c r="AC179" s="19"/>
      <c r="AD179" s="19"/>
      <c r="AE179" s="113"/>
      <c r="AH179" s="53"/>
      <c r="AI179" s="53"/>
      <c r="AJ179" s="19"/>
      <c r="AK179" s="19"/>
      <c r="AL179" s="19"/>
      <c r="AM179" s="19"/>
      <c r="AN179" s="19"/>
      <c r="AO179" s="19"/>
      <c r="AP179" s="19"/>
      <c r="AQ179" s="45"/>
      <c r="AR179" s="45"/>
      <c r="AS179" s="45"/>
      <c r="AT179" s="45"/>
      <c r="AU179" s="45"/>
      <c r="AV179" s="19"/>
      <c r="AW179" s="19"/>
      <c r="AX179" s="19"/>
      <c r="AY179" s="19"/>
      <c r="AZ179" s="19"/>
      <c r="BA179" s="19"/>
      <c r="BB179" s="19"/>
      <c r="BC179" s="19"/>
      <c r="BD179" s="19"/>
      <c r="BE179" s="19"/>
      <c r="BF179" s="19"/>
      <c r="BG179" s="19"/>
      <c r="BH179" s="19"/>
      <c r="BI179" s="19"/>
      <c r="BJ179" s="19"/>
      <c r="BK179" s="19"/>
      <c r="BL179" s="19"/>
      <c r="BM179" s="19"/>
      <c r="BN179" s="19"/>
      <c r="BO179" s="19"/>
      <c r="BP179" s="19"/>
      <c r="BQ179" s="19"/>
      <c r="BR179" s="19"/>
      <c r="BS179" s="19"/>
      <c r="BT179" s="19"/>
      <c r="BU179" s="19"/>
      <c r="BV179" s="20"/>
      <c r="BW179" s="19"/>
      <c r="BX179" s="89"/>
      <c r="BY179" s="44"/>
      <c r="BZ179" s="19"/>
      <c r="CA179" s="19"/>
      <c r="CB179" s="19"/>
      <c r="CC179" s="19"/>
      <c r="CD179" s="19"/>
      <c r="CF179" s="19"/>
      <c r="CG179" s="19"/>
      <c r="CH179" s="273"/>
      <c r="CI179" s="74"/>
      <c r="CJ179" s="80"/>
      <c r="CK179" s="112"/>
      <c r="CL179" s="74"/>
      <c r="CM179" s="80"/>
      <c r="CO179" s="74"/>
      <c r="CP179"/>
      <c r="DA179" s="104"/>
      <c r="DB179"/>
      <c r="DF179" s="104"/>
      <c r="DG179"/>
      <c r="DK179" s="104"/>
      <c r="DL179"/>
      <c r="EF179" s="104"/>
      <c r="EG179"/>
      <c r="EK179" s="104"/>
      <c r="EL179"/>
      <c r="EP179" s="104"/>
      <c r="EQ179"/>
      <c r="FQ179" s="273"/>
      <c r="FZ179" s="304"/>
      <c r="GC179" s="273"/>
      <c r="GL179" s="305"/>
      <c r="GM179" s="304"/>
      <c r="GP179" s="304"/>
      <c r="GQ179" s="273"/>
      <c r="GZ179" s="304"/>
      <c r="HC179" s="273"/>
      <c r="HL179" s="305"/>
      <c r="HM179" s="304"/>
      <c r="HN179" s="147"/>
      <c r="HO179" s="147"/>
      <c r="HP179" s="273"/>
      <c r="HR179" s="304"/>
      <c r="HZ179" s="304"/>
      <c r="IC179" s="273"/>
      <c r="IL179" s="305"/>
      <c r="IM179" s="304"/>
      <c r="IP179" s="304"/>
      <c r="IQ179" s="273"/>
      <c r="IZ179" s="304"/>
      <c r="JC179" s="273"/>
      <c r="JL179" s="5"/>
      <c r="JQ179" s="117"/>
      <c r="JR179"/>
      <c r="JS179" s="271"/>
      <c r="KI179"/>
      <c r="KP179"/>
    </row>
    <row r="180" spans="1:302">
      <c r="A180">
        <v>155</v>
      </c>
      <c r="B180" s="19"/>
      <c r="C180" s="19"/>
      <c r="D180" s="273"/>
      <c r="E180" s="273"/>
      <c r="H180" s="19"/>
      <c r="I180" s="19"/>
      <c r="N180" s="19"/>
      <c r="O180" s="19"/>
      <c r="P180" s="75"/>
      <c r="Q180" s="75"/>
      <c r="R180" s="75"/>
      <c r="S180" s="75"/>
      <c r="T180" s="75"/>
      <c r="U180" s="75"/>
      <c r="V180" s="75"/>
      <c r="W180" s="75"/>
      <c r="X180" s="75"/>
      <c r="Y180" s="75"/>
      <c r="Z180" s="75"/>
      <c r="AA180" s="75"/>
      <c r="AB180" s="75"/>
      <c r="AC180" s="19"/>
      <c r="AD180" s="19"/>
      <c r="AE180" s="113"/>
      <c r="AH180" s="53"/>
      <c r="AI180" s="53"/>
      <c r="AJ180" s="19"/>
      <c r="AK180" s="19"/>
      <c r="AL180" s="19"/>
      <c r="AM180" s="19"/>
      <c r="AN180" s="19"/>
      <c r="AO180" s="19"/>
      <c r="AP180" s="19"/>
      <c r="AQ180" s="45"/>
      <c r="AR180" s="45"/>
      <c r="AS180" s="45"/>
      <c r="AT180" s="45"/>
      <c r="AU180" s="45"/>
      <c r="AV180" s="19"/>
      <c r="AW180" s="19"/>
      <c r="AX180" s="19"/>
      <c r="AY180" s="19"/>
      <c r="AZ180" s="19"/>
      <c r="BA180" s="19"/>
      <c r="BB180" s="19"/>
      <c r="BC180" s="19"/>
      <c r="BD180" s="19"/>
      <c r="BE180" s="19"/>
      <c r="BF180" s="19"/>
      <c r="BG180" s="19"/>
      <c r="BH180" s="19"/>
      <c r="BI180" s="19"/>
      <c r="BJ180" s="19"/>
      <c r="BK180" s="19"/>
      <c r="BL180" s="19"/>
      <c r="BM180" s="19"/>
      <c r="BN180" s="19"/>
      <c r="BO180" s="19"/>
      <c r="BP180" s="19"/>
      <c r="BQ180" s="19"/>
      <c r="BR180" s="19"/>
      <c r="BS180" s="19"/>
      <c r="BT180" s="19"/>
      <c r="BU180" s="19"/>
      <c r="BV180" s="20"/>
      <c r="BW180" s="19"/>
      <c r="BX180" s="89"/>
      <c r="BY180" s="44"/>
      <c r="BZ180" s="19"/>
      <c r="CA180" s="19"/>
      <c r="CB180" s="19"/>
      <c r="CC180" s="19"/>
      <c r="CD180" s="19"/>
      <c r="CF180" s="19"/>
      <c r="CG180" s="19"/>
      <c r="CH180" s="273"/>
      <c r="CI180" s="74"/>
      <c r="CJ180" s="80"/>
      <c r="CK180" s="112"/>
      <c r="CL180" s="74"/>
      <c r="CM180" s="80"/>
      <c r="CO180" s="74"/>
      <c r="CP180"/>
      <c r="DA180" s="104"/>
      <c r="DB180"/>
      <c r="DF180" s="104"/>
      <c r="DG180"/>
      <c r="DK180" s="104"/>
      <c r="DL180"/>
      <c r="EF180" s="104"/>
      <c r="EG180"/>
      <c r="EK180" s="104"/>
      <c r="EL180"/>
      <c r="EP180" s="104"/>
      <c r="EQ180"/>
      <c r="FQ180" s="273"/>
      <c r="FZ180" s="304"/>
      <c r="GC180" s="273"/>
      <c r="GL180" s="305"/>
      <c r="GM180" s="304"/>
      <c r="GP180" s="304"/>
      <c r="GQ180" s="273"/>
      <c r="GZ180" s="304"/>
      <c r="HC180" s="273"/>
      <c r="HL180" s="305"/>
      <c r="HM180" s="304"/>
      <c r="HN180" s="147"/>
      <c r="HO180" s="147"/>
      <c r="HP180" s="273"/>
      <c r="HR180" s="304"/>
      <c r="HZ180" s="304"/>
      <c r="IC180" s="273"/>
      <c r="IL180" s="305"/>
      <c r="IM180" s="304"/>
      <c r="IP180" s="304"/>
      <c r="IQ180" s="273"/>
      <c r="IZ180" s="304"/>
      <c r="JC180" s="273"/>
      <c r="JL180" s="5"/>
      <c r="JQ180" s="117"/>
      <c r="JR180"/>
      <c r="JS180" s="271"/>
      <c r="KI180"/>
      <c r="KP180"/>
    </row>
    <row r="181" spans="1:302">
      <c r="A181">
        <v>156</v>
      </c>
      <c r="B181" s="19"/>
      <c r="C181" s="19"/>
      <c r="D181" s="273"/>
      <c r="E181" s="273"/>
      <c r="H181" s="19"/>
      <c r="I181" s="19"/>
      <c r="N181" s="19"/>
      <c r="O181" s="19"/>
      <c r="P181" s="75"/>
      <c r="Q181" s="75"/>
      <c r="R181" s="75"/>
      <c r="S181" s="75"/>
      <c r="T181" s="75"/>
      <c r="U181" s="75"/>
      <c r="V181" s="75"/>
      <c r="W181" s="75"/>
      <c r="X181" s="75"/>
      <c r="Y181" s="75"/>
      <c r="Z181" s="75"/>
      <c r="AA181" s="75"/>
      <c r="AB181" s="75"/>
      <c r="AC181" s="19"/>
      <c r="AD181" s="19"/>
      <c r="AE181" s="113"/>
      <c r="AH181" s="53"/>
      <c r="AI181" s="53"/>
      <c r="AJ181" s="19"/>
      <c r="AK181" s="19"/>
      <c r="AL181" s="19"/>
      <c r="AM181" s="19"/>
      <c r="AN181" s="19"/>
      <c r="AO181" s="19"/>
      <c r="AP181" s="19"/>
      <c r="AQ181" s="45"/>
      <c r="AR181" s="45"/>
      <c r="AS181" s="45"/>
      <c r="AT181" s="45"/>
      <c r="AU181" s="45"/>
      <c r="AV181" s="19"/>
      <c r="AW181" s="19"/>
      <c r="AX181" s="19"/>
      <c r="AY181" s="19"/>
      <c r="AZ181" s="19"/>
      <c r="BA181" s="19"/>
      <c r="BB181" s="19"/>
      <c r="BC181" s="19"/>
      <c r="BD181" s="19"/>
      <c r="BE181" s="19"/>
      <c r="BF181" s="19"/>
      <c r="BG181" s="19"/>
      <c r="BH181" s="19"/>
      <c r="BI181" s="19"/>
      <c r="BJ181" s="19"/>
      <c r="BK181" s="19"/>
      <c r="BL181" s="19"/>
      <c r="BM181" s="19"/>
      <c r="BN181" s="19"/>
      <c r="BO181" s="19"/>
      <c r="BP181" s="19"/>
      <c r="BQ181" s="19"/>
      <c r="BR181" s="19"/>
      <c r="BS181" s="19"/>
      <c r="BT181" s="19"/>
      <c r="BU181" s="19"/>
      <c r="BV181" s="20"/>
      <c r="BW181" s="19"/>
      <c r="BX181" s="89"/>
      <c r="BY181" s="44"/>
      <c r="BZ181" s="19"/>
      <c r="CA181" s="19"/>
      <c r="CB181" s="19"/>
      <c r="CC181" s="19"/>
      <c r="CD181" s="19"/>
      <c r="CF181" s="19"/>
      <c r="CG181" s="19"/>
      <c r="CH181" s="273"/>
      <c r="CI181" s="74"/>
      <c r="CJ181" s="80"/>
      <c r="CK181" s="112"/>
      <c r="CL181" s="74"/>
      <c r="CM181" s="80"/>
      <c r="CO181" s="74"/>
      <c r="CP181"/>
      <c r="DA181" s="104"/>
      <c r="DB181"/>
      <c r="DF181" s="104"/>
      <c r="DG181"/>
      <c r="DK181" s="104"/>
      <c r="DL181"/>
      <c r="EF181" s="104"/>
      <c r="EG181"/>
      <c r="EK181" s="104"/>
      <c r="EL181"/>
      <c r="EP181" s="104"/>
      <c r="EQ181"/>
      <c r="FQ181" s="273"/>
      <c r="FZ181" s="304"/>
      <c r="GC181" s="273"/>
      <c r="GL181" s="305"/>
      <c r="GM181" s="304"/>
      <c r="GP181" s="304"/>
      <c r="GQ181" s="273"/>
      <c r="GZ181" s="304"/>
      <c r="HC181" s="273"/>
      <c r="HL181" s="305"/>
      <c r="HM181" s="304"/>
      <c r="HN181" s="147"/>
      <c r="HO181" s="147"/>
      <c r="HP181" s="273"/>
      <c r="HR181" s="304"/>
      <c r="HZ181" s="304"/>
      <c r="IC181" s="273"/>
      <c r="IL181" s="305"/>
      <c r="IM181" s="304"/>
      <c r="IP181" s="304"/>
      <c r="IQ181" s="273"/>
      <c r="IZ181" s="304"/>
      <c r="JC181" s="273"/>
      <c r="JL181" s="5"/>
      <c r="JQ181" s="117"/>
      <c r="JR181"/>
      <c r="JS181" s="271"/>
      <c r="KI181"/>
      <c r="KP181"/>
    </row>
    <row r="182" spans="1:302">
      <c r="A182">
        <v>157</v>
      </c>
      <c r="B182" s="19"/>
      <c r="C182" s="19"/>
      <c r="D182" s="273"/>
      <c r="E182" s="273"/>
      <c r="H182" s="19"/>
      <c r="I182" s="19"/>
      <c r="N182" s="19"/>
      <c r="O182" s="19"/>
      <c r="P182" s="75"/>
      <c r="Q182" s="75"/>
      <c r="R182" s="75"/>
      <c r="S182" s="75"/>
      <c r="T182" s="75"/>
      <c r="U182" s="75"/>
      <c r="V182" s="75"/>
      <c r="W182" s="75"/>
      <c r="X182" s="75"/>
      <c r="Y182" s="75"/>
      <c r="Z182" s="75"/>
      <c r="AA182" s="75"/>
      <c r="AB182" s="75"/>
      <c r="AC182" s="19"/>
      <c r="AD182" s="19"/>
      <c r="AE182" s="113"/>
      <c r="AH182" s="53"/>
      <c r="AI182" s="53"/>
      <c r="AJ182" s="19"/>
      <c r="AK182" s="19"/>
      <c r="AL182" s="19"/>
      <c r="AM182" s="19"/>
      <c r="AN182" s="19"/>
      <c r="AO182" s="19"/>
      <c r="AP182" s="19"/>
      <c r="AQ182" s="45"/>
      <c r="AR182" s="45"/>
      <c r="AS182" s="45"/>
      <c r="AT182" s="45"/>
      <c r="AU182" s="45"/>
      <c r="AV182" s="19"/>
      <c r="AW182" s="19"/>
      <c r="AX182" s="19"/>
      <c r="AY182" s="19"/>
      <c r="AZ182" s="19"/>
      <c r="BA182" s="19"/>
      <c r="BB182" s="19"/>
      <c r="BC182" s="19"/>
      <c r="BD182" s="19"/>
      <c r="BE182" s="19"/>
      <c r="BF182" s="19"/>
      <c r="BG182" s="19"/>
      <c r="BH182" s="19"/>
      <c r="BI182" s="19"/>
      <c r="BJ182" s="19"/>
      <c r="BK182" s="19"/>
      <c r="BL182" s="19"/>
      <c r="BM182" s="19"/>
      <c r="BN182" s="19"/>
      <c r="BO182" s="19"/>
      <c r="BP182" s="19"/>
      <c r="BQ182" s="19"/>
      <c r="BR182" s="19"/>
      <c r="BS182" s="19"/>
      <c r="BT182" s="19"/>
      <c r="BU182" s="19"/>
      <c r="BV182" s="20"/>
      <c r="BW182" s="19"/>
      <c r="BX182" s="89"/>
      <c r="BY182" s="44"/>
      <c r="BZ182" s="19"/>
      <c r="CA182" s="19"/>
      <c r="CB182" s="19"/>
      <c r="CC182" s="19"/>
      <c r="CD182" s="19"/>
      <c r="CF182" s="19"/>
      <c r="CG182" s="19"/>
      <c r="CH182" s="273"/>
      <c r="CI182" s="74"/>
      <c r="CJ182" s="80"/>
      <c r="CK182" s="112"/>
      <c r="CL182" s="74"/>
      <c r="CM182" s="80"/>
      <c r="CO182" s="74"/>
      <c r="CP182"/>
      <c r="DA182" s="104"/>
      <c r="DB182"/>
      <c r="DF182" s="104"/>
      <c r="DG182"/>
      <c r="DK182" s="104"/>
      <c r="DL182"/>
      <c r="EF182" s="104"/>
      <c r="EG182"/>
      <c r="EK182" s="104"/>
      <c r="EL182"/>
      <c r="EP182" s="104"/>
      <c r="EQ182"/>
      <c r="FQ182" s="273"/>
      <c r="FZ182" s="304"/>
      <c r="GC182" s="273"/>
      <c r="GL182" s="305"/>
      <c r="GM182" s="304"/>
      <c r="GP182" s="304"/>
      <c r="GQ182" s="273"/>
      <c r="GZ182" s="304"/>
      <c r="HC182" s="273"/>
      <c r="HL182" s="305"/>
      <c r="HM182" s="304"/>
      <c r="HN182" s="147"/>
      <c r="HO182" s="147"/>
      <c r="HP182" s="273"/>
      <c r="HR182" s="304"/>
      <c r="HZ182" s="304"/>
      <c r="IC182" s="273"/>
      <c r="IL182" s="305"/>
      <c r="IM182" s="304"/>
      <c r="IP182" s="304"/>
      <c r="IQ182" s="273"/>
      <c r="IZ182" s="304"/>
      <c r="JC182" s="273"/>
      <c r="JL182" s="5"/>
      <c r="JQ182" s="117"/>
      <c r="JR182"/>
      <c r="JS182" s="271"/>
      <c r="KI182"/>
      <c r="KP182"/>
    </row>
    <row r="183" spans="1:302">
      <c r="A183">
        <v>158</v>
      </c>
      <c r="B183" s="19"/>
      <c r="C183" s="19"/>
      <c r="D183" s="273"/>
      <c r="E183" s="273"/>
      <c r="H183" s="19"/>
      <c r="I183" s="19"/>
      <c r="N183" s="19"/>
      <c r="O183" s="19"/>
      <c r="P183" s="75"/>
      <c r="Q183" s="75"/>
      <c r="R183" s="75"/>
      <c r="S183" s="75"/>
      <c r="T183" s="75"/>
      <c r="U183" s="75"/>
      <c r="V183" s="75"/>
      <c r="W183" s="75"/>
      <c r="X183" s="75"/>
      <c r="Y183" s="75"/>
      <c r="Z183" s="75"/>
      <c r="AA183" s="75"/>
      <c r="AB183" s="75"/>
      <c r="AC183" s="19"/>
      <c r="AD183" s="19"/>
      <c r="AE183" s="113"/>
      <c r="AH183" s="53"/>
      <c r="AI183" s="53"/>
      <c r="AJ183" s="19"/>
      <c r="AK183" s="19"/>
      <c r="AL183" s="19"/>
      <c r="AM183" s="19"/>
      <c r="AN183" s="19"/>
      <c r="AO183" s="19"/>
      <c r="AP183" s="19"/>
      <c r="AQ183" s="45"/>
      <c r="AR183" s="45"/>
      <c r="AS183" s="45"/>
      <c r="AT183" s="45"/>
      <c r="AU183" s="45"/>
      <c r="AV183" s="19"/>
      <c r="AW183" s="19"/>
      <c r="AX183" s="19"/>
      <c r="AY183" s="19"/>
      <c r="AZ183" s="19"/>
      <c r="BA183" s="19"/>
      <c r="BB183" s="19"/>
      <c r="BC183" s="19"/>
      <c r="BD183" s="19"/>
      <c r="BE183" s="19"/>
      <c r="BF183" s="19"/>
      <c r="BG183" s="19"/>
      <c r="BH183" s="19"/>
      <c r="BI183" s="19"/>
      <c r="BJ183" s="19"/>
      <c r="BK183" s="19"/>
      <c r="BL183" s="19"/>
      <c r="BM183" s="19"/>
      <c r="BN183" s="19"/>
      <c r="BO183" s="19"/>
      <c r="BP183" s="19"/>
      <c r="BQ183" s="19"/>
      <c r="BR183" s="19"/>
      <c r="BS183" s="19"/>
      <c r="BT183" s="19"/>
      <c r="BU183" s="19"/>
      <c r="BV183" s="20"/>
      <c r="BW183" s="19"/>
      <c r="BX183" s="89"/>
      <c r="BY183" s="44"/>
      <c r="BZ183" s="19"/>
      <c r="CA183" s="19"/>
      <c r="CB183" s="19"/>
      <c r="CC183" s="19"/>
      <c r="CD183" s="19"/>
      <c r="CF183" s="19"/>
      <c r="CG183" s="19"/>
      <c r="CH183" s="273"/>
      <c r="CI183" s="74"/>
      <c r="CJ183" s="80"/>
      <c r="CK183" s="112"/>
      <c r="CL183" s="74"/>
      <c r="CM183" s="80"/>
      <c r="CO183" s="74"/>
      <c r="CP183"/>
      <c r="DA183" s="104"/>
      <c r="DB183"/>
      <c r="DF183" s="104"/>
      <c r="DG183"/>
      <c r="DK183" s="104"/>
      <c r="DL183"/>
      <c r="EF183" s="104"/>
      <c r="EG183"/>
      <c r="EK183" s="104"/>
      <c r="EL183"/>
      <c r="EP183" s="104"/>
      <c r="EQ183"/>
      <c r="FQ183" s="273"/>
      <c r="FZ183" s="304"/>
      <c r="GC183" s="273"/>
      <c r="GL183" s="305"/>
      <c r="GM183" s="304"/>
      <c r="GP183" s="304"/>
      <c r="GQ183" s="273"/>
      <c r="GZ183" s="304"/>
      <c r="HC183" s="273"/>
      <c r="HL183" s="305"/>
      <c r="HM183" s="304"/>
      <c r="HN183" s="147"/>
      <c r="HO183" s="147"/>
      <c r="HP183" s="273"/>
      <c r="HR183" s="304"/>
      <c r="HZ183" s="304"/>
      <c r="IC183" s="273"/>
      <c r="IL183" s="305"/>
      <c r="IM183" s="304"/>
      <c r="IP183" s="304"/>
      <c r="IQ183" s="273"/>
      <c r="IZ183" s="304"/>
      <c r="JC183" s="273"/>
      <c r="JL183" s="5"/>
      <c r="JQ183" s="117"/>
      <c r="JR183"/>
      <c r="JS183" s="271"/>
      <c r="KI183"/>
      <c r="KP183"/>
    </row>
    <row r="184" spans="1:302">
      <c r="A184">
        <v>159</v>
      </c>
      <c r="B184" s="19"/>
      <c r="C184" s="19"/>
      <c r="D184" s="273"/>
      <c r="E184" s="273"/>
      <c r="H184" s="19"/>
      <c r="I184" s="19"/>
      <c r="N184" s="19"/>
      <c r="O184" s="19"/>
      <c r="P184" s="75"/>
      <c r="Q184" s="75"/>
      <c r="R184" s="75"/>
      <c r="S184" s="75"/>
      <c r="T184" s="75"/>
      <c r="U184" s="75"/>
      <c r="V184" s="75"/>
      <c r="W184" s="75"/>
      <c r="X184" s="75"/>
      <c r="Y184" s="75"/>
      <c r="Z184" s="75"/>
      <c r="AA184" s="75"/>
      <c r="AB184" s="75"/>
      <c r="AC184" s="19"/>
      <c r="AD184" s="19"/>
      <c r="AE184" s="113"/>
      <c r="AH184" s="53"/>
      <c r="AI184" s="53"/>
      <c r="AJ184" s="19"/>
      <c r="AK184" s="19"/>
      <c r="AL184" s="19"/>
      <c r="AM184" s="19"/>
      <c r="AN184" s="19"/>
      <c r="AO184" s="19"/>
      <c r="AP184" s="19"/>
      <c r="AQ184" s="45"/>
      <c r="AR184" s="45"/>
      <c r="AS184" s="45"/>
      <c r="AT184" s="45"/>
      <c r="AU184" s="45"/>
      <c r="AV184" s="19"/>
      <c r="AW184" s="19"/>
      <c r="AX184" s="19"/>
      <c r="AY184" s="19"/>
      <c r="AZ184" s="19"/>
      <c r="BA184" s="19"/>
      <c r="BB184" s="19"/>
      <c r="BC184" s="19"/>
      <c r="BD184" s="19"/>
      <c r="BE184" s="19"/>
      <c r="BF184" s="19"/>
      <c r="BG184" s="19"/>
      <c r="BH184" s="19"/>
      <c r="BI184" s="19"/>
      <c r="BJ184" s="19"/>
      <c r="BK184" s="19"/>
      <c r="BL184" s="19"/>
      <c r="BM184" s="19"/>
      <c r="BN184" s="19"/>
      <c r="BO184" s="19"/>
      <c r="BP184" s="19"/>
      <c r="BQ184" s="19"/>
      <c r="BR184" s="19"/>
      <c r="BS184" s="19"/>
      <c r="BT184" s="19"/>
      <c r="BU184" s="19"/>
      <c r="BV184" s="20"/>
      <c r="BW184" s="19"/>
      <c r="BX184" s="89"/>
      <c r="BY184" s="44"/>
      <c r="BZ184" s="19"/>
      <c r="CA184" s="19"/>
      <c r="CB184" s="19"/>
      <c r="CC184" s="19"/>
      <c r="CD184" s="19"/>
      <c r="CF184" s="19"/>
      <c r="CG184" s="19"/>
      <c r="CH184" s="273"/>
      <c r="CI184" s="74"/>
      <c r="CJ184" s="80"/>
      <c r="CK184" s="112"/>
      <c r="CL184" s="74"/>
      <c r="CM184" s="80"/>
      <c r="CO184" s="74"/>
      <c r="CP184"/>
      <c r="DA184" s="104"/>
      <c r="DB184"/>
      <c r="DF184" s="104"/>
      <c r="DG184"/>
      <c r="DK184" s="104"/>
      <c r="DL184"/>
      <c r="EF184" s="104"/>
      <c r="EG184"/>
      <c r="EK184" s="104"/>
      <c r="EL184"/>
      <c r="EP184" s="104"/>
      <c r="EQ184"/>
      <c r="FQ184" s="273"/>
      <c r="FZ184" s="304"/>
      <c r="GC184" s="273"/>
      <c r="GL184" s="305"/>
      <c r="GM184" s="304"/>
      <c r="GP184" s="304"/>
      <c r="GQ184" s="273"/>
      <c r="GZ184" s="304"/>
      <c r="HC184" s="273"/>
      <c r="HL184" s="305"/>
      <c r="HM184" s="304"/>
      <c r="HN184" s="147"/>
      <c r="HO184" s="147"/>
      <c r="HP184" s="273"/>
      <c r="HR184" s="304"/>
      <c r="HZ184" s="304"/>
      <c r="IC184" s="273"/>
      <c r="IL184" s="305"/>
      <c r="IM184" s="304"/>
      <c r="IP184" s="304"/>
      <c r="IQ184" s="273"/>
      <c r="IZ184" s="304"/>
      <c r="JC184" s="273"/>
      <c r="JL184" s="5"/>
      <c r="JQ184" s="117"/>
      <c r="JR184"/>
      <c r="JS184" s="271"/>
      <c r="KI184"/>
      <c r="KP184"/>
    </row>
    <row r="185" spans="1:302">
      <c r="A185">
        <v>160</v>
      </c>
      <c r="B185" s="19"/>
      <c r="C185" s="19"/>
      <c r="D185" s="273"/>
      <c r="E185" s="273"/>
      <c r="H185" s="19"/>
      <c r="I185" s="19"/>
      <c r="N185" s="19"/>
      <c r="O185" s="19"/>
      <c r="P185" s="75"/>
      <c r="Q185" s="75"/>
      <c r="R185" s="75"/>
      <c r="S185" s="75"/>
      <c r="T185" s="75"/>
      <c r="U185" s="75"/>
      <c r="V185" s="75"/>
      <c r="W185" s="75"/>
      <c r="X185" s="75"/>
      <c r="Y185" s="75"/>
      <c r="Z185" s="75"/>
      <c r="AA185" s="75"/>
      <c r="AB185" s="75"/>
      <c r="AC185" s="19"/>
      <c r="AD185" s="19"/>
      <c r="AE185" s="113"/>
      <c r="AH185" s="53"/>
      <c r="AI185" s="53"/>
      <c r="AJ185" s="19"/>
      <c r="AK185" s="19"/>
      <c r="AL185" s="19"/>
      <c r="AM185" s="19"/>
      <c r="AN185" s="19"/>
      <c r="AO185" s="19"/>
      <c r="AP185" s="19"/>
      <c r="AQ185" s="45"/>
      <c r="AR185" s="45"/>
      <c r="AS185" s="45"/>
      <c r="AT185" s="45"/>
      <c r="AU185" s="45"/>
      <c r="AV185" s="19"/>
      <c r="AW185" s="19"/>
      <c r="AX185" s="19"/>
      <c r="AY185" s="19"/>
      <c r="AZ185" s="19"/>
      <c r="BA185" s="19"/>
      <c r="BB185" s="19"/>
      <c r="BC185" s="19"/>
      <c r="BD185" s="19"/>
      <c r="BE185" s="19"/>
      <c r="BF185" s="19"/>
      <c r="BG185" s="19"/>
      <c r="BH185" s="19"/>
      <c r="BI185" s="19"/>
      <c r="BJ185" s="19"/>
      <c r="BK185" s="19"/>
      <c r="BL185" s="19"/>
      <c r="BM185" s="19"/>
      <c r="BN185" s="19"/>
      <c r="BO185" s="19"/>
      <c r="BP185" s="19"/>
      <c r="BQ185" s="19"/>
      <c r="BR185" s="19"/>
      <c r="BS185" s="19"/>
      <c r="BT185" s="19"/>
      <c r="BU185" s="19"/>
      <c r="BV185" s="20"/>
      <c r="BW185" s="19"/>
      <c r="BX185" s="89"/>
      <c r="BY185" s="44"/>
      <c r="BZ185" s="19"/>
      <c r="CA185" s="19"/>
      <c r="CB185" s="19"/>
      <c r="CC185" s="19"/>
      <c r="CD185" s="19"/>
      <c r="CF185" s="19"/>
      <c r="CG185" s="19"/>
      <c r="CH185" s="273"/>
      <c r="CI185" s="74"/>
      <c r="CJ185" s="80"/>
      <c r="CK185" s="112"/>
      <c r="CL185" s="74"/>
      <c r="CM185" s="80"/>
      <c r="CO185" s="74"/>
      <c r="CP185"/>
      <c r="DA185" s="104"/>
      <c r="DB185"/>
      <c r="DF185" s="104"/>
      <c r="DG185"/>
      <c r="DK185" s="104"/>
      <c r="DL185"/>
      <c r="EF185" s="104"/>
      <c r="EG185"/>
      <c r="EK185" s="104"/>
      <c r="EL185"/>
      <c r="EP185" s="104"/>
      <c r="EQ185"/>
      <c r="FQ185" s="273"/>
      <c r="FZ185" s="304"/>
      <c r="GC185" s="273"/>
      <c r="GL185" s="305"/>
      <c r="GM185" s="304"/>
      <c r="GP185" s="304"/>
      <c r="GQ185" s="273"/>
      <c r="GZ185" s="304"/>
      <c r="HC185" s="273"/>
      <c r="HL185" s="305"/>
      <c r="HM185" s="304"/>
      <c r="HN185" s="147"/>
      <c r="HO185" s="147"/>
      <c r="HP185" s="273"/>
      <c r="HR185" s="304"/>
      <c r="HZ185" s="304"/>
      <c r="IC185" s="273"/>
      <c r="IL185" s="305"/>
      <c r="IM185" s="304"/>
      <c r="IP185" s="304"/>
      <c r="IQ185" s="273"/>
      <c r="IZ185" s="304"/>
      <c r="JC185" s="273"/>
      <c r="JL185" s="5"/>
      <c r="JQ185" s="117"/>
      <c r="JR185"/>
      <c r="JS185" s="271"/>
      <c r="KI185"/>
      <c r="KP185"/>
    </row>
    <row r="186" spans="1:302">
      <c r="A186">
        <v>161</v>
      </c>
      <c r="B186" s="19"/>
      <c r="C186" s="19"/>
      <c r="D186" s="273"/>
      <c r="E186" s="273"/>
      <c r="H186" s="19"/>
      <c r="I186" s="19"/>
      <c r="N186" s="19"/>
      <c r="O186" s="19"/>
      <c r="P186" s="75"/>
      <c r="Q186" s="75"/>
      <c r="R186" s="75"/>
      <c r="S186" s="75"/>
      <c r="T186" s="75"/>
      <c r="U186" s="75"/>
      <c r="V186" s="75"/>
      <c r="W186" s="75"/>
      <c r="X186" s="75"/>
      <c r="Y186" s="75"/>
      <c r="Z186" s="75"/>
      <c r="AA186" s="75"/>
      <c r="AB186" s="75"/>
      <c r="AC186" s="19"/>
      <c r="AD186" s="19"/>
      <c r="AE186" s="113"/>
      <c r="AH186" s="53"/>
      <c r="AI186" s="53"/>
      <c r="AJ186" s="19"/>
      <c r="AK186" s="19"/>
      <c r="AL186" s="19"/>
      <c r="AM186" s="19"/>
      <c r="AN186" s="19"/>
      <c r="AO186" s="19"/>
      <c r="AP186" s="19"/>
      <c r="AQ186" s="45"/>
      <c r="AR186" s="45"/>
      <c r="AS186" s="45"/>
      <c r="AT186" s="45"/>
      <c r="AU186" s="45"/>
      <c r="AV186" s="19"/>
      <c r="AW186" s="19"/>
      <c r="AX186" s="19"/>
      <c r="AY186" s="19"/>
      <c r="AZ186" s="19"/>
      <c r="BA186" s="19"/>
      <c r="BB186" s="19"/>
      <c r="BC186" s="19"/>
      <c r="BD186" s="19"/>
      <c r="BE186" s="19"/>
      <c r="BF186" s="19"/>
      <c r="BG186" s="19"/>
      <c r="BH186" s="19"/>
      <c r="BI186" s="19"/>
      <c r="BJ186" s="19"/>
      <c r="BK186" s="19"/>
      <c r="BL186" s="19"/>
      <c r="BM186" s="19"/>
      <c r="BN186" s="19"/>
      <c r="BO186" s="19"/>
      <c r="BP186" s="19"/>
      <c r="BQ186" s="19"/>
      <c r="BR186" s="19"/>
      <c r="BS186" s="19"/>
      <c r="BT186" s="19"/>
      <c r="BU186" s="19"/>
      <c r="BV186" s="20"/>
      <c r="BW186" s="19"/>
      <c r="BX186" s="89"/>
      <c r="BY186" s="44"/>
      <c r="BZ186" s="19"/>
      <c r="CA186" s="19"/>
      <c r="CB186" s="19"/>
      <c r="CC186" s="19"/>
      <c r="CD186" s="19"/>
      <c r="CF186" s="19"/>
      <c r="CG186" s="19"/>
      <c r="CH186" s="273"/>
      <c r="CI186" s="74"/>
      <c r="CJ186" s="80"/>
      <c r="CK186" s="112"/>
      <c r="CL186" s="74"/>
      <c r="CM186" s="80"/>
      <c r="CO186" s="74"/>
      <c r="CP186"/>
      <c r="DA186" s="104"/>
      <c r="DB186"/>
      <c r="DF186" s="104"/>
      <c r="DG186"/>
      <c r="DK186" s="104"/>
      <c r="DL186"/>
      <c r="EF186" s="104"/>
      <c r="EG186"/>
      <c r="EK186" s="104"/>
      <c r="EL186"/>
      <c r="EP186" s="104"/>
      <c r="EQ186"/>
      <c r="FQ186" s="273"/>
      <c r="FZ186" s="304"/>
      <c r="GC186" s="273"/>
      <c r="GL186" s="305"/>
      <c r="GM186" s="304"/>
      <c r="GP186" s="304"/>
      <c r="GQ186" s="273"/>
      <c r="GZ186" s="304"/>
      <c r="HC186" s="273"/>
      <c r="HL186" s="305"/>
      <c r="HM186" s="304"/>
      <c r="HN186" s="147"/>
      <c r="HO186" s="147"/>
      <c r="HP186" s="273"/>
      <c r="HR186" s="304"/>
      <c r="HZ186" s="304"/>
      <c r="IC186" s="273"/>
      <c r="IL186" s="305"/>
      <c r="IM186" s="304"/>
      <c r="IP186" s="304"/>
      <c r="IQ186" s="273"/>
      <c r="IZ186" s="304"/>
      <c r="JC186" s="273"/>
      <c r="JL186" s="5"/>
      <c r="JQ186" s="117"/>
      <c r="JR186"/>
      <c r="JS186" s="271"/>
      <c r="KI186"/>
      <c r="KP186"/>
    </row>
    <row r="187" spans="1:302">
      <c r="A187">
        <v>162</v>
      </c>
      <c r="B187" s="19"/>
      <c r="C187" s="19"/>
      <c r="D187" s="273"/>
      <c r="E187" s="273"/>
      <c r="H187" s="19"/>
      <c r="I187" s="19"/>
      <c r="N187" s="19"/>
      <c r="O187" s="19"/>
      <c r="P187" s="75"/>
      <c r="Q187" s="75"/>
      <c r="R187" s="75"/>
      <c r="S187" s="75"/>
      <c r="T187" s="75"/>
      <c r="U187" s="75"/>
      <c r="V187" s="75"/>
      <c r="W187" s="75"/>
      <c r="X187" s="75"/>
      <c r="Y187" s="75"/>
      <c r="Z187" s="75"/>
      <c r="AA187" s="75"/>
      <c r="AB187" s="75"/>
      <c r="AC187" s="19"/>
      <c r="AD187" s="19"/>
      <c r="AE187" s="113"/>
      <c r="AH187" s="53"/>
      <c r="AI187" s="53"/>
      <c r="AJ187" s="19"/>
      <c r="AK187" s="19"/>
      <c r="AL187" s="19"/>
      <c r="AM187" s="19"/>
      <c r="AN187" s="19"/>
      <c r="AO187" s="19"/>
      <c r="AP187" s="19"/>
      <c r="AQ187" s="45"/>
      <c r="AR187" s="45"/>
      <c r="AS187" s="45"/>
      <c r="AT187" s="45"/>
      <c r="AU187" s="45"/>
      <c r="AV187" s="19"/>
      <c r="AW187" s="19"/>
      <c r="AX187" s="19"/>
      <c r="AY187" s="19"/>
      <c r="AZ187" s="19"/>
      <c r="BA187" s="19"/>
      <c r="BB187" s="19"/>
      <c r="BC187" s="19"/>
      <c r="BD187" s="19"/>
      <c r="BE187" s="19"/>
      <c r="BF187" s="19"/>
      <c r="BG187" s="19"/>
      <c r="BH187" s="19"/>
      <c r="BI187" s="19"/>
      <c r="BJ187" s="19"/>
      <c r="BK187" s="19"/>
      <c r="BL187" s="19"/>
      <c r="BM187" s="19"/>
      <c r="BN187" s="19"/>
      <c r="BO187" s="19"/>
      <c r="BP187" s="19"/>
      <c r="BQ187" s="19"/>
      <c r="BR187" s="19"/>
      <c r="BS187" s="19"/>
      <c r="BT187" s="19"/>
      <c r="BU187" s="19"/>
      <c r="BV187" s="20"/>
      <c r="BW187" s="19"/>
      <c r="BX187" s="89"/>
      <c r="BY187" s="44"/>
      <c r="BZ187" s="19"/>
      <c r="CA187" s="19"/>
      <c r="CB187" s="19"/>
      <c r="CC187" s="19"/>
      <c r="CD187" s="19"/>
      <c r="CF187" s="19"/>
      <c r="CG187" s="19"/>
      <c r="CH187" s="273"/>
      <c r="CI187" s="74"/>
      <c r="CJ187" s="80"/>
      <c r="CK187" s="112"/>
      <c r="CL187" s="74"/>
      <c r="CM187" s="80"/>
      <c r="CO187" s="74"/>
      <c r="CP187"/>
      <c r="DA187" s="104"/>
      <c r="DB187"/>
      <c r="DF187" s="104"/>
      <c r="DG187"/>
      <c r="DK187" s="104"/>
      <c r="DL187"/>
      <c r="EF187" s="104"/>
      <c r="EG187"/>
      <c r="EK187" s="104"/>
      <c r="EL187"/>
      <c r="EP187" s="104"/>
      <c r="EQ187"/>
      <c r="FQ187" s="273"/>
      <c r="FZ187" s="304"/>
      <c r="GC187" s="273"/>
      <c r="GL187" s="305"/>
      <c r="GM187" s="304"/>
      <c r="GP187" s="304"/>
      <c r="GQ187" s="273"/>
      <c r="GZ187" s="304"/>
      <c r="HC187" s="273"/>
      <c r="HL187" s="305"/>
      <c r="HM187" s="304"/>
      <c r="HN187" s="147"/>
      <c r="HO187" s="147"/>
      <c r="HP187" s="273"/>
      <c r="HR187" s="304"/>
      <c r="HZ187" s="304"/>
      <c r="IC187" s="273"/>
      <c r="IL187" s="305"/>
      <c r="IM187" s="304"/>
      <c r="IP187" s="304"/>
      <c r="IQ187" s="273"/>
      <c r="IZ187" s="304"/>
      <c r="JC187" s="273"/>
      <c r="JL187" s="5"/>
      <c r="JQ187" s="117"/>
      <c r="JR187"/>
      <c r="JS187" s="271"/>
      <c r="KI187"/>
      <c r="KP187"/>
    </row>
    <row r="188" spans="1:302">
      <c r="A188">
        <v>163</v>
      </c>
      <c r="B188" s="19"/>
      <c r="C188" s="19"/>
      <c r="D188" s="273"/>
      <c r="E188" s="273"/>
      <c r="H188" s="19"/>
      <c r="I188" s="19"/>
      <c r="N188" s="19"/>
      <c r="O188" s="19"/>
      <c r="P188" s="75"/>
      <c r="Q188" s="75"/>
      <c r="R188" s="75"/>
      <c r="S188" s="75"/>
      <c r="T188" s="75"/>
      <c r="U188" s="75"/>
      <c r="V188" s="75"/>
      <c r="W188" s="75"/>
      <c r="X188" s="75"/>
      <c r="Y188" s="75"/>
      <c r="Z188" s="75"/>
      <c r="AA188" s="75"/>
      <c r="AB188" s="75"/>
      <c r="AC188" s="19"/>
      <c r="AD188" s="19"/>
      <c r="AE188" s="113"/>
      <c r="AH188" s="53"/>
      <c r="AI188" s="53"/>
      <c r="AJ188" s="19"/>
      <c r="AK188" s="19"/>
      <c r="AL188" s="19"/>
      <c r="AM188" s="19"/>
      <c r="AN188" s="19"/>
      <c r="AO188" s="19"/>
      <c r="AP188" s="19"/>
      <c r="AQ188" s="45"/>
      <c r="AR188" s="45"/>
      <c r="AS188" s="45"/>
      <c r="AT188" s="45"/>
      <c r="AU188" s="45"/>
      <c r="AV188" s="19"/>
      <c r="AW188" s="19"/>
      <c r="AX188" s="19"/>
      <c r="AY188" s="19"/>
      <c r="AZ188" s="19"/>
      <c r="BA188" s="19"/>
      <c r="BB188" s="19"/>
      <c r="BC188" s="19"/>
      <c r="BD188" s="19"/>
      <c r="BE188" s="19"/>
      <c r="BF188" s="19"/>
      <c r="BG188" s="19"/>
      <c r="BH188" s="19"/>
      <c r="BI188" s="19"/>
      <c r="BJ188" s="19"/>
      <c r="BK188" s="19"/>
      <c r="BL188" s="19"/>
      <c r="BM188" s="19"/>
      <c r="BN188" s="19"/>
      <c r="BO188" s="19"/>
      <c r="BP188" s="19"/>
      <c r="BQ188" s="19"/>
      <c r="BR188" s="19"/>
      <c r="BS188" s="19"/>
      <c r="BT188" s="19"/>
      <c r="BU188" s="19"/>
      <c r="BV188" s="20"/>
      <c r="BW188" s="19"/>
      <c r="BX188" s="89"/>
      <c r="BY188" s="44"/>
      <c r="BZ188" s="19"/>
      <c r="CA188" s="19"/>
      <c r="CB188" s="19"/>
      <c r="CC188" s="19"/>
      <c r="CD188" s="19"/>
      <c r="CF188" s="19"/>
      <c r="CG188" s="19"/>
      <c r="CH188" s="273"/>
      <c r="CI188" s="74"/>
      <c r="CJ188" s="80"/>
      <c r="CK188" s="112"/>
      <c r="CL188" s="74"/>
      <c r="CM188" s="80"/>
      <c r="CO188" s="74"/>
      <c r="CP188"/>
      <c r="DA188" s="104"/>
      <c r="DB188"/>
      <c r="DF188" s="104"/>
      <c r="DG188"/>
      <c r="DK188" s="104"/>
      <c r="DL188"/>
      <c r="EF188" s="104"/>
      <c r="EG188"/>
      <c r="EK188" s="104"/>
      <c r="EL188"/>
      <c r="EP188" s="104"/>
      <c r="EQ188"/>
      <c r="FQ188" s="273"/>
      <c r="FZ188" s="304"/>
      <c r="GC188" s="273"/>
      <c r="GL188" s="305"/>
      <c r="GM188" s="304"/>
      <c r="GP188" s="304"/>
      <c r="GQ188" s="273"/>
      <c r="GZ188" s="304"/>
      <c r="HC188" s="273"/>
      <c r="HL188" s="305"/>
      <c r="HM188" s="304"/>
      <c r="HN188" s="147"/>
      <c r="HO188" s="147"/>
      <c r="HP188" s="273"/>
      <c r="HR188" s="304"/>
      <c r="HZ188" s="304"/>
      <c r="IC188" s="273"/>
      <c r="IL188" s="305"/>
      <c r="IM188" s="304"/>
      <c r="IP188" s="304"/>
      <c r="IQ188" s="273"/>
      <c r="IZ188" s="304"/>
      <c r="JC188" s="273"/>
      <c r="JL188" s="5"/>
      <c r="JQ188" s="117"/>
      <c r="JR188"/>
      <c r="JS188" s="271"/>
      <c r="KI188"/>
      <c r="KP188"/>
    </row>
    <row r="189" spans="1:302">
      <c r="A189">
        <v>164</v>
      </c>
      <c r="B189" s="19"/>
      <c r="C189" s="19"/>
      <c r="D189" s="273"/>
      <c r="E189" s="273"/>
      <c r="H189" s="19"/>
      <c r="I189" s="19"/>
      <c r="N189" s="19"/>
      <c r="O189" s="19"/>
      <c r="P189" s="75"/>
      <c r="Q189" s="75"/>
      <c r="R189" s="75"/>
      <c r="S189" s="75"/>
      <c r="T189" s="75"/>
      <c r="U189" s="75"/>
      <c r="V189" s="75"/>
      <c r="W189" s="75"/>
      <c r="X189" s="75"/>
      <c r="Y189" s="75"/>
      <c r="Z189" s="75"/>
      <c r="AA189" s="75"/>
      <c r="AB189" s="75"/>
      <c r="AC189" s="19"/>
      <c r="AD189" s="19"/>
      <c r="AE189" s="113"/>
      <c r="AH189" s="53"/>
      <c r="AI189" s="53"/>
      <c r="AJ189" s="19"/>
      <c r="AK189" s="19"/>
      <c r="AL189" s="19"/>
      <c r="AM189" s="19"/>
      <c r="AN189" s="19"/>
      <c r="AO189" s="19"/>
      <c r="AP189" s="19"/>
      <c r="AQ189" s="45"/>
      <c r="AR189" s="45"/>
      <c r="AS189" s="45"/>
      <c r="AT189" s="45"/>
      <c r="AU189" s="45"/>
      <c r="AV189" s="19"/>
      <c r="AW189" s="19"/>
      <c r="AX189" s="19"/>
      <c r="AY189" s="19"/>
      <c r="AZ189" s="19"/>
      <c r="BA189" s="19"/>
      <c r="BB189" s="19"/>
      <c r="BC189" s="19"/>
      <c r="BD189" s="19"/>
      <c r="BE189" s="19"/>
      <c r="BF189" s="19"/>
      <c r="BG189" s="19"/>
      <c r="BH189" s="19"/>
      <c r="BI189" s="19"/>
      <c r="BJ189" s="19"/>
      <c r="BK189" s="19"/>
      <c r="BL189" s="19"/>
      <c r="BM189" s="19"/>
      <c r="BN189" s="19"/>
      <c r="BO189" s="19"/>
      <c r="BP189" s="19"/>
      <c r="BQ189" s="19"/>
      <c r="BR189" s="19"/>
      <c r="BS189" s="19"/>
      <c r="BT189" s="19"/>
      <c r="BU189" s="19"/>
      <c r="BV189" s="20"/>
      <c r="BW189" s="19"/>
      <c r="BX189" s="89"/>
      <c r="BY189" s="44"/>
      <c r="BZ189" s="19"/>
      <c r="CA189" s="19"/>
      <c r="CB189" s="19"/>
      <c r="CC189" s="19"/>
      <c r="CD189" s="19"/>
      <c r="CF189" s="19"/>
      <c r="CG189" s="19"/>
      <c r="CH189" s="273"/>
      <c r="CI189" s="74"/>
      <c r="CJ189" s="80"/>
      <c r="CK189" s="112"/>
      <c r="CL189" s="74"/>
      <c r="CM189" s="80"/>
      <c r="CO189" s="74"/>
      <c r="CP189"/>
      <c r="DA189" s="104"/>
      <c r="DB189"/>
      <c r="DF189" s="104"/>
      <c r="DG189"/>
      <c r="DK189" s="104"/>
      <c r="DL189"/>
      <c r="EF189" s="104"/>
      <c r="EG189"/>
      <c r="EK189" s="104"/>
      <c r="EL189"/>
      <c r="EP189" s="104"/>
      <c r="EQ189"/>
      <c r="FQ189" s="273"/>
      <c r="FZ189" s="304"/>
      <c r="GC189" s="273"/>
      <c r="GL189" s="305"/>
      <c r="GM189" s="304"/>
      <c r="GP189" s="304"/>
      <c r="GQ189" s="273"/>
      <c r="GZ189" s="304"/>
      <c r="HC189" s="273"/>
      <c r="HL189" s="305"/>
      <c r="HM189" s="304"/>
      <c r="HN189" s="147"/>
      <c r="HO189" s="147"/>
      <c r="HP189" s="273"/>
      <c r="HR189" s="304"/>
      <c r="HZ189" s="304"/>
      <c r="IC189" s="273"/>
      <c r="IL189" s="305"/>
      <c r="IM189" s="304"/>
      <c r="IP189" s="304"/>
      <c r="IQ189" s="273"/>
      <c r="IZ189" s="304"/>
      <c r="JC189" s="273"/>
      <c r="JL189" s="5"/>
      <c r="JQ189" s="117"/>
      <c r="JR189"/>
      <c r="JS189" s="271"/>
      <c r="KI189"/>
      <c r="KP189"/>
    </row>
    <row r="190" spans="1:302">
      <c r="A190">
        <v>165</v>
      </c>
      <c r="B190" s="19"/>
      <c r="C190" s="19"/>
      <c r="D190" s="273"/>
      <c r="E190" s="273"/>
      <c r="H190" s="19"/>
      <c r="I190" s="19"/>
      <c r="N190" s="19"/>
      <c r="O190" s="19"/>
      <c r="P190" s="75"/>
      <c r="Q190" s="75"/>
      <c r="R190" s="75"/>
      <c r="S190" s="75"/>
      <c r="T190" s="75"/>
      <c r="U190" s="75"/>
      <c r="V190" s="75"/>
      <c r="W190" s="75"/>
      <c r="X190" s="75"/>
      <c r="Y190" s="75"/>
      <c r="Z190" s="75"/>
      <c r="AA190" s="75"/>
      <c r="AB190" s="75"/>
      <c r="AC190" s="19"/>
      <c r="AD190" s="19"/>
      <c r="AE190" s="113"/>
      <c r="AH190" s="53"/>
      <c r="AI190" s="53"/>
      <c r="AJ190" s="19"/>
      <c r="AK190" s="19"/>
      <c r="AL190" s="19"/>
      <c r="AM190" s="19"/>
      <c r="AN190" s="19"/>
      <c r="AO190" s="19"/>
      <c r="AP190" s="19"/>
      <c r="AQ190" s="45"/>
      <c r="AR190" s="45"/>
      <c r="AS190" s="45"/>
      <c r="AT190" s="45"/>
      <c r="AU190" s="45"/>
      <c r="AV190" s="19"/>
      <c r="AW190" s="19"/>
      <c r="AX190" s="19"/>
      <c r="AY190" s="19"/>
      <c r="AZ190" s="19"/>
      <c r="BA190" s="19"/>
      <c r="BB190" s="19"/>
      <c r="BC190" s="19"/>
      <c r="BD190" s="19"/>
      <c r="BE190" s="19"/>
      <c r="BF190" s="19"/>
      <c r="BG190" s="19"/>
      <c r="BH190" s="19"/>
      <c r="BI190" s="19"/>
      <c r="BJ190" s="19"/>
      <c r="BK190" s="19"/>
      <c r="BL190" s="19"/>
      <c r="BM190" s="19"/>
      <c r="BN190" s="19"/>
      <c r="BO190" s="19"/>
      <c r="BP190" s="19"/>
      <c r="BQ190" s="19"/>
      <c r="BR190" s="19"/>
      <c r="BS190" s="19"/>
      <c r="BT190" s="19"/>
      <c r="BU190" s="19"/>
      <c r="BV190" s="20"/>
      <c r="BW190" s="19"/>
      <c r="BX190" s="89"/>
      <c r="BY190" s="44"/>
      <c r="BZ190" s="19"/>
      <c r="CA190" s="19"/>
      <c r="CB190" s="19"/>
      <c r="CC190" s="19"/>
      <c r="CD190" s="19"/>
      <c r="CF190" s="19"/>
      <c r="CG190" s="19"/>
      <c r="CH190" s="273"/>
      <c r="CI190" s="74"/>
      <c r="CJ190" s="80"/>
      <c r="CK190" s="112"/>
      <c r="CL190" s="74"/>
      <c r="CM190" s="80"/>
      <c r="CO190" s="74"/>
      <c r="CP190"/>
      <c r="DA190" s="104"/>
      <c r="DB190"/>
      <c r="DF190" s="104"/>
      <c r="DG190"/>
      <c r="DK190" s="104"/>
      <c r="DL190"/>
      <c r="EF190" s="104"/>
      <c r="EG190"/>
      <c r="EK190" s="104"/>
      <c r="EL190"/>
      <c r="EP190" s="104"/>
      <c r="EQ190"/>
      <c r="FQ190" s="273"/>
      <c r="FZ190" s="304"/>
      <c r="GC190" s="273"/>
      <c r="GL190" s="305"/>
      <c r="GM190" s="304"/>
      <c r="GP190" s="304"/>
      <c r="GQ190" s="273"/>
      <c r="GZ190" s="304"/>
      <c r="HC190" s="273"/>
      <c r="HL190" s="305"/>
      <c r="HM190" s="304"/>
      <c r="HN190" s="147"/>
      <c r="HO190" s="147"/>
      <c r="HP190" s="273"/>
      <c r="HR190" s="304"/>
      <c r="HZ190" s="304"/>
      <c r="IC190" s="273"/>
      <c r="IL190" s="305"/>
      <c r="IM190" s="304"/>
      <c r="IP190" s="304"/>
      <c r="IQ190" s="273"/>
      <c r="IZ190" s="304"/>
      <c r="JC190" s="273"/>
      <c r="JL190" s="5"/>
      <c r="JQ190" s="117"/>
      <c r="JR190"/>
      <c r="JS190" s="271"/>
      <c r="KI190"/>
      <c r="KP190"/>
    </row>
    <row r="191" spans="1:302">
      <c r="A191">
        <v>166</v>
      </c>
      <c r="B191" s="19"/>
      <c r="C191" s="19"/>
      <c r="D191" s="273"/>
      <c r="E191" s="273"/>
      <c r="H191" s="19"/>
      <c r="I191" s="19"/>
      <c r="N191" s="19"/>
      <c r="O191" s="19"/>
      <c r="P191" s="75"/>
      <c r="Q191" s="75"/>
      <c r="R191" s="75"/>
      <c r="S191" s="75"/>
      <c r="T191" s="75"/>
      <c r="U191" s="75"/>
      <c r="V191" s="75"/>
      <c r="W191" s="75"/>
      <c r="X191" s="75"/>
      <c r="Y191" s="75"/>
      <c r="Z191" s="75"/>
      <c r="AA191" s="75"/>
      <c r="AB191" s="75"/>
      <c r="AC191" s="19"/>
      <c r="AD191" s="19"/>
      <c r="AE191" s="113"/>
      <c r="AH191" s="53"/>
      <c r="AI191" s="53"/>
      <c r="AJ191" s="19"/>
      <c r="AK191" s="19"/>
      <c r="AL191" s="19"/>
      <c r="AM191" s="19"/>
      <c r="AN191" s="19"/>
      <c r="AO191" s="19"/>
      <c r="AP191" s="19"/>
      <c r="AQ191" s="45"/>
      <c r="AR191" s="45"/>
      <c r="AS191" s="45"/>
      <c r="AT191" s="45"/>
      <c r="AU191" s="45"/>
      <c r="AV191" s="19"/>
      <c r="AW191" s="19"/>
      <c r="AX191" s="19"/>
      <c r="AY191" s="19"/>
      <c r="AZ191" s="19"/>
      <c r="BA191" s="19"/>
      <c r="BB191" s="19"/>
      <c r="BC191" s="19"/>
      <c r="BD191" s="19"/>
      <c r="BE191" s="19"/>
      <c r="BF191" s="19"/>
      <c r="BG191" s="19"/>
      <c r="BH191" s="19"/>
      <c r="BI191" s="19"/>
      <c r="BJ191" s="19"/>
      <c r="BK191" s="19"/>
      <c r="BL191" s="19"/>
      <c r="BM191" s="19"/>
      <c r="BN191" s="19"/>
      <c r="BO191" s="19"/>
      <c r="BP191" s="19"/>
      <c r="BQ191" s="19"/>
      <c r="BR191" s="19"/>
      <c r="BS191" s="19"/>
      <c r="BT191" s="19"/>
      <c r="BU191" s="19"/>
      <c r="BV191" s="20"/>
      <c r="BW191" s="19"/>
      <c r="BX191" s="89"/>
      <c r="BY191" s="44"/>
      <c r="BZ191" s="19"/>
      <c r="CA191" s="19"/>
      <c r="CB191" s="19"/>
      <c r="CC191" s="19"/>
      <c r="CD191" s="19"/>
      <c r="CF191" s="19"/>
      <c r="CG191" s="19"/>
      <c r="CH191" s="273"/>
      <c r="CI191" s="74"/>
      <c r="CJ191" s="80"/>
      <c r="CK191" s="112"/>
      <c r="CL191" s="74"/>
      <c r="CM191" s="80"/>
      <c r="CO191" s="74"/>
      <c r="CP191"/>
      <c r="DA191" s="104"/>
      <c r="DB191"/>
      <c r="DF191" s="104"/>
      <c r="DG191"/>
      <c r="DK191" s="104"/>
      <c r="DL191"/>
      <c r="EF191" s="104"/>
      <c r="EG191"/>
      <c r="EK191" s="104"/>
      <c r="EL191"/>
      <c r="EP191" s="104"/>
      <c r="EQ191"/>
      <c r="FQ191" s="273"/>
      <c r="FZ191" s="304"/>
      <c r="GC191" s="273"/>
      <c r="GL191" s="305"/>
      <c r="GM191" s="304"/>
      <c r="GP191" s="304"/>
      <c r="GQ191" s="273"/>
      <c r="GZ191" s="304"/>
      <c r="HC191" s="273"/>
      <c r="HL191" s="305"/>
      <c r="HM191" s="304"/>
      <c r="HN191" s="147"/>
      <c r="HO191" s="147"/>
      <c r="HP191" s="273"/>
      <c r="HR191" s="304"/>
      <c r="HZ191" s="304"/>
      <c r="IC191" s="273"/>
      <c r="IL191" s="305"/>
      <c r="IM191" s="304"/>
      <c r="IP191" s="304"/>
      <c r="IQ191" s="273"/>
      <c r="IZ191" s="304"/>
      <c r="JC191" s="273"/>
      <c r="JL191" s="5"/>
      <c r="JQ191" s="117"/>
      <c r="JR191"/>
      <c r="JS191" s="271"/>
      <c r="KI191"/>
      <c r="KP191"/>
    </row>
    <row r="192" spans="1:302">
      <c r="A192">
        <v>167</v>
      </c>
      <c r="B192" s="19"/>
      <c r="C192" s="19"/>
      <c r="D192" s="273"/>
      <c r="E192" s="273"/>
      <c r="H192" s="19"/>
      <c r="I192" s="19"/>
      <c r="N192" s="19"/>
      <c r="O192" s="19"/>
      <c r="P192" s="75"/>
      <c r="Q192" s="75"/>
      <c r="R192" s="75"/>
      <c r="S192" s="75"/>
      <c r="T192" s="75"/>
      <c r="U192" s="75"/>
      <c r="V192" s="75"/>
      <c r="W192" s="75"/>
      <c r="X192" s="75"/>
      <c r="Y192" s="75"/>
      <c r="Z192" s="75"/>
      <c r="AA192" s="75"/>
      <c r="AB192" s="75"/>
      <c r="AC192" s="19"/>
      <c r="AD192" s="19"/>
      <c r="AE192" s="113"/>
      <c r="AH192" s="53"/>
      <c r="AI192" s="53"/>
      <c r="AJ192" s="19"/>
      <c r="AK192" s="19"/>
      <c r="AL192" s="19"/>
      <c r="AM192" s="19"/>
      <c r="AN192" s="19"/>
      <c r="AO192" s="19"/>
      <c r="AP192" s="19"/>
      <c r="AQ192" s="45"/>
      <c r="AR192" s="45"/>
      <c r="AS192" s="45"/>
      <c r="AT192" s="45"/>
      <c r="AU192" s="45"/>
      <c r="AV192" s="19"/>
      <c r="AW192" s="19"/>
      <c r="AX192" s="19"/>
      <c r="AY192" s="19"/>
      <c r="AZ192" s="19"/>
      <c r="BA192" s="19"/>
      <c r="BB192" s="19"/>
      <c r="BC192" s="19"/>
      <c r="BD192" s="19"/>
      <c r="BE192" s="19"/>
      <c r="BF192" s="19"/>
      <c r="BG192" s="19"/>
      <c r="BH192" s="19"/>
      <c r="BI192" s="19"/>
      <c r="BJ192" s="19"/>
      <c r="BK192" s="19"/>
      <c r="BL192" s="19"/>
      <c r="BM192" s="19"/>
      <c r="BN192" s="19"/>
      <c r="BO192" s="19"/>
      <c r="BP192" s="19"/>
      <c r="BQ192" s="19"/>
      <c r="BR192" s="19"/>
      <c r="BS192" s="19"/>
      <c r="BT192" s="19"/>
      <c r="BU192" s="19"/>
      <c r="BV192" s="20"/>
      <c r="BW192" s="19"/>
      <c r="BX192" s="89"/>
      <c r="BY192" s="44"/>
      <c r="BZ192" s="19"/>
      <c r="CA192" s="19"/>
      <c r="CB192" s="19"/>
      <c r="CC192" s="19"/>
      <c r="CD192" s="19"/>
      <c r="CF192" s="19"/>
      <c r="CG192" s="19"/>
      <c r="CH192" s="273"/>
      <c r="CI192" s="74"/>
      <c r="CJ192" s="80"/>
      <c r="CK192" s="112"/>
      <c r="CL192" s="74"/>
      <c r="CM192" s="80"/>
      <c r="CO192" s="74"/>
      <c r="CP192"/>
      <c r="DA192" s="104"/>
      <c r="DB192"/>
      <c r="DF192" s="104"/>
      <c r="DG192"/>
      <c r="DK192" s="104"/>
      <c r="DL192"/>
      <c r="EF192" s="104"/>
      <c r="EG192"/>
      <c r="EK192" s="104"/>
      <c r="EL192"/>
      <c r="EP192" s="104"/>
      <c r="EQ192"/>
      <c r="FQ192" s="273"/>
      <c r="FZ192" s="304"/>
      <c r="GC192" s="273"/>
      <c r="GL192" s="305"/>
      <c r="GM192" s="304"/>
      <c r="GP192" s="304"/>
      <c r="GQ192" s="273"/>
      <c r="GZ192" s="304"/>
      <c r="HC192" s="273"/>
      <c r="HL192" s="305"/>
      <c r="HM192" s="304"/>
      <c r="HN192" s="147"/>
      <c r="HO192" s="147"/>
      <c r="HP192" s="273"/>
      <c r="HR192" s="304"/>
      <c r="HZ192" s="304"/>
      <c r="IC192" s="273"/>
      <c r="IL192" s="305"/>
      <c r="IM192" s="304"/>
      <c r="IP192" s="304"/>
      <c r="IQ192" s="273"/>
      <c r="IZ192" s="304"/>
      <c r="JC192" s="273"/>
      <c r="JL192" s="5"/>
      <c r="JQ192" s="117"/>
      <c r="JR192"/>
      <c r="JS192" s="271"/>
      <c r="KI192"/>
      <c r="KP192"/>
    </row>
    <row r="193" spans="1:302">
      <c r="A193">
        <v>168</v>
      </c>
      <c r="B193" s="19"/>
      <c r="C193" s="19"/>
      <c r="D193" s="273"/>
      <c r="E193" s="273"/>
      <c r="H193" s="19"/>
      <c r="I193" s="19"/>
      <c r="N193" s="19"/>
      <c r="O193" s="19"/>
      <c r="P193" s="75"/>
      <c r="Q193" s="75"/>
      <c r="R193" s="75"/>
      <c r="S193" s="75"/>
      <c r="T193" s="75"/>
      <c r="U193" s="75"/>
      <c r="V193" s="75"/>
      <c r="W193" s="75"/>
      <c r="X193" s="75"/>
      <c r="Y193" s="75"/>
      <c r="Z193" s="75"/>
      <c r="AA193" s="75"/>
      <c r="AB193" s="75"/>
      <c r="AC193" s="19"/>
      <c r="AD193" s="19"/>
      <c r="AE193" s="113"/>
      <c r="AH193" s="53"/>
      <c r="AI193" s="53"/>
      <c r="AJ193" s="19"/>
      <c r="AK193" s="19"/>
      <c r="AL193" s="19"/>
      <c r="AM193" s="19"/>
      <c r="AN193" s="19"/>
      <c r="AO193" s="19"/>
      <c r="AP193" s="19"/>
      <c r="AQ193" s="45"/>
      <c r="AR193" s="45"/>
      <c r="AS193" s="45"/>
      <c r="AT193" s="45"/>
      <c r="AU193" s="45"/>
      <c r="AV193" s="19"/>
      <c r="AW193" s="19"/>
      <c r="AX193" s="19"/>
      <c r="AY193" s="19"/>
      <c r="AZ193" s="19"/>
      <c r="BA193" s="19"/>
      <c r="BB193" s="19"/>
      <c r="BC193" s="19"/>
      <c r="BD193" s="19"/>
      <c r="BE193" s="19"/>
      <c r="BF193" s="19"/>
      <c r="BG193" s="19"/>
      <c r="BH193" s="19"/>
      <c r="BI193" s="19"/>
      <c r="BJ193" s="19"/>
      <c r="BK193" s="19"/>
      <c r="BL193" s="19"/>
      <c r="BM193" s="19"/>
      <c r="BN193" s="19"/>
      <c r="BO193" s="19"/>
      <c r="BP193" s="19"/>
      <c r="BQ193" s="19"/>
      <c r="BR193" s="19"/>
      <c r="BS193" s="19"/>
      <c r="BT193" s="19"/>
      <c r="BU193" s="19"/>
      <c r="BV193" s="20"/>
      <c r="BW193" s="19"/>
      <c r="BX193" s="89"/>
      <c r="BY193" s="44"/>
      <c r="BZ193" s="19"/>
      <c r="CA193" s="19"/>
      <c r="CB193" s="19"/>
      <c r="CC193" s="19"/>
      <c r="CD193" s="19"/>
      <c r="CF193" s="19"/>
      <c r="CG193" s="19"/>
      <c r="CH193" s="273"/>
      <c r="CI193" s="74"/>
      <c r="CJ193" s="80"/>
      <c r="CK193" s="112"/>
      <c r="CL193" s="74"/>
      <c r="CM193" s="80"/>
      <c r="CO193" s="74"/>
      <c r="CP193"/>
      <c r="DA193" s="104"/>
      <c r="DB193"/>
      <c r="DF193" s="104"/>
      <c r="DG193"/>
      <c r="DK193" s="104"/>
      <c r="DL193"/>
      <c r="EF193" s="104"/>
      <c r="EG193"/>
      <c r="EK193" s="104"/>
      <c r="EL193"/>
      <c r="EP193" s="104"/>
      <c r="EQ193"/>
      <c r="FQ193" s="273"/>
      <c r="FZ193" s="304"/>
      <c r="GC193" s="273"/>
      <c r="GL193" s="305"/>
      <c r="GM193" s="304"/>
      <c r="GP193" s="304"/>
      <c r="GQ193" s="273"/>
      <c r="GZ193" s="304"/>
      <c r="HC193" s="273"/>
      <c r="HL193" s="305"/>
      <c r="HM193" s="304"/>
      <c r="HN193" s="147"/>
      <c r="HO193" s="147"/>
      <c r="HP193" s="273"/>
      <c r="HR193" s="304"/>
      <c r="HZ193" s="304"/>
      <c r="IC193" s="273"/>
      <c r="IL193" s="305"/>
      <c r="IM193" s="304"/>
      <c r="IP193" s="304"/>
      <c r="IQ193" s="273"/>
      <c r="IZ193" s="304"/>
      <c r="JC193" s="273"/>
      <c r="JL193" s="5"/>
      <c r="JQ193" s="117"/>
      <c r="JR193"/>
      <c r="JS193" s="271"/>
      <c r="KI193"/>
      <c r="KP193"/>
    </row>
    <row r="194" spans="1:302">
      <c r="A194">
        <v>169</v>
      </c>
      <c r="B194" s="19"/>
      <c r="C194" s="19"/>
      <c r="D194" s="273"/>
      <c r="E194" s="273"/>
      <c r="H194" s="19"/>
      <c r="I194" s="19"/>
      <c r="N194" s="19"/>
      <c r="O194" s="19"/>
      <c r="P194" s="75"/>
      <c r="Q194" s="75"/>
      <c r="R194" s="75"/>
      <c r="S194" s="75"/>
      <c r="T194" s="75"/>
      <c r="U194" s="75"/>
      <c r="V194" s="75"/>
      <c r="W194" s="75"/>
      <c r="X194" s="75"/>
      <c r="Y194" s="75"/>
      <c r="Z194" s="75"/>
      <c r="AA194" s="75"/>
      <c r="AB194" s="75"/>
      <c r="AC194" s="19"/>
      <c r="AD194" s="19"/>
      <c r="AE194" s="113"/>
      <c r="AH194" s="53"/>
      <c r="AI194" s="53"/>
      <c r="AJ194" s="19"/>
      <c r="AK194" s="19"/>
      <c r="AL194" s="19"/>
      <c r="AM194" s="19"/>
      <c r="AN194" s="19"/>
      <c r="AO194" s="19"/>
      <c r="AP194" s="19"/>
      <c r="AQ194" s="45"/>
      <c r="AR194" s="45"/>
      <c r="AS194" s="45"/>
      <c r="AT194" s="45"/>
      <c r="AU194" s="45"/>
      <c r="AV194" s="19"/>
      <c r="AW194" s="19"/>
      <c r="AX194" s="19"/>
      <c r="AY194" s="19"/>
      <c r="AZ194" s="19"/>
      <c r="BA194" s="19"/>
      <c r="BB194" s="19"/>
      <c r="BC194" s="19"/>
      <c r="BD194" s="19"/>
      <c r="BE194" s="19"/>
      <c r="BF194" s="19"/>
      <c r="BG194" s="19"/>
      <c r="BH194" s="19"/>
      <c r="BI194" s="19"/>
      <c r="BJ194" s="19"/>
      <c r="BK194" s="19"/>
      <c r="BL194" s="19"/>
      <c r="BM194" s="19"/>
      <c r="BN194" s="19"/>
      <c r="BO194" s="19"/>
      <c r="BP194" s="19"/>
      <c r="BQ194" s="19"/>
      <c r="BR194" s="19"/>
      <c r="BS194" s="19"/>
      <c r="BT194" s="19"/>
      <c r="BU194" s="19"/>
      <c r="BV194" s="20"/>
      <c r="BW194" s="19"/>
      <c r="BX194" s="89"/>
      <c r="BY194" s="44"/>
      <c r="BZ194" s="19"/>
      <c r="CA194" s="19"/>
      <c r="CB194" s="19"/>
      <c r="CC194" s="19"/>
      <c r="CD194" s="19"/>
      <c r="CF194" s="19"/>
      <c r="CG194" s="19"/>
      <c r="CH194" s="273"/>
      <c r="CI194" s="74"/>
      <c r="CJ194" s="80"/>
      <c r="CK194" s="112"/>
      <c r="CL194" s="74"/>
      <c r="CM194" s="80"/>
      <c r="CO194" s="74"/>
      <c r="CP194"/>
      <c r="DA194" s="104"/>
      <c r="DB194"/>
      <c r="DF194" s="104"/>
      <c r="DG194"/>
      <c r="DK194" s="104"/>
      <c r="DL194"/>
      <c r="EF194" s="104"/>
      <c r="EG194"/>
      <c r="EK194" s="104"/>
      <c r="EL194"/>
      <c r="EP194" s="104"/>
      <c r="EQ194"/>
      <c r="FQ194" s="273"/>
      <c r="FZ194" s="304"/>
      <c r="GC194" s="273"/>
      <c r="GL194" s="305"/>
      <c r="GM194" s="304"/>
      <c r="GP194" s="304"/>
      <c r="GQ194" s="273"/>
      <c r="GZ194" s="304"/>
      <c r="HC194" s="273"/>
      <c r="HL194" s="305"/>
      <c r="HM194" s="304"/>
      <c r="HN194" s="147"/>
      <c r="HO194" s="147"/>
      <c r="HP194" s="273"/>
      <c r="HR194" s="304"/>
      <c r="HZ194" s="304"/>
      <c r="IC194" s="273"/>
      <c r="IL194" s="305"/>
      <c r="IM194" s="304"/>
      <c r="IP194" s="304"/>
      <c r="IQ194" s="273"/>
      <c r="IZ194" s="304"/>
      <c r="JC194" s="273"/>
      <c r="JL194" s="5"/>
      <c r="JQ194" s="117"/>
      <c r="JR194"/>
      <c r="JS194" s="271"/>
      <c r="KI194"/>
      <c r="KP194"/>
    </row>
    <row r="195" spans="1:302">
      <c r="A195">
        <v>170</v>
      </c>
      <c r="B195" s="19"/>
      <c r="C195" s="19"/>
      <c r="D195" s="273"/>
      <c r="E195" s="273"/>
      <c r="H195" s="19"/>
      <c r="I195" s="19"/>
      <c r="N195" s="19"/>
      <c r="O195" s="19"/>
      <c r="P195" s="75"/>
      <c r="Q195" s="75"/>
      <c r="R195" s="75"/>
      <c r="S195" s="75"/>
      <c r="T195" s="75"/>
      <c r="U195" s="75"/>
      <c r="V195" s="75"/>
      <c r="W195" s="75"/>
      <c r="X195" s="75"/>
      <c r="Y195" s="75"/>
      <c r="Z195" s="75"/>
      <c r="AA195" s="75"/>
      <c r="AB195" s="75"/>
      <c r="AC195" s="19"/>
      <c r="AD195" s="19"/>
      <c r="AE195" s="113"/>
      <c r="AH195" s="53"/>
      <c r="AI195" s="53"/>
      <c r="AJ195" s="19"/>
      <c r="AK195" s="19"/>
      <c r="AL195" s="19"/>
      <c r="AM195" s="19"/>
      <c r="AN195" s="19"/>
      <c r="AO195" s="19"/>
      <c r="AP195" s="19"/>
      <c r="AQ195" s="45"/>
      <c r="AR195" s="45"/>
      <c r="AS195" s="45"/>
      <c r="AT195" s="45"/>
      <c r="AU195" s="45"/>
      <c r="AV195" s="19"/>
      <c r="AW195" s="19"/>
      <c r="AX195" s="19"/>
      <c r="AY195" s="19"/>
      <c r="AZ195" s="19"/>
      <c r="BA195" s="19"/>
      <c r="BB195" s="19"/>
      <c r="BC195" s="19"/>
      <c r="BD195" s="19"/>
      <c r="BE195" s="19"/>
      <c r="BF195" s="19"/>
      <c r="BG195" s="19"/>
      <c r="BH195" s="19"/>
      <c r="BI195" s="19"/>
      <c r="BJ195" s="19"/>
      <c r="BK195" s="19"/>
      <c r="BL195" s="19"/>
      <c r="BM195" s="19"/>
      <c r="BN195" s="19"/>
      <c r="BO195" s="19"/>
      <c r="BP195" s="19"/>
      <c r="BQ195" s="19"/>
      <c r="BR195" s="19"/>
      <c r="BS195" s="19"/>
      <c r="BT195" s="19"/>
      <c r="BU195" s="19"/>
      <c r="BV195" s="20"/>
      <c r="BW195" s="19"/>
      <c r="BX195" s="89"/>
      <c r="BY195" s="44"/>
      <c r="BZ195" s="19"/>
      <c r="CA195" s="19"/>
      <c r="CB195" s="19"/>
      <c r="CC195" s="19"/>
      <c r="CD195" s="19"/>
      <c r="CF195" s="19"/>
      <c r="CG195" s="19"/>
      <c r="CH195" s="273"/>
      <c r="CI195" s="74"/>
      <c r="CJ195" s="80"/>
      <c r="CK195" s="112"/>
      <c r="CL195" s="74"/>
      <c r="CM195" s="80"/>
      <c r="CO195" s="74"/>
      <c r="CP195"/>
      <c r="DA195" s="104"/>
      <c r="DB195"/>
      <c r="DF195" s="104"/>
      <c r="DG195"/>
      <c r="DK195" s="104"/>
      <c r="DL195"/>
      <c r="EF195" s="104"/>
      <c r="EG195"/>
      <c r="EK195" s="104"/>
      <c r="EL195"/>
      <c r="EP195" s="104"/>
      <c r="EQ195"/>
      <c r="FQ195" s="273"/>
      <c r="FZ195" s="304"/>
      <c r="GC195" s="273"/>
      <c r="GL195" s="305"/>
      <c r="GM195" s="304"/>
      <c r="GP195" s="304"/>
      <c r="GQ195" s="273"/>
      <c r="GZ195" s="304"/>
      <c r="HC195" s="273"/>
      <c r="HL195" s="305"/>
      <c r="HM195" s="304"/>
      <c r="HN195" s="147"/>
      <c r="HO195" s="147"/>
      <c r="HP195" s="273"/>
      <c r="HR195" s="304"/>
      <c r="HZ195" s="304"/>
      <c r="IC195" s="273"/>
      <c r="IL195" s="305"/>
      <c r="IM195" s="304"/>
      <c r="IP195" s="304"/>
      <c r="IQ195" s="273"/>
      <c r="IZ195" s="304"/>
      <c r="JC195" s="273"/>
      <c r="JL195" s="5"/>
      <c r="JQ195" s="117"/>
      <c r="JR195"/>
      <c r="JS195" s="271"/>
      <c r="KI195"/>
      <c r="KP195"/>
    </row>
    <row r="196" spans="1:302">
      <c r="A196">
        <v>171</v>
      </c>
      <c r="B196" s="19"/>
      <c r="C196" s="19"/>
      <c r="D196" s="273"/>
      <c r="E196" s="273"/>
      <c r="H196" s="19"/>
      <c r="I196" s="19"/>
      <c r="N196" s="19"/>
      <c r="O196" s="19"/>
      <c r="P196" s="75"/>
      <c r="Q196" s="75"/>
      <c r="R196" s="75"/>
      <c r="S196" s="75"/>
      <c r="T196" s="75"/>
      <c r="U196" s="75"/>
      <c r="V196" s="75"/>
      <c r="W196" s="75"/>
      <c r="X196" s="75"/>
      <c r="Y196" s="75"/>
      <c r="Z196" s="75"/>
      <c r="AA196" s="75"/>
      <c r="AB196" s="75"/>
      <c r="AC196" s="19"/>
      <c r="AD196" s="19"/>
      <c r="AE196" s="113"/>
      <c r="AH196" s="53"/>
      <c r="AI196" s="53"/>
      <c r="AJ196" s="19"/>
      <c r="AK196" s="19"/>
      <c r="AL196" s="19"/>
      <c r="AM196" s="19"/>
      <c r="AN196" s="19"/>
      <c r="AO196" s="19"/>
      <c r="AP196" s="19"/>
      <c r="AQ196" s="45"/>
      <c r="AR196" s="45"/>
      <c r="AS196" s="45"/>
      <c r="AT196" s="45"/>
      <c r="AU196" s="45"/>
      <c r="AV196" s="19"/>
      <c r="AW196" s="19"/>
      <c r="AX196" s="19"/>
      <c r="AY196" s="19"/>
      <c r="AZ196" s="19"/>
      <c r="BA196" s="19"/>
      <c r="BB196" s="19"/>
      <c r="BC196" s="19"/>
      <c r="BD196" s="19"/>
      <c r="BE196" s="19"/>
      <c r="BF196" s="19"/>
      <c r="BG196" s="19"/>
      <c r="BH196" s="19"/>
      <c r="BI196" s="19"/>
      <c r="BJ196" s="19"/>
      <c r="BK196" s="19"/>
      <c r="BL196" s="19"/>
      <c r="BM196" s="19"/>
      <c r="BN196" s="19"/>
      <c r="BO196" s="19"/>
      <c r="BP196" s="19"/>
      <c r="BQ196" s="19"/>
      <c r="BR196" s="19"/>
      <c r="BS196" s="19"/>
      <c r="BT196" s="19"/>
      <c r="BU196" s="19"/>
      <c r="BV196" s="20"/>
      <c r="BW196" s="19"/>
      <c r="BX196" s="89"/>
      <c r="BY196" s="44"/>
      <c r="BZ196" s="19"/>
      <c r="CA196" s="19"/>
      <c r="CB196" s="19"/>
      <c r="CC196" s="19"/>
      <c r="CD196" s="19"/>
      <c r="CF196" s="19"/>
      <c r="CG196" s="19"/>
      <c r="CH196" s="273"/>
      <c r="CI196" s="74"/>
      <c r="CJ196" s="80"/>
      <c r="CK196" s="112"/>
      <c r="CL196" s="74"/>
      <c r="CM196" s="80"/>
      <c r="CO196" s="74"/>
      <c r="CP196"/>
      <c r="DA196" s="104"/>
      <c r="DB196"/>
      <c r="DF196" s="104"/>
      <c r="DG196"/>
      <c r="DK196" s="104"/>
      <c r="DL196"/>
      <c r="EF196" s="104"/>
      <c r="EG196"/>
      <c r="EK196" s="104"/>
      <c r="EL196"/>
      <c r="EP196" s="104"/>
      <c r="EQ196"/>
      <c r="FQ196" s="273"/>
      <c r="FZ196" s="304"/>
      <c r="GC196" s="273"/>
      <c r="GL196" s="305"/>
      <c r="GM196" s="304"/>
      <c r="GP196" s="304"/>
      <c r="GQ196" s="273"/>
      <c r="GZ196" s="304"/>
      <c r="HC196" s="273"/>
      <c r="HL196" s="305"/>
      <c r="HM196" s="304"/>
      <c r="HN196" s="147"/>
      <c r="HO196" s="147"/>
      <c r="HP196" s="273"/>
      <c r="HR196" s="304"/>
      <c r="HZ196" s="304"/>
      <c r="IC196" s="273"/>
      <c r="IL196" s="305"/>
      <c r="IM196" s="304"/>
      <c r="IP196" s="304"/>
      <c r="IQ196" s="273"/>
      <c r="IZ196" s="304"/>
      <c r="JC196" s="273"/>
      <c r="JL196" s="5"/>
      <c r="JQ196" s="117"/>
      <c r="JR196"/>
      <c r="JS196" s="271"/>
      <c r="KI196"/>
      <c r="KP196"/>
    </row>
    <row r="197" spans="1:302">
      <c r="A197">
        <v>172</v>
      </c>
      <c r="B197" s="19"/>
      <c r="C197" s="19"/>
      <c r="D197" s="273"/>
      <c r="E197" s="273"/>
      <c r="H197" s="19"/>
      <c r="I197" s="19"/>
      <c r="N197" s="19"/>
      <c r="O197" s="19"/>
      <c r="P197" s="75"/>
      <c r="Q197" s="75"/>
      <c r="R197" s="75"/>
      <c r="S197" s="75"/>
      <c r="T197" s="75"/>
      <c r="U197" s="75"/>
      <c r="V197" s="75"/>
      <c r="W197" s="75"/>
      <c r="X197" s="75"/>
      <c r="Y197" s="75"/>
      <c r="Z197" s="75"/>
      <c r="AA197" s="75"/>
      <c r="AB197" s="75"/>
      <c r="AC197" s="19"/>
      <c r="AD197" s="19"/>
      <c r="AE197" s="113"/>
      <c r="AH197" s="53"/>
      <c r="AI197" s="53"/>
      <c r="AJ197" s="19"/>
      <c r="AK197" s="19"/>
      <c r="AL197" s="19"/>
      <c r="AM197" s="19"/>
      <c r="AN197" s="19"/>
      <c r="AO197" s="19"/>
      <c r="AP197" s="19"/>
      <c r="AQ197" s="45"/>
      <c r="AR197" s="45"/>
      <c r="AS197" s="45"/>
      <c r="AT197" s="45"/>
      <c r="AU197" s="45"/>
      <c r="AV197" s="19"/>
      <c r="AW197" s="19"/>
      <c r="AX197" s="19"/>
      <c r="AY197" s="19"/>
      <c r="AZ197" s="19"/>
      <c r="BA197" s="19"/>
      <c r="BB197" s="19"/>
      <c r="BC197" s="19"/>
      <c r="BD197" s="19"/>
      <c r="BE197" s="19"/>
      <c r="BF197" s="19"/>
      <c r="BG197" s="19"/>
      <c r="BH197" s="19"/>
      <c r="BI197" s="19"/>
      <c r="BJ197" s="19"/>
      <c r="BK197" s="19"/>
      <c r="BL197" s="19"/>
      <c r="BM197" s="19"/>
      <c r="BN197" s="19"/>
      <c r="BO197" s="19"/>
      <c r="BP197" s="19"/>
      <c r="BQ197" s="19"/>
      <c r="BR197" s="19"/>
      <c r="BS197" s="19"/>
      <c r="BT197" s="19"/>
      <c r="BU197" s="19"/>
      <c r="BV197" s="20"/>
      <c r="BW197" s="19"/>
      <c r="BX197" s="89"/>
      <c r="BY197" s="44"/>
      <c r="BZ197" s="19"/>
      <c r="CA197" s="19"/>
      <c r="CB197" s="19"/>
      <c r="CC197" s="19"/>
      <c r="CD197" s="19"/>
      <c r="CF197" s="19"/>
      <c r="CG197" s="19"/>
      <c r="CH197" s="273"/>
      <c r="CI197" s="74"/>
      <c r="CJ197" s="80"/>
      <c r="CK197" s="112"/>
      <c r="CL197" s="74"/>
      <c r="CM197" s="80"/>
      <c r="CO197" s="74"/>
      <c r="CP197"/>
      <c r="DA197" s="104"/>
      <c r="DB197"/>
      <c r="DF197" s="104"/>
      <c r="DG197"/>
      <c r="DK197" s="104"/>
      <c r="DL197"/>
      <c r="EF197" s="104"/>
      <c r="EG197"/>
      <c r="EK197" s="104"/>
      <c r="EL197"/>
      <c r="EP197" s="104"/>
      <c r="EQ197"/>
      <c r="FQ197" s="273"/>
      <c r="FZ197" s="304"/>
      <c r="GC197" s="273"/>
      <c r="GL197" s="305"/>
      <c r="GM197" s="304"/>
      <c r="GP197" s="304"/>
      <c r="GQ197" s="273"/>
      <c r="GZ197" s="304"/>
      <c r="HC197" s="273"/>
      <c r="HL197" s="305"/>
      <c r="HM197" s="304"/>
      <c r="HN197" s="147"/>
      <c r="HO197" s="147"/>
      <c r="HP197" s="273"/>
      <c r="HR197" s="304"/>
      <c r="HZ197" s="304"/>
      <c r="IC197" s="273"/>
      <c r="IL197" s="305"/>
      <c r="IM197" s="304"/>
      <c r="IP197" s="304"/>
      <c r="IQ197" s="273"/>
      <c r="IZ197" s="304"/>
      <c r="JC197" s="273"/>
      <c r="JL197" s="5"/>
      <c r="JQ197" s="117"/>
      <c r="JR197"/>
      <c r="JS197" s="271"/>
      <c r="KI197"/>
      <c r="KP197"/>
    </row>
    <row r="198" spans="1:302">
      <c r="A198">
        <v>173</v>
      </c>
      <c r="B198" s="19"/>
      <c r="C198" s="19"/>
      <c r="D198" s="273"/>
      <c r="E198" s="273"/>
      <c r="H198" s="19"/>
      <c r="I198" s="19"/>
      <c r="N198" s="19"/>
      <c r="O198" s="19"/>
      <c r="P198" s="75"/>
      <c r="Q198" s="75"/>
      <c r="R198" s="75"/>
      <c r="S198" s="75"/>
      <c r="T198" s="75"/>
      <c r="U198" s="75"/>
      <c r="V198" s="75"/>
      <c r="W198" s="75"/>
      <c r="X198" s="75"/>
      <c r="Y198" s="75"/>
      <c r="Z198" s="75"/>
      <c r="AA198" s="75"/>
      <c r="AB198" s="75"/>
      <c r="AC198" s="19"/>
      <c r="AD198" s="19"/>
      <c r="AE198" s="113"/>
      <c r="AH198" s="53"/>
      <c r="AI198" s="53"/>
      <c r="AJ198" s="19"/>
      <c r="AK198" s="19"/>
      <c r="AL198" s="19"/>
      <c r="AM198" s="19"/>
      <c r="AN198" s="19"/>
      <c r="AO198" s="19"/>
      <c r="AP198" s="19"/>
      <c r="AQ198" s="45"/>
      <c r="AR198" s="45"/>
      <c r="AS198" s="45"/>
      <c r="AT198" s="45"/>
      <c r="AU198" s="45"/>
      <c r="AV198" s="19"/>
      <c r="AW198" s="19"/>
      <c r="AX198" s="19"/>
      <c r="AY198" s="19"/>
      <c r="AZ198" s="19"/>
      <c r="BA198" s="19"/>
      <c r="BB198" s="19"/>
      <c r="BC198" s="19"/>
      <c r="BD198" s="19"/>
      <c r="BE198" s="19"/>
      <c r="BF198" s="19"/>
      <c r="BG198" s="19"/>
      <c r="BH198" s="19"/>
      <c r="BI198" s="19"/>
      <c r="BJ198" s="19"/>
      <c r="BK198" s="19"/>
      <c r="BL198" s="19"/>
      <c r="BM198" s="19"/>
      <c r="BN198" s="19"/>
      <c r="BO198" s="19"/>
      <c r="BP198" s="19"/>
      <c r="BQ198" s="19"/>
      <c r="BR198" s="19"/>
      <c r="BS198" s="19"/>
      <c r="BT198" s="19"/>
      <c r="BU198" s="19"/>
      <c r="BV198" s="20"/>
      <c r="BW198" s="19"/>
      <c r="BX198" s="89"/>
      <c r="BY198" s="44"/>
      <c r="BZ198" s="19"/>
      <c r="CA198" s="19"/>
      <c r="CB198" s="19"/>
      <c r="CC198" s="19"/>
      <c r="CD198" s="19"/>
      <c r="CF198" s="19"/>
      <c r="CG198" s="19"/>
      <c r="CH198" s="273"/>
      <c r="CI198" s="74"/>
      <c r="CJ198" s="80"/>
      <c r="CK198" s="112"/>
      <c r="CL198" s="74"/>
      <c r="CM198" s="80"/>
      <c r="CO198" s="74"/>
      <c r="CP198"/>
      <c r="DA198" s="104"/>
      <c r="DB198"/>
      <c r="DF198" s="104"/>
      <c r="DG198"/>
      <c r="DK198" s="104"/>
      <c r="DL198"/>
      <c r="EF198" s="104"/>
      <c r="EG198"/>
      <c r="EK198" s="104"/>
      <c r="EL198"/>
      <c r="EP198" s="104"/>
      <c r="EQ198"/>
      <c r="FQ198" s="273"/>
      <c r="FZ198" s="304"/>
      <c r="GC198" s="273"/>
      <c r="GL198" s="305"/>
      <c r="GM198" s="304"/>
      <c r="GP198" s="304"/>
      <c r="GQ198" s="273"/>
      <c r="GZ198" s="304"/>
      <c r="HC198" s="273"/>
      <c r="HL198" s="305"/>
      <c r="HM198" s="304"/>
      <c r="HN198" s="147"/>
      <c r="HO198" s="147"/>
      <c r="HP198" s="273"/>
      <c r="HR198" s="304"/>
      <c r="HZ198" s="304"/>
      <c r="IC198" s="273"/>
      <c r="IL198" s="305"/>
      <c r="IM198" s="304"/>
      <c r="IP198" s="304"/>
      <c r="IQ198" s="273"/>
      <c r="IZ198" s="304"/>
      <c r="JC198" s="273"/>
      <c r="JL198" s="5"/>
      <c r="JQ198" s="117"/>
      <c r="JR198"/>
      <c r="JS198" s="271"/>
      <c r="KI198"/>
      <c r="KP198"/>
    </row>
    <row r="199" spans="1:302">
      <c r="A199">
        <v>174</v>
      </c>
      <c r="B199" s="19"/>
      <c r="C199" s="19"/>
      <c r="D199" s="273"/>
      <c r="E199" s="273"/>
      <c r="H199" s="19"/>
      <c r="I199" s="19"/>
      <c r="N199" s="19"/>
      <c r="O199" s="19"/>
      <c r="P199" s="75"/>
      <c r="Q199" s="75"/>
      <c r="R199" s="75"/>
      <c r="S199" s="75"/>
      <c r="T199" s="75"/>
      <c r="U199" s="75"/>
      <c r="V199" s="75"/>
      <c r="W199" s="75"/>
      <c r="X199" s="75"/>
      <c r="Y199" s="75"/>
      <c r="Z199" s="75"/>
      <c r="AA199" s="75"/>
      <c r="AB199" s="75"/>
      <c r="AC199" s="19"/>
      <c r="AD199" s="19"/>
      <c r="AE199" s="113"/>
      <c r="AH199" s="53"/>
      <c r="AI199" s="53"/>
      <c r="AJ199" s="19"/>
      <c r="AK199" s="19"/>
      <c r="AL199" s="19"/>
      <c r="AM199" s="19"/>
      <c r="AN199" s="19"/>
      <c r="AO199" s="19"/>
      <c r="AP199" s="19"/>
      <c r="AQ199" s="45"/>
      <c r="AR199" s="45"/>
      <c r="AS199" s="45"/>
      <c r="AT199" s="45"/>
      <c r="AU199" s="45"/>
      <c r="AV199" s="19"/>
      <c r="AW199" s="19"/>
      <c r="AX199" s="19"/>
      <c r="AY199" s="19"/>
      <c r="AZ199" s="19"/>
      <c r="BA199" s="19"/>
      <c r="BB199" s="19"/>
      <c r="BC199" s="19"/>
      <c r="BD199" s="19"/>
      <c r="BE199" s="19"/>
      <c r="BF199" s="19"/>
      <c r="BG199" s="19"/>
      <c r="BH199" s="19"/>
      <c r="BI199" s="19"/>
      <c r="BJ199" s="19"/>
      <c r="BK199" s="19"/>
      <c r="BL199" s="19"/>
      <c r="BM199" s="19"/>
      <c r="BN199" s="19"/>
      <c r="BO199" s="19"/>
      <c r="BP199" s="19"/>
      <c r="BQ199" s="19"/>
      <c r="BR199" s="19"/>
      <c r="BS199" s="19"/>
      <c r="BT199" s="19"/>
      <c r="BU199" s="19"/>
      <c r="BV199" s="20"/>
      <c r="BW199" s="19"/>
      <c r="BX199" s="89"/>
      <c r="BY199" s="44"/>
      <c r="BZ199" s="19"/>
      <c r="CA199" s="19"/>
      <c r="CB199" s="19"/>
      <c r="CC199" s="19"/>
      <c r="CD199" s="19"/>
      <c r="CF199" s="19"/>
      <c r="CG199" s="19"/>
      <c r="CH199" s="273"/>
      <c r="CI199" s="74"/>
      <c r="CJ199" s="80"/>
      <c r="CK199" s="112"/>
      <c r="CL199" s="74"/>
      <c r="CM199" s="80"/>
      <c r="CO199" s="74"/>
      <c r="CP199"/>
      <c r="DA199" s="104"/>
      <c r="DB199"/>
      <c r="DF199" s="104"/>
      <c r="DG199"/>
      <c r="DK199" s="104"/>
      <c r="DL199"/>
      <c r="EF199" s="104"/>
      <c r="EG199"/>
      <c r="EK199" s="104"/>
      <c r="EL199"/>
      <c r="EP199" s="104"/>
      <c r="EQ199"/>
      <c r="FQ199" s="273"/>
      <c r="FZ199" s="304"/>
      <c r="GC199" s="273"/>
      <c r="GL199" s="305"/>
      <c r="GM199" s="304"/>
      <c r="GP199" s="304"/>
      <c r="GQ199" s="273"/>
      <c r="GZ199" s="304"/>
      <c r="HC199" s="273"/>
      <c r="HL199" s="305"/>
      <c r="HM199" s="304"/>
      <c r="HN199" s="147"/>
      <c r="HO199" s="147"/>
      <c r="HP199" s="273"/>
      <c r="HR199" s="304"/>
      <c r="HZ199" s="304"/>
      <c r="IC199" s="273"/>
      <c r="IL199" s="305"/>
      <c r="IM199" s="304"/>
      <c r="IP199" s="304"/>
      <c r="IQ199" s="273"/>
      <c r="IZ199" s="304"/>
      <c r="JC199" s="273"/>
      <c r="JL199" s="5"/>
      <c r="JQ199" s="117"/>
      <c r="JR199"/>
      <c r="JS199" s="271"/>
      <c r="KI199"/>
      <c r="KP199"/>
    </row>
    <row r="200" spans="1:302">
      <c r="A200">
        <v>175</v>
      </c>
      <c r="B200" s="19"/>
      <c r="C200" s="19"/>
      <c r="D200" s="273"/>
      <c r="E200" s="273"/>
      <c r="H200" s="19"/>
      <c r="I200" s="19"/>
      <c r="N200" s="19"/>
      <c r="O200" s="19"/>
      <c r="P200" s="75"/>
      <c r="Q200" s="75"/>
      <c r="R200" s="75"/>
      <c r="S200" s="75"/>
      <c r="T200" s="75"/>
      <c r="U200" s="75"/>
      <c r="V200" s="75"/>
      <c r="W200" s="75"/>
      <c r="X200" s="75"/>
      <c r="Y200" s="75"/>
      <c r="Z200" s="75"/>
      <c r="AA200" s="75"/>
      <c r="AB200" s="75"/>
      <c r="AC200" s="19"/>
      <c r="AD200" s="19"/>
      <c r="AE200" s="113"/>
      <c r="AH200" s="53"/>
      <c r="AI200" s="53"/>
      <c r="AJ200" s="19"/>
      <c r="AK200" s="19"/>
      <c r="AL200" s="19"/>
      <c r="AM200" s="19"/>
      <c r="AN200" s="19"/>
      <c r="AO200" s="19"/>
      <c r="AP200" s="19"/>
      <c r="AQ200" s="45"/>
      <c r="AR200" s="45"/>
      <c r="AS200" s="45"/>
      <c r="AT200" s="45"/>
      <c r="AU200" s="45"/>
      <c r="AV200" s="19"/>
      <c r="AW200" s="19"/>
      <c r="AX200" s="19"/>
      <c r="AY200" s="19"/>
      <c r="AZ200" s="19"/>
      <c r="BA200" s="19"/>
      <c r="BB200" s="19"/>
      <c r="BC200" s="19"/>
      <c r="BD200" s="19"/>
      <c r="BE200" s="19"/>
      <c r="BF200" s="19"/>
      <c r="BG200" s="19"/>
      <c r="BH200" s="19"/>
      <c r="BI200" s="19"/>
      <c r="BJ200" s="19"/>
      <c r="BK200" s="19"/>
      <c r="BL200" s="19"/>
      <c r="BM200" s="19"/>
      <c r="BN200" s="19"/>
      <c r="BO200" s="19"/>
      <c r="BP200" s="19"/>
      <c r="BQ200" s="19"/>
      <c r="BR200" s="19"/>
      <c r="BS200" s="19"/>
      <c r="BT200" s="19"/>
      <c r="BU200" s="19"/>
      <c r="BV200" s="20"/>
      <c r="BW200" s="19"/>
      <c r="BX200" s="89"/>
      <c r="BY200" s="44"/>
      <c r="BZ200" s="19"/>
      <c r="CA200" s="19"/>
      <c r="CB200" s="19"/>
      <c r="CC200" s="19"/>
      <c r="CD200" s="19"/>
      <c r="CF200" s="19"/>
      <c r="CG200" s="19"/>
      <c r="CH200" s="273"/>
      <c r="CI200" s="74"/>
      <c r="CJ200" s="80"/>
      <c r="CK200" s="112"/>
      <c r="CL200" s="74"/>
      <c r="CM200" s="80"/>
      <c r="CO200" s="74"/>
      <c r="CP200"/>
      <c r="DA200" s="104"/>
      <c r="DB200"/>
      <c r="DF200" s="104"/>
      <c r="DG200"/>
      <c r="DK200" s="104"/>
      <c r="DL200"/>
      <c r="EF200" s="104"/>
      <c r="EG200"/>
      <c r="EK200" s="104"/>
      <c r="EL200"/>
      <c r="EP200" s="104"/>
      <c r="EQ200"/>
      <c r="FQ200" s="273"/>
      <c r="FZ200" s="304"/>
      <c r="GC200" s="273"/>
      <c r="GL200" s="305"/>
      <c r="GM200" s="304"/>
      <c r="GP200" s="304"/>
      <c r="GQ200" s="273"/>
      <c r="GZ200" s="304"/>
      <c r="HC200" s="273"/>
      <c r="HL200" s="305"/>
      <c r="HM200" s="304"/>
      <c r="HN200" s="147"/>
      <c r="HO200" s="147"/>
      <c r="HP200" s="273"/>
      <c r="HR200" s="304"/>
      <c r="HZ200" s="304"/>
      <c r="IC200" s="273"/>
      <c r="IL200" s="305"/>
      <c r="IM200" s="304"/>
      <c r="IP200" s="304"/>
      <c r="IQ200" s="273"/>
      <c r="IZ200" s="304"/>
      <c r="JC200" s="273"/>
      <c r="JL200" s="5"/>
      <c r="JQ200" s="117"/>
      <c r="JR200"/>
      <c r="JS200" s="271"/>
      <c r="KI200"/>
      <c r="KP200"/>
    </row>
    <row r="201" spans="1:302">
      <c r="A201">
        <v>176</v>
      </c>
      <c r="B201" s="19"/>
      <c r="C201" s="19"/>
      <c r="D201" s="273"/>
      <c r="E201" s="273"/>
      <c r="H201" s="19"/>
      <c r="I201" s="19"/>
      <c r="N201" s="19"/>
      <c r="O201" s="19"/>
      <c r="P201" s="75"/>
      <c r="Q201" s="75"/>
      <c r="R201" s="75"/>
      <c r="S201" s="75"/>
      <c r="T201" s="75"/>
      <c r="U201" s="75"/>
      <c r="V201" s="75"/>
      <c r="W201" s="75"/>
      <c r="X201" s="75"/>
      <c r="Y201" s="75"/>
      <c r="Z201" s="75"/>
      <c r="AA201" s="75"/>
      <c r="AB201" s="75"/>
      <c r="AC201" s="19"/>
      <c r="AD201" s="19"/>
      <c r="AE201" s="113"/>
      <c r="AH201" s="53"/>
      <c r="AI201" s="53"/>
      <c r="AJ201" s="19"/>
      <c r="AK201" s="19"/>
      <c r="AL201" s="19"/>
      <c r="AM201" s="19"/>
      <c r="AN201" s="19"/>
      <c r="AO201" s="19"/>
      <c r="AP201" s="19"/>
      <c r="AQ201" s="45"/>
      <c r="AR201" s="45"/>
      <c r="AS201" s="45"/>
      <c r="AT201" s="45"/>
      <c r="AU201" s="45"/>
      <c r="AV201" s="19"/>
      <c r="AW201" s="19"/>
      <c r="AX201" s="19"/>
      <c r="AY201" s="19"/>
      <c r="AZ201" s="19"/>
      <c r="BA201" s="19"/>
      <c r="BB201" s="19"/>
      <c r="BC201" s="19"/>
      <c r="BD201" s="19"/>
      <c r="BE201" s="19"/>
      <c r="BF201" s="19"/>
      <c r="BG201" s="19"/>
      <c r="BH201" s="19"/>
      <c r="BI201" s="19"/>
      <c r="BJ201" s="19"/>
      <c r="BK201" s="19"/>
      <c r="BL201" s="19"/>
      <c r="BM201" s="19"/>
      <c r="BN201" s="19"/>
      <c r="BO201" s="19"/>
      <c r="BP201" s="19"/>
      <c r="BQ201" s="19"/>
      <c r="BR201" s="19"/>
      <c r="BS201" s="19"/>
      <c r="BT201" s="19"/>
      <c r="BU201" s="19"/>
      <c r="BV201" s="20"/>
      <c r="BW201" s="19"/>
      <c r="BX201" s="89"/>
      <c r="BY201" s="44"/>
      <c r="BZ201" s="19"/>
      <c r="CA201" s="19"/>
      <c r="CB201" s="19"/>
      <c r="CC201" s="19"/>
      <c r="CD201" s="19"/>
      <c r="CF201" s="19"/>
      <c r="CG201" s="19"/>
      <c r="CH201" s="273"/>
      <c r="CI201" s="74"/>
      <c r="CJ201" s="80"/>
      <c r="CK201" s="112"/>
      <c r="CL201" s="74"/>
      <c r="CM201" s="80"/>
      <c r="CO201" s="74"/>
      <c r="CP201"/>
      <c r="DA201" s="104"/>
      <c r="DB201"/>
      <c r="DF201" s="104"/>
      <c r="DG201"/>
      <c r="DK201" s="104"/>
      <c r="DL201"/>
      <c r="EF201" s="104"/>
      <c r="EG201"/>
      <c r="EK201" s="104"/>
      <c r="EL201"/>
      <c r="EP201" s="104"/>
      <c r="EQ201"/>
      <c r="FQ201" s="273"/>
      <c r="FZ201" s="304"/>
      <c r="GC201" s="273"/>
      <c r="GL201" s="305"/>
      <c r="GM201" s="304"/>
      <c r="GP201" s="304"/>
      <c r="GQ201" s="273"/>
      <c r="GZ201" s="304"/>
      <c r="HC201" s="273"/>
      <c r="HL201" s="305"/>
      <c r="HM201" s="304"/>
      <c r="HN201" s="147"/>
      <c r="HO201" s="147"/>
      <c r="HP201" s="273"/>
      <c r="HR201" s="304"/>
      <c r="HZ201" s="304"/>
      <c r="IC201" s="273"/>
      <c r="IL201" s="305"/>
      <c r="IM201" s="304"/>
      <c r="IP201" s="304"/>
      <c r="IQ201" s="273"/>
      <c r="IZ201" s="304"/>
      <c r="JC201" s="273"/>
      <c r="JL201" s="5"/>
      <c r="JQ201" s="117"/>
      <c r="JR201"/>
      <c r="JS201" s="271"/>
      <c r="KI201"/>
      <c r="KP201"/>
    </row>
    <row r="202" spans="1:302">
      <c r="A202">
        <v>177</v>
      </c>
      <c r="B202" s="19"/>
      <c r="C202" s="19"/>
      <c r="D202" s="273"/>
      <c r="E202" s="273"/>
      <c r="H202" s="19"/>
      <c r="I202" s="19"/>
      <c r="N202" s="19"/>
      <c r="O202" s="19"/>
      <c r="P202" s="75"/>
      <c r="Q202" s="75"/>
      <c r="R202" s="75"/>
      <c r="S202" s="75"/>
      <c r="T202" s="75"/>
      <c r="U202" s="75"/>
      <c r="V202" s="75"/>
      <c r="W202" s="75"/>
      <c r="X202" s="75"/>
      <c r="Y202" s="75"/>
      <c r="Z202" s="75"/>
      <c r="AA202" s="75"/>
      <c r="AB202" s="75"/>
      <c r="AC202" s="19"/>
      <c r="AD202" s="19"/>
      <c r="AE202" s="113"/>
      <c r="AH202" s="53"/>
      <c r="AI202" s="53"/>
      <c r="AJ202" s="19"/>
      <c r="AK202" s="19"/>
      <c r="AL202" s="19"/>
      <c r="AM202" s="19"/>
      <c r="AN202" s="19"/>
      <c r="AO202" s="19"/>
      <c r="AP202" s="19"/>
      <c r="AQ202" s="45"/>
      <c r="AR202" s="45"/>
      <c r="AS202" s="45"/>
      <c r="AT202" s="45"/>
      <c r="AU202" s="45"/>
      <c r="AV202" s="19"/>
      <c r="AW202" s="19"/>
      <c r="AX202" s="19"/>
      <c r="AY202" s="19"/>
      <c r="AZ202" s="19"/>
      <c r="BA202" s="19"/>
      <c r="BB202" s="19"/>
      <c r="BC202" s="19"/>
      <c r="BD202" s="19"/>
      <c r="BE202" s="19"/>
      <c r="BF202" s="19"/>
      <c r="BG202" s="19"/>
      <c r="BH202" s="19"/>
      <c r="BI202" s="19"/>
      <c r="BJ202" s="19"/>
      <c r="BK202" s="19"/>
      <c r="BL202" s="19"/>
      <c r="BM202" s="19"/>
      <c r="BN202" s="19"/>
      <c r="BO202" s="19"/>
      <c r="BP202" s="19"/>
      <c r="BQ202" s="19"/>
      <c r="BR202" s="19"/>
      <c r="BS202" s="19"/>
      <c r="BT202" s="19"/>
      <c r="BU202" s="19"/>
      <c r="BV202" s="20"/>
      <c r="BW202" s="19"/>
      <c r="BX202" s="89"/>
      <c r="BY202" s="44"/>
      <c r="BZ202" s="19"/>
      <c r="CA202" s="19"/>
      <c r="CB202" s="19"/>
      <c r="CC202" s="19"/>
      <c r="CD202" s="19"/>
      <c r="CF202" s="19"/>
      <c r="CG202" s="19"/>
      <c r="CH202" s="273"/>
      <c r="CI202" s="74"/>
      <c r="CJ202" s="80"/>
      <c r="CK202" s="112"/>
      <c r="CL202" s="74"/>
      <c r="CM202" s="80"/>
      <c r="CO202" s="74"/>
      <c r="CP202"/>
      <c r="DA202" s="104"/>
      <c r="DB202"/>
      <c r="DF202" s="104"/>
      <c r="DG202"/>
      <c r="DK202" s="104"/>
      <c r="DL202"/>
      <c r="EF202" s="104"/>
      <c r="EG202"/>
      <c r="EK202" s="104"/>
      <c r="EL202"/>
      <c r="EP202" s="104"/>
      <c r="EQ202"/>
      <c r="FQ202" s="273"/>
      <c r="FZ202" s="304"/>
      <c r="GC202" s="273"/>
      <c r="GL202" s="305"/>
      <c r="GM202" s="304"/>
      <c r="GP202" s="304"/>
      <c r="GQ202" s="273"/>
      <c r="GZ202" s="304"/>
      <c r="HC202" s="273"/>
      <c r="HL202" s="305"/>
      <c r="HM202" s="304"/>
      <c r="HN202" s="147"/>
      <c r="HO202" s="147"/>
      <c r="HP202" s="273"/>
      <c r="HR202" s="304"/>
      <c r="HZ202" s="304"/>
      <c r="IC202" s="273"/>
      <c r="IL202" s="305"/>
      <c r="IM202" s="304"/>
      <c r="IP202" s="304"/>
      <c r="IQ202" s="273"/>
      <c r="IZ202" s="304"/>
      <c r="JC202" s="273"/>
      <c r="JL202" s="5"/>
      <c r="JQ202" s="117"/>
      <c r="JR202"/>
      <c r="JS202" s="271"/>
      <c r="KI202"/>
      <c r="KP202"/>
    </row>
    <row r="203" spans="1:302">
      <c r="A203">
        <v>178</v>
      </c>
      <c r="B203" s="19"/>
      <c r="C203" s="19"/>
      <c r="D203" s="273"/>
      <c r="E203" s="273"/>
      <c r="H203" s="19"/>
      <c r="I203" s="19"/>
      <c r="N203" s="19"/>
      <c r="O203" s="19"/>
      <c r="P203" s="75"/>
      <c r="Q203" s="75"/>
      <c r="R203" s="75"/>
      <c r="S203" s="75"/>
      <c r="T203" s="75"/>
      <c r="U203" s="75"/>
      <c r="V203" s="75"/>
      <c r="W203" s="75"/>
      <c r="X203" s="75"/>
      <c r="Y203" s="75"/>
      <c r="Z203" s="75"/>
      <c r="AA203" s="75"/>
      <c r="AB203" s="75"/>
      <c r="AC203" s="19"/>
      <c r="AD203" s="19"/>
      <c r="AE203" s="113"/>
      <c r="AH203" s="53"/>
      <c r="AI203" s="53"/>
      <c r="AJ203" s="19"/>
      <c r="AK203" s="19"/>
      <c r="AL203" s="19"/>
      <c r="AM203" s="19"/>
      <c r="AN203" s="19"/>
      <c r="AO203" s="19"/>
      <c r="AP203" s="19"/>
      <c r="AQ203" s="45"/>
      <c r="AR203" s="45"/>
      <c r="AS203" s="45"/>
      <c r="AT203" s="45"/>
      <c r="AU203" s="45"/>
      <c r="AV203" s="19"/>
      <c r="AW203" s="19"/>
      <c r="AX203" s="19"/>
      <c r="AY203" s="19"/>
      <c r="AZ203" s="19"/>
      <c r="BA203" s="19"/>
      <c r="BB203" s="19"/>
      <c r="BC203" s="19"/>
      <c r="BD203" s="19"/>
      <c r="BE203" s="19"/>
      <c r="BF203" s="19"/>
      <c r="BG203" s="19"/>
      <c r="BH203" s="19"/>
      <c r="BI203" s="19"/>
      <c r="BJ203" s="19"/>
      <c r="BK203" s="19"/>
      <c r="BL203" s="19"/>
      <c r="BM203" s="19"/>
      <c r="BN203" s="19"/>
      <c r="BO203" s="19"/>
      <c r="BP203" s="19"/>
      <c r="BQ203" s="19"/>
      <c r="BR203" s="19"/>
      <c r="BS203" s="19"/>
      <c r="BT203" s="19"/>
      <c r="BU203" s="19"/>
      <c r="BV203" s="20"/>
      <c r="BW203" s="19"/>
      <c r="BX203" s="89"/>
      <c r="BY203" s="44"/>
      <c r="BZ203" s="19"/>
      <c r="CA203" s="19"/>
      <c r="CB203" s="19"/>
      <c r="CC203" s="19"/>
      <c r="CD203" s="19"/>
      <c r="CF203" s="19"/>
      <c r="CG203" s="19"/>
      <c r="CH203" s="273"/>
      <c r="CI203" s="74"/>
      <c r="CJ203" s="80"/>
      <c r="CK203" s="112"/>
      <c r="CL203" s="74"/>
      <c r="CM203" s="80"/>
      <c r="CO203" s="74"/>
      <c r="CP203"/>
      <c r="DA203" s="104"/>
      <c r="DB203"/>
      <c r="DF203" s="104"/>
      <c r="DG203"/>
      <c r="DK203" s="104"/>
      <c r="DL203"/>
      <c r="EF203" s="104"/>
      <c r="EG203"/>
      <c r="EK203" s="104"/>
      <c r="EL203"/>
      <c r="EP203" s="104"/>
      <c r="EQ203"/>
      <c r="FQ203" s="273"/>
      <c r="FZ203" s="304"/>
      <c r="GC203" s="273"/>
      <c r="GL203" s="305"/>
      <c r="GM203" s="304"/>
      <c r="GP203" s="304"/>
      <c r="GQ203" s="273"/>
      <c r="GZ203" s="304"/>
      <c r="HC203" s="273"/>
      <c r="HL203" s="305"/>
      <c r="HM203" s="304"/>
      <c r="HN203" s="147"/>
      <c r="HO203" s="147"/>
      <c r="HP203" s="273"/>
      <c r="HR203" s="304"/>
      <c r="HZ203" s="304"/>
      <c r="IC203" s="273"/>
      <c r="IL203" s="305"/>
      <c r="IM203" s="304"/>
      <c r="IP203" s="304"/>
      <c r="IQ203" s="273"/>
      <c r="IZ203" s="304"/>
      <c r="JC203" s="273"/>
      <c r="JL203" s="5"/>
      <c r="JQ203" s="117"/>
      <c r="JR203"/>
      <c r="JS203" s="271"/>
      <c r="KI203"/>
      <c r="KP203"/>
    </row>
    <row r="204" spans="1:302">
      <c r="A204">
        <v>179</v>
      </c>
      <c r="B204" s="19"/>
      <c r="C204" s="19"/>
      <c r="D204" s="273"/>
      <c r="E204" s="273"/>
      <c r="H204" s="19"/>
      <c r="I204" s="19"/>
      <c r="N204" s="19"/>
      <c r="O204" s="19"/>
      <c r="P204" s="19"/>
      <c r="Q204" s="19"/>
      <c r="R204" s="19"/>
      <c r="S204" s="19"/>
      <c r="T204" s="273"/>
      <c r="U204" s="273"/>
      <c r="V204" s="273"/>
      <c r="W204" s="273"/>
      <c r="X204" s="19"/>
      <c r="Y204" s="19"/>
      <c r="Z204" s="19"/>
      <c r="AA204" s="19"/>
      <c r="AB204" s="19"/>
      <c r="AC204" s="19"/>
      <c r="AD204" s="19"/>
      <c r="AE204" s="113"/>
      <c r="AH204" s="53"/>
      <c r="AI204" s="53"/>
      <c r="AJ204" s="19"/>
      <c r="AK204" s="19"/>
      <c r="AL204" s="19"/>
      <c r="AM204" s="19"/>
      <c r="AN204" s="19"/>
      <c r="AO204" s="19"/>
      <c r="AP204" s="19"/>
      <c r="AQ204" s="45"/>
      <c r="AR204" s="45"/>
      <c r="AS204" s="45"/>
      <c r="AT204" s="45"/>
      <c r="AU204" s="45"/>
      <c r="AV204" s="19"/>
      <c r="AW204" s="19"/>
      <c r="AX204" s="19"/>
      <c r="AY204" s="19"/>
      <c r="AZ204" s="19"/>
      <c r="BA204" s="19"/>
      <c r="BB204" s="19"/>
      <c r="BC204" s="19"/>
      <c r="BD204" s="19"/>
      <c r="BE204" s="19"/>
      <c r="BF204" s="19"/>
      <c r="BG204" s="19"/>
      <c r="BH204" s="19"/>
      <c r="BI204" s="19"/>
      <c r="BJ204" s="19"/>
      <c r="BK204" s="19"/>
      <c r="BL204" s="19"/>
      <c r="BM204" s="19"/>
      <c r="BN204" s="19"/>
      <c r="BO204" s="19"/>
      <c r="BP204" s="19"/>
      <c r="BQ204" s="19"/>
      <c r="BR204" s="19"/>
      <c r="BS204" s="19"/>
      <c r="BT204" s="19"/>
      <c r="BU204" s="19"/>
      <c r="BV204" s="20"/>
      <c r="BW204" s="19"/>
      <c r="BX204" s="89"/>
      <c r="BY204" s="44"/>
      <c r="BZ204" s="19"/>
      <c r="CA204" s="19"/>
      <c r="CB204" s="19"/>
      <c r="CC204" s="19"/>
      <c r="CD204" s="19"/>
      <c r="CF204" s="19"/>
      <c r="CG204" s="19"/>
      <c r="CH204" s="273"/>
      <c r="CI204" s="74"/>
      <c r="CJ204" s="80"/>
      <c r="CK204" s="112"/>
      <c r="CL204" s="74"/>
      <c r="CM204" s="80"/>
      <c r="CO204" s="74"/>
      <c r="CP204"/>
      <c r="DA204" s="104"/>
      <c r="DB204"/>
      <c r="DF204" s="104"/>
      <c r="DG204"/>
      <c r="DK204" s="104"/>
      <c r="DL204"/>
      <c r="EF204" s="104"/>
      <c r="EG204"/>
      <c r="EK204" s="104"/>
      <c r="EL204"/>
      <c r="EP204" s="104"/>
      <c r="EQ204"/>
      <c r="FQ204" s="273"/>
      <c r="FZ204" s="304"/>
      <c r="GC204" s="273"/>
      <c r="GL204" s="305"/>
      <c r="GM204" s="304"/>
      <c r="GP204" s="304"/>
      <c r="GQ204" s="273"/>
      <c r="GZ204" s="304"/>
      <c r="HC204" s="273"/>
      <c r="HL204" s="305"/>
      <c r="HM204" s="304"/>
      <c r="HN204" s="147"/>
      <c r="HO204" s="147"/>
      <c r="HP204" s="273"/>
      <c r="HR204" s="304"/>
      <c r="HZ204" s="304"/>
      <c r="IC204" s="273"/>
      <c r="IL204" s="305"/>
      <c r="IM204" s="304"/>
      <c r="IP204" s="304"/>
      <c r="IQ204" s="273"/>
      <c r="IZ204" s="304"/>
      <c r="JC204" s="273"/>
      <c r="JL204" s="5"/>
      <c r="JQ204" s="117"/>
      <c r="JR204"/>
      <c r="JS204" s="271"/>
      <c r="KI204"/>
      <c r="KP204"/>
    </row>
    <row r="205" spans="1:302">
      <c r="A205">
        <v>180</v>
      </c>
      <c r="B205" s="19"/>
      <c r="C205" s="19"/>
      <c r="D205" s="273"/>
      <c r="E205" s="273"/>
      <c r="H205" s="19"/>
      <c r="I205" s="19"/>
      <c r="N205" s="19"/>
      <c r="O205" s="19"/>
      <c r="P205" s="19"/>
      <c r="Q205" s="19"/>
      <c r="R205" s="19"/>
      <c r="S205" s="19"/>
      <c r="T205" s="273"/>
      <c r="U205" s="273"/>
      <c r="V205" s="273"/>
      <c r="W205" s="273"/>
      <c r="X205" s="19"/>
      <c r="Y205" s="19"/>
      <c r="Z205" s="19"/>
      <c r="AA205" s="19"/>
      <c r="AB205" s="19"/>
      <c r="AC205" s="19"/>
      <c r="AD205" s="19"/>
      <c r="AE205" s="113"/>
      <c r="AH205" s="53"/>
      <c r="AI205" s="53"/>
      <c r="AJ205" s="19"/>
      <c r="AK205" s="19"/>
      <c r="AL205" s="19"/>
      <c r="AM205" s="19"/>
      <c r="AN205" s="19"/>
      <c r="AO205" s="19"/>
      <c r="AP205" s="19"/>
      <c r="AQ205" s="45"/>
      <c r="AR205" s="45"/>
      <c r="AS205" s="45"/>
      <c r="AT205" s="45"/>
      <c r="AU205" s="45"/>
      <c r="AV205" s="19"/>
      <c r="AW205" s="19"/>
      <c r="AX205" s="19"/>
      <c r="AY205" s="19"/>
      <c r="AZ205" s="19"/>
      <c r="BA205" s="19"/>
      <c r="BB205" s="19"/>
      <c r="BC205" s="19"/>
      <c r="BD205" s="19"/>
      <c r="BE205" s="19"/>
      <c r="BF205" s="19"/>
      <c r="BG205" s="19"/>
      <c r="BH205" s="19"/>
      <c r="BI205" s="19"/>
      <c r="BJ205" s="19"/>
      <c r="BK205" s="19"/>
      <c r="BL205" s="19"/>
      <c r="BM205" s="19"/>
      <c r="BN205" s="19"/>
      <c r="BO205" s="19"/>
      <c r="BP205" s="19"/>
      <c r="BQ205" s="19"/>
      <c r="BR205" s="19"/>
      <c r="BS205" s="19"/>
      <c r="BT205" s="19"/>
      <c r="BU205" s="19"/>
      <c r="BV205" s="20"/>
      <c r="BW205" s="19"/>
      <c r="BX205" s="89"/>
      <c r="BY205" s="44"/>
      <c r="BZ205" s="19"/>
      <c r="CA205" s="19"/>
      <c r="CB205" s="19"/>
      <c r="CC205" s="19"/>
      <c r="CD205" s="19"/>
      <c r="CF205" s="19"/>
      <c r="CG205" s="19"/>
      <c r="CH205" s="273"/>
      <c r="CI205" s="74"/>
      <c r="CJ205" s="80"/>
      <c r="CK205" s="112"/>
      <c r="CL205" s="74"/>
      <c r="CM205" s="80"/>
      <c r="CO205" s="74"/>
      <c r="CP205"/>
      <c r="DA205" s="104"/>
      <c r="DB205"/>
      <c r="DF205" s="104"/>
      <c r="DG205"/>
      <c r="DK205" s="104"/>
      <c r="DL205"/>
      <c r="EF205" s="104"/>
      <c r="EG205"/>
      <c r="EK205" s="104"/>
      <c r="EL205"/>
      <c r="EP205" s="104"/>
      <c r="EQ205"/>
      <c r="FQ205" s="273"/>
      <c r="FZ205" s="304"/>
      <c r="GC205" s="273"/>
      <c r="GL205" s="305"/>
      <c r="GM205" s="304"/>
      <c r="GP205" s="304"/>
      <c r="GQ205" s="273"/>
      <c r="GZ205" s="304"/>
      <c r="HC205" s="273"/>
      <c r="HL205" s="305"/>
      <c r="HM205" s="304"/>
      <c r="HN205" s="147"/>
      <c r="HO205" s="147"/>
      <c r="HP205" s="273"/>
      <c r="HR205" s="304"/>
      <c r="HZ205" s="304"/>
      <c r="IC205" s="273"/>
      <c r="IL205" s="305"/>
      <c r="IM205" s="304"/>
      <c r="IP205" s="304"/>
      <c r="IQ205" s="273"/>
      <c r="IZ205" s="304"/>
      <c r="JC205" s="273"/>
      <c r="JL205" s="5"/>
      <c r="JQ205" s="117"/>
      <c r="JR205"/>
      <c r="JS205" s="271"/>
      <c r="KI205"/>
      <c r="KP205"/>
    </row>
    <row r="206" spans="1:302">
      <c r="A206">
        <v>181</v>
      </c>
      <c r="B206" s="19"/>
      <c r="C206" s="19"/>
      <c r="D206" s="273"/>
      <c r="E206" s="273"/>
      <c r="H206" s="19"/>
      <c r="I206" s="19"/>
      <c r="N206" s="19"/>
      <c r="O206" s="19"/>
      <c r="P206" s="19"/>
      <c r="Q206" s="19"/>
      <c r="R206" s="19"/>
      <c r="S206" s="19"/>
      <c r="T206" s="273"/>
      <c r="U206" s="273"/>
      <c r="V206" s="273"/>
      <c r="W206" s="273"/>
      <c r="X206" s="19"/>
      <c r="Y206" s="19"/>
      <c r="Z206" s="19"/>
      <c r="AA206" s="19"/>
      <c r="AB206" s="19"/>
      <c r="AC206" s="19"/>
      <c r="AD206" s="19"/>
      <c r="AE206" s="113"/>
      <c r="AH206" s="53"/>
      <c r="AI206" s="53"/>
      <c r="AJ206" s="19"/>
      <c r="AK206" s="19"/>
      <c r="AL206" s="19"/>
      <c r="AM206" s="19"/>
      <c r="AN206" s="19"/>
      <c r="AO206" s="19"/>
      <c r="AP206" s="19"/>
      <c r="AQ206" s="45"/>
      <c r="AR206" s="45"/>
      <c r="AS206" s="45"/>
      <c r="AT206" s="45"/>
      <c r="AU206" s="45"/>
      <c r="AV206" s="19"/>
      <c r="AW206" s="19"/>
      <c r="AX206" s="19"/>
      <c r="AY206" s="19"/>
      <c r="AZ206" s="19"/>
      <c r="BA206" s="19"/>
      <c r="BB206" s="19"/>
      <c r="BC206" s="19"/>
      <c r="BD206" s="19"/>
      <c r="BE206" s="19"/>
      <c r="BF206" s="19"/>
      <c r="BG206" s="19"/>
      <c r="BH206" s="19"/>
      <c r="BI206" s="19"/>
      <c r="BJ206" s="19"/>
      <c r="BK206" s="19"/>
      <c r="BL206" s="19"/>
      <c r="BM206" s="19"/>
      <c r="BN206" s="19"/>
      <c r="BO206" s="19"/>
      <c r="BP206" s="19"/>
      <c r="BQ206" s="19"/>
      <c r="BR206" s="19"/>
      <c r="BS206" s="19"/>
      <c r="BT206" s="19"/>
      <c r="BU206" s="19"/>
      <c r="BV206" s="20"/>
      <c r="BW206" s="19"/>
      <c r="BX206" s="89"/>
      <c r="BY206" s="44"/>
      <c r="BZ206" s="19"/>
      <c r="CA206" s="19"/>
      <c r="CB206" s="19"/>
      <c r="CC206" s="19"/>
      <c r="CD206" s="19"/>
      <c r="CF206" s="19"/>
      <c r="CG206" s="19"/>
      <c r="CH206" s="273"/>
      <c r="CI206" s="74"/>
      <c r="CJ206" s="80"/>
      <c r="CK206" s="112"/>
      <c r="CL206" s="74"/>
      <c r="CM206" s="80"/>
      <c r="CO206" s="74"/>
      <c r="CP206"/>
      <c r="DA206" s="104"/>
      <c r="DB206"/>
      <c r="DF206" s="104"/>
      <c r="DG206"/>
      <c r="DK206" s="104"/>
      <c r="DL206"/>
      <c r="EF206" s="104"/>
      <c r="EG206"/>
      <c r="EK206" s="104"/>
      <c r="EL206"/>
      <c r="EP206" s="104"/>
      <c r="EQ206"/>
      <c r="FQ206" s="273"/>
      <c r="FZ206" s="304"/>
      <c r="GC206" s="273"/>
      <c r="GL206" s="305"/>
      <c r="GM206" s="304"/>
      <c r="GP206" s="304"/>
      <c r="GQ206" s="273"/>
      <c r="GZ206" s="304"/>
      <c r="HC206" s="273"/>
      <c r="HL206" s="305"/>
      <c r="HM206" s="304"/>
      <c r="HN206" s="147"/>
      <c r="HO206" s="147"/>
      <c r="HP206" s="273"/>
      <c r="HR206" s="304"/>
      <c r="HZ206" s="304"/>
      <c r="IC206" s="273"/>
      <c r="IL206" s="305"/>
      <c r="IM206" s="304"/>
      <c r="IP206" s="304"/>
      <c r="IQ206" s="273"/>
      <c r="IZ206" s="304"/>
      <c r="JC206" s="273"/>
      <c r="JL206" s="5"/>
      <c r="JQ206" s="117"/>
      <c r="JR206"/>
      <c r="JS206" s="271"/>
      <c r="KI206"/>
      <c r="KP206"/>
    </row>
    <row r="207" spans="1:302">
      <c r="A207">
        <v>182</v>
      </c>
      <c r="B207" s="19"/>
      <c r="C207" s="19"/>
      <c r="D207" s="273"/>
      <c r="E207" s="273"/>
      <c r="H207" s="19"/>
      <c r="I207" s="19"/>
      <c r="N207" s="19"/>
      <c r="O207" s="19"/>
      <c r="P207" s="19"/>
      <c r="Q207" s="19"/>
      <c r="R207" s="19"/>
      <c r="S207" s="19"/>
      <c r="T207" s="273"/>
      <c r="U207" s="273"/>
      <c r="V207" s="273"/>
      <c r="W207" s="273"/>
      <c r="X207" s="19"/>
      <c r="Y207" s="19"/>
      <c r="Z207" s="19"/>
      <c r="AA207" s="19"/>
      <c r="AB207" s="19"/>
      <c r="AC207" s="19"/>
      <c r="AD207" s="19"/>
      <c r="AE207" s="113"/>
      <c r="AH207" s="53"/>
      <c r="AI207" s="53"/>
      <c r="AJ207" s="19"/>
      <c r="AK207" s="19"/>
      <c r="AL207" s="19"/>
      <c r="AM207" s="19"/>
      <c r="AN207" s="19"/>
      <c r="AO207" s="19"/>
      <c r="AP207" s="19"/>
      <c r="AQ207" s="45"/>
      <c r="AR207" s="45"/>
      <c r="AS207" s="45"/>
      <c r="AT207" s="45"/>
      <c r="AU207" s="45"/>
      <c r="AV207" s="19"/>
      <c r="AW207" s="19"/>
      <c r="AX207" s="19"/>
      <c r="AY207" s="19"/>
      <c r="AZ207" s="19"/>
      <c r="BA207" s="19"/>
      <c r="BB207" s="19"/>
      <c r="BC207" s="19"/>
      <c r="BD207" s="19"/>
      <c r="BE207" s="19"/>
      <c r="BF207" s="19"/>
      <c r="BG207" s="19"/>
      <c r="BH207" s="19"/>
      <c r="BI207" s="19"/>
      <c r="BJ207" s="19"/>
      <c r="BK207" s="19"/>
      <c r="BL207" s="19"/>
      <c r="BM207" s="19"/>
      <c r="BN207" s="19"/>
      <c r="BO207" s="19"/>
      <c r="BP207" s="19"/>
      <c r="BQ207" s="19"/>
      <c r="BR207" s="19"/>
      <c r="BS207" s="19"/>
      <c r="BT207" s="19"/>
      <c r="BU207" s="19"/>
      <c r="BV207" s="20"/>
      <c r="BW207" s="19"/>
      <c r="BX207" s="89"/>
      <c r="BY207" s="44"/>
      <c r="BZ207" s="19"/>
      <c r="CA207" s="19"/>
      <c r="CB207" s="19"/>
      <c r="CC207" s="19"/>
      <c r="CD207" s="19"/>
      <c r="CF207" s="19"/>
      <c r="CG207" s="19"/>
      <c r="CH207" s="273"/>
      <c r="CI207" s="74"/>
      <c r="CJ207" s="80"/>
      <c r="CK207" s="112"/>
      <c r="CL207" s="74"/>
      <c r="CM207" s="80"/>
      <c r="CO207" s="74"/>
      <c r="CP207"/>
      <c r="DA207" s="104"/>
      <c r="DB207"/>
      <c r="DF207" s="104"/>
      <c r="DG207"/>
      <c r="DK207" s="104"/>
      <c r="DL207"/>
      <c r="EF207" s="104"/>
      <c r="EG207"/>
      <c r="EK207" s="104"/>
      <c r="EL207"/>
      <c r="EP207" s="104"/>
      <c r="EQ207"/>
      <c r="FQ207" s="273"/>
      <c r="FZ207" s="304"/>
      <c r="GC207" s="273"/>
      <c r="GL207" s="305"/>
      <c r="GM207" s="304"/>
      <c r="GP207" s="304"/>
      <c r="GQ207" s="273"/>
      <c r="GZ207" s="304"/>
      <c r="HC207" s="273"/>
      <c r="HL207" s="305"/>
      <c r="HM207" s="304"/>
      <c r="HN207" s="147"/>
      <c r="HO207" s="147"/>
      <c r="HP207" s="273"/>
      <c r="HR207" s="304"/>
      <c r="HZ207" s="304"/>
      <c r="IC207" s="273"/>
      <c r="IL207" s="305"/>
      <c r="IM207" s="304"/>
      <c r="IP207" s="304"/>
      <c r="IQ207" s="273"/>
      <c r="IZ207" s="304"/>
      <c r="JC207" s="273"/>
      <c r="JL207" s="5"/>
      <c r="JQ207" s="117"/>
      <c r="JR207"/>
      <c r="JS207" s="271"/>
      <c r="KI207"/>
      <c r="KP207"/>
    </row>
    <row r="208" spans="1:302">
      <c r="A208">
        <v>183</v>
      </c>
      <c r="B208" s="19"/>
      <c r="C208" s="19"/>
      <c r="D208" s="273"/>
      <c r="E208" s="273"/>
      <c r="H208" s="19"/>
      <c r="I208" s="19"/>
      <c r="N208" s="19"/>
      <c r="O208" s="19"/>
      <c r="P208" s="19"/>
      <c r="Q208" s="19"/>
      <c r="R208" s="19"/>
      <c r="S208" s="19"/>
      <c r="T208" s="273"/>
      <c r="U208" s="273"/>
      <c r="V208" s="273"/>
      <c r="W208" s="273"/>
      <c r="X208" s="19"/>
      <c r="Y208" s="19"/>
      <c r="Z208" s="19"/>
      <c r="AA208" s="19"/>
      <c r="AB208" s="19"/>
      <c r="AC208" s="19"/>
      <c r="AD208" s="19"/>
      <c r="AE208" s="113"/>
      <c r="AH208" s="53"/>
      <c r="AI208" s="53"/>
      <c r="AJ208" s="19"/>
      <c r="AK208" s="19"/>
      <c r="AL208" s="19"/>
      <c r="AM208" s="19"/>
      <c r="AN208" s="19"/>
      <c r="AO208" s="19"/>
      <c r="AP208" s="19"/>
      <c r="AQ208" s="45"/>
      <c r="AR208" s="45"/>
      <c r="AS208" s="45"/>
      <c r="AT208" s="45"/>
      <c r="AU208" s="45"/>
      <c r="AV208" s="19"/>
      <c r="AW208" s="19"/>
      <c r="AX208" s="19"/>
      <c r="AY208" s="19"/>
      <c r="AZ208" s="19"/>
      <c r="BA208" s="19"/>
      <c r="BB208" s="19"/>
      <c r="BC208" s="19"/>
      <c r="BD208" s="19"/>
      <c r="BE208" s="19"/>
      <c r="BF208" s="19"/>
      <c r="BG208" s="19"/>
      <c r="BH208" s="19"/>
      <c r="BI208" s="19"/>
      <c r="BJ208" s="19"/>
      <c r="BK208" s="19"/>
      <c r="BL208" s="19"/>
      <c r="BM208" s="19"/>
      <c r="BN208" s="19"/>
      <c r="BO208" s="19"/>
      <c r="BP208" s="19"/>
      <c r="BQ208" s="19"/>
      <c r="BR208" s="19"/>
      <c r="BS208" s="19"/>
      <c r="BT208" s="19"/>
      <c r="BU208" s="19"/>
      <c r="BV208" s="20"/>
      <c r="BW208" s="19"/>
      <c r="BX208" s="89"/>
      <c r="BY208" s="44"/>
      <c r="BZ208" s="19"/>
      <c r="CA208" s="19"/>
      <c r="CB208" s="19"/>
      <c r="CC208" s="19"/>
      <c r="CD208" s="19"/>
      <c r="CF208" s="19"/>
      <c r="CG208" s="19"/>
      <c r="CH208" s="273"/>
      <c r="CI208" s="74"/>
      <c r="CJ208" s="80"/>
      <c r="CK208" s="112"/>
      <c r="CL208" s="74"/>
      <c r="CM208" s="80"/>
      <c r="CO208" s="74"/>
      <c r="CP208"/>
      <c r="DA208" s="104"/>
      <c r="DB208"/>
      <c r="DF208" s="104"/>
      <c r="DG208"/>
      <c r="DK208" s="104"/>
      <c r="DL208"/>
      <c r="EF208" s="104"/>
      <c r="EG208"/>
      <c r="EK208" s="104"/>
      <c r="EL208"/>
      <c r="EP208" s="104"/>
      <c r="EQ208"/>
      <c r="FQ208" s="273"/>
      <c r="FZ208" s="304"/>
      <c r="GC208" s="273"/>
      <c r="GL208" s="305"/>
      <c r="GM208" s="304"/>
      <c r="GP208" s="304"/>
      <c r="GQ208" s="273"/>
      <c r="GZ208" s="304"/>
      <c r="HC208" s="273"/>
      <c r="HL208" s="305"/>
      <c r="HM208" s="304"/>
      <c r="HN208" s="147"/>
      <c r="HO208" s="147"/>
      <c r="HP208" s="273"/>
      <c r="HR208" s="304"/>
      <c r="HZ208" s="304"/>
      <c r="IC208" s="273"/>
      <c r="IL208" s="305"/>
      <c r="IM208" s="304"/>
      <c r="IP208" s="304"/>
      <c r="IQ208" s="273"/>
      <c r="IZ208" s="304"/>
      <c r="JC208" s="273"/>
      <c r="JL208" s="5"/>
      <c r="JQ208" s="117"/>
      <c r="JR208"/>
      <c r="JS208" s="271"/>
      <c r="KI208"/>
      <c r="KP208"/>
    </row>
    <row r="209" spans="1:302">
      <c r="A209">
        <v>184</v>
      </c>
      <c r="B209" s="19"/>
      <c r="C209" s="19"/>
      <c r="D209" s="273"/>
      <c r="E209" s="273"/>
      <c r="H209" s="19"/>
      <c r="I209" s="19"/>
      <c r="N209" s="19"/>
      <c r="O209" s="19"/>
      <c r="P209" s="19"/>
      <c r="Q209" s="19"/>
      <c r="R209" s="19"/>
      <c r="S209" s="19"/>
      <c r="T209" s="273"/>
      <c r="U209" s="273"/>
      <c r="V209" s="273"/>
      <c r="W209" s="273"/>
      <c r="X209" s="19"/>
      <c r="Y209" s="19"/>
      <c r="Z209" s="19"/>
      <c r="AA209" s="19"/>
      <c r="AB209" s="19"/>
      <c r="AC209" s="19"/>
      <c r="AD209" s="19"/>
      <c r="AE209" s="113"/>
      <c r="AH209" s="53"/>
      <c r="AI209" s="53"/>
      <c r="AJ209" s="19"/>
      <c r="AK209" s="19"/>
      <c r="AL209" s="19"/>
      <c r="AM209" s="19"/>
      <c r="AN209" s="19"/>
      <c r="AO209" s="19"/>
      <c r="AP209" s="19"/>
      <c r="AQ209" s="45"/>
      <c r="AR209" s="45"/>
      <c r="AS209" s="45"/>
      <c r="AT209" s="45"/>
      <c r="AU209" s="45"/>
      <c r="AV209" s="19"/>
      <c r="AW209" s="19"/>
      <c r="AX209" s="19"/>
      <c r="AY209" s="19"/>
      <c r="AZ209" s="19"/>
      <c r="BA209" s="19"/>
      <c r="BB209" s="19"/>
      <c r="BC209" s="19"/>
      <c r="BD209" s="19"/>
      <c r="BE209" s="19"/>
      <c r="BF209" s="19"/>
      <c r="BG209" s="19"/>
      <c r="BH209" s="19"/>
      <c r="BI209" s="19"/>
      <c r="BJ209" s="19"/>
      <c r="BK209" s="19"/>
      <c r="BL209" s="19"/>
      <c r="BM209" s="19"/>
      <c r="BN209" s="19"/>
      <c r="BO209" s="19"/>
      <c r="BP209" s="19"/>
      <c r="BQ209" s="19"/>
      <c r="BR209" s="19"/>
      <c r="BS209" s="19"/>
      <c r="BT209" s="19"/>
      <c r="BU209" s="19"/>
      <c r="BV209" s="20"/>
      <c r="BW209" s="19"/>
      <c r="BX209" s="89"/>
      <c r="BY209" s="44"/>
      <c r="BZ209" s="19"/>
      <c r="CA209" s="19"/>
      <c r="CB209" s="19"/>
      <c r="CC209" s="19"/>
      <c r="CD209" s="19"/>
      <c r="CF209" s="19"/>
      <c r="CG209" s="19"/>
      <c r="CH209" s="273"/>
      <c r="CI209" s="74"/>
      <c r="CJ209" s="80"/>
      <c r="CK209" s="112"/>
      <c r="CL209" s="74"/>
      <c r="CM209" s="80"/>
      <c r="CO209" s="74"/>
      <c r="CP209"/>
      <c r="DA209" s="104"/>
      <c r="DB209"/>
      <c r="DF209" s="104"/>
      <c r="DG209"/>
      <c r="DK209" s="104"/>
      <c r="DL209"/>
      <c r="EF209" s="104"/>
      <c r="EG209"/>
      <c r="EK209" s="104"/>
      <c r="EL209"/>
      <c r="EP209" s="104"/>
      <c r="EQ209"/>
      <c r="FQ209" s="273"/>
      <c r="FZ209" s="304"/>
      <c r="GC209" s="273"/>
      <c r="GL209" s="305"/>
      <c r="GM209" s="304"/>
      <c r="GP209" s="304"/>
      <c r="GQ209" s="273"/>
      <c r="GZ209" s="304"/>
      <c r="HC209" s="273"/>
      <c r="HL209" s="305"/>
      <c r="HM209" s="304"/>
      <c r="HN209" s="147"/>
      <c r="HO209" s="147"/>
      <c r="HP209" s="273"/>
      <c r="HR209" s="304"/>
      <c r="HZ209" s="304"/>
      <c r="IC209" s="273"/>
      <c r="IL209" s="305"/>
      <c r="IM209" s="304"/>
      <c r="IP209" s="304"/>
      <c r="IQ209" s="273"/>
      <c r="IZ209" s="304"/>
      <c r="JC209" s="273"/>
      <c r="JL209" s="5"/>
      <c r="JQ209" s="117"/>
      <c r="JR209"/>
      <c r="JS209" s="271"/>
      <c r="KI209"/>
      <c r="KP209"/>
    </row>
    <row r="210" spans="1:302">
      <c r="A210">
        <v>185</v>
      </c>
      <c r="B210" s="19"/>
      <c r="C210" s="19"/>
      <c r="D210" s="273"/>
      <c r="E210" s="273"/>
      <c r="H210" s="19"/>
      <c r="I210" s="19"/>
      <c r="N210" s="19"/>
      <c r="O210" s="19"/>
      <c r="P210" s="19"/>
      <c r="Q210" s="19"/>
      <c r="R210" s="19"/>
      <c r="S210" s="19"/>
      <c r="T210" s="273"/>
      <c r="U210" s="273"/>
      <c r="V210" s="273"/>
      <c r="W210" s="273"/>
      <c r="X210" s="19"/>
      <c r="Y210" s="19"/>
      <c r="Z210" s="19"/>
      <c r="AA210" s="19"/>
      <c r="AB210" s="19"/>
      <c r="AC210" s="19"/>
      <c r="AD210" s="19"/>
      <c r="AE210" s="113"/>
      <c r="AH210" s="53"/>
      <c r="AI210" s="53"/>
      <c r="AJ210" s="19"/>
      <c r="AK210" s="19"/>
      <c r="AL210" s="19"/>
      <c r="AM210" s="19"/>
      <c r="AN210" s="19"/>
      <c r="AO210" s="19"/>
      <c r="AP210" s="19"/>
      <c r="AQ210" s="45"/>
      <c r="AR210" s="45"/>
      <c r="AS210" s="45"/>
      <c r="AT210" s="45"/>
      <c r="AU210" s="45"/>
      <c r="AV210" s="19"/>
      <c r="AW210" s="19"/>
      <c r="AX210" s="19"/>
      <c r="AY210" s="19"/>
      <c r="AZ210" s="19"/>
      <c r="BA210" s="19"/>
      <c r="BB210" s="19"/>
      <c r="BC210" s="19"/>
      <c r="BD210" s="19"/>
      <c r="BE210" s="19"/>
      <c r="BF210" s="19"/>
      <c r="BG210" s="19"/>
      <c r="BH210" s="19"/>
      <c r="BI210" s="19"/>
      <c r="BJ210" s="19"/>
      <c r="BK210" s="19"/>
      <c r="BL210" s="19"/>
      <c r="BM210" s="19"/>
      <c r="BN210" s="19"/>
      <c r="BO210" s="19"/>
      <c r="BP210" s="19"/>
      <c r="BQ210" s="19"/>
      <c r="BR210" s="19"/>
      <c r="BS210" s="19"/>
      <c r="BT210" s="19"/>
      <c r="BU210" s="19"/>
      <c r="BV210" s="20"/>
      <c r="BW210" s="19"/>
      <c r="BX210" s="89"/>
      <c r="BY210" s="44"/>
      <c r="BZ210" s="19"/>
      <c r="CA210" s="19"/>
      <c r="CB210" s="19"/>
      <c r="CC210" s="19"/>
      <c r="CD210" s="19"/>
      <c r="CF210" s="19"/>
      <c r="CG210" s="19"/>
      <c r="CH210" s="273"/>
      <c r="CI210" s="74"/>
      <c r="CJ210" s="80"/>
      <c r="CK210" s="112"/>
      <c r="CL210" s="74"/>
      <c r="CM210" s="80"/>
      <c r="CO210" s="74"/>
      <c r="CP210"/>
      <c r="DA210" s="104"/>
      <c r="DB210"/>
      <c r="DF210" s="104"/>
      <c r="DG210"/>
      <c r="DK210" s="104"/>
      <c r="DL210"/>
      <c r="EF210" s="104"/>
      <c r="EG210"/>
      <c r="EK210" s="104"/>
      <c r="EL210"/>
      <c r="EP210" s="104"/>
      <c r="EQ210"/>
      <c r="FQ210" s="273"/>
      <c r="FZ210" s="304"/>
      <c r="GC210" s="273"/>
      <c r="GL210" s="305"/>
      <c r="GM210" s="304"/>
      <c r="GP210" s="304"/>
      <c r="GQ210" s="273"/>
      <c r="GZ210" s="304"/>
      <c r="HC210" s="273"/>
      <c r="HL210" s="305"/>
      <c r="HM210" s="304"/>
      <c r="HN210" s="147"/>
      <c r="HO210" s="147"/>
      <c r="HP210" s="273"/>
      <c r="HR210" s="304"/>
      <c r="HZ210" s="304"/>
      <c r="IC210" s="273"/>
      <c r="IL210" s="305"/>
      <c r="IM210" s="304"/>
      <c r="IP210" s="304"/>
      <c r="IQ210" s="273"/>
      <c r="IZ210" s="304"/>
      <c r="JC210" s="273"/>
      <c r="JL210" s="5"/>
      <c r="JQ210" s="117"/>
      <c r="JR210"/>
      <c r="JS210" s="271"/>
      <c r="KI210"/>
      <c r="KP210"/>
    </row>
    <row r="211" spans="1:302">
      <c r="A211">
        <v>186</v>
      </c>
      <c r="B211" s="19"/>
      <c r="C211" s="19"/>
      <c r="D211" s="273"/>
      <c r="E211" s="273"/>
      <c r="H211" s="19"/>
      <c r="I211" s="19"/>
      <c r="N211" s="19"/>
      <c r="O211" s="19"/>
      <c r="P211" s="19"/>
      <c r="Q211" s="19"/>
      <c r="R211" s="19"/>
      <c r="S211" s="19"/>
      <c r="T211" s="273"/>
      <c r="U211" s="273"/>
      <c r="V211" s="273"/>
      <c r="W211" s="273"/>
      <c r="X211" s="19"/>
      <c r="Y211" s="19"/>
      <c r="Z211" s="19"/>
      <c r="AA211" s="19"/>
      <c r="AB211" s="19"/>
      <c r="AC211" s="19"/>
      <c r="AD211" s="19"/>
      <c r="AE211" s="113"/>
      <c r="AH211" s="53"/>
      <c r="AI211" s="53"/>
      <c r="AJ211" s="19"/>
      <c r="AK211" s="19"/>
      <c r="AL211" s="19"/>
      <c r="AM211" s="19"/>
      <c r="AN211" s="19"/>
      <c r="AO211" s="19"/>
      <c r="AP211" s="19"/>
      <c r="AQ211" s="45"/>
      <c r="AR211" s="45"/>
      <c r="AS211" s="45"/>
      <c r="AT211" s="45"/>
      <c r="AU211" s="45"/>
      <c r="AV211" s="19"/>
      <c r="AW211" s="19"/>
      <c r="AX211" s="19"/>
      <c r="AY211" s="19"/>
      <c r="AZ211" s="19"/>
      <c r="BA211" s="19"/>
      <c r="BB211" s="19"/>
      <c r="BC211" s="19"/>
      <c r="BD211" s="19"/>
      <c r="BE211" s="19"/>
      <c r="BF211" s="19"/>
      <c r="BG211" s="19"/>
      <c r="BH211" s="19"/>
      <c r="BI211" s="19"/>
      <c r="BJ211" s="19"/>
      <c r="BK211" s="19"/>
      <c r="BL211" s="19"/>
      <c r="BM211" s="19"/>
      <c r="BN211" s="19"/>
      <c r="BO211" s="19"/>
      <c r="BP211" s="19"/>
      <c r="BQ211" s="19"/>
      <c r="BR211" s="19"/>
      <c r="BS211" s="19"/>
      <c r="BT211" s="19"/>
      <c r="BU211" s="19"/>
      <c r="BV211" s="20"/>
      <c r="BW211" s="19"/>
      <c r="BX211" s="89"/>
      <c r="BY211" s="44"/>
      <c r="BZ211" s="19"/>
      <c r="CA211" s="19"/>
      <c r="CB211" s="19"/>
      <c r="CC211" s="19"/>
      <c r="CD211" s="19"/>
      <c r="CF211" s="19"/>
      <c r="CG211" s="19"/>
      <c r="CH211" s="273"/>
      <c r="CI211" s="74"/>
      <c r="CJ211" s="80"/>
      <c r="CK211" s="112"/>
      <c r="CL211" s="74"/>
      <c r="CM211" s="80"/>
      <c r="CO211" s="74"/>
      <c r="CP211"/>
      <c r="DA211" s="104"/>
      <c r="DB211"/>
      <c r="DF211" s="104"/>
      <c r="DG211"/>
      <c r="DK211" s="104"/>
      <c r="DL211"/>
      <c r="EF211" s="104"/>
      <c r="EG211"/>
      <c r="EK211" s="104"/>
      <c r="EL211"/>
      <c r="EP211" s="104"/>
      <c r="EQ211"/>
      <c r="FQ211" s="273"/>
      <c r="FZ211" s="304"/>
      <c r="GC211" s="273"/>
      <c r="GL211" s="305"/>
      <c r="GM211" s="304"/>
      <c r="GP211" s="304"/>
      <c r="GQ211" s="273"/>
      <c r="GZ211" s="304"/>
      <c r="HC211" s="273"/>
      <c r="HL211" s="305"/>
      <c r="HM211" s="304"/>
      <c r="HN211" s="147"/>
      <c r="HO211" s="147"/>
      <c r="HP211" s="273"/>
      <c r="HR211" s="304"/>
      <c r="HZ211" s="304"/>
      <c r="IC211" s="273"/>
      <c r="IL211" s="305"/>
      <c r="IM211" s="304"/>
      <c r="IP211" s="304"/>
      <c r="IQ211" s="273"/>
      <c r="IZ211" s="304"/>
      <c r="JC211" s="273"/>
      <c r="JL211" s="5"/>
      <c r="JQ211" s="117"/>
      <c r="JR211"/>
      <c r="JS211" s="271"/>
      <c r="KI211"/>
      <c r="KP211"/>
    </row>
    <row r="212" spans="1:302">
      <c r="A212">
        <v>187</v>
      </c>
      <c r="B212" s="19"/>
      <c r="C212" s="19"/>
      <c r="D212" s="273"/>
      <c r="E212" s="273"/>
      <c r="H212" s="19"/>
      <c r="I212" s="19"/>
      <c r="N212" s="19"/>
      <c r="O212" s="19"/>
      <c r="P212" s="19"/>
      <c r="Q212" s="19"/>
      <c r="R212" s="19"/>
      <c r="S212" s="19"/>
      <c r="T212" s="273"/>
      <c r="U212" s="273"/>
      <c r="V212" s="273"/>
      <c r="W212" s="273"/>
      <c r="X212" s="19"/>
      <c r="Y212" s="19"/>
      <c r="Z212" s="19"/>
      <c r="AA212" s="19"/>
      <c r="AB212" s="19"/>
      <c r="AC212" s="19"/>
      <c r="AD212" s="19"/>
      <c r="AE212" s="113"/>
      <c r="AH212" s="53"/>
      <c r="AI212" s="53"/>
      <c r="AJ212" s="19"/>
      <c r="AK212" s="19"/>
      <c r="AL212" s="19"/>
      <c r="AM212" s="19"/>
      <c r="AN212" s="19"/>
      <c r="AO212" s="19"/>
      <c r="AP212" s="19"/>
      <c r="AQ212" s="45"/>
      <c r="AR212" s="45"/>
      <c r="AS212" s="45"/>
      <c r="AT212" s="45"/>
      <c r="AU212" s="45"/>
      <c r="AV212" s="19"/>
      <c r="AW212" s="19"/>
      <c r="AX212" s="19"/>
      <c r="AY212" s="19"/>
      <c r="AZ212" s="19"/>
      <c r="BA212" s="19"/>
      <c r="BB212" s="19"/>
      <c r="BC212" s="19"/>
      <c r="BD212" s="19"/>
      <c r="BE212" s="19"/>
      <c r="BF212" s="19"/>
      <c r="BG212" s="19"/>
      <c r="BH212" s="19"/>
      <c r="BI212" s="19"/>
      <c r="BJ212" s="19"/>
      <c r="BK212" s="19"/>
      <c r="BL212" s="19"/>
      <c r="BM212" s="19"/>
      <c r="BN212" s="19"/>
      <c r="BO212" s="19"/>
      <c r="BP212" s="19"/>
      <c r="BQ212" s="19"/>
      <c r="BR212" s="19"/>
      <c r="BS212" s="19"/>
      <c r="BT212" s="19"/>
      <c r="BU212" s="19"/>
      <c r="BV212" s="20"/>
      <c r="BW212" s="19"/>
      <c r="BX212" s="89"/>
      <c r="BY212" s="44"/>
      <c r="BZ212" s="19"/>
      <c r="CA212" s="19"/>
      <c r="CB212" s="19"/>
      <c r="CC212" s="19"/>
      <c r="CD212" s="19"/>
      <c r="CF212" s="19"/>
      <c r="CG212" s="19"/>
      <c r="CH212" s="273"/>
      <c r="CI212" s="74"/>
      <c r="CJ212" s="80"/>
      <c r="CK212" s="112"/>
      <c r="CL212" s="74"/>
      <c r="CM212" s="80"/>
      <c r="CO212" s="74"/>
      <c r="CP212"/>
      <c r="DA212" s="104"/>
      <c r="DB212"/>
      <c r="DF212" s="104"/>
      <c r="DG212"/>
      <c r="DK212" s="104"/>
      <c r="DL212"/>
      <c r="EF212" s="104"/>
      <c r="EG212"/>
      <c r="EK212" s="104"/>
      <c r="EL212"/>
      <c r="EP212" s="104"/>
      <c r="EQ212"/>
      <c r="FQ212" s="273"/>
      <c r="FZ212" s="304"/>
      <c r="GC212" s="273"/>
      <c r="GL212" s="305"/>
      <c r="GM212" s="304"/>
      <c r="GP212" s="304"/>
      <c r="GQ212" s="273"/>
      <c r="GZ212" s="304"/>
      <c r="HC212" s="273"/>
      <c r="HL212" s="305"/>
      <c r="HM212" s="304"/>
      <c r="HN212" s="147"/>
      <c r="HO212" s="147"/>
      <c r="HP212" s="273"/>
      <c r="HR212" s="304"/>
      <c r="HZ212" s="304"/>
      <c r="IC212" s="273"/>
      <c r="IL212" s="305"/>
      <c r="IM212" s="304"/>
      <c r="IP212" s="304"/>
      <c r="IQ212" s="273"/>
      <c r="IZ212" s="304"/>
      <c r="JC212" s="273"/>
      <c r="JL212" s="5"/>
      <c r="JQ212" s="117"/>
      <c r="JR212"/>
      <c r="JS212" s="271"/>
      <c r="KI212"/>
      <c r="KP212"/>
    </row>
    <row r="213" spans="1:302">
      <c r="A213">
        <v>188</v>
      </c>
      <c r="B213" s="19"/>
      <c r="C213" s="19"/>
      <c r="D213" s="273"/>
      <c r="E213" s="273"/>
      <c r="H213" s="19"/>
      <c r="I213" s="19"/>
      <c r="N213" s="19"/>
      <c r="O213" s="19"/>
      <c r="P213" s="19"/>
      <c r="Q213" s="19"/>
      <c r="R213" s="19"/>
      <c r="S213" s="19"/>
      <c r="T213" s="273"/>
      <c r="U213" s="273"/>
      <c r="V213" s="273"/>
      <c r="W213" s="273"/>
      <c r="X213" s="19"/>
      <c r="Y213" s="19"/>
      <c r="Z213" s="19"/>
      <c r="AA213" s="19"/>
      <c r="AB213" s="19"/>
      <c r="AC213" s="19"/>
      <c r="AD213" s="19"/>
      <c r="AE213" s="113"/>
      <c r="AH213" s="53"/>
      <c r="AI213" s="53"/>
      <c r="AJ213" s="19"/>
      <c r="AK213" s="19"/>
      <c r="AL213" s="19"/>
      <c r="AM213" s="19"/>
      <c r="AN213" s="19"/>
      <c r="AO213" s="19"/>
      <c r="AP213" s="19"/>
      <c r="AQ213" s="45"/>
      <c r="AR213" s="45"/>
      <c r="AS213" s="45"/>
      <c r="AT213" s="45"/>
      <c r="AU213" s="45"/>
      <c r="AV213" s="19"/>
      <c r="AW213" s="19"/>
      <c r="AX213" s="19"/>
      <c r="AY213" s="19"/>
      <c r="AZ213" s="19"/>
      <c r="BA213" s="19"/>
      <c r="BB213" s="19"/>
      <c r="BC213" s="19"/>
      <c r="BD213" s="19"/>
      <c r="BE213" s="19"/>
      <c r="BF213" s="19"/>
      <c r="BG213" s="19"/>
      <c r="BH213" s="19"/>
      <c r="BI213" s="19"/>
      <c r="BJ213" s="19"/>
      <c r="BK213" s="19"/>
      <c r="BL213" s="19"/>
      <c r="BM213" s="19"/>
      <c r="BN213" s="19"/>
      <c r="BO213" s="19"/>
      <c r="BP213" s="19"/>
      <c r="BQ213" s="19"/>
      <c r="BR213" s="19"/>
      <c r="BS213" s="19"/>
      <c r="BT213" s="19"/>
      <c r="BU213" s="19"/>
      <c r="BV213" s="20"/>
      <c r="BW213" s="19"/>
      <c r="BX213" s="89"/>
      <c r="BY213" s="44"/>
      <c r="BZ213" s="19"/>
      <c r="CA213" s="19"/>
      <c r="CB213" s="19"/>
      <c r="CC213" s="19"/>
      <c r="CD213" s="19"/>
      <c r="CF213" s="19"/>
      <c r="CG213" s="19"/>
      <c r="CH213" s="273"/>
      <c r="CI213" s="74"/>
      <c r="CJ213" s="80"/>
      <c r="CK213" s="112"/>
      <c r="CL213" s="74"/>
      <c r="CM213" s="80"/>
      <c r="CO213" s="74"/>
      <c r="CP213"/>
      <c r="DA213" s="104"/>
      <c r="DB213"/>
      <c r="DF213" s="104"/>
      <c r="DG213"/>
      <c r="DK213" s="104"/>
      <c r="DL213"/>
      <c r="EF213" s="104"/>
      <c r="EG213"/>
      <c r="EK213" s="104"/>
      <c r="EL213"/>
      <c r="EP213" s="104"/>
      <c r="EQ213"/>
      <c r="FQ213" s="273"/>
      <c r="FZ213" s="304"/>
      <c r="GC213" s="273"/>
      <c r="GL213" s="305"/>
      <c r="GM213" s="304"/>
      <c r="GP213" s="304"/>
      <c r="GQ213" s="273"/>
      <c r="GZ213" s="304"/>
      <c r="HC213" s="273"/>
      <c r="HL213" s="305"/>
      <c r="HM213" s="304"/>
      <c r="HN213" s="147"/>
      <c r="HO213" s="147"/>
      <c r="HP213" s="273"/>
      <c r="HR213" s="304"/>
      <c r="HZ213" s="304"/>
      <c r="IC213" s="273"/>
      <c r="IL213" s="305"/>
      <c r="IM213" s="304"/>
      <c r="IP213" s="304"/>
      <c r="IQ213" s="273"/>
      <c r="IZ213" s="304"/>
      <c r="JC213" s="273"/>
      <c r="JL213" s="5"/>
      <c r="JQ213" s="117"/>
      <c r="JR213"/>
      <c r="JS213" s="271"/>
      <c r="KI213"/>
      <c r="KP213"/>
    </row>
    <row r="214" spans="1:302">
      <c r="A214">
        <v>189</v>
      </c>
      <c r="B214" s="19"/>
      <c r="C214" s="19"/>
      <c r="D214" s="273"/>
      <c r="E214" s="273"/>
      <c r="H214" s="19"/>
      <c r="I214" s="19"/>
      <c r="N214" s="19"/>
      <c r="O214" s="19"/>
      <c r="P214" s="19"/>
      <c r="Q214" s="19"/>
      <c r="R214" s="19"/>
      <c r="S214" s="19"/>
      <c r="T214" s="273"/>
      <c r="U214" s="273"/>
      <c r="V214" s="273"/>
      <c r="W214" s="273"/>
      <c r="X214" s="19"/>
      <c r="Y214" s="19"/>
      <c r="Z214" s="19"/>
      <c r="AA214" s="19"/>
      <c r="AB214" s="19"/>
      <c r="AC214" s="19"/>
      <c r="AD214" s="19"/>
      <c r="AE214" s="113"/>
      <c r="AH214" s="53"/>
      <c r="AI214" s="53"/>
      <c r="AJ214" s="19"/>
      <c r="AK214" s="19"/>
      <c r="AL214" s="19"/>
      <c r="AM214" s="19"/>
      <c r="AN214" s="19"/>
      <c r="AO214" s="19"/>
      <c r="AP214" s="19"/>
      <c r="AQ214" s="45"/>
      <c r="AR214" s="45"/>
      <c r="AS214" s="45"/>
      <c r="AT214" s="45"/>
      <c r="AU214" s="45"/>
      <c r="AV214" s="19"/>
      <c r="AW214" s="19"/>
      <c r="AX214" s="19"/>
      <c r="AY214" s="19"/>
      <c r="AZ214" s="19"/>
      <c r="BA214" s="19"/>
      <c r="BB214" s="19"/>
      <c r="BC214" s="19"/>
      <c r="BD214" s="19"/>
      <c r="BE214" s="19"/>
      <c r="BF214" s="19"/>
      <c r="BG214" s="19"/>
      <c r="BH214" s="19"/>
      <c r="BI214" s="19"/>
      <c r="BJ214" s="19"/>
      <c r="BK214" s="19"/>
      <c r="BL214" s="19"/>
      <c r="BM214" s="19"/>
      <c r="BN214" s="19"/>
      <c r="BO214" s="19"/>
      <c r="BP214" s="19"/>
      <c r="BQ214" s="19"/>
      <c r="BR214" s="19"/>
      <c r="BS214" s="19"/>
      <c r="BT214" s="19"/>
      <c r="BU214" s="19"/>
      <c r="BV214" s="20"/>
      <c r="BW214" s="19"/>
      <c r="BX214" s="89"/>
      <c r="BY214" s="44"/>
      <c r="BZ214" s="19"/>
      <c r="CA214" s="19"/>
      <c r="CB214" s="19"/>
      <c r="CC214" s="19"/>
      <c r="CD214" s="19"/>
      <c r="CF214" s="19"/>
      <c r="CG214" s="19"/>
      <c r="CH214" s="273"/>
      <c r="CI214" s="74"/>
      <c r="CJ214" s="80"/>
      <c r="CK214" s="112"/>
      <c r="CL214" s="74"/>
      <c r="CM214" s="80"/>
      <c r="CO214" s="74"/>
      <c r="CP214"/>
      <c r="DA214" s="104"/>
      <c r="DB214"/>
      <c r="DF214" s="104"/>
      <c r="DG214"/>
      <c r="DK214" s="104"/>
      <c r="DL214"/>
      <c r="EF214" s="104"/>
      <c r="EG214"/>
      <c r="EK214" s="104"/>
      <c r="EL214"/>
      <c r="EP214" s="104"/>
      <c r="EQ214"/>
      <c r="FQ214" s="273"/>
      <c r="FZ214" s="304"/>
      <c r="GC214" s="273"/>
      <c r="GL214" s="305"/>
      <c r="GM214" s="304"/>
      <c r="GP214" s="304"/>
      <c r="GQ214" s="273"/>
      <c r="GZ214" s="304"/>
      <c r="HC214" s="273"/>
      <c r="HL214" s="305"/>
      <c r="HM214" s="304"/>
      <c r="HN214" s="147"/>
      <c r="HO214" s="147"/>
      <c r="HP214" s="273"/>
      <c r="HR214" s="304"/>
      <c r="HZ214" s="304"/>
      <c r="IC214" s="273"/>
      <c r="IL214" s="305"/>
      <c r="IM214" s="304"/>
      <c r="IP214" s="304"/>
      <c r="IQ214" s="273"/>
      <c r="IZ214" s="304"/>
      <c r="JC214" s="273"/>
      <c r="JL214" s="5"/>
      <c r="JQ214" s="117"/>
      <c r="JR214"/>
      <c r="JS214" s="271"/>
      <c r="KI214"/>
      <c r="KP214"/>
    </row>
    <row r="215" spans="1:302">
      <c r="A215">
        <v>190</v>
      </c>
      <c r="B215" s="19"/>
      <c r="C215" s="19"/>
      <c r="D215" s="273"/>
      <c r="E215" s="273"/>
      <c r="H215" s="19"/>
      <c r="I215" s="19"/>
      <c r="N215" s="19"/>
      <c r="O215" s="19"/>
      <c r="P215" s="19"/>
      <c r="Q215" s="19"/>
      <c r="R215" s="19"/>
      <c r="S215" s="19"/>
      <c r="T215" s="273"/>
      <c r="U215" s="273"/>
      <c r="V215" s="273"/>
      <c r="W215" s="273"/>
      <c r="X215" s="19"/>
      <c r="Y215" s="19"/>
      <c r="Z215" s="19"/>
      <c r="AA215" s="19"/>
      <c r="AB215" s="19"/>
      <c r="AC215" s="19"/>
      <c r="AD215" s="19"/>
      <c r="AE215" s="113"/>
      <c r="AH215" s="53"/>
      <c r="AI215" s="53"/>
      <c r="AJ215" s="19"/>
      <c r="AK215" s="19"/>
      <c r="AL215" s="19"/>
      <c r="AM215" s="19"/>
      <c r="AN215" s="19"/>
      <c r="AO215" s="19"/>
      <c r="AP215" s="19"/>
      <c r="AQ215" s="45"/>
      <c r="AR215" s="45"/>
      <c r="AS215" s="45"/>
      <c r="AT215" s="45"/>
      <c r="AU215" s="45"/>
      <c r="AV215" s="19"/>
      <c r="AW215" s="19"/>
      <c r="AX215" s="19"/>
      <c r="AY215" s="19"/>
      <c r="AZ215" s="19"/>
      <c r="BA215" s="19"/>
      <c r="BB215" s="19"/>
      <c r="BC215" s="19"/>
      <c r="BD215" s="19"/>
      <c r="BE215" s="19"/>
      <c r="BF215" s="19"/>
      <c r="BG215" s="19"/>
      <c r="BH215" s="19"/>
      <c r="BI215" s="19"/>
      <c r="BJ215" s="19"/>
      <c r="BK215" s="19"/>
      <c r="BL215" s="19"/>
      <c r="BM215" s="19"/>
      <c r="BN215" s="19"/>
      <c r="BO215" s="19"/>
      <c r="BP215" s="19"/>
      <c r="BQ215" s="19"/>
      <c r="BR215" s="19"/>
      <c r="BS215" s="19"/>
      <c r="BT215" s="19"/>
      <c r="BU215" s="19"/>
      <c r="BV215" s="20"/>
      <c r="BW215" s="19"/>
      <c r="BX215" s="89"/>
      <c r="BY215" s="44"/>
      <c r="BZ215" s="19"/>
      <c r="CA215" s="19"/>
      <c r="CB215" s="19"/>
      <c r="CC215" s="19"/>
      <c r="CD215" s="19"/>
      <c r="CF215" s="19"/>
      <c r="CG215" s="19"/>
      <c r="CH215" s="273"/>
      <c r="CI215" s="74"/>
      <c r="CJ215" s="80"/>
      <c r="CK215" s="112"/>
      <c r="CL215" s="74"/>
      <c r="CM215" s="80"/>
      <c r="CO215" s="74"/>
      <c r="CP215"/>
      <c r="DA215" s="104"/>
      <c r="DB215"/>
      <c r="DF215" s="104"/>
      <c r="DG215"/>
      <c r="DK215" s="104"/>
      <c r="DL215"/>
      <c r="EF215" s="104"/>
      <c r="EG215"/>
      <c r="EK215" s="104"/>
      <c r="EL215"/>
      <c r="EP215" s="104"/>
      <c r="EQ215"/>
      <c r="FQ215" s="273"/>
      <c r="FZ215" s="304"/>
      <c r="GC215" s="273"/>
      <c r="GL215" s="305"/>
      <c r="GM215" s="304"/>
      <c r="GP215" s="304"/>
      <c r="GQ215" s="273"/>
      <c r="GZ215" s="304"/>
      <c r="HC215" s="273"/>
      <c r="HL215" s="305"/>
      <c r="HM215" s="304"/>
      <c r="HN215" s="147"/>
      <c r="HO215" s="147"/>
      <c r="HP215" s="273"/>
      <c r="HR215" s="304"/>
      <c r="HZ215" s="304"/>
      <c r="IC215" s="273"/>
      <c r="IL215" s="305"/>
      <c r="IM215" s="304"/>
      <c r="IP215" s="304"/>
      <c r="IQ215" s="273"/>
      <c r="IZ215" s="304"/>
      <c r="JC215" s="273"/>
      <c r="JL215" s="5"/>
      <c r="JQ215" s="117"/>
      <c r="JR215"/>
      <c r="JS215" s="271"/>
      <c r="KI215"/>
      <c r="KP215"/>
    </row>
    <row r="216" spans="1:302">
      <c r="A216">
        <v>191</v>
      </c>
      <c r="B216" s="19"/>
      <c r="C216" s="19"/>
      <c r="D216" s="273"/>
      <c r="E216" s="273"/>
      <c r="H216" s="19"/>
      <c r="I216" s="19"/>
      <c r="N216" s="19"/>
      <c r="O216" s="19"/>
      <c r="P216" s="19"/>
      <c r="Q216" s="19"/>
      <c r="R216" s="19"/>
      <c r="S216" s="19"/>
      <c r="T216" s="273"/>
      <c r="U216" s="273"/>
      <c r="V216" s="273"/>
      <c r="W216" s="273"/>
      <c r="X216" s="19"/>
      <c r="Y216" s="19"/>
      <c r="Z216" s="19"/>
      <c r="AA216" s="19"/>
      <c r="AB216" s="19"/>
      <c r="AC216" s="19"/>
      <c r="AD216" s="19"/>
      <c r="AE216" s="113"/>
      <c r="AH216" s="53"/>
      <c r="AI216" s="53"/>
      <c r="AJ216" s="19"/>
      <c r="AK216" s="19"/>
      <c r="AL216" s="19"/>
      <c r="AM216" s="19"/>
      <c r="AN216" s="19"/>
      <c r="AO216" s="19"/>
      <c r="AP216" s="19"/>
      <c r="AQ216" s="45"/>
      <c r="AR216" s="45"/>
      <c r="AS216" s="45"/>
      <c r="AT216" s="45"/>
      <c r="AU216" s="45"/>
      <c r="AV216" s="19"/>
      <c r="AW216" s="19"/>
      <c r="AX216" s="19"/>
      <c r="AY216" s="19"/>
      <c r="AZ216" s="19"/>
      <c r="BA216" s="19"/>
      <c r="BB216" s="19"/>
      <c r="BC216" s="19"/>
      <c r="BD216" s="19"/>
      <c r="BE216" s="19"/>
      <c r="BF216" s="19"/>
      <c r="BG216" s="19"/>
      <c r="BH216" s="19"/>
      <c r="BI216" s="19"/>
      <c r="BJ216" s="19"/>
      <c r="BK216" s="19"/>
      <c r="BL216" s="19"/>
      <c r="BM216" s="19"/>
      <c r="BN216" s="19"/>
      <c r="BO216" s="19"/>
      <c r="BP216" s="19"/>
      <c r="BQ216" s="19"/>
      <c r="BR216" s="19"/>
      <c r="BS216" s="19"/>
      <c r="BT216" s="19"/>
      <c r="BU216" s="19"/>
      <c r="BV216" s="20"/>
      <c r="BW216" s="19"/>
      <c r="BX216" s="89"/>
      <c r="BY216" s="44"/>
      <c r="BZ216" s="19"/>
      <c r="CA216" s="19"/>
      <c r="CB216" s="19"/>
      <c r="CC216" s="19"/>
      <c r="CD216" s="19"/>
      <c r="CF216" s="19"/>
      <c r="CG216" s="19"/>
      <c r="CH216" s="273"/>
      <c r="CI216" s="74"/>
      <c r="CJ216" s="80"/>
      <c r="CK216" s="112"/>
      <c r="CL216" s="74"/>
      <c r="CM216" s="80"/>
      <c r="CO216" s="74"/>
      <c r="CP216"/>
      <c r="DA216" s="104"/>
      <c r="DB216"/>
      <c r="DF216" s="104"/>
      <c r="DG216"/>
      <c r="DK216" s="104"/>
      <c r="DL216"/>
      <c r="EF216" s="104"/>
      <c r="EG216"/>
      <c r="EK216" s="104"/>
      <c r="EL216"/>
      <c r="EP216" s="104"/>
      <c r="EQ216"/>
      <c r="FQ216" s="273"/>
      <c r="FZ216" s="304"/>
      <c r="GC216" s="273"/>
      <c r="GL216" s="305"/>
      <c r="GM216" s="304"/>
      <c r="GP216" s="304"/>
      <c r="GQ216" s="273"/>
      <c r="GZ216" s="304"/>
      <c r="HC216" s="273"/>
      <c r="HL216" s="305"/>
      <c r="HM216" s="304"/>
      <c r="HN216" s="147"/>
      <c r="HO216" s="147"/>
      <c r="HP216" s="273"/>
      <c r="HR216" s="304"/>
      <c r="HZ216" s="304"/>
      <c r="IC216" s="273"/>
      <c r="IL216" s="305"/>
      <c r="IM216" s="304"/>
      <c r="IP216" s="304"/>
      <c r="IQ216" s="273"/>
      <c r="IZ216" s="304"/>
      <c r="JC216" s="273"/>
      <c r="JL216" s="5"/>
      <c r="JQ216" s="117"/>
      <c r="JR216"/>
      <c r="JS216" s="271"/>
      <c r="KI216"/>
      <c r="KP216"/>
    </row>
    <row r="217" spans="1:302">
      <c r="A217">
        <v>192</v>
      </c>
      <c r="B217" s="19"/>
      <c r="C217" s="19"/>
      <c r="D217" s="273"/>
      <c r="E217" s="273"/>
      <c r="H217" s="19"/>
      <c r="I217" s="19"/>
      <c r="N217" s="19"/>
      <c r="O217" s="19"/>
      <c r="P217" s="19"/>
      <c r="Q217" s="19"/>
      <c r="R217" s="19"/>
      <c r="S217" s="19"/>
      <c r="T217" s="273"/>
      <c r="U217" s="273"/>
      <c r="V217" s="273"/>
      <c r="W217" s="273"/>
      <c r="X217" s="19"/>
      <c r="Y217" s="19"/>
      <c r="Z217" s="19"/>
      <c r="AA217" s="19"/>
      <c r="AB217" s="19"/>
      <c r="AC217" s="19"/>
      <c r="AD217" s="19"/>
      <c r="AE217" s="113"/>
      <c r="AH217" s="53"/>
      <c r="AI217" s="53"/>
      <c r="AJ217" s="19"/>
      <c r="AK217" s="19"/>
      <c r="AL217" s="19"/>
      <c r="AM217" s="19"/>
      <c r="AN217" s="19"/>
      <c r="AO217" s="19"/>
      <c r="AP217" s="19"/>
      <c r="AQ217" s="45"/>
      <c r="AR217" s="45"/>
      <c r="AS217" s="45"/>
      <c r="AT217" s="45"/>
      <c r="AU217" s="45"/>
      <c r="AV217" s="19"/>
      <c r="AW217" s="19"/>
      <c r="AX217" s="19"/>
      <c r="AY217" s="19"/>
      <c r="AZ217" s="19"/>
      <c r="BA217" s="19"/>
      <c r="BB217" s="19"/>
      <c r="BC217" s="19"/>
      <c r="BD217" s="19"/>
      <c r="BE217" s="19"/>
      <c r="BF217" s="19"/>
      <c r="BG217" s="19"/>
      <c r="BH217" s="19"/>
      <c r="BI217" s="19"/>
      <c r="BJ217" s="19"/>
      <c r="BK217" s="19"/>
      <c r="BL217" s="19"/>
      <c r="BM217" s="19"/>
      <c r="BN217" s="19"/>
      <c r="BO217" s="19"/>
      <c r="BP217" s="19"/>
      <c r="BQ217" s="19"/>
      <c r="BR217" s="19"/>
      <c r="BS217" s="19"/>
      <c r="BT217" s="19"/>
      <c r="BU217" s="19"/>
      <c r="BV217" s="20"/>
      <c r="BW217" s="19"/>
      <c r="BX217" s="89"/>
      <c r="BY217" s="44"/>
      <c r="BZ217" s="19"/>
      <c r="CA217" s="19"/>
      <c r="CB217" s="19"/>
      <c r="CC217" s="19"/>
      <c r="CD217" s="19"/>
      <c r="CF217" s="19"/>
      <c r="CG217" s="19"/>
      <c r="CH217" s="273"/>
      <c r="CI217" s="74"/>
      <c r="CJ217" s="80"/>
      <c r="CK217" s="112"/>
      <c r="CL217" s="74"/>
      <c r="CM217" s="80"/>
      <c r="CO217" s="74"/>
      <c r="CP217"/>
      <c r="DA217" s="104"/>
      <c r="DB217"/>
      <c r="DF217" s="104"/>
      <c r="DG217"/>
      <c r="DK217" s="104"/>
      <c r="DL217"/>
      <c r="EF217" s="104"/>
      <c r="EG217"/>
      <c r="EK217" s="104"/>
      <c r="EL217"/>
      <c r="EP217" s="104"/>
      <c r="EQ217"/>
      <c r="FQ217" s="273"/>
      <c r="FZ217" s="304"/>
      <c r="GC217" s="273"/>
      <c r="GL217" s="305"/>
      <c r="GM217" s="304"/>
      <c r="GP217" s="304"/>
      <c r="GQ217" s="273"/>
      <c r="GZ217" s="304"/>
      <c r="HC217" s="273"/>
      <c r="HL217" s="305"/>
      <c r="HM217" s="304"/>
      <c r="HN217" s="147"/>
      <c r="HO217" s="147"/>
      <c r="HP217" s="273"/>
      <c r="HR217" s="304"/>
      <c r="HZ217" s="304"/>
      <c r="IC217" s="273"/>
      <c r="IL217" s="305"/>
      <c r="IM217" s="304"/>
      <c r="IP217" s="304"/>
      <c r="IQ217" s="273"/>
      <c r="IZ217" s="304"/>
      <c r="JC217" s="273"/>
      <c r="JL217" s="5"/>
      <c r="JQ217" s="117"/>
      <c r="JR217"/>
      <c r="JS217" s="271"/>
      <c r="KI217"/>
      <c r="KP217"/>
    </row>
    <row r="218" spans="1:302">
      <c r="A218">
        <v>193</v>
      </c>
      <c r="B218" s="19"/>
      <c r="C218" s="19"/>
      <c r="D218" s="273"/>
      <c r="E218" s="273"/>
      <c r="H218" s="19"/>
      <c r="I218" s="19"/>
      <c r="N218" s="19"/>
      <c r="O218" s="19"/>
      <c r="P218" s="19"/>
      <c r="Q218" s="19"/>
      <c r="R218" s="19"/>
      <c r="S218" s="19"/>
      <c r="T218" s="273"/>
      <c r="U218" s="273"/>
      <c r="V218" s="273"/>
      <c r="W218" s="273"/>
      <c r="X218" s="19"/>
      <c r="Y218" s="19"/>
      <c r="Z218" s="19"/>
      <c r="AA218" s="19"/>
      <c r="AB218" s="19"/>
      <c r="AC218" s="19"/>
      <c r="AD218" s="19"/>
      <c r="AE218" s="113"/>
      <c r="AH218" s="53"/>
      <c r="AI218" s="53"/>
      <c r="AJ218" s="19"/>
      <c r="AK218" s="19"/>
      <c r="AL218" s="19"/>
      <c r="AM218" s="19"/>
      <c r="AN218" s="19"/>
      <c r="AO218" s="19"/>
      <c r="AP218" s="19"/>
      <c r="AQ218" s="45"/>
      <c r="AR218" s="45"/>
      <c r="AS218" s="45"/>
      <c r="AT218" s="45"/>
      <c r="AU218" s="45"/>
      <c r="AV218" s="19"/>
      <c r="AW218" s="19"/>
      <c r="AX218" s="19"/>
      <c r="AY218" s="19"/>
      <c r="AZ218" s="19"/>
      <c r="BA218" s="19"/>
      <c r="BB218" s="19"/>
      <c r="BC218" s="19"/>
      <c r="BD218" s="19"/>
      <c r="BE218" s="19"/>
      <c r="BF218" s="19"/>
      <c r="BG218" s="19"/>
      <c r="BH218" s="19"/>
      <c r="BI218" s="19"/>
      <c r="BJ218" s="19"/>
      <c r="BK218" s="19"/>
      <c r="BL218" s="19"/>
      <c r="BM218" s="19"/>
      <c r="BN218" s="19"/>
      <c r="BO218" s="19"/>
      <c r="BP218" s="19"/>
      <c r="BQ218" s="19"/>
      <c r="BR218" s="19"/>
      <c r="BS218" s="19"/>
      <c r="BT218" s="19"/>
      <c r="BU218" s="19"/>
      <c r="BV218" s="20"/>
      <c r="BW218" s="19"/>
      <c r="BX218" s="89"/>
      <c r="BY218" s="44"/>
      <c r="BZ218" s="19"/>
      <c r="CA218" s="19"/>
      <c r="CB218" s="19"/>
      <c r="CC218" s="19"/>
      <c r="CD218" s="19"/>
      <c r="CF218" s="19"/>
      <c r="CG218" s="19"/>
      <c r="CH218" s="273"/>
      <c r="CI218" s="74"/>
      <c r="CJ218" s="80"/>
      <c r="CK218" s="112"/>
      <c r="CL218" s="74"/>
      <c r="CM218" s="80"/>
      <c r="CO218" s="74"/>
      <c r="CP218"/>
      <c r="DA218" s="104"/>
      <c r="DB218"/>
      <c r="DF218" s="104"/>
      <c r="DG218"/>
      <c r="DK218" s="104"/>
      <c r="DL218"/>
      <c r="EF218" s="104"/>
      <c r="EG218"/>
      <c r="EK218" s="104"/>
      <c r="EL218"/>
      <c r="EP218" s="104"/>
      <c r="EQ218"/>
      <c r="FQ218" s="273"/>
      <c r="FZ218" s="304"/>
      <c r="GC218" s="273"/>
      <c r="GL218" s="305"/>
      <c r="GM218" s="304"/>
      <c r="GP218" s="304"/>
      <c r="GQ218" s="273"/>
      <c r="GZ218" s="304"/>
      <c r="HC218" s="273"/>
      <c r="HL218" s="305"/>
      <c r="HM218" s="304"/>
      <c r="HN218" s="147"/>
      <c r="HO218" s="147"/>
      <c r="HP218" s="273"/>
      <c r="HR218" s="304"/>
      <c r="HZ218" s="304"/>
      <c r="IC218" s="273"/>
      <c r="IL218" s="305"/>
      <c r="IM218" s="304"/>
      <c r="IP218" s="304"/>
      <c r="IQ218" s="273"/>
      <c r="IZ218" s="304"/>
      <c r="JC218" s="273"/>
      <c r="JL218" s="5"/>
      <c r="JQ218" s="117"/>
      <c r="JR218"/>
      <c r="JS218" s="271"/>
      <c r="KI218"/>
      <c r="KP218"/>
    </row>
    <row r="219" spans="1:302">
      <c r="A219">
        <v>194</v>
      </c>
      <c r="B219" s="19"/>
      <c r="C219" s="19"/>
      <c r="D219" s="273"/>
      <c r="E219" s="273"/>
      <c r="H219" s="19"/>
      <c r="I219" s="19"/>
      <c r="N219" s="19"/>
      <c r="O219" s="19"/>
      <c r="P219" s="19"/>
      <c r="Q219" s="19"/>
      <c r="R219" s="19"/>
      <c r="S219" s="19"/>
      <c r="T219" s="273"/>
      <c r="U219" s="273"/>
      <c r="V219" s="273"/>
      <c r="W219" s="273"/>
      <c r="X219" s="19"/>
      <c r="Y219" s="19"/>
      <c r="Z219" s="19"/>
      <c r="AA219" s="19"/>
      <c r="AB219" s="19"/>
      <c r="AC219" s="19"/>
      <c r="AD219" s="19"/>
      <c r="AE219" s="113"/>
      <c r="AH219" s="53"/>
      <c r="AI219" s="53"/>
      <c r="AJ219" s="19"/>
      <c r="AK219" s="19"/>
      <c r="AL219" s="19"/>
      <c r="AM219" s="19"/>
      <c r="AN219" s="19"/>
      <c r="AO219" s="19"/>
      <c r="AP219" s="19"/>
      <c r="AQ219" s="45"/>
      <c r="AR219" s="45"/>
      <c r="AS219" s="45"/>
      <c r="AT219" s="45"/>
      <c r="AU219" s="45"/>
      <c r="AV219" s="19"/>
      <c r="AW219" s="19"/>
      <c r="AX219" s="19"/>
      <c r="AY219" s="19"/>
      <c r="AZ219" s="19"/>
      <c r="BA219" s="19"/>
      <c r="BB219" s="19"/>
      <c r="BC219" s="19"/>
      <c r="BD219" s="19"/>
      <c r="BE219" s="19"/>
      <c r="BF219" s="19"/>
      <c r="BG219" s="19"/>
      <c r="BH219" s="19"/>
      <c r="BI219" s="19"/>
      <c r="BJ219" s="19"/>
      <c r="BK219" s="19"/>
      <c r="BL219" s="19"/>
      <c r="BM219" s="19"/>
      <c r="BN219" s="19"/>
      <c r="BO219" s="19"/>
      <c r="BP219" s="19"/>
      <c r="BQ219" s="19"/>
      <c r="BR219" s="19"/>
      <c r="BS219" s="19"/>
      <c r="BT219" s="19"/>
      <c r="BU219" s="19"/>
      <c r="BV219" s="20"/>
      <c r="BW219" s="19"/>
      <c r="BX219" s="89"/>
      <c r="BY219" s="44"/>
      <c r="BZ219" s="19"/>
      <c r="CA219" s="19"/>
      <c r="CB219" s="19"/>
      <c r="CC219" s="19"/>
      <c r="CD219" s="19"/>
      <c r="CF219" s="19"/>
      <c r="CG219" s="19"/>
      <c r="CH219" s="273"/>
      <c r="CI219" s="74"/>
      <c r="CJ219" s="80"/>
      <c r="CK219" s="112"/>
      <c r="CL219" s="74"/>
      <c r="CM219" s="80"/>
      <c r="CO219" s="74"/>
      <c r="CP219"/>
      <c r="DA219" s="104"/>
      <c r="DB219"/>
      <c r="DF219" s="104"/>
      <c r="DG219"/>
      <c r="DK219" s="104"/>
      <c r="DL219"/>
      <c r="EF219" s="104"/>
      <c r="EG219"/>
      <c r="EK219" s="104"/>
      <c r="EL219"/>
      <c r="EP219" s="104"/>
      <c r="EQ219"/>
      <c r="FQ219" s="273"/>
      <c r="FZ219" s="304"/>
      <c r="GC219" s="273"/>
      <c r="GL219" s="305"/>
      <c r="GM219" s="304"/>
      <c r="GP219" s="304"/>
      <c r="GQ219" s="273"/>
      <c r="GZ219" s="304"/>
      <c r="HC219" s="273"/>
      <c r="HL219" s="305"/>
      <c r="HM219" s="304"/>
      <c r="HN219" s="147"/>
      <c r="HO219" s="147"/>
      <c r="HP219" s="273"/>
      <c r="HR219" s="304"/>
      <c r="HZ219" s="304"/>
      <c r="IC219" s="273"/>
      <c r="IL219" s="305"/>
      <c r="IM219" s="304"/>
      <c r="IP219" s="304"/>
      <c r="IQ219" s="273"/>
      <c r="IZ219" s="304"/>
      <c r="JC219" s="273"/>
      <c r="JL219" s="5"/>
      <c r="JQ219" s="117"/>
      <c r="JR219"/>
      <c r="JS219" s="271"/>
      <c r="KI219"/>
      <c r="KP219"/>
    </row>
    <row r="220" spans="1:302">
      <c r="A220">
        <v>195</v>
      </c>
      <c r="B220" s="19"/>
      <c r="C220" s="19"/>
      <c r="D220" s="273"/>
      <c r="E220" s="273"/>
      <c r="H220" s="19"/>
      <c r="I220" s="19"/>
      <c r="N220" s="19"/>
      <c r="O220" s="19"/>
      <c r="P220" s="19"/>
      <c r="Q220" s="19"/>
      <c r="R220" s="19"/>
      <c r="S220" s="19"/>
      <c r="T220" s="273"/>
      <c r="U220" s="273"/>
      <c r="V220" s="273"/>
      <c r="W220" s="273"/>
      <c r="X220" s="19"/>
      <c r="Y220" s="19"/>
      <c r="Z220" s="19"/>
      <c r="AA220" s="19"/>
      <c r="AB220" s="19"/>
      <c r="AC220" s="19"/>
      <c r="AD220" s="19"/>
      <c r="AE220" s="113"/>
      <c r="AH220" s="53"/>
      <c r="AI220" s="53"/>
      <c r="AJ220" s="19"/>
      <c r="AK220" s="19"/>
      <c r="AL220" s="19"/>
      <c r="AM220" s="19"/>
      <c r="AN220" s="19"/>
      <c r="AO220" s="19"/>
      <c r="AP220" s="19"/>
      <c r="AQ220" s="45"/>
      <c r="AR220" s="45"/>
      <c r="AS220" s="45"/>
      <c r="AT220" s="45"/>
      <c r="AU220" s="45"/>
      <c r="AV220" s="19"/>
      <c r="AW220" s="19"/>
      <c r="AX220" s="19"/>
      <c r="AY220" s="19"/>
      <c r="AZ220" s="19"/>
      <c r="BA220" s="19"/>
      <c r="BB220" s="19"/>
      <c r="BC220" s="19"/>
      <c r="BD220" s="19"/>
      <c r="BE220" s="19"/>
      <c r="BF220" s="19"/>
      <c r="BG220" s="19"/>
      <c r="BH220" s="19"/>
      <c r="BI220" s="19"/>
      <c r="BJ220" s="19"/>
      <c r="BK220" s="19"/>
      <c r="BL220" s="19"/>
      <c r="BM220" s="19"/>
      <c r="BN220" s="19"/>
      <c r="BO220" s="19"/>
      <c r="BP220" s="19"/>
      <c r="BQ220" s="19"/>
      <c r="BR220" s="19"/>
      <c r="BS220" s="19"/>
      <c r="BT220" s="19"/>
      <c r="BU220" s="19"/>
      <c r="BV220" s="20"/>
      <c r="BW220" s="19"/>
      <c r="BX220" s="89"/>
      <c r="BY220" s="44"/>
      <c r="BZ220" s="19"/>
      <c r="CA220" s="19"/>
      <c r="CB220" s="19"/>
      <c r="CC220" s="19"/>
      <c r="CD220" s="19"/>
      <c r="CF220" s="19"/>
      <c r="CG220" s="19"/>
      <c r="CH220" s="273"/>
      <c r="CI220" s="74"/>
      <c r="CJ220" s="80"/>
      <c r="CK220" s="112"/>
      <c r="CL220" s="74"/>
      <c r="CM220" s="80"/>
      <c r="CO220" s="74"/>
      <c r="CP220"/>
      <c r="DA220" s="104"/>
      <c r="DB220"/>
      <c r="DF220" s="104"/>
      <c r="DG220"/>
      <c r="DK220" s="104"/>
      <c r="DL220"/>
      <c r="EF220" s="104"/>
      <c r="EG220"/>
      <c r="EK220" s="104"/>
      <c r="EL220"/>
      <c r="EP220" s="104"/>
      <c r="EQ220"/>
      <c r="FQ220" s="273"/>
      <c r="FZ220" s="304"/>
      <c r="GC220" s="273"/>
      <c r="GL220" s="305"/>
      <c r="GM220" s="304"/>
      <c r="GP220" s="304"/>
      <c r="GQ220" s="273"/>
      <c r="GZ220" s="304"/>
      <c r="HC220" s="273"/>
      <c r="HL220" s="305"/>
      <c r="HM220" s="304"/>
      <c r="HN220" s="147"/>
      <c r="HO220" s="147"/>
      <c r="HP220" s="273"/>
      <c r="HR220" s="304"/>
      <c r="HZ220" s="304"/>
      <c r="IC220" s="273"/>
      <c r="IL220" s="305"/>
      <c r="IM220" s="304"/>
      <c r="IP220" s="304"/>
      <c r="IQ220" s="273"/>
      <c r="IZ220" s="304"/>
      <c r="JC220" s="273"/>
      <c r="JL220" s="5"/>
      <c r="JQ220" s="117"/>
      <c r="JR220"/>
      <c r="JS220" s="271"/>
      <c r="KI220"/>
      <c r="KP220"/>
    </row>
    <row r="221" spans="1:302">
      <c r="A221">
        <v>196</v>
      </c>
      <c r="B221" s="19"/>
      <c r="C221" s="19"/>
      <c r="D221" s="273"/>
      <c r="E221" s="273"/>
      <c r="H221" s="19"/>
      <c r="I221" s="19"/>
      <c r="N221" s="19"/>
      <c r="O221" s="19"/>
      <c r="P221" s="19"/>
      <c r="Q221" s="19"/>
      <c r="R221" s="19"/>
      <c r="S221" s="19"/>
      <c r="T221" s="273"/>
      <c r="U221" s="273"/>
      <c r="V221" s="273"/>
      <c r="W221" s="273"/>
      <c r="X221" s="19"/>
      <c r="Y221" s="19"/>
      <c r="Z221" s="19"/>
      <c r="AA221" s="19"/>
      <c r="AB221" s="19"/>
      <c r="AC221" s="19"/>
      <c r="AD221" s="19"/>
      <c r="AE221" s="113"/>
      <c r="AH221" s="53"/>
      <c r="AI221" s="53"/>
      <c r="AJ221" s="19"/>
      <c r="AK221" s="19"/>
      <c r="AL221" s="19"/>
      <c r="AM221" s="19"/>
      <c r="AN221" s="19"/>
      <c r="AO221" s="19"/>
      <c r="AP221" s="19"/>
      <c r="AQ221" s="45"/>
      <c r="AR221" s="45"/>
      <c r="AS221" s="45"/>
      <c r="AT221" s="45"/>
      <c r="AU221" s="45"/>
      <c r="AV221" s="19"/>
      <c r="AW221" s="19"/>
      <c r="AX221" s="19"/>
      <c r="AY221" s="19"/>
      <c r="AZ221" s="19"/>
      <c r="BA221" s="19"/>
      <c r="BB221" s="19"/>
      <c r="BC221" s="19"/>
      <c r="BD221" s="19"/>
      <c r="BE221" s="19"/>
      <c r="BF221" s="19"/>
      <c r="BG221" s="19"/>
      <c r="BH221" s="19"/>
      <c r="BI221" s="19"/>
      <c r="BJ221" s="19"/>
      <c r="BK221" s="19"/>
      <c r="BL221" s="19"/>
      <c r="BM221" s="19"/>
      <c r="BN221" s="19"/>
      <c r="BO221" s="19"/>
      <c r="BP221" s="19"/>
      <c r="BQ221" s="19"/>
      <c r="BR221" s="19"/>
      <c r="BS221" s="19"/>
      <c r="BT221" s="19"/>
      <c r="BU221" s="19"/>
      <c r="BV221" s="20"/>
      <c r="BW221" s="19"/>
      <c r="BX221" s="89"/>
      <c r="BY221" s="44"/>
      <c r="BZ221" s="19"/>
      <c r="CA221" s="19"/>
      <c r="CB221" s="19"/>
      <c r="CC221" s="19"/>
      <c r="CD221" s="19"/>
      <c r="CF221" s="19"/>
      <c r="CG221" s="19"/>
      <c r="CH221" s="273"/>
      <c r="CI221" s="74"/>
      <c r="CJ221" s="80"/>
      <c r="CK221" s="112"/>
      <c r="CL221" s="74"/>
      <c r="CM221" s="80"/>
      <c r="CO221" s="74"/>
      <c r="CP221"/>
      <c r="DA221" s="104"/>
      <c r="DB221"/>
      <c r="DF221" s="104"/>
      <c r="DG221"/>
      <c r="DK221" s="104"/>
      <c r="DL221"/>
      <c r="EF221" s="104"/>
      <c r="EG221"/>
      <c r="EK221" s="104"/>
      <c r="EL221"/>
      <c r="EP221" s="104"/>
      <c r="EQ221"/>
      <c r="FQ221" s="273"/>
      <c r="FZ221" s="304"/>
      <c r="GC221" s="273"/>
      <c r="GL221" s="305"/>
      <c r="GM221" s="304"/>
      <c r="GP221" s="304"/>
      <c r="GQ221" s="273"/>
      <c r="GZ221" s="304"/>
      <c r="HC221" s="273"/>
      <c r="HL221" s="305"/>
      <c r="HM221" s="304"/>
      <c r="HN221" s="147"/>
      <c r="HO221" s="147"/>
      <c r="HP221" s="273"/>
      <c r="HR221" s="304"/>
      <c r="HZ221" s="304"/>
      <c r="IC221" s="273"/>
      <c r="IL221" s="305"/>
      <c r="IM221" s="304"/>
      <c r="IP221" s="304"/>
      <c r="IQ221" s="273"/>
      <c r="IZ221" s="304"/>
      <c r="JC221" s="273"/>
      <c r="JL221" s="5"/>
      <c r="JQ221" s="117"/>
      <c r="JR221"/>
      <c r="JS221" s="271"/>
      <c r="KI221"/>
      <c r="KP221"/>
    </row>
    <row r="222" spans="1:302">
      <c r="A222">
        <v>197</v>
      </c>
      <c r="B222" s="19"/>
      <c r="C222" s="19"/>
      <c r="D222" s="273"/>
      <c r="E222" s="273"/>
      <c r="H222" s="19"/>
      <c r="I222" s="19"/>
      <c r="N222" s="19"/>
      <c r="O222" s="19"/>
      <c r="P222" s="19"/>
      <c r="Q222" s="19"/>
      <c r="R222" s="19"/>
      <c r="S222" s="19"/>
      <c r="T222" s="273"/>
      <c r="U222" s="273"/>
      <c r="V222" s="273"/>
      <c r="W222" s="273"/>
      <c r="X222" s="19"/>
      <c r="Y222" s="19"/>
      <c r="Z222" s="19"/>
      <c r="AA222" s="19"/>
      <c r="AB222" s="19"/>
      <c r="AC222" s="19"/>
      <c r="AD222" s="19"/>
      <c r="AE222" s="113"/>
      <c r="AH222" s="53"/>
      <c r="AI222" s="53"/>
      <c r="AJ222" s="19"/>
      <c r="AK222" s="19"/>
      <c r="AL222" s="19"/>
      <c r="AM222" s="19"/>
      <c r="AN222" s="19"/>
      <c r="AO222" s="19"/>
      <c r="AP222" s="19"/>
      <c r="AQ222" s="45"/>
      <c r="AR222" s="45"/>
      <c r="AS222" s="45"/>
      <c r="AT222" s="45"/>
      <c r="AU222" s="45"/>
      <c r="AV222" s="19"/>
      <c r="AW222" s="19"/>
      <c r="AX222" s="19"/>
      <c r="AY222" s="19"/>
      <c r="AZ222" s="19"/>
      <c r="BA222" s="19"/>
      <c r="BB222" s="19"/>
      <c r="BC222" s="19"/>
      <c r="BD222" s="19"/>
      <c r="BE222" s="19"/>
      <c r="BF222" s="19"/>
      <c r="BG222" s="19"/>
      <c r="BH222" s="19"/>
      <c r="BI222" s="19"/>
      <c r="BJ222" s="19"/>
      <c r="BK222" s="19"/>
      <c r="BL222" s="19"/>
      <c r="BM222" s="19"/>
      <c r="BN222" s="19"/>
      <c r="BO222" s="19"/>
      <c r="BP222" s="19"/>
      <c r="BQ222" s="19"/>
      <c r="BR222" s="19"/>
      <c r="BS222" s="19"/>
      <c r="BT222" s="19"/>
      <c r="BU222" s="19"/>
      <c r="BV222" s="20"/>
      <c r="BW222" s="19"/>
      <c r="BX222" s="89"/>
      <c r="BY222" s="44"/>
      <c r="BZ222" s="19"/>
      <c r="CA222" s="19"/>
      <c r="CB222" s="19"/>
      <c r="CC222" s="19"/>
      <c r="CD222" s="19"/>
      <c r="CF222" s="19"/>
      <c r="CG222" s="19"/>
      <c r="CH222" s="273"/>
      <c r="CI222" s="74"/>
      <c r="CJ222" s="80"/>
      <c r="CK222" s="112"/>
      <c r="CL222" s="74"/>
      <c r="CM222" s="80"/>
      <c r="CO222" s="74"/>
      <c r="CP222"/>
      <c r="DA222" s="104"/>
      <c r="DB222"/>
      <c r="DF222" s="104"/>
      <c r="DG222"/>
      <c r="DK222" s="104"/>
      <c r="DL222"/>
      <c r="EF222" s="104"/>
      <c r="EG222"/>
      <c r="EK222" s="104"/>
      <c r="EL222"/>
      <c r="EP222" s="104"/>
      <c r="EQ222"/>
      <c r="FQ222" s="273"/>
      <c r="FZ222" s="304"/>
      <c r="GC222" s="273"/>
      <c r="GL222" s="305"/>
      <c r="GM222" s="304"/>
      <c r="GP222" s="304"/>
      <c r="GQ222" s="273"/>
      <c r="GZ222" s="304"/>
      <c r="HC222" s="273"/>
      <c r="HL222" s="305"/>
      <c r="HM222" s="304"/>
      <c r="HN222" s="147"/>
      <c r="HO222" s="147"/>
      <c r="HP222" s="273"/>
      <c r="HR222" s="304"/>
      <c r="HZ222" s="304"/>
      <c r="IC222" s="273"/>
      <c r="IL222" s="305"/>
      <c r="IM222" s="304"/>
      <c r="IP222" s="304"/>
      <c r="IQ222" s="273"/>
      <c r="IZ222" s="304"/>
      <c r="JC222" s="273"/>
      <c r="JL222" s="5"/>
      <c r="JQ222" s="117"/>
      <c r="JR222"/>
      <c r="JS222" s="271"/>
      <c r="KI222"/>
      <c r="KP222"/>
    </row>
    <row r="223" spans="1:302">
      <c r="A223">
        <v>198</v>
      </c>
      <c r="B223" s="19"/>
      <c r="C223" s="19"/>
      <c r="D223" s="273"/>
      <c r="E223" s="273"/>
      <c r="H223" s="19"/>
      <c r="I223" s="19"/>
      <c r="N223" s="19"/>
      <c r="O223" s="19"/>
      <c r="P223" s="19"/>
      <c r="Q223" s="19"/>
      <c r="R223" s="19"/>
      <c r="S223" s="19"/>
      <c r="T223" s="273"/>
      <c r="U223" s="273"/>
      <c r="V223" s="273"/>
      <c r="W223" s="273"/>
      <c r="X223" s="19"/>
      <c r="Y223" s="19"/>
      <c r="Z223" s="19"/>
      <c r="AA223" s="19"/>
      <c r="AB223" s="19"/>
      <c r="AC223" s="19"/>
      <c r="AD223" s="19"/>
      <c r="AE223" s="113"/>
      <c r="AH223" s="53"/>
      <c r="AI223" s="53"/>
      <c r="AJ223" s="19"/>
      <c r="AK223" s="19"/>
      <c r="AL223" s="19"/>
      <c r="AM223" s="19"/>
      <c r="AN223" s="19"/>
      <c r="AO223" s="19"/>
      <c r="AP223" s="19"/>
      <c r="AQ223" s="45"/>
      <c r="AR223" s="45"/>
      <c r="AS223" s="45"/>
      <c r="AT223" s="45"/>
      <c r="AU223" s="45"/>
      <c r="AV223" s="19"/>
      <c r="AW223" s="19"/>
      <c r="AX223" s="19"/>
      <c r="AY223" s="19"/>
      <c r="AZ223" s="19"/>
      <c r="BA223" s="19"/>
      <c r="BB223" s="19"/>
      <c r="BC223" s="19"/>
      <c r="BD223" s="19"/>
      <c r="BE223" s="19"/>
      <c r="BF223" s="19"/>
      <c r="BG223" s="19"/>
      <c r="BH223" s="19"/>
      <c r="BI223" s="19"/>
      <c r="BJ223" s="19"/>
      <c r="BK223" s="19"/>
      <c r="BL223" s="19"/>
      <c r="BM223" s="19"/>
      <c r="BN223" s="19"/>
      <c r="BO223" s="19"/>
      <c r="BP223" s="19"/>
      <c r="BQ223" s="19"/>
      <c r="BR223" s="19"/>
      <c r="BS223" s="19"/>
      <c r="BT223" s="19"/>
      <c r="BU223" s="19"/>
      <c r="BV223" s="20"/>
      <c r="BW223" s="19"/>
      <c r="BX223" s="89"/>
      <c r="BY223" s="44"/>
      <c r="BZ223" s="19"/>
      <c r="CA223" s="19"/>
      <c r="CB223" s="19"/>
      <c r="CC223" s="19"/>
      <c r="CD223" s="19"/>
      <c r="CF223" s="19"/>
      <c r="CG223" s="19"/>
      <c r="CH223" s="273"/>
      <c r="CI223" s="74"/>
      <c r="CJ223" s="80"/>
      <c r="CK223" s="112"/>
      <c r="CL223" s="74"/>
      <c r="CM223" s="80"/>
      <c r="CO223" s="74"/>
      <c r="CP223"/>
      <c r="DA223" s="104"/>
      <c r="DB223"/>
      <c r="DF223" s="104"/>
      <c r="DG223"/>
      <c r="DK223" s="104"/>
      <c r="DL223"/>
      <c r="EF223" s="104"/>
      <c r="EG223"/>
      <c r="EK223" s="104"/>
      <c r="EL223"/>
      <c r="EP223" s="104"/>
      <c r="EQ223"/>
      <c r="FQ223" s="273"/>
      <c r="FZ223" s="304"/>
      <c r="GC223" s="273"/>
      <c r="GL223" s="305"/>
      <c r="GM223" s="304"/>
      <c r="GP223" s="304"/>
      <c r="GQ223" s="273"/>
      <c r="GZ223" s="304"/>
      <c r="HC223" s="273"/>
      <c r="HL223" s="305"/>
      <c r="HM223" s="304"/>
      <c r="HN223" s="147"/>
      <c r="HO223" s="147"/>
      <c r="HP223" s="273"/>
      <c r="HR223" s="304"/>
      <c r="HZ223" s="304"/>
      <c r="IC223" s="273"/>
      <c r="IL223" s="305"/>
      <c r="IM223" s="304"/>
      <c r="IP223" s="304"/>
      <c r="IQ223" s="273"/>
      <c r="IZ223" s="304"/>
      <c r="JC223" s="273"/>
      <c r="JL223" s="5"/>
      <c r="JQ223" s="117"/>
      <c r="JR223"/>
      <c r="JS223" s="271"/>
      <c r="KI223"/>
      <c r="KP223"/>
    </row>
    <row r="224" spans="1:302">
      <c r="A224">
        <v>199</v>
      </c>
      <c r="B224" s="19"/>
      <c r="C224" s="19"/>
      <c r="D224" s="273"/>
      <c r="E224" s="273"/>
      <c r="H224" s="19"/>
      <c r="I224" s="19"/>
      <c r="N224" s="19"/>
      <c r="O224" s="19"/>
      <c r="P224" s="19"/>
      <c r="Q224" s="19"/>
      <c r="R224" s="19"/>
      <c r="S224" s="19"/>
      <c r="T224" s="273"/>
      <c r="U224" s="273"/>
      <c r="V224" s="273"/>
      <c r="W224" s="273"/>
      <c r="X224" s="19"/>
      <c r="Y224" s="19"/>
      <c r="Z224" s="19"/>
      <c r="AA224" s="19"/>
      <c r="AB224" s="19"/>
      <c r="AC224" s="19"/>
      <c r="AD224" s="19"/>
      <c r="AE224" s="113"/>
      <c r="AH224" s="53"/>
      <c r="AI224" s="53"/>
      <c r="AJ224" s="19"/>
      <c r="AK224" s="19"/>
      <c r="AL224" s="19"/>
      <c r="AM224" s="19"/>
      <c r="AN224" s="19"/>
      <c r="AO224" s="19"/>
      <c r="AP224" s="19"/>
      <c r="AQ224" s="45"/>
      <c r="AR224" s="45"/>
      <c r="AS224" s="45"/>
      <c r="AT224" s="45"/>
      <c r="AU224" s="45"/>
      <c r="AV224" s="19"/>
      <c r="AW224" s="19"/>
      <c r="AX224" s="19"/>
      <c r="AY224" s="19"/>
      <c r="AZ224" s="19"/>
      <c r="BA224" s="19"/>
      <c r="BB224" s="19"/>
      <c r="BC224" s="19"/>
      <c r="BD224" s="19"/>
      <c r="BE224" s="19"/>
      <c r="BF224" s="19"/>
      <c r="BG224" s="19"/>
      <c r="BH224" s="19"/>
      <c r="BI224" s="19"/>
      <c r="BJ224" s="19"/>
      <c r="BK224" s="19"/>
      <c r="BL224" s="19"/>
      <c r="BM224" s="19"/>
      <c r="BN224" s="19"/>
      <c r="BO224" s="19"/>
      <c r="BP224" s="19"/>
      <c r="BQ224" s="19"/>
      <c r="BR224" s="19"/>
      <c r="BS224" s="19"/>
      <c r="BT224" s="19"/>
      <c r="BU224" s="19"/>
      <c r="BV224" s="20"/>
      <c r="BW224" s="19"/>
      <c r="BX224" s="89"/>
      <c r="BY224" s="44"/>
      <c r="BZ224" s="19"/>
      <c r="CA224" s="19"/>
      <c r="CB224" s="19"/>
      <c r="CC224" s="19"/>
      <c r="CD224" s="19"/>
      <c r="CF224" s="19"/>
      <c r="CG224" s="19"/>
      <c r="CH224" s="273"/>
      <c r="CI224" s="74"/>
      <c r="CJ224" s="80"/>
      <c r="CK224" s="112"/>
      <c r="CL224" s="74"/>
      <c r="CM224" s="80"/>
      <c r="CO224" s="74"/>
      <c r="CP224"/>
      <c r="DA224" s="104"/>
      <c r="DB224"/>
      <c r="DF224" s="104"/>
      <c r="DG224"/>
      <c r="DK224" s="104"/>
      <c r="DL224"/>
      <c r="EF224" s="104"/>
      <c r="EG224"/>
      <c r="EK224" s="104"/>
      <c r="EL224"/>
      <c r="EP224" s="104"/>
      <c r="EQ224"/>
      <c r="FQ224" s="273"/>
      <c r="FZ224" s="304"/>
      <c r="GC224" s="273"/>
      <c r="GL224" s="305"/>
      <c r="GM224" s="304"/>
      <c r="GP224" s="304"/>
      <c r="GQ224" s="273"/>
      <c r="GZ224" s="304"/>
      <c r="HC224" s="273"/>
      <c r="HL224" s="305"/>
      <c r="HM224" s="304"/>
      <c r="HN224" s="147"/>
      <c r="HO224" s="147"/>
      <c r="HP224" s="273"/>
      <c r="HR224" s="304"/>
      <c r="HZ224" s="304"/>
      <c r="IC224" s="273"/>
      <c r="IL224" s="305"/>
      <c r="IM224" s="304"/>
      <c r="IP224" s="304"/>
      <c r="IQ224" s="273"/>
      <c r="IZ224" s="304"/>
      <c r="JC224" s="273"/>
      <c r="JL224" s="5"/>
      <c r="JQ224" s="117"/>
      <c r="JR224"/>
      <c r="JS224" s="271"/>
      <c r="KI224"/>
      <c r="KP224"/>
    </row>
    <row r="225" spans="1:302">
      <c r="A225">
        <v>200</v>
      </c>
      <c r="B225" s="19"/>
      <c r="C225" s="19"/>
      <c r="D225" s="273"/>
      <c r="E225" s="273"/>
      <c r="H225" s="19"/>
      <c r="I225" s="19"/>
      <c r="N225" s="19"/>
      <c r="O225" s="19"/>
      <c r="P225" s="19"/>
      <c r="Q225" s="19"/>
      <c r="R225" s="19"/>
      <c r="S225" s="19"/>
      <c r="T225" s="273"/>
      <c r="U225" s="273"/>
      <c r="V225" s="273"/>
      <c r="W225" s="273"/>
      <c r="X225" s="19"/>
      <c r="Y225" s="19"/>
      <c r="Z225" s="19"/>
      <c r="AA225" s="19"/>
      <c r="AB225" s="19"/>
      <c r="AC225" s="19"/>
      <c r="AD225" s="19"/>
      <c r="AE225" s="113"/>
      <c r="AH225" s="53"/>
      <c r="AI225" s="53"/>
      <c r="AJ225" s="19"/>
      <c r="AK225" s="19"/>
      <c r="AL225" s="19"/>
      <c r="AM225" s="19"/>
      <c r="AN225" s="19"/>
      <c r="AO225" s="19"/>
      <c r="AP225" s="19"/>
      <c r="AQ225" s="45"/>
      <c r="AR225" s="45"/>
      <c r="AS225" s="45"/>
      <c r="AT225" s="45"/>
      <c r="AU225" s="45"/>
      <c r="AV225" s="19"/>
      <c r="AW225" s="19"/>
      <c r="AX225" s="19"/>
      <c r="AY225" s="19"/>
      <c r="AZ225" s="19"/>
      <c r="BA225" s="19"/>
      <c r="BB225" s="19"/>
      <c r="BC225" s="19"/>
      <c r="BD225" s="19"/>
      <c r="BE225" s="19"/>
      <c r="BF225" s="19"/>
      <c r="BG225" s="19"/>
      <c r="BH225" s="19"/>
      <c r="BI225" s="19"/>
      <c r="BJ225" s="19"/>
      <c r="BK225" s="19"/>
      <c r="BL225" s="19"/>
      <c r="BM225" s="19"/>
      <c r="BN225" s="19"/>
      <c r="BO225" s="19"/>
      <c r="BP225" s="19"/>
      <c r="BQ225" s="19"/>
      <c r="BR225" s="19"/>
      <c r="BS225" s="19"/>
      <c r="BT225" s="19"/>
      <c r="BU225" s="19"/>
      <c r="BV225" s="20"/>
      <c r="BW225" s="19"/>
      <c r="BX225" s="89"/>
      <c r="BY225" s="44"/>
      <c r="BZ225" s="19"/>
      <c r="CA225" s="19"/>
      <c r="CB225" s="19"/>
      <c r="CC225" s="19"/>
      <c r="CD225" s="19"/>
      <c r="CF225" s="19"/>
      <c r="CG225" s="19"/>
      <c r="CH225" s="273"/>
      <c r="CI225" s="74"/>
      <c r="CJ225" s="80"/>
      <c r="CK225" s="112"/>
      <c r="CL225" s="74"/>
      <c r="CM225" s="80"/>
      <c r="CO225" s="74"/>
      <c r="CP225"/>
      <c r="DA225" s="104"/>
      <c r="DB225"/>
      <c r="DF225" s="104"/>
      <c r="DG225"/>
      <c r="DK225" s="104"/>
      <c r="DL225"/>
      <c r="EF225" s="104"/>
      <c r="EG225"/>
      <c r="EK225" s="104"/>
      <c r="EL225"/>
      <c r="EP225" s="104"/>
      <c r="EQ225"/>
      <c r="FQ225" s="273"/>
      <c r="FZ225" s="304"/>
      <c r="GC225" s="273"/>
      <c r="GL225" s="305"/>
      <c r="GM225" s="304"/>
      <c r="GP225" s="304"/>
      <c r="GQ225" s="273"/>
      <c r="GZ225" s="304"/>
      <c r="HC225" s="273"/>
      <c r="HL225" s="305"/>
      <c r="HM225" s="304"/>
      <c r="HN225" s="147"/>
      <c r="HO225" s="147"/>
      <c r="HP225" s="273"/>
      <c r="HR225" s="304"/>
      <c r="HZ225" s="304"/>
      <c r="IC225" s="273"/>
      <c r="IL225" s="305"/>
      <c r="IM225" s="304"/>
      <c r="IP225" s="304"/>
      <c r="IQ225" s="273"/>
      <c r="IZ225" s="304"/>
      <c r="JC225" s="273"/>
      <c r="JL225" s="5"/>
      <c r="JQ225" s="117"/>
      <c r="JR225"/>
      <c r="JS225" s="271"/>
      <c r="KI225"/>
      <c r="KP225"/>
    </row>
    <row r="226" spans="1:302">
      <c r="A226">
        <v>201</v>
      </c>
      <c r="B226" s="19"/>
      <c r="C226" s="19"/>
      <c r="D226" s="273"/>
      <c r="E226" s="273"/>
      <c r="H226" s="19"/>
      <c r="I226" s="19"/>
      <c r="N226" s="19"/>
      <c r="O226" s="19"/>
      <c r="P226" s="19"/>
      <c r="Q226" s="19"/>
      <c r="R226" s="19"/>
      <c r="S226" s="19"/>
      <c r="T226" s="273"/>
      <c r="U226" s="273"/>
      <c r="V226" s="273"/>
      <c r="W226" s="273"/>
      <c r="X226" s="19"/>
      <c r="Y226" s="19"/>
      <c r="Z226" s="19"/>
      <c r="AA226" s="19"/>
      <c r="AB226" s="19"/>
      <c r="AC226" s="19"/>
      <c r="AD226" s="19"/>
      <c r="AE226" s="113"/>
      <c r="AH226" s="53"/>
      <c r="AI226" s="53"/>
      <c r="AJ226" s="19"/>
      <c r="AK226" s="19"/>
      <c r="AL226" s="19"/>
      <c r="AM226" s="19"/>
      <c r="AN226" s="19"/>
      <c r="AO226" s="19"/>
      <c r="AP226" s="19"/>
      <c r="AQ226" s="45"/>
      <c r="AR226" s="45"/>
      <c r="AS226" s="45"/>
      <c r="AT226" s="45"/>
      <c r="AU226" s="45"/>
      <c r="AV226" s="19"/>
      <c r="AW226" s="19"/>
      <c r="AX226" s="19"/>
      <c r="AY226" s="19"/>
      <c r="AZ226" s="19"/>
      <c r="BA226" s="19"/>
      <c r="BB226" s="19"/>
      <c r="BC226" s="19"/>
      <c r="BD226" s="19"/>
      <c r="BE226" s="19"/>
      <c r="BF226" s="19"/>
      <c r="BG226" s="19"/>
      <c r="BH226" s="19"/>
      <c r="BI226" s="19"/>
      <c r="BJ226" s="19"/>
      <c r="BK226" s="19"/>
      <c r="BL226" s="19"/>
      <c r="BM226" s="19"/>
      <c r="BN226" s="19"/>
      <c r="BO226" s="19"/>
      <c r="BP226" s="19"/>
      <c r="BQ226" s="19"/>
      <c r="BR226" s="19"/>
      <c r="BS226" s="19"/>
      <c r="BT226" s="19"/>
      <c r="BU226" s="19"/>
      <c r="BV226" s="20"/>
      <c r="BW226" s="19"/>
      <c r="BX226" s="89"/>
      <c r="BY226" s="44"/>
      <c r="BZ226" s="19"/>
      <c r="CA226" s="19"/>
      <c r="CB226" s="19"/>
      <c r="CC226" s="19"/>
      <c r="CD226" s="19"/>
      <c r="CF226" s="19"/>
      <c r="CG226" s="19"/>
      <c r="CH226" s="273"/>
      <c r="CI226" s="74"/>
      <c r="CJ226" s="80"/>
      <c r="CK226" s="112"/>
      <c r="CL226" s="74"/>
      <c r="CM226" s="80"/>
      <c r="CO226" s="74"/>
      <c r="CP226"/>
      <c r="DA226" s="104"/>
      <c r="DB226"/>
      <c r="DF226" s="104"/>
      <c r="DG226"/>
      <c r="DK226" s="104"/>
      <c r="DL226"/>
      <c r="EF226" s="104"/>
      <c r="EG226"/>
      <c r="EK226" s="104"/>
      <c r="EL226"/>
      <c r="EP226" s="104"/>
      <c r="EQ226"/>
      <c r="FQ226" s="273"/>
      <c r="FZ226" s="304"/>
      <c r="GC226" s="273"/>
      <c r="GL226" s="305"/>
      <c r="GM226" s="304"/>
      <c r="GP226" s="304"/>
      <c r="GQ226" s="273"/>
      <c r="GZ226" s="304"/>
      <c r="HC226" s="273"/>
      <c r="HL226" s="305"/>
      <c r="HM226" s="304"/>
      <c r="HN226" s="147"/>
      <c r="HO226" s="147"/>
      <c r="HP226" s="273"/>
      <c r="HR226" s="304"/>
      <c r="HZ226" s="304"/>
      <c r="IC226" s="273"/>
      <c r="IL226" s="305"/>
      <c r="IM226" s="304"/>
      <c r="IP226" s="304"/>
      <c r="IQ226" s="273"/>
      <c r="IZ226" s="304"/>
      <c r="JC226" s="273"/>
      <c r="JL226" s="5"/>
      <c r="JQ226" s="117"/>
      <c r="JR226"/>
      <c r="JS226" s="271"/>
      <c r="KI226"/>
      <c r="KP226"/>
    </row>
    <row r="227" spans="1:302">
      <c r="A227">
        <v>202</v>
      </c>
      <c r="B227" s="19"/>
      <c r="C227" s="19"/>
      <c r="D227" s="273"/>
      <c r="E227" s="273"/>
      <c r="H227" s="19"/>
      <c r="I227" s="19"/>
      <c r="N227" s="19"/>
      <c r="O227" s="19"/>
      <c r="P227" s="19"/>
      <c r="Q227" s="19"/>
      <c r="R227" s="19"/>
      <c r="S227" s="19"/>
      <c r="T227" s="273"/>
      <c r="U227" s="273"/>
      <c r="V227" s="273"/>
      <c r="W227" s="273"/>
      <c r="X227" s="19"/>
      <c r="Y227" s="19"/>
      <c r="Z227" s="19"/>
      <c r="AA227" s="19"/>
      <c r="AB227" s="19"/>
      <c r="AC227" s="19"/>
      <c r="AD227" s="19"/>
      <c r="AE227" s="113"/>
      <c r="AH227" s="53"/>
      <c r="AI227" s="53"/>
      <c r="AJ227" s="19"/>
      <c r="AK227" s="19"/>
      <c r="AL227" s="19"/>
      <c r="AM227" s="19"/>
      <c r="AN227" s="19"/>
      <c r="AO227" s="19"/>
      <c r="AP227" s="19"/>
      <c r="AQ227" s="45"/>
      <c r="AR227" s="45"/>
      <c r="AS227" s="45"/>
      <c r="AT227" s="45"/>
      <c r="AU227" s="45"/>
      <c r="AV227" s="19"/>
      <c r="AW227" s="19"/>
      <c r="AX227" s="19"/>
      <c r="AY227" s="19"/>
      <c r="AZ227" s="19"/>
      <c r="BA227" s="19"/>
      <c r="BB227" s="19"/>
      <c r="BC227" s="19"/>
      <c r="BD227" s="19"/>
      <c r="BE227" s="19"/>
      <c r="BF227" s="19"/>
      <c r="BG227" s="19"/>
      <c r="BH227" s="19"/>
      <c r="BI227" s="19"/>
      <c r="BJ227" s="19"/>
      <c r="BK227" s="19"/>
      <c r="BL227" s="19"/>
      <c r="BM227" s="19"/>
      <c r="BN227" s="19"/>
      <c r="BO227" s="19"/>
      <c r="BP227" s="19"/>
      <c r="BQ227" s="19"/>
      <c r="BR227" s="19"/>
      <c r="BS227" s="19"/>
      <c r="BT227" s="19"/>
      <c r="BU227" s="19"/>
      <c r="BV227" s="20"/>
      <c r="BW227" s="19"/>
      <c r="BX227" s="89"/>
      <c r="BY227" s="44"/>
      <c r="BZ227" s="19"/>
      <c r="CA227" s="19"/>
      <c r="CB227" s="19"/>
      <c r="CC227" s="19"/>
      <c r="CD227" s="19"/>
      <c r="CF227" s="19"/>
      <c r="CG227" s="19"/>
      <c r="CH227" s="273"/>
      <c r="CI227" s="74"/>
      <c r="CJ227" s="80"/>
      <c r="CK227" s="112"/>
      <c r="CL227" s="74"/>
      <c r="CM227" s="80"/>
      <c r="CO227" s="74"/>
      <c r="CP227"/>
      <c r="DA227" s="104"/>
      <c r="DB227"/>
      <c r="DF227" s="104"/>
      <c r="DG227"/>
      <c r="DK227" s="104"/>
      <c r="DL227"/>
      <c r="EF227" s="104"/>
      <c r="EG227"/>
      <c r="EK227" s="104"/>
      <c r="EL227"/>
      <c r="EP227" s="104"/>
      <c r="EQ227"/>
      <c r="FQ227" s="273"/>
      <c r="FZ227" s="304"/>
      <c r="GC227" s="273"/>
      <c r="GL227" s="305"/>
      <c r="GM227" s="304"/>
      <c r="GP227" s="304"/>
      <c r="GQ227" s="273"/>
      <c r="GZ227" s="304"/>
      <c r="HC227" s="273"/>
      <c r="HL227" s="305"/>
      <c r="HM227" s="304"/>
      <c r="HN227" s="147"/>
      <c r="HO227" s="147"/>
      <c r="HP227" s="273"/>
      <c r="HR227" s="304"/>
      <c r="HZ227" s="304"/>
      <c r="IC227" s="273"/>
      <c r="IL227" s="305"/>
      <c r="IM227" s="304"/>
      <c r="IP227" s="304"/>
      <c r="IQ227" s="273"/>
      <c r="IZ227" s="304"/>
      <c r="JC227" s="273"/>
      <c r="JL227" s="5"/>
      <c r="JQ227" s="117"/>
      <c r="JR227"/>
      <c r="JS227" s="271"/>
      <c r="KI227"/>
      <c r="KP227"/>
    </row>
    <row r="228" spans="1:302">
      <c r="A228">
        <v>203</v>
      </c>
      <c r="B228" s="19"/>
      <c r="C228" s="19"/>
      <c r="D228" s="273"/>
      <c r="E228" s="273"/>
      <c r="H228" s="19"/>
      <c r="I228" s="19"/>
      <c r="N228" s="19"/>
      <c r="O228" s="19"/>
      <c r="P228" s="19"/>
      <c r="Q228" s="19"/>
      <c r="R228" s="19"/>
      <c r="S228" s="19"/>
      <c r="T228" s="273"/>
      <c r="U228" s="273"/>
      <c r="V228" s="273"/>
      <c r="W228" s="273"/>
      <c r="X228" s="19"/>
      <c r="Y228" s="19"/>
      <c r="Z228" s="19"/>
      <c r="AA228" s="19"/>
      <c r="AB228" s="19"/>
      <c r="AC228" s="19"/>
      <c r="AD228" s="19"/>
      <c r="AE228" s="113"/>
      <c r="AH228" s="53"/>
      <c r="AI228" s="53"/>
      <c r="AJ228" s="19"/>
      <c r="AK228" s="19"/>
      <c r="AL228" s="19"/>
      <c r="AM228" s="19"/>
      <c r="AN228" s="19"/>
      <c r="AO228" s="19"/>
      <c r="AP228" s="19"/>
      <c r="AQ228" s="45"/>
      <c r="AR228" s="45"/>
      <c r="AS228" s="45"/>
      <c r="AT228" s="45"/>
      <c r="AU228" s="45"/>
      <c r="AV228" s="19"/>
      <c r="AW228" s="19"/>
      <c r="AX228" s="19"/>
      <c r="AY228" s="19"/>
      <c r="AZ228" s="19"/>
      <c r="BA228" s="19"/>
      <c r="BB228" s="19"/>
      <c r="BC228" s="19"/>
      <c r="BD228" s="19"/>
      <c r="BE228" s="19"/>
      <c r="BF228" s="19"/>
      <c r="BG228" s="19"/>
      <c r="BH228" s="19"/>
      <c r="BI228" s="19"/>
      <c r="BJ228" s="19"/>
      <c r="BK228" s="19"/>
      <c r="BL228" s="19"/>
      <c r="BM228" s="19"/>
      <c r="BN228" s="19"/>
      <c r="BO228" s="19"/>
      <c r="BP228" s="19"/>
      <c r="BQ228" s="19"/>
      <c r="BR228" s="19"/>
      <c r="BS228" s="19"/>
      <c r="BT228" s="19"/>
      <c r="BU228" s="19"/>
      <c r="BV228" s="20"/>
      <c r="BW228" s="19"/>
      <c r="BX228" s="89"/>
      <c r="BY228" s="44"/>
      <c r="BZ228" s="19"/>
      <c r="CA228" s="19"/>
      <c r="CB228" s="19"/>
      <c r="CC228" s="19"/>
      <c r="CD228" s="19"/>
      <c r="CF228" s="19"/>
      <c r="CG228" s="19"/>
      <c r="CH228" s="273"/>
      <c r="CI228" s="74"/>
      <c r="CJ228" s="80"/>
      <c r="CK228" s="112"/>
      <c r="CL228" s="74"/>
      <c r="CM228" s="80"/>
      <c r="CO228" s="74"/>
      <c r="CP228"/>
      <c r="DA228" s="104"/>
      <c r="DB228"/>
      <c r="DF228" s="104"/>
      <c r="DG228"/>
      <c r="DK228" s="104"/>
      <c r="DL228"/>
      <c r="EF228" s="104"/>
      <c r="EG228"/>
      <c r="EK228" s="104"/>
      <c r="EL228"/>
      <c r="EP228" s="104"/>
      <c r="EQ228"/>
      <c r="FQ228" s="273"/>
      <c r="FZ228" s="304"/>
      <c r="GC228" s="273"/>
      <c r="GL228" s="305"/>
      <c r="GM228" s="304"/>
      <c r="GP228" s="304"/>
      <c r="GQ228" s="273"/>
      <c r="GZ228" s="304"/>
      <c r="HC228" s="273"/>
      <c r="HL228" s="305"/>
      <c r="HM228" s="304"/>
      <c r="HN228" s="147"/>
      <c r="HO228" s="147"/>
      <c r="HP228" s="273"/>
      <c r="HR228" s="304"/>
      <c r="HZ228" s="304"/>
      <c r="IC228" s="273"/>
      <c r="IL228" s="305"/>
      <c r="IM228" s="304"/>
      <c r="IP228" s="304"/>
      <c r="IQ228" s="273"/>
      <c r="IZ228" s="304"/>
      <c r="JC228" s="273"/>
      <c r="JL228" s="5"/>
      <c r="JQ228" s="117"/>
      <c r="JR228"/>
      <c r="JS228" s="271"/>
      <c r="KI228"/>
      <c r="KP228"/>
    </row>
    <row r="229" spans="1:302">
      <c r="A229">
        <v>204</v>
      </c>
      <c r="B229" s="19"/>
      <c r="C229" s="19"/>
      <c r="D229" s="273"/>
      <c r="E229" s="273"/>
      <c r="H229" s="19"/>
      <c r="I229" s="19"/>
      <c r="N229" s="19"/>
      <c r="O229" s="19"/>
      <c r="P229" s="19"/>
      <c r="Q229" s="19"/>
      <c r="R229" s="19"/>
      <c r="S229" s="19"/>
      <c r="T229" s="273"/>
      <c r="U229" s="273"/>
      <c r="V229" s="273"/>
      <c r="W229" s="273"/>
      <c r="X229" s="19"/>
      <c r="Y229" s="19"/>
      <c r="Z229" s="19"/>
      <c r="AA229" s="19"/>
      <c r="AB229" s="19"/>
      <c r="AC229" s="19"/>
      <c r="AD229" s="19"/>
      <c r="AE229" s="113"/>
      <c r="AH229" s="53"/>
      <c r="AI229" s="53"/>
      <c r="AJ229" s="19"/>
      <c r="AK229" s="19"/>
      <c r="AL229" s="19"/>
      <c r="AM229" s="19"/>
      <c r="AN229" s="19"/>
      <c r="AO229" s="19"/>
      <c r="AP229" s="19"/>
      <c r="AQ229" s="45"/>
      <c r="AR229" s="45"/>
      <c r="AS229" s="45"/>
      <c r="AT229" s="45"/>
      <c r="AU229" s="45"/>
      <c r="AV229" s="19"/>
      <c r="AW229" s="19"/>
      <c r="AX229" s="19"/>
      <c r="AY229" s="19"/>
      <c r="AZ229" s="19"/>
      <c r="BA229" s="19"/>
      <c r="BB229" s="19"/>
      <c r="BC229" s="19"/>
      <c r="BD229" s="19"/>
      <c r="BE229" s="19"/>
      <c r="BF229" s="19"/>
      <c r="BG229" s="19"/>
      <c r="BH229" s="19"/>
      <c r="BI229" s="19"/>
      <c r="BJ229" s="19"/>
      <c r="BK229" s="19"/>
      <c r="BL229" s="19"/>
      <c r="BM229" s="19"/>
      <c r="BN229" s="19"/>
      <c r="BO229" s="19"/>
      <c r="BP229" s="19"/>
      <c r="BQ229" s="19"/>
      <c r="BR229" s="19"/>
      <c r="BS229" s="19"/>
      <c r="BT229" s="19"/>
      <c r="BU229" s="19"/>
      <c r="BV229" s="20"/>
      <c r="BW229" s="19"/>
      <c r="BX229" s="89"/>
      <c r="BY229" s="44"/>
      <c r="BZ229" s="19"/>
      <c r="CA229" s="19"/>
      <c r="CB229" s="19"/>
      <c r="CC229" s="19"/>
      <c r="CD229" s="19"/>
      <c r="CF229" s="19"/>
      <c r="CG229" s="19"/>
      <c r="CH229" s="273"/>
      <c r="CI229" s="74"/>
      <c r="CJ229" s="80"/>
      <c r="CK229" s="112"/>
      <c r="CL229" s="74"/>
      <c r="CM229" s="80"/>
      <c r="CO229" s="74"/>
      <c r="CP229"/>
      <c r="DA229" s="104"/>
      <c r="DB229"/>
      <c r="DF229" s="104"/>
      <c r="DG229"/>
      <c r="DK229" s="104"/>
      <c r="DL229"/>
      <c r="EF229" s="104"/>
      <c r="EG229"/>
      <c r="EK229" s="104"/>
      <c r="EL229"/>
      <c r="EP229" s="104"/>
      <c r="EQ229"/>
      <c r="FQ229" s="273"/>
      <c r="FZ229" s="304"/>
      <c r="GC229" s="273"/>
      <c r="GL229" s="305"/>
      <c r="GM229" s="304"/>
      <c r="GP229" s="304"/>
      <c r="GQ229" s="273"/>
      <c r="GZ229" s="304"/>
      <c r="HC229" s="273"/>
      <c r="HL229" s="305"/>
      <c r="HM229" s="304"/>
      <c r="HN229" s="147"/>
      <c r="HO229" s="147"/>
      <c r="HP229" s="273"/>
      <c r="HR229" s="304"/>
      <c r="HZ229" s="304"/>
      <c r="IC229" s="273"/>
      <c r="IL229" s="305"/>
      <c r="IM229" s="304"/>
      <c r="IP229" s="304"/>
      <c r="IQ229" s="273"/>
      <c r="IZ229" s="304"/>
      <c r="JC229" s="273"/>
      <c r="JL229" s="5"/>
      <c r="JQ229" s="117"/>
      <c r="JR229"/>
      <c r="JS229" s="271"/>
      <c r="KI229"/>
      <c r="KP229"/>
    </row>
    <row r="230" spans="1:302">
      <c r="A230">
        <v>205</v>
      </c>
      <c r="B230" s="19"/>
      <c r="C230" s="19"/>
      <c r="D230" s="273"/>
      <c r="E230" s="273"/>
      <c r="H230" s="19"/>
      <c r="I230" s="19"/>
      <c r="N230" s="19"/>
      <c r="O230" s="19"/>
      <c r="P230" s="19"/>
      <c r="Q230" s="19"/>
      <c r="R230" s="19"/>
      <c r="S230" s="19"/>
      <c r="T230" s="273"/>
      <c r="U230" s="273"/>
      <c r="V230" s="273"/>
      <c r="W230" s="273"/>
      <c r="X230" s="19"/>
      <c r="Y230" s="19"/>
      <c r="Z230" s="19"/>
      <c r="AA230" s="19"/>
      <c r="AB230" s="19"/>
      <c r="AC230" s="19"/>
      <c r="AD230" s="19"/>
      <c r="AE230" s="113"/>
      <c r="AH230" s="53"/>
      <c r="AI230" s="53"/>
      <c r="AJ230" s="19"/>
      <c r="AK230" s="19"/>
      <c r="AL230" s="19"/>
      <c r="AM230" s="19"/>
      <c r="AN230" s="19"/>
      <c r="AO230" s="19"/>
      <c r="AP230" s="19"/>
      <c r="AQ230" s="45"/>
      <c r="AR230" s="45"/>
      <c r="AS230" s="45"/>
      <c r="AT230" s="45"/>
      <c r="AU230" s="45"/>
      <c r="AV230" s="19"/>
      <c r="AW230" s="19"/>
      <c r="AX230" s="19"/>
      <c r="AY230" s="19"/>
      <c r="AZ230" s="19"/>
      <c r="BA230" s="19"/>
      <c r="BB230" s="19"/>
      <c r="BC230" s="19"/>
      <c r="BD230" s="19"/>
      <c r="BE230" s="19"/>
      <c r="BF230" s="19"/>
      <c r="BG230" s="19"/>
      <c r="BH230" s="19"/>
      <c r="BI230" s="19"/>
      <c r="BJ230" s="19"/>
      <c r="BK230" s="19"/>
      <c r="BL230" s="19"/>
      <c r="BM230" s="19"/>
      <c r="BN230" s="19"/>
      <c r="BO230" s="19"/>
      <c r="BP230" s="19"/>
      <c r="BQ230" s="19"/>
      <c r="BR230" s="19"/>
      <c r="BS230" s="19"/>
      <c r="BT230" s="19"/>
      <c r="BU230" s="19"/>
      <c r="BV230" s="20"/>
      <c r="BW230" s="19"/>
      <c r="BX230" s="89"/>
      <c r="BY230" s="44"/>
      <c r="BZ230" s="19"/>
      <c r="CA230" s="19"/>
      <c r="CB230" s="19"/>
      <c r="CC230" s="19"/>
      <c r="CD230" s="19"/>
      <c r="CF230" s="19"/>
      <c r="CG230" s="19"/>
      <c r="CH230" s="273"/>
      <c r="CI230" s="74"/>
      <c r="CJ230" s="80"/>
      <c r="CK230" s="112"/>
      <c r="CL230" s="74"/>
      <c r="CM230" s="80"/>
      <c r="CO230" s="74"/>
      <c r="CP230"/>
      <c r="DA230" s="104"/>
      <c r="DB230"/>
      <c r="DF230" s="104"/>
      <c r="DG230"/>
      <c r="DK230" s="104"/>
      <c r="DL230"/>
      <c r="EF230" s="104"/>
      <c r="EG230"/>
      <c r="EK230" s="104"/>
      <c r="EL230"/>
      <c r="EP230" s="104"/>
      <c r="EQ230"/>
      <c r="FQ230" s="273"/>
      <c r="FZ230" s="304"/>
      <c r="GC230" s="273"/>
      <c r="GL230" s="305"/>
      <c r="GM230" s="304"/>
      <c r="GP230" s="304"/>
      <c r="GQ230" s="273"/>
      <c r="GZ230" s="304"/>
      <c r="HC230" s="273"/>
      <c r="HL230" s="305"/>
      <c r="HM230" s="304"/>
      <c r="HN230" s="147"/>
      <c r="HO230" s="147"/>
      <c r="HP230" s="273"/>
      <c r="HR230" s="304"/>
      <c r="HZ230" s="304"/>
      <c r="IC230" s="273"/>
      <c r="IL230" s="305"/>
      <c r="IM230" s="304"/>
      <c r="IP230" s="304"/>
      <c r="IQ230" s="273"/>
      <c r="IZ230" s="304"/>
      <c r="JC230" s="273"/>
      <c r="JL230" s="5"/>
      <c r="JQ230" s="117"/>
      <c r="JR230"/>
      <c r="JS230" s="271"/>
      <c r="KI230"/>
      <c r="KP230"/>
    </row>
    <row r="231" spans="1:302">
      <c r="A231">
        <v>206</v>
      </c>
      <c r="B231" s="19"/>
      <c r="C231" s="19"/>
      <c r="D231" s="273"/>
      <c r="E231" s="273"/>
      <c r="H231" s="19"/>
      <c r="I231" s="19"/>
      <c r="N231" s="19"/>
      <c r="O231" s="19"/>
      <c r="P231" s="19"/>
      <c r="Q231" s="19"/>
      <c r="R231" s="19"/>
      <c r="S231" s="19"/>
      <c r="T231" s="273"/>
      <c r="U231" s="273"/>
      <c r="V231" s="273"/>
      <c r="W231" s="273"/>
      <c r="X231" s="19"/>
      <c r="Y231" s="19"/>
      <c r="Z231" s="19"/>
      <c r="AA231" s="19"/>
      <c r="AB231" s="19"/>
      <c r="AC231" s="19"/>
      <c r="AD231" s="19"/>
      <c r="AE231" s="113"/>
      <c r="AH231" s="53"/>
      <c r="AI231" s="53"/>
      <c r="AJ231" s="19"/>
      <c r="AK231" s="19"/>
      <c r="AL231" s="19"/>
      <c r="AM231" s="19"/>
      <c r="AN231" s="19"/>
      <c r="AO231" s="19"/>
      <c r="AP231" s="19"/>
      <c r="AQ231" s="45"/>
      <c r="AR231" s="45"/>
      <c r="AS231" s="45"/>
      <c r="AT231" s="45"/>
      <c r="AU231" s="45"/>
      <c r="AV231" s="19"/>
      <c r="AW231" s="19"/>
      <c r="AX231" s="19"/>
      <c r="AY231" s="19"/>
      <c r="AZ231" s="19"/>
      <c r="BA231" s="19"/>
      <c r="BB231" s="19"/>
      <c r="BC231" s="19"/>
      <c r="BD231" s="19"/>
      <c r="BE231" s="19"/>
      <c r="BF231" s="19"/>
      <c r="BG231" s="19"/>
      <c r="BH231" s="19"/>
      <c r="BI231" s="19"/>
      <c r="BJ231" s="19"/>
      <c r="BK231" s="19"/>
      <c r="BL231" s="19"/>
      <c r="BM231" s="19"/>
      <c r="BN231" s="19"/>
      <c r="BO231" s="19"/>
      <c r="BP231" s="19"/>
      <c r="BQ231" s="19"/>
      <c r="BR231" s="19"/>
      <c r="BS231" s="19"/>
      <c r="BT231" s="19"/>
      <c r="BU231" s="19"/>
      <c r="BV231" s="20"/>
      <c r="BW231" s="19"/>
      <c r="BX231" s="89"/>
      <c r="BY231" s="44"/>
      <c r="BZ231" s="19"/>
      <c r="CA231" s="19"/>
      <c r="CB231" s="19"/>
      <c r="CC231" s="19"/>
      <c r="CD231" s="19"/>
      <c r="CF231" s="19"/>
      <c r="CG231" s="19"/>
      <c r="CH231" s="273"/>
      <c r="CI231" s="74"/>
      <c r="CJ231" s="80"/>
      <c r="CK231" s="112"/>
      <c r="CL231" s="74"/>
      <c r="CM231" s="80"/>
      <c r="CO231" s="74"/>
      <c r="CP231"/>
      <c r="DA231" s="104"/>
      <c r="DB231"/>
      <c r="DF231" s="104"/>
      <c r="DG231"/>
      <c r="DK231" s="104"/>
      <c r="DL231"/>
      <c r="EF231" s="104"/>
      <c r="EG231"/>
      <c r="EK231" s="104"/>
      <c r="EL231"/>
      <c r="EP231" s="104"/>
      <c r="EQ231"/>
      <c r="FQ231" s="273"/>
      <c r="FZ231" s="304"/>
      <c r="GC231" s="273"/>
      <c r="GL231" s="305"/>
      <c r="GM231" s="304"/>
      <c r="GP231" s="304"/>
      <c r="GQ231" s="273"/>
      <c r="GZ231" s="304"/>
      <c r="HC231" s="273"/>
      <c r="HL231" s="305"/>
      <c r="HM231" s="304"/>
      <c r="HN231" s="147"/>
      <c r="HO231" s="147"/>
      <c r="HP231" s="273"/>
      <c r="HR231" s="304"/>
      <c r="HZ231" s="304"/>
      <c r="IC231" s="273"/>
      <c r="IL231" s="305"/>
      <c r="IM231" s="304"/>
      <c r="IP231" s="304"/>
      <c r="IQ231" s="273"/>
      <c r="IZ231" s="304"/>
      <c r="JC231" s="273"/>
      <c r="JL231" s="5"/>
      <c r="JQ231" s="117"/>
      <c r="JR231"/>
      <c r="JS231" s="271"/>
      <c r="KI231"/>
      <c r="KP231"/>
    </row>
    <row r="232" spans="1:302">
      <c r="A232">
        <v>207</v>
      </c>
      <c r="B232" s="19"/>
      <c r="C232" s="19"/>
      <c r="D232" s="273"/>
      <c r="E232" s="273"/>
      <c r="H232" s="19"/>
      <c r="I232" s="19"/>
      <c r="N232" s="19"/>
      <c r="O232" s="19"/>
      <c r="P232" s="19"/>
      <c r="Q232" s="19"/>
      <c r="R232" s="19"/>
      <c r="S232" s="19"/>
      <c r="T232" s="273"/>
      <c r="U232" s="273"/>
      <c r="V232" s="273"/>
      <c r="W232" s="273"/>
      <c r="X232" s="19"/>
      <c r="Y232" s="19"/>
      <c r="Z232" s="19"/>
      <c r="AA232" s="19"/>
      <c r="AB232" s="19"/>
      <c r="AC232" s="19"/>
      <c r="AD232" s="19"/>
      <c r="AE232" s="113"/>
      <c r="AH232" s="53"/>
      <c r="AI232" s="53"/>
      <c r="AJ232" s="19"/>
      <c r="AK232" s="19"/>
      <c r="AL232" s="19"/>
      <c r="AM232" s="19"/>
      <c r="AN232" s="19"/>
      <c r="AO232" s="19"/>
      <c r="AP232" s="19"/>
      <c r="AQ232" s="45"/>
      <c r="AR232" s="45"/>
      <c r="AS232" s="45"/>
      <c r="AT232" s="45"/>
      <c r="AU232" s="45"/>
      <c r="AV232" s="19"/>
      <c r="AW232" s="19"/>
      <c r="AX232" s="19"/>
      <c r="AY232" s="19"/>
      <c r="AZ232" s="19"/>
      <c r="BA232" s="19"/>
      <c r="BB232" s="19"/>
      <c r="BC232" s="19"/>
      <c r="BD232" s="19"/>
      <c r="BE232" s="19"/>
      <c r="BF232" s="19"/>
      <c r="BG232" s="19"/>
      <c r="BH232" s="19"/>
      <c r="BI232" s="19"/>
      <c r="BJ232" s="19"/>
      <c r="BK232" s="19"/>
      <c r="BL232" s="19"/>
      <c r="BM232" s="19"/>
      <c r="BN232" s="19"/>
      <c r="BO232" s="19"/>
      <c r="BP232" s="19"/>
      <c r="BQ232" s="19"/>
      <c r="BR232" s="19"/>
      <c r="BS232" s="19"/>
      <c r="BT232" s="19"/>
      <c r="BU232" s="19"/>
      <c r="BV232" s="20"/>
      <c r="BW232" s="19"/>
      <c r="BX232" s="89"/>
      <c r="BY232" s="44"/>
      <c r="BZ232" s="19"/>
      <c r="CA232" s="19"/>
      <c r="CB232" s="19"/>
      <c r="CC232" s="19"/>
      <c r="CD232" s="19"/>
      <c r="CF232" s="19"/>
      <c r="CG232" s="19"/>
      <c r="CH232" s="273"/>
      <c r="CI232" s="74"/>
      <c r="CJ232" s="80"/>
      <c r="CK232" s="112"/>
      <c r="CL232" s="74"/>
      <c r="CM232" s="80"/>
      <c r="CO232" s="74"/>
      <c r="CP232"/>
      <c r="DA232" s="104"/>
      <c r="DB232"/>
      <c r="DF232" s="104"/>
      <c r="DG232"/>
      <c r="DK232" s="104"/>
      <c r="DL232"/>
      <c r="EF232" s="104"/>
      <c r="EG232"/>
      <c r="EK232" s="104"/>
      <c r="EL232"/>
      <c r="EP232" s="104"/>
      <c r="EQ232"/>
      <c r="FQ232" s="273"/>
      <c r="FZ232" s="304"/>
      <c r="GC232" s="273"/>
      <c r="GL232" s="305"/>
      <c r="GM232" s="304"/>
      <c r="GP232" s="304"/>
      <c r="GQ232" s="273"/>
      <c r="GZ232" s="304"/>
      <c r="HC232" s="273"/>
      <c r="HL232" s="305"/>
      <c r="HM232" s="304"/>
      <c r="HN232" s="147"/>
      <c r="HO232" s="147"/>
      <c r="HP232" s="273"/>
      <c r="HR232" s="304"/>
      <c r="HZ232" s="304"/>
      <c r="IC232" s="273"/>
      <c r="IL232" s="305"/>
      <c r="IM232" s="304"/>
      <c r="IP232" s="304"/>
      <c r="IQ232" s="273"/>
      <c r="IZ232" s="304"/>
      <c r="JC232" s="273"/>
      <c r="JL232" s="5"/>
      <c r="JQ232" s="117"/>
      <c r="JR232"/>
      <c r="JS232" s="271"/>
      <c r="KI232"/>
      <c r="KP232"/>
    </row>
    <row r="233" spans="1:302">
      <c r="A233">
        <v>208</v>
      </c>
      <c r="B233" s="19"/>
      <c r="C233" s="19"/>
      <c r="D233" s="273"/>
      <c r="E233" s="273"/>
      <c r="H233" s="19"/>
      <c r="I233" s="19"/>
      <c r="N233" s="19"/>
      <c r="O233" s="19"/>
      <c r="P233" s="19"/>
      <c r="Q233" s="19"/>
      <c r="R233" s="19"/>
      <c r="S233" s="19"/>
      <c r="T233" s="273"/>
      <c r="U233" s="273"/>
      <c r="V233" s="273"/>
      <c r="W233" s="273"/>
      <c r="X233" s="19"/>
      <c r="Y233" s="19"/>
      <c r="Z233" s="19"/>
      <c r="AA233" s="19"/>
      <c r="AB233" s="19"/>
      <c r="AC233" s="19"/>
      <c r="AD233" s="19"/>
      <c r="AE233" s="113"/>
      <c r="AH233" s="53"/>
      <c r="AI233" s="53"/>
      <c r="AJ233" s="19"/>
      <c r="AK233" s="19"/>
      <c r="AL233" s="19"/>
      <c r="AM233" s="19"/>
      <c r="AN233" s="19"/>
      <c r="AO233" s="19"/>
      <c r="AP233" s="19"/>
      <c r="AQ233" s="45"/>
      <c r="AR233" s="45"/>
      <c r="AS233" s="45"/>
      <c r="AT233" s="45"/>
      <c r="AU233" s="45"/>
      <c r="AV233" s="19"/>
      <c r="AW233" s="19"/>
      <c r="AX233" s="19"/>
      <c r="AY233" s="19"/>
      <c r="AZ233" s="19"/>
      <c r="BA233" s="19"/>
      <c r="BB233" s="19"/>
      <c r="BC233" s="19"/>
      <c r="BD233" s="19"/>
      <c r="BE233" s="19"/>
      <c r="BF233" s="19"/>
      <c r="BG233" s="19"/>
      <c r="BH233" s="19"/>
      <c r="BI233" s="19"/>
      <c r="BJ233" s="19"/>
      <c r="BK233" s="19"/>
      <c r="BL233" s="19"/>
      <c r="BM233" s="19"/>
      <c r="BN233" s="19"/>
      <c r="BO233" s="19"/>
      <c r="BP233" s="19"/>
      <c r="BQ233" s="19"/>
      <c r="BR233" s="19"/>
      <c r="BS233" s="19"/>
      <c r="BT233" s="19"/>
      <c r="BU233" s="19"/>
      <c r="BV233" s="20"/>
      <c r="BW233" s="19"/>
      <c r="BX233" s="89"/>
      <c r="BY233" s="44"/>
      <c r="BZ233" s="19"/>
      <c r="CA233" s="19"/>
      <c r="CB233" s="19"/>
      <c r="CC233" s="19"/>
      <c r="CD233" s="19"/>
      <c r="CF233" s="19"/>
      <c r="CG233" s="19"/>
      <c r="CH233" s="273"/>
      <c r="CI233" s="74"/>
      <c r="CJ233" s="80"/>
      <c r="CK233" s="112"/>
      <c r="CL233" s="74"/>
      <c r="CM233" s="80"/>
      <c r="CO233" s="74"/>
      <c r="CP233"/>
      <c r="DA233" s="104"/>
      <c r="DB233"/>
      <c r="DF233" s="104"/>
      <c r="DG233"/>
      <c r="DK233" s="104"/>
      <c r="DL233"/>
      <c r="EF233" s="104"/>
      <c r="EG233"/>
      <c r="EK233" s="104"/>
      <c r="EL233"/>
      <c r="EP233" s="104"/>
      <c r="EQ233"/>
      <c r="FQ233" s="273"/>
      <c r="FZ233" s="304"/>
      <c r="GC233" s="273"/>
      <c r="GL233" s="305"/>
      <c r="GM233" s="304"/>
      <c r="GP233" s="304"/>
      <c r="GQ233" s="273"/>
      <c r="GZ233" s="304"/>
      <c r="HC233" s="273"/>
      <c r="HL233" s="305"/>
      <c r="HM233" s="304"/>
      <c r="HN233" s="147"/>
      <c r="HO233" s="147"/>
      <c r="HP233" s="273"/>
      <c r="HR233" s="304"/>
      <c r="HZ233" s="304"/>
      <c r="IC233" s="273"/>
      <c r="IL233" s="305"/>
      <c r="IM233" s="304"/>
      <c r="IP233" s="304"/>
      <c r="IQ233" s="273"/>
      <c r="IZ233" s="304"/>
      <c r="JC233" s="273"/>
      <c r="JL233" s="5"/>
      <c r="JQ233" s="117"/>
      <c r="JR233"/>
      <c r="JS233" s="271"/>
      <c r="KI233"/>
      <c r="KP233"/>
    </row>
    <row r="234" spans="1:302">
      <c r="A234">
        <v>209</v>
      </c>
      <c r="B234" s="19"/>
      <c r="C234" s="19"/>
      <c r="D234" s="273"/>
      <c r="E234" s="273"/>
      <c r="H234" s="19"/>
      <c r="I234" s="19"/>
      <c r="N234" s="19"/>
      <c r="O234" s="19"/>
      <c r="P234" s="19"/>
      <c r="Q234" s="19"/>
      <c r="R234" s="19"/>
      <c r="S234" s="19"/>
      <c r="T234" s="273"/>
      <c r="U234" s="273"/>
      <c r="V234" s="273"/>
      <c r="W234" s="273"/>
      <c r="X234" s="19"/>
      <c r="Y234" s="19"/>
      <c r="Z234" s="19"/>
      <c r="AA234" s="19"/>
      <c r="AB234" s="19"/>
      <c r="AC234" s="19"/>
      <c r="AD234" s="19"/>
      <c r="AE234" s="113"/>
      <c r="AH234" s="53"/>
      <c r="AI234" s="53"/>
      <c r="AJ234" s="19"/>
      <c r="AK234" s="19"/>
      <c r="AL234" s="19"/>
      <c r="AM234" s="19"/>
      <c r="AN234" s="19"/>
      <c r="AO234" s="19"/>
      <c r="AP234" s="19"/>
      <c r="AQ234" s="45"/>
      <c r="AR234" s="45"/>
      <c r="AS234" s="45"/>
      <c r="AT234" s="45"/>
      <c r="AU234" s="45"/>
      <c r="AV234" s="19"/>
      <c r="AW234" s="19"/>
      <c r="AX234" s="19"/>
      <c r="AY234" s="19"/>
      <c r="AZ234" s="19"/>
      <c r="BA234" s="19"/>
      <c r="BB234" s="19"/>
      <c r="BC234" s="19"/>
      <c r="BD234" s="19"/>
      <c r="BE234" s="19"/>
      <c r="BF234" s="19"/>
      <c r="BG234" s="19"/>
      <c r="BH234" s="19"/>
      <c r="BI234" s="19"/>
      <c r="BJ234" s="19"/>
      <c r="BK234" s="19"/>
      <c r="BL234" s="19"/>
      <c r="BM234" s="19"/>
      <c r="BN234" s="19"/>
      <c r="BO234" s="19"/>
      <c r="BP234" s="19"/>
      <c r="BQ234" s="19"/>
      <c r="BR234" s="19"/>
      <c r="BS234" s="19"/>
      <c r="BT234" s="19"/>
      <c r="BU234" s="19"/>
      <c r="BV234" s="20"/>
      <c r="BW234" s="19"/>
      <c r="BX234" s="89"/>
      <c r="BY234" s="44"/>
      <c r="BZ234" s="19"/>
      <c r="CA234" s="19"/>
      <c r="CB234" s="19"/>
      <c r="CC234" s="19"/>
      <c r="CD234" s="19"/>
      <c r="CF234" s="19"/>
      <c r="CG234" s="19"/>
      <c r="CH234" s="273"/>
      <c r="CI234" s="74"/>
      <c r="CJ234" s="80"/>
      <c r="CK234" s="112"/>
      <c r="CL234" s="74"/>
      <c r="CM234" s="80"/>
      <c r="CO234" s="74"/>
      <c r="CP234"/>
      <c r="DA234" s="104"/>
      <c r="DB234"/>
      <c r="DF234" s="104"/>
      <c r="DG234"/>
      <c r="DK234" s="104"/>
      <c r="DL234"/>
      <c r="EF234" s="104"/>
      <c r="EG234"/>
      <c r="EK234" s="104"/>
      <c r="EL234"/>
      <c r="EP234" s="104"/>
      <c r="EQ234"/>
      <c r="FQ234" s="273"/>
      <c r="FZ234" s="304"/>
      <c r="GC234" s="273"/>
      <c r="GL234" s="305"/>
      <c r="GM234" s="304"/>
      <c r="GP234" s="304"/>
      <c r="GQ234" s="273"/>
      <c r="GZ234" s="304"/>
      <c r="HC234" s="273"/>
      <c r="HL234" s="305"/>
      <c r="HM234" s="304"/>
      <c r="HN234" s="147"/>
      <c r="HO234" s="147"/>
      <c r="HP234" s="273"/>
      <c r="HR234" s="304"/>
      <c r="HZ234" s="304"/>
      <c r="IC234" s="273"/>
      <c r="IL234" s="305"/>
      <c r="IM234" s="304"/>
      <c r="IP234" s="304"/>
      <c r="IQ234" s="273"/>
      <c r="IZ234" s="304"/>
      <c r="JC234" s="273"/>
      <c r="JL234" s="5"/>
      <c r="JQ234" s="117"/>
      <c r="JR234"/>
      <c r="JS234" s="271"/>
      <c r="KI234"/>
      <c r="KP234"/>
    </row>
    <row r="235" spans="1:302">
      <c r="A235">
        <v>210</v>
      </c>
      <c r="B235" s="19"/>
      <c r="C235" s="19"/>
      <c r="D235" s="273"/>
      <c r="E235" s="273"/>
      <c r="H235" s="19"/>
      <c r="I235" s="19"/>
      <c r="N235" s="19"/>
      <c r="O235" s="19"/>
      <c r="P235" s="19"/>
      <c r="Q235" s="19"/>
      <c r="R235" s="19"/>
      <c r="S235" s="19"/>
      <c r="T235" s="273"/>
      <c r="U235" s="273"/>
      <c r="V235" s="273"/>
      <c r="W235" s="273"/>
      <c r="X235" s="19"/>
      <c r="Y235" s="19"/>
      <c r="Z235" s="19"/>
      <c r="AA235" s="19"/>
      <c r="AB235" s="19"/>
      <c r="AC235" s="19"/>
      <c r="AD235" s="19"/>
      <c r="AE235" s="113"/>
      <c r="AH235" s="53"/>
      <c r="AI235" s="53"/>
      <c r="AJ235" s="19"/>
      <c r="AK235" s="19"/>
      <c r="AL235" s="19"/>
      <c r="AM235" s="19"/>
      <c r="AN235" s="19"/>
      <c r="AO235" s="19"/>
      <c r="AP235" s="19"/>
      <c r="AQ235" s="45"/>
      <c r="AR235" s="45"/>
      <c r="AS235" s="45"/>
      <c r="AT235" s="45"/>
      <c r="AU235" s="45"/>
      <c r="AV235" s="19"/>
      <c r="AW235" s="19"/>
      <c r="AX235" s="19"/>
      <c r="AY235" s="19"/>
      <c r="AZ235" s="19"/>
      <c r="BA235" s="19"/>
      <c r="BB235" s="19"/>
      <c r="BC235" s="19"/>
      <c r="BD235" s="19"/>
      <c r="BE235" s="19"/>
      <c r="BF235" s="19"/>
      <c r="BG235" s="19"/>
      <c r="BH235" s="19"/>
      <c r="BI235" s="19"/>
      <c r="BJ235" s="19"/>
      <c r="BK235" s="19"/>
      <c r="BL235" s="19"/>
      <c r="BM235" s="19"/>
      <c r="BN235" s="19"/>
      <c r="BO235" s="19"/>
      <c r="BP235" s="19"/>
      <c r="BQ235" s="19"/>
      <c r="BR235" s="19"/>
      <c r="BS235" s="19"/>
      <c r="BT235" s="19"/>
      <c r="BU235" s="19"/>
      <c r="BV235" s="20"/>
      <c r="BW235" s="19"/>
      <c r="BX235" s="89"/>
      <c r="BY235" s="44"/>
      <c r="BZ235" s="19"/>
      <c r="CA235" s="19"/>
      <c r="CB235" s="19"/>
      <c r="CC235" s="19"/>
      <c r="CD235" s="19"/>
      <c r="CF235" s="19"/>
      <c r="CG235" s="19"/>
      <c r="CH235" s="273"/>
      <c r="CI235" s="74"/>
      <c r="CJ235" s="80"/>
      <c r="CK235" s="112"/>
      <c r="CL235" s="74"/>
      <c r="CM235" s="80"/>
      <c r="CO235" s="74"/>
      <c r="CP235"/>
      <c r="DA235" s="104"/>
      <c r="DB235"/>
      <c r="DF235" s="104"/>
      <c r="DG235"/>
      <c r="DK235" s="104"/>
      <c r="DL235"/>
      <c r="EF235" s="104"/>
      <c r="EG235"/>
      <c r="EK235" s="104"/>
      <c r="EL235"/>
      <c r="EP235" s="104"/>
      <c r="EQ235"/>
      <c r="FQ235" s="273"/>
      <c r="FZ235" s="304"/>
      <c r="GC235" s="273"/>
      <c r="GL235" s="305"/>
      <c r="GM235" s="304"/>
      <c r="GP235" s="304"/>
      <c r="GQ235" s="273"/>
      <c r="GZ235" s="304"/>
      <c r="HC235" s="273"/>
      <c r="HL235" s="305"/>
      <c r="HM235" s="304"/>
      <c r="HN235" s="147"/>
      <c r="HO235" s="147"/>
      <c r="HP235" s="273"/>
      <c r="HR235" s="304"/>
      <c r="HZ235" s="304"/>
      <c r="IC235" s="273"/>
      <c r="IL235" s="305"/>
      <c r="IM235" s="304"/>
      <c r="IP235" s="304"/>
      <c r="IQ235" s="273"/>
      <c r="IZ235" s="304"/>
      <c r="JC235" s="273"/>
      <c r="JL235" s="5"/>
      <c r="JQ235" s="117"/>
      <c r="JR235"/>
      <c r="JS235" s="271"/>
      <c r="KI235"/>
      <c r="KP235"/>
    </row>
    <row r="236" spans="1:302">
      <c r="A236">
        <v>211</v>
      </c>
      <c r="B236" s="19"/>
      <c r="C236" s="19"/>
      <c r="D236" s="273"/>
      <c r="E236" s="273"/>
      <c r="H236" s="19"/>
      <c r="I236" s="19"/>
      <c r="N236" s="19"/>
      <c r="O236" s="19"/>
      <c r="P236" s="19"/>
      <c r="Q236" s="19"/>
      <c r="R236" s="19"/>
      <c r="S236" s="19"/>
      <c r="T236" s="273"/>
      <c r="U236" s="273"/>
      <c r="V236" s="273"/>
      <c r="W236" s="273"/>
      <c r="X236" s="19"/>
      <c r="Y236" s="19"/>
      <c r="Z236" s="19"/>
      <c r="AA236" s="19"/>
      <c r="AB236" s="19"/>
      <c r="AC236" s="19"/>
      <c r="AD236" s="19"/>
      <c r="AE236" s="113"/>
      <c r="AH236" s="53"/>
      <c r="AI236" s="53"/>
      <c r="AJ236" s="19"/>
      <c r="AK236" s="19"/>
      <c r="AL236" s="19"/>
      <c r="AM236" s="19"/>
      <c r="AN236" s="19"/>
      <c r="AO236" s="19"/>
      <c r="AP236" s="19"/>
      <c r="AQ236" s="45"/>
      <c r="AR236" s="45"/>
      <c r="AS236" s="45"/>
      <c r="AT236" s="45"/>
      <c r="AU236" s="45"/>
      <c r="AV236" s="19"/>
      <c r="AW236" s="19"/>
      <c r="AX236" s="19"/>
      <c r="AY236" s="19"/>
      <c r="AZ236" s="19"/>
      <c r="BA236" s="19"/>
      <c r="BB236" s="19"/>
      <c r="BC236" s="19"/>
      <c r="BD236" s="19"/>
      <c r="BE236" s="19"/>
      <c r="BF236" s="19"/>
      <c r="BG236" s="19"/>
      <c r="BH236" s="19"/>
      <c r="BI236" s="19"/>
      <c r="BJ236" s="19"/>
      <c r="BK236" s="19"/>
      <c r="BL236" s="19"/>
      <c r="BM236" s="19"/>
      <c r="BN236" s="19"/>
      <c r="BO236" s="19"/>
      <c r="BP236" s="19"/>
      <c r="BQ236" s="19"/>
      <c r="BR236" s="19"/>
      <c r="BS236" s="19"/>
      <c r="BT236" s="19"/>
      <c r="BU236" s="19"/>
      <c r="BV236" s="20"/>
      <c r="BW236" s="19"/>
      <c r="BX236" s="89"/>
      <c r="BY236" s="44"/>
      <c r="BZ236" s="19"/>
      <c r="CA236" s="19"/>
      <c r="CB236" s="19"/>
      <c r="CC236" s="19"/>
      <c r="CD236" s="19"/>
      <c r="CF236" s="19"/>
      <c r="CG236" s="19"/>
      <c r="CH236" s="273"/>
      <c r="CI236" s="74"/>
      <c r="CJ236" s="80"/>
      <c r="CK236" s="112"/>
      <c r="CL236" s="74"/>
      <c r="CM236" s="80"/>
      <c r="CO236" s="74"/>
      <c r="CP236"/>
      <c r="DA236" s="104"/>
      <c r="DB236"/>
      <c r="DF236" s="104"/>
      <c r="DG236"/>
      <c r="DK236" s="104"/>
      <c r="DL236"/>
      <c r="EF236" s="104"/>
      <c r="EG236"/>
      <c r="EK236" s="104"/>
      <c r="EL236"/>
      <c r="EP236" s="104"/>
      <c r="EQ236"/>
      <c r="FQ236" s="273"/>
      <c r="FZ236" s="304"/>
      <c r="GC236" s="273"/>
      <c r="GL236" s="305"/>
      <c r="GM236" s="304"/>
      <c r="GP236" s="304"/>
      <c r="GQ236" s="273"/>
      <c r="GZ236" s="304"/>
      <c r="HC236" s="273"/>
      <c r="HL236" s="305"/>
      <c r="HM236" s="304"/>
      <c r="HN236" s="147"/>
      <c r="HO236" s="147"/>
      <c r="HP236" s="273"/>
      <c r="HR236" s="304"/>
      <c r="HZ236" s="304"/>
      <c r="IC236" s="273"/>
      <c r="IL236" s="305"/>
      <c r="IM236" s="304"/>
      <c r="IP236" s="304"/>
      <c r="IQ236" s="273"/>
      <c r="IZ236" s="304"/>
      <c r="JC236" s="273"/>
      <c r="JL236" s="5"/>
      <c r="JQ236" s="117"/>
      <c r="JR236"/>
      <c r="JS236" s="271"/>
      <c r="KI236"/>
      <c r="KP236"/>
    </row>
    <row r="237" spans="1:302">
      <c r="A237">
        <v>212</v>
      </c>
      <c r="B237" s="19"/>
      <c r="C237" s="19"/>
      <c r="D237" s="273"/>
      <c r="E237" s="273"/>
      <c r="H237" s="19"/>
      <c r="I237" s="19"/>
      <c r="N237" s="19"/>
      <c r="O237" s="19"/>
      <c r="P237" s="19"/>
      <c r="Q237" s="19"/>
      <c r="R237" s="19"/>
      <c r="S237" s="19"/>
      <c r="T237" s="273"/>
      <c r="U237" s="273"/>
      <c r="V237" s="273"/>
      <c r="W237" s="273"/>
      <c r="X237" s="19"/>
      <c r="Y237" s="19"/>
      <c r="Z237" s="19"/>
      <c r="AA237" s="19"/>
      <c r="AB237" s="19"/>
      <c r="AC237" s="19"/>
      <c r="AD237" s="19"/>
      <c r="AE237" s="113"/>
      <c r="AH237" s="53"/>
      <c r="AI237" s="53"/>
      <c r="AJ237" s="19"/>
      <c r="AK237" s="19"/>
      <c r="AL237" s="19"/>
      <c r="AM237" s="19"/>
      <c r="AN237" s="19"/>
      <c r="AO237" s="19"/>
      <c r="AP237" s="19"/>
      <c r="AQ237" s="45"/>
      <c r="AR237" s="45"/>
      <c r="AS237" s="45"/>
      <c r="AT237" s="45"/>
      <c r="AU237" s="45"/>
      <c r="AV237" s="19"/>
      <c r="AW237" s="19"/>
      <c r="AX237" s="19"/>
      <c r="AY237" s="19"/>
      <c r="AZ237" s="19"/>
      <c r="BA237" s="19"/>
      <c r="BB237" s="19"/>
      <c r="BC237" s="19"/>
      <c r="BD237" s="19"/>
      <c r="BE237" s="19"/>
      <c r="BF237" s="19"/>
      <c r="BG237" s="19"/>
      <c r="BH237" s="19"/>
      <c r="BI237" s="19"/>
      <c r="BJ237" s="19"/>
      <c r="BK237" s="19"/>
      <c r="BL237" s="19"/>
      <c r="BM237" s="19"/>
      <c r="BN237" s="19"/>
      <c r="BO237" s="19"/>
      <c r="BP237" s="19"/>
      <c r="BQ237" s="19"/>
      <c r="BR237" s="19"/>
      <c r="BS237" s="19"/>
      <c r="BT237" s="19"/>
      <c r="BU237" s="19"/>
      <c r="BV237" s="20"/>
      <c r="BW237" s="19"/>
      <c r="BX237" s="89"/>
      <c r="BY237" s="44"/>
      <c r="BZ237" s="19"/>
      <c r="CA237" s="19"/>
      <c r="CB237" s="19"/>
      <c r="CC237" s="19"/>
      <c r="CD237" s="19"/>
      <c r="CF237" s="19"/>
      <c r="CG237" s="19"/>
      <c r="CH237" s="273"/>
      <c r="CI237" s="74"/>
      <c r="CJ237" s="80"/>
      <c r="CK237" s="112"/>
      <c r="CL237" s="74"/>
      <c r="CM237" s="80"/>
      <c r="CO237" s="74"/>
      <c r="CP237"/>
      <c r="DA237" s="104"/>
      <c r="DB237"/>
      <c r="DF237" s="104"/>
      <c r="DG237"/>
      <c r="DK237" s="104"/>
      <c r="DL237"/>
      <c r="EF237" s="104"/>
      <c r="EG237"/>
      <c r="EK237" s="104"/>
      <c r="EL237"/>
      <c r="EP237" s="104"/>
      <c r="EQ237"/>
      <c r="FQ237" s="273"/>
      <c r="FZ237" s="304"/>
      <c r="GC237" s="273"/>
      <c r="GL237" s="305"/>
      <c r="GM237" s="304"/>
      <c r="GP237" s="304"/>
      <c r="GQ237" s="273"/>
      <c r="GZ237" s="304"/>
      <c r="HC237" s="273"/>
      <c r="HL237" s="305"/>
      <c r="HM237" s="304"/>
      <c r="HN237" s="147"/>
      <c r="HO237" s="147"/>
      <c r="HP237" s="273"/>
      <c r="HR237" s="304"/>
      <c r="HZ237" s="304"/>
      <c r="IC237" s="273"/>
      <c r="IL237" s="305"/>
      <c r="IM237" s="304"/>
      <c r="IP237" s="304"/>
      <c r="IQ237" s="273"/>
      <c r="IZ237" s="304"/>
      <c r="JC237" s="273"/>
      <c r="JL237" s="5"/>
      <c r="JQ237" s="117"/>
      <c r="JR237"/>
      <c r="JS237" s="271"/>
      <c r="KI237"/>
      <c r="KP237"/>
    </row>
    <row r="238" spans="1:302">
      <c r="A238">
        <v>213</v>
      </c>
      <c r="B238" s="19"/>
      <c r="C238" s="19"/>
      <c r="D238" s="273"/>
      <c r="E238" s="273"/>
      <c r="H238" s="19"/>
      <c r="I238" s="19"/>
      <c r="N238" s="19"/>
      <c r="O238" s="19"/>
      <c r="P238" s="19"/>
      <c r="Q238" s="19"/>
      <c r="R238" s="19"/>
      <c r="S238" s="19"/>
      <c r="T238" s="273"/>
      <c r="U238" s="273"/>
      <c r="V238" s="273"/>
      <c r="W238" s="273"/>
      <c r="X238" s="19"/>
      <c r="Y238" s="19"/>
      <c r="Z238" s="19"/>
      <c r="AA238" s="19"/>
      <c r="AB238" s="19"/>
      <c r="AC238" s="19"/>
      <c r="AD238" s="19"/>
      <c r="AE238" s="113"/>
      <c r="AH238" s="53"/>
      <c r="AI238" s="53"/>
      <c r="AJ238" s="19"/>
      <c r="AK238" s="19"/>
      <c r="AL238" s="19"/>
      <c r="AM238" s="19"/>
      <c r="AN238" s="19"/>
      <c r="AO238" s="19"/>
      <c r="AP238" s="19"/>
      <c r="AQ238" s="45"/>
      <c r="AR238" s="45"/>
      <c r="AS238" s="45"/>
      <c r="AT238" s="45"/>
      <c r="AU238" s="45"/>
      <c r="AV238" s="19"/>
      <c r="AW238" s="19"/>
      <c r="AX238" s="19"/>
      <c r="AY238" s="19"/>
      <c r="AZ238" s="19"/>
      <c r="BA238" s="19"/>
      <c r="BB238" s="19"/>
      <c r="BC238" s="19"/>
      <c r="BD238" s="19"/>
      <c r="BE238" s="19"/>
      <c r="BF238" s="19"/>
      <c r="BG238" s="19"/>
      <c r="BH238" s="19"/>
      <c r="BI238" s="19"/>
      <c r="BJ238" s="19"/>
      <c r="BK238" s="19"/>
      <c r="BL238" s="19"/>
      <c r="BM238" s="19"/>
      <c r="BN238" s="19"/>
      <c r="BO238" s="19"/>
      <c r="BP238" s="19"/>
      <c r="BQ238" s="19"/>
      <c r="BR238" s="19"/>
      <c r="BS238" s="19"/>
      <c r="BT238" s="19"/>
      <c r="BU238" s="19"/>
      <c r="BV238" s="20"/>
      <c r="BW238" s="19"/>
      <c r="BX238" s="89"/>
      <c r="BY238" s="44"/>
      <c r="BZ238" s="19"/>
      <c r="CA238" s="19"/>
      <c r="CB238" s="19"/>
      <c r="CC238" s="19"/>
      <c r="CD238" s="19"/>
      <c r="CF238" s="19"/>
      <c r="CG238" s="19"/>
      <c r="CH238" s="273"/>
      <c r="CI238" s="74"/>
      <c r="CJ238" s="80"/>
      <c r="CK238" s="112"/>
      <c r="CL238" s="74"/>
      <c r="CM238" s="80"/>
      <c r="CO238" s="74"/>
      <c r="CP238"/>
      <c r="DA238" s="104"/>
      <c r="DB238"/>
      <c r="DF238" s="104"/>
      <c r="DG238"/>
      <c r="DK238" s="104"/>
      <c r="DL238"/>
      <c r="EF238" s="104"/>
      <c r="EG238"/>
      <c r="EK238" s="104"/>
      <c r="EL238"/>
      <c r="EP238" s="104"/>
      <c r="EQ238"/>
      <c r="FQ238" s="273"/>
      <c r="FZ238" s="304"/>
      <c r="GC238" s="273"/>
      <c r="GL238" s="305"/>
      <c r="GM238" s="304"/>
      <c r="GP238" s="304"/>
      <c r="GQ238" s="273"/>
      <c r="GZ238" s="304"/>
      <c r="HC238" s="273"/>
      <c r="HL238" s="305"/>
      <c r="HM238" s="304"/>
      <c r="HN238" s="147"/>
      <c r="HO238" s="147"/>
      <c r="HP238" s="273"/>
      <c r="HR238" s="304"/>
      <c r="HZ238" s="304"/>
      <c r="IC238" s="273"/>
      <c r="IL238" s="305"/>
      <c r="IM238" s="304"/>
      <c r="IP238" s="304"/>
      <c r="IQ238" s="273"/>
      <c r="IZ238" s="304"/>
      <c r="JC238" s="273"/>
      <c r="JL238" s="5"/>
      <c r="JQ238" s="117"/>
      <c r="JR238"/>
      <c r="JS238" s="271"/>
      <c r="KI238"/>
      <c r="KP238"/>
    </row>
    <row r="239" spans="1:302">
      <c r="A239">
        <v>214</v>
      </c>
      <c r="B239" s="19"/>
      <c r="C239" s="19"/>
      <c r="D239" s="273"/>
      <c r="E239" s="273"/>
      <c r="H239" s="19"/>
      <c r="I239" s="19"/>
      <c r="N239" s="19"/>
      <c r="O239" s="19"/>
      <c r="P239" s="19"/>
      <c r="Q239" s="19"/>
      <c r="R239" s="19"/>
      <c r="S239" s="19"/>
      <c r="T239" s="273"/>
      <c r="U239" s="273"/>
      <c r="V239" s="273"/>
      <c r="W239" s="273"/>
      <c r="X239" s="19"/>
      <c r="Y239" s="19"/>
      <c r="Z239" s="19"/>
      <c r="AA239" s="19"/>
      <c r="AB239" s="19"/>
      <c r="AC239" s="19"/>
      <c r="AD239" s="19"/>
      <c r="AE239" s="113"/>
      <c r="AH239" s="53"/>
      <c r="AI239" s="53"/>
      <c r="AJ239" s="19"/>
      <c r="AK239" s="19"/>
      <c r="AL239" s="19"/>
      <c r="AM239" s="19"/>
      <c r="AN239" s="19"/>
      <c r="AO239" s="19"/>
      <c r="AP239" s="19"/>
      <c r="AQ239" s="45"/>
      <c r="AR239" s="45"/>
      <c r="AS239" s="45"/>
      <c r="AT239" s="45"/>
      <c r="AU239" s="45"/>
      <c r="AV239" s="19"/>
      <c r="AW239" s="19"/>
      <c r="AX239" s="19"/>
      <c r="AY239" s="19"/>
      <c r="AZ239" s="19"/>
      <c r="BA239" s="19"/>
      <c r="BB239" s="19"/>
      <c r="BC239" s="19"/>
      <c r="BD239" s="19"/>
      <c r="BE239" s="19"/>
      <c r="BF239" s="19"/>
      <c r="BG239" s="19"/>
      <c r="BH239" s="19"/>
      <c r="BI239" s="19"/>
      <c r="BJ239" s="19"/>
      <c r="BK239" s="19"/>
      <c r="BL239" s="19"/>
      <c r="BM239" s="19"/>
      <c r="BN239" s="19"/>
      <c r="BO239" s="19"/>
      <c r="BP239" s="19"/>
      <c r="BQ239" s="19"/>
      <c r="BR239" s="19"/>
      <c r="BS239" s="19"/>
      <c r="BT239" s="19"/>
      <c r="BU239" s="19"/>
      <c r="BV239" s="20"/>
      <c r="BW239" s="19"/>
      <c r="BX239" s="89"/>
      <c r="BY239" s="44"/>
      <c r="BZ239" s="19"/>
      <c r="CA239" s="19"/>
      <c r="CB239" s="19"/>
      <c r="CC239" s="19"/>
      <c r="CD239" s="19"/>
      <c r="CF239" s="19"/>
      <c r="CG239" s="19"/>
      <c r="CH239" s="273"/>
      <c r="CI239" s="74"/>
      <c r="CJ239" s="80"/>
      <c r="CK239" s="112"/>
      <c r="CL239" s="74"/>
      <c r="CM239" s="80"/>
      <c r="CO239" s="74"/>
      <c r="CP239"/>
      <c r="DA239" s="104"/>
      <c r="DB239"/>
      <c r="DF239" s="104"/>
      <c r="DG239"/>
      <c r="DK239" s="104"/>
      <c r="DL239"/>
      <c r="EF239" s="104"/>
      <c r="EG239"/>
      <c r="EK239" s="104"/>
      <c r="EL239"/>
      <c r="EP239" s="104"/>
      <c r="EQ239"/>
      <c r="FQ239" s="273"/>
      <c r="FZ239" s="304"/>
      <c r="GC239" s="273"/>
      <c r="GL239" s="305"/>
      <c r="GM239" s="304"/>
      <c r="GP239" s="304"/>
      <c r="GQ239" s="273"/>
      <c r="GZ239" s="304"/>
      <c r="HC239" s="273"/>
      <c r="HL239" s="305"/>
      <c r="HM239" s="304"/>
      <c r="HN239" s="147"/>
      <c r="HO239" s="147"/>
      <c r="HP239" s="273"/>
      <c r="HR239" s="304"/>
      <c r="HZ239" s="304"/>
      <c r="IC239" s="273"/>
      <c r="IL239" s="305"/>
      <c r="IM239" s="304"/>
      <c r="IP239" s="304"/>
      <c r="IQ239" s="273"/>
      <c r="IZ239" s="304"/>
      <c r="JC239" s="273"/>
      <c r="JL239" s="5"/>
      <c r="JQ239" s="117"/>
      <c r="JR239"/>
      <c r="JS239" s="271"/>
      <c r="KI239"/>
      <c r="KP239"/>
    </row>
    <row r="240" spans="1:302">
      <c r="A240">
        <v>215</v>
      </c>
      <c r="B240" s="19"/>
      <c r="C240" s="19"/>
      <c r="D240" s="273"/>
      <c r="E240" s="273"/>
      <c r="H240" s="19"/>
      <c r="I240" s="19"/>
      <c r="N240" s="19"/>
      <c r="O240" s="19"/>
      <c r="P240" s="19"/>
      <c r="Q240" s="19"/>
      <c r="R240" s="19"/>
      <c r="S240" s="19"/>
      <c r="T240" s="273"/>
      <c r="U240" s="273"/>
      <c r="V240" s="273"/>
      <c r="W240" s="273"/>
      <c r="X240" s="19"/>
      <c r="Y240" s="19"/>
      <c r="Z240" s="19"/>
      <c r="AA240" s="19"/>
      <c r="AB240" s="19"/>
      <c r="AC240" s="19"/>
      <c r="AD240" s="19"/>
      <c r="AE240" s="113"/>
      <c r="AH240" s="53"/>
      <c r="AI240" s="53"/>
      <c r="AJ240" s="19"/>
      <c r="AK240" s="19"/>
      <c r="AL240" s="19"/>
      <c r="AM240" s="19"/>
      <c r="AN240" s="19"/>
      <c r="AO240" s="19"/>
      <c r="AP240" s="19"/>
      <c r="AQ240" s="45"/>
      <c r="AR240" s="45"/>
      <c r="AS240" s="45"/>
      <c r="AT240" s="45"/>
      <c r="AU240" s="45"/>
      <c r="AV240" s="19"/>
      <c r="AW240" s="19"/>
      <c r="AX240" s="19"/>
      <c r="AY240" s="19"/>
      <c r="AZ240" s="19"/>
      <c r="BA240" s="19"/>
      <c r="BB240" s="19"/>
      <c r="BC240" s="19"/>
      <c r="BD240" s="19"/>
      <c r="BE240" s="19"/>
      <c r="BF240" s="19"/>
      <c r="BG240" s="19"/>
      <c r="BH240" s="19"/>
      <c r="BI240" s="19"/>
      <c r="BJ240" s="19"/>
      <c r="BK240" s="19"/>
      <c r="BL240" s="19"/>
      <c r="BM240" s="19"/>
      <c r="BN240" s="19"/>
      <c r="BO240" s="19"/>
      <c r="BP240" s="19"/>
      <c r="BQ240" s="19"/>
      <c r="BR240" s="19"/>
      <c r="BS240" s="19"/>
      <c r="BT240" s="19"/>
      <c r="BU240" s="19"/>
      <c r="BV240" s="20"/>
      <c r="BW240" s="19"/>
      <c r="BX240" s="89"/>
      <c r="BY240" s="44"/>
      <c r="BZ240" s="19"/>
      <c r="CA240" s="19"/>
      <c r="CB240" s="19"/>
      <c r="CC240" s="19"/>
      <c r="CD240" s="19"/>
      <c r="CF240" s="19"/>
      <c r="CG240" s="19"/>
      <c r="CH240" s="273"/>
      <c r="CI240" s="74"/>
      <c r="CJ240" s="80"/>
      <c r="CK240" s="112"/>
      <c r="CL240" s="74"/>
      <c r="CM240" s="80"/>
      <c r="CO240" s="74"/>
      <c r="CP240"/>
      <c r="DA240" s="104"/>
      <c r="DB240"/>
      <c r="DF240" s="104"/>
      <c r="DG240"/>
      <c r="DK240" s="104"/>
      <c r="DL240"/>
      <c r="EF240" s="104"/>
      <c r="EG240"/>
      <c r="EK240" s="104"/>
      <c r="EL240"/>
      <c r="EP240" s="104"/>
      <c r="EQ240"/>
      <c r="FQ240" s="273"/>
      <c r="FZ240" s="304"/>
      <c r="GC240" s="273"/>
      <c r="GL240" s="305"/>
      <c r="GM240" s="304"/>
      <c r="GP240" s="304"/>
      <c r="GQ240" s="273"/>
      <c r="GZ240" s="304"/>
      <c r="HC240" s="273"/>
      <c r="HL240" s="305"/>
      <c r="HM240" s="304"/>
      <c r="HN240" s="147"/>
      <c r="HO240" s="147"/>
      <c r="HP240" s="273"/>
      <c r="HR240" s="304"/>
      <c r="HZ240" s="304"/>
      <c r="IC240" s="273"/>
      <c r="IL240" s="305"/>
      <c r="IM240" s="304"/>
      <c r="IP240" s="304"/>
      <c r="IQ240" s="273"/>
      <c r="IZ240" s="304"/>
      <c r="JC240" s="273"/>
      <c r="JL240" s="5"/>
      <c r="JQ240" s="117"/>
      <c r="JR240"/>
      <c r="JS240" s="271"/>
      <c r="KI240"/>
      <c r="KP240"/>
    </row>
    <row r="241" spans="1:302">
      <c r="A241">
        <v>216</v>
      </c>
      <c r="B241" s="19"/>
      <c r="C241" s="19"/>
      <c r="D241" s="273"/>
      <c r="E241" s="273"/>
      <c r="H241" s="19"/>
      <c r="I241" s="19"/>
      <c r="N241" s="19"/>
      <c r="O241" s="19"/>
      <c r="P241" s="19"/>
      <c r="Q241" s="19"/>
      <c r="R241" s="19"/>
      <c r="S241" s="19"/>
      <c r="T241" s="273"/>
      <c r="U241" s="273"/>
      <c r="V241" s="273"/>
      <c r="W241" s="273"/>
      <c r="X241" s="19"/>
      <c r="Y241" s="19"/>
      <c r="Z241" s="19"/>
      <c r="AA241" s="19"/>
      <c r="AB241" s="19"/>
      <c r="AC241" s="19"/>
      <c r="AD241" s="19"/>
      <c r="AE241" s="113"/>
      <c r="AH241" s="53"/>
      <c r="AI241" s="53"/>
      <c r="AJ241" s="19"/>
      <c r="AK241" s="19"/>
      <c r="AL241" s="19"/>
      <c r="AM241" s="19"/>
      <c r="AN241" s="19"/>
      <c r="AO241" s="19"/>
      <c r="AP241" s="19"/>
      <c r="AQ241" s="45"/>
      <c r="AR241" s="45"/>
      <c r="AS241" s="45"/>
      <c r="AT241" s="45"/>
      <c r="AU241" s="45"/>
      <c r="AV241" s="19"/>
      <c r="AW241" s="19"/>
      <c r="AX241" s="19"/>
      <c r="AY241" s="19"/>
      <c r="AZ241" s="19"/>
      <c r="BA241" s="19"/>
      <c r="BB241" s="19"/>
      <c r="BC241" s="19"/>
      <c r="BD241" s="19"/>
      <c r="BE241" s="19"/>
      <c r="BF241" s="19"/>
      <c r="BG241" s="19"/>
      <c r="BH241" s="19"/>
      <c r="BI241" s="19"/>
      <c r="BJ241" s="19"/>
      <c r="BK241" s="19"/>
      <c r="BL241" s="19"/>
      <c r="BM241" s="19"/>
      <c r="BN241" s="19"/>
      <c r="BO241" s="19"/>
      <c r="BP241" s="19"/>
      <c r="BQ241" s="19"/>
      <c r="BR241" s="19"/>
      <c r="BS241" s="19"/>
      <c r="BT241" s="19"/>
      <c r="BU241" s="19"/>
      <c r="BV241" s="20"/>
      <c r="BW241" s="19"/>
      <c r="BX241" s="89"/>
      <c r="BY241" s="44"/>
      <c r="BZ241" s="19"/>
      <c r="CA241" s="19"/>
      <c r="CB241" s="19"/>
      <c r="CC241" s="19"/>
      <c r="CD241" s="19"/>
      <c r="CF241" s="19"/>
      <c r="CG241" s="19"/>
      <c r="CH241" s="273"/>
      <c r="CI241" s="74"/>
      <c r="CJ241" s="80"/>
      <c r="CK241" s="112"/>
      <c r="CL241" s="74"/>
      <c r="CM241" s="80"/>
      <c r="CO241" s="74"/>
      <c r="CP241"/>
      <c r="DA241" s="104"/>
      <c r="DB241"/>
      <c r="DF241" s="104"/>
      <c r="DG241"/>
      <c r="DK241" s="104"/>
      <c r="DL241"/>
      <c r="EF241" s="104"/>
      <c r="EG241"/>
      <c r="EK241" s="104"/>
      <c r="EL241"/>
      <c r="EP241" s="104"/>
      <c r="EQ241"/>
      <c r="FQ241" s="273"/>
      <c r="FZ241" s="304"/>
      <c r="GC241" s="273"/>
      <c r="GL241" s="305"/>
      <c r="GM241" s="304"/>
      <c r="GP241" s="304"/>
      <c r="GQ241" s="273"/>
      <c r="GZ241" s="304"/>
      <c r="HC241" s="273"/>
      <c r="HL241" s="305"/>
      <c r="HM241" s="304"/>
      <c r="HN241" s="147"/>
      <c r="HO241" s="147"/>
      <c r="HP241" s="273"/>
      <c r="HR241" s="304"/>
      <c r="HZ241" s="304"/>
      <c r="IC241" s="273"/>
      <c r="IL241" s="305"/>
      <c r="IM241" s="304"/>
      <c r="IP241" s="304"/>
      <c r="IQ241" s="273"/>
      <c r="IZ241" s="304"/>
      <c r="JC241" s="273"/>
      <c r="JL241" s="5"/>
      <c r="JQ241" s="117"/>
      <c r="JR241"/>
      <c r="JS241" s="271"/>
      <c r="KI241"/>
      <c r="KP241"/>
    </row>
    <row r="242" spans="1:302">
      <c r="A242">
        <v>217</v>
      </c>
      <c r="B242" s="19"/>
      <c r="C242" s="19"/>
      <c r="D242" s="273"/>
      <c r="E242" s="273"/>
      <c r="H242" s="19"/>
      <c r="I242" s="19"/>
      <c r="N242" s="19"/>
      <c r="O242" s="19"/>
      <c r="P242" s="19"/>
      <c r="Q242" s="19"/>
      <c r="R242" s="19"/>
      <c r="S242" s="19"/>
      <c r="T242" s="273"/>
      <c r="U242" s="273"/>
      <c r="V242" s="273"/>
      <c r="W242" s="273"/>
      <c r="X242" s="19"/>
      <c r="Y242" s="19"/>
      <c r="Z242" s="19"/>
      <c r="AA242" s="19"/>
      <c r="AB242" s="19"/>
      <c r="AC242" s="19"/>
      <c r="AD242" s="19"/>
      <c r="AE242" s="113"/>
      <c r="AH242" s="53"/>
      <c r="AI242" s="53"/>
      <c r="AJ242" s="19"/>
      <c r="AK242" s="19"/>
      <c r="AL242" s="19"/>
      <c r="AM242" s="19"/>
      <c r="AN242" s="19"/>
      <c r="AO242" s="19"/>
      <c r="AP242" s="19"/>
      <c r="AQ242" s="45"/>
      <c r="AR242" s="45"/>
      <c r="AS242" s="45"/>
      <c r="AT242" s="45"/>
      <c r="AU242" s="45"/>
      <c r="AV242" s="19"/>
      <c r="AW242" s="19"/>
      <c r="AX242" s="19"/>
      <c r="AY242" s="19"/>
      <c r="AZ242" s="19"/>
      <c r="BA242" s="19"/>
      <c r="BB242" s="19"/>
      <c r="BC242" s="19"/>
      <c r="BD242" s="19"/>
      <c r="BE242" s="19"/>
      <c r="BF242" s="19"/>
      <c r="BG242" s="19"/>
      <c r="BH242" s="19"/>
      <c r="BI242" s="19"/>
      <c r="BJ242" s="19"/>
      <c r="BK242" s="19"/>
      <c r="BL242" s="19"/>
      <c r="BM242" s="19"/>
      <c r="BN242" s="19"/>
      <c r="BO242" s="19"/>
      <c r="BP242" s="19"/>
      <c r="BQ242" s="19"/>
      <c r="BR242" s="19"/>
      <c r="BS242" s="19"/>
      <c r="BT242" s="19"/>
      <c r="BU242" s="19"/>
      <c r="BV242" s="20"/>
      <c r="BW242" s="19"/>
      <c r="BX242" s="89"/>
      <c r="BY242" s="44"/>
      <c r="BZ242" s="19"/>
      <c r="CA242" s="19"/>
      <c r="CB242" s="19"/>
      <c r="CC242" s="19"/>
      <c r="CD242" s="19"/>
      <c r="CF242" s="19"/>
      <c r="CG242" s="19"/>
      <c r="CH242" s="273"/>
      <c r="CI242" s="74"/>
      <c r="CJ242" s="80"/>
      <c r="CK242" s="112"/>
      <c r="CL242" s="74"/>
      <c r="CM242" s="80"/>
      <c r="CO242" s="74"/>
      <c r="CP242"/>
      <c r="DA242" s="104"/>
      <c r="DB242"/>
      <c r="DF242" s="104"/>
      <c r="DG242"/>
      <c r="DK242" s="104"/>
      <c r="DL242"/>
      <c r="EF242" s="104"/>
      <c r="EG242"/>
      <c r="EK242" s="104"/>
      <c r="EL242"/>
      <c r="EP242" s="104"/>
      <c r="EQ242"/>
      <c r="FQ242" s="273"/>
      <c r="FZ242" s="304"/>
      <c r="GC242" s="273"/>
      <c r="GL242" s="305"/>
      <c r="GM242" s="304"/>
      <c r="GP242" s="304"/>
      <c r="GQ242" s="273"/>
      <c r="GZ242" s="304"/>
      <c r="HC242" s="273"/>
      <c r="HL242" s="305"/>
      <c r="HM242" s="304"/>
      <c r="HN242" s="147"/>
      <c r="HO242" s="147"/>
      <c r="HP242" s="273"/>
      <c r="HR242" s="304"/>
      <c r="HZ242" s="304"/>
      <c r="IC242" s="273"/>
      <c r="IL242" s="305"/>
      <c r="IM242" s="304"/>
      <c r="IP242" s="304"/>
      <c r="IQ242" s="273"/>
      <c r="IZ242" s="304"/>
      <c r="JC242" s="273"/>
      <c r="JL242" s="5"/>
      <c r="JQ242" s="117"/>
      <c r="JR242"/>
      <c r="JS242" s="271"/>
      <c r="KI242"/>
      <c r="KP242"/>
    </row>
    <row r="243" spans="1:302">
      <c r="A243">
        <v>218</v>
      </c>
      <c r="B243" s="19"/>
      <c r="C243" s="19"/>
      <c r="D243" s="273"/>
      <c r="E243" s="273"/>
      <c r="H243" s="19"/>
      <c r="I243" s="19"/>
      <c r="N243" s="19"/>
      <c r="O243" s="19"/>
      <c r="P243" s="19"/>
      <c r="Q243" s="19"/>
      <c r="R243" s="19"/>
      <c r="S243" s="19"/>
      <c r="T243" s="273"/>
      <c r="U243" s="273"/>
      <c r="V243" s="273"/>
      <c r="W243" s="273"/>
      <c r="X243" s="19"/>
      <c r="Y243" s="19"/>
      <c r="Z243" s="19"/>
      <c r="AA243" s="19"/>
      <c r="AB243" s="19"/>
      <c r="AC243" s="19"/>
      <c r="AD243" s="19"/>
      <c r="AE243" s="113"/>
      <c r="AH243" s="53"/>
      <c r="AI243" s="53"/>
      <c r="AJ243" s="19"/>
      <c r="AK243" s="19"/>
      <c r="AL243" s="19"/>
      <c r="AM243" s="19"/>
      <c r="AN243" s="19"/>
      <c r="AO243" s="19"/>
      <c r="AP243" s="19"/>
      <c r="AQ243" s="45"/>
      <c r="AR243" s="45"/>
      <c r="AS243" s="45"/>
      <c r="AT243" s="45"/>
      <c r="AU243" s="45"/>
      <c r="AV243" s="19"/>
      <c r="AW243" s="19"/>
      <c r="AX243" s="19"/>
      <c r="AY243" s="19"/>
      <c r="AZ243" s="19"/>
      <c r="BA243" s="19"/>
      <c r="BB243" s="19"/>
      <c r="BC243" s="19"/>
      <c r="BD243" s="19"/>
      <c r="BE243" s="19"/>
      <c r="BF243" s="19"/>
      <c r="BG243" s="19"/>
      <c r="BH243" s="19"/>
      <c r="BI243" s="19"/>
      <c r="BJ243" s="19"/>
      <c r="BK243" s="19"/>
      <c r="BL243" s="19"/>
      <c r="BM243" s="19"/>
      <c r="BN243" s="19"/>
      <c r="BO243" s="19"/>
      <c r="BP243" s="19"/>
      <c r="BQ243" s="19"/>
      <c r="BR243" s="19"/>
      <c r="BS243" s="19"/>
      <c r="BT243" s="19"/>
      <c r="BU243" s="19"/>
      <c r="BV243" s="20"/>
      <c r="BW243" s="19"/>
      <c r="BX243" s="89"/>
      <c r="BY243" s="44"/>
      <c r="BZ243" s="19"/>
      <c r="CA243" s="19"/>
      <c r="CB243" s="19"/>
      <c r="CC243" s="19"/>
      <c r="CD243" s="19"/>
      <c r="CF243" s="19"/>
      <c r="CG243" s="19"/>
      <c r="CH243" s="273"/>
      <c r="CI243" s="74"/>
      <c r="CJ243" s="80"/>
      <c r="CK243" s="112"/>
      <c r="CL243" s="74"/>
      <c r="CM243" s="80"/>
      <c r="CO243" s="74"/>
      <c r="CP243"/>
      <c r="DA243" s="104"/>
      <c r="DB243"/>
      <c r="DF243" s="104"/>
      <c r="DG243"/>
      <c r="DK243" s="104"/>
      <c r="DL243"/>
      <c r="EF243" s="104"/>
      <c r="EG243"/>
      <c r="EK243" s="104"/>
      <c r="EL243"/>
      <c r="EP243" s="104"/>
      <c r="EQ243"/>
      <c r="FQ243" s="273"/>
      <c r="FZ243" s="304"/>
      <c r="GC243" s="273"/>
      <c r="GL243" s="305"/>
      <c r="GM243" s="304"/>
      <c r="GP243" s="304"/>
      <c r="GQ243" s="273"/>
      <c r="GZ243" s="304"/>
      <c r="HC243" s="273"/>
      <c r="HL243" s="305"/>
      <c r="HM243" s="304"/>
      <c r="HN243" s="147"/>
      <c r="HO243" s="147"/>
      <c r="HP243" s="273"/>
      <c r="HR243" s="304"/>
      <c r="HZ243" s="304"/>
      <c r="IC243" s="273"/>
      <c r="IL243" s="305"/>
      <c r="IM243" s="304"/>
      <c r="IP243" s="304"/>
      <c r="IQ243" s="273"/>
      <c r="IZ243" s="304"/>
      <c r="JC243" s="273"/>
      <c r="JL243" s="5"/>
      <c r="JQ243" s="117"/>
      <c r="JR243"/>
      <c r="JS243" s="271"/>
      <c r="KI243"/>
      <c r="KP243"/>
    </row>
    <row r="244" spans="1:302">
      <c r="A244">
        <v>219</v>
      </c>
      <c r="B244" s="19"/>
      <c r="C244" s="19"/>
      <c r="D244" s="273"/>
      <c r="E244" s="273"/>
      <c r="H244" s="19"/>
      <c r="I244" s="19"/>
      <c r="N244" s="19"/>
      <c r="O244" s="19"/>
      <c r="P244" s="19"/>
      <c r="Q244" s="19"/>
      <c r="R244" s="19"/>
      <c r="S244" s="19"/>
      <c r="T244" s="273"/>
      <c r="U244" s="273"/>
      <c r="V244" s="273"/>
      <c r="W244" s="273"/>
      <c r="X244" s="19"/>
      <c r="Y244" s="19"/>
      <c r="Z244" s="19"/>
      <c r="AA244" s="19"/>
      <c r="AB244" s="19"/>
      <c r="AC244" s="19"/>
      <c r="AD244" s="19"/>
      <c r="AE244" s="113"/>
      <c r="AH244" s="53"/>
      <c r="AI244" s="53"/>
      <c r="AJ244" s="19"/>
      <c r="AK244" s="19"/>
      <c r="AL244" s="19"/>
      <c r="AM244" s="19"/>
      <c r="AN244" s="19"/>
      <c r="AO244" s="19"/>
      <c r="AP244" s="19"/>
      <c r="AQ244" s="45"/>
      <c r="AR244" s="45"/>
      <c r="AS244" s="45"/>
      <c r="AT244" s="45"/>
      <c r="AU244" s="45"/>
      <c r="AV244" s="19"/>
      <c r="AW244" s="19"/>
      <c r="AX244" s="19"/>
      <c r="AY244" s="19"/>
      <c r="AZ244" s="19"/>
      <c r="BA244" s="19"/>
      <c r="BB244" s="19"/>
      <c r="BC244" s="19"/>
      <c r="BD244" s="19"/>
      <c r="BE244" s="19"/>
      <c r="BF244" s="19"/>
      <c r="BG244" s="19"/>
      <c r="BH244" s="19"/>
      <c r="BI244" s="19"/>
      <c r="BJ244" s="19"/>
      <c r="BK244" s="19"/>
      <c r="BL244" s="19"/>
      <c r="BM244" s="19"/>
      <c r="BN244" s="19"/>
      <c r="BO244" s="19"/>
      <c r="BP244" s="19"/>
      <c r="BQ244" s="19"/>
      <c r="BR244" s="19"/>
      <c r="BS244" s="19"/>
      <c r="BT244" s="19"/>
      <c r="BU244" s="19"/>
      <c r="BV244" s="20"/>
      <c r="BW244" s="19"/>
      <c r="BX244" s="89"/>
      <c r="BY244" s="44"/>
      <c r="BZ244" s="19"/>
      <c r="CA244" s="19"/>
      <c r="CB244" s="19"/>
      <c r="CC244" s="19"/>
      <c r="CD244" s="19"/>
      <c r="CF244" s="19"/>
      <c r="CG244" s="19"/>
      <c r="CH244" s="273"/>
      <c r="CI244" s="74"/>
      <c r="CJ244" s="80"/>
      <c r="CK244" s="112"/>
      <c r="CL244" s="74"/>
      <c r="CM244" s="80"/>
      <c r="CO244" s="74"/>
      <c r="CP244"/>
      <c r="DA244" s="104"/>
      <c r="DB244"/>
      <c r="DF244" s="104"/>
      <c r="DG244"/>
      <c r="DK244" s="104"/>
      <c r="DL244"/>
      <c r="EF244" s="104"/>
      <c r="EG244"/>
      <c r="EK244" s="104"/>
      <c r="EL244"/>
      <c r="EP244" s="104"/>
      <c r="EQ244"/>
      <c r="FQ244" s="273"/>
      <c r="FZ244" s="304"/>
      <c r="GC244" s="273"/>
      <c r="GL244" s="305"/>
      <c r="GM244" s="304"/>
      <c r="GP244" s="304"/>
      <c r="GQ244" s="273"/>
      <c r="GZ244" s="304"/>
      <c r="HC244" s="273"/>
      <c r="HL244" s="305"/>
      <c r="HM244" s="304"/>
      <c r="HN244" s="147"/>
      <c r="HO244" s="147"/>
      <c r="HP244" s="273"/>
      <c r="HR244" s="304"/>
      <c r="HZ244" s="304"/>
      <c r="IC244" s="273"/>
      <c r="IL244" s="305"/>
      <c r="IM244" s="304"/>
      <c r="IP244" s="304"/>
      <c r="IQ244" s="273"/>
      <c r="IZ244" s="304"/>
      <c r="JC244" s="273"/>
      <c r="JL244" s="5"/>
      <c r="JQ244" s="117"/>
      <c r="JR244"/>
      <c r="JS244" s="271"/>
      <c r="KI244"/>
      <c r="KP244"/>
    </row>
    <row r="245" spans="1:302">
      <c r="A245">
        <v>220</v>
      </c>
      <c r="B245" s="19"/>
      <c r="C245" s="19"/>
      <c r="D245" s="273"/>
      <c r="E245" s="273"/>
      <c r="H245" s="19"/>
      <c r="I245" s="19"/>
      <c r="N245" s="19"/>
      <c r="O245" s="19"/>
      <c r="P245" s="19"/>
      <c r="Q245" s="19"/>
      <c r="R245" s="19"/>
      <c r="S245" s="19"/>
      <c r="T245" s="273"/>
      <c r="U245" s="273"/>
      <c r="V245" s="273"/>
      <c r="W245" s="273"/>
      <c r="X245" s="19"/>
      <c r="Y245" s="19"/>
      <c r="Z245" s="19"/>
      <c r="AA245" s="19"/>
      <c r="AB245" s="19"/>
      <c r="AC245" s="19"/>
      <c r="AD245" s="19"/>
      <c r="AE245" s="113"/>
      <c r="AH245" s="53"/>
      <c r="AI245" s="53"/>
      <c r="AJ245" s="19"/>
      <c r="AK245" s="19"/>
      <c r="AL245" s="19"/>
      <c r="AM245" s="19"/>
      <c r="AN245" s="19"/>
      <c r="AO245" s="19"/>
      <c r="AP245" s="19"/>
      <c r="AQ245" s="45"/>
      <c r="AR245" s="45"/>
      <c r="AS245" s="45"/>
      <c r="AT245" s="45"/>
      <c r="AU245" s="45"/>
      <c r="AV245" s="19"/>
      <c r="AW245" s="19"/>
      <c r="AX245" s="19"/>
      <c r="AY245" s="19"/>
      <c r="AZ245" s="19"/>
      <c r="BA245" s="19"/>
      <c r="BB245" s="19"/>
      <c r="BC245" s="19"/>
      <c r="BD245" s="19"/>
      <c r="BE245" s="19"/>
      <c r="BF245" s="19"/>
      <c r="BG245" s="19"/>
      <c r="BH245" s="19"/>
      <c r="BI245" s="19"/>
      <c r="BJ245" s="19"/>
      <c r="BK245" s="19"/>
      <c r="BL245" s="19"/>
      <c r="BM245" s="19"/>
      <c r="BN245" s="19"/>
      <c r="BO245" s="19"/>
      <c r="BP245" s="19"/>
      <c r="BQ245" s="19"/>
      <c r="BR245" s="19"/>
      <c r="BS245" s="19"/>
      <c r="BT245" s="19"/>
      <c r="BU245" s="19"/>
      <c r="BV245" s="20"/>
      <c r="BW245" s="19"/>
      <c r="BX245" s="89"/>
      <c r="BY245" s="44"/>
      <c r="BZ245" s="19"/>
      <c r="CA245" s="19"/>
      <c r="CB245" s="19"/>
      <c r="CC245" s="19"/>
      <c r="CD245" s="19"/>
      <c r="CF245" s="19"/>
      <c r="CG245" s="19"/>
      <c r="CH245" s="273"/>
      <c r="CI245" s="74"/>
      <c r="CJ245" s="80"/>
      <c r="CK245" s="112"/>
      <c r="CL245" s="74"/>
      <c r="CM245" s="80"/>
      <c r="CO245" s="74"/>
      <c r="CP245"/>
      <c r="DA245" s="104"/>
      <c r="DB245"/>
      <c r="DF245" s="104"/>
      <c r="DG245"/>
      <c r="DK245" s="104"/>
      <c r="DL245"/>
      <c r="EF245" s="104"/>
      <c r="EG245"/>
      <c r="EK245" s="104"/>
      <c r="EL245"/>
      <c r="EP245" s="104"/>
      <c r="EQ245"/>
      <c r="FQ245" s="273"/>
      <c r="FZ245" s="304"/>
      <c r="GC245" s="273"/>
      <c r="GL245" s="305"/>
      <c r="GM245" s="304"/>
      <c r="GP245" s="304"/>
      <c r="GQ245" s="273"/>
      <c r="GZ245" s="304"/>
      <c r="HC245" s="273"/>
      <c r="HL245" s="305"/>
      <c r="HM245" s="304"/>
      <c r="HN245" s="147"/>
      <c r="HO245" s="147"/>
      <c r="HP245" s="273"/>
      <c r="HR245" s="304"/>
      <c r="HZ245" s="304"/>
      <c r="IC245" s="273"/>
      <c r="IL245" s="305"/>
      <c r="IM245" s="304"/>
      <c r="IP245" s="304"/>
      <c r="IQ245" s="273"/>
      <c r="IZ245" s="304"/>
      <c r="JC245" s="273"/>
      <c r="JL245" s="5"/>
      <c r="JQ245" s="117"/>
      <c r="JR245"/>
      <c r="JS245" s="271"/>
      <c r="KI245"/>
      <c r="KP245"/>
    </row>
    <row r="246" spans="1:302">
      <c r="A246">
        <v>221</v>
      </c>
      <c r="B246" s="19"/>
      <c r="C246" s="19"/>
      <c r="D246" s="273"/>
      <c r="E246" s="273"/>
      <c r="H246" s="19"/>
      <c r="I246" s="19"/>
      <c r="N246" s="19"/>
      <c r="O246" s="19"/>
      <c r="P246" s="19"/>
      <c r="Q246" s="19"/>
      <c r="R246" s="19"/>
      <c r="S246" s="19"/>
      <c r="T246" s="273"/>
      <c r="U246" s="273"/>
      <c r="V246" s="273"/>
      <c r="W246" s="273"/>
      <c r="X246" s="19"/>
      <c r="Y246" s="19"/>
      <c r="Z246" s="19"/>
      <c r="AA246" s="19"/>
      <c r="AB246" s="19"/>
      <c r="AC246" s="19"/>
      <c r="AD246" s="19"/>
      <c r="AE246" s="113"/>
      <c r="AH246" s="53"/>
      <c r="AI246" s="53"/>
      <c r="AJ246" s="19"/>
      <c r="AK246" s="19"/>
      <c r="AL246" s="19"/>
      <c r="AM246" s="19"/>
      <c r="AN246" s="19"/>
      <c r="AO246" s="19"/>
      <c r="AP246" s="19"/>
      <c r="AQ246" s="45"/>
      <c r="AR246" s="45"/>
      <c r="AS246" s="45"/>
      <c r="AT246" s="45"/>
      <c r="AU246" s="45"/>
      <c r="AV246" s="19"/>
      <c r="AW246" s="19"/>
      <c r="AX246" s="19"/>
      <c r="AY246" s="19"/>
      <c r="AZ246" s="19"/>
      <c r="BA246" s="19"/>
      <c r="BB246" s="19"/>
      <c r="BC246" s="19"/>
      <c r="BD246" s="19"/>
      <c r="BE246" s="19"/>
      <c r="BF246" s="19"/>
      <c r="BG246" s="19"/>
      <c r="BH246" s="19"/>
      <c r="BI246" s="19"/>
      <c r="BJ246" s="19"/>
      <c r="BK246" s="19"/>
      <c r="BL246" s="19"/>
      <c r="BM246" s="19"/>
      <c r="BN246" s="19"/>
      <c r="BO246" s="19"/>
      <c r="BP246" s="19"/>
      <c r="BQ246" s="19"/>
      <c r="BR246" s="19"/>
      <c r="BS246" s="19"/>
      <c r="BT246" s="19"/>
      <c r="BU246" s="19"/>
      <c r="BV246" s="20"/>
      <c r="BW246" s="19"/>
      <c r="BX246" s="89"/>
      <c r="BY246" s="44"/>
      <c r="BZ246" s="19"/>
      <c r="CA246" s="19"/>
      <c r="CB246" s="19"/>
      <c r="CC246" s="19"/>
      <c r="CD246" s="19"/>
      <c r="CF246" s="19"/>
      <c r="CG246" s="19"/>
      <c r="CH246" s="273"/>
      <c r="CI246" s="74"/>
      <c r="CJ246" s="80"/>
      <c r="CK246" s="112"/>
      <c r="CL246" s="74"/>
      <c r="CM246" s="80"/>
      <c r="CO246" s="74"/>
      <c r="CP246"/>
      <c r="DA246" s="104"/>
      <c r="DB246"/>
      <c r="DF246" s="104"/>
      <c r="DG246"/>
      <c r="DK246" s="104"/>
      <c r="DL246"/>
      <c r="EF246" s="104"/>
      <c r="EG246"/>
      <c r="EK246" s="104"/>
      <c r="EL246"/>
      <c r="EP246" s="104"/>
      <c r="EQ246"/>
      <c r="FQ246" s="273"/>
      <c r="FZ246" s="304"/>
      <c r="GC246" s="273"/>
      <c r="GL246" s="305"/>
      <c r="GM246" s="304"/>
      <c r="GP246" s="304"/>
      <c r="GQ246" s="273"/>
      <c r="GZ246" s="304"/>
      <c r="HC246" s="273"/>
      <c r="HL246" s="305"/>
      <c r="HM246" s="304"/>
      <c r="HN246" s="147"/>
      <c r="HO246" s="147"/>
      <c r="HP246" s="273"/>
      <c r="HR246" s="304"/>
      <c r="HZ246" s="304"/>
      <c r="IC246" s="273"/>
      <c r="IL246" s="305"/>
      <c r="IM246" s="304"/>
      <c r="IP246" s="304"/>
      <c r="IQ246" s="273"/>
      <c r="IZ246" s="304"/>
      <c r="JC246" s="273"/>
      <c r="JL246" s="5"/>
      <c r="JQ246" s="117"/>
      <c r="JR246"/>
      <c r="JS246" s="271"/>
      <c r="KI246"/>
      <c r="KP246"/>
    </row>
    <row r="247" spans="1:302">
      <c r="A247">
        <v>222</v>
      </c>
      <c r="B247" s="19"/>
      <c r="C247" s="19"/>
      <c r="D247" s="273"/>
      <c r="E247" s="273"/>
      <c r="H247" s="19"/>
      <c r="I247" s="19"/>
      <c r="N247" s="19"/>
      <c r="O247" s="19"/>
      <c r="P247" s="19"/>
      <c r="Q247" s="19"/>
      <c r="R247" s="19"/>
      <c r="S247" s="19"/>
      <c r="T247" s="273"/>
      <c r="U247" s="273"/>
      <c r="V247" s="273"/>
      <c r="W247" s="273"/>
      <c r="X247" s="19"/>
      <c r="Y247" s="19"/>
      <c r="Z247" s="19"/>
      <c r="AA247" s="19"/>
      <c r="AB247" s="19"/>
      <c r="AC247" s="19"/>
      <c r="AD247" s="19"/>
      <c r="AE247" s="113"/>
      <c r="AH247" s="53"/>
      <c r="AI247" s="53"/>
      <c r="AJ247" s="19"/>
      <c r="AK247" s="19"/>
      <c r="AL247" s="19"/>
      <c r="AM247" s="19"/>
      <c r="AN247" s="19"/>
      <c r="AO247" s="19"/>
      <c r="AP247" s="19"/>
      <c r="AQ247" s="45"/>
      <c r="AR247" s="45"/>
      <c r="AS247" s="45"/>
      <c r="AT247" s="45"/>
      <c r="AU247" s="45"/>
      <c r="AV247" s="19"/>
      <c r="AW247" s="19"/>
      <c r="AX247" s="19"/>
      <c r="AY247" s="19"/>
      <c r="AZ247" s="19"/>
      <c r="BA247" s="19"/>
      <c r="BB247" s="19"/>
      <c r="BC247" s="19"/>
      <c r="BD247" s="19"/>
      <c r="BE247" s="19"/>
      <c r="BF247" s="19"/>
      <c r="BG247" s="19"/>
      <c r="BH247" s="19"/>
      <c r="BI247" s="19"/>
      <c r="BJ247" s="19"/>
      <c r="BK247" s="19"/>
      <c r="BL247" s="19"/>
      <c r="BM247" s="19"/>
      <c r="BN247" s="19"/>
      <c r="BO247" s="19"/>
      <c r="BP247" s="19"/>
      <c r="BQ247" s="19"/>
      <c r="BR247" s="19"/>
      <c r="BS247" s="19"/>
      <c r="BT247" s="19"/>
      <c r="BU247" s="19"/>
      <c r="BV247" s="20"/>
      <c r="BW247" s="19"/>
      <c r="BX247" s="89"/>
      <c r="BY247" s="44"/>
      <c r="BZ247" s="19"/>
      <c r="CA247" s="19"/>
      <c r="CB247" s="19"/>
      <c r="CC247" s="19"/>
      <c r="CD247" s="19"/>
      <c r="CF247" s="19"/>
      <c r="CG247" s="19"/>
      <c r="CH247" s="273"/>
      <c r="CI247" s="74"/>
      <c r="CJ247" s="80"/>
      <c r="CK247" s="112"/>
      <c r="CL247" s="74"/>
      <c r="CM247" s="80"/>
      <c r="CO247" s="74"/>
      <c r="CP247"/>
      <c r="DA247" s="104"/>
      <c r="DB247"/>
      <c r="DF247" s="104"/>
      <c r="DG247"/>
      <c r="DK247" s="104"/>
      <c r="DL247"/>
      <c r="EF247" s="104"/>
      <c r="EG247"/>
      <c r="EK247" s="104"/>
      <c r="EL247"/>
      <c r="EP247" s="104"/>
      <c r="EQ247"/>
      <c r="FQ247" s="273"/>
      <c r="FZ247" s="304"/>
      <c r="GC247" s="273"/>
      <c r="GL247" s="305"/>
      <c r="GM247" s="304"/>
      <c r="GP247" s="304"/>
      <c r="GQ247" s="273"/>
      <c r="GZ247" s="304"/>
      <c r="HC247" s="273"/>
      <c r="HL247" s="305"/>
      <c r="HM247" s="304"/>
      <c r="HN247" s="147"/>
      <c r="HO247" s="147"/>
      <c r="HP247" s="273"/>
      <c r="HR247" s="304"/>
      <c r="HZ247" s="304"/>
      <c r="IC247" s="273"/>
      <c r="IL247" s="305"/>
      <c r="IM247" s="304"/>
      <c r="IP247" s="304"/>
      <c r="IQ247" s="273"/>
      <c r="IZ247" s="304"/>
      <c r="JC247" s="273"/>
      <c r="JL247" s="5"/>
      <c r="JQ247" s="117"/>
      <c r="JR247"/>
      <c r="JS247" s="271"/>
      <c r="KI247"/>
      <c r="KP247"/>
    </row>
    <row r="248" spans="1:302">
      <c r="A248">
        <v>223</v>
      </c>
      <c r="B248" s="19"/>
      <c r="C248" s="19"/>
      <c r="D248" s="273"/>
      <c r="E248" s="273"/>
      <c r="H248" s="19"/>
      <c r="I248" s="19"/>
      <c r="N248" s="19"/>
      <c r="O248" s="19"/>
      <c r="P248" s="19"/>
      <c r="Q248" s="19"/>
      <c r="R248" s="19"/>
      <c r="S248" s="19"/>
      <c r="T248" s="273"/>
      <c r="U248" s="273"/>
      <c r="V248" s="273"/>
      <c r="W248" s="273"/>
      <c r="X248" s="19"/>
      <c r="Y248" s="19"/>
      <c r="Z248" s="19"/>
      <c r="AA248" s="19"/>
      <c r="AB248" s="19"/>
      <c r="AC248" s="19"/>
      <c r="AD248" s="19"/>
      <c r="AE248" s="113"/>
      <c r="AH248" s="53"/>
      <c r="AI248" s="53"/>
      <c r="AJ248" s="19"/>
      <c r="AK248" s="19"/>
      <c r="AL248" s="19"/>
      <c r="AM248" s="19"/>
      <c r="AN248" s="19"/>
      <c r="AO248" s="19"/>
      <c r="AP248" s="19"/>
      <c r="AQ248" s="45"/>
      <c r="AR248" s="45"/>
      <c r="AS248" s="45"/>
      <c r="AT248" s="45"/>
      <c r="AU248" s="45"/>
      <c r="AV248" s="19"/>
      <c r="AW248" s="19"/>
      <c r="AX248" s="19"/>
      <c r="AY248" s="19"/>
      <c r="AZ248" s="19"/>
      <c r="BA248" s="19"/>
      <c r="BB248" s="19"/>
      <c r="BC248" s="19"/>
      <c r="BD248" s="19"/>
      <c r="BE248" s="19"/>
      <c r="BF248" s="19"/>
      <c r="BG248" s="19"/>
      <c r="BH248" s="19"/>
      <c r="BI248" s="19"/>
      <c r="BJ248" s="19"/>
      <c r="BK248" s="19"/>
      <c r="BL248" s="19"/>
      <c r="BM248" s="19"/>
      <c r="BN248" s="19"/>
      <c r="BO248" s="19"/>
      <c r="BP248" s="19"/>
      <c r="BQ248" s="19"/>
      <c r="BR248" s="19"/>
      <c r="BS248" s="19"/>
      <c r="BT248" s="19"/>
      <c r="BU248" s="19"/>
      <c r="BV248" s="20"/>
      <c r="BW248" s="19"/>
      <c r="BX248" s="89"/>
      <c r="BY248" s="44"/>
      <c r="BZ248" s="19"/>
      <c r="CA248" s="19"/>
      <c r="CB248" s="19"/>
      <c r="CC248" s="19"/>
      <c r="CD248" s="19"/>
      <c r="CF248" s="19"/>
      <c r="CG248" s="19"/>
      <c r="CH248" s="273"/>
      <c r="CI248" s="74"/>
      <c r="CJ248" s="80"/>
      <c r="CK248" s="112"/>
      <c r="CL248" s="74"/>
      <c r="CM248" s="80"/>
      <c r="CO248" s="74"/>
      <c r="CP248"/>
      <c r="DA248" s="104"/>
      <c r="DB248"/>
      <c r="DF248" s="104"/>
      <c r="DG248"/>
      <c r="DK248" s="104"/>
      <c r="DL248"/>
      <c r="EF248" s="104"/>
      <c r="EG248"/>
      <c r="EK248" s="104"/>
      <c r="EL248"/>
      <c r="EP248" s="104"/>
      <c r="EQ248"/>
      <c r="FQ248" s="273"/>
      <c r="FZ248" s="304"/>
      <c r="GC248" s="273"/>
      <c r="GL248" s="305"/>
      <c r="GM248" s="304"/>
      <c r="GP248" s="304"/>
      <c r="GQ248" s="273"/>
      <c r="GZ248" s="304"/>
      <c r="HC248" s="273"/>
      <c r="HL248" s="305"/>
      <c r="HM248" s="304"/>
      <c r="HN248" s="147"/>
      <c r="HO248" s="147"/>
      <c r="HP248" s="273"/>
      <c r="HR248" s="304"/>
      <c r="HZ248" s="304"/>
      <c r="IC248" s="273"/>
      <c r="IL248" s="305"/>
      <c r="IM248" s="304"/>
      <c r="IP248" s="304"/>
      <c r="IQ248" s="273"/>
      <c r="IZ248" s="304"/>
      <c r="JC248" s="273"/>
      <c r="JL248" s="5"/>
      <c r="JQ248" s="117"/>
      <c r="JR248"/>
      <c r="JS248" s="271"/>
      <c r="KI248"/>
      <c r="KP248"/>
    </row>
    <row r="249" spans="1:302">
      <c r="A249">
        <v>224</v>
      </c>
      <c r="B249" s="19"/>
      <c r="C249" s="19"/>
      <c r="D249" s="273"/>
      <c r="E249" s="273"/>
      <c r="H249" s="19"/>
      <c r="I249" s="19"/>
      <c r="N249" s="19"/>
      <c r="O249" s="19"/>
      <c r="P249" s="19"/>
      <c r="Q249" s="19"/>
      <c r="R249" s="19"/>
      <c r="S249" s="19"/>
      <c r="T249" s="273"/>
      <c r="U249" s="273"/>
      <c r="V249" s="273"/>
      <c r="W249" s="273"/>
      <c r="X249" s="19"/>
      <c r="Y249" s="19"/>
      <c r="Z249" s="19"/>
      <c r="AA249" s="19"/>
      <c r="AB249" s="19"/>
      <c r="AC249" s="19"/>
      <c r="AD249" s="19"/>
      <c r="AE249" s="113"/>
      <c r="AH249" s="53"/>
      <c r="AI249" s="53"/>
      <c r="AJ249" s="19"/>
      <c r="AK249" s="19"/>
      <c r="AL249" s="19"/>
      <c r="AM249" s="19"/>
      <c r="AN249" s="19"/>
      <c r="AO249" s="19"/>
      <c r="AP249" s="19"/>
      <c r="AQ249" s="45"/>
      <c r="AR249" s="45"/>
      <c r="AS249" s="45"/>
      <c r="AT249" s="45"/>
      <c r="AU249" s="45"/>
      <c r="AV249" s="19"/>
      <c r="AW249" s="19"/>
      <c r="AX249" s="19"/>
      <c r="AY249" s="19"/>
      <c r="AZ249" s="19"/>
      <c r="BA249" s="19"/>
      <c r="BB249" s="19"/>
      <c r="BC249" s="19"/>
      <c r="BD249" s="19"/>
      <c r="BE249" s="19"/>
      <c r="BF249" s="19"/>
      <c r="BG249" s="19"/>
      <c r="BH249" s="19"/>
      <c r="BI249" s="19"/>
      <c r="BJ249" s="19"/>
      <c r="BK249" s="19"/>
      <c r="BL249" s="19"/>
      <c r="BM249" s="19"/>
      <c r="BN249" s="19"/>
      <c r="BO249" s="19"/>
      <c r="BP249" s="19"/>
      <c r="BQ249" s="19"/>
      <c r="BR249" s="19"/>
      <c r="BS249" s="19"/>
      <c r="BT249" s="19"/>
      <c r="BU249" s="19"/>
      <c r="BV249" s="20"/>
      <c r="BW249" s="19"/>
      <c r="BX249" s="89"/>
      <c r="BY249" s="44"/>
      <c r="BZ249" s="19"/>
      <c r="CA249" s="19"/>
      <c r="CB249" s="19"/>
      <c r="CC249" s="19"/>
      <c r="CD249" s="19"/>
      <c r="CF249" s="19"/>
      <c r="CG249" s="19"/>
      <c r="CH249" s="273"/>
      <c r="CI249" s="74"/>
      <c r="CJ249" s="80"/>
      <c r="CK249" s="112"/>
      <c r="CL249" s="74"/>
      <c r="CM249" s="80"/>
      <c r="CO249" s="74"/>
      <c r="CP249"/>
      <c r="DA249" s="104"/>
      <c r="DB249"/>
      <c r="DF249" s="104"/>
      <c r="DG249"/>
      <c r="DK249" s="104"/>
      <c r="DL249"/>
      <c r="EF249" s="104"/>
      <c r="EG249"/>
      <c r="EK249" s="104"/>
      <c r="EL249"/>
      <c r="EP249" s="104"/>
      <c r="EQ249"/>
      <c r="FQ249" s="273"/>
      <c r="FZ249" s="304"/>
      <c r="GC249" s="273"/>
      <c r="GL249" s="305"/>
      <c r="GM249" s="304"/>
      <c r="GP249" s="304"/>
      <c r="GQ249" s="273"/>
      <c r="GZ249" s="304"/>
      <c r="HC249" s="273"/>
      <c r="HL249" s="305"/>
      <c r="HM249" s="304"/>
      <c r="HN249" s="147"/>
      <c r="HO249" s="147"/>
      <c r="HP249" s="273"/>
      <c r="HR249" s="304"/>
      <c r="HZ249" s="304"/>
      <c r="IC249" s="273"/>
      <c r="IL249" s="305"/>
      <c r="IM249" s="304"/>
      <c r="IP249" s="304"/>
      <c r="IQ249" s="273"/>
      <c r="IZ249" s="304"/>
      <c r="JC249" s="273"/>
      <c r="JL249" s="5"/>
      <c r="JQ249" s="117"/>
      <c r="JR249"/>
      <c r="JS249" s="271"/>
      <c r="KI249"/>
      <c r="KP249"/>
    </row>
    <row r="250" spans="1:302">
      <c r="A250">
        <v>225</v>
      </c>
      <c r="B250" s="19"/>
      <c r="C250" s="19"/>
      <c r="D250" s="273"/>
      <c r="E250" s="273"/>
      <c r="H250" s="19"/>
      <c r="I250" s="19"/>
      <c r="N250" s="19"/>
      <c r="O250" s="19"/>
      <c r="P250" s="19"/>
      <c r="Q250" s="19"/>
      <c r="R250" s="19"/>
      <c r="S250" s="19"/>
      <c r="T250" s="273"/>
      <c r="U250" s="273"/>
      <c r="V250" s="273"/>
      <c r="W250" s="273"/>
      <c r="X250" s="19"/>
      <c r="Y250" s="19"/>
      <c r="Z250" s="19"/>
      <c r="AA250" s="19"/>
      <c r="AB250" s="19"/>
      <c r="AC250" s="19"/>
      <c r="AD250" s="19"/>
      <c r="AE250" s="113"/>
      <c r="AH250" s="53"/>
      <c r="AI250" s="53"/>
      <c r="AJ250" s="19"/>
      <c r="AK250" s="19"/>
      <c r="AL250" s="19"/>
      <c r="AM250" s="19"/>
      <c r="AN250" s="19"/>
      <c r="AO250" s="19"/>
      <c r="AP250" s="19"/>
      <c r="AQ250" s="45"/>
      <c r="AR250" s="45"/>
      <c r="AS250" s="45"/>
      <c r="AT250" s="45"/>
      <c r="AU250" s="45"/>
      <c r="AV250" s="19"/>
      <c r="AW250" s="19"/>
      <c r="AX250" s="19"/>
      <c r="AY250" s="19"/>
      <c r="AZ250" s="19"/>
      <c r="BA250" s="19"/>
      <c r="BB250" s="19"/>
      <c r="BC250" s="19"/>
      <c r="BD250" s="19"/>
      <c r="BE250" s="19"/>
      <c r="BF250" s="19"/>
      <c r="BG250" s="19"/>
      <c r="BH250" s="19"/>
      <c r="BI250" s="19"/>
      <c r="BJ250" s="19"/>
      <c r="BK250" s="19"/>
      <c r="BL250" s="19"/>
      <c r="BM250" s="19"/>
      <c r="BN250" s="19"/>
      <c r="BO250" s="19"/>
      <c r="BP250" s="19"/>
      <c r="BQ250" s="19"/>
      <c r="BR250" s="19"/>
      <c r="BS250" s="19"/>
      <c r="BT250" s="19"/>
      <c r="BU250" s="19"/>
      <c r="BV250" s="20"/>
      <c r="BW250" s="19"/>
      <c r="BX250" s="89"/>
      <c r="BY250" s="44"/>
      <c r="BZ250" s="19"/>
      <c r="CA250" s="19"/>
      <c r="CB250" s="19"/>
      <c r="CC250" s="19"/>
      <c r="CD250" s="19"/>
      <c r="CF250" s="19"/>
      <c r="CG250" s="19"/>
      <c r="CH250" s="273"/>
      <c r="CI250" s="74"/>
      <c r="CJ250" s="80"/>
      <c r="CK250" s="112"/>
      <c r="CL250" s="74"/>
      <c r="CM250" s="80"/>
      <c r="CO250" s="74"/>
      <c r="CP250"/>
      <c r="DA250" s="104"/>
      <c r="DB250"/>
      <c r="DF250" s="104"/>
      <c r="DG250"/>
      <c r="DK250" s="104"/>
      <c r="DL250"/>
      <c r="EF250" s="104"/>
      <c r="EG250"/>
      <c r="EK250" s="104"/>
      <c r="EL250"/>
      <c r="EP250" s="104"/>
      <c r="EQ250"/>
      <c r="FQ250" s="273"/>
      <c r="FZ250" s="304"/>
      <c r="GC250" s="273"/>
      <c r="GL250" s="305"/>
      <c r="GM250" s="304"/>
      <c r="GP250" s="304"/>
      <c r="GQ250" s="273"/>
      <c r="GZ250" s="304"/>
      <c r="HC250" s="273"/>
      <c r="HL250" s="305"/>
      <c r="HM250" s="304"/>
      <c r="HN250" s="147"/>
      <c r="HO250" s="147"/>
      <c r="HP250" s="273"/>
      <c r="HR250" s="304"/>
      <c r="HZ250" s="304"/>
      <c r="IC250" s="273"/>
      <c r="IL250" s="305"/>
      <c r="IM250" s="304"/>
      <c r="IP250" s="304"/>
      <c r="IQ250" s="273"/>
      <c r="IZ250" s="304"/>
      <c r="JC250" s="273"/>
      <c r="JL250" s="5"/>
      <c r="JQ250" s="117"/>
      <c r="JR250"/>
      <c r="JS250" s="271"/>
      <c r="KI250"/>
      <c r="KP250"/>
    </row>
    <row r="251" spans="1:302">
      <c r="A251">
        <v>226</v>
      </c>
      <c r="B251" s="19"/>
      <c r="C251" s="19"/>
      <c r="D251" s="273"/>
      <c r="E251" s="273"/>
      <c r="H251" s="19"/>
      <c r="I251" s="19"/>
      <c r="N251" s="19"/>
      <c r="O251" s="19"/>
      <c r="P251" s="19"/>
      <c r="Q251" s="19"/>
      <c r="R251" s="19"/>
      <c r="S251" s="19"/>
      <c r="T251" s="273"/>
      <c r="U251" s="273"/>
      <c r="V251" s="273"/>
      <c r="W251" s="273"/>
      <c r="X251" s="19"/>
      <c r="Y251" s="19"/>
      <c r="Z251" s="19"/>
      <c r="AA251" s="19"/>
      <c r="AB251" s="19"/>
      <c r="AC251" s="19"/>
      <c r="AD251" s="19"/>
      <c r="AE251" s="113"/>
      <c r="AH251" s="53"/>
      <c r="AI251" s="53"/>
      <c r="AJ251" s="19"/>
      <c r="AK251" s="19"/>
      <c r="AL251" s="19"/>
      <c r="AM251" s="19"/>
      <c r="AN251" s="19"/>
      <c r="AO251" s="19"/>
      <c r="AP251" s="19"/>
      <c r="AQ251" s="45"/>
      <c r="AR251" s="45"/>
      <c r="AS251" s="45"/>
      <c r="AT251" s="45"/>
      <c r="AU251" s="45"/>
      <c r="AV251" s="19"/>
      <c r="AW251" s="19"/>
      <c r="AX251" s="19"/>
      <c r="AY251" s="19"/>
      <c r="AZ251" s="19"/>
      <c r="BA251" s="19"/>
      <c r="BB251" s="19"/>
      <c r="BC251" s="19"/>
      <c r="BD251" s="19"/>
      <c r="BE251" s="19"/>
      <c r="BF251" s="19"/>
      <c r="BG251" s="19"/>
      <c r="BH251" s="19"/>
      <c r="BI251" s="19"/>
      <c r="BJ251" s="19"/>
      <c r="BK251" s="19"/>
      <c r="BL251" s="19"/>
      <c r="BM251" s="19"/>
      <c r="BN251" s="19"/>
      <c r="BO251" s="19"/>
      <c r="BP251" s="19"/>
      <c r="BQ251" s="19"/>
      <c r="BR251" s="19"/>
      <c r="BS251" s="19"/>
      <c r="BT251" s="19"/>
      <c r="BU251" s="19"/>
      <c r="BV251" s="20"/>
      <c r="BW251" s="19"/>
      <c r="BX251" s="89"/>
      <c r="BY251" s="44"/>
      <c r="BZ251" s="19"/>
      <c r="CA251" s="19"/>
      <c r="CB251" s="19"/>
      <c r="CC251" s="19"/>
      <c r="CD251" s="19"/>
      <c r="CF251" s="19"/>
      <c r="CG251" s="19"/>
      <c r="CH251" s="273"/>
      <c r="CI251" s="74"/>
      <c r="CJ251" s="80"/>
      <c r="CK251" s="112"/>
      <c r="CL251" s="74"/>
      <c r="CM251" s="80"/>
      <c r="CO251" s="74"/>
      <c r="CP251"/>
      <c r="DA251" s="104"/>
      <c r="DB251"/>
      <c r="DF251" s="104"/>
      <c r="DG251"/>
      <c r="DK251" s="104"/>
      <c r="DL251"/>
      <c r="EF251" s="104"/>
      <c r="EG251"/>
      <c r="EK251" s="104"/>
      <c r="EL251"/>
      <c r="EP251" s="104"/>
      <c r="EQ251"/>
      <c r="FQ251" s="273"/>
      <c r="FZ251" s="304"/>
      <c r="GC251" s="273"/>
      <c r="GL251" s="305"/>
      <c r="GM251" s="304"/>
      <c r="GP251" s="304"/>
      <c r="GQ251" s="273"/>
      <c r="GZ251" s="304"/>
      <c r="HC251" s="273"/>
      <c r="HL251" s="305"/>
      <c r="HM251" s="304"/>
      <c r="HN251" s="147"/>
      <c r="HO251" s="147"/>
      <c r="HP251" s="273"/>
      <c r="HR251" s="304"/>
      <c r="HZ251" s="304"/>
      <c r="IC251" s="273"/>
      <c r="IL251" s="305"/>
      <c r="IM251" s="304"/>
      <c r="IP251" s="304"/>
      <c r="IQ251" s="273"/>
      <c r="IZ251" s="304"/>
      <c r="JC251" s="273"/>
      <c r="JL251" s="5"/>
      <c r="JQ251" s="117"/>
      <c r="JR251"/>
      <c r="JS251" s="271"/>
      <c r="KI251"/>
      <c r="KP251"/>
    </row>
    <row r="252" spans="1:302">
      <c r="A252">
        <v>227</v>
      </c>
      <c r="B252" s="19"/>
      <c r="C252" s="19"/>
      <c r="D252" s="273"/>
      <c r="E252" s="273"/>
      <c r="H252" s="19"/>
      <c r="I252" s="19"/>
      <c r="N252" s="19"/>
      <c r="O252" s="19"/>
      <c r="P252" s="19"/>
      <c r="Q252" s="19"/>
      <c r="R252" s="19"/>
      <c r="S252" s="19"/>
      <c r="T252" s="273"/>
      <c r="U252" s="273"/>
      <c r="V252" s="273"/>
      <c r="W252" s="273"/>
      <c r="X252" s="19"/>
      <c r="Y252" s="19"/>
      <c r="Z252" s="19"/>
      <c r="AA252" s="19"/>
      <c r="AB252" s="19"/>
      <c r="AC252" s="19"/>
      <c r="AD252" s="19"/>
      <c r="AE252" s="113"/>
      <c r="AH252" s="53"/>
      <c r="AI252" s="53"/>
      <c r="AJ252" s="19"/>
      <c r="AK252" s="19"/>
      <c r="AL252" s="19"/>
      <c r="AM252" s="19"/>
      <c r="AN252" s="19"/>
      <c r="AO252" s="19"/>
      <c r="AP252" s="19"/>
      <c r="AQ252" s="45"/>
      <c r="AR252" s="45"/>
      <c r="AS252" s="45"/>
      <c r="AT252" s="45"/>
      <c r="AU252" s="45"/>
      <c r="AV252" s="19"/>
      <c r="AW252" s="19"/>
      <c r="AX252" s="19"/>
      <c r="AY252" s="19"/>
      <c r="AZ252" s="19"/>
      <c r="BA252" s="19"/>
      <c r="BB252" s="19"/>
      <c r="BC252" s="19"/>
      <c r="BD252" s="19"/>
      <c r="BE252" s="19"/>
      <c r="BF252" s="19"/>
      <c r="BG252" s="19"/>
      <c r="BH252" s="19"/>
      <c r="BI252" s="19"/>
      <c r="BJ252" s="19"/>
      <c r="BK252" s="19"/>
      <c r="BL252" s="19"/>
      <c r="BM252" s="19"/>
      <c r="BN252" s="19"/>
      <c r="BO252" s="19"/>
      <c r="BP252" s="19"/>
      <c r="BQ252" s="19"/>
      <c r="BR252" s="19"/>
      <c r="BS252" s="19"/>
      <c r="BT252" s="19"/>
      <c r="BU252" s="19"/>
      <c r="BV252" s="20"/>
      <c r="BW252" s="19"/>
      <c r="BX252" s="89"/>
      <c r="BY252" s="44"/>
      <c r="BZ252" s="19"/>
      <c r="CA252" s="19"/>
      <c r="CB252" s="19"/>
      <c r="CC252" s="19"/>
      <c r="CD252" s="19"/>
      <c r="CF252" s="19"/>
      <c r="CG252" s="19"/>
      <c r="CH252" s="273"/>
      <c r="CI252" s="74"/>
      <c r="CJ252" s="80"/>
      <c r="CK252" s="112"/>
      <c r="CL252" s="74"/>
      <c r="CM252" s="80"/>
      <c r="CO252" s="74"/>
      <c r="CP252"/>
      <c r="DA252" s="104"/>
      <c r="DB252"/>
      <c r="DF252" s="104"/>
      <c r="DG252"/>
      <c r="DK252" s="104"/>
      <c r="DL252"/>
      <c r="EF252" s="104"/>
      <c r="EG252"/>
      <c r="EK252" s="104"/>
      <c r="EL252"/>
      <c r="EP252" s="104"/>
      <c r="EQ252"/>
      <c r="FQ252" s="273"/>
      <c r="FZ252" s="304"/>
      <c r="GC252" s="273"/>
      <c r="GL252" s="305"/>
      <c r="GM252" s="304"/>
      <c r="GP252" s="304"/>
      <c r="GQ252" s="273"/>
      <c r="GZ252" s="304"/>
      <c r="HC252" s="273"/>
      <c r="HL252" s="305"/>
      <c r="HM252" s="304"/>
      <c r="HN252" s="147"/>
      <c r="HO252" s="147"/>
      <c r="HP252" s="273"/>
      <c r="HR252" s="304"/>
      <c r="HZ252" s="304"/>
      <c r="IC252" s="273"/>
      <c r="IL252" s="305"/>
      <c r="IM252" s="304"/>
      <c r="IP252" s="304"/>
      <c r="IQ252" s="273"/>
      <c r="IZ252" s="304"/>
      <c r="JC252" s="273"/>
      <c r="JL252" s="5"/>
      <c r="JQ252" s="117"/>
      <c r="JR252"/>
      <c r="JS252" s="271"/>
      <c r="KI252"/>
      <c r="KP252"/>
    </row>
    <row r="253" spans="1:302">
      <c r="A253">
        <v>228</v>
      </c>
      <c r="B253" s="19"/>
      <c r="C253" s="19"/>
      <c r="D253" s="273"/>
      <c r="E253" s="273"/>
      <c r="H253" s="19"/>
      <c r="I253" s="19"/>
      <c r="N253" s="19"/>
      <c r="O253" s="19"/>
      <c r="P253" s="19"/>
      <c r="Q253" s="19"/>
      <c r="R253" s="19"/>
      <c r="S253" s="19"/>
      <c r="T253" s="273"/>
      <c r="U253" s="273"/>
      <c r="V253" s="273"/>
      <c r="W253" s="273"/>
      <c r="X253" s="19"/>
      <c r="Y253" s="19"/>
      <c r="Z253" s="19"/>
      <c r="AA253" s="19"/>
      <c r="AB253" s="19"/>
      <c r="AC253" s="19"/>
      <c r="AD253" s="19"/>
      <c r="AE253" s="113"/>
      <c r="AH253" s="53"/>
      <c r="AI253" s="53"/>
      <c r="AJ253" s="19"/>
      <c r="AK253" s="19"/>
      <c r="AL253" s="19"/>
      <c r="AM253" s="19"/>
      <c r="AN253" s="19"/>
      <c r="AO253" s="19"/>
      <c r="AP253" s="19"/>
      <c r="AQ253" s="45"/>
      <c r="AR253" s="45"/>
      <c r="AS253" s="45"/>
      <c r="AT253" s="45"/>
      <c r="AU253" s="45"/>
      <c r="AV253" s="19"/>
      <c r="AW253" s="19"/>
      <c r="AX253" s="19"/>
      <c r="AY253" s="19"/>
      <c r="AZ253" s="19"/>
      <c r="BA253" s="19"/>
      <c r="BB253" s="19"/>
      <c r="BC253" s="19"/>
      <c r="BD253" s="19"/>
      <c r="BE253" s="19"/>
      <c r="BF253" s="19"/>
      <c r="BG253" s="19"/>
      <c r="BH253" s="19"/>
      <c r="BI253" s="19"/>
      <c r="BJ253" s="19"/>
      <c r="BK253" s="19"/>
      <c r="BL253" s="19"/>
      <c r="BM253" s="19"/>
      <c r="BN253" s="19"/>
      <c r="BO253" s="19"/>
      <c r="BP253" s="19"/>
      <c r="BQ253" s="19"/>
      <c r="BR253" s="19"/>
      <c r="BS253" s="19"/>
      <c r="BT253" s="19"/>
      <c r="BU253" s="19"/>
      <c r="BV253" s="20"/>
      <c r="BW253" s="19"/>
      <c r="BX253" s="89"/>
      <c r="BY253" s="44"/>
      <c r="BZ253" s="19"/>
      <c r="CA253" s="19"/>
      <c r="CB253" s="19"/>
      <c r="CC253" s="19"/>
      <c r="CD253" s="19"/>
      <c r="CF253" s="19"/>
      <c r="CG253" s="19"/>
      <c r="CH253" s="273"/>
      <c r="CI253" s="74"/>
      <c r="CJ253" s="80"/>
      <c r="CK253" s="112"/>
      <c r="CL253" s="74"/>
      <c r="CM253" s="80"/>
      <c r="CO253" s="74"/>
      <c r="CP253"/>
      <c r="DA253" s="104"/>
      <c r="DB253"/>
      <c r="DF253" s="104"/>
      <c r="DG253"/>
      <c r="DK253" s="104"/>
      <c r="DL253"/>
      <c r="EF253" s="104"/>
      <c r="EG253"/>
      <c r="EK253" s="104"/>
      <c r="EL253"/>
      <c r="EP253" s="104"/>
      <c r="EQ253"/>
      <c r="FQ253" s="273"/>
      <c r="FZ253" s="304"/>
      <c r="GC253" s="273"/>
      <c r="GL253" s="305"/>
      <c r="GM253" s="304"/>
      <c r="GP253" s="304"/>
      <c r="GQ253" s="273"/>
      <c r="GZ253" s="304"/>
      <c r="HC253" s="273"/>
      <c r="HL253" s="305"/>
      <c r="HM253" s="304"/>
      <c r="HN253" s="147"/>
      <c r="HO253" s="147"/>
      <c r="HP253" s="273"/>
      <c r="HR253" s="304"/>
      <c r="HZ253" s="304"/>
      <c r="IC253" s="273"/>
      <c r="IL253" s="305"/>
      <c r="IM253" s="304"/>
      <c r="IP253" s="304"/>
      <c r="IQ253" s="273"/>
      <c r="IZ253" s="304"/>
      <c r="JC253" s="273"/>
      <c r="JL253" s="5"/>
      <c r="JQ253" s="117"/>
      <c r="JR253"/>
      <c r="JS253" s="271"/>
      <c r="KI253"/>
      <c r="KP253"/>
    </row>
    <row r="254" spans="1:302">
      <c r="A254">
        <v>229</v>
      </c>
      <c r="B254" s="19"/>
      <c r="C254" s="19"/>
      <c r="D254" s="273"/>
      <c r="E254" s="273"/>
      <c r="H254" s="19"/>
      <c r="I254" s="19"/>
      <c r="N254" s="19"/>
      <c r="O254" s="19"/>
      <c r="P254" s="19"/>
      <c r="Q254" s="19"/>
      <c r="R254" s="19"/>
      <c r="S254" s="19"/>
      <c r="T254" s="273"/>
      <c r="U254" s="273"/>
      <c r="V254" s="273"/>
      <c r="W254" s="273"/>
      <c r="X254" s="19"/>
      <c r="Y254" s="19"/>
      <c r="Z254" s="19"/>
      <c r="AA254" s="19"/>
      <c r="AB254" s="19"/>
      <c r="AC254" s="19"/>
      <c r="AD254" s="19"/>
      <c r="AE254" s="113"/>
      <c r="AH254" s="53"/>
      <c r="AI254" s="53"/>
      <c r="AJ254" s="19"/>
      <c r="AK254" s="19"/>
      <c r="AL254" s="19"/>
      <c r="AM254" s="19"/>
      <c r="AN254" s="19"/>
      <c r="AO254" s="19"/>
      <c r="AP254" s="19"/>
      <c r="AQ254" s="45"/>
      <c r="AR254" s="45"/>
      <c r="AS254" s="45"/>
      <c r="AT254" s="45"/>
      <c r="AU254" s="45"/>
      <c r="AV254" s="19"/>
      <c r="AW254" s="19"/>
      <c r="AX254" s="19"/>
      <c r="AY254" s="19"/>
      <c r="AZ254" s="19"/>
      <c r="BA254" s="19"/>
      <c r="BB254" s="19"/>
      <c r="BC254" s="19"/>
      <c r="BD254" s="19"/>
      <c r="BE254" s="19"/>
      <c r="BF254" s="19"/>
      <c r="BG254" s="19"/>
      <c r="BH254" s="19"/>
      <c r="BI254" s="19"/>
      <c r="BJ254" s="19"/>
      <c r="BK254" s="19"/>
      <c r="BL254" s="19"/>
      <c r="BM254" s="19"/>
      <c r="BN254" s="19"/>
      <c r="BO254" s="19"/>
      <c r="BP254" s="19"/>
      <c r="BQ254" s="19"/>
      <c r="BR254" s="19"/>
      <c r="BS254" s="19"/>
      <c r="BT254" s="19"/>
      <c r="BU254" s="19"/>
      <c r="BV254" s="20"/>
      <c r="BW254" s="19"/>
      <c r="BX254" s="89"/>
      <c r="BY254" s="44"/>
      <c r="BZ254" s="19"/>
      <c r="CA254" s="19"/>
      <c r="CB254" s="19"/>
      <c r="CC254" s="19"/>
      <c r="CD254" s="19"/>
      <c r="CF254" s="19"/>
      <c r="CG254" s="19"/>
      <c r="CH254" s="273"/>
      <c r="CI254" s="74"/>
      <c r="CJ254" s="80"/>
      <c r="CK254" s="112"/>
      <c r="CL254" s="74"/>
      <c r="CM254" s="80"/>
      <c r="CO254" s="74"/>
      <c r="CP254"/>
      <c r="DA254" s="104"/>
      <c r="DB254"/>
      <c r="DF254" s="104"/>
      <c r="DG254"/>
      <c r="DK254" s="104"/>
      <c r="DL254"/>
      <c r="EF254" s="104"/>
      <c r="EG254"/>
      <c r="EK254" s="104"/>
      <c r="EL254"/>
      <c r="EP254" s="104"/>
      <c r="EQ254"/>
      <c r="FQ254" s="273"/>
      <c r="FZ254" s="304"/>
      <c r="GC254" s="273"/>
      <c r="GL254" s="305"/>
      <c r="GM254" s="304"/>
      <c r="GP254" s="304"/>
      <c r="GQ254" s="273"/>
      <c r="GZ254" s="304"/>
      <c r="HC254" s="273"/>
      <c r="HL254" s="305"/>
      <c r="HM254" s="304"/>
      <c r="HN254" s="147"/>
      <c r="HO254" s="147"/>
      <c r="HP254" s="273"/>
      <c r="HR254" s="304"/>
      <c r="HZ254" s="304"/>
      <c r="IC254" s="273"/>
      <c r="IL254" s="305"/>
      <c r="IM254" s="304"/>
      <c r="IP254" s="304"/>
      <c r="IQ254" s="273"/>
      <c r="IZ254" s="304"/>
      <c r="JC254" s="273"/>
      <c r="JL254" s="5"/>
      <c r="JQ254" s="117"/>
      <c r="JR254"/>
      <c r="JS254" s="271"/>
      <c r="KI254"/>
      <c r="KP254"/>
    </row>
    <row r="255" spans="1:302">
      <c r="A255">
        <v>230</v>
      </c>
      <c r="B255" s="19"/>
      <c r="C255" s="19"/>
      <c r="D255" s="273"/>
      <c r="E255" s="273"/>
      <c r="H255" s="19"/>
      <c r="I255" s="19"/>
      <c r="N255" s="19"/>
      <c r="O255" s="19"/>
      <c r="P255" s="19"/>
      <c r="Q255" s="19"/>
      <c r="R255" s="19"/>
      <c r="S255" s="19"/>
      <c r="T255" s="273"/>
      <c r="U255" s="273"/>
      <c r="V255" s="273"/>
      <c r="W255" s="273"/>
      <c r="X255" s="19"/>
      <c r="Y255" s="19"/>
      <c r="Z255" s="19"/>
      <c r="AA255" s="19"/>
      <c r="AB255" s="19"/>
      <c r="AC255" s="19"/>
      <c r="AD255" s="19"/>
      <c r="AE255" s="113"/>
      <c r="AH255" s="53"/>
      <c r="AI255" s="53"/>
      <c r="AJ255" s="19"/>
      <c r="AK255" s="19"/>
      <c r="AL255" s="19"/>
      <c r="AM255" s="19"/>
      <c r="AN255" s="19"/>
      <c r="AO255" s="19"/>
      <c r="AP255" s="19"/>
      <c r="AQ255" s="45"/>
      <c r="AR255" s="45"/>
      <c r="AS255" s="45"/>
      <c r="AT255" s="45"/>
      <c r="AU255" s="45"/>
      <c r="AV255" s="19"/>
      <c r="AW255" s="19"/>
      <c r="AX255" s="19"/>
      <c r="AY255" s="19"/>
      <c r="AZ255" s="19"/>
      <c r="BA255" s="19"/>
      <c r="BB255" s="19"/>
      <c r="BC255" s="19"/>
      <c r="BD255" s="19"/>
      <c r="BE255" s="19"/>
      <c r="BF255" s="19"/>
      <c r="BG255" s="19"/>
      <c r="BH255" s="19"/>
      <c r="BI255" s="19"/>
      <c r="BJ255" s="19"/>
      <c r="BK255" s="19"/>
      <c r="BL255" s="19"/>
      <c r="BM255" s="19"/>
      <c r="BN255" s="19"/>
      <c r="BO255" s="19"/>
      <c r="BP255" s="19"/>
      <c r="BQ255" s="19"/>
      <c r="BR255" s="19"/>
      <c r="BS255" s="19"/>
      <c r="BT255" s="19"/>
      <c r="BU255" s="19"/>
      <c r="BV255" s="20"/>
      <c r="BW255" s="19"/>
      <c r="BX255" s="89"/>
      <c r="BY255" s="44"/>
      <c r="BZ255" s="19"/>
      <c r="CA255" s="19"/>
      <c r="CB255" s="19"/>
      <c r="CC255" s="19"/>
      <c r="CD255" s="19"/>
      <c r="CF255" s="19"/>
      <c r="CG255" s="19"/>
      <c r="CH255" s="273"/>
      <c r="CI255" s="74"/>
      <c r="CJ255" s="80"/>
      <c r="CK255" s="112"/>
      <c r="CL255" s="74"/>
      <c r="CM255" s="80"/>
      <c r="CO255" s="74"/>
      <c r="CP255"/>
      <c r="DA255" s="104"/>
      <c r="DB255"/>
      <c r="DF255" s="104"/>
      <c r="DG255"/>
      <c r="DK255" s="104"/>
      <c r="DL255"/>
      <c r="EF255" s="104"/>
      <c r="EG255"/>
      <c r="EK255" s="104"/>
      <c r="EL255"/>
      <c r="EP255" s="104"/>
      <c r="EQ255"/>
      <c r="FQ255" s="273"/>
      <c r="FZ255" s="304"/>
      <c r="GC255" s="273"/>
      <c r="GL255" s="305"/>
      <c r="GM255" s="304"/>
      <c r="GP255" s="304"/>
      <c r="GQ255" s="273"/>
      <c r="GZ255" s="304"/>
      <c r="HC255" s="273"/>
      <c r="HL255" s="305"/>
      <c r="HM255" s="304"/>
      <c r="HN255" s="147"/>
      <c r="HO255" s="147"/>
      <c r="HP255" s="273"/>
      <c r="HR255" s="304"/>
      <c r="HZ255" s="304"/>
      <c r="IC255" s="273"/>
      <c r="IL255" s="305"/>
      <c r="IM255" s="304"/>
      <c r="IP255" s="304"/>
      <c r="IQ255" s="273"/>
      <c r="IZ255" s="304"/>
      <c r="JC255" s="273"/>
      <c r="JL255" s="5"/>
      <c r="JQ255" s="117"/>
      <c r="JR255"/>
      <c r="JS255" s="271"/>
      <c r="KI255"/>
      <c r="KP255"/>
    </row>
    <row r="256" spans="1:302">
      <c r="A256">
        <v>231</v>
      </c>
      <c r="B256" s="19"/>
      <c r="C256" s="19"/>
      <c r="D256" s="273"/>
      <c r="E256" s="273"/>
      <c r="H256" s="19"/>
      <c r="I256" s="19"/>
      <c r="N256" s="19"/>
      <c r="O256" s="19"/>
      <c r="P256" s="19"/>
      <c r="Q256" s="19"/>
      <c r="R256" s="19"/>
      <c r="S256" s="19"/>
      <c r="T256" s="273"/>
      <c r="U256" s="273"/>
      <c r="V256" s="273"/>
      <c r="W256" s="273"/>
      <c r="X256" s="19"/>
      <c r="Y256" s="19"/>
      <c r="Z256" s="19"/>
      <c r="AA256" s="19"/>
      <c r="AB256" s="19"/>
      <c r="AC256" s="19"/>
      <c r="AD256" s="19"/>
      <c r="AE256" s="113"/>
      <c r="AH256" s="53"/>
      <c r="AI256" s="53"/>
      <c r="AJ256" s="19"/>
      <c r="AK256" s="19"/>
      <c r="AL256" s="19"/>
      <c r="AM256" s="19"/>
      <c r="AN256" s="19"/>
      <c r="AO256" s="19"/>
      <c r="AP256" s="19"/>
      <c r="AQ256" s="45"/>
      <c r="AR256" s="45"/>
      <c r="AS256" s="45"/>
      <c r="AT256" s="45"/>
      <c r="AU256" s="45"/>
      <c r="AV256" s="19"/>
      <c r="AW256" s="19"/>
      <c r="AX256" s="19"/>
      <c r="AY256" s="19"/>
      <c r="AZ256" s="19"/>
      <c r="BA256" s="19"/>
      <c r="BB256" s="19"/>
      <c r="BC256" s="19"/>
      <c r="BD256" s="19"/>
      <c r="BE256" s="19"/>
      <c r="BF256" s="19"/>
      <c r="BG256" s="19"/>
      <c r="BH256" s="19"/>
      <c r="BI256" s="19"/>
      <c r="BJ256" s="19"/>
      <c r="BK256" s="19"/>
      <c r="BL256" s="19"/>
      <c r="BM256" s="19"/>
      <c r="BN256" s="19"/>
      <c r="BO256" s="19"/>
      <c r="BP256" s="19"/>
      <c r="BQ256" s="19"/>
      <c r="BR256" s="19"/>
      <c r="BS256" s="19"/>
      <c r="BT256" s="19"/>
      <c r="BU256" s="19"/>
      <c r="BV256" s="20"/>
      <c r="BW256" s="19"/>
      <c r="BX256" s="89"/>
      <c r="BY256" s="44"/>
      <c r="BZ256" s="19"/>
      <c r="CA256" s="19"/>
      <c r="CB256" s="19"/>
      <c r="CC256" s="19"/>
      <c r="CD256" s="19"/>
      <c r="CF256" s="19"/>
      <c r="CG256" s="19"/>
      <c r="CH256" s="273"/>
      <c r="CI256" s="74"/>
      <c r="CJ256" s="80"/>
      <c r="CK256" s="112"/>
      <c r="CL256" s="74"/>
      <c r="CM256" s="80"/>
      <c r="CO256" s="74"/>
      <c r="CP256"/>
      <c r="DA256" s="104"/>
      <c r="DB256"/>
      <c r="DF256" s="104"/>
      <c r="DG256"/>
      <c r="DK256" s="104"/>
      <c r="DL256"/>
      <c r="EF256" s="104"/>
      <c r="EG256"/>
      <c r="EK256" s="104"/>
      <c r="EL256"/>
      <c r="EP256" s="104"/>
      <c r="EQ256"/>
      <c r="FQ256" s="273"/>
      <c r="FZ256" s="304"/>
      <c r="GC256" s="273"/>
      <c r="GL256" s="305"/>
      <c r="GM256" s="304"/>
      <c r="GP256" s="304"/>
      <c r="GQ256" s="273"/>
      <c r="GZ256" s="304"/>
      <c r="HC256" s="273"/>
      <c r="HL256" s="305"/>
      <c r="HM256" s="304"/>
      <c r="HN256" s="147"/>
      <c r="HO256" s="147"/>
      <c r="HP256" s="273"/>
      <c r="HR256" s="304"/>
      <c r="HZ256" s="304"/>
      <c r="IC256" s="273"/>
      <c r="IL256" s="305"/>
      <c r="IM256" s="304"/>
      <c r="IP256" s="304"/>
      <c r="IQ256" s="273"/>
      <c r="IZ256" s="304"/>
      <c r="JC256" s="273"/>
      <c r="JL256" s="5"/>
      <c r="JQ256" s="117"/>
      <c r="JR256"/>
      <c r="JS256" s="271"/>
      <c r="KI256"/>
      <c r="KP256"/>
    </row>
    <row r="257" spans="1:302">
      <c r="A257">
        <v>232</v>
      </c>
      <c r="B257" s="19"/>
      <c r="C257" s="19"/>
      <c r="D257" s="273"/>
      <c r="E257" s="273"/>
      <c r="H257" s="19"/>
      <c r="I257" s="19"/>
      <c r="N257" s="19"/>
      <c r="O257" s="19"/>
      <c r="P257" s="19"/>
      <c r="Q257" s="19"/>
      <c r="R257" s="19"/>
      <c r="S257" s="19"/>
      <c r="T257" s="273"/>
      <c r="U257" s="273"/>
      <c r="V257" s="273"/>
      <c r="W257" s="273"/>
      <c r="X257" s="19"/>
      <c r="Y257" s="19"/>
      <c r="Z257" s="19"/>
      <c r="AA257" s="19"/>
      <c r="AB257" s="19"/>
      <c r="AC257" s="19"/>
      <c r="AD257" s="19"/>
      <c r="AE257" s="113"/>
      <c r="AH257" s="53"/>
      <c r="AI257" s="53"/>
      <c r="AJ257" s="19"/>
      <c r="AK257" s="19"/>
      <c r="AL257" s="19"/>
      <c r="AM257" s="19"/>
      <c r="AN257" s="19"/>
      <c r="AO257" s="19"/>
      <c r="AP257" s="19"/>
      <c r="AQ257" s="45"/>
      <c r="AR257" s="45"/>
      <c r="AS257" s="45"/>
      <c r="AT257" s="45"/>
      <c r="AU257" s="45"/>
      <c r="AV257" s="19"/>
      <c r="AW257" s="19"/>
      <c r="AX257" s="19"/>
      <c r="AY257" s="19"/>
      <c r="AZ257" s="19"/>
      <c r="BA257" s="19"/>
      <c r="BB257" s="19"/>
      <c r="BC257" s="19"/>
      <c r="BD257" s="19"/>
      <c r="BE257" s="19"/>
      <c r="BF257" s="19"/>
      <c r="BG257" s="19"/>
      <c r="BH257" s="19"/>
      <c r="BI257" s="19"/>
      <c r="BJ257" s="19"/>
      <c r="BK257" s="19"/>
      <c r="BL257" s="19"/>
      <c r="BM257" s="19"/>
      <c r="BN257" s="19"/>
      <c r="BO257" s="19"/>
      <c r="BP257" s="19"/>
      <c r="BQ257" s="19"/>
      <c r="BR257" s="19"/>
      <c r="BS257" s="19"/>
      <c r="BT257" s="19"/>
      <c r="BU257" s="19"/>
      <c r="BV257" s="20"/>
      <c r="BW257" s="19"/>
      <c r="BX257" s="89"/>
      <c r="BY257" s="44"/>
      <c r="BZ257" s="19"/>
      <c r="CA257" s="19"/>
      <c r="CB257" s="19"/>
      <c r="CC257" s="19"/>
      <c r="CD257" s="19"/>
      <c r="CF257" s="19"/>
      <c r="CG257" s="19"/>
      <c r="CH257" s="273"/>
      <c r="CI257" s="74"/>
      <c r="CJ257" s="80"/>
      <c r="CK257" s="112"/>
      <c r="CL257" s="74"/>
      <c r="CM257" s="80"/>
      <c r="CO257" s="74"/>
      <c r="CP257"/>
      <c r="DA257" s="104"/>
      <c r="DB257"/>
      <c r="DF257" s="104"/>
      <c r="DG257"/>
      <c r="DK257" s="104"/>
      <c r="DL257"/>
      <c r="EF257" s="104"/>
      <c r="EG257"/>
      <c r="EK257" s="104"/>
      <c r="EL257"/>
      <c r="EP257" s="104"/>
      <c r="EQ257"/>
      <c r="FQ257" s="273"/>
      <c r="FZ257" s="304"/>
      <c r="GC257" s="273"/>
      <c r="GL257" s="305"/>
      <c r="GM257" s="304"/>
      <c r="GP257" s="304"/>
      <c r="GQ257" s="273"/>
      <c r="GZ257" s="304"/>
      <c r="HC257" s="273"/>
      <c r="HL257" s="305"/>
      <c r="HM257" s="304"/>
      <c r="HN257" s="147"/>
      <c r="HO257" s="147"/>
      <c r="HP257" s="273"/>
      <c r="HR257" s="304"/>
      <c r="HZ257" s="304"/>
      <c r="IC257" s="273"/>
      <c r="IL257" s="305"/>
      <c r="IM257" s="304"/>
      <c r="IP257" s="304"/>
      <c r="IQ257" s="273"/>
      <c r="IZ257" s="304"/>
      <c r="JC257" s="273"/>
      <c r="JL257" s="5"/>
      <c r="JQ257" s="117"/>
      <c r="JR257"/>
      <c r="JS257" s="271"/>
      <c r="KI257"/>
      <c r="KP257"/>
    </row>
    <row r="258" spans="1:302">
      <c r="A258">
        <v>233</v>
      </c>
      <c r="B258" s="19"/>
      <c r="C258" s="19"/>
      <c r="D258" s="273"/>
      <c r="E258" s="273"/>
      <c r="H258" s="19"/>
      <c r="I258" s="19"/>
      <c r="N258" s="19"/>
      <c r="O258" s="19"/>
      <c r="P258" s="19"/>
      <c r="Q258" s="19"/>
      <c r="R258" s="19"/>
      <c r="S258" s="19"/>
      <c r="T258" s="273"/>
      <c r="U258" s="273"/>
      <c r="V258" s="273"/>
      <c r="W258" s="273"/>
      <c r="X258" s="19"/>
      <c r="Y258" s="19"/>
      <c r="Z258" s="19"/>
      <c r="AA258" s="19"/>
      <c r="AB258" s="19"/>
      <c r="AC258" s="19"/>
      <c r="AD258" s="19"/>
      <c r="AE258" s="113"/>
      <c r="AH258" s="53"/>
      <c r="AI258" s="53"/>
      <c r="AJ258" s="19"/>
      <c r="AK258" s="19"/>
      <c r="AL258" s="19"/>
      <c r="AM258" s="19"/>
      <c r="AN258" s="19"/>
      <c r="AO258" s="19"/>
      <c r="AP258" s="19"/>
      <c r="AQ258" s="45"/>
      <c r="AR258" s="45"/>
      <c r="AS258" s="45"/>
      <c r="AT258" s="45"/>
      <c r="AU258" s="45"/>
      <c r="AV258" s="19"/>
      <c r="AW258" s="19"/>
      <c r="AX258" s="19"/>
      <c r="AY258" s="19"/>
      <c r="AZ258" s="19"/>
      <c r="BA258" s="19"/>
      <c r="BB258" s="19"/>
      <c r="BC258" s="19"/>
      <c r="BD258" s="19"/>
      <c r="BE258" s="19"/>
      <c r="BF258" s="19"/>
      <c r="BG258" s="19"/>
      <c r="BH258" s="19"/>
      <c r="BI258" s="19"/>
      <c r="BJ258" s="19"/>
      <c r="BK258" s="19"/>
      <c r="BL258" s="19"/>
      <c r="BM258" s="19"/>
      <c r="BN258" s="19"/>
      <c r="BO258" s="19"/>
      <c r="BP258" s="19"/>
      <c r="BQ258" s="19"/>
      <c r="BR258" s="19"/>
      <c r="BS258" s="19"/>
      <c r="BT258" s="19"/>
      <c r="BU258" s="19"/>
      <c r="BV258" s="20"/>
      <c r="BW258" s="19"/>
      <c r="BX258" s="89"/>
      <c r="BY258" s="44"/>
      <c r="BZ258" s="19"/>
      <c r="CA258" s="19"/>
      <c r="CB258" s="19"/>
      <c r="CC258" s="19"/>
      <c r="CD258" s="19"/>
      <c r="CF258" s="19"/>
      <c r="CG258" s="19"/>
      <c r="CH258" s="273"/>
      <c r="CI258" s="74"/>
      <c r="CJ258" s="80"/>
      <c r="CK258" s="112"/>
      <c r="CL258" s="74"/>
      <c r="CM258" s="80"/>
      <c r="CO258" s="74"/>
      <c r="CP258"/>
      <c r="DA258" s="104"/>
      <c r="DB258"/>
      <c r="DF258" s="104"/>
      <c r="DG258"/>
      <c r="DK258" s="104"/>
      <c r="DL258"/>
      <c r="EF258" s="104"/>
      <c r="EG258"/>
      <c r="EK258" s="104"/>
      <c r="EL258"/>
      <c r="EP258" s="104"/>
      <c r="EQ258"/>
      <c r="FQ258" s="273"/>
      <c r="FZ258" s="304"/>
      <c r="GC258" s="273"/>
      <c r="GL258" s="305"/>
      <c r="GM258" s="304"/>
      <c r="GP258" s="304"/>
      <c r="GQ258" s="273"/>
      <c r="GZ258" s="304"/>
      <c r="HC258" s="273"/>
      <c r="HL258" s="305"/>
      <c r="HM258" s="304"/>
      <c r="HN258" s="147"/>
      <c r="HO258" s="147"/>
      <c r="HP258" s="273"/>
      <c r="HR258" s="304"/>
      <c r="HZ258" s="304"/>
      <c r="IC258" s="273"/>
      <c r="IL258" s="305"/>
      <c r="IM258" s="304"/>
      <c r="IP258" s="304"/>
      <c r="IQ258" s="273"/>
      <c r="IZ258" s="304"/>
      <c r="JC258" s="273"/>
      <c r="JL258" s="5"/>
      <c r="JQ258" s="117"/>
      <c r="JR258"/>
      <c r="JS258" s="271"/>
      <c r="KI258"/>
      <c r="KP258"/>
    </row>
    <row r="259" spans="1:302">
      <c r="A259">
        <v>234</v>
      </c>
      <c r="B259" s="19"/>
      <c r="C259" s="19"/>
      <c r="D259" s="273"/>
      <c r="E259" s="273"/>
      <c r="H259" s="19"/>
      <c r="I259" s="19"/>
      <c r="N259" s="19"/>
      <c r="O259" s="19"/>
      <c r="P259" s="19"/>
      <c r="Q259" s="19"/>
      <c r="R259" s="19"/>
      <c r="S259" s="19"/>
      <c r="T259" s="273"/>
      <c r="U259" s="273"/>
      <c r="V259" s="273"/>
      <c r="W259" s="273"/>
      <c r="X259" s="19"/>
      <c r="Y259" s="19"/>
      <c r="Z259" s="19"/>
      <c r="AA259" s="19"/>
      <c r="AB259" s="19"/>
      <c r="AC259" s="19"/>
      <c r="AD259" s="19"/>
      <c r="AE259" s="113"/>
      <c r="AH259" s="53"/>
      <c r="AI259" s="53"/>
      <c r="AJ259" s="19"/>
      <c r="AK259" s="19"/>
      <c r="AL259" s="19"/>
      <c r="AM259" s="19"/>
      <c r="AN259" s="19"/>
      <c r="AO259" s="19"/>
      <c r="AP259" s="19"/>
      <c r="AQ259" s="45"/>
      <c r="AR259" s="45"/>
      <c r="AS259" s="45"/>
      <c r="AT259" s="45"/>
      <c r="AU259" s="45"/>
      <c r="AV259" s="19"/>
      <c r="AW259" s="19"/>
      <c r="AX259" s="19"/>
      <c r="AY259" s="19"/>
      <c r="AZ259" s="19"/>
      <c r="BA259" s="19"/>
      <c r="BB259" s="19"/>
      <c r="BC259" s="19"/>
      <c r="BD259" s="19"/>
      <c r="BE259" s="19"/>
      <c r="BF259" s="19"/>
      <c r="BG259" s="19"/>
      <c r="BH259" s="19"/>
      <c r="BI259" s="19"/>
      <c r="BJ259" s="19"/>
      <c r="BK259" s="19"/>
      <c r="BL259" s="19"/>
      <c r="BM259" s="19"/>
      <c r="BN259" s="19"/>
      <c r="BO259" s="19"/>
      <c r="BP259" s="19"/>
      <c r="BQ259" s="19"/>
      <c r="BR259" s="19"/>
      <c r="BS259" s="19"/>
      <c r="BT259" s="19"/>
      <c r="BU259" s="19"/>
      <c r="BV259" s="20"/>
      <c r="BW259" s="19"/>
      <c r="BX259" s="89"/>
      <c r="BY259" s="44"/>
      <c r="BZ259" s="19"/>
      <c r="CA259" s="19"/>
      <c r="CB259" s="19"/>
      <c r="CC259" s="19"/>
      <c r="CD259" s="19"/>
      <c r="CF259" s="19"/>
      <c r="CG259" s="19"/>
      <c r="CH259" s="273"/>
      <c r="CI259" s="74"/>
      <c r="CJ259" s="80"/>
      <c r="CK259" s="112"/>
      <c r="CL259" s="74"/>
      <c r="CM259" s="80"/>
      <c r="CO259" s="74"/>
      <c r="CP259"/>
      <c r="DA259" s="104"/>
      <c r="DB259"/>
      <c r="DF259" s="104"/>
      <c r="DG259"/>
      <c r="DK259" s="104"/>
      <c r="DL259"/>
      <c r="EF259" s="104"/>
      <c r="EG259"/>
      <c r="EK259" s="104"/>
      <c r="EL259"/>
      <c r="EP259" s="104"/>
      <c r="EQ259"/>
      <c r="FQ259" s="273"/>
      <c r="FZ259" s="304"/>
      <c r="GC259" s="273"/>
      <c r="GL259" s="305"/>
      <c r="GM259" s="304"/>
      <c r="GP259" s="304"/>
      <c r="GQ259" s="273"/>
      <c r="GZ259" s="304"/>
      <c r="HC259" s="273"/>
      <c r="HL259" s="305"/>
      <c r="HM259" s="304"/>
      <c r="HN259" s="147"/>
      <c r="HO259" s="147"/>
      <c r="HP259" s="273"/>
      <c r="HR259" s="304"/>
      <c r="HZ259" s="304"/>
      <c r="IC259" s="273"/>
      <c r="IL259" s="305"/>
      <c r="IM259" s="304"/>
      <c r="IP259" s="304"/>
      <c r="IQ259" s="273"/>
      <c r="IZ259" s="304"/>
      <c r="JC259" s="273"/>
      <c r="JL259" s="5"/>
      <c r="JQ259" s="117"/>
      <c r="JR259"/>
      <c r="JS259" s="271"/>
      <c r="KI259"/>
      <c r="KP259"/>
    </row>
    <row r="260" spans="1:302">
      <c r="A260">
        <v>235</v>
      </c>
      <c r="B260" s="19"/>
      <c r="C260" s="19"/>
      <c r="D260" s="273"/>
      <c r="E260" s="273"/>
      <c r="H260" s="19"/>
      <c r="I260" s="19"/>
      <c r="N260" s="19"/>
      <c r="O260" s="19"/>
      <c r="P260" s="19"/>
      <c r="Q260" s="19"/>
      <c r="R260" s="19"/>
      <c r="S260" s="19"/>
      <c r="T260" s="273"/>
      <c r="U260" s="273"/>
      <c r="V260" s="273"/>
      <c r="W260" s="273"/>
      <c r="X260" s="19"/>
      <c r="Y260" s="19"/>
      <c r="Z260" s="19"/>
      <c r="AA260" s="19"/>
      <c r="AB260" s="19"/>
      <c r="AC260" s="19"/>
      <c r="AD260" s="19"/>
      <c r="AE260" s="113"/>
      <c r="AH260" s="53"/>
      <c r="AI260" s="53"/>
      <c r="AJ260" s="19"/>
      <c r="AK260" s="19"/>
      <c r="AL260" s="19"/>
      <c r="AM260" s="19"/>
      <c r="AN260" s="19"/>
      <c r="AO260" s="19"/>
      <c r="AP260" s="19"/>
      <c r="AQ260" s="45"/>
      <c r="AR260" s="45"/>
      <c r="AS260" s="45"/>
      <c r="AT260" s="45"/>
      <c r="AU260" s="45"/>
      <c r="AV260" s="19"/>
      <c r="AW260" s="19"/>
      <c r="AX260" s="19"/>
      <c r="AY260" s="19"/>
      <c r="AZ260" s="19"/>
      <c r="BA260" s="19"/>
      <c r="BB260" s="19"/>
      <c r="BC260" s="19"/>
      <c r="BD260" s="19"/>
      <c r="BE260" s="19"/>
      <c r="BF260" s="19"/>
      <c r="BG260" s="19"/>
      <c r="BH260" s="19"/>
      <c r="BI260" s="19"/>
      <c r="BJ260" s="19"/>
      <c r="BK260" s="19"/>
      <c r="BL260" s="19"/>
      <c r="BM260" s="19"/>
      <c r="BN260" s="19"/>
      <c r="BO260" s="19"/>
      <c r="BP260" s="19"/>
      <c r="BQ260" s="19"/>
      <c r="BR260" s="19"/>
      <c r="BS260" s="19"/>
      <c r="BT260" s="19"/>
      <c r="BU260" s="19"/>
      <c r="BV260" s="20"/>
      <c r="BW260" s="19"/>
      <c r="BX260" s="89"/>
      <c r="BY260" s="44"/>
      <c r="BZ260" s="19"/>
      <c r="CA260" s="19"/>
      <c r="CB260" s="19"/>
      <c r="CC260" s="19"/>
      <c r="CD260" s="19"/>
      <c r="CF260" s="19"/>
      <c r="CG260" s="19"/>
      <c r="CH260" s="273"/>
      <c r="CI260" s="74"/>
      <c r="CJ260" s="80"/>
      <c r="CK260" s="112"/>
      <c r="CL260" s="74"/>
      <c r="CM260" s="80"/>
      <c r="CO260" s="74"/>
      <c r="CP260"/>
      <c r="DA260" s="104"/>
      <c r="DB260"/>
      <c r="DF260" s="104"/>
      <c r="DG260"/>
      <c r="DK260" s="104"/>
      <c r="DL260"/>
      <c r="EF260" s="104"/>
      <c r="EG260"/>
      <c r="EK260" s="104"/>
      <c r="EL260"/>
      <c r="EP260" s="104"/>
      <c r="EQ260"/>
      <c r="FQ260" s="273"/>
      <c r="FZ260" s="304"/>
      <c r="GC260" s="273"/>
      <c r="GL260" s="305"/>
      <c r="GM260" s="304"/>
      <c r="GP260" s="304"/>
      <c r="GQ260" s="273"/>
      <c r="GZ260" s="304"/>
      <c r="HC260" s="273"/>
      <c r="HL260" s="305"/>
      <c r="HM260" s="304"/>
      <c r="HN260" s="147"/>
      <c r="HO260" s="147"/>
      <c r="HP260" s="273"/>
      <c r="HR260" s="304"/>
      <c r="HZ260" s="304"/>
      <c r="IC260" s="273"/>
      <c r="IL260" s="305"/>
      <c r="IM260" s="304"/>
      <c r="IP260" s="304"/>
      <c r="IQ260" s="273"/>
      <c r="IZ260" s="304"/>
      <c r="JC260" s="273"/>
      <c r="JL260" s="5"/>
      <c r="JQ260" s="117"/>
      <c r="JR260"/>
      <c r="JS260" s="271"/>
      <c r="KI260"/>
      <c r="KP260"/>
    </row>
    <row r="261" spans="1:302">
      <c r="A261">
        <v>236</v>
      </c>
      <c r="B261" s="19"/>
      <c r="C261" s="19"/>
      <c r="D261" s="273"/>
      <c r="E261" s="273"/>
      <c r="H261" s="19"/>
      <c r="I261" s="19"/>
      <c r="N261" s="19"/>
      <c r="O261" s="19"/>
      <c r="P261" s="19"/>
      <c r="Q261" s="19"/>
      <c r="R261" s="19"/>
      <c r="S261" s="19"/>
      <c r="T261" s="273"/>
      <c r="U261" s="273"/>
      <c r="V261" s="273"/>
      <c r="W261" s="273"/>
      <c r="X261" s="19"/>
      <c r="Y261" s="19"/>
      <c r="Z261" s="19"/>
      <c r="AA261" s="19"/>
      <c r="AB261" s="19"/>
      <c r="AC261" s="19"/>
      <c r="AD261" s="19"/>
      <c r="AE261" s="113"/>
      <c r="AH261" s="53"/>
      <c r="AI261" s="53"/>
      <c r="AJ261" s="19"/>
      <c r="AK261" s="19"/>
      <c r="AL261" s="19"/>
      <c r="AM261" s="19"/>
      <c r="AN261" s="19"/>
      <c r="AO261" s="19"/>
      <c r="AP261" s="19"/>
      <c r="AQ261" s="45"/>
      <c r="AR261" s="45"/>
      <c r="AS261" s="45"/>
      <c r="AT261" s="45"/>
      <c r="AU261" s="45"/>
      <c r="AV261" s="19"/>
      <c r="AW261" s="19"/>
      <c r="AX261" s="19"/>
      <c r="AY261" s="19"/>
      <c r="AZ261" s="19"/>
      <c r="BA261" s="19"/>
      <c r="BB261" s="19"/>
      <c r="BC261" s="19"/>
      <c r="BD261" s="19"/>
      <c r="BE261" s="19"/>
      <c r="BF261" s="19"/>
      <c r="BG261" s="19"/>
      <c r="BH261" s="19"/>
      <c r="BI261" s="19"/>
      <c r="BJ261" s="19"/>
      <c r="BK261" s="19"/>
      <c r="BL261" s="19"/>
      <c r="BM261" s="19"/>
      <c r="BN261" s="19"/>
      <c r="BO261" s="19"/>
      <c r="BP261" s="19"/>
      <c r="BQ261" s="19"/>
      <c r="BR261" s="19"/>
      <c r="BS261" s="19"/>
      <c r="BT261" s="19"/>
      <c r="BU261" s="19"/>
      <c r="BV261" s="20"/>
      <c r="BW261" s="19"/>
      <c r="BX261" s="89"/>
      <c r="BY261" s="44"/>
      <c r="BZ261" s="19"/>
      <c r="CA261" s="19"/>
      <c r="CB261" s="19"/>
      <c r="CC261" s="19"/>
      <c r="CD261" s="19"/>
      <c r="CF261" s="19"/>
      <c r="CG261" s="19"/>
      <c r="CH261" s="273"/>
      <c r="CI261" s="74"/>
      <c r="CJ261" s="80"/>
      <c r="CK261" s="112"/>
      <c r="CL261" s="74"/>
      <c r="CM261" s="80"/>
      <c r="CO261" s="74"/>
      <c r="CP261"/>
      <c r="DA261" s="104"/>
      <c r="DB261"/>
      <c r="DF261" s="104"/>
      <c r="DG261"/>
      <c r="DK261" s="104"/>
      <c r="DL261"/>
      <c r="EF261" s="104"/>
      <c r="EG261"/>
      <c r="EK261" s="104"/>
      <c r="EL261"/>
      <c r="EP261" s="104"/>
      <c r="EQ261"/>
      <c r="FQ261" s="273"/>
      <c r="FZ261" s="304"/>
      <c r="GC261" s="273"/>
      <c r="GL261" s="305"/>
      <c r="GM261" s="304"/>
      <c r="GP261" s="304"/>
      <c r="GQ261" s="273"/>
      <c r="GZ261" s="304"/>
      <c r="HC261" s="273"/>
      <c r="HL261" s="305"/>
      <c r="HM261" s="304"/>
      <c r="HN261" s="147"/>
      <c r="HO261" s="147"/>
      <c r="HP261" s="273"/>
      <c r="HR261" s="304"/>
      <c r="HZ261" s="304"/>
      <c r="IC261" s="273"/>
      <c r="IL261" s="305"/>
      <c r="IM261" s="304"/>
      <c r="IP261" s="304"/>
      <c r="IQ261" s="273"/>
      <c r="IZ261" s="304"/>
      <c r="JC261" s="273"/>
      <c r="JL261" s="5"/>
      <c r="JQ261" s="117"/>
      <c r="JR261"/>
      <c r="JS261" s="271"/>
      <c r="KI261"/>
      <c r="KP261"/>
    </row>
    <row r="262" spans="1:302">
      <c r="A262">
        <v>237</v>
      </c>
      <c r="B262" s="19"/>
      <c r="C262" s="19"/>
      <c r="D262" s="273"/>
      <c r="E262" s="273"/>
      <c r="H262" s="19"/>
      <c r="I262" s="19"/>
      <c r="N262" s="19"/>
      <c r="O262" s="19"/>
      <c r="P262" s="19"/>
      <c r="Q262" s="19"/>
      <c r="R262" s="19"/>
      <c r="S262" s="19"/>
      <c r="T262" s="273"/>
      <c r="U262" s="273"/>
      <c r="V262" s="273"/>
      <c r="W262" s="273"/>
      <c r="X262" s="19"/>
      <c r="Y262" s="19"/>
      <c r="Z262" s="19"/>
      <c r="AA262" s="19"/>
      <c r="AB262" s="19"/>
      <c r="AC262" s="19"/>
      <c r="AD262" s="19"/>
      <c r="AE262" s="113"/>
      <c r="AH262" s="53"/>
      <c r="AI262" s="53"/>
      <c r="AJ262" s="19"/>
      <c r="AK262" s="19"/>
      <c r="AL262" s="19"/>
      <c r="AM262" s="19"/>
      <c r="AN262" s="19"/>
      <c r="AO262" s="19"/>
      <c r="AP262" s="19"/>
      <c r="AQ262" s="45"/>
      <c r="AR262" s="45"/>
      <c r="AS262" s="45"/>
      <c r="AT262" s="45"/>
      <c r="AU262" s="45"/>
      <c r="AV262" s="19"/>
      <c r="AW262" s="19"/>
      <c r="AX262" s="19"/>
      <c r="AY262" s="19"/>
      <c r="AZ262" s="19"/>
      <c r="BA262" s="19"/>
      <c r="BB262" s="19"/>
      <c r="BC262" s="19"/>
      <c r="BD262" s="19"/>
      <c r="BE262" s="19"/>
      <c r="BF262" s="19"/>
      <c r="BG262" s="19"/>
      <c r="BH262" s="19"/>
      <c r="BI262" s="19"/>
      <c r="BJ262" s="19"/>
      <c r="BK262" s="19"/>
      <c r="BL262" s="19"/>
      <c r="BM262" s="19"/>
      <c r="BN262" s="19"/>
      <c r="BO262" s="19"/>
      <c r="BP262" s="19"/>
      <c r="BQ262" s="19"/>
      <c r="BR262" s="19"/>
      <c r="BS262" s="19"/>
      <c r="BT262" s="19"/>
      <c r="BU262" s="19"/>
      <c r="BV262" s="20"/>
      <c r="BW262" s="19"/>
      <c r="BX262" s="89"/>
      <c r="BY262" s="44"/>
      <c r="BZ262" s="19"/>
      <c r="CA262" s="19"/>
      <c r="CB262" s="19"/>
      <c r="CC262" s="19"/>
      <c r="CD262" s="19"/>
      <c r="CF262" s="19"/>
      <c r="CG262" s="19"/>
      <c r="CH262" s="273"/>
      <c r="CI262" s="74"/>
      <c r="CJ262" s="80"/>
      <c r="CK262" s="112"/>
      <c r="CL262" s="74"/>
      <c r="CM262" s="80"/>
      <c r="CO262" s="74"/>
      <c r="CP262"/>
      <c r="DA262" s="104"/>
      <c r="DB262"/>
      <c r="DF262" s="104"/>
      <c r="DG262"/>
      <c r="DK262" s="104"/>
      <c r="DL262"/>
      <c r="EF262" s="104"/>
      <c r="EG262"/>
      <c r="EK262" s="104"/>
      <c r="EL262"/>
      <c r="EP262" s="104"/>
      <c r="EQ262"/>
      <c r="FQ262" s="273"/>
      <c r="FZ262" s="304"/>
      <c r="GC262" s="273"/>
      <c r="GL262" s="305"/>
      <c r="GM262" s="304"/>
      <c r="GP262" s="304"/>
      <c r="GQ262" s="273"/>
      <c r="GZ262" s="304"/>
      <c r="HC262" s="273"/>
      <c r="HL262" s="305"/>
      <c r="HM262" s="304"/>
      <c r="HN262" s="147"/>
      <c r="HO262" s="147"/>
      <c r="HP262" s="273"/>
      <c r="HR262" s="304"/>
      <c r="HZ262" s="304"/>
      <c r="IC262" s="273"/>
      <c r="IL262" s="305"/>
      <c r="IM262" s="304"/>
      <c r="IP262" s="304"/>
      <c r="IQ262" s="273"/>
      <c r="IZ262" s="304"/>
      <c r="JC262" s="273"/>
      <c r="JL262" s="5"/>
      <c r="JQ262" s="117"/>
      <c r="JR262"/>
      <c r="JS262" s="271"/>
      <c r="KI262"/>
      <c r="KP262"/>
    </row>
    <row r="263" spans="1:302">
      <c r="A263">
        <v>238</v>
      </c>
      <c r="B263" s="19"/>
      <c r="C263" s="19"/>
      <c r="D263" s="273"/>
      <c r="E263" s="273"/>
      <c r="H263" s="19"/>
      <c r="I263" s="19"/>
      <c r="N263" s="19"/>
      <c r="O263" s="19"/>
      <c r="P263" s="19"/>
      <c r="Q263" s="19"/>
      <c r="R263" s="19"/>
      <c r="S263" s="19"/>
      <c r="T263" s="273"/>
      <c r="U263" s="273"/>
      <c r="V263" s="273"/>
      <c r="W263" s="273"/>
      <c r="X263" s="19"/>
      <c r="Y263" s="19"/>
      <c r="Z263" s="19"/>
      <c r="AA263" s="19"/>
      <c r="AB263" s="19"/>
      <c r="AC263" s="19"/>
      <c r="AD263" s="19"/>
      <c r="AE263" s="113"/>
      <c r="AH263" s="53"/>
      <c r="AI263" s="53"/>
      <c r="AJ263" s="19"/>
      <c r="AK263" s="19"/>
      <c r="AL263" s="19"/>
      <c r="AM263" s="19"/>
      <c r="AN263" s="19"/>
      <c r="AO263" s="19"/>
      <c r="AP263" s="19"/>
      <c r="AQ263" s="45"/>
      <c r="AR263" s="45"/>
      <c r="AS263" s="45"/>
      <c r="AT263" s="45"/>
      <c r="AU263" s="45"/>
      <c r="AV263" s="19"/>
      <c r="AW263" s="19"/>
      <c r="AX263" s="19"/>
      <c r="AY263" s="19"/>
      <c r="AZ263" s="19"/>
      <c r="BA263" s="19"/>
      <c r="BB263" s="19"/>
      <c r="BC263" s="19"/>
      <c r="BD263" s="19"/>
      <c r="BE263" s="19"/>
      <c r="BF263" s="19"/>
      <c r="BG263" s="19"/>
      <c r="BH263" s="19"/>
      <c r="BI263" s="19"/>
      <c r="BJ263" s="19"/>
      <c r="BK263" s="19"/>
      <c r="BL263" s="19"/>
      <c r="BM263" s="19"/>
      <c r="BN263" s="19"/>
      <c r="BO263" s="19"/>
      <c r="BP263" s="19"/>
      <c r="BQ263" s="19"/>
      <c r="BR263" s="19"/>
      <c r="BS263" s="19"/>
      <c r="BT263" s="19"/>
      <c r="BU263" s="19"/>
      <c r="BV263" s="20"/>
      <c r="BW263" s="19"/>
      <c r="BX263" s="89"/>
      <c r="BY263" s="44"/>
      <c r="BZ263" s="19"/>
      <c r="CA263" s="19"/>
      <c r="CB263" s="19"/>
      <c r="CC263" s="19"/>
      <c r="CD263" s="19"/>
      <c r="CF263" s="19"/>
      <c r="CG263" s="19"/>
      <c r="CH263" s="273"/>
      <c r="CI263" s="74"/>
      <c r="CJ263" s="80"/>
      <c r="CK263" s="112"/>
      <c r="CL263" s="74"/>
      <c r="CM263" s="80"/>
      <c r="CO263" s="74"/>
      <c r="CP263"/>
      <c r="DA263" s="104"/>
      <c r="DB263"/>
      <c r="DF263" s="104"/>
      <c r="DG263"/>
      <c r="DK263" s="104"/>
      <c r="DL263"/>
      <c r="EF263" s="104"/>
      <c r="EG263"/>
      <c r="EK263" s="104"/>
      <c r="EL263"/>
      <c r="EP263" s="104"/>
      <c r="EQ263"/>
      <c r="FQ263" s="273"/>
      <c r="FZ263" s="304"/>
      <c r="GC263" s="273"/>
      <c r="GL263" s="305"/>
      <c r="GM263" s="304"/>
      <c r="GP263" s="304"/>
      <c r="GQ263" s="273"/>
      <c r="GZ263" s="304"/>
      <c r="HC263" s="273"/>
      <c r="HL263" s="305"/>
      <c r="HM263" s="304"/>
      <c r="HN263" s="147"/>
      <c r="HO263" s="147"/>
      <c r="HP263" s="273"/>
      <c r="HR263" s="304"/>
      <c r="HZ263" s="304"/>
      <c r="IC263" s="273"/>
      <c r="IL263" s="305"/>
      <c r="IM263" s="304"/>
      <c r="IP263" s="304"/>
      <c r="IQ263" s="273"/>
      <c r="IZ263" s="304"/>
      <c r="JC263" s="273"/>
      <c r="JL263" s="5"/>
      <c r="JQ263" s="117"/>
      <c r="JR263"/>
      <c r="JS263" s="271"/>
      <c r="KI263"/>
      <c r="KP263"/>
    </row>
    <row r="264" spans="1:302">
      <c r="A264">
        <v>239</v>
      </c>
      <c r="B264" s="19"/>
      <c r="C264" s="19"/>
      <c r="D264" s="273"/>
      <c r="E264" s="273"/>
      <c r="H264" s="19"/>
      <c r="I264" s="19"/>
      <c r="N264" s="19"/>
      <c r="O264" s="19"/>
      <c r="P264" s="19"/>
      <c r="Q264" s="19"/>
      <c r="R264" s="19"/>
      <c r="S264" s="19"/>
      <c r="T264" s="273"/>
      <c r="U264" s="273"/>
      <c r="V264" s="273"/>
      <c r="W264" s="273"/>
      <c r="X264" s="19"/>
      <c r="Y264" s="19"/>
      <c r="Z264" s="19"/>
      <c r="AA264" s="19"/>
      <c r="AB264" s="19"/>
      <c r="AC264" s="19"/>
      <c r="AD264" s="19"/>
      <c r="AE264" s="113"/>
      <c r="AH264" s="53"/>
      <c r="AI264" s="53"/>
      <c r="AJ264" s="19"/>
      <c r="AK264" s="19"/>
      <c r="AL264" s="19"/>
      <c r="AM264" s="19"/>
      <c r="AN264" s="19"/>
      <c r="AO264" s="19"/>
      <c r="AP264" s="19"/>
      <c r="AQ264" s="45"/>
      <c r="AR264" s="45"/>
      <c r="AS264" s="45"/>
      <c r="AT264" s="45"/>
      <c r="AU264" s="45"/>
      <c r="AV264" s="19"/>
      <c r="AW264" s="19"/>
      <c r="AX264" s="19"/>
      <c r="AY264" s="19"/>
      <c r="AZ264" s="19"/>
      <c r="BA264" s="19"/>
      <c r="BB264" s="19"/>
      <c r="BC264" s="19"/>
      <c r="BD264" s="19"/>
      <c r="BE264" s="19"/>
      <c r="BF264" s="19"/>
      <c r="BG264" s="19"/>
      <c r="BH264" s="19"/>
      <c r="BI264" s="19"/>
      <c r="BJ264" s="19"/>
      <c r="BK264" s="19"/>
      <c r="BL264" s="19"/>
      <c r="BM264" s="19"/>
      <c r="BN264" s="19"/>
      <c r="BO264" s="19"/>
      <c r="BP264" s="19"/>
      <c r="BQ264" s="19"/>
      <c r="BR264" s="19"/>
      <c r="BS264" s="19"/>
      <c r="BT264" s="19"/>
      <c r="BU264" s="19"/>
      <c r="BV264" s="20"/>
      <c r="BW264" s="19"/>
      <c r="BX264" s="89"/>
      <c r="BY264" s="44"/>
      <c r="BZ264" s="19"/>
      <c r="CA264" s="19"/>
      <c r="CB264" s="19"/>
      <c r="CC264" s="19"/>
      <c r="CD264" s="19"/>
      <c r="CF264" s="19"/>
      <c r="CG264" s="19"/>
      <c r="CH264" s="273"/>
      <c r="CI264" s="74"/>
      <c r="CJ264" s="80"/>
      <c r="CK264" s="112"/>
      <c r="CL264" s="74"/>
      <c r="CM264" s="80"/>
      <c r="CO264" s="74"/>
      <c r="CP264"/>
      <c r="DA264" s="104"/>
      <c r="DB264"/>
      <c r="DF264" s="104"/>
      <c r="DG264"/>
      <c r="DK264" s="104"/>
      <c r="DL264"/>
      <c r="EF264" s="104"/>
      <c r="EG264"/>
      <c r="EK264" s="104"/>
      <c r="EL264"/>
      <c r="EP264" s="104"/>
      <c r="EQ264"/>
      <c r="FQ264" s="273"/>
      <c r="FZ264" s="304"/>
      <c r="GC264" s="273"/>
      <c r="GL264" s="305"/>
      <c r="GM264" s="304"/>
      <c r="GP264" s="304"/>
      <c r="GQ264" s="273"/>
      <c r="GZ264" s="304"/>
      <c r="HC264" s="273"/>
      <c r="HL264" s="305"/>
      <c r="HM264" s="304"/>
      <c r="HN264" s="147"/>
      <c r="HO264" s="147"/>
      <c r="HP264" s="273"/>
      <c r="HR264" s="304"/>
      <c r="HZ264" s="304"/>
      <c r="IC264" s="273"/>
      <c r="IL264" s="305"/>
      <c r="IM264" s="304"/>
      <c r="IP264" s="304"/>
      <c r="IQ264" s="273"/>
      <c r="IZ264" s="304"/>
      <c r="JC264" s="273"/>
      <c r="JL264" s="5"/>
      <c r="JQ264" s="117"/>
      <c r="JR264"/>
      <c r="JS264" s="271"/>
      <c r="KI264"/>
      <c r="KP264"/>
    </row>
    <row r="265" spans="1:302">
      <c r="A265">
        <v>240</v>
      </c>
      <c r="B265" s="19"/>
      <c r="C265" s="19"/>
      <c r="D265" s="273"/>
      <c r="E265" s="273"/>
      <c r="H265" s="19"/>
      <c r="I265" s="19"/>
      <c r="N265" s="19"/>
      <c r="O265" s="19"/>
      <c r="P265" s="19"/>
      <c r="Q265" s="19"/>
      <c r="R265" s="19"/>
      <c r="S265" s="19"/>
      <c r="T265" s="273"/>
      <c r="U265" s="273"/>
      <c r="V265" s="273"/>
      <c r="W265" s="273"/>
      <c r="X265" s="19"/>
      <c r="Y265" s="19"/>
      <c r="Z265" s="19"/>
      <c r="AA265" s="19"/>
      <c r="AB265" s="19"/>
      <c r="AC265" s="19"/>
      <c r="AD265" s="19"/>
      <c r="AE265" s="19"/>
      <c r="AI265" s="53"/>
      <c r="AJ265" s="53"/>
      <c r="AK265" s="19"/>
      <c r="AL265" s="19"/>
      <c r="AM265" s="19"/>
      <c r="AN265" s="19"/>
      <c r="AO265" s="19"/>
      <c r="AP265" s="19"/>
      <c r="AQ265" s="19"/>
      <c r="AR265" s="45"/>
      <c r="AS265" s="45"/>
      <c r="AT265" s="45"/>
      <c r="AU265" s="45"/>
      <c r="AV265" s="45"/>
      <c r="AW265" s="19"/>
      <c r="AX265" s="19"/>
      <c r="AY265" s="19"/>
      <c r="AZ265" s="19"/>
      <c r="BA265" s="19"/>
      <c r="BB265" s="19"/>
      <c r="BC265" s="19"/>
      <c r="BD265" s="19"/>
      <c r="BE265" s="19"/>
      <c r="BF265" s="19"/>
      <c r="BG265" s="19"/>
      <c r="BH265" s="19"/>
      <c r="BI265" s="19"/>
      <c r="BJ265" s="19"/>
      <c r="BK265" s="19"/>
      <c r="BL265" s="19"/>
      <c r="BM265" s="19"/>
      <c r="BN265" s="19"/>
      <c r="BO265" s="19"/>
      <c r="BP265" s="19"/>
      <c r="BQ265" s="19"/>
      <c r="BR265" s="19"/>
      <c r="BS265" s="19"/>
      <c r="BT265" s="19"/>
      <c r="BU265" s="19"/>
      <c r="BV265" s="19"/>
      <c r="BX265" s="19"/>
      <c r="CA265" s="19"/>
      <c r="CB265" s="19"/>
      <c r="CC265" s="19"/>
      <c r="CD265" s="19"/>
      <c r="CG265" s="19"/>
      <c r="CH265" s="273"/>
      <c r="CI265" s="19"/>
    </row>
    <row r="266" spans="1:302">
      <c r="A266">
        <v>241</v>
      </c>
      <c r="B266" s="19"/>
      <c r="C266" s="19"/>
      <c r="D266" s="273"/>
      <c r="E266" s="273"/>
      <c r="H266" s="19"/>
      <c r="I266" s="19"/>
      <c r="N266" s="19"/>
      <c r="O266" s="19"/>
      <c r="P266" s="19"/>
      <c r="Q266" s="19"/>
      <c r="R266" s="19"/>
      <c r="S266" s="19"/>
      <c r="T266" s="273"/>
      <c r="U266" s="273"/>
      <c r="V266" s="273"/>
      <c r="W266" s="273"/>
      <c r="X266" s="19"/>
      <c r="Y266" s="19"/>
      <c r="Z266" s="19"/>
      <c r="AA266" s="19"/>
      <c r="AB266" s="19"/>
      <c r="AC266" s="19"/>
      <c r="AD266" s="19"/>
      <c r="AE266" s="19"/>
      <c r="AI266" s="53"/>
      <c r="AJ266" s="53"/>
      <c r="AK266" s="19"/>
      <c r="AL266" s="19"/>
      <c r="AM266" s="19"/>
      <c r="AN266" s="19"/>
      <c r="AO266" s="19"/>
      <c r="AP266" s="19"/>
      <c r="AQ266" s="19"/>
      <c r="AR266" s="45"/>
      <c r="AS266" s="45"/>
      <c r="AT266" s="45"/>
      <c r="AU266" s="45"/>
      <c r="AV266" s="45"/>
      <c r="AW266" s="19"/>
      <c r="AX266" s="19"/>
      <c r="AY266" s="19"/>
      <c r="AZ266" s="19"/>
      <c r="BA266" s="19"/>
      <c r="BB266" s="19"/>
      <c r="BC266" s="19"/>
      <c r="BD266" s="19"/>
      <c r="BE266" s="19"/>
      <c r="BF266" s="19"/>
      <c r="BG266" s="19"/>
      <c r="BH266" s="19"/>
      <c r="BI266" s="19"/>
      <c r="BJ266" s="19"/>
      <c r="BK266" s="19"/>
      <c r="BL266" s="19"/>
      <c r="BM266" s="19"/>
      <c r="BN266" s="19"/>
      <c r="BO266" s="19"/>
      <c r="BP266" s="19"/>
      <c r="BQ266" s="19"/>
      <c r="BR266" s="19"/>
      <c r="BS266" s="19"/>
      <c r="BT266" s="19"/>
      <c r="BU266" s="19"/>
      <c r="BV266" s="19"/>
      <c r="BX266" s="19"/>
      <c r="CA266" s="19"/>
      <c r="CB266" s="19"/>
      <c r="CC266" s="19"/>
      <c r="CD266" s="19"/>
      <c r="CG266" s="19"/>
      <c r="CH266" s="273"/>
      <c r="CI266" s="19"/>
    </row>
    <row r="267" spans="1:302">
      <c r="A267">
        <v>242</v>
      </c>
      <c r="B267" s="19"/>
      <c r="C267" s="19"/>
      <c r="D267" s="273"/>
      <c r="E267" s="273"/>
      <c r="H267" s="19"/>
      <c r="I267" s="19"/>
      <c r="N267" s="19"/>
      <c r="O267" s="19"/>
      <c r="P267" s="19"/>
      <c r="Q267" s="19"/>
      <c r="R267" s="19"/>
      <c r="S267" s="19"/>
      <c r="T267" s="273"/>
      <c r="U267" s="273"/>
      <c r="V267" s="273"/>
      <c r="W267" s="273"/>
      <c r="X267" s="19"/>
      <c r="Y267" s="19"/>
      <c r="Z267" s="19"/>
      <c r="AA267" s="19"/>
      <c r="AB267" s="19"/>
      <c r="AC267" s="19"/>
      <c r="AD267" s="19"/>
      <c r="AE267" s="19"/>
      <c r="AI267" s="53"/>
      <c r="AJ267" s="53"/>
      <c r="AK267" s="19"/>
      <c r="AL267" s="19"/>
      <c r="AM267" s="19"/>
      <c r="AN267" s="19"/>
      <c r="AO267" s="19"/>
      <c r="AP267" s="19"/>
      <c r="AQ267" s="19"/>
      <c r="AR267" s="45"/>
      <c r="AS267" s="45"/>
      <c r="AT267" s="45"/>
      <c r="AU267" s="45"/>
      <c r="AV267" s="45"/>
      <c r="AW267" s="19"/>
      <c r="AX267" s="19"/>
      <c r="AY267" s="19"/>
      <c r="AZ267" s="19"/>
      <c r="BA267" s="19"/>
      <c r="BB267" s="19"/>
      <c r="BC267" s="19"/>
      <c r="BD267" s="19"/>
      <c r="BE267" s="19"/>
      <c r="BF267" s="19"/>
      <c r="BG267" s="19"/>
      <c r="BH267" s="19"/>
      <c r="BI267" s="19"/>
      <c r="BJ267" s="19"/>
      <c r="BK267" s="19"/>
      <c r="BL267" s="19"/>
      <c r="BM267" s="19"/>
      <c r="BN267" s="19"/>
      <c r="BO267" s="19"/>
      <c r="BP267" s="19"/>
      <c r="BQ267" s="19"/>
      <c r="BR267" s="19"/>
      <c r="BS267" s="19"/>
      <c r="BT267" s="19"/>
      <c r="BU267" s="19"/>
      <c r="BV267" s="19"/>
      <c r="BX267" s="19"/>
      <c r="CA267" s="19"/>
      <c r="CB267" s="19"/>
      <c r="CC267" s="19"/>
      <c r="CD267" s="19"/>
      <c r="CG267" s="19"/>
      <c r="CH267" s="273"/>
      <c r="CI267" s="19"/>
    </row>
    <row r="268" spans="1:302">
      <c r="A268">
        <v>243</v>
      </c>
      <c r="B268" s="19"/>
      <c r="C268" s="19"/>
      <c r="D268" s="273"/>
      <c r="E268" s="273"/>
      <c r="H268" s="19"/>
      <c r="I268" s="19"/>
      <c r="N268" s="19"/>
      <c r="O268" s="19"/>
      <c r="P268" s="19"/>
      <c r="Q268" s="19"/>
      <c r="R268" s="19"/>
      <c r="S268" s="19"/>
      <c r="T268" s="273"/>
      <c r="U268" s="273"/>
      <c r="V268" s="273"/>
      <c r="W268" s="273"/>
      <c r="X268" s="19"/>
      <c r="Y268" s="19"/>
      <c r="Z268" s="19"/>
      <c r="AA268" s="19"/>
      <c r="AB268" s="19"/>
      <c r="AC268" s="19"/>
      <c r="AD268" s="19"/>
      <c r="AE268" s="19"/>
      <c r="AI268" s="53"/>
      <c r="AJ268" s="53"/>
      <c r="AK268" s="19"/>
      <c r="AL268" s="19"/>
      <c r="AM268" s="19"/>
      <c r="AN268" s="19"/>
      <c r="AO268" s="19"/>
      <c r="AP268" s="19"/>
      <c r="AQ268" s="19"/>
      <c r="AR268" s="45"/>
      <c r="AS268" s="45"/>
      <c r="AT268" s="45"/>
      <c r="AU268" s="45"/>
      <c r="AV268" s="45"/>
      <c r="AW268" s="19"/>
      <c r="AX268" s="19"/>
      <c r="AY268" s="19"/>
      <c r="AZ268" s="19"/>
      <c r="BA268" s="19"/>
      <c r="BB268" s="19"/>
      <c r="BC268" s="19"/>
      <c r="BD268" s="19"/>
      <c r="BE268" s="19"/>
      <c r="BF268" s="19"/>
      <c r="BG268" s="19"/>
      <c r="BH268" s="19"/>
      <c r="BI268" s="19"/>
      <c r="BJ268" s="19"/>
      <c r="BK268" s="19"/>
      <c r="BL268" s="19"/>
      <c r="BM268" s="19"/>
      <c r="BN268" s="19"/>
      <c r="BO268" s="19"/>
      <c r="BP268" s="19"/>
      <c r="BQ268" s="19"/>
      <c r="BR268" s="19"/>
      <c r="BS268" s="19"/>
      <c r="BT268" s="19"/>
      <c r="BU268" s="19"/>
      <c r="BV268" s="19"/>
      <c r="BX268" s="19"/>
      <c r="CA268" s="19"/>
      <c r="CB268" s="19"/>
      <c r="CC268" s="19"/>
      <c r="CD268" s="19"/>
      <c r="CG268" s="19"/>
      <c r="CH268" s="273"/>
      <c r="CI268" s="19"/>
    </row>
    <row r="269" spans="1:302">
      <c r="A269">
        <v>244</v>
      </c>
      <c r="B269" s="19"/>
      <c r="C269" s="19"/>
      <c r="D269" s="273"/>
      <c r="E269" s="273"/>
      <c r="H269" s="19"/>
      <c r="I269" s="19"/>
      <c r="N269" s="19"/>
      <c r="O269" s="19"/>
      <c r="P269" s="19"/>
      <c r="Q269" s="19"/>
      <c r="R269" s="19"/>
      <c r="S269" s="19"/>
      <c r="T269" s="273"/>
      <c r="U269" s="273"/>
      <c r="V269" s="273"/>
      <c r="W269" s="273"/>
      <c r="X269" s="19"/>
      <c r="Y269" s="19"/>
      <c r="Z269" s="19"/>
      <c r="AA269" s="19"/>
      <c r="AB269" s="19"/>
      <c r="AC269" s="19"/>
      <c r="AD269" s="19"/>
      <c r="AE269" s="19"/>
      <c r="AI269" s="53"/>
      <c r="AJ269" s="53"/>
      <c r="AK269" s="19"/>
      <c r="AL269" s="19"/>
      <c r="AM269" s="19"/>
      <c r="AN269" s="19"/>
      <c r="AO269" s="19"/>
      <c r="AP269" s="19"/>
      <c r="AQ269" s="19"/>
      <c r="AR269" s="45"/>
      <c r="AS269" s="45"/>
      <c r="AT269" s="45"/>
      <c r="AU269" s="45"/>
      <c r="AV269" s="45"/>
      <c r="AW269" s="19"/>
      <c r="AX269" s="19"/>
      <c r="AY269" s="19"/>
      <c r="AZ269" s="19"/>
      <c r="BA269" s="19"/>
      <c r="BB269" s="19"/>
      <c r="BC269" s="19"/>
      <c r="BD269" s="19"/>
      <c r="BE269" s="19"/>
      <c r="BF269" s="19"/>
      <c r="BG269" s="19"/>
      <c r="BH269" s="19"/>
      <c r="BI269" s="19"/>
      <c r="BJ269" s="19"/>
      <c r="BK269" s="19"/>
      <c r="BL269" s="19"/>
      <c r="BM269" s="19"/>
      <c r="BN269" s="19"/>
      <c r="BO269" s="19"/>
      <c r="BP269" s="19"/>
      <c r="BQ269" s="19"/>
      <c r="BR269" s="19"/>
      <c r="BS269" s="19"/>
      <c r="BT269" s="19"/>
      <c r="BU269" s="19"/>
      <c r="BV269" s="19"/>
      <c r="BX269" s="19"/>
      <c r="CA269" s="19"/>
      <c r="CB269" s="19"/>
      <c r="CC269" s="19"/>
      <c r="CD269" s="19"/>
      <c r="CG269" s="19"/>
      <c r="CH269" s="273"/>
      <c r="CI269" s="19"/>
    </row>
    <row r="270" spans="1:302">
      <c r="A270">
        <v>245</v>
      </c>
      <c r="B270" s="19"/>
      <c r="C270" s="19"/>
      <c r="D270" s="273"/>
      <c r="E270" s="273"/>
      <c r="H270" s="19"/>
      <c r="I270" s="19"/>
      <c r="N270" s="19"/>
      <c r="O270" s="19"/>
      <c r="P270" s="19"/>
      <c r="Q270" s="19"/>
      <c r="R270" s="19"/>
      <c r="S270" s="19"/>
      <c r="T270" s="273"/>
      <c r="U270" s="273"/>
      <c r="V270" s="273"/>
      <c r="W270" s="273"/>
      <c r="X270" s="19"/>
      <c r="Y270" s="19"/>
      <c r="Z270" s="19"/>
      <c r="AA270" s="19"/>
      <c r="AB270" s="19"/>
      <c r="AC270" s="19"/>
      <c r="AD270" s="19"/>
      <c r="AE270" s="19"/>
      <c r="AI270" s="53"/>
      <c r="AJ270" s="53"/>
      <c r="AK270" s="19"/>
      <c r="AL270" s="19"/>
      <c r="AM270" s="19"/>
      <c r="AN270" s="19"/>
      <c r="AO270" s="19"/>
      <c r="AP270" s="19"/>
      <c r="AQ270" s="19"/>
      <c r="AR270" s="45"/>
      <c r="AS270" s="45"/>
      <c r="AT270" s="45"/>
      <c r="AU270" s="45"/>
      <c r="AV270" s="45"/>
      <c r="AW270" s="19"/>
      <c r="AX270" s="19"/>
      <c r="AY270" s="19"/>
      <c r="AZ270" s="19"/>
      <c r="BA270" s="19"/>
      <c r="BB270" s="19"/>
      <c r="BC270" s="19"/>
      <c r="BD270" s="19"/>
      <c r="BE270" s="19"/>
      <c r="BF270" s="19"/>
      <c r="BG270" s="19"/>
      <c r="BH270" s="19"/>
      <c r="BI270" s="19"/>
      <c r="BJ270" s="19"/>
      <c r="BK270" s="19"/>
      <c r="BL270" s="19"/>
      <c r="BM270" s="19"/>
      <c r="BN270" s="19"/>
      <c r="BO270" s="19"/>
      <c r="BP270" s="19"/>
      <c r="BQ270" s="19"/>
      <c r="BR270" s="19"/>
      <c r="BS270" s="19"/>
      <c r="BT270" s="19"/>
      <c r="BU270" s="19"/>
      <c r="BV270" s="19"/>
      <c r="BX270" s="19"/>
      <c r="CA270" s="19"/>
      <c r="CB270" s="19"/>
      <c r="CC270" s="19"/>
      <c r="CD270" s="19"/>
      <c r="CG270" s="19"/>
      <c r="CH270" s="273"/>
      <c r="CI270" s="19"/>
    </row>
    <row r="271" spans="1:302">
      <c r="A271">
        <v>246</v>
      </c>
      <c r="B271" s="19"/>
      <c r="C271" s="19"/>
      <c r="D271" s="273"/>
      <c r="E271" s="273"/>
      <c r="H271" s="19"/>
      <c r="I271" s="19"/>
      <c r="N271" s="19"/>
      <c r="O271" s="19"/>
      <c r="P271" s="19"/>
      <c r="Q271" s="19"/>
      <c r="R271" s="19"/>
      <c r="S271" s="19"/>
      <c r="T271" s="273"/>
      <c r="U271" s="273"/>
      <c r="V271" s="273"/>
      <c r="W271" s="273"/>
      <c r="X271" s="19"/>
      <c r="Y271" s="19"/>
      <c r="Z271" s="19"/>
      <c r="AA271" s="19"/>
      <c r="AB271" s="19"/>
      <c r="AC271" s="19"/>
      <c r="AD271" s="19"/>
      <c r="AE271" s="19"/>
      <c r="AI271" s="53"/>
      <c r="AJ271" s="53"/>
      <c r="AK271" s="19"/>
      <c r="AL271" s="19"/>
      <c r="AM271" s="19"/>
      <c r="AN271" s="19"/>
      <c r="AO271" s="19"/>
      <c r="AP271" s="19"/>
      <c r="AQ271" s="19"/>
      <c r="AR271" s="45"/>
      <c r="AS271" s="45"/>
      <c r="AT271" s="45"/>
      <c r="AU271" s="45"/>
      <c r="AV271" s="45"/>
      <c r="AW271" s="19"/>
      <c r="AX271" s="19"/>
      <c r="AY271" s="19"/>
      <c r="AZ271" s="19"/>
      <c r="BA271" s="19"/>
      <c r="BB271" s="19"/>
      <c r="BC271" s="19"/>
      <c r="BD271" s="19"/>
      <c r="BE271" s="19"/>
      <c r="BF271" s="19"/>
      <c r="BG271" s="19"/>
      <c r="BH271" s="19"/>
      <c r="BI271" s="19"/>
      <c r="BJ271" s="19"/>
      <c r="BK271" s="19"/>
      <c r="BL271" s="19"/>
      <c r="BM271" s="19"/>
      <c r="BN271" s="19"/>
      <c r="BO271" s="19"/>
      <c r="BP271" s="19"/>
      <c r="BQ271" s="19"/>
      <c r="BR271" s="19"/>
      <c r="BS271" s="19"/>
      <c r="BT271" s="19"/>
      <c r="BU271" s="19"/>
      <c r="BV271" s="19"/>
      <c r="CG271" s="19"/>
      <c r="CH271" s="273"/>
      <c r="CI271" s="19"/>
    </row>
    <row r="272" spans="1:302">
      <c r="A272">
        <v>247</v>
      </c>
      <c r="B272" s="19"/>
      <c r="C272" s="19"/>
      <c r="D272" s="273"/>
      <c r="E272" s="273"/>
      <c r="H272" s="19"/>
      <c r="I272" s="19"/>
      <c r="N272" s="19"/>
      <c r="O272" s="19"/>
      <c r="P272" s="19"/>
      <c r="Q272" s="19"/>
      <c r="R272" s="19"/>
      <c r="S272" s="19"/>
      <c r="T272" s="273"/>
      <c r="U272" s="273"/>
      <c r="V272" s="273"/>
      <c r="W272" s="273"/>
      <c r="X272" s="19"/>
      <c r="Y272" s="19"/>
      <c r="Z272" s="19"/>
      <c r="AA272" s="19"/>
      <c r="AB272" s="19"/>
      <c r="AC272" s="19"/>
      <c r="AD272" s="19"/>
      <c r="AE272" s="19"/>
      <c r="AI272" s="53"/>
      <c r="AJ272" s="53"/>
      <c r="AK272" s="19"/>
      <c r="AL272" s="19"/>
      <c r="AM272" s="19"/>
      <c r="AN272" s="19"/>
      <c r="AO272" s="19"/>
      <c r="AP272" s="19"/>
      <c r="AQ272" s="19"/>
      <c r="AR272" s="45"/>
      <c r="AS272" s="45"/>
      <c r="AT272" s="45"/>
      <c r="AU272" s="45"/>
      <c r="AV272" s="45"/>
      <c r="AW272" s="19"/>
      <c r="AX272" s="19"/>
      <c r="AY272" s="19"/>
      <c r="AZ272" s="19"/>
      <c r="BA272" s="19"/>
      <c r="BB272" s="19"/>
      <c r="BC272" s="19"/>
      <c r="BD272" s="19"/>
      <c r="BE272" s="19"/>
      <c r="BF272" s="19"/>
      <c r="BG272" s="19"/>
      <c r="BH272" s="19"/>
      <c r="BI272" s="19"/>
      <c r="BJ272" s="19"/>
      <c r="BK272" s="19"/>
      <c r="BL272" s="19"/>
      <c r="BM272" s="19"/>
      <c r="BN272" s="19"/>
      <c r="BO272" s="19"/>
      <c r="BP272" s="19"/>
      <c r="BQ272" s="19"/>
      <c r="BR272" s="19"/>
      <c r="BS272" s="19"/>
      <c r="BT272" s="19"/>
      <c r="BU272" s="19"/>
      <c r="BV272" s="19"/>
      <c r="CG272" s="19"/>
      <c r="CH272" s="273"/>
      <c r="CI272" s="19"/>
    </row>
    <row r="273" spans="1:87">
      <c r="A273">
        <v>248</v>
      </c>
      <c r="B273" s="19"/>
      <c r="C273" s="19"/>
      <c r="D273" s="273"/>
      <c r="E273" s="273"/>
      <c r="H273" s="19"/>
      <c r="I273" s="19"/>
      <c r="N273" s="19"/>
      <c r="O273" s="19"/>
      <c r="P273" s="19"/>
      <c r="Q273" s="19"/>
      <c r="R273" s="19"/>
      <c r="S273" s="19"/>
      <c r="T273" s="273"/>
      <c r="U273" s="273"/>
      <c r="V273" s="273"/>
      <c r="W273" s="273"/>
      <c r="X273" s="19"/>
      <c r="Y273" s="19"/>
      <c r="Z273" s="19"/>
      <c r="AA273" s="19"/>
      <c r="AB273" s="19"/>
      <c r="AC273" s="19"/>
      <c r="AD273" s="19"/>
      <c r="AE273" s="19"/>
      <c r="AI273" s="53"/>
      <c r="AJ273" s="53"/>
      <c r="AK273" s="19"/>
      <c r="AL273" s="19"/>
      <c r="AM273" s="19"/>
      <c r="AN273" s="19"/>
      <c r="AO273" s="19"/>
      <c r="AP273" s="19"/>
      <c r="AQ273" s="19"/>
      <c r="AR273" s="45"/>
      <c r="AS273" s="45"/>
      <c r="AT273" s="45"/>
      <c r="AU273" s="45"/>
      <c r="AV273" s="45"/>
      <c r="AW273" s="19"/>
      <c r="AX273" s="19"/>
      <c r="AY273" s="19"/>
      <c r="AZ273" s="19"/>
      <c r="BA273" s="19"/>
      <c r="BB273" s="19"/>
      <c r="BC273" s="19"/>
      <c r="BD273" s="19"/>
      <c r="BE273" s="19"/>
      <c r="BF273" s="19"/>
      <c r="BG273" s="19"/>
      <c r="BH273" s="19"/>
      <c r="BI273" s="19"/>
      <c r="BJ273" s="19"/>
      <c r="BK273" s="19"/>
      <c r="BL273" s="19"/>
      <c r="BM273" s="19"/>
      <c r="BN273" s="19"/>
      <c r="BO273" s="19"/>
      <c r="BP273" s="19"/>
      <c r="BQ273" s="19"/>
      <c r="BR273" s="19"/>
      <c r="BS273" s="19"/>
      <c r="BT273" s="19"/>
      <c r="BU273" s="19"/>
      <c r="BV273" s="19"/>
      <c r="CG273" s="19"/>
      <c r="CH273" s="273"/>
      <c r="CI273" s="19"/>
    </row>
    <row r="274" spans="1:87">
      <c r="A274">
        <v>249</v>
      </c>
      <c r="B274" s="19"/>
      <c r="C274" s="19"/>
      <c r="D274" s="273"/>
      <c r="E274" s="273"/>
      <c r="H274" s="19"/>
      <c r="I274" s="19"/>
      <c r="N274" s="19"/>
      <c r="O274" s="19"/>
      <c r="P274" s="19"/>
      <c r="Q274" s="19"/>
      <c r="R274" s="19"/>
      <c r="S274" s="19"/>
      <c r="T274" s="273"/>
      <c r="U274" s="273"/>
      <c r="V274" s="273"/>
      <c r="W274" s="273"/>
      <c r="X274" s="19"/>
      <c r="Y274" s="19"/>
      <c r="Z274" s="19"/>
      <c r="AA274" s="19"/>
      <c r="AB274" s="19"/>
      <c r="AC274" s="19"/>
      <c r="AD274" s="19"/>
      <c r="AE274" s="19"/>
      <c r="AI274" s="53"/>
      <c r="AJ274" s="53"/>
      <c r="AK274" s="19"/>
      <c r="AL274" s="19"/>
      <c r="AM274" s="19"/>
      <c r="AN274" s="19"/>
      <c r="AO274" s="19"/>
      <c r="AP274" s="19"/>
      <c r="AQ274" s="19"/>
      <c r="AR274" s="45"/>
      <c r="AS274" s="45"/>
      <c r="AT274" s="45"/>
      <c r="AU274" s="45"/>
      <c r="AV274" s="45"/>
      <c r="AW274" s="19"/>
      <c r="AX274" s="19"/>
      <c r="AY274" s="19"/>
      <c r="AZ274" s="19"/>
      <c r="BA274" s="19"/>
      <c r="BB274" s="19"/>
      <c r="BC274" s="19"/>
      <c r="BD274" s="19"/>
      <c r="BE274" s="19"/>
      <c r="BF274" s="19"/>
      <c r="BG274" s="19"/>
      <c r="BH274" s="19"/>
      <c r="BI274" s="19"/>
      <c r="BJ274" s="19"/>
      <c r="BK274" s="19"/>
      <c r="BL274" s="19"/>
      <c r="BM274" s="19"/>
      <c r="BN274" s="19"/>
      <c r="BO274" s="19"/>
      <c r="BP274" s="19"/>
      <c r="BQ274" s="19"/>
      <c r="BR274" s="19"/>
      <c r="BS274" s="19"/>
      <c r="BT274" s="19"/>
      <c r="BU274" s="19"/>
      <c r="BV274" s="19"/>
      <c r="CG274" s="19"/>
      <c r="CH274" s="273"/>
      <c r="CI274" s="19"/>
    </row>
    <row r="275" spans="1:87">
      <c r="A275">
        <v>250</v>
      </c>
      <c r="B275" s="19"/>
      <c r="C275" s="19"/>
      <c r="D275" s="273"/>
      <c r="E275" s="273"/>
      <c r="H275" s="19"/>
      <c r="I275" s="19"/>
      <c r="N275" s="19"/>
      <c r="O275" s="19"/>
      <c r="P275" s="19"/>
      <c r="Q275" s="19"/>
      <c r="R275" s="19"/>
      <c r="S275" s="19"/>
      <c r="T275" s="273"/>
      <c r="U275" s="273"/>
      <c r="V275" s="273"/>
      <c r="W275" s="273"/>
      <c r="X275" s="19"/>
      <c r="Y275" s="19"/>
      <c r="Z275" s="19"/>
      <c r="AA275" s="19"/>
      <c r="AB275" s="19"/>
      <c r="AC275" s="19"/>
      <c r="AD275" s="19"/>
      <c r="AE275" s="19"/>
      <c r="AI275" s="53"/>
      <c r="AJ275" s="53"/>
      <c r="AK275" s="19"/>
      <c r="AL275" s="19"/>
      <c r="AM275" s="19"/>
      <c r="AN275" s="19"/>
      <c r="AO275" s="19"/>
      <c r="AP275" s="19"/>
      <c r="AQ275" s="19"/>
      <c r="AR275" s="45"/>
      <c r="AS275" s="45"/>
      <c r="AT275" s="45"/>
      <c r="AU275" s="45"/>
      <c r="AV275" s="45"/>
      <c r="AW275" s="19"/>
      <c r="AX275" s="19"/>
      <c r="AY275" s="19"/>
      <c r="AZ275" s="19"/>
      <c r="BA275" s="19"/>
      <c r="BB275" s="19"/>
      <c r="BC275" s="19"/>
      <c r="BD275" s="19"/>
      <c r="BE275" s="19"/>
      <c r="BF275" s="19"/>
      <c r="BG275" s="19"/>
      <c r="BH275" s="19"/>
      <c r="BI275" s="19"/>
      <c r="BJ275" s="19"/>
      <c r="BK275" s="19"/>
      <c r="BL275" s="19"/>
      <c r="BM275" s="19"/>
      <c r="BN275" s="19"/>
      <c r="BO275" s="19"/>
      <c r="BP275" s="19"/>
      <c r="BQ275" s="19"/>
      <c r="BR275" s="19"/>
      <c r="BS275" s="19"/>
      <c r="BT275" s="19"/>
      <c r="BU275" s="19"/>
      <c r="BV275" s="19"/>
      <c r="CG275" s="19"/>
      <c r="CH275" s="273"/>
      <c r="CI275" s="19"/>
    </row>
    <row r="276" spans="1:87">
      <c r="A276">
        <v>251</v>
      </c>
      <c r="B276" s="19"/>
      <c r="C276" s="19"/>
      <c r="D276" s="273"/>
      <c r="E276" s="273"/>
      <c r="H276" s="19"/>
      <c r="I276" s="19"/>
      <c r="N276" s="19"/>
      <c r="O276" s="19"/>
      <c r="P276" s="19"/>
      <c r="Q276" s="19"/>
      <c r="R276" s="19"/>
      <c r="S276" s="19"/>
      <c r="T276" s="273"/>
      <c r="U276" s="273"/>
      <c r="V276" s="273"/>
      <c r="W276" s="273"/>
      <c r="X276" s="19"/>
      <c r="Y276" s="19"/>
      <c r="Z276" s="19"/>
      <c r="AA276" s="19"/>
      <c r="AB276" s="19"/>
      <c r="AC276" s="19"/>
      <c r="AD276" s="19"/>
      <c r="AE276" s="19"/>
      <c r="AI276" s="53"/>
      <c r="AJ276" s="53"/>
      <c r="AK276" s="19"/>
      <c r="AL276" s="19"/>
      <c r="AM276" s="19"/>
      <c r="AN276" s="19"/>
      <c r="AO276" s="19"/>
      <c r="AP276" s="19"/>
      <c r="AQ276" s="19"/>
      <c r="AR276" s="45"/>
      <c r="AS276" s="45"/>
      <c r="AT276" s="45"/>
      <c r="AU276" s="45"/>
      <c r="AV276" s="45"/>
      <c r="AW276" s="19"/>
      <c r="AX276" s="19"/>
      <c r="AY276" s="19"/>
      <c r="AZ276" s="19"/>
      <c r="BA276" s="19"/>
      <c r="BB276" s="19"/>
      <c r="BC276" s="19"/>
      <c r="BD276" s="19"/>
      <c r="BE276" s="19"/>
      <c r="BF276" s="19"/>
      <c r="BG276" s="19"/>
      <c r="BH276" s="19"/>
      <c r="BI276" s="19"/>
      <c r="BJ276" s="19"/>
      <c r="BK276" s="19"/>
      <c r="BL276" s="19"/>
      <c r="BM276" s="19"/>
      <c r="BN276" s="19"/>
      <c r="BO276" s="19"/>
      <c r="BP276" s="19"/>
      <c r="BQ276" s="19"/>
      <c r="BR276" s="19"/>
      <c r="BS276" s="19"/>
      <c r="BT276" s="19"/>
      <c r="BU276" s="19"/>
      <c r="BV276" s="19"/>
      <c r="CG276" s="19"/>
      <c r="CH276" s="273"/>
      <c r="CI276" s="19"/>
    </row>
    <row r="277" spans="1:87">
      <c r="A277">
        <v>252</v>
      </c>
      <c r="B277" s="19"/>
      <c r="C277" s="19"/>
      <c r="D277" s="273"/>
      <c r="E277" s="273"/>
      <c r="H277" s="19"/>
      <c r="I277" s="19"/>
      <c r="N277" s="19"/>
      <c r="O277" s="19"/>
      <c r="P277" s="19"/>
      <c r="Q277" s="19"/>
      <c r="R277" s="19"/>
      <c r="S277" s="19"/>
      <c r="T277" s="273"/>
      <c r="U277" s="273"/>
      <c r="V277" s="273"/>
      <c r="W277" s="273"/>
      <c r="X277" s="19"/>
      <c r="Y277" s="19"/>
      <c r="Z277" s="19"/>
      <c r="AA277" s="19"/>
      <c r="AB277" s="19"/>
      <c r="AC277" s="19"/>
      <c r="AD277" s="19"/>
      <c r="AE277" s="19"/>
      <c r="AI277" s="53"/>
      <c r="AJ277" s="53"/>
      <c r="AK277" s="19"/>
      <c r="AL277" s="19"/>
      <c r="AM277" s="19"/>
      <c r="AN277" s="19"/>
      <c r="AO277" s="19"/>
      <c r="AP277" s="19"/>
      <c r="AQ277" s="19"/>
      <c r="AR277" s="45"/>
      <c r="AS277" s="45"/>
      <c r="AT277" s="45"/>
      <c r="AU277" s="45"/>
      <c r="AV277" s="45"/>
      <c r="AW277" s="19"/>
      <c r="AX277" s="19"/>
      <c r="AY277" s="19"/>
      <c r="AZ277" s="19"/>
      <c r="BA277" s="19"/>
      <c r="BB277" s="19"/>
      <c r="BC277" s="19"/>
      <c r="BD277" s="19"/>
      <c r="BE277" s="19"/>
      <c r="BF277" s="19"/>
      <c r="BG277" s="19"/>
      <c r="BH277" s="19"/>
      <c r="BI277" s="19"/>
      <c r="BJ277" s="19"/>
      <c r="BK277" s="19"/>
      <c r="BL277" s="19"/>
      <c r="BM277" s="19"/>
      <c r="BN277" s="19"/>
      <c r="BO277" s="19"/>
      <c r="BP277" s="19"/>
      <c r="BQ277" s="19"/>
      <c r="BR277" s="19"/>
      <c r="BS277" s="19"/>
      <c r="BT277" s="19"/>
      <c r="BU277" s="19"/>
      <c r="BV277" s="19"/>
      <c r="CG277" s="19"/>
      <c r="CH277" s="273"/>
      <c r="CI277" s="19"/>
    </row>
    <row r="278" spans="1:87">
      <c r="A278">
        <v>253</v>
      </c>
      <c r="B278" s="19"/>
      <c r="C278" s="19"/>
      <c r="D278" s="273"/>
      <c r="E278" s="273"/>
      <c r="H278" s="19"/>
      <c r="I278" s="19"/>
      <c r="N278" s="19"/>
      <c r="O278" s="19"/>
      <c r="P278" s="19"/>
      <c r="Q278" s="19"/>
      <c r="R278" s="19"/>
      <c r="S278" s="19"/>
      <c r="T278" s="273"/>
      <c r="U278" s="273"/>
      <c r="V278" s="273"/>
      <c r="W278" s="273"/>
      <c r="X278" s="19"/>
      <c r="Y278" s="19"/>
      <c r="Z278" s="19"/>
      <c r="AA278" s="19"/>
      <c r="AB278" s="19"/>
      <c r="AC278" s="19"/>
      <c r="AD278" s="19"/>
      <c r="AE278" s="19"/>
      <c r="AI278" s="53"/>
      <c r="AJ278" s="53"/>
      <c r="AK278" s="19"/>
      <c r="AL278" s="19"/>
      <c r="AM278" s="19"/>
      <c r="AN278" s="19"/>
      <c r="AO278" s="19"/>
      <c r="AP278" s="19"/>
      <c r="AQ278" s="19"/>
      <c r="AR278" s="45"/>
      <c r="AS278" s="45"/>
      <c r="AT278" s="45"/>
      <c r="AU278" s="45"/>
      <c r="AV278" s="45"/>
      <c r="AW278" s="19"/>
      <c r="AX278" s="19"/>
      <c r="AY278" s="19"/>
      <c r="AZ278" s="19"/>
      <c r="BA278" s="19"/>
      <c r="BB278" s="19"/>
      <c r="BC278" s="19"/>
      <c r="BD278" s="19"/>
      <c r="BE278" s="19"/>
      <c r="BF278" s="19"/>
      <c r="BG278" s="19"/>
      <c r="BH278" s="19"/>
      <c r="BI278" s="19"/>
      <c r="BJ278" s="19"/>
      <c r="BK278" s="19"/>
      <c r="BL278" s="19"/>
      <c r="BM278" s="19"/>
      <c r="BN278" s="19"/>
      <c r="BO278" s="19"/>
      <c r="BP278" s="19"/>
      <c r="BQ278" s="19"/>
      <c r="BR278" s="19"/>
      <c r="BS278" s="19"/>
      <c r="BT278" s="19"/>
      <c r="BU278" s="19"/>
      <c r="BV278" s="19"/>
      <c r="CG278" s="19"/>
      <c r="CH278" s="273"/>
      <c r="CI278" s="19"/>
    </row>
    <row r="279" spans="1:87">
      <c r="A279">
        <v>254</v>
      </c>
      <c r="B279" s="19"/>
      <c r="C279" s="19"/>
      <c r="D279" s="273"/>
      <c r="E279" s="273"/>
      <c r="H279" s="19"/>
      <c r="I279" s="19"/>
      <c r="N279" s="19"/>
      <c r="O279" s="19"/>
      <c r="P279" s="19"/>
      <c r="Q279" s="19"/>
      <c r="R279" s="19"/>
      <c r="S279" s="19"/>
      <c r="T279" s="273"/>
      <c r="U279" s="273"/>
      <c r="V279" s="273"/>
      <c r="W279" s="273"/>
      <c r="X279" s="19"/>
      <c r="Y279" s="19"/>
      <c r="Z279" s="19"/>
      <c r="AA279" s="19"/>
      <c r="AB279" s="19"/>
      <c r="AC279" s="19"/>
      <c r="AD279" s="19"/>
      <c r="AE279" s="19"/>
      <c r="AI279" s="53"/>
      <c r="AJ279" s="53"/>
      <c r="AK279" s="19"/>
      <c r="AL279" s="19"/>
      <c r="AM279" s="19"/>
      <c r="AN279" s="19"/>
      <c r="AO279" s="19"/>
      <c r="AP279" s="19"/>
      <c r="AQ279" s="19"/>
      <c r="AR279" s="45"/>
      <c r="AS279" s="45"/>
      <c r="AT279" s="45"/>
      <c r="AU279" s="45"/>
      <c r="AV279" s="45"/>
      <c r="AW279" s="19"/>
      <c r="AX279" s="19"/>
      <c r="AY279" s="19"/>
      <c r="AZ279" s="19"/>
      <c r="BA279" s="19"/>
      <c r="BB279" s="19"/>
      <c r="BC279" s="19"/>
      <c r="BD279" s="19"/>
      <c r="BE279" s="19"/>
      <c r="BF279" s="19"/>
      <c r="BG279" s="19"/>
      <c r="BH279" s="19"/>
      <c r="BI279" s="19"/>
      <c r="BJ279" s="19"/>
      <c r="BK279" s="19"/>
      <c r="BL279" s="19"/>
      <c r="BM279" s="19"/>
      <c r="BN279" s="19"/>
      <c r="BO279" s="19"/>
      <c r="BP279" s="19"/>
      <c r="BQ279" s="19"/>
      <c r="BR279" s="19"/>
      <c r="BS279" s="19"/>
      <c r="BT279" s="19"/>
      <c r="BU279" s="19"/>
      <c r="BV279" s="19"/>
      <c r="CG279" s="19"/>
      <c r="CH279" s="273"/>
      <c r="CI279" s="19"/>
    </row>
    <row r="280" spans="1:87">
      <c r="A280">
        <v>255</v>
      </c>
      <c r="B280" s="19"/>
      <c r="C280" s="19"/>
      <c r="D280" s="273"/>
      <c r="E280" s="273"/>
      <c r="H280" s="19"/>
      <c r="I280" s="19"/>
      <c r="N280" s="19"/>
      <c r="O280" s="19"/>
      <c r="P280" s="19"/>
      <c r="Q280" s="19"/>
      <c r="R280" s="19"/>
      <c r="S280" s="19"/>
      <c r="T280" s="273"/>
      <c r="U280" s="273"/>
      <c r="V280" s="273"/>
      <c r="W280" s="273"/>
      <c r="X280" s="19"/>
      <c r="Y280" s="19"/>
      <c r="Z280" s="19"/>
      <c r="AA280" s="19"/>
      <c r="AB280" s="19"/>
      <c r="AC280" s="19"/>
      <c r="AD280" s="19"/>
      <c r="AE280" s="19"/>
      <c r="AI280" s="53"/>
      <c r="AJ280" s="53"/>
      <c r="AK280" s="19"/>
      <c r="AL280" s="19"/>
      <c r="AM280" s="19"/>
      <c r="AN280" s="19"/>
      <c r="AO280" s="19"/>
      <c r="AP280" s="19"/>
      <c r="AQ280" s="19"/>
      <c r="AR280" s="45"/>
      <c r="AS280" s="45"/>
      <c r="AT280" s="45"/>
      <c r="AU280" s="45"/>
      <c r="AV280" s="45"/>
      <c r="AW280" s="19"/>
      <c r="AX280" s="19"/>
      <c r="AY280" s="19"/>
      <c r="AZ280" s="19"/>
      <c r="BA280" s="19"/>
      <c r="BB280" s="19"/>
      <c r="BC280" s="19"/>
      <c r="BD280" s="19"/>
      <c r="BE280" s="19"/>
      <c r="BF280" s="19"/>
      <c r="BG280" s="19"/>
      <c r="BH280" s="19"/>
      <c r="BI280" s="19"/>
      <c r="BJ280" s="19"/>
      <c r="BK280" s="19"/>
      <c r="BL280" s="19"/>
      <c r="BM280" s="19"/>
      <c r="BN280" s="19"/>
      <c r="BO280" s="19"/>
      <c r="BP280" s="19"/>
      <c r="BQ280" s="19"/>
      <c r="BR280" s="19"/>
      <c r="BS280" s="19"/>
      <c r="BT280" s="19"/>
      <c r="BU280" s="19"/>
      <c r="BV280" s="19"/>
      <c r="CG280" s="19"/>
      <c r="CH280" s="273"/>
      <c r="CI280" s="19"/>
    </row>
    <row r="281" spans="1:87">
      <c r="A281">
        <v>256</v>
      </c>
      <c r="B281" s="19"/>
      <c r="C281" s="19"/>
      <c r="D281" s="273"/>
      <c r="E281" s="273"/>
      <c r="H281" s="19"/>
      <c r="I281" s="19"/>
      <c r="N281" s="19"/>
      <c r="O281" s="19"/>
      <c r="P281" s="19"/>
      <c r="Q281" s="19"/>
      <c r="R281" s="19"/>
      <c r="S281" s="19"/>
      <c r="T281" s="273"/>
      <c r="U281" s="273"/>
      <c r="V281" s="273"/>
      <c r="W281" s="273"/>
      <c r="X281" s="19"/>
      <c r="Y281" s="19"/>
      <c r="Z281" s="19"/>
      <c r="AA281" s="19"/>
      <c r="AB281" s="19"/>
      <c r="AC281" s="19"/>
      <c r="AD281" s="19"/>
      <c r="AE281" s="19"/>
      <c r="AI281" s="53"/>
      <c r="AJ281" s="53"/>
      <c r="AK281" s="19"/>
      <c r="AL281" s="19"/>
      <c r="AM281" s="19"/>
      <c r="AN281" s="19"/>
      <c r="AO281" s="19"/>
      <c r="AP281" s="19"/>
      <c r="AQ281" s="19"/>
      <c r="AR281" s="45"/>
      <c r="AS281" s="45"/>
      <c r="AT281" s="45"/>
      <c r="AU281" s="45"/>
      <c r="AV281" s="45"/>
      <c r="AW281" s="19"/>
      <c r="AX281" s="19"/>
      <c r="AY281" s="19"/>
      <c r="AZ281" s="19"/>
      <c r="BA281" s="19"/>
      <c r="BB281" s="19"/>
      <c r="BC281" s="19"/>
      <c r="BD281" s="19"/>
      <c r="BE281" s="19"/>
      <c r="BF281" s="19"/>
      <c r="BG281" s="19"/>
      <c r="BH281" s="19"/>
      <c r="BI281" s="19"/>
      <c r="BJ281" s="19"/>
      <c r="BK281" s="19"/>
      <c r="BL281" s="19"/>
      <c r="BM281" s="19"/>
      <c r="BN281" s="19"/>
      <c r="BO281" s="19"/>
      <c r="BP281" s="19"/>
      <c r="BQ281" s="19"/>
      <c r="BR281" s="19"/>
      <c r="BS281" s="19"/>
      <c r="BT281" s="19"/>
      <c r="BU281" s="19"/>
      <c r="BV281" s="19"/>
      <c r="CG281" s="19"/>
      <c r="CH281" s="273"/>
      <c r="CI281" s="19"/>
    </row>
    <row r="282" spans="1:87">
      <c r="A282">
        <v>257</v>
      </c>
      <c r="B282" s="19"/>
      <c r="C282" s="19"/>
      <c r="D282" s="273"/>
      <c r="E282" s="273"/>
      <c r="H282" s="19"/>
      <c r="I282" s="19"/>
      <c r="N282" s="19"/>
      <c r="O282" s="19"/>
      <c r="P282" s="19"/>
      <c r="Q282" s="19"/>
      <c r="R282" s="19"/>
      <c r="S282" s="19"/>
      <c r="T282" s="273"/>
      <c r="U282" s="273"/>
      <c r="V282" s="273"/>
      <c r="W282" s="273"/>
      <c r="X282" s="19"/>
      <c r="Y282" s="19"/>
      <c r="Z282" s="19"/>
      <c r="AA282" s="19"/>
      <c r="AB282" s="19"/>
      <c r="AC282" s="19"/>
      <c r="AD282" s="19"/>
      <c r="AE282" s="19"/>
      <c r="AI282" s="53"/>
      <c r="AJ282" s="53"/>
      <c r="AK282" s="19"/>
      <c r="AL282" s="19"/>
      <c r="AM282" s="19"/>
      <c r="AN282" s="19"/>
      <c r="AO282" s="19"/>
      <c r="AP282" s="19"/>
      <c r="AQ282" s="19"/>
      <c r="AR282" s="45"/>
      <c r="AS282" s="45"/>
      <c r="AT282" s="45"/>
      <c r="AU282" s="45"/>
      <c r="AV282" s="45"/>
      <c r="AW282" s="19"/>
      <c r="AX282" s="19"/>
      <c r="AY282" s="19"/>
      <c r="AZ282" s="19"/>
      <c r="BA282" s="19"/>
      <c r="BB282" s="19"/>
      <c r="BC282" s="19"/>
      <c r="BD282" s="19"/>
      <c r="BE282" s="19"/>
      <c r="BF282" s="19"/>
      <c r="BG282" s="19"/>
      <c r="BH282" s="19"/>
      <c r="BI282" s="19"/>
      <c r="BJ282" s="19"/>
      <c r="BK282" s="19"/>
      <c r="BL282" s="19"/>
      <c r="BM282" s="19"/>
      <c r="BN282" s="19"/>
      <c r="BO282" s="19"/>
      <c r="BP282" s="19"/>
      <c r="BQ282" s="19"/>
      <c r="BR282" s="19"/>
      <c r="BS282" s="19"/>
      <c r="BT282" s="19"/>
      <c r="BU282" s="19"/>
      <c r="BV282" s="19"/>
      <c r="CG282" s="19"/>
      <c r="CH282" s="273"/>
      <c r="CI282" s="19"/>
    </row>
    <row r="283" spans="1:87">
      <c r="A283">
        <v>258</v>
      </c>
      <c r="B283" s="19"/>
      <c r="C283" s="19"/>
      <c r="D283" s="273"/>
      <c r="E283" s="273"/>
      <c r="H283" s="19"/>
      <c r="I283" s="19"/>
      <c r="N283" s="19"/>
      <c r="O283" s="19"/>
      <c r="P283" s="19"/>
      <c r="Q283" s="19"/>
      <c r="R283" s="19"/>
      <c r="S283" s="19"/>
      <c r="T283" s="273"/>
      <c r="U283" s="273"/>
      <c r="V283" s="273"/>
      <c r="W283" s="273"/>
      <c r="X283" s="19"/>
      <c r="Y283" s="19"/>
      <c r="Z283" s="19"/>
      <c r="AA283" s="19"/>
      <c r="AB283" s="19"/>
      <c r="AC283" s="19"/>
      <c r="AD283" s="19"/>
      <c r="AE283" s="19"/>
      <c r="AI283" s="53"/>
      <c r="AJ283" s="53"/>
      <c r="AK283" s="19"/>
      <c r="AL283" s="19"/>
      <c r="AM283" s="19"/>
      <c r="AN283" s="19"/>
      <c r="AO283" s="19"/>
      <c r="AP283" s="19"/>
      <c r="AQ283" s="19"/>
      <c r="AR283" s="45"/>
      <c r="AS283" s="45"/>
      <c r="AT283" s="45"/>
      <c r="AU283" s="45"/>
      <c r="AV283" s="45"/>
      <c r="AW283" s="19"/>
      <c r="AX283" s="19"/>
      <c r="AY283" s="19"/>
      <c r="AZ283" s="19"/>
      <c r="BA283" s="19"/>
      <c r="BB283" s="19"/>
      <c r="BC283" s="19"/>
      <c r="BD283" s="19"/>
      <c r="BE283" s="19"/>
      <c r="BF283" s="19"/>
      <c r="BG283" s="19"/>
      <c r="BH283" s="19"/>
      <c r="BI283" s="19"/>
      <c r="BJ283" s="19"/>
      <c r="BK283" s="19"/>
      <c r="BL283" s="19"/>
      <c r="BM283" s="19"/>
      <c r="BN283" s="19"/>
      <c r="BO283" s="19"/>
      <c r="BP283" s="19"/>
      <c r="BQ283" s="19"/>
      <c r="BR283" s="19"/>
      <c r="BS283" s="19"/>
      <c r="BT283" s="19"/>
      <c r="BU283" s="19"/>
      <c r="BV283" s="19"/>
      <c r="CG283" s="19"/>
      <c r="CH283" s="273"/>
      <c r="CI283" s="19"/>
    </row>
    <row r="284" spans="1:87">
      <c r="A284">
        <v>259</v>
      </c>
      <c r="B284" s="19"/>
      <c r="C284" s="19"/>
      <c r="D284" s="273"/>
      <c r="E284" s="273"/>
      <c r="H284" s="19"/>
      <c r="I284" s="19"/>
      <c r="N284" s="19"/>
      <c r="O284" s="19"/>
      <c r="P284" s="19"/>
      <c r="Q284" s="19"/>
      <c r="R284" s="19"/>
      <c r="S284" s="19"/>
      <c r="T284" s="273"/>
      <c r="U284" s="273"/>
      <c r="V284" s="273"/>
      <c r="W284" s="273"/>
      <c r="X284" s="19"/>
      <c r="Y284" s="19"/>
      <c r="Z284" s="19"/>
      <c r="AA284" s="19"/>
      <c r="AB284" s="19"/>
      <c r="AC284" s="19"/>
      <c r="AD284" s="19"/>
      <c r="AE284" s="19"/>
      <c r="AI284" s="53"/>
      <c r="AJ284" s="53"/>
      <c r="AK284" s="19"/>
      <c r="AL284" s="19"/>
      <c r="AM284" s="19"/>
      <c r="AN284" s="19"/>
      <c r="AO284" s="19"/>
      <c r="AP284" s="19"/>
      <c r="AQ284" s="19"/>
      <c r="AR284" s="45"/>
      <c r="AS284" s="45"/>
      <c r="AT284" s="45"/>
      <c r="AU284" s="45"/>
      <c r="AV284" s="45"/>
      <c r="AW284" s="19"/>
      <c r="AX284" s="19"/>
      <c r="AY284" s="19"/>
      <c r="AZ284" s="19"/>
      <c r="BA284" s="19"/>
      <c r="BB284" s="19"/>
      <c r="BC284" s="19"/>
      <c r="BD284" s="19"/>
      <c r="BE284" s="19"/>
      <c r="BF284" s="19"/>
      <c r="BG284" s="19"/>
      <c r="BH284" s="19"/>
      <c r="BI284" s="19"/>
      <c r="BJ284" s="19"/>
      <c r="BK284" s="19"/>
      <c r="BL284" s="19"/>
      <c r="BM284" s="19"/>
      <c r="BN284" s="19"/>
      <c r="BO284" s="19"/>
      <c r="BP284" s="19"/>
      <c r="BQ284" s="19"/>
      <c r="BR284" s="19"/>
      <c r="BS284" s="19"/>
      <c r="BT284" s="19"/>
      <c r="BU284" s="19"/>
      <c r="BV284" s="19"/>
      <c r="CG284" s="19"/>
      <c r="CH284" s="273"/>
      <c r="CI284" s="19"/>
    </row>
    <row r="285" spans="1:87">
      <c r="A285">
        <v>260</v>
      </c>
      <c r="B285" s="19"/>
      <c r="C285" s="19"/>
      <c r="D285" s="273"/>
      <c r="E285" s="273"/>
      <c r="H285" s="19"/>
      <c r="I285" s="19"/>
      <c r="N285" s="19"/>
      <c r="O285" s="19"/>
      <c r="P285" s="19"/>
      <c r="Q285" s="19"/>
      <c r="R285" s="19"/>
      <c r="S285" s="19"/>
      <c r="T285" s="273"/>
      <c r="U285" s="273"/>
      <c r="V285" s="273"/>
      <c r="W285" s="273"/>
      <c r="X285" s="19"/>
      <c r="Y285" s="19"/>
      <c r="Z285" s="19"/>
      <c r="AA285" s="19"/>
      <c r="AB285" s="19"/>
      <c r="AC285" s="19"/>
      <c r="AD285" s="19"/>
      <c r="AE285" s="19"/>
      <c r="AI285" s="53"/>
      <c r="AJ285" s="53"/>
      <c r="AK285" s="19"/>
      <c r="AL285" s="19"/>
      <c r="AM285" s="19"/>
      <c r="AN285" s="19"/>
      <c r="AO285" s="19"/>
      <c r="AP285" s="19"/>
      <c r="AQ285" s="19"/>
      <c r="AR285" s="45"/>
      <c r="AS285" s="45"/>
      <c r="AT285" s="45"/>
      <c r="AU285" s="45"/>
      <c r="AV285" s="45"/>
      <c r="AW285" s="19"/>
      <c r="AX285" s="19"/>
      <c r="AY285" s="19"/>
      <c r="AZ285" s="19"/>
      <c r="BA285" s="19"/>
      <c r="BB285" s="19"/>
      <c r="BC285" s="19"/>
      <c r="BD285" s="19"/>
      <c r="BE285" s="19"/>
      <c r="BF285" s="19"/>
      <c r="BG285" s="19"/>
      <c r="BH285" s="19"/>
      <c r="BI285" s="19"/>
      <c r="BJ285" s="19"/>
      <c r="BK285" s="19"/>
      <c r="BL285" s="19"/>
      <c r="BM285" s="19"/>
      <c r="BN285" s="19"/>
      <c r="BO285" s="19"/>
      <c r="BP285" s="19"/>
      <c r="BQ285" s="19"/>
      <c r="BR285" s="19"/>
      <c r="BS285" s="19"/>
      <c r="BT285" s="19"/>
      <c r="BU285" s="19"/>
      <c r="BV285" s="19"/>
      <c r="CG285" s="19"/>
      <c r="CH285" s="273"/>
      <c r="CI285" s="19"/>
    </row>
    <row r="286" spans="1:87">
      <c r="A286">
        <v>261</v>
      </c>
      <c r="B286" s="19"/>
      <c r="C286" s="19"/>
      <c r="D286" s="273"/>
      <c r="E286" s="273"/>
      <c r="H286" s="19"/>
      <c r="I286" s="19"/>
      <c r="N286" s="19"/>
      <c r="O286" s="19"/>
      <c r="P286" s="19"/>
      <c r="Q286" s="19"/>
      <c r="R286" s="19"/>
      <c r="S286" s="19"/>
      <c r="T286" s="273"/>
      <c r="U286" s="273"/>
      <c r="V286" s="273"/>
      <c r="W286" s="273"/>
      <c r="X286" s="19"/>
      <c r="Y286" s="19"/>
      <c r="Z286" s="19"/>
      <c r="AA286" s="19"/>
      <c r="AB286" s="19"/>
      <c r="AC286" s="19"/>
      <c r="AD286" s="19"/>
      <c r="AE286" s="19"/>
      <c r="AI286" s="53"/>
      <c r="AJ286" s="53"/>
      <c r="AK286" s="19"/>
      <c r="AL286" s="19"/>
      <c r="AM286" s="19"/>
      <c r="AN286" s="19"/>
      <c r="AO286" s="19"/>
      <c r="AP286" s="19"/>
      <c r="AQ286" s="19"/>
      <c r="AR286" s="45"/>
      <c r="AS286" s="45"/>
      <c r="AT286" s="45"/>
      <c r="AU286" s="45"/>
      <c r="AV286" s="45"/>
      <c r="AW286" s="19"/>
      <c r="AX286" s="19"/>
      <c r="AY286" s="19"/>
      <c r="AZ286" s="19"/>
      <c r="BA286" s="19"/>
      <c r="BB286" s="19"/>
      <c r="BC286" s="19"/>
      <c r="BD286" s="19"/>
      <c r="BE286" s="19"/>
      <c r="BF286" s="19"/>
      <c r="BG286" s="19"/>
      <c r="BH286" s="19"/>
      <c r="BI286" s="19"/>
      <c r="BJ286" s="19"/>
      <c r="BK286" s="19"/>
      <c r="BL286" s="19"/>
      <c r="BM286" s="19"/>
      <c r="BN286" s="19"/>
      <c r="BO286" s="19"/>
      <c r="BP286" s="19"/>
      <c r="BQ286" s="19"/>
      <c r="BR286" s="19"/>
      <c r="BS286" s="19"/>
      <c r="BT286" s="19"/>
      <c r="BU286" s="19"/>
      <c r="BV286" s="19"/>
      <c r="CG286" s="19"/>
      <c r="CH286" s="273"/>
      <c r="CI286" s="19"/>
    </row>
    <row r="287" spans="1:87">
      <c r="A287">
        <v>262</v>
      </c>
      <c r="B287" s="19"/>
      <c r="C287" s="19"/>
      <c r="D287" s="273"/>
      <c r="E287" s="273"/>
      <c r="H287" s="19"/>
      <c r="I287" s="19"/>
      <c r="N287" s="19"/>
      <c r="O287" s="19"/>
      <c r="P287" s="19"/>
      <c r="Q287" s="19"/>
      <c r="R287" s="19"/>
      <c r="S287" s="19"/>
      <c r="T287" s="273"/>
      <c r="U287" s="273"/>
      <c r="V287" s="273"/>
      <c r="W287" s="273"/>
      <c r="X287" s="19"/>
      <c r="Y287" s="19"/>
      <c r="Z287" s="19"/>
      <c r="AA287" s="19"/>
      <c r="AB287" s="19"/>
      <c r="AC287" s="19"/>
      <c r="AD287" s="19"/>
      <c r="AE287" s="19"/>
      <c r="AI287" s="53"/>
      <c r="AJ287" s="53"/>
      <c r="AK287" s="19"/>
      <c r="AL287" s="19"/>
      <c r="AM287" s="19"/>
      <c r="AN287" s="19"/>
      <c r="AO287" s="19"/>
      <c r="AP287" s="19"/>
      <c r="AQ287" s="19"/>
      <c r="AR287" s="45"/>
      <c r="AS287" s="45"/>
      <c r="AT287" s="45"/>
      <c r="AU287" s="45"/>
      <c r="AV287" s="45"/>
      <c r="AW287" s="19"/>
      <c r="AX287" s="19"/>
      <c r="AY287" s="19"/>
      <c r="AZ287" s="19"/>
      <c r="BA287" s="19"/>
      <c r="BB287" s="19"/>
      <c r="BC287" s="19"/>
      <c r="BD287" s="19"/>
      <c r="BE287" s="19"/>
      <c r="BF287" s="19"/>
      <c r="BG287" s="19"/>
      <c r="BH287" s="19"/>
      <c r="BI287" s="19"/>
      <c r="BJ287" s="19"/>
      <c r="BK287" s="19"/>
      <c r="BL287" s="19"/>
      <c r="BM287" s="19"/>
      <c r="BN287" s="19"/>
      <c r="BO287" s="19"/>
      <c r="BP287" s="19"/>
      <c r="BQ287" s="19"/>
      <c r="BR287" s="19"/>
      <c r="BS287" s="19"/>
      <c r="BT287" s="19"/>
      <c r="BU287" s="19"/>
      <c r="BV287" s="19"/>
      <c r="CG287" s="19"/>
      <c r="CH287" s="273"/>
      <c r="CI287" s="19"/>
    </row>
    <row r="288" spans="1:87">
      <c r="A288">
        <v>263</v>
      </c>
      <c r="B288" s="19"/>
      <c r="C288" s="19"/>
      <c r="D288" s="273"/>
      <c r="E288" s="273"/>
      <c r="H288" s="19"/>
      <c r="I288" s="19"/>
      <c r="N288" s="19"/>
      <c r="O288" s="19"/>
      <c r="P288" s="19"/>
      <c r="Q288" s="19"/>
      <c r="R288" s="19"/>
      <c r="S288" s="19"/>
      <c r="T288" s="273"/>
      <c r="U288" s="273"/>
      <c r="V288" s="273"/>
      <c r="W288" s="273"/>
      <c r="X288" s="19"/>
      <c r="Y288" s="19"/>
      <c r="Z288" s="19"/>
      <c r="AA288" s="19"/>
      <c r="AB288" s="19"/>
      <c r="AC288" s="19"/>
      <c r="AD288" s="19"/>
      <c r="AE288" s="19"/>
      <c r="AI288" s="53"/>
      <c r="AJ288" s="53"/>
      <c r="AK288" s="19"/>
      <c r="AL288" s="19"/>
      <c r="AM288" s="19"/>
      <c r="AN288" s="19"/>
      <c r="AO288" s="19"/>
      <c r="AP288" s="19"/>
      <c r="AQ288" s="19"/>
      <c r="AR288" s="45"/>
      <c r="AS288" s="45"/>
      <c r="AT288" s="45"/>
      <c r="AU288" s="45"/>
      <c r="AV288" s="45"/>
      <c r="AW288" s="19"/>
      <c r="AX288" s="19"/>
      <c r="AY288" s="19"/>
      <c r="AZ288" s="19"/>
      <c r="BA288" s="19"/>
      <c r="BB288" s="19"/>
      <c r="BC288" s="19"/>
      <c r="BD288" s="19"/>
      <c r="BE288" s="19"/>
      <c r="BF288" s="19"/>
      <c r="BG288" s="19"/>
      <c r="BH288" s="19"/>
      <c r="BI288" s="19"/>
      <c r="BJ288" s="19"/>
      <c r="BK288" s="19"/>
      <c r="BL288" s="19"/>
      <c r="BM288" s="19"/>
      <c r="BN288" s="19"/>
      <c r="BO288" s="19"/>
      <c r="BP288" s="19"/>
      <c r="BQ288" s="19"/>
      <c r="BR288" s="19"/>
      <c r="BS288" s="19"/>
      <c r="BT288" s="19"/>
      <c r="BU288" s="19"/>
      <c r="BV288" s="19"/>
      <c r="CG288" s="19"/>
      <c r="CH288" s="273"/>
      <c r="CI288" s="19"/>
    </row>
    <row r="289" spans="1:87">
      <c r="A289">
        <v>264</v>
      </c>
      <c r="B289" s="19"/>
      <c r="C289" s="19"/>
      <c r="D289" s="273"/>
      <c r="E289" s="273"/>
      <c r="H289" s="19"/>
      <c r="I289" s="19"/>
      <c r="N289" s="19"/>
      <c r="O289" s="19"/>
      <c r="P289" s="19"/>
      <c r="Q289" s="19"/>
      <c r="R289" s="19"/>
      <c r="S289" s="19"/>
      <c r="T289" s="273"/>
      <c r="U289" s="273"/>
      <c r="V289" s="273"/>
      <c r="W289" s="273"/>
      <c r="X289" s="19"/>
      <c r="Y289" s="19"/>
      <c r="Z289" s="19"/>
      <c r="AA289" s="19"/>
      <c r="AB289" s="19"/>
      <c r="AC289" s="19"/>
      <c r="AD289" s="19"/>
      <c r="AE289" s="19"/>
      <c r="AI289" s="53"/>
      <c r="AJ289" s="53"/>
      <c r="AK289" s="19"/>
      <c r="AL289" s="19"/>
      <c r="AM289" s="19"/>
      <c r="AN289" s="19"/>
      <c r="AO289" s="19"/>
      <c r="AP289" s="19"/>
      <c r="AQ289" s="19"/>
      <c r="AR289" s="45"/>
      <c r="AS289" s="45"/>
      <c r="AT289" s="45"/>
      <c r="AU289" s="45"/>
      <c r="AV289" s="45"/>
      <c r="AW289" s="19"/>
      <c r="AX289" s="19"/>
      <c r="AY289" s="19"/>
      <c r="AZ289" s="19"/>
      <c r="BA289" s="19"/>
      <c r="BB289" s="19"/>
      <c r="BC289" s="19"/>
      <c r="BD289" s="19"/>
      <c r="BE289" s="19"/>
      <c r="BF289" s="19"/>
      <c r="BG289" s="19"/>
      <c r="BH289" s="19"/>
      <c r="BI289" s="19"/>
      <c r="BJ289" s="19"/>
      <c r="BK289" s="19"/>
      <c r="BL289" s="19"/>
      <c r="BM289" s="19"/>
      <c r="BN289" s="19"/>
      <c r="BO289" s="19"/>
      <c r="BP289" s="19"/>
      <c r="BQ289" s="19"/>
      <c r="BR289" s="19"/>
      <c r="BS289" s="19"/>
      <c r="BT289" s="19"/>
      <c r="BU289" s="19"/>
      <c r="BV289" s="19"/>
      <c r="CG289" s="19"/>
      <c r="CH289" s="273"/>
      <c r="CI289" s="19"/>
    </row>
    <row r="290" spans="1:87">
      <c r="A290">
        <v>265</v>
      </c>
      <c r="B290" s="19"/>
      <c r="C290" s="19"/>
      <c r="D290" s="273"/>
      <c r="E290" s="273"/>
      <c r="H290" s="19"/>
      <c r="I290" s="19"/>
      <c r="N290" s="19"/>
      <c r="O290" s="19"/>
      <c r="P290" s="19"/>
      <c r="Q290" s="19"/>
      <c r="R290" s="19"/>
      <c r="S290" s="19"/>
      <c r="T290" s="273"/>
      <c r="U290" s="273"/>
      <c r="V290" s="273"/>
      <c r="W290" s="273"/>
      <c r="X290" s="19"/>
      <c r="Y290" s="19"/>
      <c r="Z290" s="19"/>
      <c r="AA290" s="19"/>
      <c r="AB290" s="19"/>
      <c r="AC290" s="19"/>
      <c r="AD290" s="19"/>
      <c r="AE290" s="19"/>
      <c r="AI290" s="53"/>
      <c r="AJ290" s="53"/>
      <c r="AK290" s="19"/>
      <c r="AL290" s="19"/>
      <c r="AM290" s="19"/>
      <c r="AN290" s="19"/>
      <c r="AO290" s="19"/>
      <c r="AP290" s="19"/>
      <c r="AQ290" s="19"/>
      <c r="AR290" s="45"/>
      <c r="AS290" s="45"/>
      <c r="AT290" s="45"/>
      <c r="AU290" s="45"/>
      <c r="AV290" s="45"/>
      <c r="AW290" s="19"/>
      <c r="AX290" s="19"/>
      <c r="AY290" s="19"/>
      <c r="AZ290" s="19"/>
      <c r="BA290" s="19"/>
      <c r="BB290" s="19"/>
      <c r="BC290" s="19"/>
      <c r="BD290" s="19"/>
      <c r="BE290" s="19"/>
      <c r="BF290" s="19"/>
      <c r="BG290" s="19"/>
      <c r="BH290" s="19"/>
      <c r="BI290" s="19"/>
      <c r="BJ290" s="19"/>
      <c r="BK290" s="19"/>
      <c r="BL290" s="19"/>
      <c r="BM290" s="19"/>
      <c r="BN290" s="19"/>
      <c r="BO290" s="19"/>
      <c r="BP290" s="19"/>
      <c r="BQ290" s="19"/>
      <c r="BR290" s="19"/>
      <c r="BS290" s="19"/>
      <c r="BT290" s="19"/>
      <c r="BU290" s="19"/>
      <c r="BV290" s="19"/>
      <c r="CG290" s="19"/>
      <c r="CH290" s="273"/>
      <c r="CI290" s="19"/>
    </row>
    <row r="291" spans="1:87">
      <c r="A291">
        <v>266</v>
      </c>
      <c r="B291" s="19"/>
      <c r="C291" s="19"/>
      <c r="D291" s="273"/>
      <c r="E291" s="273"/>
      <c r="H291" s="19"/>
      <c r="I291" s="19"/>
      <c r="N291" s="19"/>
      <c r="O291" s="19"/>
      <c r="P291" s="19"/>
      <c r="Q291" s="19"/>
      <c r="R291" s="19"/>
      <c r="S291" s="19"/>
      <c r="T291" s="273"/>
      <c r="U291" s="273"/>
      <c r="V291" s="273"/>
      <c r="W291" s="273"/>
      <c r="X291" s="19"/>
      <c r="Y291" s="19"/>
      <c r="Z291" s="19"/>
      <c r="AA291" s="19"/>
      <c r="AB291" s="19"/>
      <c r="AC291" s="19"/>
      <c r="AD291" s="19"/>
      <c r="AE291" s="19"/>
      <c r="AI291" s="53"/>
      <c r="AJ291" s="53"/>
      <c r="AK291" s="19"/>
      <c r="AL291" s="19"/>
      <c r="AM291" s="19"/>
      <c r="AN291" s="19"/>
      <c r="AO291" s="19"/>
      <c r="AP291" s="19"/>
      <c r="AQ291" s="19"/>
      <c r="AR291" s="45"/>
      <c r="AS291" s="45"/>
      <c r="AT291" s="45"/>
      <c r="AU291" s="45"/>
      <c r="AV291" s="45"/>
      <c r="AW291" s="19"/>
      <c r="AX291" s="19"/>
      <c r="AY291" s="19"/>
      <c r="AZ291" s="19"/>
      <c r="BA291" s="19"/>
      <c r="BB291" s="19"/>
      <c r="BC291" s="19"/>
      <c r="BD291" s="19"/>
      <c r="BE291" s="19"/>
      <c r="BF291" s="19"/>
      <c r="BG291" s="19"/>
      <c r="BH291" s="19"/>
      <c r="BI291" s="19"/>
      <c r="BJ291" s="19"/>
      <c r="BK291" s="19"/>
      <c r="BL291" s="19"/>
      <c r="BM291" s="19"/>
      <c r="BN291" s="19"/>
      <c r="BO291" s="19"/>
      <c r="BP291" s="19"/>
      <c r="BQ291" s="19"/>
      <c r="BR291" s="19"/>
      <c r="BS291" s="19"/>
      <c r="BT291" s="19"/>
      <c r="BU291" s="19"/>
      <c r="BV291" s="19"/>
      <c r="CG291" s="19"/>
      <c r="CH291" s="273"/>
      <c r="CI291" s="19"/>
    </row>
    <row r="292" spans="1:87">
      <c r="A292">
        <v>267</v>
      </c>
      <c r="B292" s="19"/>
      <c r="C292" s="19"/>
      <c r="D292" s="273"/>
      <c r="E292" s="273"/>
      <c r="H292" s="19"/>
      <c r="I292" s="19"/>
      <c r="N292" s="19"/>
      <c r="O292" s="19"/>
      <c r="P292" s="19"/>
      <c r="Q292" s="19"/>
      <c r="R292" s="19"/>
      <c r="S292" s="19"/>
      <c r="T292" s="273"/>
      <c r="U292" s="273"/>
      <c r="V292" s="273"/>
      <c r="W292" s="273"/>
      <c r="X292" s="19"/>
      <c r="Y292" s="19"/>
      <c r="Z292" s="19"/>
      <c r="AA292" s="19"/>
      <c r="AB292" s="19"/>
      <c r="AC292" s="19"/>
      <c r="AD292" s="19"/>
      <c r="AE292" s="19"/>
      <c r="AI292" s="53"/>
      <c r="AJ292" s="53"/>
      <c r="AK292" s="19"/>
      <c r="AL292" s="19"/>
      <c r="AM292" s="19"/>
      <c r="AN292" s="19"/>
      <c r="AO292" s="19"/>
      <c r="AP292" s="19"/>
      <c r="AQ292" s="19"/>
      <c r="AR292" s="45"/>
      <c r="AS292" s="45"/>
      <c r="AT292" s="45"/>
      <c r="AU292" s="45"/>
      <c r="AV292" s="45"/>
      <c r="AW292" s="19"/>
      <c r="AX292" s="19"/>
      <c r="AY292" s="19"/>
      <c r="AZ292" s="19"/>
      <c r="BA292" s="19"/>
      <c r="BB292" s="19"/>
      <c r="BC292" s="19"/>
      <c r="BD292" s="19"/>
      <c r="BE292" s="19"/>
      <c r="BF292" s="19"/>
      <c r="BG292" s="19"/>
      <c r="BH292" s="19"/>
      <c r="BI292" s="19"/>
      <c r="BJ292" s="19"/>
      <c r="BK292" s="19"/>
      <c r="BL292" s="19"/>
      <c r="BM292" s="19"/>
      <c r="BN292" s="19"/>
      <c r="BO292" s="19"/>
      <c r="BP292" s="19"/>
      <c r="BQ292" s="19"/>
      <c r="BR292" s="19"/>
      <c r="BS292" s="19"/>
      <c r="BT292" s="19"/>
      <c r="BU292" s="19"/>
      <c r="BV292" s="19"/>
      <c r="CG292" s="19"/>
      <c r="CH292" s="273"/>
      <c r="CI292" s="19"/>
    </row>
    <row r="293" spans="1:87">
      <c r="A293">
        <v>268</v>
      </c>
      <c r="B293" s="19"/>
      <c r="C293" s="19"/>
      <c r="D293" s="273"/>
      <c r="E293" s="273"/>
      <c r="H293" s="19"/>
      <c r="I293" s="19"/>
      <c r="N293" s="19"/>
      <c r="O293" s="19"/>
      <c r="P293" s="19"/>
      <c r="Q293" s="19"/>
      <c r="R293" s="19"/>
      <c r="S293" s="19"/>
      <c r="T293" s="273"/>
      <c r="U293" s="273"/>
      <c r="V293" s="273"/>
      <c r="W293" s="273"/>
      <c r="X293" s="19"/>
      <c r="Y293" s="19"/>
      <c r="Z293" s="19"/>
      <c r="AA293" s="19"/>
      <c r="AB293" s="19"/>
      <c r="AC293" s="19"/>
      <c r="AD293" s="19"/>
      <c r="AE293" s="19"/>
      <c r="AI293" s="53"/>
      <c r="AJ293" s="53"/>
      <c r="AK293" s="19"/>
      <c r="AL293" s="19"/>
      <c r="AM293" s="19"/>
      <c r="AN293" s="19"/>
      <c r="AO293" s="19"/>
      <c r="AP293" s="19"/>
      <c r="AQ293" s="19"/>
      <c r="AR293" s="45"/>
      <c r="AS293" s="45"/>
      <c r="AT293" s="45"/>
      <c r="AU293" s="45"/>
      <c r="AV293" s="45"/>
      <c r="AW293" s="19"/>
      <c r="AX293" s="19"/>
      <c r="AY293" s="19"/>
      <c r="AZ293" s="19"/>
      <c r="BA293" s="19"/>
      <c r="BB293" s="19"/>
      <c r="BC293" s="19"/>
      <c r="BD293" s="19"/>
      <c r="BE293" s="19"/>
      <c r="BF293" s="19"/>
      <c r="BG293" s="19"/>
      <c r="BH293" s="19"/>
      <c r="BI293" s="19"/>
      <c r="BJ293" s="19"/>
      <c r="BK293" s="19"/>
      <c r="BL293" s="19"/>
      <c r="BM293" s="19"/>
      <c r="BN293" s="19"/>
      <c r="BO293" s="19"/>
      <c r="BP293" s="19"/>
      <c r="BQ293" s="19"/>
      <c r="BR293" s="19"/>
      <c r="BS293" s="19"/>
      <c r="BT293" s="19"/>
      <c r="BU293" s="19"/>
      <c r="BV293" s="19"/>
      <c r="CG293" s="19"/>
      <c r="CH293" s="273"/>
      <c r="CI293" s="19"/>
    </row>
    <row r="294" spans="1:87">
      <c r="A294">
        <v>269</v>
      </c>
      <c r="B294" s="19"/>
      <c r="C294" s="19"/>
      <c r="D294" s="273"/>
      <c r="E294" s="273"/>
      <c r="H294" s="19"/>
      <c r="I294" s="19"/>
      <c r="N294" s="19"/>
      <c r="O294" s="19"/>
      <c r="P294" s="19"/>
      <c r="Q294" s="19"/>
      <c r="R294" s="19"/>
      <c r="S294" s="19"/>
      <c r="T294" s="273"/>
      <c r="U294" s="273"/>
      <c r="V294" s="273"/>
      <c r="W294" s="273"/>
      <c r="X294" s="19"/>
      <c r="Y294" s="19"/>
      <c r="Z294" s="19"/>
      <c r="AA294" s="19"/>
      <c r="AB294" s="19"/>
      <c r="AC294" s="19"/>
      <c r="AD294" s="19"/>
      <c r="AE294" s="19"/>
      <c r="AI294" s="53"/>
      <c r="AJ294" s="53"/>
      <c r="AK294" s="19"/>
      <c r="AL294" s="19"/>
      <c r="AM294" s="19"/>
      <c r="AN294" s="19"/>
      <c r="AO294" s="19"/>
      <c r="AP294" s="19"/>
      <c r="AQ294" s="19"/>
      <c r="AR294" s="45"/>
      <c r="AS294" s="45"/>
      <c r="AT294" s="45"/>
      <c r="AU294" s="45"/>
      <c r="AV294" s="45"/>
      <c r="AW294" s="19"/>
      <c r="AX294" s="19"/>
      <c r="AY294" s="19"/>
      <c r="AZ294" s="19"/>
      <c r="BA294" s="19"/>
      <c r="BB294" s="19"/>
      <c r="BC294" s="19"/>
      <c r="BD294" s="19"/>
      <c r="BE294" s="19"/>
      <c r="BF294" s="19"/>
      <c r="BG294" s="19"/>
      <c r="BH294" s="19"/>
      <c r="BI294" s="19"/>
      <c r="BJ294" s="19"/>
      <c r="BK294" s="19"/>
      <c r="BL294" s="19"/>
      <c r="BM294" s="19"/>
      <c r="BN294" s="19"/>
      <c r="BO294" s="19"/>
      <c r="BP294" s="19"/>
      <c r="BQ294" s="19"/>
      <c r="BR294" s="19"/>
      <c r="BS294" s="19"/>
      <c r="BT294" s="19"/>
      <c r="BU294" s="19"/>
      <c r="BV294" s="19"/>
      <c r="CG294" s="19"/>
      <c r="CH294" s="273"/>
      <c r="CI294" s="19"/>
    </row>
    <row r="295" spans="1:87">
      <c r="A295">
        <v>270</v>
      </c>
      <c r="B295" s="19"/>
      <c r="C295" s="19"/>
      <c r="D295" s="273"/>
      <c r="E295" s="273"/>
      <c r="H295" s="19"/>
      <c r="I295" s="19"/>
      <c r="N295" s="19"/>
      <c r="O295" s="19"/>
      <c r="P295" s="19"/>
      <c r="Q295" s="19"/>
      <c r="R295" s="19"/>
      <c r="S295" s="19"/>
      <c r="T295" s="273"/>
      <c r="U295" s="273"/>
      <c r="V295" s="273"/>
      <c r="W295" s="273"/>
      <c r="X295" s="19"/>
      <c r="Y295" s="19"/>
      <c r="Z295" s="19"/>
      <c r="AA295" s="19"/>
      <c r="AB295" s="19"/>
      <c r="AC295" s="19"/>
      <c r="AD295" s="19"/>
      <c r="AE295" s="19"/>
      <c r="AI295" s="53"/>
      <c r="AJ295" s="53"/>
      <c r="AK295" s="19"/>
      <c r="AL295" s="19"/>
      <c r="AM295" s="19"/>
      <c r="AN295" s="19"/>
      <c r="AO295" s="19"/>
      <c r="AP295" s="19"/>
      <c r="AQ295" s="19"/>
      <c r="AR295" s="45"/>
      <c r="AS295" s="45"/>
      <c r="AT295" s="45"/>
      <c r="AU295" s="45"/>
      <c r="AV295" s="45"/>
      <c r="AW295" s="19"/>
      <c r="AX295" s="19"/>
      <c r="AY295" s="19"/>
      <c r="AZ295" s="19"/>
      <c r="BA295" s="19"/>
      <c r="BB295" s="19"/>
      <c r="BC295" s="19"/>
      <c r="BD295" s="19"/>
      <c r="BE295" s="19"/>
      <c r="BF295" s="19"/>
      <c r="BG295" s="19"/>
      <c r="BH295" s="19"/>
      <c r="BI295" s="19"/>
      <c r="BJ295" s="19"/>
      <c r="BK295" s="19"/>
      <c r="BL295" s="19"/>
      <c r="BM295" s="19"/>
      <c r="BN295" s="19"/>
      <c r="BO295" s="19"/>
      <c r="BP295" s="19"/>
      <c r="BQ295" s="19"/>
      <c r="BR295" s="19"/>
      <c r="BS295" s="19"/>
      <c r="BT295" s="19"/>
      <c r="BU295" s="19"/>
      <c r="BV295" s="19"/>
      <c r="CG295" s="19"/>
      <c r="CH295" s="273"/>
      <c r="CI295" s="19"/>
    </row>
    <row r="296" spans="1:87">
      <c r="A296">
        <v>271</v>
      </c>
      <c r="B296" s="19"/>
      <c r="C296" s="19"/>
      <c r="D296" s="273"/>
      <c r="E296" s="273"/>
      <c r="H296" s="19"/>
      <c r="I296" s="19"/>
      <c r="N296" s="19"/>
      <c r="O296" s="19"/>
      <c r="P296" s="19"/>
      <c r="Q296" s="19"/>
      <c r="R296" s="19"/>
      <c r="S296" s="19"/>
      <c r="T296" s="273"/>
      <c r="U296" s="273"/>
      <c r="V296" s="273"/>
      <c r="W296" s="273"/>
      <c r="X296" s="19"/>
      <c r="Y296" s="19"/>
      <c r="Z296" s="19"/>
      <c r="AA296" s="19"/>
      <c r="AB296" s="19"/>
      <c r="AC296" s="19"/>
      <c r="AD296" s="19"/>
      <c r="AE296" s="19"/>
      <c r="AI296" s="53"/>
      <c r="AJ296" s="53"/>
      <c r="AK296" s="19"/>
      <c r="AL296" s="19"/>
      <c r="AM296" s="19"/>
      <c r="AN296" s="19"/>
      <c r="AO296" s="19"/>
      <c r="AP296" s="19"/>
      <c r="AQ296" s="19"/>
      <c r="AR296" s="45"/>
      <c r="AS296" s="45"/>
      <c r="AT296" s="45"/>
      <c r="AU296" s="45"/>
      <c r="AV296" s="45"/>
      <c r="AW296" s="19"/>
      <c r="AX296" s="19"/>
      <c r="AY296" s="19"/>
      <c r="AZ296" s="19"/>
      <c r="BA296" s="19"/>
      <c r="BB296" s="19"/>
      <c r="BC296" s="19"/>
      <c r="BD296" s="19"/>
      <c r="BE296" s="19"/>
      <c r="BF296" s="19"/>
      <c r="BG296" s="19"/>
      <c r="BH296" s="19"/>
      <c r="BI296" s="19"/>
      <c r="BJ296" s="19"/>
      <c r="BK296" s="19"/>
      <c r="BL296" s="19"/>
      <c r="BM296" s="19"/>
      <c r="BN296" s="19"/>
      <c r="BO296" s="19"/>
      <c r="BP296" s="19"/>
      <c r="BQ296" s="19"/>
      <c r="BR296" s="19"/>
      <c r="BS296" s="19"/>
      <c r="BT296" s="19"/>
      <c r="BU296" s="19"/>
      <c r="BV296" s="19"/>
      <c r="CG296" s="19"/>
      <c r="CH296" s="273"/>
      <c r="CI296" s="19"/>
    </row>
    <row r="297" spans="1:87">
      <c r="A297">
        <v>272</v>
      </c>
      <c r="B297" s="19"/>
      <c r="C297" s="19"/>
      <c r="D297" s="273"/>
      <c r="E297" s="273"/>
      <c r="H297" s="19"/>
      <c r="I297" s="19"/>
      <c r="N297" s="19"/>
      <c r="O297" s="19"/>
      <c r="P297" s="19"/>
      <c r="Q297" s="19"/>
      <c r="R297" s="19"/>
      <c r="S297" s="19"/>
      <c r="T297" s="273"/>
      <c r="U297" s="273"/>
      <c r="V297" s="273"/>
      <c r="W297" s="273"/>
      <c r="X297" s="19"/>
      <c r="Y297" s="19"/>
      <c r="Z297" s="19"/>
      <c r="AA297" s="19"/>
      <c r="AB297" s="19"/>
      <c r="AC297" s="19"/>
      <c r="AD297" s="19"/>
      <c r="AE297" s="19"/>
      <c r="AI297" s="53"/>
      <c r="AJ297" s="53"/>
      <c r="AK297" s="19"/>
      <c r="AL297" s="19"/>
      <c r="AM297" s="19"/>
      <c r="AN297" s="19"/>
      <c r="AO297" s="19"/>
      <c r="AP297" s="19"/>
      <c r="AQ297" s="19"/>
      <c r="AR297" s="45"/>
      <c r="AS297" s="45"/>
      <c r="AT297" s="45"/>
      <c r="AU297" s="45"/>
      <c r="AV297" s="45"/>
      <c r="AW297" s="19"/>
      <c r="AX297" s="19"/>
      <c r="AY297" s="19"/>
      <c r="AZ297" s="19"/>
      <c r="BA297" s="19"/>
      <c r="BB297" s="19"/>
      <c r="BC297" s="19"/>
      <c r="BD297" s="19"/>
      <c r="BE297" s="19"/>
      <c r="BF297" s="19"/>
      <c r="BG297" s="19"/>
      <c r="BH297" s="19"/>
      <c r="BI297" s="19"/>
      <c r="BJ297" s="19"/>
      <c r="BK297" s="19"/>
      <c r="BL297" s="19"/>
      <c r="BM297" s="19"/>
      <c r="BN297" s="19"/>
      <c r="BO297" s="19"/>
      <c r="BP297" s="19"/>
      <c r="BQ297" s="19"/>
      <c r="BR297" s="19"/>
      <c r="BS297" s="19"/>
      <c r="BT297" s="19"/>
      <c r="BU297" s="19"/>
      <c r="BV297" s="19"/>
      <c r="CG297" s="19"/>
      <c r="CH297" s="273"/>
      <c r="CI297" s="19"/>
    </row>
    <row r="298" spans="1:87">
      <c r="A298">
        <v>273</v>
      </c>
      <c r="B298" s="19"/>
      <c r="C298" s="19"/>
      <c r="D298" s="273"/>
      <c r="E298" s="273"/>
      <c r="H298" s="19"/>
      <c r="I298" s="19"/>
      <c r="N298" s="19"/>
      <c r="O298" s="19"/>
      <c r="P298" s="19"/>
      <c r="Q298" s="19"/>
      <c r="R298" s="19"/>
      <c r="S298" s="19"/>
      <c r="T298" s="273"/>
      <c r="U298" s="273"/>
      <c r="V298" s="273"/>
      <c r="W298" s="273"/>
      <c r="X298" s="19"/>
      <c r="Y298" s="19"/>
      <c r="Z298" s="19"/>
      <c r="AA298" s="19"/>
      <c r="AB298" s="19"/>
      <c r="AC298" s="19"/>
      <c r="AD298" s="19"/>
      <c r="AE298" s="19"/>
      <c r="AI298" s="53"/>
      <c r="AJ298" s="53"/>
      <c r="AK298" s="19"/>
      <c r="AL298" s="19"/>
      <c r="AM298" s="19"/>
      <c r="AN298" s="19"/>
      <c r="AO298" s="19"/>
      <c r="AP298" s="19"/>
      <c r="AQ298" s="19"/>
      <c r="AR298" s="45"/>
      <c r="AS298" s="45"/>
      <c r="AT298" s="45"/>
      <c r="AU298" s="45"/>
      <c r="AV298" s="45"/>
      <c r="AW298" s="19"/>
      <c r="AX298" s="19"/>
      <c r="AY298" s="19"/>
      <c r="AZ298" s="19"/>
      <c r="BA298" s="19"/>
      <c r="BB298" s="19"/>
      <c r="BC298" s="19"/>
      <c r="BD298" s="19"/>
      <c r="BE298" s="19"/>
      <c r="BF298" s="19"/>
      <c r="BG298" s="19"/>
      <c r="BH298" s="19"/>
      <c r="BI298" s="19"/>
      <c r="BJ298" s="19"/>
      <c r="BK298" s="19"/>
      <c r="BL298" s="19"/>
      <c r="BM298" s="19"/>
      <c r="BN298" s="19"/>
      <c r="BO298" s="19"/>
      <c r="BP298" s="19"/>
      <c r="BQ298" s="19"/>
      <c r="BR298" s="19"/>
      <c r="BS298" s="19"/>
      <c r="BT298" s="19"/>
      <c r="BU298" s="19"/>
      <c r="BV298" s="19"/>
      <c r="CG298" s="19"/>
      <c r="CH298" s="273"/>
      <c r="CI298" s="19"/>
    </row>
    <row r="299" spans="1:87">
      <c r="A299">
        <v>274</v>
      </c>
      <c r="B299" s="19"/>
      <c r="C299" s="19"/>
      <c r="D299" s="273"/>
      <c r="E299" s="273"/>
      <c r="H299" s="19"/>
      <c r="I299" s="19"/>
      <c r="N299" s="19"/>
      <c r="O299" s="19"/>
      <c r="P299" s="19"/>
      <c r="Q299" s="19"/>
      <c r="R299" s="19"/>
      <c r="S299" s="19"/>
      <c r="T299" s="273"/>
      <c r="U299" s="273"/>
      <c r="V299" s="273"/>
      <c r="W299" s="273"/>
      <c r="X299" s="19"/>
      <c r="Y299" s="19"/>
      <c r="Z299" s="19"/>
      <c r="AA299" s="19"/>
      <c r="AB299" s="19"/>
      <c r="AC299" s="19"/>
      <c r="AD299" s="19"/>
      <c r="AE299" s="19"/>
      <c r="AI299" s="53"/>
      <c r="AJ299" s="53"/>
      <c r="AK299" s="19"/>
      <c r="AL299" s="19"/>
      <c r="AM299" s="19"/>
      <c r="AN299" s="19"/>
      <c r="AO299" s="19"/>
      <c r="AP299" s="19"/>
      <c r="AQ299" s="19"/>
      <c r="AR299" s="45"/>
      <c r="AS299" s="45"/>
      <c r="AT299" s="45"/>
      <c r="AU299" s="45"/>
      <c r="AV299" s="45"/>
      <c r="AW299" s="19"/>
      <c r="AX299" s="19"/>
      <c r="AY299" s="19"/>
      <c r="AZ299" s="19"/>
      <c r="BA299" s="19"/>
      <c r="BB299" s="19"/>
      <c r="BC299" s="19"/>
      <c r="BD299" s="19"/>
      <c r="BE299" s="19"/>
      <c r="BF299" s="19"/>
      <c r="BG299" s="19"/>
      <c r="BH299" s="19"/>
      <c r="BI299" s="19"/>
      <c r="BJ299" s="19"/>
      <c r="BK299" s="19"/>
      <c r="BL299" s="19"/>
      <c r="BM299" s="19"/>
      <c r="BN299" s="19"/>
      <c r="BO299" s="19"/>
      <c r="BP299" s="19"/>
      <c r="BQ299" s="19"/>
      <c r="BR299" s="19"/>
      <c r="BS299" s="19"/>
      <c r="BT299" s="19"/>
      <c r="BU299" s="19"/>
      <c r="BV299" s="19"/>
      <c r="CG299" s="19"/>
      <c r="CH299" s="273"/>
      <c r="CI299" s="19"/>
    </row>
    <row r="300" spans="1:87">
      <c r="A300">
        <v>275</v>
      </c>
      <c r="B300" s="19"/>
      <c r="C300" s="19"/>
      <c r="D300" s="273"/>
      <c r="E300" s="273"/>
      <c r="H300" s="19"/>
      <c r="I300" s="19"/>
      <c r="N300" s="19"/>
      <c r="O300" s="19"/>
      <c r="P300" s="19"/>
      <c r="Q300" s="19"/>
      <c r="R300" s="19"/>
      <c r="S300" s="19"/>
      <c r="T300" s="273"/>
      <c r="U300" s="273"/>
      <c r="V300" s="273"/>
      <c r="W300" s="273"/>
      <c r="X300" s="19"/>
      <c r="Y300" s="19"/>
      <c r="Z300" s="19"/>
      <c r="AA300" s="19"/>
      <c r="AB300" s="19"/>
      <c r="AC300" s="19"/>
      <c r="AD300" s="19"/>
      <c r="AE300" s="19"/>
      <c r="AI300" s="53"/>
      <c r="AJ300" s="53"/>
      <c r="AK300" s="19"/>
      <c r="AL300" s="19"/>
      <c r="AM300" s="19"/>
      <c r="AN300" s="19"/>
      <c r="AO300" s="19"/>
      <c r="AP300" s="19"/>
      <c r="AQ300" s="19"/>
      <c r="AR300" s="45"/>
      <c r="AS300" s="45"/>
      <c r="AT300" s="45"/>
      <c r="AU300" s="45"/>
      <c r="AV300" s="45"/>
      <c r="AW300" s="19"/>
      <c r="AX300" s="19"/>
      <c r="AY300" s="19"/>
      <c r="AZ300" s="19"/>
      <c r="BA300" s="19"/>
      <c r="BB300" s="19"/>
      <c r="BC300" s="19"/>
      <c r="BD300" s="19"/>
      <c r="BE300" s="19"/>
      <c r="BF300" s="19"/>
      <c r="BG300" s="19"/>
      <c r="BH300" s="19"/>
      <c r="BI300" s="19"/>
      <c r="BJ300" s="19"/>
      <c r="BK300" s="19"/>
      <c r="BL300" s="19"/>
      <c r="BM300" s="19"/>
      <c r="BN300" s="19"/>
      <c r="BO300" s="19"/>
      <c r="BP300" s="19"/>
      <c r="BQ300" s="19"/>
      <c r="BR300" s="19"/>
      <c r="BS300" s="19"/>
      <c r="BT300" s="19"/>
      <c r="BU300" s="19"/>
      <c r="BV300" s="19"/>
      <c r="CG300" s="19"/>
      <c r="CH300" s="273"/>
      <c r="CI300" s="19"/>
    </row>
    <row r="301" spans="1:87">
      <c r="A301">
        <v>276</v>
      </c>
      <c r="B301" s="19"/>
      <c r="C301" s="19"/>
      <c r="D301" s="273"/>
      <c r="E301" s="273"/>
      <c r="H301" s="19"/>
      <c r="I301" s="19"/>
      <c r="N301" s="19"/>
      <c r="O301" s="19"/>
      <c r="P301" s="19"/>
      <c r="Q301" s="19"/>
      <c r="R301" s="19"/>
      <c r="S301" s="19"/>
      <c r="T301" s="273"/>
      <c r="U301" s="273"/>
      <c r="V301" s="273"/>
      <c r="W301" s="273"/>
      <c r="X301" s="19"/>
      <c r="Y301" s="19"/>
      <c r="Z301" s="19"/>
      <c r="AA301" s="19"/>
      <c r="AB301" s="19"/>
      <c r="AC301" s="19"/>
      <c r="AD301" s="19"/>
      <c r="AE301" s="19"/>
      <c r="AI301" s="53"/>
      <c r="AJ301" s="53"/>
      <c r="AK301" s="19"/>
      <c r="AL301" s="19"/>
      <c r="AM301" s="19"/>
      <c r="AN301" s="19"/>
      <c r="AO301" s="19"/>
      <c r="AP301" s="19"/>
      <c r="AQ301" s="19"/>
      <c r="AR301" s="45"/>
      <c r="AS301" s="45"/>
      <c r="AT301" s="45"/>
      <c r="AU301" s="45"/>
      <c r="AV301" s="45"/>
      <c r="AW301" s="19"/>
      <c r="AX301" s="19"/>
      <c r="AY301" s="19"/>
      <c r="AZ301" s="19"/>
      <c r="BA301" s="19"/>
      <c r="BB301" s="19"/>
      <c r="BC301" s="19"/>
      <c r="BD301" s="19"/>
      <c r="BE301" s="19"/>
      <c r="BF301" s="19"/>
      <c r="BG301" s="19"/>
      <c r="BH301" s="19"/>
      <c r="BI301" s="19"/>
      <c r="BJ301" s="19"/>
      <c r="BK301" s="19"/>
      <c r="BL301" s="19"/>
      <c r="BM301" s="19"/>
      <c r="BN301" s="19"/>
      <c r="BO301" s="19"/>
      <c r="BP301" s="19"/>
      <c r="BQ301" s="19"/>
      <c r="BR301" s="19"/>
      <c r="BS301" s="19"/>
      <c r="BT301" s="19"/>
      <c r="BU301" s="19"/>
      <c r="BV301" s="19"/>
      <c r="CG301" s="19"/>
      <c r="CH301" s="273"/>
      <c r="CI301" s="19"/>
    </row>
    <row r="302" spans="1:87">
      <c r="A302">
        <v>277</v>
      </c>
      <c r="B302" s="19"/>
      <c r="C302" s="19"/>
      <c r="D302" s="273"/>
      <c r="E302" s="273"/>
      <c r="H302" s="19"/>
      <c r="I302" s="19"/>
      <c r="N302" s="19"/>
      <c r="O302" s="19"/>
      <c r="P302" s="19"/>
      <c r="Q302" s="19"/>
      <c r="R302" s="19"/>
      <c r="S302" s="19"/>
      <c r="T302" s="273"/>
      <c r="U302" s="273"/>
      <c r="V302" s="273"/>
      <c r="W302" s="273"/>
      <c r="X302" s="19"/>
      <c r="Y302" s="19"/>
      <c r="Z302" s="19"/>
      <c r="AA302" s="19"/>
      <c r="AB302" s="19"/>
      <c r="AC302" s="19"/>
      <c r="AD302" s="19"/>
      <c r="AE302" s="19"/>
      <c r="AI302" s="53"/>
      <c r="AJ302" s="53"/>
      <c r="AK302" s="19"/>
      <c r="AL302" s="19"/>
      <c r="AM302" s="19"/>
      <c r="AN302" s="19"/>
      <c r="AO302" s="19"/>
      <c r="AP302" s="19"/>
      <c r="AQ302" s="19"/>
      <c r="AR302" s="45"/>
      <c r="AS302" s="45"/>
      <c r="AT302" s="45"/>
      <c r="AU302" s="45"/>
      <c r="AV302" s="45"/>
      <c r="AW302" s="19"/>
      <c r="AX302" s="19"/>
      <c r="AY302" s="19"/>
      <c r="AZ302" s="19"/>
      <c r="BA302" s="19"/>
      <c r="BB302" s="19"/>
      <c r="BC302" s="19"/>
      <c r="BD302" s="19"/>
      <c r="BE302" s="19"/>
      <c r="BF302" s="19"/>
      <c r="BG302" s="19"/>
      <c r="BH302" s="19"/>
      <c r="BI302" s="19"/>
      <c r="BJ302" s="19"/>
      <c r="BK302" s="19"/>
      <c r="BL302" s="19"/>
      <c r="BM302" s="19"/>
      <c r="BN302" s="19"/>
      <c r="BO302" s="19"/>
      <c r="BP302" s="19"/>
      <c r="BQ302" s="19"/>
      <c r="BR302" s="19"/>
      <c r="BS302" s="19"/>
      <c r="BT302" s="19"/>
      <c r="BU302" s="19"/>
      <c r="BV302" s="19"/>
      <c r="CG302" s="19"/>
      <c r="CH302" s="273"/>
      <c r="CI302" s="19"/>
    </row>
    <row r="303" spans="1:87">
      <c r="A303">
        <v>278</v>
      </c>
      <c r="B303" s="19"/>
      <c r="C303" s="19"/>
      <c r="D303" s="273"/>
      <c r="E303" s="273"/>
      <c r="H303" s="19"/>
      <c r="I303" s="19"/>
      <c r="N303" s="19"/>
      <c r="O303" s="19"/>
      <c r="P303" s="19"/>
      <c r="Q303" s="19"/>
      <c r="R303" s="19"/>
      <c r="S303" s="19"/>
      <c r="T303" s="273"/>
      <c r="U303" s="273"/>
      <c r="V303" s="273"/>
      <c r="W303" s="273"/>
      <c r="X303" s="19"/>
      <c r="Y303" s="19"/>
      <c r="Z303" s="19"/>
      <c r="AA303" s="19"/>
      <c r="AB303" s="19"/>
      <c r="AC303" s="19"/>
      <c r="AD303" s="19"/>
      <c r="AE303" s="19"/>
      <c r="AI303" s="53"/>
      <c r="AJ303" s="53"/>
      <c r="AK303" s="19"/>
      <c r="AL303" s="19"/>
      <c r="AM303" s="19"/>
      <c r="AN303" s="19"/>
      <c r="AO303" s="19"/>
      <c r="AP303" s="19"/>
      <c r="AQ303" s="19"/>
      <c r="AR303" s="45"/>
      <c r="AS303" s="45"/>
      <c r="AT303" s="45"/>
      <c r="AU303" s="45"/>
      <c r="AV303" s="45"/>
      <c r="AW303" s="19"/>
      <c r="AX303" s="19"/>
      <c r="AY303" s="19"/>
      <c r="AZ303" s="19"/>
      <c r="BA303" s="19"/>
      <c r="BB303" s="19"/>
      <c r="BC303" s="19"/>
      <c r="BD303" s="19"/>
      <c r="BE303" s="19"/>
      <c r="BF303" s="19"/>
      <c r="BG303" s="19"/>
      <c r="BH303" s="19"/>
      <c r="BI303" s="19"/>
      <c r="BJ303" s="19"/>
      <c r="BK303" s="19"/>
      <c r="BL303" s="19"/>
      <c r="BM303" s="19"/>
      <c r="BN303" s="19"/>
      <c r="BO303" s="19"/>
      <c r="BP303" s="19"/>
      <c r="BQ303" s="19"/>
      <c r="BR303" s="19"/>
      <c r="BS303" s="19"/>
      <c r="BT303" s="19"/>
      <c r="BU303" s="19"/>
      <c r="BV303" s="19"/>
      <c r="CG303" s="19"/>
      <c r="CH303" s="273"/>
      <c r="CI303" s="19"/>
    </row>
    <row r="304" spans="1:87">
      <c r="A304">
        <v>279</v>
      </c>
      <c r="B304" s="19"/>
      <c r="C304" s="19"/>
      <c r="D304" s="273"/>
      <c r="E304" s="273"/>
      <c r="H304" s="19"/>
      <c r="I304" s="19"/>
      <c r="N304" s="19"/>
      <c r="O304" s="19"/>
      <c r="P304" s="19"/>
      <c r="Q304" s="19"/>
      <c r="R304" s="19"/>
      <c r="S304" s="19"/>
      <c r="T304" s="273"/>
      <c r="U304" s="273"/>
      <c r="V304" s="273"/>
      <c r="W304" s="273"/>
      <c r="X304" s="19"/>
      <c r="Y304" s="19"/>
      <c r="Z304" s="19"/>
      <c r="AA304" s="19"/>
      <c r="AB304" s="19"/>
      <c r="AC304" s="19"/>
      <c r="AD304" s="19"/>
      <c r="AE304" s="19"/>
      <c r="AI304" s="53"/>
      <c r="AJ304" s="53"/>
      <c r="AK304" s="19"/>
      <c r="AL304" s="19"/>
      <c r="AM304" s="19"/>
      <c r="AN304" s="19"/>
      <c r="AO304" s="19"/>
      <c r="AP304" s="19"/>
      <c r="AQ304" s="19"/>
      <c r="AR304" s="45"/>
      <c r="AS304" s="45"/>
      <c r="AT304" s="45"/>
      <c r="AU304" s="45"/>
      <c r="AV304" s="45"/>
      <c r="AW304" s="19"/>
      <c r="AX304" s="19"/>
      <c r="AY304" s="19"/>
      <c r="AZ304" s="19"/>
      <c r="BA304" s="19"/>
      <c r="BB304" s="19"/>
      <c r="BC304" s="19"/>
      <c r="BD304" s="19"/>
      <c r="BE304" s="19"/>
      <c r="BF304" s="19"/>
      <c r="BG304" s="19"/>
      <c r="BH304" s="19"/>
      <c r="BI304" s="19"/>
      <c r="BJ304" s="19"/>
      <c r="BK304" s="19"/>
      <c r="BL304" s="19"/>
      <c r="BM304" s="19"/>
      <c r="BN304" s="19"/>
      <c r="BO304" s="19"/>
      <c r="BP304" s="19"/>
      <c r="BQ304" s="19"/>
      <c r="BR304" s="19"/>
      <c r="BS304" s="19"/>
      <c r="BT304" s="19"/>
      <c r="BU304" s="19"/>
      <c r="BV304" s="19"/>
      <c r="CG304" s="19"/>
      <c r="CH304" s="273"/>
      <c r="CI304" s="19"/>
    </row>
    <row r="305" spans="1:87">
      <c r="A305">
        <v>280</v>
      </c>
      <c r="B305" s="19"/>
      <c r="C305" s="19"/>
      <c r="D305" s="273"/>
      <c r="E305" s="273"/>
      <c r="H305" s="19"/>
      <c r="I305" s="19"/>
      <c r="N305" s="19"/>
      <c r="O305" s="19"/>
      <c r="P305" s="19"/>
      <c r="Q305" s="19"/>
      <c r="R305" s="19"/>
      <c r="S305" s="19"/>
      <c r="T305" s="273"/>
      <c r="U305" s="273"/>
      <c r="V305" s="273"/>
      <c r="W305" s="273"/>
      <c r="X305" s="19"/>
      <c r="Y305" s="19"/>
      <c r="Z305" s="19"/>
      <c r="AA305" s="19"/>
      <c r="AB305" s="19"/>
      <c r="AC305" s="19"/>
      <c r="AD305" s="19"/>
      <c r="AE305" s="19"/>
      <c r="AI305" s="53"/>
      <c r="AJ305" s="53"/>
      <c r="AK305" s="19"/>
      <c r="AL305" s="19"/>
      <c r="AM305" s="19"/>
      <c r="AN305" s="19"/>
      <c r="AO305" s="19"/>
      <c r="AP305" s="19"/>
      <c r="AQ305" s="19"/>
      <c r="AR305" s="45"/>
      <c r="AS305" s="45"/>
      <c r="AT305" s="45"/>
      <c r="AU305" s="45"/>
      <c r="AV305" s="45"/>
      <c r="AW305" s="19"/>
      <c r="AX305" s="19"/>
      <c r="AY305" s="19"/>
      <c r="AZ305" s="19"/>
      <c r="BA305" s="19"/>
      <c r="BB305" s="19"/>
      <c r="BC305" s="19"/>
      <c r="BD305" s="19"/>
      <c r="BE305" s="19"/>
      <c r="BF305" s="19"/>
      <c r="BG305" s="19"/>
      <c r="BH305" s="19"/>
      <c r="BI305" s="19"/>
      <c r="BJ305" s="19"/>
      <c r="BK305" s="19"/>
      <c r="BL305" s="19"/>
      <c r="BM305" s="19"/>
      <c r="BN305" s="19"/>
      <c r="BO305" s="19"/>
      <c r="BP305" s="19"/>
      <c r="BQ305" s="19"/>
      <c r="BR305" s="19"/>
      <c r="BS305" s="19"/>
      <c r="BT305" s="19"/>
      <c r="BU305" s="19"/>
      <c r="BV305" s="19"/>
      <c r="CG305" s="19"/>
      <c r="CH305" s="273"/>
      <c r="CI305" s="19"/>
    </row>
    <row r="306" spans="1:87">
      <c r="A306">
        <v>281</v>
      </c>
      <c r="B306" s="19"/>
      <c r="C306" s="19"/>
      <c r="D306" s="273"/>
      <c r="E306" s="273"/>
      <c r="H306" s="19"/>
      <c r="I306" s="19"/>
      <c r="N306" s="19"/>
      <c r="O306" s="19"/>
      <c r="P306" s="19"/>
      <c r="Q306" s="19"/>
      <c r="R306" s="19"/>
      <c r="S306" s="19"/>
      <c r="T306" s="273"/>
      <c r="U306" s="273"/>
      <c r="V306" s="273"/>
      <c r="W306" s="273"/>
      <c r="X306" s="19"/>
      <c r="Y306" s="19"/>
      <c r="Z306" s="19"/>
      <c r="AA306" s="19"/>
      <c r="AB306" s="19"/>
      <c r="AC306" s="19"/>
      <c r="AD306" s="19"/>
      <c r="AE306" s="19"/>
      <c r="AI306" s="53"/>
      <c r="AJ306" s="53"/>
      <c r="AK306" s="19"/>
      <c r="AL306" s="19"/>
      <c r="AM306" s="19"/>
      <c r="AN306" s="19"/>
      <c r="AO306" s="19"/>
      <c r="AP306" s="19"/>
      <c r="AQ306" s="19"/>
      <c r="AR306" s="45"/>
      <c r="AS306" s="45"/>
      <c r="AT306" s="45"/>
      <c r="AU306" s="45"/>
      <c r="AV306" s="45"/>
      <c r="AW306" s="19"/>
      <c r="AX306" s="19"/>
      <c r="AY306" s="19"/>
      <c r="AZ306" s="19"/>
      <c r="BA306" s="19"/>
      <c r="BB306" s="19"/>
      <c r="BC306" s="19"/>
      <c r="BD306" s="19"/>
      <c r="BE306" s="19"/>
      <c r="BF306" s="19"/>
      <c r="BG306" s="19"/>
      <c r="BH306" s="19"/>
      <c r="BI306" s="19"/>
      <c r="BJ306" s="19"/>
      <c r="BK306" s="19"/>
      <c r="BL306" s="19"/>
      <c r="BM306" s="19"/>
      <c r="BN306" s="19"/>
      <c r="BO306" s="19"/>
      <c r="BP306" s="19"/>
      <c r="BQ306" s="19"/>
      <c r="BR306" s="19"/>
      <c r="BS306" s="19"/>
      <c r="BT306" s="19"/>
      <c r="BU306" s="19"/>
      <c r="BV306" s="19"/>
      <c r="CG306" s="19"/>
      <c r="CH306" s="273"/>
      <c r="CI306" s="19"/>
    </row>
    <row r="307" spans="1:87">
      <c r="A307">
        <v>282</v>
      </c>
      <c r="B307" s="19"/>
      <c r="C307" s="19"/>
      <c r="D307" s="273"/>
      <c r="E307" s="273"/>
      <c r="H307" s="19"/>
      <c r="I307" s="19"/>
      <c r="N307" s="19"/>
      <c r="O307" s="19"/>
      <c r="P307" s="19"/>
      <c r="Q307" s="19"/>
      <c r="R307" s="19"/>
      <c r="S307" s="19"/>
      <c r="T307" s="273"/>
      <c r="U307" s="273"/>
      <c r="V307" s="273"/>
      <c r="W307" s="273"/>
      <c r="X307" s="19"/>
      <c r="Y307" s="19"/>
      <c r="Z307" s="19"/>
      <c r="AA307" s="19"/>
      <c r="AB307" s="19"/>
      <c r="AC307" s="19"/>
      <c r="AD307" s="19"/>
      <c r="AE307" s="19"/>
      <c r="AI307" s="53"/>
      <c r="AJ307" s="53"/>
      <c r="AK307" s="19"/>
      <c r="AL307" s="19"/>
      <c r="AM307" s="19"/>
      <c r="AN307" s="19"/>
      <c r="AO307" s="19"/>
      <c r="AP307" s="19"/>
      <c r="AQ307" s="19"/>
      <c r="AR307" s="45"/>
      <c r="AS307" s="45"/>
      <c r="AT307" s="45"/>
      <c r="AU307" s="45"/>
      <c r="AV307" s="45"/>
      <c r="AW307" s="19"/>
      <c r="AX307" s="19"/>
      <c r="AY307" s="19"/>
      <c r="AZ307" s="19"/>
      <c r="BA307" s="19"/>
      <c r="BB307" s="19"/>
      <c r="BC307" s="19"/>
      <c r="BD307" s="19"/>
      <c r="BE307" s="19"/>
      <c r="BF307" s="19"/>
      <c r="BG307" s="19"/>
      <c r="BH307" s="19"/>
      <c r="BI307" s="19"/>
      <c r="BJ307" s="19"/>
      <c r="BK307" s="19"/>
      <c r="BL307" s="19"/>
      <c r="BM307" s="19"/>
      <c r="BN307" s="19"/>
      <c r="BO307" s="19"/>
      <c r="BP307" s="19"/>
      <c r="BQ307" s="19"/>
      <c r="BR307" s="19"/>
      <c r="BS307" s="19"/>
      <c r="BT307" s="19"/>
      <c r="BU307" s="19"/>
      <c r="BV307" s="19"/>
      <c r="CG307" s="19"/>
      <c r="CH307" s="273"/>
      <c r="CI307" s="19"/>
    </row>
    <row r="308" spans="1:87">
      <c r="A308">
        <v>283</v>
      </c>
      <c r="B308" s="19"/>
      <c r="C308" s="19"/>
      <c r="D308" s="273"/>
      <c r="E308" s="273"/>
      <c r="H308" s="19"/>
      <c r="I308" s="19"/>
      <c r="N308" s="19"/>
      <c r="O308" s="19"/>
      <c r="P308" s="19"/>
      <c r="Q308" s="19"/>
      <c r="R308" s="19"/>
      <c r="S308" s="19"/>
      <c r="T308" s="273"/>
      <c r="U308" s="273"/>
      <c r="V308" s="273"/>
      <c r="W308" s="273"/>
      <c r="X308" s="19"/>
      <c r="Y308" s="19"/>
      <c r="Z308" s="19"/>
      <c r="AA308" s="19"/>
      <c r="AB308" s="19"/>
      <c r="AC308" s="19"/>
      <c r="AD308" s="19"/>
      <c r="AE308" s="19"/>
      <c r="AI308" s="53"/>
      <c r="AJ308" s="53"/>
      <c r="AK308" s="19"/>
      <c r="AL308" s="19"/>
      <c r="AM308" s="19"/>
      <c r="AN308" s="19"/>
      <c r="AO308" s="19"/>
      <c r="AP308" s="19"/>
      <c r="AQ308" s="19"/>
      <c r="AR308" s="45"/>
      <c r="AS308" s="45"/>
      <c r="AT308" s="45"/>
      <c r="AU308" s="45"/>
      <c r="AV308" s="45"/>
      <c r="AW308" s="19"/>
      <c r="AX308" s="19"/>
      <c r="AY308" s="19"/>
      <c r="AZ308" s="19"/>
      <c r="BA308" s="19"/>
      <c r="BB308" s="19"/>
      <c r="BC308" s="19"/>
      <c r="BD308" s="19"/>
      <c r="BE308" s="19"/>
      <c r="BF308" s="19"/>
      <c r="BG308" s="19"/>
      <c r="BH308" s="19"/>
      <c r="BI308" s="19"/>
      <c r="BJ308" s="19"/>
      <c r="BK308" s="19"/>
      <c r="BL308" s="19"/>
      <c r="BM308" s="19"/>
      <c r="BN308" s="19"/>
      <c r="BO308" s="19"/>
      <c r="BP308" s="19"/>
      <c r="BQ308" s="19"/>
      <c r="BR308" s="19"/>
      <c r="BS308" s="19"/>
      <c r="BT308" s="19"/>
      <c r="BU308" s="19"/>
      <c r="BV308" s="19"/>
      <c r="CG308" s="19"/>
      <c r="CH308" s="273"/>
      <c r="CI308" s="19"/>
    </row>
    <row r="309" spans="1:87">
      <c r="A309">
        <v>284</v>
      </c>
      <c r="B309" s="19"/>
      <c r="C309" s="19"/>
      <c r="D309" s="273"/>
      <c r="E309" s="273"/>
      <c r="H309" s="19"/>
      <c r="I309" s="19"/>
      <c r="N309" s="19"/>
      <c r="O309" s="19"/>
      <c r="P309" s="19"/>
      <c r="Q309" s="19"/>
      <c r="R309" s="19"/>
      <c r="S309" s="19"/>
      <c r="T309" s="273"/>
      <c r="U309" s="273"/>
      <c r="V309" s="273"/>
      <c r="W309" s="273"/>
      <c r="X309" s="19"/>
      <c r="Y309" s="19"/>
      <c r="Z309" s="19"/>
      <c r="AA309" s="19"/>
      <c r="AB309" s="19"/>
      <c r="AC309" s="19"/>
      <c r="AD309" s="19"/>
      <c r="AE309" s="19"/>
      <c r="AI309" s="53"/>
      <c r="AJ309" s="53"/>
      <c r="AK309" s="19"/>
      <c r="AL309" s="19"/>
      <c r="AM309" s="19"/>
      <c r="AN309" s="19"/>
      <c r="AO309" s="19"/>
      <c r="AP309" s="19"/>
      <c r="AQ309" s="19"/>
      <c r="AR309" s="45"/>
      <c r="AS309" s="45"/>
      <c r="AT309" s="45"/>
      <c r="AU309" s="45"/>
      <c r="AV309" s="45"/>
      <c r="AW309" s="19"/>
      <c r="AX309" s="19"/>
      <c r="AY309" s="19"/>
      <c r="AZ309" s="19"/>
      <c r="BA309" s="19"/>
      <c r="BB309" s="19"/>
      <c r="BC309" s="19"/>
      <c r="BD309" s="19"/>
      <c r="BE309" s="19"/>
      <c r="BF309" s="19"/>
      <c r="BG309" s="19"/>
      <c r="BH309" s="19"/>
      <c r="BI309" s="19"/>
      <c r="BJ309" s="19"/>
      <c r="BK309" s="19"/>
      <c r="BL309" s="19"/>
      <c r="BM309" s="19"/>
      <c r="BN309" s="19"/>
      <c r="BO309" s="19"/>
      <c r="BP309" s="19"/>
      <c r="BQ309" s="19"/>
      <c r="BR309" s="19"/>
      <c r="BS309" s="19"/>
      <c r="BT309" s="19"/>
      <c r="BU309" s="19"/>
      <c r="BV309" s="19"/>
      <c r="CG309" s="19"/>
      <c r="CH309" s="273"/>
      <c r="CI309" s="19"/>
    </row>
    <row r="310" spans="1:87">
      <c r="A310">
        <v>285</v>
      </c>
      <c r="B310" s="19"/>
      <c r="C310" s="19"/>
      <c r="D310" s="273"/>
      <c r="E310" s="273"/>
      <c r="H310" s="19"/>
      <c r="I310" s="19"/>
      <c r="N310" s="19"/>
      <c r="O310" s="19"/>
      <c r="P310" s="19"/>
      <c r="Q310" s="19"/>
      <c r="R310" s="19"/>
      <c r="S310" s="19"/>
      <c r="T310" s="273"/>
      <c r="U310" s="273"/>
      <c r="V310" s="273"/>
      <c r="W310" s="273"/>
      <c r="X310" s="19"/>
      <c r="Y310" s="19"/>
      <c r="Z310" s="19"/>
      <c r="AA310" s="19"/>
      <c r="AB310" s="19"/>
      <c r="AC310" s="19"/>
      <c r="AD310" s="19"/>
      <c r="AE310" s="19"/>
      <c r="AI310" s="53"/>
      <c r="AJ310" s="53"/>
      <c r="AK310" s="19"/>
      <c r="AL310" s="19"/>
      <c r="AM310" s="19"/>
      <c r="AN310" s="19"/>
      <c r="AO310" s="19"/>
      <c r="AP310" s="19"/>
      <c r="AQ310" s="19"/>
      <c r="AR310" s="45"/>
      <c r="AS310" s="45"/>
      <c r="AT310" s="45"/>
      <c r="AU310" s="45"/>
      <c r="AV310" s="45"/>
      <c r="AW310" s="19"/>
      <c r="AX310" s="19"/>
      <c r="AY310" s="19"/>
      <c r="AZ310" s="19"/>
      <c r="BA310" s="19"/>
      <c r="BB310" s="19"/>
      <c r="BC310" s="19"/>
      <c r="BD310" s="19"/>
      <c r="BE310" s="19"/>
      <c r="BF310" s="19"/>
      <c r="BG310" s="19"/>
      <c r="BH310" s="19"/>
      <c r="BI310" s="19"/>
      <c r="BJ310" s="19"/>
      <c r="BK310" s="19"/>
      <c r="BL310" s="19"/>
      <c r="BM310" s="19"/>
      <c r="BN310" s="19"/>
      <c r="BO310" s="19"/>
      <c r="BP310" s="19"/>
      <c r="BQ310" s="19"/>
      <c r="BR310" s="19"/>
      <c r="BS310" s="19"/>
      <c r="BT310" s="19"/>
      <c r="BU310" s="19"/>
      <c r="BV310" s="19"/>
      <c r="CG310" s="19"/>
      <c r="CH310" s="273"/>
      <c r="CI310" s="19"/>
    </row>
    <row r="311" spans="1:87">
      <c r="A311">
        <v>286</v>
      </c>
      <c r="B311" s="19"/>
      <c r="C311" s="19"/>
      <c r="D311" s="273"/>
      <c r="E311" s="273"/>
      <c r="H311" s="19"/>
      <c r="I311" s="19"/>
      <c r="N311" s="19"/>
      <c r="O311" s="19"/>
      <c r="P311" s="19"/>
      <c r="Q311" s="19"/>
      <c r="R311" s="19"/>
      <c r="S311" s="19"/>
      <c r="T311" s="273"/>
      <c r="U311" s="273"/>
      <c r="V311" s="273"/>
      <c r="W311" s="273"/>
      <c r="X311" s="19"/>
      <c r="Y311" s="19"/>
      <c r="Z311" s="19"/>
      <c r="AA311" s="19"/>
      <c r="AB311" s="19"/>
      <c r="AC311" s="19"/>
      <c r="AD311" s="19"/>
      <c r="AE311" s="19"/>
      <c r="AI311" s="53"/>
      <c r="AJ311" s="53"/>
      <c r="AK311" s="19"/>
      <c r="AL311" s="19"/>
      <c r="AM311" s="19"/>
      <c r="AN311" s="19"/>
      <c r="AO311" s="19"/>
      <c r="AP311" s="19"/>
      <c r="AQ311" s="19"/>
      <c r="AR311" s="45"/>
      <c r="AS311" s="45"/>
      <c r="AT311" s="45"/>
      <c r="AU311" s="45"/>
      <c r="AV311" s="45"/>
      <c r="AW311" s="19"/>
      <c r="AX311" s="19"/>
      <c r="AY311" s="19"/>
      <c r="AZ311" s="19"/>
      <c r="BA311" s="19"/>
      <c r="BB311" s="19"/>
      <c r="BC311" s="19"/>
      <c r="BD311" s="19"/>
      <c r="BE311" s="19"/>
      <c r="BF311" s="19"/>
      <c r="BG311" s="19"/>
      <c r="BH311" s="19"/>
      <c r="BI311" s="19"/>
      <c r="BJ311" s="19"/>
      <c r="BK311" s="19"/>
      <c r="BL311" s="19"/>
      <c r="BM311" s="19"/>
      <c r="BN311" s="19"/>
      <c r="BO311" s="19"/>
      <c r="BP311" s="19"/>
      <c r="BQ311" s="19"/>
      <c r="BR311" s="19"/>
      <c r="BS311" s="19"/>
      <c r="BT311" s="19"/>
      <c r="BU311" s="19"/>
      <c r="BV311" s="19"/>
      <c r="CG311" s="19"/>
      <c r="CH311" s="273"/>
      <c r="CI311" s="19"/>
    </row>
    <row r="312" spans="1:87">
      <c r="A312">
        <v>287</v>
      </c>
      <c r="B312" s="19"/>
      <c r="C312" s="19"/>
      <c r="D312" s="273"/>
      <c r="E312" s="273"/>
      <c r="H312" s="19"/>
      <c r="I312" s="19"/>
      <c r="N312" s="19"/>
      <c r="O312" s="19"/>
      <c r="P312" s="19"/>
      <c r="Q312" s="19"/>
      <c r="R312" s="19"/>
      <c r="S312" s="19"/>
      <c r="T312" s="273"/>
      <c r="U312" s="273"/>
      <c r="V312" s="273"/>
      <c r="W312" s="273"/>
      <c r="X312" s="19"/>
      <c r="Y312" s="19"/>
      <c r="Z312" s="19"/>
      <c r="AA312" s="19"/>
      <c r="AB312" s="19"/>
      <c r="AC312" s="19"/>
      <c r="AD312" s="19"/>
      <c r="AE312" s="19"/>
      <c r="AI312" s="53"/>
      <c r="AJ312" s="53"/>
      <c r="AK312" s="19"/>
      <c r="AL312" s="19"/>
      <c r="AM312" s="19"/>
      <c r="AN312" s="19"/>
      <c r="AO312" s="19"/>
      <c r="AP312" s="19"/>
      <c r="AQ312" s="19"/>
      <c r="AR312" s="45"/>
      <c r="AS312" s="45"/>
      <c r="AT312" s="45"/>
      <c r="AU312" s="45"/>
      <c r="AV312" s="45"/>
      <c r="AW312" s="19"/>
      <c r="AX312" s="19"/>
      <c r="AY312" s="19"/>
      <c r="AZ312" s="19"/>
      <c r="BA312" s="19"/>
      <c r="BB312" s="19"/>
      <c r="BC312" s="19"/>
      <c r="BD312" s="19"/>
      <c r="BE312" s="19"/>
      <c r="BF312" s="19"/>
      <c r="BG312" s="19"/>
      <c r="BH312" s="19"/>
      <c r="BI312" s="19"/>
      <c r="BJ312" s="19"/>
      <c r="BK312" s="19"/>
      <c r="BL312" s="19"/>
      <c r="BM312" s="19"/>
      <c r="BN312" s="19"/>
      <c r="BO312" s="19"/>
      <c r="BP312" s="19"/>
      <c r="BQ312" s="19"/>
      <c r="BR312" s="19"/>
      <c r="BS312" s="19"/>
      <c r="BT312" s="19"/>
      <c r="BU312" s="19"/>
      <c r="BV312" s="19"/>
      <c r="CG312" s="19"/>
      <c r="CH312" s="273"/>
      <c r="CI312" s="19"/>
    </row>
    <row r="313" spans="1:87">
      <c r="A313">
        <v>288</v>
      </c>
      <c r="B313" s="19"/>
      <c r="C313" s="19"/>
      <c r="D313" s="273"/>
      <c r="E313" s="273"/>
      <c r="H313" s="19"/>
      <c r="I313" s="19"/>
      <c r="N313" s="19"/>
      <c r="O313" s="19"/>
      <c r="P313" s="19"/>
      <c r="Q313" s="19"/>
      <c r="R313" s="19"/>
      <c r="S313" s="19"/>
      <c r="T313" s="273"/>
      <c r="U313" s="273"/>
      <c r="V313" s="273"/>
      <c r="W313" s="273"/>
      <c r="X313" s="19"/>
      <c r="Y313" s="19"/>
      <c r="Z313" s="19"/>
      <c r="AA313" s="19"/>
      <c r="AB313" s="19"/>
      <c r="AC313" s="19"/>
      <c r="AD313" s="19"/>
      <c r="AE313" s="19"/>
      <c r="AI313" s="53"/>
      <c r="AJ313" s="53"/>
      <c r="AK313" s="19"/>
      <c r="AL313" s="19"/>
      <c r="AM313" s="19"/>
      <c r="AN313" s="19"/>
      <c r="AO313" s="19"/>
      <c r="AP313" s="19"/>
      <c r="AQ313" s="19"/>
      <c r="AR313" s="45"/>
      <c r="AS313" s="45"/>
      <c r="AT313" s="45"/>
      <c r="AU313" s="45"/>
      <c r="AV313" s="45"/>
      <c r="AW313" s="19"/>
      <c r="AX313" s="19"/>
      <c r="AY313" s="19"/>
      <c r="AZ313" s="19"/>
      <c r="BA313" s="19"/>
      <c r="BB313" s="19"/>
      <c r="BC313" s="19"/>
      <c r="BD313" s="19"/>
      <c r="BE313" s="19"/>
      <c r="BF313" s="19"/>
      <c r="BG313" s="19"/>
      <c r="BH313" s="19"/>
      <c r="BI313" s="19"/>
      <c r="BJ313" s="19"/>
      <c r="BK313" s="19"/>
      <c r="BL313" s="19"/>
      <c r="BM313" s="19"/>
      <c r="BN313" s="19"/>
      <c r="BO313" s="19"/>
      <c r="BP313" s="19"/>
      <c r="BQ313" s="19"/>
      <c r="BR313" s="19"/>
      <c r="BS313" s="19"/>
      <c r="BT313" s="19"/>
      <c r="BU313" s="19"/>
      <c r="BV313" s="19"/>
      <c r="CG313" s="19"/>
      <c r="CH313" s="273"/>
      <c r="CI313" s="19"/>
    </row>
    <row r="314" spans="1:87">
      <c r="A314">
        <v>289</v>
      </c>
      <c r="B314" s="19"/>
      <c r="C314" s="19"/>
      <c r="D314" s="273"/>
      <c r="E314" s="273"/>
      <c r="H314" s="19"/>
      <c r="I314" s="19"/>
      <c r="N314" s="19"/>
      <c r="O314" s="19"/>
      <c r="P314" s="19"/>
      <c r="Q314" s="19"/>
      <c r="R314" s="19"/>
      <c r="S314" s="19"/>
      <c r="T314" s="273"/>
      <c r="U314" s="273"/>
      <c r="V314" s="273"/>
      <c r="W314" s="273"/>
      <c r="X314" s="19"/>
      <c r="Y314" s="19"/>
      <c r="Z314" s="19"/>
      <c r="AA314" s="19"/>
      <c r="AB314" s="19"/>
      <c r="AC314" s="19"/>
      <c r="AD314" s="19"/>
      <c r="AE314" s="19"/>
      <c r="AI314" s="53"/>
      <c r="AJ314" s="53"/>
      <c r="AK314" s="19"/>
      <c r="AL314" s="19"/>
      <c r="AM314" s="19"/>
      <c r="AN314" s="19"/>
      <c r="AO314" s="19"/>
      <c r="AP314" s="19"/>
      <c r="AQ314" s="19"/>
      <c r="AR314" s="45"/>
      <c r="AS314" s="45"/>
      <c r="AT314" s="45"/>
      <c r="AU314" s="45"/>
      <c r="AV314" s="45"/>
      <c r="AW314" s="19"/>
      <c r="AX314" s="19"/>
      <c r="AY314" s="19"/>
      <c r="AZ314" s="19"/>
      <c r="BA314" s="19"/>
      <c r="BB314" s="19"/>
      <c r="BC314" s="19"/>
      <c r="BD314" s="19"/>
      <c r="BE314" s="19"/>
      <c r="BF314" s="19"/>
      <c r="BG314" s="19"/>
      <c r="BH314" s="19"/>
      <c r="BI314" s="19"/>
      <c r="BJ314" s="19"/>
      <c r="BK314" s="19"/>
      <c r="BL314" s="19"/>
      <c r="BM314" s="19"/>
      <c r="BN314" s="19"/>
      <c r="BO314" s="19"/>
      <c r="BP314" s="19"/>
      <c r="BQ314" s="19"/>
      <c r="BR314" s="19"/>
      <c r="BS314" s="19"/>
      <c r="BT314" s="19"/>
      <c r="BU314" s="19"/>
      <c r="BV314" s="19"/>
      <c r="CG314" s="19"/>
      <c r="CH314" s="273"/>
      <c r="CI314" s="19"/>
    </row>
    <row r="315" spans="1:87">
      <c r="A315">
        <v>290</v>
      </c>
      <c r="B315" s="19"/>
      <c r="C315" s="19"/>
      <c r="D315" s="273"/>
      <c r="E315" s="273"/>
      <c r="H315" s="19"/>
      <c r="I315" s="19"/>
      <c r="N315" s="19"/>
      <c r="O315" s="19"/>
      <c r="P315" s="19"/>
      <c r="Q315" s="19"/>
      <c r="R315" s="19"/>
      <c r="S315" s="19"/>
      <c r="T315" s="273"/>
      <c r="U315" s="273"/>
      <c r="V315" s="273"/>
      <c r="W315" s="273"/>
      <c r="X315" s="19"/>
      <c r="Y315" s="19"/>
      <c r="Z315" s="19"/>
      <c r="AA315" s="19"/>
      <c r="AB315" s="19"/>
      <c r="AC315" s="19"/>
      <c r="AD315" s="19"/>
      <c r="AE315" s="19"/>
      <c r="AI315" s="53"/>
      <c r="AJ315" s="53"/>
      <c r="AK315" s="19"/>
      <c r="AL315" s="19"/>
      <c r="AM315" s="19"/>
      <c r="AN315" s="19"/>
      <c r="AO315" s="19"/>
      <c r="AP315" s="19"/>
      <c r="AQ315" s="19"/>
      <c r="AR315" s="45"/>
      <c r="AS315" s="45"/>
      <c r="AT315" s="45"/>
      <c r="AU315" s="45"/>
      <c r="AV315" s="45"/>
      <c r="AW315" s="19"/>
      <c r="AX315" s="19"/>
      <c r="AY315" s="19"/>
      <c r="AZ315" s="19"/>
      <c r="BA315" s="19"/>
      <c r="BB315" s="19"/>
      <c r="BC315" s="19"/>
      <c r="BD315" s="19"/>
      <c r="BE315" s="19"/>
      <c r="BF315" s="19"/>
      <c r="BG315" s="19"/>
      <c r="BH315" s="19"/>
      <c r="BI315" s="19"/>
      <c r="BJ315" s="19"/>
      <c r="BK315" s="19"/>
      <c r="BL315" s="19"/>
      <c r="BM315" s="19"/>
      <c r="BN315" s="19"/>
      <c r="BO315" s="19"/>
      <c r="BP315" s="19"/>
      <c r="BQ315" s="19"/>
      <c r="BR315" s="19"/>
      <c r="BS315" s="19"/>
      <c r="BT315" s="19"/>
      <c r="BU315" s="19"/>
      <c r="BV315" s="19"/>
      <c r="CG315" s="19"/>
      <c r="CH315" s="273"/>
      <c r="CI315" s="19"/>
    </row>
    <row r="316" spans="1:87">
      <c r="A316">
        <v>291</v>
      </c>
      <c r="B316" s="19"/>
      <c r="C316" s="19"/>
      <c r="D316" s="273"/>
      <c r="E316" s="273"/>
      <c r="H316" s="19"/>
      <c r="I316" s="19"/>
      <c r="N316" s="19"/>
      <c r="O316" s="19"/>
      <c r="P316" s="19"/>
      <c r="Q316" s="19"/>
      <c r="R316" s="19"/>
      <c r="S316" s="19"/>
      <c r="T316" s="273"/>
      <c r="U316" s="273"/>
      <c r="V316" s="273"/>
      <c r="W316" s="273"/>
      <c r="X316" s="19"/>
      <c r="Y316" s="19"/>
      <c r="Z316" s="19"/>
      <c r="AA316" s="19"/>
      <c r="AB316" s="19"/>
      <c r="AC316" s="19"/>
      <c r="AD316" s="19"/>
      <c r="AE316" s="19"/>
      <c r="AI316" s="53"/>
      <c r="AJ316" s="53"/>
      <c r="AK316" s="19"/>
      <c r="AL316" s="19"/>
      <c r="AM316" s="19"/>
      <c r="AN316" s="19"/>
      <c r="AO316" s="19"/>
      <c r="AP316" s="19"/>
      <c r="AQ316" s="19"/>
      <c r="AR316" s="45"/>
      <c r="AS316" s="45"/>
      <c r="AT316" s="45"/>
      <c r="AU316" s="45"/>
      <c r="AV316" s="45"/>
      <c r="AW316" s="19"/>
      <c r="AX316" s="19"/>
      <c r="AY316" s="19"/>
      <c r="AZ316" s="19"/>
      <c r="BA316" s="19"/>
      <c r="BB316" s="19"/>
      <c r="BC316" s="19"/>
      <c r="BD316" s="19"/>
      <c r="BE316" s="19"/>
      <c r="BF316" s="19"/>
      <c r="BG316" s="19"/>
      <c r="BH316" s="19"/>
      <c r="BI316" s="19"/>
      <c r="BJ316" s="19"/>
      <c r="BK316" s="19"/>
      <c r="BL316" s="19"/>
      <c r="BM316" s="19"/>
      <c r="BN316" s="19"/>
      <c r="BO316" s="19"/>
      <c r="BP316" s="19"/>
      <c r="BQ316" s="19"/>
      <c r="BR316" s="19"/>
      <c r="BS316" s="19"/>
      <c r="BT316" s="19"/>
      <c r="BU316" s="19"/>
      <c r="BV316" s="19"/>
      <c r="CG316" s="19"/>
      <c r="CH316" s="273"/>
      <c r="CI316" s="19"/>
    </row>
    <row r="317" spans="1:87">
      <c r="A317">
        <v>292</v>
      </c>
      <c r="B317" s="19"/>
      <c r="C317" s="19"/>
      <c r="D317" s="273"/>
      <c r="E317" s="273"/>
      <c r="H317" s="19"/>
      <c r="I317" s="19"/>
      <c r="N317" s="19"/>
      <c r="O317" s="19"/>
      <c r="P317" s="19"/>
      <c r="Q317" s="19"/>
      <c r="R317" s="19"/>
      <c r="S317" s="19"/>
      <c r="T317" s="273"/>
      <c r="U317" s="273"/>
      <c r="V317" s="273"/>
      <c r="W317" s="273"/>
      <c r="X317" s="19"/>
      <c r="Y317" s="19"/>
      <c r="Z317" s="19"/>
      <c r="AA317" s="19"/>
      <c r="AB317" s="19"/>
      <c r="AC317" s="19"/>
      <c r="AD317" s="19"/>
      <c r="AE317" s="19"/>
      <c r="AI317" s="53"/>
      <c r="AJ317" s="53"/>
      <c r="AK317" s="19"/>
      <c r="AL317" s="19"/>
      <c r="AM317" s="19"/>
      <c r="AN317" s="19"/>
      <c r="AO317" s="19"/>
      <c r="AP317" s="19"/>
      <c r="AQ317" s="19"/>
      <c r="AR317" s="45"/>
      <c r="AS317" s="45"/>
      <c r="AT317" s="45"/>
      <c r="AU317" s="45"/>
      <c r="AV317" s="45"/>
      <c r="AW317" s="19"/>
      <c r="AX317" s="19"/>
      <c r="AY317" s="19"/>
      <c r="AZ317" s="19"/>
      <c r="BA317" s="19"/>
      <c r="BB317" s="19"/>
      <c r="BC317" s="19"/>
      <c r="BD317" s="19"/>
      <c r="BE317" s="19"/>
      <c r="BF317" s="19"/>
      <c r="BG317" s="19"/>
      <c r="BH317" s="19"/>
      <c r="BI317" s="19"/>
      <c r="BJ317" s="19"/>
      <c r="BK317" s="19"/>
      <c r="BL317" s="19"/>
      <c r="BM317" s="19"/>
      <c r="BN317" s="19"/>
      <c r="BO317" s="19"/>
      <c r="BP317" s="19"/>
      <c r="BQ317" s="19"/>
      <c r="BR317" s="19"/>
      <c r="BS317" s="19"/>
      <c r="BT317" s="19"/>
      <c r="BU317" s="19"/>
      <c r="BV317" s="19"/>
      <c r="CG317" s="19"/>
      <c r="CH317" s="273"/>
      <c r="CI317" s="19"/>
    </row>
    <row r="318" spans="1:87">
      <c r="A318">
        <v>293</v>
      </c>
      <c r="B318" s="19"/>
      <c r="C318" s="19"/>
      <c r="D318" s="273"/>
      <c r="E318" s="273"/>
      <c r="H318" s="19"/>
      <c r="I318" s="19"/>
      <c r="N318" s="19"/>
      <c r="O318" s="19"/>
      <c r="P318" s="19"/>
      <c r="Q318" s="19"/>
      <c r="R318" s="19"/>
      <c r="S318" s="19"/>
      <c r="T318" s="273"/>
      <c r="U318" s="273"/>
      <c r="V318" s="273"/>
      <c r="W318" s="273"/>
      <c r="X318" s="19"/>
      <c r="Y318" s="19"/>
      <c r="Z318" s="19"/>
      <c r="AA318" s="19"/>
      <c r="AB318" s="19"/>
      <c r="AC318" s="19"/>
      <c r="AD318" s="19"/>
      <c r="AE318" s="19"/>
      <c r="AI318" s="53"/>
      <c r="AJ318" s="53"/>
      <c r="AK318" s="19"/>
      <c r="AL318" s="19"/>
      <c r="AM318" s="19"/>
      <c r="AN318" s="19"/>
      <c r="AO318" s="19"/>
      <c r="AP318" s="19"/>
      <c r="AQ318" s="19"/>
      <c r="AR318" s="45"/>
      <c r="AS318" s="45"/>
      <c r="AT318" s="45"/>
      <c r="AU318" s="45"/>
      <c r="AV318" s="45"/>
      <c r="AW318" s="19"/>
      <c r="AX318" s="19"/>
      <c r="AY318" s="19"/>
      <c r="AZ318" s="19"/>
      <c r="BA318" s="19"/>
      <c r="BB318" s="19"/>
      <c r="BC318" s="19"/>
      <c r="BD318" s="19"/>
      <c r="BE318" s="19"/>
      <c r="BF318" s="19"/>
      <c r="BG318" s="19"/>
      <c r="BH318" s="19"/>
      <c r="BI318" s="19"/>
      <c r="BJ318" s="19"/>
      <c r="BK318" s="19"/>
      <c r="BL318" s="19"/>
      <c r="BM318" s="19"/>
      <c r="BN318" s="19"/>
      <c r="BO318" s="19"/>
      <c r="BP318" s="19"/>
      <c r="BQ318" s="19"/>
      <c r="BR318" s="19"/>
      <c r="BS318" s="19"/>
      <c r="BT318" s="19"/>
      <c r="BU318" s="19"/>
      <c r="BV318" s="19"/>
      <c r="CG318" s="19"/>
      <c r="CH318" s="273"/>
      <c r="CI318" s="19"/>
    </row>
    <row r="319" spans="1:87">
      <c r="A319">
        <v>294</v>
      </c>
      <c r="B319" s="19"/>
      <c r="C319" s="19"/>
      <c r="D319" s="273"/>
      <c r="E319" s="273"/>
      <c r="H319" s="19"/>
      <c r="I319" s="19"/>
      <c r="N319" s="19"/>
      <c r="O319" s="19"/>
      <c r="P319" s="19"/>
      <c r="Q319" s="19"/>
      <c r="R319" s="19"/>
      <c r="S319" s="19"/>
      <c r="T319" s="273"/>
      <c r="U319" s="273"/>
      <c r="V319" s="273"/>
      <c r="W319" s="273"/>
      <c r="X319" s="19"/>
      <c r="Y319" s="19"/>
      <c r="Z319" s="19"/>
      <c r="AA319" s="19"/>
      <c r="AB319" s="19"/>
      <c r="AC319" s="19"/>
      <c r="AD319" s="19"/>
      <c r="AE319" s="19"/>
      <c r="AI319" s="53"/>
      <c r="AJ319" s="53"/>
      <c r="AK319" s="19"/>
      <c r="AL319" s="19"/>
      <c r="AM319" s="19"/>
      <c r="AN319" s="19"/>
      <c r="AO319" s="19"/>
      <c r="AP319" s="19"/>
      <c r="AQ319" s="19"/>
      <c r="AR319" s="45"/>
      <c r="AS319" s="45"/>
      <c r="AT319" s="45"/>
      <c r="AU319" s="45"/>
      <c r="AV319" s="45"/>
      <c r="AW319" s="19"/>
      <c r="AX319" s="19"/>
      <c r="AY319" s="19"/>
      <c r="AZ319" s="19"/>
      <c r="BA319" s="19"/>
      <c r="BB319" s="19"/>
      <c r="BC319" s="19"/>
      <c r="BD319" s="19"/>
      <c r="BE319" s="19"/>
      <c r="BF319" s="19"/>
      <c r="BG319" s="19"/>
      <c r="BH319" s="19"/>
      <c r="BI319" s="19"/>
      <c r="BJ319" s="19"/>
      <c r="BK319" s="19"/>
      <c r="BL319" s="19"/>
      <c r="BM319" s="19"/>
      <c r="BN319" s="19"/>
      <c r="BO319" s="19"/>
      <c r="BP319" s="19"/>
      <c r="BQ319" s="19"/>
      <c r="BR319" s="19"/>
      <c r="BS319" s="19"/>
      <c r="BT319" s="19"/>
      <c r="BU319" s="19"/>
      <c r="BV319" s="19"/>
      <c r="CG319" s="19"/>
      <c r="CH319" s="273"/>
      <c r="CI319" s="19"/>
    </row>
    <row r="320" spans="1:87">
      <c r="A320">
        <v>295</v>
      </c>
      <c r="B320" s="19"/>
      <c r="C320" s="19"/>
      <c r="D320" s="273"/>
      <c r="E320" s="273"/>
      <c r="H320" s="19"/>
      <c r="I320" s="19"/>
      <c r="N320" s="19"/>
      <c r="O320" s="19"/>
      <c r="P320" s="19"/>
      <c r="Q320" s="19"/>
      <c r="R320" s="19"/>
      <c r="S320" s="19"/>
      <c r="T320" s="273"/>
      <c r="U320" s="273"/>
      <c r="V320" s="273"/>
      <c r="W320" s="273"/>
      <c r="X320" s="19"/>
      <c r="Y320" s="19"/>
      <c r="Z320" s="19"/>
      <c r="AA320" s="19"/>
      <c r="AB320" s="19"/>
      <c r="AC320" s="19"/>
      <c r="AD320" s="19"/>
      <c r="AE320" s="19"/>
      <c r="AI320" s="53"/>
      <c r="AJ320" s="53"/>
      <c r="AK320" s="19"/>
      <c r="AL320" s="19"/>
      <c r="AM320" s="19"/>
      <c r="AN320" s="19"/>
      <c r="AO320" s="19"/>
      <c r="AP320" s="19"/>
      <c r="AQ320" s="19"/>
      <c r="AR320" s="45"/>
      <c r="AS320" s="45"/>
      <c r="AT320" s="45"/>
      <c r="AU320" s="45"/>
      <c r="AV320" s="45"/>
      <c r="AW320" s="19"/>
      <c r="AX320" s="19"/>
      <c r="AY320" s="19"/>
      <c r="AZ320" s="19"/>
      <c r="BA320" s="19"/>
      <c r="BB320" s="19"/>
      <c r="BC320" s="19"/>
      <c r="BD320" s="19"/>
      <c r="BE320" s="19"/>
      <c r="BF320" s="19"/>
      <c r="BG320" s="19"/>
      <c r="BH320" s="19"/>
      <c r="BI320" s="19"/>
      <c r="BJ320" s="19"/>
      <c r="BK320" s="19"/>
      <c r="BL320" s="19"/>
      <c r="BM320" s="19"/>
      <c r="BN320" s="19"/>
      <c r="BO320" s="19"/>
      <c r="BP320" s="19"/>
      <c r="BQ320" s="19"/>
      <c r="BR320" s="19"/>
      <c r="BS320" s="19"/>
      <c r="BT320" s="19"/>
      <c r="BU320" s="19"/>
      <c r="BV320" s="19"/>
      <c r="CG320" s="19"/>
      <c r="CH320" s="273"/>
      <c r="CI320" s="19"/>
    </row>
    <row r="321" spans="1:87">
      <c r="A321">
        <v>296</v>
      </c>
      <c r="B321" s="19"/>
      <c r="C321" s="19"/>
      <c r="D321" s="273"/>
      <c r="E321" s="273"/>
      <c r="H321" s="19"/>
      <c r="I321" s="19"/>
      <c r="N321" s="19"/>
      <c r="O321" s="19"/>
      <c r="P321" s="19"/>
      <c r="Q321" s="19"/>
      <c r="R321" s="19"/>
      <c r="S321" s="19"/>
      <c r="T321" s="273"/>
      <c r="U321" s="273"/>
      <c r="V321" s="273"/>
      <c r="W321" s="273"/>
      <c r="X321" s="19"/>
      <c r="Y321" s="19"/>
      <c r="Z321" s="19"/>
      <c r="AA321" s="19"/>
      <c r="AB321" s="19"/>
      <c r="AC321" s="19"/>
      <c r="AD321" s="19"/>
      <c r="AE321" s="19"/>
      <c r="AI321" s="53"/>
      <c r="AJ321" s="53"/>
      <c r="AK321" s="19"/>
      <c r="AL321" s="19"/>
      <c r="AM321" s="19"/>
      <c r="AN321" s="19"/>
      <c r="AO321" s="19"/>
      <c r="AP321" s="19"/>
      <c r="AQ321" s="19"/>
      <c r="AR321" s="45"/>
      <c r="AS321" s="45"/>
      <c r="AT321" s="45"/>
      <c r="AU321" s="45"/>
      <c r="AV321" s="45"/>
      <c r="AW321" s="19"/>
      <c r="AX321" s="19"/>
      <c r="AY321" s="19"/>
      <c r="AZ321" s="19"/>
      <c r="BA321" s="19"/>
      <c r="BB321" s="19"/>
      <c r="BC321" s="19"/>
      <c r="BD321" s="19"/>
      <c r="BE321" s="19"/>
      <c r="BF321" s="19"/>
      <c r="BG321" s="19"/>
      <c r="BH321" s="19"/>
      <c r="BI321" s="19"/>
      <c r="BJ321" s="19"/>
      <c r="BK321" s="19"/>
      <c r="BL321" s="19"/>
      <c r="BM321" s="19"/>
      <c r="BN321" s="19"/>
      <c r="BO321" s="19"/>
      <c r="BP321" s="19"/>
      <c r="BQ321" s="19"/>
      <c r="BR321" s="19"/>
      <c r="BS321" s="19"/>
      <c r="BT321" s="19"/>
      <c r="BU321" s="19"/>
      <c r="BV321" s="19"/>
      <c r="CG321" s="19"/>
      <c r="CH321" s="273"/>
      <c r="CI321" s="19"/>
    </row>
    <row r="322" spans="1:87">
      <c r="A322">
        <v>297</v>
      </c>
      <c r="B322" s="19"/>
      <c r="C322" s="19"/>
      <c r="D322" s="273"/>
      <c r="E322" s="273"/>
      <c r="H322" s="19"/>
      <c r="I322" s="19"/>
      <c r="N322" s="19"/>
      <c r="O322" s="19"/>
      <c r="P322" s="19"/>
      <c r="Q322" s="19"/>
      <c r="R322" s="19"/>
      <c r="S322" s="19"/>
      <c r="T322" s="273"/>
      <c r="U322" s="273"/>
      <c r="V322" s="273"/>
      <c r="W322" s="273"/>
      <c r="X322" s="19"/>
      <c r="Y322" s="19"/>
      <c r="Z322" s="19"/>
      <c r="AA322" s="19"/>
      <c r="AB322" s="19"/>
      <c r="AC322" s="19"/>
      <c r="AD322" s="19"/>
      <c r="AE322" s="19"/>
      <c r="AI322" s="53"/>
      <c r="AJ322" s="53"/>
      <c r="AK322" s="19"/>
      <c r="AL322" s="19"/>
      <c r="AM322" s="19"/>
      <c r="AN322" s="19"/>
      <c r="AO322" s="19"/>
      <c r="AP322" s="19"/>
      <c r="AQ322" s="19"/>
      <c r="AR322" s="45"/>
      <c r="AS322" s="45"/>
      <c r="AT322" s="45"/>
      <c r="AU322" s="45"/>
      <c r="AV322" s="45"/>
      <c r="AW322" s="19"/>
      <c r="AX322" s="19"/>
      <c r="AY322" s="19"/>
      <c r="AZ322" s="19"/>
      <c r="BA322" s="19"/>
      <c r="BB322" s="19"/>
      <c r="BC322" s="19"/>
      <c r="BD322" s="19"/>
      <c r="BE322" s="19"/>
      <c r="BF322" s="19"/>
      <c r="BG322" s="19"/>
      <c r="BH322" s="19"/>
      <c r="BI322" s="19"/>
      <c r="BJ322" s="19"/>
      <c r="BK322" s="19"/>
      <c r="BL322" s="19"/>
      <c r="BM322" s="19"/>
      <c r="BN322" s="19"/>
      <c r="BO322" s="19"/>
      <c r="BP322" s="19"/>
      <c r="BQ322" s="19"/>
      <c r="BR322" s="19"/>
      <c r="BS322" s="19"/>
      <c r="BT322" s="19"/>
      <c r="BU322" s="19"/>
      <c r="BV322" s="19"/>
      <c r="CG322" s="19"/>
      <c r="CH322" s="273"/>
      <c r="CI322" s="19"/>
    </row>
    <row r="323" spans="1:87">
      <c r="A323">
        <v>298</v>
      </c>
      <c r="B323" s="19"/>
      <c r="C323" s="19"/>
      <c r="D323" s="273"/>
      <c r="E323" s="273"/>
      <c r="H323" s="19"/>
      <c r="I323" s="19"/>
      <c r="N323" s="19"/>
      <c r="O323" s="19"/>
      <c r="P323" s="19"/>
      <c r="Q323" s="19"/>
      <c r="R323" s="19"/>
      <c r="S323" s="19"/>
      <c r="T323" s="273"/>
      <c r="U323" s="273"/>
      <c r="V323" s="273"/>
      <c r="W323" s="273"/>
      <c r="X323" s="19"/>
      <c r="Y323" s="19"/>
      <c r="Z323" s="19"/>
      <c r="AA323" s="19"/>
      <c r="AB323" s="19"/>
      <c r="AC323" s="19"/>
      <c r="AD323" s="19"/>
      <c r="AE323" s="19"/>
      <c r="AI323" s="53"/>
      <c r="AJ323" s="53"/>
      <c r="AK323" s="19"/>
      <c r="AL323" s="19"/>
      <c r="AM323" s="19"/>
      <c r="AN323" s="19"/>
      <c r="AO323" s="19"/>
      <c r="AP323" s="19"/>
      <c r="AQ323" s="19"/>
      <c r="AR323" s="45"/>
      <c r="AS323" s="45"/>
      <c r="AT323" s="45"/>
      <c r="AU323" s="45"/>
      <c r="AV323" s="45"/>
      <c r="AW323" s="19"/>
      <c r="AX323" s="19"/>
      <c r="AY323" s="19"/>
      <c r="AZ323" s="19"/>
      <c r="BA323" s="19"/>
      <c r="BB323" s="19"/>
      <c r="BC323" s="19"/>
      <c r="BD323" s="19"/>
      <c r="BE323" s="19"/>
      <c r="BF323" s="19"/>
      <c r="BG323" s="19"/>
      <c r="BH323" s="19"/>
      <c r="BI323" s="19"/>
      <c r="BJ323" s="19"/>
      <c r="BK323" s="19"/>
      <c r="BL323" s="19"/>
      <c r="BM323" s="19"/>
      <c r="BN323" s="19"/>
      <c r="BO323" s="19"/>
      <c r="BP323" s="19"/>
      <c r="BQ323" s="19"/>
      <c r="BR323" s="19"/>
      <c r="BS323" s="19"/>
      <c r="BT323" s="19"/>
      <c r="BU323" s="19"/>
      <c r="BV323" s="19"/>
      <c r="CG323" s="19"/>
      <c r="CH323" s="273"/>
      <c r="CI323" s="19"/>
    </row>
    <row r="324" spans="1:87">
      <c r="A324">
        <v>299</v>
      </c>
      <c r="B324" s="19"/>
      <c r="C324" s="19"/>
      <c r="D324" s="273"/>
      <c r="E324" s="273"/>
      <c r="H324" s="19"/>
      <c r="I324" s="19"/>
      <c r="N324" s="19"/>
      <c r="O324" s="19"/>
      <c r="P324" s="19"/>
      <c r="Q324" s="19"/>
      <c r="R324" s="19"/>
      <c r="S324" s="19"/>
      <c r="T324" s="273"/>
      <c r="U324" s="273"/>
      <c r="V324" s="273"/>
      <c r="W324" s="273"/>
      <c r="X324" s="19"/>
      <c r="Y324" s="19"/>
      <c r="Z324" s="19"/>
      <c r="AA324" s="19"/>
      <c r="AB324" s="19"/>
      <c r="AC324" s="19"/>
      <c r="AD324" s="19"/>
      <c r="AE324" s="19"/>
      <c r="AI324" s="53"/>
      <c r="AJ324" s="53"/>
      <c r="AK324" s="19"/>
      <c r="AL324" s="19"/>
      <c r="AM324" s="19"/>
      <c r="AN324" s="19"/>
      <c r="AO324" s="19"/>
      <c r="AP324" s="19"/>
      <c r="AQ324" s="19"/>
      <c r="AR324" s="45"/>
      <c r="AS324" s="45"/>
      <c r="AT324" s="45"/>
      <c r="AU324" s="45"/>
      <c r="AV324" s="45"/>
      <c r="AW324" s="19"/>
      <c r="AX324" s="19"/>
      <c r="AY324" s="19"/>
      <c r="AZ324" s="19"/>
      <c r="BA324" s="19"/>
      <c r="BB324" s="19"/>
      <c r="BC324" s="19"/>
      <c r="BD324" s="19"/>
      <c r="BE324" s="19"/>
      <c r="BF324" s="19"/>
      <c r="BG324" s="19"/>
      <c r="BH324" s="19"/>
      <c r="BI324" s="19"/>
      <c r="BJ324" s="19"/>
      <c r="BK324" s="19"/>
      <c r="BL324" s="19"/>
      <c r="BM324" s="19"/>
      <c r="BN324" s="19"/>
      <c r="BO324" s="19"/>
      <c r="BP324" s="19"/>
      <c r="BQ324" s="19"/>
      <c r="BR324" s="19"/>
      <c r="BS324" s="19"/>
      <c r="BT324" s="19"/>
      <c r="BU324" s="19"/>
      <c r="BV324" s="19"/>
      <c r="CG324" s="19"/>
      <c r="CH324" s="273"/>
      <c r="CI324" s="19"/>
    </row>
    <row r="325" spans="1:87">
      <c r="A325">
        <v>300</v>
      </c>
      <c r="B325" s="19"/>
      <c r="C325" s="19"/>
      <c r="D325" s="273"/>
      <c r="E325" s="273"/>
      <c r="H325" s="19"/>
      <c r="I325" s="19"/>
      <c r="N325" s="19"/>
      <c r="O325" s="19"/>
      <c r="P325" s="19"/>
      <c r="Q325" s="19"/>
      <c r="R325" s="19"/>
      <c r="S325" s="19"/>
      <c r="T325" s="273"/>
      <c r="U325" s="273"/>
      <c r="V325" s="273"/>
      <c r="W325" s="273"/>
      <c r="X325" s="19"/>
      <c r="Y325" s="19"/>
      <c r="Z325" s="19"/>
      <c r="AA325" s="19"/>
      <c r="AB325" s="19"/>
      <c r="AC325" s="19"/>
      <c r="AD325" s="19"/>
      <c r="AE325" s="19"/>
      <c r="AI325" s="53"/>
      <c r="AJ325" s="53"/>
      <c r="AK325" s="19"/>
      <c r="AL325" s="19"/>
      <c r="AM325" s="19"/>
      <c r="AN325" s="19"/>
      <c r="AO325" s="19"/>
      <c r="AP325" s="19"/>
      <c r="AQ325" s="19"/>
      <c r="AR325" s="45"/>
      <c r="AS325" s="45"/>
      <c r="AT325" s="45"/>
      <c r="AU325" s="45"/>
      <c r="AV325" s="45"/>
      <c r="AW325" s="19"/>
      <c r="AX325" s="19"/>
      <c r="AY325" s="19"/>
      <c r="AZ325" s="19"/>
      <c r="BA325" s="19"/>
      <c r="BB325" s="19"/>
      <c r="BC325" s="19"/>
      <c r="BD325" s="19"/>
      <c r="BE325" s="19"/>
      <c r="BF325" s="19"/>
      <c r="BG325" s="19"/>
      <c r="BH325" s="19"/>
      <c r="BI325" s="19"/>
      <c r="BJ325" s="19"/>
      <c r="BK325" s="19"/>
      <c r="BL325" s="19"/>
      <c r="BM325" s="19"/>
      <c r="BN325" s="19"/>
      <c r="BO325" s="19"/>
      <c r="BP325" s="19"/>
      <c r="BQ325" s="19"/>
      <c r="BR325" s="19"/>
      <c r="BS325" s="19"/>
      <c r="BT325" s="19"/>
      <c r="BU325" s="19"/>
      <c r="BV325" s="19"/>
      <c r="CG325" s="19"/>
      <c r="CH325" s="273"/>
      <c r="CI325" s="19"/>
    </row>
    <row r="326" spans="1:87">
      <c r="A326">
        <v>301</v>
      </c>
      <c r="B326" s="19"/>
      <c r="C326" s="19"/>
      <c r="D326" s="273"/>
      <c r="E326" s="273"/>
      <c r="H326" s="19"/>
      <c r="I326" s="19"/>
      <c r="N326" s="19"/>
      <c r="O326" s="19"/>
      <c r="P326" s="19"/>
      <c r="Q326" s="19"/>
      <c r="R326" s="19"/>
      <c r="S326" s="19"/>
      <c r="T326" s="273"/>
      <c r="U326" s="273"/>
      <c r="V326" s="273"/>
      <c r="W326" s="273"/>
      <c r="X326" s="19"/>
      <c r="Y326" s="19"/>
      <c r="Z326" s="19"/>
      <c r="AA326" s="19"/>
      <c r="AB326" s="19"/>
      <c r="AC326" s="19"/>
      <c r="AD326" s="19"/>
      <c r="AE326" s="19"/>
      <c r="AI326" s="53"/>
      <c r="AJ326" s="53"/>
      <c r="AK326" s="19"/>
      <c r="AL326" s="19"/>
      <c r="AM326" s="19"/>
      <c r="AN326" s="19"/>
      <c r="AO326" s="19"/>
      <c r="AP326" s="19"/>
      <c r="AQ326" s="19"/>
      <c r="AR326" s="45"/>
      <c r="AS326" s="45"/>
      <c r="AT326" s="45"/>
      <c r="AU326" s="45"/>
      <c r="AV326" s="45"/>
      <c r="AW326" s="19"/>
      <c r="AX326" s="19"/>
      <c r="AY326" s="19"/>
      <c r="AZ326" s="19"/>
      <c r="BA326" s="19"/>
      <c r="BB326" s="19"/>
      <c r="BC326" s="19"/>
      <c r="BD326" s="19"/>
      <c r="BE326" s="19"/>
      <c r="BF326" s="19"/>
      <c r="BG326" s="19"/>
      <c r="BH326" s="19"/>
      <c r="BI326" s="19"/>
      <c r="BJ326" s="19"/>
      <c r="BK326" s="19"/>
      <c r="BL326" s="19"/>
      <c r="BM326" s="19"/>
      <c r="BN326" s="19"/>
      <c r="BO326" s="19"/>
      <c r="BP326" s="19"/>
      <c r="BQ326" s="19"/>
      <c r="BR326" s="19"/>
      <c r="BS326" s="19"/>
      <c r="BT326" s="19"/>
      <c r="BU326" s="19"/>
      <c r="BV326" s="19"/>
      <c r="CG326" s="19"/>
      <c r="CH326" s="273"/>
      <c r="CI326" s="19"/>
    </row>
    <row r="327" spans="1:87">
      <c r="A327">
        <v>302</v>
      </c>
      <c r="B327" s="19"/>
      <c r="C327" s="19"/>
      <c r="D327" s="273"/>
      <c r="E327" s="273"/>
      <c r="H327" s="19"/>
      <c r="I327" s="19"/>
      <c r="N327" s="19"/>
      <c r="O327" s="19"/>
      <c r="P327" s="19"/>
      <c r="Q327" s="19"/>
      <c r="R327" s="19"/>
      <c r="S327" s="19"/>
      <c r="T327" s="273"/>
      <c r="U327" s="273"/>
      <c r="V327" s="273"/>
      <c r="W327" s="273"/>
      <c r="X327" s="19"/>
      <c r="Y327" s="19"/>
      <c r="Z327" s="19"/>
      <c r="AA327" s="19"/>
      <c r="AB327" s="19"/>
      <c r="AC327" s="19"/>
      <c r="AD327" s="19"/>
      <c r="AE327" s="19"/>
      <c r="AI327" s="53"/>
      <c r="AJ327" s="53"/>
      <c r="AK327" s="19"/>
      <c r="AL327" s="19"/>
      <c r="AM327" s="19"/>
      <c r="AN327" s="19"/>
      <c r="AO327" s="19"/>
      <c r="AP327" s="19"/>
      <c r="AQ327" s="19"/>
      <c r="AR327" s="45"/>
      <c r="AS327" s="45"/>
      <c r="AT327" s="45"/>
      <c r="AU327" s="45"/>
      <c r="AV327" s="45"/>
      <c r="AW327" s="19"/>
      <c r="AX327" s="19"/>
      <c r="AY327" s="19"/>
      <c r="AZ327" s="19"/>
      <c r="BA327" s="19"/>
      <c r="BB327" s="19"/>
      <c r="BC327" s="19"/>
      <c r="BD327" s="19"/>
      <c r="BE327" s="19"/>
      <c r="BF327" s="19"/>
      <c r="BG327" s="19"/>
      <c r="BH327" s="19"/>
      <c r="BI327" s="19"/>
      <c r="BJ327" s="19"/>
      <c r="BK327" s="19"/>
      <c r="BL327" s="19"/>
      <c r="BM327" s="19"/>
      <c r="BN327" s="19"/>
      <c r="BO327" s="19"/>
      <c r="BP327" s="19"/>
      <c r="BQ327" s="19"/>
      <c r="BR327" s="19"/>
      <c r="BS327" s="19"/>
      <c r="BT327" s="19"/>
      <c r="BU327" s="19"/>
      <c r="BV327" s="19"/>
      <c r="CG327" s="19"/>
      <c r="CH327" s="273"/>
      <c r="CI327" s="19"/>
    </row>
    <row r="328" spans="1:87">
      <c r="A328">
        <v>303</v>
      </c>
      <c r="B328" s="19"/>
      <c r="C328" s="19"/>
      <c r="D328" s="273"/>
      <c r="E328" s="273"/>
      <c r="H328" s="19"/>
      <c r="I328" s="19"/>
      <c r="N328" s="19"/>
      <c r="O328" s="19"/>
      <c r="P328" s="19"/>
      <c r="Q328" s="19"/>
      <c r="R328" s="19"/>
      <c r="S328" s="19"/>
      <c r="T328" s="273"/>
      <c r="U328" s="273"/>
      <c r="V328" s="273"/>
      <c r="W328" s="273"/>
      <c r="X328" s="19"/>
      <c r="Y328" s="19"/>
      <c r="Z328" s="19"/>
      <c r="AA328" s="19"/>
      <c r="AB328" s="19"/>
      <c r="AC328" s="19"/>
      <c r="AD328" s="19"/>
      <c r="AE328" s="19"/>
      <c r="AI328" s="53"/>
      <c r="AJ328" s="53"/>
      <c r="AK328" s="19"/>
      <c r="AL328" s="19"/>
      <c r="AM328" s="19"/>
      <c r="AN328" s="19"/>
      <c r="AO328" s="19"/>
      <c r="AP328" s="19"/>
      <c r="AQ328" s="19"/>
      <c r="AR328" s="45"/>
      <c r="AS328" s="45"/>
      <c r="AT328" s="45"/>
      <c r="AU328" s="45"/>
      <c r="AV328" s="45"/>
      <c r="AW328" s="19"/>
      <c r="AX328" s="19"/>
      <c r="AY328" s="19"/>
      <c r="AZ328" s="19"/>
      <c r="BA328" s="19"/>
      <c r="BB328" s="19"/>
      <c r="BC328" s="19"/>
      <c r="BD328" s="19"/>
      <c r="BE328" s="19"/>
      <c r="BF328" s="19"/>
      <c r="BG328" s="19"/>
      <c r="BH328" s="19"/>
      <c r="BI328" s="19"/>
      <c r="BJ328" s="19"/>
      <c r="BK328" s="19"/>
      <c r="BL328" s="19"/>
      <c r="BM328" s="19"/>
      <c r="BN328" s="19"/>
      <c r="BO328" s="19"/>
      <c r="BP328" s="19"/>
      <c r="BQ328" s="19"/>
      <c r="BR328" s="19"/>
      <c r="BS328" s="19"/>
      <c r="BT328" s="19"/>
      <c r="BU328" s="19"/>
      <c r="BV328" s="19"/>
      <c r="CG328" s="19"/>
      <c r="CH328" s="273"/>
      <c r="CI328" s="19"/>
    </row>
    <row r="329" spans="1:87">
      <c r="A329">
        <v>304</v>
      </c>
      <c r="B329" s="19"/>
      <c r="C329" s="19"/>
      <c r="D329" s="273"/>
      <c r="E329" s="273"/>
      <c r="H329" s="19"/>
      <c r="I329" s="19"/>
      <c r="N329" s="19"/>
      <c r="O329" s="19"/>
      <c r="P329" s="19"/>
      <c r="Q329" s="19"/>
      <c r="R329" s="19"/>
      <c r="S329" s="19"/>
      <c r="T329" s="273"/>
      <c r="U329" s="273"/>
      <c r="V329" s="273"/>
      <c r="W329" s="273"/>
      <c r="X329" s="19"/>
      <c r="Y329" s="19"/>
      <c r="Z329" s="19"/>
      <c r="AA329" s="19"/>
      <c r="AB329" s="19"/>
      <c r="AC329" s="19"/>
      <c r="AD329" s="19"/>
      <c r="AE329" s="19"/>
      <c r="AI329" s="53"/>
      <c r="AJ329" s="53"/>
      <c r="AK329" s="19"/>
      <c r="AL329" s="19"/>
      <c r="AM329" s="19"/>
      <c r="AN329" s="19"/>
      <c r="AO329" s="19"/>
      <c r="AP329" s="19"/>
      <c r="AQ329" s="19"/>
      <c r="AR329" s="45"/>
      <c r="AS329" s="45"/>
      <c r="AT329" s="45"/>
      <c r="AU329" s="45"/>
      <c r="AV329" s="45"/>
      <c r="AW329" s="19"/>
      <c r="AX329" s="19"/>
      <c r="AY329" s="19"/>
      <c r="AZ329" s="19"/>
      <c r="BA329" s="19"/>
      <c r="BB329" s="19"/>
      <c r="BC329" s="19"/>
      <c r="BD329" s="19"/>
      <c r="BE329" s="19"/>
      <c r="BF329" s="19"/>
      <c r="BG329" s="19"/>
      <c r="BH329" s="19"/>
      <c r="BI329" s="19"/>
      <c r="BJ329" s="19"/>
      <c r="BK329" s="19"/>
      <c r="BL329" s="19"/>
      <c r="BM329" s="19"/>
      <c r="BN329" s="19"/>
      <c r="BO329" s="19"/>
      <c r="BP329" s="19"/>
      <c r="BQ329" s="19"/>
      <c r="BR329" s="19"/>
      <c r="BS329" s="19"/>
      <c r="BT329" s="19"/>
      <c r="BU329" s="19"/>
      <c r="BV329" s="19"/>
      <c r="CG329" s="19"/>
      <c r="CH329" s="273"/>
      <c r="CI329" s="19"/>
    </row>
    <row r="330" spans="1:87">
      <c r="A330">
        <v>305</v>
      </c>
      <c r="B330" s="19"/>
      <c r="C330" s="19"/>
      <c r="D330" s="273"/>
      <c r="E330" s="273"/>
      <c r="H330" s="19"/>
      <c r="I330" s="19"/>
      <c r="N330" s="19"/>
      <c r="O330" s="19"/>
      <c r="P330" s="19"/>
      <c r="Q330" s="19"/>
      <c r="R330" s="19"/>
      <c r="S330" s="19"/>
      <c r="T330" s="273"/>
      <c r="U330" s="273"/>
      <c r="V330" s="273"/>
      <c r="W330" s="273"/>
      <c r="X330" s="19"/>
      <c r="Y330" s="19"/>
      <c r="Z330" s="19"/>
      <c r="AA330" s="19"/>
      <c r="AB330" s="19"/>
      <c r="AC330" s="19"/>
      <c r="AD330" s="19"/>
      <c r="AE330" s="19"/>
      <c r="AI330" s="53"/>
      <c r="AJ330" s="53"/>
      <c r="AK330" s="19"/>
      <c r="AL330" s="19"/>
      <c r="AM330" s="19"/>
      <c r="AN330" s="19"/>
      <c r="AO330" s="19"/>
      <c r="AP330" s="19"/>
      <c r="AQ330" s="19"/>
      <c r="AR330" s="45"/>
      <c r="AS330" s="45"/>
      <c r="AT330" s="45"/>
      <c r="AU330" s="45"/>
      <c r="AV330" s="45"/>
      <c r="AW330" s="19"/>
      <c r="AX330" s="19"/>
      <c r="AY330" s="19"/>
      <c r="AZ330" s="19"/>
      <c r="BA330" s="19"/>
      <c r="BB330" s="19"/>
      <c r="BC330" s="19"/>
      <c r="BD330" s="19"/>
      <c r="BE330" s="19"/>
      <c r="BF330" s="19"/>
      <c r="BG330" s="19"/>
      <c r="BH330" s="19"/>
      <c r="BI330" s="19"/>
      <c r="BJ330" s="19"/>
      <c r="BK330" s="19"/>
      <c r="BL330" s="19"/>
      <c r="BM330" s="19"/>
      <c r="BN330" s="19"/>
      <c r="BO330" s="19"/>
      <c r="BP330" s="19"/>
      <c r="BQ330" s="19"/>
      <c r="BR330" s="19"/>
      <c r="BS330" s="19"/>
      <c r="BT330" s="19"/>
      <c r="BU330" s="19"/>
      <c r="BV330" s="19"/>
      <c r="CG330" s="19"/>
      <c r="CH330" s="273"/>
      <c r="CI330" s="19"/>
    </row>
    <row r="331" spans="1:87">
      <c r="A331">
        <v>306</v>
      </c>
      <c r="B331" s="19"/>
      <c r="C331" s="19"/>
      <c r="D331" s="273"/>
      <c r="E331" s="273"/>
      <c r="H331" s="19"/>
      <c r="I331" s="19"/>
      <c r="N331" s="19"/>
      <c r="O331" s="19"/>
      <c r="P331" s="19"/>
      <c r="Q331" s="19"/>
      <c r="R331" s="19"/>
      <c r="S331" s="19"/>
      <c r="T331" s="273"/>
      <c r="U331" s="273"/>
      <c r="V331" s="273"/>
      <c r="W331" s="273"/>
      <c r="X331" s="19"/>
      <c r="Y331" s="19"/>
      <c r="Z331" s="19"/>
      <c r="AA331" s="19"/>
      <c r="AB331" s="19"/>
      <c r="AC331" s="19"/>
      <c r="AD331" s="19"/>
      <c r="AE331" s="19"/>
      <c r="AI331" s="53"/>
      <c r="AJ331" s="53"/>
      <c r="AK331" s="19"/>
      <c r="AL331" s="19"/>
      <c r="AM331" s="19"/>
      <c r="AN331" s="19"/>
      <c r="AO331" s="19"/>
      <c r="AP331" s="19"/>
      <c r="AQ331" s="19"/>
      <c r="AR331" s="45"/>
      <c r="AS331" s="45"/>
      <c r="AT331" s="45"/>
      <c r="AU331" s="45"/>
      <c r="AV331" s="45"/>
      <c r="AW331" s="19"/>
      <c r="AX331" s="19"/>
      <c r="AY331" s="19"/>
      <c r="AZ331" s="19"/>
      <c r="BA331" s="19"/>
      <c r="BB331" s="19"/>
      <c r="BC331" s="19"/>
      <c r="BD331" s="19"/>
      <c r="BE331" s="19"/>
      <c r="BF331" s="19"/>
      <c r="BG331" s="19"/>
      <c r="BH331" s="19"/>
      <c r="BI331" s="19"/>
      <c r="BJ331" s="19"/>
      <c r="BK331" s="19"/>
      <c r="BL331" s="19"/>
      <c r="BM331" s="19"/>
      <c r="BN331" s="19"/>
      <c r="BO331" s="19"/>
      <c r="BP331" s="19"/>
      <c r="BQ331" s="19"/>
      <c r="BR331" s="19"/>
      <c r="BS331" s="19"/>
      <c r="BT331" s="19"/>
      <c r="BU331" s="19"/>
      <c r="BV331" s="19"/>
      <c r="CG331" s="19"/>
      <c r="CH331" s="273"/>
      <c r="CI331" s="19"/>
    </row>
    <row r="332" spans="1:87">
      <c r="A332">
        <v>307</v>
      </c>
      <c r="B332" s="19"/>
      <c r="C332" s="19"/>
      <c r="D332" s="273"/>
      <c r="E332" s="273"/>
      <c r="H332" s="19"/>
      <c r="I332" s="19"/>
      <c r="N332" s="19"/>
      <c r="O332" s="19"/>
      <c r="P332" s="19"/>
      <c r="Q332" s="19"/>
      <c r="R332" s="19"/>
      <c r="S332" s="19"/>
      <c r="T332" s="273"/>
      <c r="U332" s="273"/>
      <c r="V332" s="273"/>
      <c r="W332" s="273"/>
      <c r="X332" s="19"/>
      <c r="Y332" s="19"/>
      <c r="Z332" s="19"/>
      <c r="AA332" s="19"/>
      <c r="AB332" s="19"/>
      <c r="AC332" s="19"/>
      <c r="AD332" s="19"/>
      <c r="AE332" s="19"/>
      <c r="AI332" s="53"/>
      <c r="AJ332" s="53"/>
      <c r="AK332" s="19"/>
      <c r="AL332" s="19"/>
      <c r="AM332" s="19"/>
      <c r="AN332" s="19"/>
      <c r="AO332" s="19"/>
      <c r="AP332" s="19"/>
      <c r="AQ332" s="19"/>
      <c r="AR332" s="45"/>
      <c r="AS332" s="45"/>
      <c r="AT332" s="45"/>
      <c r="AU332" s="45"/>
      <c r="AV332" s="45"/>
      <c r="AW332" s="19"/>
      <c r="AX332" s="19"/>
      <c r="AY332" s="19"/>
      <c r="AZ332" s="19"/>
      <c r="BA332" s="19"/>
      <c r="BB332" s="19"/>
      <c r="BC332" s="19"/>
      <c r="BD332" s="19"/>
      <c r="BE332" s="19"/>
      <c r="BF332" s="19"/>
      <c r="BG332" s="19"/>
      <c r="BH332" s="19"/>
      <c r="BI332" s="19"/>
      <c r="BJ332" s="19"/>
      <c r="BK332" s="19"/>
      <c r="BL332" s="19"/>
      <c r="BM332" s="19"/>
      <c r="BN332" s="19"/>
      <c r="BO332" s="19"/>
      <c r="BP332" s="19"/>
      <c r="BQ332" s="19"/>
      <c r="BR332" s="19"/>
      <c r="BS332" s="19"/>
      <c r="BT332" s="19"/>
      <c r="BU332" s="19"/>
      <c r="BV332" s="19"/>
      <c r="CG332" s="19"/>
      <c r="CH332" s="273"/>
      <c r="CI332" s="19"/>
    </row>
    <row r="333" spans="1:87">
      <c r="A333">
        <v>308</v>
      </c>
      <c r="B333" s="19"/>
      <c r="C333" s="19"/>
      <c r="D333" s="273"/>
      <c r="E333" s="273"/>
      <c r="H333" s="19"/>
      <c r="I333" s="19"/>
      <c r="N333" s="19"/>
      <c r="O333" s="19"/>
      <c r="P333" s="19"/>
      <c r="Q333" s="19"/>
      <c r="R333" s="19"/>
      <c r="S333" s="19"/>
      <c r="T333" s="273"/>
      <c r="U333" s="273"/>
      <c r="V333" s="273"/>
      <c r="W333" s="273"/>
      <c r="X333" s="19"/>
      <c r="Y333" s="19"/>
      <c r="Z333" s="19"/>
      <c r="AA333" s="19"/>
      <c r="AB333" s="19"/>
      <c r="AC333" s="19"/>
      <c r="AD333" s="19"/>
      <c r="AE333" s="19"/>
      <c r="AI333" s="53"/>
      <c r="AJ333" s="53"/>
      <c r="AK333" s="19"/>
      <c r="AL333" s="19"/>
      <c r="AM333" s="19"/>
      <c r="AN333" s="19"/>
      <c r="AO333" s="19"/>
      <c r="AP333" s="19"/>
      <c r="AQ333" s="19"/>
      <c r="AR333" s="45"/>
      <c r="AS333" s="45"/>
      <c r="AT333" s="45"/>
      <c r="AU333" s="45"/>
      <c r="AV333" s="45"/>
      <c r="AW333" s="19"/>
      <c r="AX333" s="19"/>
      <c r="AY333" s="19"/>
      <c r="AZ333" s="19"/>
      <c r="BA333" s="19"/>
      <c r="BB333" s="19"/>
      <c r="BC333" s="19"/>
      <c r="BD333" s="19"/>
      <c r="BE333" s="19"/>
      <c r="BF333" s="19"/>
      <c r="BG333" s="19"/>
      <c r="BH333" s="19"/>
      <c r="BI333" s="19"/>
      <c r="BJ333" s="19"/>
      <c r="BK333" s="19"/>
      <c r="BL333" s="19"/>
      <c r="BM333" s="19"/>
      <c r="BN333" s="19"/>
      <c r="BO333" s="19"/>
      <c r="BP333" s="19"/>
      <c r="BQ333" s="19"/>
      <c r="BR333" s="19"/>
      <c r="BS333" s="19"/>
      <c r="BT333" s="19"/>
      <c r="BU333" s="19"/>
      <c r="BV333" s="19"/>
      <c r="CG333" s="19"/>
      <c r="CH333" s="273"/>
      <c r="CI333" s="19"/>
    </row>
    <row r="334" spans="1:87">
      <c r="A334">
        <v>309</v>
      </c>
      <c r="B334" s="19"/>
      <c r="C334" s="19"/>
      <c r="D334" s="273"/>
      <c r="E334" s="273"/>
      <c r="H334" s="19"/>
      <c r="I334" s="19"/>
      <c r="N334" s="19"/>
      <c r="O334" s="19"/>
      <c r="P334" s="19"/>
      <c r="Q334" s="19"/>
      <c r="R334" s="19"/>
      <c r="S334" s="19"/>
      <c r="T334" s="273"/>
      <c r="U334" s="273"/>
      <c r="V334" s="273"/>
      <c r="W334" s="273"/>
      <c r="X334" s="19"/>
      <c r="Y334" s="19"/>
      <c r="Z334" s="19"/>
      <c r="AA334" s="19"/>
      <c r="AB334" s="19"/>
      <c r="AC334" s="19"/>
      <c r="AD334" s="19"/>
      <c r="AE334" s="19"/>
      <c r="AI334" s="53"/>
      <c r="AJ334" s="53"/>
      <c r="AK334" s="19"/>
      <c r="AL334" s="19"/>
      <c r="AM334" s="19"/>
      <c r="AN334" s="19"/>
      <c r="AO334" s="19"/>
      <c r="AP334" s="19"/>
      <c r="AQ334" s="19"/>
      <c r="AR334" s="45"/>
      <c r="AS334" s="45"/>
      <c r="AT334" s="45"/>
      <c r="AU334" s="45"/>
      <c r="AV334" s="45"/>
      <c r="AW334" s="19"/>
      <c r="AX334" s="19"/>
      <c r="AY334" s="19"/>
      <c r="AZ334" s="19"/>
      <c r="BA334" s="19"/>
      <c r="BB334" s="19"/>
      <c r="BC334" s="19"/>
      <c r="BD334" s="19"/>
      <c r="BE334" s="19"/>
      <c r="BF334" s="19"/>
      <c r="BG334" s="19"/>
      <c r="BH334" s="19"/>
      <c r="BI334" s="19"/>
      <c r="BJ334" s="19"/>
      <c r="BK334" s="19"/>
      <c r="BL334" s="19"/>
      <c r="BM334" s="19"/>
      <c r="BN334" s="19"/>
      <c r="BO334" s="19"/>
      <c r="BP334" s="19"/>
      <c r="BQ334" s="19"/>
      <c r="BR334" s="19"/>
      <c r="BS334" s="19"/>
      <c r="BT334" s="19"/>
      <c r="BU334" s="19"/>
      <c r="BV334" s="19"/>
      <c r="CG334" s="19"/>
      <c r="CH334" s="273"/>
      <c r="CI334" s="19"/>
    </row>
    <row r="335" spans="1:87">
      <c r="A335">
        <v>310</v>
      </c>
      <c r="B335" s="19"/>
      <c r="C335" s="19"/>
      <c r="D335" s="273"/>
      <c r="E335" s="273"/>
      <c r="H335" s="19"/>
      <c r="I335" s="19"/>
      <c r="N335" s="19"/>
      <c r="O335" s="19"/>
      <c r="P335" s="19"/>
      <c r="Q335" s="19"/>
      <c r="R335" s="19"/>
      <c r="S335" s="19"/>
      <c r="T335" s="273"/>
      <c r="U335" s="273"/>
      <c r="V335" s="273"/>
      <c r="W335" s="273"/>
      <c r="X335" s="19"/>
      <c r="Y335" s="19"/>
      <c r="Z335" s="19"/>
      <c r="AA335" s="19"/>
      <c r="AB335" s="19"/>
      <c r="AC335" s="19"/>
      <c r="AD335" s="19"/>
      <c r="AE335" s="19"/>
      <c r="AI335" s="53"/>
      <c r="AJ335" s="53"/>
      <c r="AK335" s="19"/>
      <c r="AL335" s="19"/>
      <c r="AM335" s="19"/>
      <c r="AN335" s="19"/>
      <c r="AO335" s="19"/>
      <c r="AP335" s="19"/>
      <c r="AQ335" s="19"/>
      <c r="AR335" s="45"/>
      <c r="AS335" s="45"/>
      <c r="AT335" s="45"/>
      <c r="AU335" s="45"/>
      <c r="AV335" s="45"/>
      <c r="AW335" s="19"/>
      <c r="AX335" s="19"/>
      <c r="AY335" s="19"/>
      <c r="AZ335" s="19"/>
      <c r="BA335" s="19"/>
      <c r="BB335" s="19"/>
      <c r="BC335" s="19"/>
      <c r="BD335" s="19"/>
      <c r="BE335" s="19"/>
      <c r="BF335" s="19"/>
      <c r="BG335" s="19"/>
      <c r="BH335" s="19"/>
      <c r="BI335" s="19"/>
      <c r="BJ335" s="19"/>
      <c r="BK335" s="19"/>
      <c r="BL335" s="19"/>
      <c r="BM335" s="19"/>
      <c r="BN335" s="19"/>
      <c r="BO335" s="19"/>
      <c r="BP335" s="19"/>
      <c r="BQ335" s="19"/>
      <c r="BR335" s="19"/>
      <c r="BS335" s="19"/>
      <c r="BT335" s="19"/>
      <c r="BU335" s="19"/>
      <c r="BV335" s="19"/>
      <c r="CG335" s="19"/>
      <c r="CH335" s="273"/>
      <c r="CI335" s="19"/>
    </row>
    <row r="336" spans="1:87">
      <c r="A336">
        <v>311</v>
      </c>
      <c r="B336" s="19"/>
      <c r="C336" s="19"/>
      <c r="D336" s="273"/>
      <c r="E336" s="273"/>
      <c r="H336" s="19"/>
      <c r="I336" s="19"/>
      <c r="N336" s="19"/>
      <c r="O336" s="19"/>
      <c r="P336" s="19"/>
      <c r="Q336" s="19"/>
      <c r="R336" s="19"/>
      <c r="S336" s="19"/>
      <c r="T336" s="273"/>
      <c r="U336" s="273"/>
      <c r="V336" s="273"/>
      <c r="W336" s="273"/>
      <c r="X336" s="19"/>
      <c r="Y336" s="19"/>
      <c r="Z336" s="19"/>
      <c r="AA336" s="19"/>
      <c r="AB336" s="19"/>
      <c r="AC336" s="19"/>
      <c r="AD336" s="19"/>
      <c r="AE336" s="19"/>
      <c r="AI336" s="53"/>
      <c r="AJ336" s="53"/>
      <c r="AK336" s="19"/>
      <c r="AL336" s="19"/>
      <c r="AM336" s="19"/>
      <c r="AN336" s="19"/>
      <c r="AO336" s="19"/>
      <c r="AP336" s="19"/>
      <c r="AQ336" s="19"/>
      <c r="AR336" s="45"/>
      <c r="AS336" s="45"/>
      <c r="AT336" s="45"/>
      <c r="AU336" s="45"/>
      <c r="AV336" s="45"/>
      <c r="AW336" s="19"/>
      <c r="AX336" s="19"/>
      <c r="AY336" s="19"/>
      <c r="AZ336" s="19"/>
      <c r="BA336" s="19"/>
      <c r="BB336" s="19"/>
      <c r="BC336" s="19"/>
      <c r="BD336" s="19"/>
      <c r="BE336" s="19"/>
      <c r="BF336" s="19"/>
      <c r="BG336" s="19"/>
      <c r="BH336" s="19"/>
      <c r="BI336" s="19"/>
      <c r="BJ336" s="19"/>
      <c r="BK336" s="19"/>
      <c r="BL336" s="19"/>
      <c r="BM336" s="19"/>
      <c r="BN336" s="19"/>
      <c r="BO336" s="19"/>
      <c r="BP336" s="19"/>
      <c r="BQ336" s="19"/>
      <c r="BR336" s="19"/>
      <c r="BS336" s="19"/>
      <c r="BT336" s="19"/>
      <c r="BU336" s="19"/>
      <c r="BV336" s="19"/>
      <c r="CG336" s="19"/>
      <c r="CH336" s="273"/>
      <c r="CI336" s="19"/>
    </row>
    <row r="337" spans="1:87">
      <c r="A337">
        <v>312</v>
      </c>
      <c r="B337" s="19"/>
      <c r="C337" s="19"/>
      <c r="D337" s="273"/>
      <c r="E337" s="273"/>
      <c r="H337" s="19"/>
      <c r="I337" s="19"/>
      <c r="N337" s="19"/>
      <c r="O337" s="19"/>
      <c r="P337" s="19"/>
      <c r="Q337" s="19"/>
      <c r="R337" s="19"/>
      <c r="S337" s="19"/>
      <c r="T337" s="273"/>
      <c r="U337" s="273"/>
      <c r="V337" s="273"/>
      <c r="W337" s="273"/>
      <c r="X337" s="19"/>
      <c r="Y337" s="19"/>
      <c r="Z337" s="19"/>
      <c r="AA337" s="19"/>
      <c r="AB337" s="19"/>
      <c r="AC337" s="19"/>
      <c r="AD337" s="19"/>
      <c r="AE337" s="19"/>
      <c r="AI337" s="53"/>
      <c r="AJ337" s="53"/>
      <c r="AK337" s="19"/>
      <c r="AL337" s="19"/>
      <c r="AM337" s="19"/>
      <c r="AN337" s="19"/>
      <c r="AO337" s="19"/>
      <c r="AP337" s="19"/>
      <c r="AQ337" s="19"/>
      <c r="AR337" s="45"/>
      <c r="AS337" s="45"/>
      <c r="AT337" s="45"/>
      <c r="AU337" s="45"/>
      <c r="AV337" s="45"/>
      <c r="AW337" s="19"/>
      <c r="AX337" s="19"/>
      <c r="AY337" s="19"/>
      <c r="AZ337" s="19"/>
      <c r="BA337" s="19"/>
      <c r="BB337" s="19"/>
      <c r="BC337" s="19"/>
      <c r="BD337" s="19"/>
      <c r="BE337" s="19"/>
      <c r="BF337" s="19"/>
      <c r="BG337" s="19"/>
      <c r="BH337" s="19"/>
      <c r="BI337" s="19"/>
      <c r="BJ337" s="19"/>
      <c r="BK337" s="19"/>
      <c r="BL337" s="19"/>
      <c r="BM337" s="19"/>
      <c r="BN337" s="19"/>
      <c r="BO337" s="19"/>
      <c r="BP337" s="19"/>
      <c r="BQ337" s="19"/>
      <c r="BR337" s="19"/>
      <c r="BS337" s="19"/>
      <c r="BT337" s="19"/>
      <c r="BU337" s="19"/>
      <c r="BV337" s="19"/>
      <c r="CG337" s="19"/>
      <c r="CH337" s="273"/>
      <c r="CI337" s="19"/>
    </row>
    <row r="338" spans="1:87">
      <c r="A338">
        <v>313</v>
      </c>
      <c r="B338" s="19"/>
      <c r="C338" s="19"/>
      <c r="D338" s="273"/>
      <c r="E338" s="273"/>
      <c r="H338" s="19"/>
      <c r="I338" s="19"/>
      <c r="N338" s="19"/>
      <c r="O338" s="19"/>
      <c r="P338" s="19"/>
      <c r="Q338" s="19"/>
      <c r="R338" s="19"/>
      <c r="S338" s="19"/>
      <c r="T338" s="273"/>
      <c r="U338" s="273"/>
      <c r="V338" s="273"/>
      <c r="W338" s="273"/>
      <c r="X338" s="19"/>
      <c r="Y338" s="19"/>
      <c r="Z338" s="19"/>
      <c r="AA338" s="19"/>
      <c r="AB338" s="19"/>
      <c r="AC338" s="19"/>
      <c r="AD338" s="19"/>
      <c r="AE338" s="19"/>
      <c r="AI338" s="53"/>
      <c r="AJ338" s="53"/>
      <c r="AK338" s="19"/>
      <c r="AL338" s="19"/>
      <c r="AM338" s="19"/>
      <c r="AN338" s="19"/>
      <c r="AO338" s="19"/>
      <c r="AP338" s="19"/>
      <c r="AQ338" s="19"/>
      <c r="AR338" s="45"/>
      <c r="AS338" s="45"/>
      <c r="AT338" s="45"/>
      <c r="AU338" s="45"/>
      <c r="AV338" s="45"/>
      <c r="AW338" s="19"/>
      <c r="AX338" s="19"/>
      <c r="AY338" s="19"/>
      <c r="AZ338" s="19"/>
      <c r="BA338" s="19"/>
      <c r="BB338" s="19"/>
      <c r="BC338" s="19"/>
      <c r="BD338" s="19"/>
      <c r="BE338" s="19"/>
      <c r="BF338" s="19"/>
      <c r="BG338" s="19"/>
      <c r="BH338" s="19"/>
      <c r="BI338" s="19"/>
      <c r="BJ338" s="19"/>
      <c r="BK338" s="19"/>
      <c r="BL338" s="19"/>
      <c r="BM338" s="19"/>
      <c r="BN338" s="19"/>
      <c r="BO338" s="19"/>
      <c r="BP338" s="19"/>
      <c r="BQ338" s="19"/>
      <c r="BR338" s="19"/>
      <c r="BS338" s="19"/>
      <c r="BT338" s="19"/>
      <c r="BU338" s="19"/>
      <c r="BV338" s="19"/>
      <c r="CG338" s="19"/>
      <c r="CH338" s="273"/>
      <c r="CI338" s="19"/>
    </row>
    <row r="339" spans="1:87">
      <c r="A339">
        <v>314</v>
      </c>
      <c r="B339" s="19"/>
      <c r="C339" s="19"/>
      <c r="D339" s="273"/>
      <c r="E339" s="273"/>
      <c r="H339" s="19"/>
      <c r="I339" s="19"/>
      <c r="N339" s="19"/>
      <c r="O339" s="19"/>
      <c r="P339" s="19"/>
      <c r="Q339" s="19"/>
      <c r="R339" s="19"/>
      <c r="S339" s="19"/>
      <c r="T339" s="273"/>
      <c r="U339" s="273"/>
      <c r="V339" s="273"/>
      <c r="W339" s="273"/>
      <c r="X339" s="19"/>
      <c r="Y339" s="19"/>
      <c r="Z339" s="19"/>
      <c r="AA339" s="19"/>
      <c r="AB339" s="19"/>
      <c r="AC339" s="19"/>
      <c r="AD339" s="19"/>
      <c r="AE339" s="19"/>
      <c r="AI339" s="53"/>
      <c r="AJ339" s="53"/>
      <c r="AK339" s="19"/>
      <c r="AL339" s="19"/>
      <c r="AM339" s="19"/>
      <c r="AN339" s="19"/>
      <c r="AO339" s="19"/>
      <c r="AP339" s="19"/>
      <c r="AQ339" s="19"/>
      <c r="AR339" s="45"/>
      <c r="AS339" s="45"/>
      <c r="AT339" s="45"/>
      <c r="AU339" s="45"/>
      <c r="AV339" s="45"/>
      <c r="AW339" s="19"/>
      <c r="AX339" s="19"/>
      <c r="AY339" s="19"/>
      <c r="AZ339" s="19"/>
      <c r="BA339" s="19"/>
      <c r="BB339" s="19"/>
      <c r="BC339" s="19"/>
      <c r="BD339" s="19"/>
      <c r="BE339" s="19"/>
      <c r="BF339" s="19"/>
      <c r="BG339" s="19"/>
      <c r="BH339" s="19"/>
      <c r="BI339" s="19"/>
      <c r="BJ339" s="19"/>
      <c r="BK339" s="19"/>
      <c r="BL339" s="19"/>
      <c r="BM339" s="19"/>
      <c r="BN339" s="19"/>
      <c r="BO339" s="19"/>
      <c r="BP339" s="19"/>
      <c r="BQ339" s="19"/>
      <c r="BR339" s="19"/>
      <c r="BS339" s="19"/>
      <c r="BT339" s="19"/>
      <c r="BU339" s="19"/>
      <c r="BV339" s="19"/>
      <c r="CG339" s="19"/>
      <c r="CH339" s="273"/>
      <c r="CI339" s="19"/>
    </row>
    <row r="340" spans="1:87">
      <c r="A340">
        <v>315</v>
      </c>
      <c r="B340" s="19"/>
      <c r="C340" s="19"/>
      <c r="D340" s="273"/>
      <c r="E340" s="273"/>
      <c r="H340" s="19"/>
      <c r="I340" s="19"/>
      <c r="N340" s="19"/>
      <c r="O340" s="19"/>
      <c r="P340" s="19"/>
      <c r="Q340" s="19"/>
      <c r="R340" s="19"/>
      <c r="S340" s="19"/>
      <c r="T340" s="273"/>
      <c r="U340" s="273"/>
      <c r="V340" s="273"/>
      <c r="W340" s="273"/>
      <c r="X340" s="19"/>
      <c r="Y340" s="19"/>
      <c r="Z340" s="19"/>
      <c r="AA340" s="19"/>
      <c r="AB340" s="19"/>
      <c r="AC340" s="19"/>
      <c r="AD340" s="19"/>
      <c r="AE340" s="19"/>
      <c r="AI340" s="53"/>
      <c r="AJ340" s="53"/>
      <c r="AK340" s="19"/>
      <c r="AL340" s="19"/>
      <c r="AM340" s="19"/>
      <c r="AN340" s="19"/>
      <c r="AO340" s="19"/>
      <c r="AP340" s="19"/>
      <c r="AQ340" s="19"/>
      <c r="AR340" s="45"/>
      <c r="AS340" s="45"/>
      <c r="AT340" s="45"/>
      <c r="AU340" s="45"/>
      <c r="AV340" s="45"/>
      <c r="AW340" s="19"/>
      <c r="AX340" s="19"/>
      <c r="AY340" s="19"/>
      <c r="AZ340" s="19"/>
      <c r="BA340" s="19"/>
      <c r="BB340" s="19"/>
      <c r="BC340" s="19"/>
      <c r="BD340" s="19"/>
      <c r="BE340" s="19"/>
      <c r="BF340" s="19"/>
      <c r="BG340" s="19"/>
      <c r="BH340" s="19"/>
      <c r="BI340" s="19"/>
      <c r="BJ340" s="19"/>
      <c r="BK340" s="19"/>
      <c r="BL340" s="19"/>
      <c r="BM340" s="19"/>
      <c r="BN340" s="19"/>
      <c r="BO340" s="19"/>
      <c r="BP340" s="19"/>
      <c r="BQ340" s="19"/>
      <c r="BR340" s="19"/>
      <c r="BS340" s="19"/>
      <c r="BT340" s="19"/>
      <c r="BU340" s="19"/>
      <c r="BV340" s="19"/>
      <c r="CG340" s="19"/>
      <c r="CH340" s="273"/>
      <c r="CI340" s="19"/>
    </row>
    <row r="341" spans="1:87">
      <c r="A341">
        <v>316</v>
      </c>
      <c r="B341" s="19"/>
      <c r="C341" s="19"/>
      <c r="D341" s="273"/>
      <c r="E341" s="273"/>
      <c r="H341" s="19"/>
      <c r="I341" s="19"/>
      <c r="N341" s="19"/>
      <c r="O341" s="19"/>
      <c r="P341" s="19"/>
      <c r="Q341" s="19"/>
      <c r="R341" s="19"/>
      <c r="S341" s="19"/>
      <c r="T341" s="273"/>
      <c r="U341" s="273"/>
      <c r="V341" s="273"/>
      <c r="W341" s="273"/>
      <c r="X341" s="19"/>
      <c r="Y341" s="19"/>
      <c r="Z341" s="19"/>
      <c r="AA341" s="19"/>
      <c r="AB341" s="19"/>
      <c r="AC341" s="19"/>
      <c r="AD341" s="19"/>
      <c r="AE341" s="19"/>
      <c r="AI341" s="53"/>
      <c r="AJ341" s="53"/>
      <c r="AK341" s="19"/>
      <c r="AL341" s="19"/>
      <c r="AM341" s="19"/>
      <c r="AN341" s="19"/>
      <c r="AO341" s="19"/>
      <c r="AP341" s="19"/>
      <c r="AQ341" s="19"/>
      <c r="AR341" s="45"/>
      <c r="AS341" s="45"/>
      <c r="AT341" s="45"/>
      <c r="AU341" s="45"/>
      <c r="AV341" s="45"/>
      <c r="AW341" s="19"/>
      <c r="AX341" s="19"/>
      <c r="AY341" s="19"/>
      <c r="AZ341" s="19"/>
      <c r="BA341" s="19"/>
      <c r="BB341" s="19"/>
      <c r="BC341" s="19"/>
      <c r="BD341" s="19"/>
      <c r="BE341" s="19"/>
      <c r="BF341" s="19"/>
      <c r="BG341" s="19"/>
      <c r="BH341" s="19"/>
      <c r="BI341" s="19"/>
      <c r="BJ341" s="19"/>
      <c r="BK341" s="19"/>
      <c r="BL341" s="19"/>
      <c r="BM341" s="19"/>
      <c r="BN341" s="19"/>
      <c r="BO341" s="19"/>
      <c r="BP341" s="19"/>
      <c r="BQ341" s="19"/>
      <c r="BR341" s="19"/>
      <c r="BS341" s="19"/>
      <c r="BT341" s="19"/>
      <c r="BU341" s="19"/>
      <c r="BV341" s="19"/>
      <c r="CG341" s="19"/>
      <c r="CH341" s="273"/>
      <c r="CI341" s="19"/>
    </row>
    <row r="342" spans="1:87">
      <c r="A342">
        <v>317</v>
      </c>
      <c r="B342" s="19"/>
      <c r="C342" s="19"/>
      <c r="D342" s="273"/>
      <c r="E342" s="273"/>
      <c r="H342" s="19"/>
      <c r="I342" s="19"/>
      <c r="N342" s="19"/>
      <c r="O342" s="19"/>
      <c r="P342" s="19"/>
      <c r="Q342" s="19"/>
      <c r="R342" s="19"/>
      <c r="S342" s="19"/>
      <c r="T342" s="273"/>
      <c r="U342" s="273"/>
      <c r="V342" s="273"/>
      <c r="W342" s="273"/>
      <c r="X342" s="19"/>
      <c r="Y342" s="19"/>
      <c r="Z342" s="19"/>
      <c r="AA342" s="19"/>
      <c r="AB342" s="19"/>
      <c r="AC342" s="19"/>
      <c r="AD342" s="19"/>
      <c r="AE342" s="19"/>
      <c r="AI342" s="53"/>
      <c r="AJ342" s="53"/>
      <c r="AK342" s="19"/>
      <c r="AL342" s="19"/>
      <c r="AM342" s="19"/>
      <c r="AN342" s="19"/>
      <c r="AO342" s="19"/>
      <c r="AP342" s="19"/>
      <c r="AQ342" s="19"/>
      <c r="AR342" s="45"/>
      <c r="AS342" s="45"/>
      <c r="AT342" s="45"/>
      <c r="AU342" s="45"/>
      <c r="AV342" s="45"/>
      <c r="AW342" s="19"/>
      <c r="AX342" s="19"/>
      <c r="AY342" s="19"/>
      <c r="AZ342" s="19"/>
      <c r="BA342" s="19"/>
      <c r="BB342" s="19"/>
      <c r="BC342" s="19"/>
      <c r="BD342" s="19"/>
      <c r="BE342" s="19"/>
      <c r="BF342" s="19"/>
      <c r="BG342" s="19"/>
      <c r="BH342" s="19"/>
      <c r="BI342" s="19"/>
      <c r="BJ342" s="19"/>
      <c r="BK342" s="19"/>
      <c r="BL342" s="19"/>
      <c r="BM342" s="19"/>
      <c r="BN342" s="19"/>
      <c r="BO342" s="19"/>
      <c r="BP342" s="19"/>
      <c r="BQ342" s="19"/>
      <c r="BR342" s="19"/>
      <c r="BS342" s="19"/>
      <c r="BT342" s="19"/>
      <c r="BU342" s="19"/>
      <c r="BV342" s="19"/>
      <c r="CG342" s="19"/>
      <c r="CH342" s="273"/>
      <c r="CI342" s="19"/>
    </row>
    <row r="343" spans="1:87">
      <c r="A343">
        <v>318</v>
      </c>
      <c r="B343" s="19"/>
      <c r="C343" s="19"/>
      <c r="D343" s="273"/>
      <c r="E343" s="273"/>
      <c r="H343" s="19"/>
      <c r="I343" s="19"/>
      <c r="N343" s="19"/>
      <c r="O343" s="19"/>
      <c r="P343" s="19"/>
      <c r="Q343" s="19"/>
      <c r="R343" s="19"/>
      <c r="S343" s="19"/>
      <c r="T343" s="273"/>
      <c r="U343" s="273"/>
      <c r="V343" s="273"/>
      <c r="W343" s="273"/>
      <c r="X343" s="19"/>
      <c r="Y343" s="19"/>
      <c r="Z343" s="19"/>
      <c r="AA343" s="19"/>
      <c r="AB343" s="19"/>
      <c r="AC343" s="19"/>
      <c r="AD343" s="19"/>
      <c r="AE343" s="19"/>
      <c r="AI343" s="53"/>
      <c r="AJ343" s="53"/>
      <c r="AK343" s="19"/>
      <c r="AL343" s="19"/>
      <c r="AM343" s="19"/>
      <c r="AN343" s="19"/>
      <c r="AO343" s="19"/>
      <c r="AP343" s="19"/>
      <c r="AQ343" s="19"/>
      <c r="AR343" s="45"/>
      <c r="AS343" s="45"/>
      <c r="AT343" s="45"/>
      <c r="AU343" s="45"/>
      <c r="AV343" s="45"/>
      <c r="AW343" s="19"/>
      <c r="AX343" s="19"/>
      <c r="AY343" s="19"/>
      <c r="AZ343" s="19"/>
      <c r="BA343" s="19"/>
      <c r="BB343" s="19"/>
      <c r="BC343" s="19"/>
      <c r="BD343" s="19"/>
      <c r="BE343" s="19"/>
      <c r="BF343" s="19"/>
      <c r="BG343" s="19"/>
      <c r="BH343" s="19"/>
      <c r="BI343" s="19"/>
      <c r="BJ343" s="19"/>
      <c r="BK343" s="19"/>
      <c r="BL343" s="19"/>
      <c r="BM343" s="19"/>
      <c r="BN343" s="19"/>
      <c r="BO343" s="19"/>
      <c r="BP343" s="19"/>
      <c r="BQ343" s="19"/>
      <c r="BR343" s="19"/>
      <c r="BS343" s="19"/>
      <c r="BT343" s="19"/>
      <c r="BU343" s="19"/>
      <c r="BV343" s="19"/>
      <c r="CG343" s="19"/>
      <c r="CH343" s="273"/>
      <c r="CI343" s="19"/>
    </row>
    <row r="344" spans="1:87">
      <c r="A344">
        <v>319</v>
      </c>
      <c r="B344" s="19"/>
      <c r="C344" s="19"/>
      <c r="D344" s="273"/>
      <c r="E344" s="273"/>
      <c r="H344" s="19"/>
      <c r="I344" s="19"/>
      <c r="N344" s="19"/>
      <c r="O344" s="19"/>
      <c r="P344" s="19"/>
      <c r="Q344" s="19"/>
      <c r="R344" s="19"/>
      <c r="S344" s="19"/>
      <c r="T344" s="273"/>
      <c r="U344" s="273"/>
      <c r="V344" s="273"/>
      <c r="W344" s="273"/>
      <c r="X344" s="19"/>
      <c r="Y344" s="19"/>
      <c r="Z344" s="19"/>
      <c r="AA344" s="19"/>
      <c r="AB344" s="19"/>
      <c r="AC344" s="19"/>
      <c r="AD344" s="19"/>
      <c r="AE344" s="19"/>
      <c r="AI344" s="53"/>
      <c r="AJ344" s="53"/>
      <c r="AK344" s="19"/>
      <c r="AL344" s="19"/>
      <c r="AM344" s="19"/>
      <c r="AN344" s="19"/>
      <c r="AO344" s="19"/>
      <c r="AP344" s="19"/>
      <c r="AQ344" s="19"/>
      <c r="AR344" s="45"/>
      <c r="AS344" s="45"/>
      <c r="AT344" s="45"/>
      <c r="AU344" s="45"/>
      <c r="AV344" s="45"/>
      <c r="AW344" s="19"/>
      <c r="AX344" s="19"/>
      <c r="AY344" s="19"/>
      <c r="AZ344" s="19"/>
      <c r="BA344" s="19"/>
      <c r="BB344" s="19"/>
      <c r="BC344" s="19"/>
      <c r="BD344" s="19"/>
      <c r="BE344" s="19"/>
      <c r="BF344" s="19"/>
      <c r="BG344" s="19"/>
      <c r="BH344" s="19"/>
      <c r="BI344" s="19"/>
      <c r="BJ344" s="19"/>
      <c r="BK344" s="19"/>
      <c r="BL344" s="19"/>
      <c r="BM344" s="19"/>
      <c r="BN344" s="19"/>
      <c r="BO344" s="19"/>
      <c r="BP344" s="19"/>
      <c r="BQ344" s="19"/>
      <c r="BR344" s="19"/>
      <c r="BS344" s="19"/>
      <c r="BT344" s="19"/>
      <c r="BU344" s="19"/>
      <c r="BV344" s="19"/>
      <c r="CG344" s="19"/>
      <c r="CH344" s="273"/>
      <c r="CI344" s="19"/>
    </row>
    <row r="345" spans="1:87">
      <c r="A345">
        <v>320</v>
      </c>
      <c r="B345" s="19"/>
      <c r="C345" s="19"/>
      <c r="D345" s="273"/>
      <c r="E345" s="273"/>
      <c r="H345" s="19"/>
      <c r="I345" s="19"/>
      <c r="N345" s="19"/>
      <c r="O345" s="19"/>
      <c r="P345" s="19"/>
      <c r="Q345" s="19"/>
      <c r="R345" s="19"/>
      <c r="S345" s="19"/>
      <c r="T345" s="273"/>
      <c r="U345" s="273"/>
      <c r="V345" s="273"/>
      <c r="W345" s="273"/>
      <c r="X345" s="19"/>
      <c r="Y345" s="19"/>
      <c r="Z345" s="19"/>
      <c r="AA345" s="19"/>
      <c r="AB345" s="19"/>
      <c r="AC345" s="19"/>
      <c r="AD345" s="19"/>
      <c r="AE345" s="19"/>
      <c r="AI345" s="53"/>
      <c r="AJ345" s="53"/>
      <c r="AK345" s="19"/>
      <c r="AL345" s="19"/>
      <c r="AM345" s="19"/>
      <c r="AN345" s="19"/>
      <c r="AO345" s="19"/>
      <c r="AP345" s="19"/>
      <c r="AQ345" s="19"/>
      <c r="AR345" s="45"/>
      <c r="AS345" s="45"/>
      <c r="AT345" s="45"/>
      <c r="AU345" s="45"/>
      <c r="AV345" s="45"/>
      <c r="AW345" s="19"/>
      <c r="AX345" s="19"/>
      <c r="AY345" s="19"/>
      <c r="AZ345" s="19"/>
      <c r="BA345" s="19"/>
      <c r="BB345" s="19"/>
      <c r="BC345" s="19"/>
      <c r="BD345" s="19"/>
      <c r="BE345" s="19"/>
      <c r="BF345" s="19"/>
      <c r="BG345" s="19"/>
      <c r="BH345" s="19"/>
      <c r="BI345" s="19"/>
      <c r="BJ345" s="19"/>
      <c r="BK345" s="19"/>
      <c r="BL345" s="19"/>
      <c r="BM345" s="19"/>
      <c r="BN345" s="19"/>
      <c r="BO345" s="19"/>
      <c r="BP345" s="19"/>
      <c r="BQ345" s="19"/>
      <c r="BR345" s="19"/>
      <c r="BS345" s="19"/>
      <c r="BT345" s="19"/>
      <c r="BU345" s="19"/>
      <c r="BV345" s="19"/>
      <c r="CG345" s="19"/>
      <c r="CH345" s="273"/>
      <c r="CI345" s="19"/>
    </row>
    <row r="346" spans="1:87">
      <c r="A346">
        <v>321</v>
      </c>
      <c r="B346" s="19"/>
      <c r="C346" s="19"/>
      <c r="D346" s="273"/>
      <c r="E346" s="273"/>
      <c r="H346" s="19"/>
      <c r="I346" s="19"/>
      <c r="N346" s="19"/>
      <c r="O346" s="19"/>
      <c r="P346" s="19"/>
      <c r="Q346" s="19"/>
      <c r="R346" s="19"/>
      <c r="S346" s="19"/>
      <c r="T346" s="273"/>
      <c r="U346" s="273"/>
      <c r="V346" s="273"/>
      <c r="W346" s="273"/>
      <c r="X346" s="19"/>
      <c r="Y346" s="19"/>
      <c r="Z346" s="19"/>
      <c r="AA346" s="19"/>
      <c r="AB346" s="19"/>
      <c r="AC346" s="19"/>
      <c r="AD346" s="19"/>
      <c r="AE346" s="19"/>
      <c r="AI346" s="53"/>
      <c r="AJ346" s="53"/>
      <c r="AK346" s="19"/>
      <c r="AL346" s="19"/>
      <c r="AM346" s="19"/>
      <c r="AN346" s="19"/>
      <c r="AO346" s="19"/>
      <c r="AP346" s="19"/>
      <c r="AQ346" s="19"/>
      <c r="AR346" s="45"/>
      <c r="AS346" s="45"/>
      <c r="AT346" s="45"/>
      <c r="AU346" s="45"/>
      <c r="AV346" s="45"/>
      <c r="AW346" s="19"/>
      <c r="AX346" s="19"/>
      <c r="AY346" s="19"/>
      <c r="AZ346" s="19"/>
      <c r="BA346" s="19"/>
      <c r="BB346" s="19"/>
      <c r="BC346" s="19"/>
      <c r="BD346" s="19"/>
      <c r="BE346" s="19"/>
      <c r="BF346" s="19"/>
      <c r="BG346" s="19"/>
      <c r="BH346" s="19"/>
      <c r="BI346" s="19"/>
      <c r="BJ346" s="19"/>
      <c r="BK346" s="19"/>
      <c r="BL346" s="19"/>
      <c r="BM346" s="19"/>
      <c r="BN346" s="19"/>
      <c r="BO346" s="19"/>
      <c r="BP346" s="19"/>
      <c r="BQ346" s="19"/>
      <c r="BR346" s="19"/>
      <c r="BS346" s="19"/>
      <c r="BT346" s="19"/>
      <c r="BU346" s="19"/>
      <c r="BV346" s="19"/>
      <c r="CG346" s="19"/>
      <c r="CH346" s="273"/>
      <c r="CI346" s="19"/>
    </row>
    <row r="347" spans="1:87">
      <c r="A347">
        <v>322</v>
      </c>
      <c r="B347" s="19"/>
      <c r="C347" s="19"/>
      <c r="D347" s="273"/>
      <c r="E347" s="273"/>
      <c r="H347" s="19"/>
      <c r="I347" s="19"/>
      <c r="N347" s="19"/>
      <c r="O347" s="19"/>
      <c r="P347" s="19"/>
      <c r="Q347" s="19"/>
      <c r="R347" s="19"/>
      <c r="S347" s="19"/>
      <c r="T347" s="273"/>
      <c r="U347" s="273"/>
      <c r="V347" s="273"/>
      <c r="W347" s="273"/>
      <c r="X347" s="19"/>
      <c r="Y347" s="19"/>
      <c r="Z347" s="19"/>
      <c r="AA347" s="19"/>
      <c r="AB347" s="19"/>
      <c r="AC347" s="19"/>
      <c r="AD347" s="19"/>
      <c r="AE347" s="19"/>
      <c r="AI347" s="53"/>
      <c r="AJ347" s="53"/>
      <c r="AK347" s="19"/>
      <c r="AL347" s="19"/>
      <c r="AM347" s="19"/>
      <c r="AN347" s="19"/>
      <c r="AO347" s="19"/>
      <c r="AP347" s="19"/>
      <c r="AQ347" s="19"/>
      <c r="AR347" s="45"/>
      <c r="AS347" s="45"/>
      <c r="AT347" s="45"/>
      <c r="AU347" s="45"/>
      <c r="AV347" s="45"/>
      <c r="AW347" s="19"/>
      <c r="AX347" s="19"/>
      <c r="AY347" s="19"/>
      <c r="AZ347" s="19"/>
      <c r="BA347" s="19"/>
      <c r="BB347" s="19"/>
      <c r="BC347" s="19"/>
      <c r="BD347" s="19"/>
      <c r="BE347" s="19"/>
      <c r="BF347" s="19"/>
      <c r="BG347" s="19"/>
      <c r="BH347" s="19"/>
      <c r="BI347" s="19"/>
      <c r="BJ347" s="19"/>
      <c r="BK347" s="19"/>
      <c r="BL347" s="19"/>
      <c r="BM347" s="19"/>
      <c r="BN347" s="19"/>
      <c r="BO347" s="19"/>
      <c r="BP347" s="19"/>
      <c r="BQ347" s="19"/>
      <c r="BR347" s="19"/>
      <c r="BS347" s="19"/>
      <c r="BT347" s="19"/>
      <c r="BU347" s="19"/>
      <c r="BV347" s="19"/>
      <c r="CG347" s="19"/>
      <c r="CH347" s="273"/>
      <c r="CI347" s="19"/>
    </row>
    <row r="348" spans="1:87">
      <c r="A348">
        <v>323</v>
      </c>
      <c r="B348" s="19"/>
      <c r="C348" s="19"/>
      <c r="D348" s="273"/>
      <c r="E348" s="273"/>
      <c r="H348" s="19"/>
      <c r="I348" s="19"/>
      <c r="N348" s="19"/>
      <c r="O348" s="19"/>
      <c r="P348" s="19"/>
      <c r="Q348" s="19"/>
      <c r="R348" s="19"/>
      <c r="S348" s="19"/>
      <c r="T348" s="273"/>
      <c r="U348" s="273"/>
      <c r="V348" s="273"/>
      <c r="W348" s="273"/>
      <c r="X348" s="19"/>
      <c r="Y348" s="19"/>
      <c r="Z348" s="19"/>
      <c r="AA348" s="19"/>
      <c r="AB348" s="19"/>
      <c r="AC348" s="19"/>
      <c r="AD348" s="19"/>
      <c r="AE348" s="19"/>
      <c r="AI348" s="53"/>
      <c r="AJ348" s="53"/>
      <c r="AK348" s="19"/>
      <c r="AL348" s="19"/>
      <c r="AM348" s="19"/>
      <c r="AN348" s="19"/>
      <c r="AO348" s="19"/>
      <c r="AP348" s="19"/>
      <c r="AQ348" s="19"/>
      <c r="AR348" s="45"/>
      <c r="AS348" s="45"/>
      <c r="AT348" s="45"/>
      <c r="AU348" s="45"/>
      <c r="AV348" s="45"/>
      <c r="AW348" s="19"/>
      <c r="AX348" s="19"/>
      <c r="AY348" s="19"/>
      <c r="AZ348" s="19"/>
      <c r="BA348" s="19"/>
      <c r="BB348" s="19"/>
      <c r="BC348" s="19"/>
      <c r="BD348" s="19"/>
      <c r="BE348" s="19"/>
      <c r="BF348" s="19"/>
      <c r="BG348" s="19"/>
      <c r="BH348" s="19"/>
      <c r="BI348" s="19"/>
      <c r="BJ348" s="19"/>
      <c r="BK348" s="19"/>
      <c r="BL348" s="19"/>
      <c r="BM348" s="19"/>
      <c r="BN348" s="19"/>
      <c r="BO348" s="19"/>
      <c r="BP348" s="19"/>
      <c r="BQ348" s="19"/>
      <c r="BR348" s="19"/>
      <c r="BS348" s="19"/>
      <c r="BT348" s="19"/>
      <c r="BU348" s="19"/>
      <c r="BV348" s="19"/>
      <c r="CG348" s="19"/>
      <c r="CH348" s="273"/>
      <c r="CI348" s="19"/>
    </row>
    <row r="349" spans="1:87">
      <c r="A349">
        <v>324</v>
      </c>
      <c r="B349" s="19"/>
      <c r="C349" s="19"/>
      <c r="D349" s="273"/>
      <c r="E349" s="273"/>
      <c r="H349" s="19"/>
      <c r="I349" s="19"/>
      <c r="N349" s="19"/>
      <c r="O349" s="19"/>
      <c r="P349" s="19"/>
      <c r="Q349" s="19"/>
      <c r="R349" s="19"/>
      <c r="S349" s="19"/>
      <c r="T349" s="273"/>
      <c r="U349" s="273"/>
      <c r="V349" s="273"/>
      <c r="W349" s="273"/>
      <c r="X349" s="19"/>
      <c r="Y349" s="19"/>
      <c r="Z349" s="19"/>
      <c r="AA349" s="19"/>
      <c r="AB349" s="19"/>
      <c r="AC349" s="19"/>
      <c r="AD349" s="19"/>
      <c r="AE349" s="19"/>
      <c r="AI349" s="53"/>
      <c r="AJ349" s="53"/>
      <c r="AK349" s="19"/>
      <c r="AL349" s="19"/>
      <c r="AM349" s="19"/>
      <c r="AN349" s="19"/>
      <c r="AO349" s="19"/>
      <c r="AP349" s="19"/>
      <c r="AQ349" s="19"/>
      <c r="AR349" s="45"/>
      <c r="AS349" s="45"/>
      <c r="AT349" s="45"/>
      <c r="AU349" s="45"/>
      <c r="AV349" s="45"/>
      <c r="AW349" s="19"/>
      <c r="AX349" s="19"/>
      <c r="AY349" s="19"/>
      <c r="AZ349" s="19"/>
      <c r="BA349" s="19"/>
      <c r="BB349" s="19"/>
      <c r="BC349" s="19"/>
      <c r="BD349" s="19"/>
      <c r="BE349" s="19"/>
      <c r="BF349" s="19"/>
      <c r="BG349" s="19"/>
      <c r="BH349" s="19"/>
      <c r="BI349" s="19"/>
      <c r="BJ349" s="19"/>
      <c r="BK349" s="19"/>
      <c r="BL349" s="19"/>
      <c r="BM349" s="19"/>
      <c r="BN349" s="19"/>
      <c r="BO349" s="19"/>
      <c r="BP349" s="19"/>
      <c r="BQ349" s="19"/>
      <c r="BR349" s="19"/>
      <c r="BS349" s="19"/>
      <c r="BT349" s="19"/>
      <c r="BU349" s="19"/>
      <c r="BV349" s="19"/>
      <c r="CG349" s="19"/>
      <c r="CH349" s="273"/>
      <c r="CI349" s="19"/>
    </row>
    <row r="350" spans="1:87">
      <c r="A350">
        <v>325</v>
      </c>
      <c r="B350" s="19"/>
      <c r="C350" s="19"/>
      <c r="D350" s="273"/>
      <c r="E350" s="273"/>
      <c r="H350" s="19"/>
      <c r="I350" s="19"/>
      <c r="N350" s="19"/>
      <c r="O350" s="19"/>
      <c r="P350" s="19"/>
      <c r="Q350" s="19"/>
      <c r="R350" s="19"/>
      <c r="S350" s="19"/>
      <c r="T350" s="273"/>
      <c r="U350" s="273"/>
      <c r="V350" s="273"/>
      <c r="W350" s="273"/>
      <c r="X350" s="19"/>
      <c r="Y350" s="19"/>
      <c r="Z350" s="19"/>
      <c r="AA350" s="19"/>
      <c r="AB350" s="19"/>
      <c r="AC350" s="19"/>
      <c r="AD350" s="19"/>
      <c r="AE350" s="19"/>
      <c r="AI350" s="53"/>
      <c r="AJ350" s="53"/>
      <c r="AK350" s="19"/>
      <c r="AL350" s="19"/>
      <c r="AM350" s="19"/>
      <c r="AN350" s="19"/>
      <c r="AO350" s="19"/>
      <c r="AP350" s="19"/>
      <c r="AQ350" s="19"/>
      <c r="AR350" s="45"/>
      <c r="AS350" s="45"/>
      <c r="AT350" s="45"/>
      <c r="AU350" s="45"/>
      <c r="AV350" s="45"/>
      <c r="AW350" s="19"/>
      <c r="AX350" s="19"/>
      <c r="AY350" s="19"/>
      <c r="AZ350" s="19"/>
      <c r="BA350" s="19"/>
      <c r="BB350" s="19"/>
      <c r="BC350" s="19"/>
      <c r="BD350" s="19"/>
      <c r="BE350" s="19"/>
      <c r="BF350" s="19"/>
      <c r="BG350" s="19"/>
      <c r="BH350" s="19"/>
      <c r="BI350" s="19"/>
      <c r="BJ350" s="19"/>
      <c r="BK350" s="19"/>
      <c r="BL350" s="19"/>
      <c r="BM350" s="19"/>
      <c r="BN350" s="19"/>
      <c r="BO350" s="19"/>
      <c r="BP350" s="19"/>
      <c r="BQ350" s="19"/>
      <c r="BR350" s="19"/>
      <c r="BS350" s="19"/>
      <c r="BT350" s="19"/>
      <c r="BU350" s="19"/>
      <c r="BV350" s="19"/>
      <c r="CG350" s="19"/>
      <c r="CH350" s="273"/>
      <c r="CI350" s="19"/>
    </row>
    <row r="351" spans="1:87">
      <c r="A351">
        <v>326</v>
      </c>
      <c r="B351" s="19"/>
      <c r="C351" s="19"/>
      <c r="D351" s="273"/>
      <c r="E351" s="273"/>
      <c r="H351" s="19"/>
      <c r="I351" s="19"/>
      <c r="N351" s="19"/>
      <c r="O351" s="19"/>
      <c r="P351" s="19"/>
      <c r="Q351" s="19"/>
      <c r="R351" s="19"/>
      <c r="S351" s="19"/>
      <c r="T351" s="273"/>
      <c r="U351" s="273"/>
      <c r="V351" s="273"/>
      <c r="W351" s="273"/>
      <c r="X351" s="19"/>
      <c r="Y351" s="19"/>
      <c r="Z351" s="19"/>
      <c r="AA351" s="19"/>
      <c r="AB351" s="19"/>
      <c r="AC351" s="19"/>
      <c r="AD351" s="19"/>
      <c r="AE351" s="19"/>
      <c r="AI351" s="53"/>
      <c r="AJ351" s="53"/>
      <c r="AK351" s="19"/>
      <c r="AL351" s="19"/>
      <c r="AM351" s="19"/>
      <c r="AN351" s="19"/>
      <c r="AO351" s="19"/>
      <c r="AP351" s="19"/>
      <c r="AQ351" s="19"/>
      <c r="AR351" s="45"/>
      <c r="AS351" s="45"/>
      <c r="AT351" s="45"/>
      <c r="AU351" s="45"/>
      <c r="AV351" s="45"/>
      <c r="AW351" s="19"/>
      <c r="AX351" s="19"/>
      <c r="AY351" s="19"/>
      <c r="AZ351" s="19"/>
      <c r="BA351" s="19"/>
      <c r="BB351" s="19"/>
      <c r="BC351" s="19"/>
      <c r="BD351" s="19"/>
      <c r="BE351" s="19"/>
      <c r="BF351" s="19"/>
      <c r="BG351" s="19"/>
      <c r="BH351" s="19"/>
      <c r="BI351" s="19"/>
      <c r="BJ351" s="19"/>
      <c r="BK351" s="19"/>
      <c r="BL351" s="19"/>
      <c r="BM351" s="19"/>
      <c r="BN351" s="19"/>
      <c r="BO351" s="19"/>
      <c r="BP351" s="19"/>
      <c r="BQ351" s="19"/>
      <c r="BR351" s="19"/>
      <c r="BS351" s="19"/>
      <c r="BT351" s="19"/>
      <c r="BU351" s="19"/>
      <c r="BV351" s="19"/>
      <c r="CG351" s="19"/>
      <c r="CH351" s="273"/>
      <c r="CI351" s="19"/>
    </row>
    <row r="352" spans="1:87">
      <c r="A352">
        <v>327</v>
      </c>
      <c r="B352" s="19"/>
      <c r="C352" s="19"/>
      <c r="D352" s="273"/>
      <c r="E352" s="273"/>
      <c r="H352" s="19"/>
      <c r="I352" s="19"/>
      <c r="N352" s="19"/>
      <c r="O352" s="19"/>
      <c r="P352" s="19"/>
      <c r="Q352" s="19"/>
      <c r="R352" s="19"/>
      <c r="S352" s="19"/>
      <c r="T352" s="273"/>
      <c r="U352" s="273"/>
      <c r="V352" s="273"/>
      <c r="W352" s="273"/>
      <c r="X352" s="19"/>
      <c r="Y352" s="19"/>
      <c r="Z352" s="19"/>
      <c r="AA352" s="19"/>
      <c r="AB352" s="19"/>
      <c r="AC352" s="19"/>
      <c r="AD352" s="19"/>
      <c r="AE352" s="19"/>
      <c r="AI352" s="53"/>
      <c r="AJ352" s="53"/>
      <c r="AK352" s="19"/>
      <c r="AL352" s="19"/>
      <c r="AM352" s="19"/>
      <c r="AN352" s="19"/>
      <c r="AO352" s="19"/>
      <c r="AP352" s="19"/>
      <c r="AQ352" s="19"/>
      <c r="AR352" s="45"/>
      <c r="AS352" s="45"/>
      <c r="AT352" s="45"/>
      <c r="AU352" s="45"/>
      <c r="AV352" s="45"/>
      <c r="AW352" s="19"/>
      <c r="AX352" s="19"/>
      <c r="AY352" s="19"/>
      <c r="AZ352" s="19"/>
      <c r="BA352" s="19"/>
      <c r="BB352" s="19"/>
      <c r="BC352" s="19"/>
      <c r="BD352" s="19"/>
      <c r="BE352" s="19"/>
      <c r="BF352" s="19"/>
      <c r="BG352" s="19"/>
      <c r="BH352" s="19"/>
      <c r="BI352" s="19"/>
      <c r="BJ352" s="19"/>
      <c r="BK352" s="19"/>
      <c r="BL352" s="19"/>
      <c r="BM352" s="19"/>
      <c r="BN352" s="19"/>
      <c r="BO352" s="19"/>
      <c r="BP352" s="19"/>
      <c r="BQ352" s="19"/>
      <c r="BR352" s="19"/>
      <c r="BS352" s="19"/>
      <c r="BT352" s="19"/>
      <c r="BU352" s="19"/>
      <c r="BV352" s="19"/>
      <c r="CG352" s="19"/>
      <c r="CH352" s="273"/>
      <c r="CI352" s="19"/>
    </row>
    <row r="353" spans="1:87">
      <c r="A353">
        <v>328</v>
      </c>
      <c r="B353" s="19"/>
      <c r="C353" s="19"/>
      <c r="D353" s="273"/>
      <c r="E353" s="273"/>
      <c r="H353" s="19"/>
      <c r="I353" s="19"/>
      <c r="N353" s="19"/>
      <c r="O353" s="19"/>
      <c r="P353" s="19"/>
      <c r="Q353" s="19"/>
      <c r="R353" s="19"/>
      <c r="S353" s="19"/>
      <c r="T353" s="273"/>
      <c r="U353" s="273"/>
      <c r="V353" s="273"/>
      <c r="W353" s="273"/>
      <c r="X353" s="19"/>
      <c r="Y353" s="19"/>
      <c r="Z353" s="19"/>
      <c r="AA353" s="19"/>
      <c r="AB353" s="19"/>
      <c r="AC353" s="19"/>
      <c r="AD353" s="19"/>
      <c r="AE353" s="19"/>
      <c r="AI353" s="53"/>
      <c r="AJ353" s="53"/>
      <c r="AK353" s="19"/>
      <c r="AL353" s="19"/>
      <c r="AM353" s="19"/>
      <c r="AN353" s="19"/>
      <c r="AO353" s="19"/>
      <c r="AP353" s="19"/>
      <c r="AQ353" s="19"/>
      <c r="AR353" s="45"/>
      <c r="AS353" s="45"/>
      <c r="AT353" s="45"/>
      <c r="AU353" s="45"/>
      <c r="AV353" s="45"/>
      <c r="AW353" s="19"/>
      <c r="AX353" s="19"/>
      <c r="AY353" s="19"/>
      <c r="AZ353" s="19"/>
      <c r="BA353" s="19"/>
      <c r="BB353" s="19"/>
      <c r="BC353" s="19"/>
      <c r="BD353" s="19"/>
      <c r="BE353" s="19"/>
      <c r="BF353" s="19"/>
      <c r="BG353" s="19"/>
      <c r="BH353" s="19"/>
      <c r="BI353" s="19"/>
      <c r="BJ353" s="19"/>
      <c r="BK353" s="19"/>
      <c r="BL353" s="19"/>
      <c r="BM353" s="19"/>
      <c r="BN353" s="19"/>
      <c r="BO353" s="19"/>
      <c r="BP353" s="19"/>
      <c r="BQ353" s="19"/>
      <c r="BR353" s="19"/>
      <c r="BS353" s="19"/>
      <c r="BT353" s="19"/>
      <c r="BU353" s="19"/>
      <c r="BV353" s="19"/>
      <c r="CG353" s="19"/>
      <c r="CH353" s="273"/>
      <c r="CI353" s="19"/>
    </row>
    <row r="354" spans="1:87">
      <c r="A354">
        <v>329</v>
      </c>
      <c r="B354" s="19"/>
      <c r="C354" s="19"/>
      <c r="D354" s="273"/>
      <c r="E354" s="273"/>
      <c r="H354" s="19"/>
      <c r="I354" s="19"/>
      <c r="N354" s="19"/>
      <c r="O354" s="19"/>
      <c r="P354" s="19"/>
      <c r="Q354" s="19"/>
      <c r="R354" s="19"/>
      <c r="S354" s="19"/>
      <c r="T354" s="273"/>
      <c r="U354" s="273"/>
      <c r="V354" s="273"/>
      <c r="W354" s="273"/>
      <c r="X354" s="19"/>
      <c r="Y354" s="19"/>
      <c r="Z354" s="19"/>
      <c r="AA354" s="19"/>
      <c r="AB354" s="19"/>
      <c r="AC354" s="19"/>
      <c r="AD354" s="19"/>
      <c r="AE354" s="19"/>
      <c r="AI354" s="53"/>
      <c r="AJ354" s="53"/>
      <c r="AK354" s="19"/>
      <c r="AL354" s="19"/>
      <c r="AM354" s="19"/>
      <c r="AN354" s="19"/>
      <c r="AO354" s="19"/>
      <c r="AP354" s="19"/>
      <c r="AQ354" s="19"/>
      <c r="AR354" s="45"/>
      <c r="AS354" s="45"/>
      <c r="AT354" s="45"/>
      <c r="AU354" s="45"/>
      <c r="AV354" s="45"/>
      <c r="AW354" s="19"/>
      <c r="AX354" s="19"/>
      <c r="AY354" s="19"/>
      <c r="AZ354" s="19"/>
      <c r="BA354" s="19"/>
      <c r="BB354" s="19"/>
      <c r="BC354" s="19"/>
      <c r="BD354" s="19"/>
      <c r="BE354" s="19"/>
      <c r="BF354" s="19"/>
      <c r="BG354" s="19"/>
      <c r="BH354" s="19"/>
      <c r="BI354" s="19"/>
      <c r="BJ354" s="19"/>
      <c r="BK354" s="19"/>
      <c r="BL354" s="19"/>
      <c r="BM354" s="19"/>
      <c r="BN354" s="19"/>
      <c r="BO354" s="19"/>
      <c r="BP354" s="19"/>
      <c r="BQ354" s="19"/>
      <c r="BR354" s="19"/>
      <c r="BS354" s="19"/>
      <c r="BT354" s="19"/>
      <c r="BU354" s="19"/>
      <c r="BV354" s="19"/>
      <c r="CG354" s="19"/>
      <c r="CH354" s="273"/>
      <c r="CI354" s="19"/>
    </row>
    <row r="355" spans="1:87">
      <c r="A355">
        <v>330</v>
      </c>
      <c r="B355" s="19"/>
      <c r="C355" s="19"/>
      <c r="D355" s="273"/>
      <c r="E355" s="273"/>
      <c r="H355" s="19"/>
      <c r="I355" s="19"/>
      <c r="N355" s="19"/>
      <c r="O355" s="19"/>
      <c r="P355" s="19"/>
      <c r="Q355" s="19"/>
      <c r="R355" s="19"/>
      <c r="S355" s="19"/>
      <c r="T355" s="273"/>
      <c r="U355" s="273"/>
      <c r="V355" s="273"/>
      <c r="W355" s="273"/>
      <c r="X355" s="19"/>
      <c r="Y355" s="19"/>
      <c r="Z355" s="19"/>
      <c r="AA355" s="19"/>
      <c r="AB355" s="19"/>
      <c r="AC355" s="19"/>
      <c r="AD355" s="19"/>
      <c r="AE355" s="19"/>
      <c r="AI355" s="53"/>
      <c r="AJ355" s="53"/>
      <c r="AK355" s="19"/>
      <c r="AL355" s="19"/>
      <c r="AM355" s="19"/>
      <c r="AN355" s="19"/>
      <c r="AO355" s="19"/>
      <c r="AP355" s="19"/>
      <c r="AQ355" s="19"/>
      <c r="AR355" s="45"/>
      <c r="AS355" s="45"/>
      <c r="AT355" s="45"/>
      <c r="AU355" s="45"/>
      <c r="AV355" s="45"/>
      <c r="AW355" s="19"/>
      <c r="AX355" s="19"/>
      <c r="AY355" s="19"/>
      <c r="AZ355" s="19"/>
      <c r="BA355" s="19"/>
      <c r="BB355" s="19"/>
      <c r="BC355" s="19"/>
      <c r="BD355" s="19"/>
      <c r="BE355" s="19"/>
      <c r="BF355" s="19"/>
      <c r="BG355" s="19"/>
      <c r="BH355" s="19"/>
      <c r="BI355" s="19"/>
      <c r="BJ355" s="19"/>
      <c r="BK355" s="19"/>
      <c r="BL355" s="19"/>
      <c r="BM355" s="19"/>
      <c r="BN355" s="19"/>
      <c r="BO355" s="19"/>
      <c r="BP355" s="19"/>
      <c r="BQ355" s="19"/>
      <c r="BR355" s="19"/>
      <c r="BS355" s="19"/>
      <c r="BT355" s="19"/>
      <c r="BU355" s="19"/>
      <c r="BV355" s="19"/>
      <c r="CG355" s="19"/>
      <c r="CH355" s="273"/>
      <c r="CI355" s="19"/>
    </row>
    <row r="356" spans="1:87">
      <c r="A356">
        <v>331</v>
      </c>
      <c r="B356" s="19"/>
      <c r="C356" s="19"/>
      <c r="D356" s="273"/>
      <c r="E356" s="273"/>
      <c r="H356" s="19"/>
      <c r="I356" s="19"/>
      <c r="N356" s="19"/>
      <c r="O356" s="19"/>
      <c r="P356" s="19"/>
      <c r="Q356" s="19"/>
      <c r="R356" s="19"/>
      <c r="S356" s="19"/>
      <c r="T356" s="273"/>
      <c r="U356" s="273"/>
      <c r="V356" s="273"/>
      <c r="W356" s="273"/>
      <c r="X356" s="19"/>
      <c r="Y356" s="19"/>
      <c r="Z356" s="19"/>
      <c r="AA356" s="19"/>
      <c r="AB356" s="19"/>
      <c r="AC356" s="19"/>
      <c r="AD356" s="19"/>
      <c r="AE356" s="19"/>
      <c r="AI356" s="53"/>
      <c r="AJ356" s="53"/>
      <c r="AK356" s="19"/>
      <c r="AL356" s="19"/>
      <c r="AM356" s="19"/>
      <c r="AN356" s="19"/>
      <c r="AO356" s="19"/>
      <c r="AP356" s="19"/>
      <c r="AQ356" s="19"/>
      <c r="AR356" s="45"/>
      <c r="AS356" s="45"/>
      <c r="AT356" s="45"/>
      <c r="AU356" s="45"/>
      <c r="AV356" s="45"/>
      <c r="AW356" s="19"/>
      <c r="AX356" s="19"/>
      <c r="AY356" s="19"/>
      <c r="AZ356" s="19"/>
      <c r="BA356" s="19"/>
      <c r="BB356" s="19"/>
      <c r="BC356" s="19"/>
      <c r="BD356" s="19"/>
      <c r="BE356" s="19"/>
      <c r="BF356" s="19"/>
      <c r="BG356" s="19"/>
      <c r="BH356" s="19"/>
      <c r="BI356" s="19"/>
      <c r="BJ356" s="19"/>
      <c r="BK356" s="19"/>
      <c r="BL356" s="19"/>
      <c r="BM356" s="19"/>
      <c r="BN356" s="19"/>
      <c r="BO356" s="19"/>
      <c r="BP356" s="19"/>
      <c r="BQ356" s="19"/>
      <c r="BR356" s="19"/>
      <c r="BS356" s="19"/>
      <c r="BT356" s="19"/>
      <c r="BU356" s="19"/>
      <c r="BV356" s="19"/>
      <c r="CG356" s="19"/>
      <c r="CH356" s="273"/>
      <c r="CI356" s="19"/>
    </row>
    <row r="357" spans="1:87">
      <c r="A357">
        <v>332</v>
      </c>
      <c r="B357" s="19"/>
      <c r="C357" s="19"/>
      <c r="D357" s="273"/>
      <c r="E357" s="273"/>
      <c r="H357" s="19"/>
      <c r="I357" s="19"/>
      <c r="N357" s="19"/>
      <c r="O357" s="19"/>
      <c r="P357" s="19"/>
      <c r="Q357" s="19"/>
      <c r="R357" s="19"/>
      <c r="S357" s="19"/>
      <c r="T357" s="273"/>
      <c r="U357" s="273"/>
      <c r="V357" s="273"/>
      <c r="W357" s="273"/>
      <c r="X357" s="19"/>
      <c r="Y357" s="19"/>
      <c r="Z357" s="19"/>
      <c r="AA357" s="19"/>
      <c r="AB357" s="19"/>
      <c r="AC357" s="19"/>
      <c r="AD357" s="19"/>
      <c r="AE357" s="19"/>
      <c r="AI357" s="53"/>
      <c r="AJ357" s="53"/>
      <c r="AK357" s="19"/>
      <c r="AL357" s="19"/>
      <c r="AM357" s="19"/>
      <c r="AN357" s="19"/>
      <c r="AO357" s="19"/>
      <c r="AP357" s="19"/>
      <c r="AQ357" s="19"/>
      <c r="AR357" s="45"/>
      <c r="AS357" s="45"/>
      <c r="AT357" s="45"/>
      <c r="AU357" s="45"/>
      <c r="AV357" s="45"/>
      <c r="AW357" s="19"/>
      <c r="AX357" s="19"/>
      <c r="AY357" s="19"/>
      <c r="AZ357" s="19"/>
      <c r="BA357" s="19"/>
      <c r="BB357" s="19"/>
      <c r="BC357" s="19"/>
      <c r="BD357" s="19"/>
      <c r="BE357" s="19"/>
      <c r="BF357" s="19"/>
      <c r="BG357" s="19"/>
      <c r="BH357" s="19"/>
      <c r="BI357" s="19"/>
      <c r="BJ357" s="19"/>
      <c r="BK357" s="19"/>
      <c r="BL357" s="19"/>
      <c r="BM357" s="19"/>
      <c r="BN357" s="19"/>
      <c r="BO357" s="19"/>
      <c r="BP357" s="19"/>
      <c r="BQ357" s="19"/>
      <c r="BR357" s="19"/>
      <c r="BS357" s="19"/>
      <c r="BT357" s="19"/>
      <c r="BU357" s="19"/>
      <c r="BV357" s="19"/>
      <c r="CG357" s="19"/>
      <c r="CH357" s="273"/>
      <c r="CI357" s="19"/>
    </row>
    <row r="358" spans="1:87">
      <c r="A358">
        <v>333</v>
      </c>
      <c r="B358" s="19"/>
      <c r="C358" s="19"/>
      <c r="D358" s="273"/>
      <c r="E358" s="273"/>
      <c r="H358" s="19"/>
      <c r="I358" s="19"/>
      <c r="N358" s="19"/>
      <c r="O358" s="19"/>
      <c r="P358" s="19"/>
      <c r="Q358" s="19"/>
      <c r="R358" s="19"/>
      <c r="S358" s="19"/>
      <c r="T358" s="273"/>
      <c r="U358" s="273"/>
      <c r="V358" s="273"/>
      <c r="W358" s="273"/>
      <c r="X358" s="19"/>
      <c r="Y358" s="19"/>
      <c r="Z358" s="19"/>
      <c r="AA358" s="19"/>
      <c r="AB358" s="19"/>
      <c r="AC358" s="19"/>
      <c r="AD358" s="19"/>
      <c r="AE358" s="19"/>
      <c r="AI358" s="53"/>
      <c r="AJ358" s="53"/>
      <c r="AK358" s="19"/>
      <c r="AL358" s="19"/>
      <c r="AM358" s="19"/>
      <c r="AN358" s="19"/>
      <c r="AO358" s="19"/>
      <c r="AP358" s="19"/>
      <c r="AQ358" s="19"/>
      <c r="AR358" s="45"/>
      <c r="AS358" s="45"/>
      <c r="AT358" s="45"/>
      <c r="AU358" s="45"/>
      <c r="AV358" s="45"/>
      <c r="AW358" s="19"/>
      <c r="AX358" s="19"/>
      <c r="AY358" s="19"/>
      <c r="AZ358" s="19"/>
      <c r="BA358" s="19"/>
      <c r="BB358" s="19"/>
      <c r="BC358" s="19"/>
      <c r="BD358" s="19"/>
      <c r="BE358" s="19"/>
      <c r="BF358" s="19"/>
      <c r="BG358" s="19"/>
      <c r="BH358" s="19"/>
      <c r="BI358" s="19"/>
      <c r="BJ358" s="19"/>
      <c r="BK358" s="19"/>
      <c r="BL358" s="19"/>
      <c r="BM358" s="19"/>
      <c r="BN358" s="19"/>
      <c r="BO358" s="19"/>
      <c r="BP358" s="19"/>
      <c r="BQ358" s="19"/>
      <c r="BR358" s="19"/>
      <c r="BS358" s="19"/>
      <c r="BT358" s="19"/>
      <c r="BU358" s="19"/>
      <c r="BV358" s="19"/>
      <c r="CG358" s="19"/>
      <c r="CH358" s="273"/>
      <c r="CI358" s="19"/>
    </row>
    <row r="359" spans="1:87">
      <c r="A359">
        <v>334</v>
      </c>
      <c r="B359" s="19"/>
      <c r="C359" s="19"/>
      <c r="D359" s="273"/>
      <c r="E359" s="273"/>
      <c r="H359" s="19"/>
      <c r="I359" s="19"/>
      <c r="N359" s="19"/>
      <c r="O359" s="19"/>
      <c r="P359" s="19"/>
      <c r="Q359" s="19"/>
      <c r="R359" s="19"/>
      <c r="S359" s="19"/>
      <c r="T359" s="273"/>
      <c r="U359" s="273"/>
      <c r="V359" s="273"/>
      <c r="W359" s="273"/>
      <c r="X359" s="19"/>
      <c r="Y359" s="19"/>
      <c r="Z359" s="19"/>
      <c r="AA359" s="19"/>
      <c r="AB359" s="19"/>
      <c r="AC359" s="19"/>
      <c r="AD359" s="19"/>
      <c r="AE359" s="19"/>
      <c r="AI359" s="53"/>
      <c r="AJ359" s="53"/>
      <c r="AK359" s="19"/>
      <c r="AL359" s="19"/>
      <c r="AM359" s="19"/>
      <c r="AN359" s="19"/>
      <c r="AO359" s="19"/>
      <c r="AP359" s="19"/>
      <c r="AQ359" s="19"/>
      <c r="AR359" s="45"/>
      <c r="AS359" s="45"/>
      <c r="AT359" s="45"/>
      <c r="AU359" s="45"/>
      <c r="AV359" s="45"/>
      <c r="AW359" s="19"/>
      <c r="AX359" s="19"/>
      <c r="AY359" s="19"/>
      <c r="AZ359" s="19"/>
      <c r="BA359" s="19"/>
      <c r="BB359" s="19"/>
      <c r="BC359" s="19"/>
      <c r="BD359" s="19"/>
      <c r="BE359" s="19"/>
      <c r="BF359" s="19"/>
      <c r="BG359" s="19"/>
      <c r="BH359" s="19"/>
      <c r="BI359" s="19"/>
      <c r="BJ359" s="19"/>
      <c r="BK359" s="19"/>
      <c r="BL359" s="19"/>
      <c r="BM359" s="19"/>
      <c r="BN359" s="19"/>
      <c r="BO359" s="19"/>
      <c r="BP359" s="19"/>
      <c r="BQ359" s="19"/>
      <c r="BR359" s="19"/>
      <c r="BS359" s="19"/>
      <c r="BT359" s="19"/>
      <c r="BU359" s="19"/>
      <c r="BV359" s="19"/>
      <c r="CG359" s="19"/>
      <c r="CH359" s="273"/>
      <c r="CI359" s="19"/>
    </row>
    <row r="360" spans="1:87">
      <c r="A360">
        <v>335</v>
      </c>
      <c r="B360" s="19"/>
      <c r="C360" s="19"/>
      <c r="D360" s="273"/>
      <c r="E360" s="273"/>
      <c r="H360" s="19"/>
      <c r="I360" s="19"/>
      <c r="N360" s="19"/>
      <c r="O360" s="19"/>
      <c r="P360" s="19"/>
      <c r="Q360" s="19"/>
      <c r="R360" s="19"/>
      <c r="S360" s="19"/>
      <c r="T360" s="273"/>
      <c r="U360" s="273"/>
      <c r="V360" s="273"/>
      <c r="W360" s="273"/>
      <c r="X360" s="19"/>
      <c r="Y360" s="19"/>
      <c r="Z360" s="19"/>
      <c r="AA360" s="19"/>
      <c r="AB360" s="19"/>
      <c r="AC360" s="19"/>
      <c r="AD360" s="19"/>
      <c r="AE360" s="19"/>
      <c r="AI360" s="53"/>
      <c r="AJ360" s="53"/>
      <c r="AK360" s="19"/>
      <c r="AL360" s="19"/>
      <c r="AM360" s="19"/>
      <c r="AN360" s="19"/>
      <c r="AO360" s="19"/>
      <c r="AP360" s="19"/>
      <c r="AQ360" s="19"/>
      <c r="AR360" s="45"/>
      <c r="AS360" s="45"/>
      <c r="AT360" s="45"/>
      <c r="AU360" s="45"/>
      <c r="AV360" s="45"/>
      <c r="AW360" s="19"/>
      <c r="AX360" s="19"/>
      <c r="AY360" s="19"/>
      <c r="AZ360" s="19"/>
      <c r="BA360" s="19"/>
      <c r="BB360" s="19"/>
      <c r="BC360" s="19"/>
      <c r="BD360" s="19"/>
      <c r="BE360" s="19"/>
      <c r="BF360" s="19"/>
      <c r="BG360" s="19"/>
      <c r="BH360" s="19"/>
      <c r="BI360" s="19"/>
      <c r="BJ360" s="19"/>
      <c r="BK360" s="19"/>
      <c r="BL360" s="19"/>
      <c r="BM360" s="19"/>
      <c r="BN360" s="19"/>
      <c r="BO360" s="19"/>
      <c r="BP360" s="19"/>
      <c r="BQ360" s="19"/>
      <c r="BR360" s="19"/>
      <c r="BS360" s="19"/>
      <c r="BT360" s="19"/>
      <c r="BU360" s="19"/>
      <c r="BV360" s="19"/>
      <c r="CG360" s="19"/>
      <c r="CH360" s="273"/>
      <c r="CI360" s="19"/>
    </row>
    <row r="361" spans="1:87">
      <c r="A361">
        <v>336</v>
      </c>
      <c r="B361" s="19"/>
      <c r="C361" s="19"/>
      <c r="D361" s="273"/>
      <c r="E361" s="273"/>
      <c r="H361" s="19"/>
      <c r="I361" s="19"/>
      <c r="N361" s="19"/>
      <c r="O361" s="19"/>
      <c r="P361" s="19"/>
      <c r="Q361" s="19"/>
      <c r="R361" s="19"/>
      <c r="S361" s="19"/>
      <c r="T361" s="273"/>
      <c r="U361" s="273"/>
      <c r="V361" s="273"/>
      <c r="W361" s="273"/>
      <c r="X361" s="19"/>
      <c r="Y361" s="19"/>
      <c r="Z361" s="19"/>
      <c r="AA361" s="19"/>
      <c r="AB361" s="19"/>
      <c r="AC361" s="19"/>
      <c r="AD361" s="19"/>
      <c r="AE361" s="19"/>
      <c r="AI361" s="53"/>
      <c r="AJ361" s="53"/>
      <c r="AK361" s="19"/>
      <c r="AL361" s="19"/>
      <c r="AM361" s="19"/>
      <c r="AN361" s="19"/>
      <c r="AO361" s="19"/>
      <c r="AP361" s="19"/>
      <c r="AQ361" s="19"/>
      <c r="AR361" s="45"/>
      <c r="AS361" s="45"/>
      <c r="AT361" s="45"/>
      <c r="AU361" s="45"/>
      <c r="AV361" s="45"/>
      <c r="AW361" s="19"/>
      <c r="AX361" s="19"/>
      <c r="AY361" s="19"/>
      <c r="AZ361" s="19"/>
      <c r="BA361" s="19"/>
      <c r="BB361" s="19"/>
      <c r="BC361" s="19"/>
      <c r="BD361" s="19"/>
      <c r="BE361" s="19"/>
      <c r="BF361" s="19"/>
      <c r="BG361" s="19"/>
      <c r="BH361" s="19"/>
      <c r="BI361" s="19"/>
      <c r="BJ361" s="19"/>
      <c r="BK361" s="19"/>
      <c r="BL361" s="19"/>
      <c r="BM361" s="19"/>
      <c r="BN361" s="19"/>
      <c r="BO361" s="19"/>
      <c r="BP361" s="19"/>
      <c r="BQ361" s="19"/>
      <c r="BR361" s="19"/>
      <c r="BS361" s="19"/>
      <c r="BT361" s="19"/>
      <c r="BU361" s="19"/>
      <c r="BV361" s="19"/>
      <c r="CG361" s="19"/>
      <c r="CH361" s="273"/>
      <c r="CI361" s="19"/>
    </row>
    <row r="362" spans="1:87">
      <c r="A362">
        <v>337</v>
      </c>
      <c r="B362" s="19"/>
      <c r="C362" s="19"/>
      <c r="D362" s="273"/>
      <c r="E362" s="273"/>
      <c r="H362" s="19"/>
      <c r="I362" s="19"/>
      <c r="N362" s="19"/>
      <c r="O362" s="19"/>
      <c r="P362" s="19"/>
      <c r="Q362" s="19"/>
      <c r="R362" s="19"/>
      <c r="S362" s="19"/>
      <c r="T362" s="273"/>
      <c r="U362" s="273"/>
      <c r="V362" s="273"/>
      <c r="W362" s="273"/>
      <c r="X362" s="19"/>
      <c r="Y362" s="19"/>
      <c r="Z362" s="19"/>
      <c r="AA362" s="19"/>
      <c r="AB362" s="19"/>
      <c r="AC362" s="19"/>
      <c r="AD362" s="19"/>
      <c r="AE362" s="19"/>
      <c r="AI362" s="53"/>
      <c r="AJ362" s="53"/>
      <c r="AK362" s="19"/>
      <c r="AL362" s="19"/>
      <c r="AM362" s="19"/>
      <c r="AN362" s="19"/>
      <c r="AO362" s="19"/>
      <c r="AP362" s="19"/>
      <c r="AQ362" s="19"/>
      <c r="AR362" s="45"/>
      <c r="AS362" s="45"/>
      <c r="AT362" s="45"/>
      <c r="AU362" s="45"/>
      <c r="AV362" s="45"/>
      <c r="AW362" s="19"/>
      <c r="AX362" s="19"/>
      <c r="AY362" s="19"/>
      <c r="AZ362" s="19"/>
      <c r="BA362" s="19"/>
      <c r="BB362" s="19"/>
      <c r="BC362" s="19"/>
      <c r="BD362" s="19"/>
      <c r="BE362" s="19"/>
      <c r="BF362" s="19"/>
      <c r="BG362" s="19"/>
      <c r="BH362" s="19"/>
      <c r="BI362" s="19"/>
      <c r="BJ362" s="19"/>
      <c r="BK362" s="19"/>
      <c r="BL362" s="19"/>
      <c r="BM362" s="19"/>
      <c r="BN362" s="19"/>
      <c r="BO362" s="19"/>
      <c r="BP362" s="19"/>
      <c r="BQ362" s="19"/>
      <c r="BR362" s="19"/>
      <c r="BS362" s="19"/>
      <c r="BT362" s="19"/>
      <c r="BU362" s="19"/>
      <c r="BV362" s="19"/>
      <c r="CG362" s="19"/>
      <c r="CH362" s="273"/>
      <c r="CI362" s="19"/>
    </row>
    <row r="363" spans="1:87">
      <c r="A363">
        <v>338</v>
      </c>
      <c r="B363" s="19"/>
      <c r="C363" s="19"/>
      <c r="D363" s="273"/>
      <c r="E363" s="273"/>
      <c r="H363" s="19"/>
      <c r="I363" s="19"/>
      <c r="N363" s="19"/>
      <c r="O363" s="19"/>
      <c r="P363" s="19"/>
      <c r="Q363" s="19"/>
      <c r="R363" s="19"/>
      <c r="S363" s="19"/>
      <c r="T363" s="273"/>
      <c r="U363" s="273"/>
      <c r="V363" s="273"/>
      <c r="W363" s="273"/>
      <c r="X363" s="19"/>
      <c r="Y363" s="19"/>
      <c r="Z363" s="19"/>
      <c r="AA363" s="19"/>
      <c r="AB363" s="19"/>
      <c r="AC363" s="19"/>
      <c r="AD363" s="19"/>
      <c r="AE363" s="19"/>
      <c r="AI363" s="53"/>
      <c r="AJ363" s="53"/>
      <c r="AK363" s="19"/>
      <c r="AL363" s="19"/>
      <c r="AM363" s="19"/>
      <c r="AN363" s="19"/>
      <c r="AO363" s="19"/>
      <c r="AP363" s="19"/>
      <c r="AQ363" s="19"/>
      <c r="AR363" s="45"/>
      <c r="AS363" s="45"/>
      <c r="AT363" s="45"/>
      <c r="AU363" s="45"/>
      <c r="AV363" s="45"/>
      <c r="AW363" s="19"/>
      <c r="AX363" s="19"/>
      <c r="AY363" s="19"/>
      <c r="AZ363" s="19"/>
      <c r="BA363" s="19"/>
      <c r="BB363" s="19"/>
      <c r="BC363" s="19"/>
      <c r="BD363" s="19"/>
      <c r="BE363" s="19"/>
      <c r="BF363" s="19"/>
      <c r="BG363" s="19"/>
      <c r="BH363" s="19"/>
      <c r="BI363" s="19"/>
      <c r="BJ363" s="19"/>
      <c r="BK363" s="19"/>
      <c r="BL363" s="19"/>
      <c r="BM363" s="19"/>
      <c r="BN363" s="19"/>
      <c r="BO363" s="19"/>
      <c r="BP363" s="19"/>
      <c r="BQ363" s="19"/>
      <c r="BR363" s="19"/>
      <c r="BS363" s="19"/>
      <c r="BT363" s="19"/>
      <c r="BU363" s="19"/>
      <c r="BV363" s="19"/>
      <c r="CG363" s="19"/>
      <c r="CH363" s="273"/>
      <c r="CI363" s="19"/>
    </row>
    <row r="364" spans="1:87">
      <c r="A364">
        <v>339</v>
      </c>
      <c r="B364" s="19"/>
      <c r="C364" s="19"/>
      <c r="D364" s="273"/>
      <c r="E364" s="273"/>
      <c r="H364" s="19"/>
      <c r="I364" s="19"/>
      <c r="N364" s="19"/>
      <c r="O364" s="19"/>
      <c r="P364" s="19"/>
      <c r="Q364" s="19"/>
      <c r="R364" s="19"/>
      <c r="S364" s="19"/>
      <c r="T364" s="273"/>
      <c r="U364" s="273"/>
      <c r="V364" s="273"/>
      <c r="W364" s="273"/>
      <c r="X364" s="19"/>
      <c r="Y364" s="19"/>
      <c r="Z364" s="19"/>
      <c r="AA364" s="19"/>
      <c r="AB364" s="19"/>
      <c r="AC364" s="19"/>
      <c r="AD364" s="19"/>
      <c r="AE364" s="19"/>
      <c r="AI364" s="53"/>
      <c r="AJ364" s="53"/>
      <c r="AK364" s="19"/>
      <c r="AL364" s="19"/>
      <c r="AM364" s="19"/>
      <c r="AN364" s="19"/>
      <c r="AO364" s="19"/>
      <c r="AP364" s="19"/>
      <c r="AQ364" s="19"/>
      <c r="AR364" s="45"/>
      <c r="AS364" s="45"/>
      <c r="AT364" s="45"/>
      <c r="AU364" s="45"/>
      <c r="AV364" s="45"/>
      <c r="AW364" s="19"/>
      <c r="AX364" s="19"/>
      <c r="AY364" s="19"/>
      <c r="AZ364" s="19"/>
      <c r="BA364" s="19"/>
      <c r="BB364" s="19"/>
      <c r="BC364" s="19"/>
      <c r="BD364" s="19"/>
      <c r="BE364" s="19"/>
      <c r="BF364" s="19"/>
      <c r="BG364" s="19"/>
      <c r="BH364" s="19"/>
      <c r="BI364" s="19"/>
      <c r="BJ364" s="19"/>
      <c r="BK364" s="19"/>
      <c r="BL364" s="19"/>
      <c r="BM364" s="19"/>
      <c r="BN364" s="19"/>
      <c r="BO364" s="19"/>
      <c r="BP364" s="19"/>
      <c r="BQ364" s="19"/>
      <c r="BR364" s="19"/>
      <c r="BS364" s="19"/>
      <c r="BT364" s="19"/>
      <c r="BU364" s="19"/>
      <c r="BV364" s="19"/>
      <c r="CG364" s="19"/>
      <c r="CH364" s="273"/>
      <c r="CI364" s="19"/>
    </row>
    <row r="365" spans="1:87">
      <c r="A365">
        <v>340</v>
      </c>
      <c r="B365" s="19"/>
      <c r="C365" s="19"/>
      <c r="D365" s="273"/>
      <c r="E365" s="273"/>
      <c r="H365" s="19"/>
      <c r="I365" s="19"/>
      <c r="N365" s="19"/>
      <c r="O365" s="19"/>
      <c r="P365" s="19"/>
      <c r="Q365" s="19"/>
      <c r="R365" s="19"/>
      <c r="S365" s="19"/>
      <c r="T365" s="273"/>
      <c r="U365" s="273"/>
      <c r="V365" s="273"/>
      <c r="W365" s="273"/>
      <c r="X365" s="19"/>
      <c r="Y365" s="19"/>
      <c r="Z365" s="19"/>
      <c r="AA365" s="19"/>
      <c r="AB365" s="19"/>
      <c r="AC365" s="19"/>
      <c r="AD365" s="19"/>
      <c r="AE365" s="19"/>
      <c r="AI365" s="53"/>
      <c r="AJ365" s="53"/>
      <c r="AK365" s="19"/>
      <c r="AL365" s="19"/>
      <c r="AM365" s="19"/>
      <c r="AN365" s="19"/>
      <c r="AO365" s="19"/>
      <c r="AP365" s="19"/>
      <c r="AQ365" s="19"/>
      <c r="AR365" s="45"/>
      <c r="AS365" s="45"/>
      <c r="AT365" s="45"/>
      <c r="AU365" s="45"/>
      <c r="AV365" s="45"/>
      <c r="AW365" s="19"/>
      <c r="AX365" s="19"/>
      <c r="AY365" s="19"/>
      <c r="AZ365" s="19"/>
      <c r="BA365" s="19"/>
      <c r="BB365" s="19"/>
      <c r="BC365" s="19"/>
      <c r="BD365" s="19"/>
      <c r="BE365" s="19"/>
      <c r="BF365" s="19"/>
      <c r="BG365" s="19"/>
      <c r="BH365" s="19"/>
      <c r="BI365" s="19"/>
      <c r="BJ365" s="19"/>
      <c r="BK365" s="19"/>
      <c r="BL365" s="19"/>
      <c r="BM365" s="19"/>
      <c r="BN365" s="19"/>
      <c r="BO365" s="19"/>
      <c r="BP365" s="19"/>
      <c r="BQ365" s="19"/>
      <c r="BR365" s="19"/>
      <c r="BS365" s="19"/>
      <c r="BT365" s="19"/>
      <c r="BU365" s="19"/>
      <c r="BV365" s="19"/>
      <c r="CG365" s="19"/>
      <c r="CH365" s="273"/>
      <c r="CI365" s="19"/>
    </row>
    <row r="366" spans="1:87">
      <c r="A366">
        <v>341</v>
      </c>
      <c r="B366" s="19"/>
      <c r="C366" s="19"/>
      <c r="D366" s="273"/>
      <c r="E366" s="273"/>
      <c r="H366" s="19"/>
      <c r="I366" s="19"/>
      <c r="N366" s="19"/>
      <c r="O366" s="19"/>
      <c r="P366" s="19"/>
      <c r="Q366" s="19"/>
      <c r="R366" s="19"/>
      <c r="S366" s="19"/>
      <c r="T366" s="273"/>
      <c r="U366" s="273"/>
      <c r="V366" s="273"/>
      <c r="W366" s="273"/>
      <c r="X366" s="19"/>
      <c r="Y366" s="19"/>
      <c r="Z366" s="19"/>
      <c r="AA366" s="19"/>
      <c r="AB366" s="19"/>
      <c r="AC366" s="19"/>
      <c r="AD366" s="19"/>
      <c r="AE366" s="19"/>
      <c r="AI366" s="53"/>
      <c r="AJ366" s="53"/>
      <c r="AK366" s="19"/>
      <c r="AL366" s="19"/>
      <c r="AM366" s="19"/>
      <c r="AN366" s="19"/>
      <c r="AO366" s="19"/>
      <c r="AP366" s="19"/>
      <c r="AQ366" s="19"/>
      <c r="AR366" s="45"/>
      <c r="AS366" s="45"/>
      <c r="AT366" s="45"/>
      <c r="AU366" s="45"/>
      <c r="AV366" s="45"/>
      <c r="AW366" s="19"/>
      <c r="AX366" s="19"/>
      <c r="AY366" s="19"/>
      <c r="AZ366" s="19"/>
      <c r="BA366" s="19"/>
      <c r="BB366" s="19"/>
      <c r="BC366" s="19"/>
      <c r="BD366" s="19"/>
      <c r="BE366" s="19"/>
      <c r="BF366" s="19"/>
      <c r="BG366" s="19"/>
      <c r="BH366" s="19"/>
      <c r="BI366" s="19"/>
      <c r="BJ366" s="19"/>
      <c r="BK366" s="19"/>
      <c r="BL366" s="19"/>
      <c r="BM366" s="19"/>
      <c r="BN366" s="19"/>
      <c r="BO366" s="19"/>
      <c r="BP366" s="19"/>
      <c r="BQ366" s="19"/>
      <c r="BR366" s="19"/>
      <c r="BS366" s="19"/>
      <c r="BT366" s="19"/>
      <c r="BU366" s="19"/>
      <c r="BV366" s="19"/>
      <c r="CG366" s="19"/>
      <c r="CH366" s="273"/>
      <c r="CI366" s="19"/>
    </row>
    <row r="367" spans="1:87">
      <c r="A367">
        <v>342</v>
      </c>
      <c r="B367" s="19"/>
      <c r="C367" s="19"/>
      <c r="D367" s="273"/>
      <c r="E367" s="273"/>
      <c r="H367" s="19"/>
      <c r="I367" s="19"/>
      <c r="N367" s="19"/>
      <c r="O367" s="19"/>
      <c r="P367" s="19"/>
      <c r="Q367" s="19"/>
      <c r="R367" s="19"/>
      <c r="S367" s="19"/>
      <c r="T367" s="273"/>
      <c r="U367" s="273"/>
      <c r="V367" s="273"/>
      <c r="W367" s="273"/>
      <c r="X367" s="19"/>
      <c r="Y367" s="19"/>
      <c r="Z367" s="19"/>
      <c r="AA367" s="19"/>
      <c r="AB367" s="19"/>
      <c r="AC367" s="19"/>
      <c r="AD367" s="19"/>
      <c r="AE367" s="19"/>
      <c r="AI367" s="53"/>
      <c r="AJ367" s="53"/>
      <c r="AK367" s="19"/>
      <c r="AL367" s="19"/>
      <c r="AM367" s="19"/>
      <c r="AN367" s="19"/>
      <c r="AO367" s="19"/>
      <c r="AP367" s="19"/>
      <c r="AQ367" s="19"/>
      <c r="AR367" s="45"/>
      <c r="AS367" s="45"/>
      <c r="AT367" s="45"/>
      <c r="AU367" s="45"/>
      <c r="AV367" s="45"/>
      <c r="AW367" s="19"/>
      <c r="AX367" s="19"/>
      <c r="AY367" s="19"/>
      <c r="AZ367" s="19"/>
      <c r="BA367" s="19"/>
      <c r="BB367" s="19"/>
      <c r="BC367" s="19"/>
      <c r="BD367" s="19"/>
      <c r="BE367" s="19"/>
      <c r="BF367" s="19"/>
      <c r="BG367" s="19"/>
      <c r="BH367" s="19"/>
      <c r="BI367" s="19"/>
      <c r="BJ367" s="19"/>
      <c r="BK367" s="19"/>
      <c r="BL367" s="19"/>
      <c r="BM367" s="19"/>
      <c r="BN367" s="19"/>
      <c r="BO367" s="19"/>
      <c r="BP367" s="19"/>
      <c r="BQ367" s="19"/>
      <c r="BR367" s="19"/>
      <c r="BS367" s="19"/>
      <c r="BT367" s="19"/>
      <c r="BU367" s="19"/>
      <c r="BV367" s="19"/>
      <c r="CG367" s="19"/>
      <c r="CH367" s="273"/>
      <c r="CI367" s="19"/>
    </row>
    <row r="368" spans="1:87">
      <c r="A368">
        <v>343</v>
      </c>
      <c r="B368" s="19"/>
      <c r="C368" s="19"/>
      <c r="D368" s="273"/>
      <c r="E368" s="273"/>
      <c r="H368" s="19"/>
      <c r="I368" s="19"/>
      <c r="N368" s="19"/>
      <c r="O368" s="19"/>
      <c r="P368" s="19"/>
      <c r="Q368" s="19"/>
      <c r="R368" s="19"/>
      <c r="S368" s="19"/>
      <c r="T368" s="273"/>
      <c r="U368" s="273"/>
      <c r="V368" s="273"/>
      <c r="W368" s="273"/>
      <c r="X368" s="19"/>
      <c r="Y368" s="19"/>
      <c r="Z368" s="19"/>
      <c r="AA368" s="19"/>
      <c r="AB368" s="19"/>
      <c r="AC368" s="19"/>
      <c r="AD368" s="19"/>
      <c r="AE368" s="19"/>
      <c r="AI368" s="53"/>
      <c r="AJ368" s="53"/>
      <c r="AK368" s="19"/>
      <c r="AL368" s="19"/>
      <c r="AM368" s="19"/>
      <c r="AN368" s="19"/>
      <c r="AO368" s="19"/>
      <c r="AP368" s="19"/>
      <c r="AQ368" s="19"/>
      <c r="AR368" s="45"/>
      <c r="AS368" s="45"/>
      <c r="AT368" s="45"/>
      <c r="AU368" s="45"/>
      <c r="AV368" s="45"/>
      <c r="AW368" s="19"/>
      <c r="AX368" s="19"/>
      <c r="AY368" s="19"/>
      <c r="AZ368" s="19"/>
      <c r="BA368" s="19"/>
      <c r="BB368" s="19"/>
      <c r="BC368" s="19"/>
      <c r="BD368" s="19"/>
      <c r="BE368" s="19"/>
      <c r="BF368" s="19"/>
      <c r="BG368" s="19"/>
      <c r="BH368" s="19"/>
      <c r="BI368" s="19"/>
      <c r="BJ368" s="19"/>
      <c r="BK368" s="19"/>
      <c r="BL368" s="19"/>
      <c r="BM368" s="19"/>
      <c r="BN368" s="19"/>
      <c r="BO368" s="19"/>
      <c r="BP368" s="19"/>
      <c r="BQ368" s="19"/>
      <c r="BR368" s="19"/>
      <c r="BS368" s="19"/>
      <c r="BT368" s="19"/>
      <c r="BU368" s="19"/>
      <c r="BV368" s="19"/>
      <c r="CG368" s="19"/>
      <c r="CH368" s="273"/>
      <c r="CI368" s="19"/>
    </row>
    <row r="369" spans="1:87">
      <c r="A369">
        <v>344</v>
      </c>
      <c r="B369" s="19"/>
      <c r="C369" s="19"/>
      <c r="D369" s="273"/>
      <c r="E369" s="273"/>
      <c r="H369" s="19"/>
      <c r="I369" s="19"/>
      <c r="N369" s="19"/>
      <c r="O369" s="19"/>
      <c r="P369" s="19"/>
      <c r="Q369" s="19"/>
      <c r="R369" s="19"/>
      <c r="S369" s="19"/>
      <c r="T369" s="273"/>
      <c r="U369" s="273"/>
      <c r="V369" s="273"/>
      <c r="W369" s="273"/>
      <c r="X369" s="19"/>
      <c r="Y369" s="19"/>
      <c r="Z369" s="19"/>
      <c r="AA369" s="19"/>
      <c r="AB369" s="19"/>
      <c r="AC369" s="19"/>
      <c r="AD369" s="19"/>
      <c r="AE369" s="19"/>
      <c r="AI369" s="53"/>
      <c r="AJ369" s="53"/>
      <c r="AK369" s="19"/>
      <c r="AL369" s="19"/>
      <c r="AM369" s="19"/>
      <c r="AN369" s="19"/>
      <c r="AO369" s="19"/>
      <c r="AP369" s="19"/>
      <c r="AQ369" s="19"/>
      <c r="AR369" s="45"/>
      <c r="AS369" s="45"/>
      <c r="AT369" s="45"/>
      <c r="AU369" s="45"/>
      <c r="AV369" s="45"/>
      <c r="AW369" s="19"/>
      <c r="AX369" s="19"/>
      <c r="AY369" s="19"/>
      <c r="AZ369" s="19"/>
      <c r="BA369" s="19"/>
      <c r="BB369" s="19"/>
      <c r="BC369" s="19"/>
      <c r="BD369" s="19"/>
      <c r="BE369" s="19"/>
      <c r="BF369" s="19"/>
      <c r="BG369" s="19"/>
      <c r="BH369" s="19"/>
      <c r="BI369" s="19"/>
      <c r="BJ369" s="19"/>
      <c r="BK369" s="19"/>
      <c r="BL369" s="19"/>
      <c r="BM369" s="19"/>
      <c r="BN369" s="19"/>
      <c r="BO369" s="19"/>
      <c r="BP369" s="19"/>
      <c r="BQ369" s="19"/>
      <c r="BR369" s="19"/>
      <c r="BS369" s="19"/>
      <c r="BT369" s="19"/>
      <c r="BU369" s="19"/>
      <c r="BV369" s="19"/>
      <c r="CG369" s="19"/>
      <c r="CH369" s="273"/>
      <c r="CI369" s="19"/>
    </row>
    <row r="370" spans="1:87">
      <c r="A370">
        <v>345</v>
      </c>
      <c r="B370" s="19"/>
      <c r="C370" s="19"/>
      <c r="D370" s="273"/>
      <c r="E370" s="273"/>
      <c r="H370" s="19"/>
      <c r="I370" s="19"/>
      <c r="N370" s="19"/>
      <c r="O370" s="19"/>
      <c r="P370" s="19"/>
      <c r="Q370" s="19"/>
      <c r="R370" s="19"/>
      <c r="S370" s="19"/>
      <c r="T370" s="273"/>
      <c r="U370" s="273"/>
      <c r="V370" s="273"/>
      <c r="W370" s="273"/>
      <c r="X370" s="19"/>
      <c r="Y370" s="19"/>
      <c r="Z370" s="19"/>
      <c r="AA370" s="19"/>
      <c r="AB370" s="19"/>
      <c r="AC370" s="19"/>
      <c r="AD370" s="19"/>
      <c r="AE370" s="19"/>
      <c r="AI370" s="53"/>
      <c r="AJ370" s="53"/>
      <c r="AK370" s="19"/>
      <c r="AL370" s="19"/>
      <c r="AM370" s="19"/>
      <c r="AN370" s="19"/>
      <c r="AO370" s="19"/>
      <c r="AP370" s="19"/>
      <c r="AQ370" s="19"/>
      <c r="AR370" s="45"/>
      <c r="AS370" s="45"/>
      <c r="AT370" s="45"/>
      <c r="AU370" s="45"/>
      <c r="AV370" s="45"/>
      <c r="AW370" s="19"/>
      <c r="AX370" s="19"/>
      <c r="AY370" s="19"/>
      <c r="AZ370" s="19"/>
      <c r="BA370" s="19"/>
      <c r="BB370" s="19"/>
      <c r="BC370" s="19"/>
      <c r="BD370" s="19"/>
      <c r="BE370" s="19"/>
      <c r="BF370" s="19"/>
      <c r="BG370" s="19"/>
      <c r="BH370" s="19"/>
      <c r="BI370" s="19"/>
      <c r="BJ370" s="19"/>
      <c r="BK370" s="19"/>
      <c r="BL370" s="19"/>
      <c r="BM370" s="19"/>
      <c r="BN370" s="19"/>
      <c r="BO370" s="19"/>
      <c r="BP370" s="19"/>
      <c r="BQ370" s="19"/>
      <c r="BR370" s="19"/>
      <c r="BS370" s="19"/>
      <c r="BT370" s="19"/>
      <c r="BU370" s="19"/>
      <c r="BV370" s="19"/>
      <c r="CG370" s="19"/>
      <c r="CH370" s="273"/>
      <c r="CI370" s="19"/>
    </row>
    <row r="371" spans="1:87">
      <c r="A371">
        <v>346</v>
      </c>
      <c r="B371" s="19"/>
      <c r="C371" s="19"/>
      <c r="D371" s="273"/>
      <c r="E371" s="273"/>
      <c r="H371" s="19"/>
      <c r="I371" s="19"/>
      <c r="N371" s="19"/>
      <c r="O371" s="19"/>
      <c r="P371" s="19"/>
      <c r="Q371" s="19"/>
      <c r="R371" s="19"/>
      <c r="S371" s="19"/>
      <c r="T371" s="273"/>
      <c r="U371" s="273"/>
      <c r="V371" s="273"/>
      <c r="W371" s="273"/>
      <c r="X371" s="19"/>
      <c r="Y371" s="19"/>
      <c r="Z371" s="19"/>
      <c r="AA371" s="19"/>
      <c r="AB371" s="19"/>
      <c r="AC371" s="19"/>
      <c r="AD371" s="19"/>
      <c r="AE371" s="19"/>
      <c r="AI371" s="53"/>
      <c r="AJ371" s="53"/>
      <c r="AK371" s="19"/>
      <c r="AL371" s="19"/>
      <c r="AM371" s="19"/>
      <c r="AN371" s="19"/>
      <c r="AO371" s="19"/>
      <c r="AP371" s="19"/>
      <c r="AQ371" s="19"/>
      <c r="AR371" s="45"/>
      <c r="AS371" s="45"/>
      <c r="AT371" s="45"/>
      <c r="AU371" s="45"/>
      <c r="AV371" s="45"/>
      <c r="AW371" s="19"/>
      <c r="AX371" s="19"/>
      <c r="AY371" s="19"/>
      <c r="AZ371" s="19"/>
      <c r="BA371" s="19"/>
      <c r="BB371" s="19"/>
      <c r="BC371" s="19"/>
      <c r="BD371" s="19"/>
      <c r="BE371" s="19"/>
      <c r="BF371" s="19"/>
      <c r="BG371" s="19"/>
      <c r="BH371" s="19"/>
      <c r="BI371" s="19"/>
      <c r="BJ371" s="19"/>
      <c r="BK371" s="19"/>
      <c r="BL371" s="19"/>
      <c r="BM371" s="19"/>
      <c r="BN371" s="19"/>
      <c r="BO371" s="19"/>
      <c r="BP371" s="19"/>
      <c r="BQ371" s="19"/>
      <c r="BR371" s="19"/>
      <c r="BS371" s="19"/>
      <c r="BT371" s="19"/>
      <c r="BU371" s="19"/>
      <c r="BV371" s="19"/>
      <c r="CG371" s="19"/>
      <c r="CH371" s="273"/>
      <c r="CI371" s="19"/>
    </row>
    <row r="372" spans="1:87">
      <c r="A372">
        <v>347</v>
      </c>
      <c r="B372" s="19"/>
      <c r="C372" s="19"/>
      <c r="D372" s="273"/>
      <c r="E372" s="273"/>
      <c r="H372" s="19"/>
      <c r="I372" s="19"/>
      <c r="N372" s="19"/>
      <c r="O372" s="19"/>
      <c r="P372" s="19"/>
      <c r="Q372" s="19"/>
      <c r="R372" s="19"/>
      <c r="S372" s="19"/>
      <c r="T372" s="273"/>
      <c r="U372" s="273"/>
      <c r="V372" s="273"/>
      <c r="W372" s="273"/>
      <c r="X372" s="19"/>
      <c r="Y372" s="19"/>
      <c r="Z372" s="19"/>
      <c r="AA372" s="19"/>
      <c r="AB372" s="19"/>
      <c r="AC372" s="19"/>
      <c r="AD372" s="19"/>
      <c r="AE372" s="19"/>
      <c r="AI372" s="53"/>
      <c r="AJ372" s="53"/>
      <c r="AK372" s="19"/>
      <c r="AL372" s="19"/>
      <c r="AM372" s="19"/>
      <c r="AN372" s="19"/>
      <c r="AO372" s="19"/>
      <c r="AP372" s="19"/>
      <c r="AQ372" s="19"/>
      <c r="AR372" s="45"/>
      <c r="AS372" s="45"/>
      <c r="AT372" s="45"/>
      <c r="AU372" s="45"/>
      <c r="AV372" s="45"/>
      <c r="AW372" s="19"/>
      <c r="AX372" s="19"/>
      <c r="AY372" s="19"/>
      <c r="AZ372" s="19"/>
      <c r="BA372" s="19"/>
      <c r="BB372" s="19"/>
      <c r="BC372" s="19"/>
      <c r="BD372" s="19"/>
      <c r="BE372" s="19"/>
      <c r="BF372" s="19"/>
      <c r="BG372" s="19"/>
      <c r="BH372" s="19"/>
      <c r="BI372" s="19"/>
      <c r="BJ372" s="19"/>
      <c r="BK372" s="19"/>
      <c r="BL372" s="19"/>
      <c r="BM372" s="19"/>
      <c r="BN372" s="19"/>
      <c r="BO372" s="19"/>
      <c r="BP372" s="19"/>
      <c r="BQ372" s="19"/>
      <c r="BR372" s="19"/>
      <c r="BS372" s="19"/>
      <c r="BT372" s="19"/>
      <c r="BU372" s="19"/>
      <c r="BV372" s="19"/>
      <c r="CG372" s="19"/>
      <c r="CH372" s="273"/>
      <c r="CI372" s="19"/>
    </row>
    <row r="373" spans="1:87">
      <c r="A373">
        <v>348</v>
      </c>
      <c r="B373" s="19"/>
      <c r="C373" s="19"/>
      <c r="D373" s="273"/>
      <c r="E373" s="273"/>
      <c r="H373" s="19"/>
      <c r="I373" s="19"/>
      <c r="N373" s="19"/>
      <c r="O373" s="19"/>
      <c r="P373" s="19"/>
      <c r="Q373" s="19"/>
      <c r="R373" s="19"/>
      <c r="S373" s="19"/>
      <c r="T373" s="273"/>
      <c r="U373" s="273"/>
      <c r="V373" s="273"/>
      <c r="W373" s="273"/>
      <c r="X373" s="19"/>
      <c r="Y373" s="19"/>
      <c r="Z373" s="19"/>
      <c r="AA373" s="19"/>
      <c r="AB373" s="19"/>
      <c r="AC373" s="19"/>
      <c r="AD373" s="19"/>
      <c r="AE373" s="19"/>
      <c r="AI373" s="53"/>
      <c r="AJ373" s="53"/>
      <c r="AK373" s="19"/>
      <c r="AL373" s="19"/>
      <c r="AM373" s="19"/>
      <c r="AN373" s="19"/>
      <c r="AO373" s="19"/>
      <c r="AP373" s="19"/>
      <c r="AQ373" s="19"/>
      <c r="AR373" s="45"/>
      <c r="AS373" s="45"/>
      <c r="AT373" s="45"/>
      <c r="AU373" s="45"/>
      <c r="AV373" s="45"/>
      <c r="AW373" s="19"/>
      <c r="AX373" s="19"/>
      <c r="AY373" s="19"/>
      <c r="AZ373" s="19"/>
      <c r="BA373" s="19"/>
      <c r="BB373" s="19"/>
      <c r="BC373" s="19"/>
      <c r="BD373" s="19"/>
      <c r="BE373" s="19"/>
      <c r="BF373" s="19"/>
      <c r="BG373" s="19"/>
      <c r="BH373" s="19"/>
      <c r="BI373" s="19"/>
      <c r="BJ373" s="19"/>
      <c r="BK373" s="19"/>
      <c r="BL373" s="19"/>
      <c r="BM373" s="19"/>
      <c r="BN373" s="19"/>
      <c r="BO373" s="19"/>
      <c r="BP373" s="19"/>
      <c r="BQ373" s="19"/>
      <c r="BR373" s="19"/>
      <c r="BS373" s="19"/>
      <c r="BT373" s="19"/>
      <c r="BU373" s="19"/>
      <c r="BV373" s="19"/>
      <c r="CG373" s="19"/>
      <c r="CH373" s="273"/>
      <c r="CI373" s="19"/>
    </row>
    <row r="374" spans="1:87">
      <c r="A374">
        <v>349</v>
      </c>
      <c r="B374" s="19"/>
      <c r="C374" s="19"/>
      <c r="D374" s="273"/>
      <c r="E374" s="273"/>
      <c r="H374" s="19"/>
      <c r="I374" s="19"/>
      <c r="N374" s="19"/>
      <c r="O374" s="19"/>
      <c r="P374" s="19"/>
      <c r="Q374" s="19"/>
      <c r="R374" s="19"/>
      <c r="S374" s="19"/>
      <c r="T374" s="273"/>
      <c r="U374" s="273"/>
      <c r="V374" s="273"/>
      <c r="W374" s="273"/>
      <c r="X374" s="19"/>
      <c r="Y374" s="19"/>
      <c r="Z374" s="19"/>
      <c r="AA374" s="19"/>
      <c r="AB374" s="19"/>
      <c r="AC374" s="19"/>
      <c r="AD374" s="19"/>
      <c r="AE374" s="19"/>
      <c r="AI374" s="53"/>
      <c r="AJ374" s="53"/>
      <c r="AK374" s="19"/>
      <c r="AL374" s="19"/>
      <c r="AM374" s="19"/>
      <c r="AN374" s="19"/>
      <c r="AO374" s="19"/>
      <c r="AP374" s="19"/>
      <c r="AQ374" s="19"/>
      <c r="AR374" s="45"/>
      <c r="AS374" s="45"/>
      <c r="AT374" s="45"/>
      <c r="AU374" s="45"/>
      <c r="AV374" s="45"/>
      <c r="AW374" s="19"/>
      <c r="AX374" s="19"/>
      <c r="AY374" s="19"/>
      <c r="AZ374" s="19"/>
      <c r="BA374" s="19"/>
      <c r="BB374" s="19"/>
      <c r="BC374" s="19"/>
      <c r="BD374" s="19"/>
      <c r="BE374" s="19"/>
      <c r="BF374" s="19"/>
      <c r="BG374" s="19"/>
      <c r="BH374" s="19"/>
      <c r="BI374" s="19"/>
      <c r="BJ374" s="19"/>
      <c r="BK374" s="19"/>
      <c r="BL374" s="19"/>
      <c r="BM374" s="19"/>
      <c r="BN374" s="19"/>
      <c r="BO374" s="19"/>
      <c r="BP374" s="19"/>
      <c r="BQ374" s="19"/>
      <c r="BR374" s="19"/>
      <c r="BS374" s="19"/>
      <c r="BT374" s="19"/>
      <c r="BU374" s="19"/>
      <c r="BV374" s="19"/>
      <c r="CG374" s="19"/>
      <c r="CH374" s="273"/>
      <c r="CI374" s="19"/>
    </row>
    <row r="375" spans="1:87">
      <c r="A375">
        <v>350</v>
      </c>
      <c r="B375" s="19"/>
      <c r="C375" s="19"/>
      <c r="D375" s="273"/>
      <c r="E375" s="273"/>
      <c r="H375" s="19"/>
      <c r="I375" s="19"/>
      <c r="N375" s="19"/>
      <c r="O375" s="19"/>
      <c r="P375" s="19"/>
      <c r="Q375" s="19"/>
      <c r="R375" s="19"/>
      <c r="S375" s="19"/>
      <c r="T375" s="273"/>
      <c r="U375" s="273"/>
      <c r="V375" s="273"/>
      <c r="W375" s="273"/>
      <c r="X375" s="19"/>
      <c r="Y375" s="19"/>
      <c r="Z375" s="19"/>
      <c r="AA375" s="19"/>
      <c r="AB375" s="19"/>
      <c r="AC375" s="19"/>
      <c r="AD375" s="19"/>
      <c r="AE375" s="19"/>
      <c r="AI375" s="53"/>
      <c r="AJ375" s="53"/>
      <c r="AK375" s="19"/>
      <c r="AL375" s="19"/>
      <c r="AM375" s="19"/>
      <c r="AN375" s="19"/>
      <c r="AO375" s="19"/>
      <c r="AP375" s="19"/>
      <c r="AQ375" s="19"/>
      <c r="AR375" s="45"/>
      <c r="AS375" s="45"/>
      <c r="AT375" s="45"/>
      <c r="AU375" s="45"/>
      <c r="AV375" s="45"/>
      <c r="AW375" s="19"/>
      <c r="AX375" s="19"/>
      <c r="AY375" s="19"/>
      <c r="AZ375" s="19"/>
      <c r="BA375" s="19"/>
      <c r="BB375" s="19"/>
      <c r="BC375" s="19"/>
      <c r="BD375" s="19"/>
      <c r="BE375" s="19"/>
      <c r="BF375" s="19"/>
      <c r="BG375" s="19"/>
      <c r="BH375" s="19"/>
      <c r="BI375" s="19"/>
      <c r="BJ375" s="19"/>
      <c r="BK375" s="19"/>
      <c r="BL375" s="19"/>
      <c r="BM375" s="19"/>
      <c r="BN375" s="19"/>
      <c r="BO375" s="19"/>
      <c r="BP375" s="19"/>
      <c r="BQ375" s="19"/>
      <c r="BR375" s="19"/>
      <c r="BS375" s="19"/>
      <c r="BT375" s="19"/>
      <c r="BU375" s="19"/>
      <c r="BV375" s="19"/>
      <c r="CG375" s="19"/>
      <c r="CH375" s="273"/>
      <c r="CI375" s="19"/>
    </row>
    <row r="376" spans="1:87">
      <c r="A376">
        <v>351</v>
      </c>
      <c r="B376" s="19"/>
      <c r="C376" s="19"/>
      <c r="D376" s="273"/>
      <c r="E376" s="273"/>
      <c r="H376" s="19"/>
      <c r="I376" s="19"/>
      <c r="N376" s="19"/>
      <c r="O376" s="19"/>
      <c r="P376" s="19"/>
      <c r="Q376" s="19"/>
      <c r="R376" s="19"/>
      <c r="S376" s="19"/>
      <c r="T376" s="273"/>
      <c r="U376" s="273"/>
      <c r="V376" s="273"/>
      <c r="W376" s="273"/>
      <c r="X376" s="19"/>
      <c r="Y376" s="19"/>
      <c r="Z376" s="19"/>
      <c r="AA376" s="19"/>
      <c r="AB376" s="19"/>
      <c r="AC376" s="19"/>
      <c r="AD376" s="19"/>
      <c r="AE376" s="19"/>
      <c r="AI376" s="53"/>
      <c r="AJ376" s="53"/>
      <c r="AK376" s="19"/>
      <c r="AL376" s="19"/>
      <c r="AM376" s="19"/>
      <c r="AN376" s="19"/>
      <c r="AO376" s="19"/>
      <c r="AP376" s="19"/>
      <c r="AQ376" s="19"/>
      <c r="AR376" s="45"/>
      <c r="AS376" s="45"/>
      <c r="AT376" s="45"/>
      <c r="AU376" s="45"/>
      <c r="AV376" s="45"/>
      <c r="AW376" s="19"/>
      <c r="AX376" s="19"/>
      <c r="AY376" s="19"/>
      <c r="AZ376" s="19"/>
      <c r="BA376" s="19"/>
      <c r="BB376" s="19"/>
      <c r="BC376" s="19"/>
      <c r="BD376" s="19"/>
      <c r="BE376" s="19"/>
      <c r="BF376" s="19"/>
      <c r="BG376" s="19"/>
      <c r="BH376" s="19"/>
      <c r="BI376" s="19"/>
      <c r="BJ376" s="19"/>
      <c r="BK376" s="19"/>
      <c r="BL376" s="19"/>
      <c r="BM376" s="19"/>
      <c r="BN376" s="19"/>
      <c r="BO376" s="19"/>
      <c r="BP376" s="19"/>
      <c r="BQ376" s="19"/>
      <c r="BR376" s="19"/>
      <c r="BS376" s="19"/>
      <c r="BT376" s="19"/>
      <c r="BU376" s="19"/>
      <c r="BV376" s="19"/>
      <c r="CG376" s="19"/>
      <c r="CH376" s="273"/>
      <c r="CI376" s="19"/>
    </row>
    <row r="377" spans="1:87">
      <c r="A377">
        <v>352</v>
      </c>
      <c r="B377" s="19"/>
      <c r="C377" s="19"/>
      <c r="D377" s="273"/>
      <c r="E377" s="273"/>
      <c r="H377" s="19"/>
      <c r="I377" s="19"/>
      <c r="N377" s="19"/>
      <c r="O377" s="19"/>
      <c r="P377" s="19"/>
      <c r="Q377" s="19"/>
      <c r="R377" s="19"/>
      <c r="S377" s="19"/>
      <c r="T377" s="273"/>
      <c r="U377" s="273"/>
      <c r="V377" s="273"/>
      <c r="W377" s="273"/>
      <c r="X377" s="19"/>
      <c r="Y377" s="19"/>
      <c r="Z377" s="19"/>
      <c r="AA377" s="19"/>
      <c r="AB377" s="19"/>
      <c r="AC377" s="19"/>
      <c r="AD377" s="19"/>
      <c r="AE377" s="19"/>
      <c r="AI377" s="53"/>
      <c r="AJ377" s="53"/>
      <c r="AK377" s="19"/>
      <c r="AL377" s="19"/>
      <c r="AM377" s="19"/>
      <c r="AN377" s="19"/>
      <c r="AO377" s="19"/>
      <c r="AP377" s="19"/>
      <c r="AQ377" s="19"/>
      <c r="AR377" s="45"/>
      <c r="AS377" s="45"/>
      <c r="AT377" s="45"/>
      <c r="AU377" s="45"/>
      <c r="AV377" s="45"/>
      <c r="AW377" s="19"/>
      <c r="AX377" s="19"/>
      <c r="AY377" s="19"/>
      <c r="AZ377" s="19"/>
      <c r="BA377" s="19"/>
      <c r="BB377" s="19"/>
      <c r="BC377" s="19"/>
      <c r="BD377" s="19"/>
      <c r="BE377" s="19"/>
      <c r="BF377" s="19"/>
      <c r="BG377" s="19"/>
      <c r="BH377" s="19"/>
      <c r="BI377" s="19"/>
      <c r="BJ377" s="19"/>
      <c r="BK377" s="19"/>
      <c r="BL377" s="19"/>
      <c r="BM377" s="19"/>
      <c r="BN377" s="19"/>
      <c r="BO377" s="19"/>
      <c r="BP377" s="19"/>
      <c r="BQ377" s="19"/>
      <c r="BR377" s="19"/>
      <c r="BS377" s="19"/>
      <c r="BT377" s="19"/>
      <c r="BU377" s="19"/>
      <c r="BV377" s="19"/>
      <c r="CG377" s="19"/>
      <c r="CH377" s="273"/>
      <c r="CI377" s="19"/>
    </row>
    <row r="378" spans="1:87">
      <c r="A378">
        <v>353</v>
      </c>
      <c r="B378" s="19"/>
      <c r="C378" s="19"/>
      <c r="D378" s="273"/>
      <c r="E378" s="273"/>
      <c r="H378" s="19"/>
      <c r="I378" s="19"/>
      <c r="N378" s="19"/>
      <c r="O378" s="19"/>
      <c r="P378" s="19"/>
      <c r="Q378" s="19"/>
      <c r="R378" s="19"/>
      <c r="S378" s="19"/>
      <c r="T378" s="273"/>
      <c r="U378" s="273"/>
      <c r="V378" s="273"/>
      <c r="W378" s="273"/>
      <c r="X378" s="19"/>
      <c r="Y378" s="19"/>
      <c r="Z378" s="19"/>
      <c r="AA378" s="19"/>
      <c r="AB378" s="19"/>
      <c r="AC378" s="19"/>
      <c r="AD378" s="19"/>
      <c r="AE378" s="19"/>
      <c r="AI378" s="53"/>
      <c r="AJ378" s="53"/>
      <c r="AK378" s="19"/>
      <c r="AL378" s="19"/>
      <c r="AM378" s="19"/>
      <c r="AN378" s="19"/>
      <c r="AO378" s="19"/>
      <c r="AP378" s="19"/>
      <c r="AQ378" s="19"/>
      <c r="AR378" s="45"/>
      <c r="AS378" s="45"/>
      <c r="AT378" s="45"/>
      <c r="AU378" s="45"/>
      <c r="AV378" s="45"/>
      <c r="AW378" s="19"/>
      <c r="AX378" s="19"/>
      <c r="AY378" s="19"/>
      <c r="AZ378" s="19"/>
      <c r="BA378" s="19"/>
      <c r="BB378" s="19"/>
      <c r="BC378" s="19"/>
      <c r="BD378" s="19"/>
      <c r="BE378" s="19"/>
      <c r="BF378" s="19"/>
      <c r="BG378" s="19"/>
      <c r="BH378" s="19"/>
      <c r="BI378" s="19"/>
      <c r="BJ378" s="19"/>
      <c r="BK378" s="19"/>
      <c r="BL378" s="19"/>
      <c r="BM378" s="19"/>
      <c r="BN378" s="19"/>
      <c r="BO378" s="19"/>
      <c r="BP378" s="19"/>
      <c r="BQ378" s="19"/>
      <c r="BR378" s="19"/>
      <c r="BS378" s="19"/>
      <c r="BT378" s="19"/>
      <c r="BU378" s="19"/>
      <c r="BV378" s="19"/>
      <c r="CG378" s="19"/>
      <c r="CH378" s="273"/>
      <c r="CI378" s="19"/>
    </row>
    <row r="379" spans="1:87">
      <c r="A379">
        <v>354</v>
      </c>
      <c r="B379" s="19"/>
      <c r="C379" s="19"/>
      <c r="D379" s="273"/>
      <c r="E379" s="273"/>
      <c r="H379" s="19"/>
      <c r="I379" s="19"/>
      <c r="N379" s="19"/>
      <c r="O379" s="19"/>
      <c r="P379" s="19"/>
      <c r="Q379" s="19"/>
      <c r="R379" s="19"/>
      <c r="S379" s="19"/>
      <c r="T379" s="273"/>
      <c r="U379" s="273"/>
      <c r="V379" s="273"/>
      <c r="W379" s="273"/>
      <c r="X379" s="19"/>
      <c r="Y379" s="19"/>
      <c r="Z379" s="19"/>
      <c r="AA379" s="19"/>
      <c r="AB379" s="19"/>
      <c r="AC379" s="19"/>
      <c r="AD379" s="19"/>
      <c r="AE379" s="19"/>
      <c r="AI379" s="53"/>
      <c r="AJ379" s="53"/>
      <c r="AK379" s="19"/>
      <c r="AL379" s="19"/>
      <c r="AM379" s="19"/>
      <c r="AN379" s="19"/>
      <c r="AO379" s="19"/>
      <c r="AP379" s="19"/>
      <c r="AQ379" s="19"/>
      <c r="AR379" s="45"/>
      <c r="AS379" s="45"/>
      <c r="AT379" s="45"/>
      <c r="AU379" s="45"/>
      <c r="AV379" s="45"/>
      <c r="AW379" s="19"/>
      <c r="AX379" s="19"/>
      <c r="AY379" s="19"/>
      <c r="AZ379" s="19"/>
      <c r="BA379" s="19"/>
      <c r="BB379" s="19"/>
      <c r="BC379" s="19"/>
      <c r="BD379" s="19"/>
      <c r="BE379" s="19"/>
      <c r="BF379" s="19"/>
      <c r="BG379" s="19"/>
      <c r="BH379" s="19"/>
      <c r="BI379" s="19"/>
      <c r="BJ379" s="19"/>
      <c r="BK379" s="19"/>
      <c r="BL379" s="19"/>
      <c r="BM379" s="19"/>
      <c r="BN379" s="19"/>
      <c r="BO379" s="19"/>
      <c r="BP379" s="19"/>
      <c r="BQ379" s="19"/>
      <c r="BR379" s="19"/>
      <c r="BS379" s="19"/>
      <c r="BT379" s="19"/>
      <c r="BU379" s="19"/>
      <c r="BV379" s="19"/>
      <c r="CG379" s="19"/>
      <c r="CH379" s="273"/>
      <c r="CI379" s="19"/>
    </row>
    <row r="380" spans="1:87">
      <c r="A380">
        <v>355</v>
      </c>
      <c r="B380" s="19"/>
      <c r="C380" s="19"/>
      <c r="D380" s="273"/>
      <c r="E380" s="273"/>
      <c r="H380" s="19"/>
      <c r="I380" s="19"/>
      <c r="N380" s="19"/>
      <c r="O380" s="19"/>
      <c r="P380" s="19"/>
      <c r="Q380" s="19"/>
      <c r="R380" s="19"/>
      <c r="S380" s="19"/>
      <c r="T380" s="273"/>
      <c r="U380" s="273"/>
      <c r="V380" s="273"/>
      <c r="W380" s="273"/>
      <c r="X380" s="19"/>
      <c r="Y380" s="19"/>
      <c r="Z380" s="19"/>
      <c r="AA380" s="19"/>
      <c r="AB380" s="19"/>
      <c r="AC380" s="19"/>
      <c r="AD380" s="19"/>
      <c r="AE380" s="19"/>
      <c r="AI380" s="53"/>
      <c r="AJ380" s="53"/>
      <c r="AK380" s="19"/>
      <c r="AL380" s="19"/>
      <c r="AM380" s="19"/>
      <c r="AN380" s="19"/>
      <c r="AO380" s="19"/>
      <c r="AP380" s="19"/>
      <c r="AQ380" s="19"/>
      <c r="AR380" s="45"/>
      <c r="AS380" s="45"/>
      <c r="AT380" s="45"/>
      <c r="AU380" s="45"/>
      <c r="AV380" s="45"/>
      <c r="AW380" s="19"/>
      <c r="AX380" s="19"/>
      <c r="AY380" s="19"/>
      <c r="AZ380" s="19"/>
      <c r="BA380" s="19"/>
      <c r="BB380" s="19"/>
      <c r="BC380" s="19"/>
      <c r="BD380" s="19"/>
      <c r="BE380" s="19"/>
      <c r="BF380" s="19"/>
      <c r="BG380" s="19"/>
      <c r="BH380" s="19"/>
      <c r="BI380" s="19"/>
      <c r="BJ380" s="19"/>
      <c r="BK380" s="19"/>
      <c r="BL380" s="19"/>
      <c r="BM380" s="19"/>
      <c r="BN380" s="19"/>
      <c r="BO380" s="19"/>
      <c r="BP380" s="19"/>
      <c r="BQ380" s="19"/>
      <c r="BR380" s="19"/>
      <c r="BS380" s="19"/>
      <c r="BT380" s="19"/>
      <c r="BU380" s="19"/>
      <c r="BV380" s="19"/>
      <c r="CG380" s="19"/>
      <c r="CH380" s="273"/>
      <c r="CI380" s="19"/>
    </row>
    <row r="381" spans="1:87">
      <c r="A381">
        <v>356</v>
      </c>
      <c r="B381" s="19"/>
      <c r="C381" s="19"/>
      <c r="D381" s="273"/>
      <c r="E381" s="273"/>
      <c r="H381" s="19"/>
      <c r="I381" s="19"/>
      <c r="N381" s="19"/>
      <c r="O381" s="19"/>
      <c r="P381" s="19"/>
      <c r="Q381" s="19"/>
      <c r="R381" s="19"/>
      <c r="S381" s="19"/>
      <c r="T381" s="273"/>
      <c r="U381" s="273"/>
      <c r="V381" s="273"/>
      <c r="W381" s="273"/>
      <c r="X381" s="19"/>
      <c r="Y381" s="19"/>
      <c r="Z381" s="19"/>
      <c r="AA381" s="19"/>
      <c r="AB381" s="19"/>
      <c r="AC381" s="19"/>
      <c r="AD381" s="19"/>
      <c r="AE381" s="19"/>
      <c r="AI381" s="53"/>
      <c r="AJ381" s="53"/>
      <c r="AK381" s="19"/>
      <c r="AL381" s="19"/>
      <c r="AM381" s="19"/>
      <c r="AN381" s="19"/>
      <c r="AO381" s="19"/>
      <c r="AP381" s="19"/>
      <c r="AQ381" s="19"/>
      <c r="AR381" s="45"/>
      <c r="AS381" s="45"/>
      <c r="AT381" s="45"/>
      <c r="AU381" s="45"/>
      <c r="AV381" s="45"/>
      <c r="AW381" s="19"/>
      <c r="AX381" s="19"/>
      <c r="AY381" s="19"/>
      <c r="AZ381" s="19"/>
      <c r="BA381" s="19"/>
      <c r="BB381" s="19"/>
      <c r="BC381" s="19"/>
      <c r="BD381" s="19"/>
      <c r="BE381" s="19"/>
      <c r="BF381" s="19"/>
      <c r="BG381" s="19"/>
      <c r="BH381" s="19"/>
      <c r="BI381" s="19"/>
      <c r="BJ381" s="19"/>
      <c r="BK381" s="19"/>
      <c r="BL381" s="19"/>
      <c r="BM381" s="19"/>
      <c r="BN381" s="19"/>
      <c r="BO381" s="19"/>
      <c r="BP381" s="19"/>
      <c r="BQ381" s="19"/>
      <c r="BR381" s="19"/>
      <c r="BS381" s="19"/>
      <c r="BT381" s="19"/>
      <c r="BU381" s="19"/>
      <c r="BV381" s="19"/>
      <c r="CG381" s="19"/>
      <c r="CH381" s="273"/>
      <c r="CI381" s="19"/>
    </row>
    <row r="382" spans="1:87">
      <c r="A382">
        <v>357</v>
      </c>
      <c r="B382" s="19"/>
      <c r="C382" s="19"/>
      <c r="D382" s="273"/>
      <c r="E382" s="273"/>
      <c r="H382" s="19"/>
      <c r="I382" s="19"/>
      <c r="N382" s="19"/>
      <c r="O382" s="19"/>
      <c r="P382" s="19"/>
      <c r="Q382" s="19"/>
      <c r="R382" s="19"/>
      <c r="S382" s="19"/>
      <c r="T382" s="273"/>
      <c r="U382" s="273"/>
      <c r="V382" s="273"/>
      <c r="W382" s="273"/>
      <c r="X382" s="19"/>
      <c r="Y382" s="19"/>
      <c r="Z382" s="19"/>
      <c r="AA382" s="19"/>
      <c r="AB382" s="19"/>
      <c r="AC382" s="19"/>
      <c r="AD382" s="19"/>
      <c r="AE382" s="19"/>
      <c r="AI382" s="53"/>
      <c r="AJ382" s="53"/>
      <c r="AK382" s="19"/>
      <c r="AL382" s="19"/>
      <c r="AM382" s="19"/>
      <c r="AN382" s="19"/>
      <c r="AO382" s="19"/>
      <c r="AP382" s="19"/>
      <c r="AQ382" s="19"/>
      <c r="AR382" s="45"/>
      <c r="AS382" s="45"/>
      <c r="AT382" s="45"/>
      <c r="AU382" s="45"/>
      <c r="AV382" s="45"/>
      <c r="AW382" s="19"/>
      <c r="AX382" s="19"/>
      <c r="AY382" s="19"/>
      <c r="AZ382" s="19"/>
      <c r="BA382" s="19"/>
      <c r="BB382" s="19"/>
      <c r="BC382" s="19"/>
      <c r="BD382" s="19"/>
      <c r="BE382" s="19"/>
      <c r="BF382" s="19"/>
      <c r="BG382" s="19"/>
      <c r="BH382" s="19"/>
      <c r="BI382" s="19"/>
      <c r="BJ382" s="19"/>
      <c r="BK382" s="19"/>
      <c r="BL382" s="19"/>
      <c r="BM382" s="19"/>
      <c r="BN382" s="19"/>
      <c r="BO382" s="19"/>
      <c r="BP382" s="19"/>
      <c r="BQ382" s="19"/>
      <c r="BR382" s="19"/>
      <c r="BS382" s="19"/>
      <c r="BT382" s="19"/>
      <c r="BU382" s="19"/>
      <c r="BV382" s="19"/>
      <c r="CG382" s="19"/>
      <c r="CH382" s="273"/>
      <c r="CI382" s="19"/>
    </row>
    <row r="383" spans="1:87">
      <c r="A383">
        <v>358</v>
      </c>
      <c r="B383" s="19"/>
      <c r="C383" s="19"/>
      <c r="D383" s="273"/>
      <c r="E383" s="273"/>
      <c r="H383" s="19"/>
      <c r="I383" s="19"/>
      <c r="N383" s="19"/>
      <c r="O383" s="19"/>
      <c r="P383" s="19"/>
      <c r="Q383" s="19"/>
      <c r="R383" s="19"/>
      <c r="S383" s="19"/>
      <c r="T383" s="273"/>
      <c r="U383" s="273"/>
      <c r="V383" s="273"/>
      <c r="W383" s="273"/>
      <c r="X383" s="19"/>
      <c r="Y383" s="19"/>
      <c r="Z383" s="19"/>
      <c r="AA383" s="19"/>
      <c r="AB383" s="19"/>
      <c r="AC383" s="19"/>
      <c r="AD383" s="19"/>
      <c r="AE383" s="19"/>
      <c r="AI383" s="53"/>
      <c r="AJ383" s="53"/>
      <c r="AK383" s="19"/>
      <c r="AL383" s="19"/>
      <c r="AM383" s="19"/>
      <c r="AN383" s="19"/>
      <c r="AO383" s="19"/>
      <c r="AP383" s="19"/>
      <c r="AQ383" s="19"/>
      <c r="AR383" s="45"/>
      <c r="AS383" s="45"/>
      <c r="AT383" s="45"/>
      <c r="AU383" s="45"/>
      <c r="AV383" s="45"/>
      <c r="AW383" s="19"/>
      <c r="AX383" s="19"/>
      <c r="AY383" s="19"/>
      <c r="AZ383" s="19"/>
      <c r="BA383" s="19"/>
      <c r="BB383" s="19"/>
      <c r="BC383" s="19"/>
      <c r="BD383" s="19"/>
      <c r="BE383" s="19"/>
      <c r="BF383" s="19"/>
      <c r="BG383" s="19"/>
      <c r="BH383" s="19"/>
      <c r="BI383" s="19"/>
      <c r="BJ383" s="19"/>
      <c r="BK383" s="19"/>
      <c r="BL383" s="19"/>
      <c r="BM383" s="19"/>
      <c r="BN383" s="19"/>
      <c r="BO383" s="19"/>
      <c r="BP383" s="19"/>
      <c r="BQ383" s="19"/>
      <c r="BR383" s="19"/>
      <c r="BS383" s="19"/>
      <c r="BT383" s="19"/>
      <c r="BU383" s="19"/>
      <c r="BV383" s="19"/>
      <c r="CG383" s="19"/>
      <c r="CH383" s="273"/>
      <c r="CI383" s="19"/>
    </row>
    <row r="384" spans="1:87">
      <c r="A384">
        <v>359</v>
      </c>
      <c r="B384" s="19"/>
      <c r="C384" s="19"/>
      <c r="D384" s="273"/>
      <c r="E384" s="273"/>
      <c r="H384" s="19"/>
      <c r="I384" s="19"/>
      <c r="N384" s="19"/>
      <c r="O384" s="19"/>
      <c r="P384" s="19"/>
      <c r="Q384" s="19"/>
      <c r="R384" s="19"/>
      <c r="S384" s="19"/>
      <c r="T384" s="273"/>
      <c r="U384" s="273"/>
      <c r="V384" s="273"/>
      <c r="W384" s="273"/>
      <c r="X384" s="19"/>
      <c r="Y384" s="19"/>
      <c r="Z384" s="19"/>
      <c r="AA384" s="19"/>
      <c r="AB384" s="19"/>
      <c r="AC384" s="19"/>
      <c r="AD384" s="19"/>
      <c r="AE384" s="19"/>
      <c r="AI384" s="53"/>
      <c r="AJ384" s="53"/>
      <c r="AK384" s="19"/>
      <c r="AL384" s="19"/>
      <c r="AM384" s="19"/>
      <c r="AN384" s="19"/>
      <c r="AO384" s="19"/>
      <c r="AP384" s="19"/>
      <c r="AQ384" s="19"/>
      <c r="AR384" s="45"/>
      <c r="AS384" s="45"/>
      <c r="AT384" s="45"/>
      <c r="AU384" s="45"/>
      <c r="AV384" s="45"/>
      <c r="AW384" s="19"/>
      <c r="AX384" s="19"/>
      <c r="AY384" s="19"/>
      <c r="AZ384" s="19"/>
      <c r="BA384" s="19"/>
      <c r="BB384" s="19"/>
      <c r="BC384" s="19"/>
      <c r="BD384" s="19"/>
      <c r="BE384" s="19"/>
      <c r="BF384" s="19"/>
      <c r="BG384" s="19"/>
      <c r="BH384" s="19"/>
      <c r="BI384" s="19"/>
      <c r="BJ384" s="19"/>
      <c r="BK384" s="19"/>
      <c r="BL384" s="19"/>
      <c r="BM384" s="19"/>
      <c r="BN384" s="19"/>
      <c r="BO384" s="19"/>
      <c r="BP384" s="19"/>
      <c r="BQ384" s="19"/>
      <c r="BR384" s="19"/>
      <c r="BS384" s="19"/>
      <c r="BT384" s="19"/>
      <c r="BU384" s="19"/>
      <c r="BV384" s="19"/>
      <c r="CG384" s="19"/>
      <c r="CH384" s="273"/>
      <c r="CI384" s="19"/>
    </row>
    <row r="385" spans="1:87">
      <c r="A385">
        <v>360</v>
      </c>
      <c r="B385" s="19"/>
      <c r="C385" s="19"/>
      <c r="D385" s="273"/>
      <c r="E385" s="273"/>
      <c r="H385" s="19"/>
      <c r="I385" s="19"/>
      <c r="N385" s="19"/>
      <c r="O385" s="19"/>
      <c r="P385" s="19"/>
      <c r="Q385" s="19"/>
      <c r="R385" s="19"/>
      <c r="S385" s="19"/>
      <c r="T385" s="273"/>
      <c r="U385" s="273"/>
      <c r="V385" s="273"/>
      <c r="W385" s="273"/>
      <c r="X385" s="19"/>
      <c r="Y385" s="19"/>
      <c r="Z385" s="19"/>
      <c r="AA385" s="19"/>
      <c r="AB385" s="19"/>
      <c r="AC385" s="19"/>
      <c r="AD385" s="19"/>
      <c r="AE385" s="19"/>
      <c r="AI385" s="53"/>
      <c r="AJ385" s="53"/>
      <c r="AK385" s="19"/>
      <c r="AL385" s="19"/>
      <c r="AM385" s="19"/>
      <c r="AN385" s="19"/>
      <c r="AO385" s="19"/>
      <c r="AP385" s="19"/>
      <c r="AQ385" s="19"/>
      <c r="AR385" s="45"/>
      <c r="AS385" s="45"/>
      <c r="AT385" s="45"/>
      <c r="AU385" s="45"/>
      <c r="AV385" s="45"/>
      <c r="AW385" s="19"/>
      <c r="AX385" s="19"/>
      <c r="AY385" s="19"/>
      <c r="AZ385" s="19"/>
      <c r="BA385" s="19"/>
      <c r="BB385" s="19"/>
      <c r="BC385" s="19"/>
      <c r="BD385" s="19"/>
      <c r="BE385" s="19"/>
      <c r="BF385" s="19"/>
      <c r="BG385" s="19"/>
      <c r="BH385" s="19"/>
      <c r="BI385" s="19"/>
      <c r="BJ385" s="19"/>
      <c r="BK385" s="19"/>
      <c r="BL385" s="19"/>
      <c r="BM385" s="19"/>
      <c r="BN385" s="19"/>
      <c r="BO385" s="19"/>
      <c r="BP385" s="19"/>
      <c r="BQ385" s="19"/>
      <c r="BR385" s="19"/>
      <c r="BS385" s="19"/>
      <c r="BT385" s="19"/>
      <c r="BU385" s="19"/>
      <c r="BV385" s="19"/>
      <c r="CG385" s="19"/>
      <c r="CH385" s="273"/>
      <c r="CI385" s="19"/>
    </row>
    <row r="386" spans="1:87">
      <c r="A386">
        <v>361</v>
      </c>
      <c r="B386" s="19"/>
      <c r="C386" s="19"/>
      <c r="D386" s="273"/>
      <c r="E386" s="273"/>
      <c r="H386" s="19"/>
      <c r="I386" s="19"/>
      <c r="N386" s="19"/>
      <c r="O386" s="19"/>
      <c r="P386" s="19"/>
      <c r="Q386" s="19"/>
      <c r="R386" s="19"/>
      <c r="S386" s="19"/>
      <c r="T386" s="273"/>
      <c r="U386" s="273"/>
      <c r="V386" s="273"/>
      <c r="W386" s="273"/>
      <c r="X386" s="19"/>
      <c r="Y386" s="19"/>
      <c r="Z386" s="19"/>
      <c r="AA386" s="19"/>
      <c r="AB386" s="19"/>
      <c r="AC386" s="19"/>
      <c r="AD386" s="19"/>
      <c r="AE386" s="19"/>
      <c r="AI386" s="53"/>
      <c r="AJ386" s="53"/>
      <c r="AK386" s="19"/>
      <c r="AL386" s="19"/>
      <c r="AM386" s="19"/>
      <c r="AN386" s="19"/>
      <c r="AO386" s="19"/>
      <c r="AP386" s="19"/>
      <c r="AQ386" s="19"/>
      <c r="AR386" s="45"/>
      <c r="AS386" s="45"/>
      <c r="AT386" s="45"/>
      <c r="AU386" s="45"/>
      <c r="AV386" s="45"/>
      <c r="AW386" s="19"/>
      <c r="AX386" s="19"/>
      <c r="AY386" s="19"/>
      <c r="AZ386" s="19"/>
      <c r="BA386" s="19"/>
      <c r="BB386" s="19"/>
      <c r="BC386" s="19"/>
      <c r="BD386" s="19"/>
      <c r="BE386" s="19"/>
      <c r="BF386" s="19"/>
      <c r="BG386" s="19"/>
      <c r="BH386" s="19"/>
      <c r="BI386" s="19"/>
      <c r="BJ386" s="19"/>
      <c r="BK386" s="19"/>
      <c r="BL386" s="19"/>
      <c r="BM386" s="19"/>
      <c r="BN386" s="19"/>
      <c r="BO386" s="19"/>
      <c r="BP386" s="19"/>
      <c r="BQ386" s="19"/>
      <c r="BR386" s="19"/>
      <c r="BS386" s="19"/>
      <c r="BT386" s="19"/>
      <c r="BU386" s="19"/>
      <c r="BV386" s="19"/>
      <c r="CG386" s="19"/>
      <c r="CH386" s="273"/>
      <c r="CI386" s="19"/>
    </row>
    <row r="387" spans="1:87">
      <c r="A387">
        <v>362</v>
      </c>
      <c r="B387" s="19"/>
      <c r="C387" s="19"/>
      <c r="D387" s="273"/>
      <c r="E387" s="273"/>
      <c r="H387" s="19"/>
      <c r="I387" s="19"/>
      <c r="N387" s="19"/>
      <c r="O387" s="19"/>
      <c r="P387" s="19"/>
      <c r="Q387" s="19"/>
      <c r="R387" s="19"/>
      <c r="S387" s="19"/>
      <c r="T387" s="273"/>
      <c r="U387" s="273"/>
      <c r="V387" s="273"/>
      <c r="W387" s="273"/>
      <c r="X387" s="19"/>
      <c r="Y387" s="19"/>
      <c r="Z387" s="19"/>
      <c r="AA387" s="19"/>
      <c r="AB387" s="19"/>
      <c r="AC387" s="19"/>
      <c r="AD387" s="19"/>
      <c r="AE387" s="19"/>
      <c r="AI387" s="53"/>
      <c r="AJ387" s="53"/>
      <c r="AK387" s="19"/>
      <c r="AL387" s="19"/>
      <c r="AM387" s="19"/>
      <c r="AN387" s="19"/>
      <c r="AO387" s="19"/>
      <c r="AP387" s="19"/>
      <c r="AQ387" s="19"/>
      <c r="AR387" s="45"/>
      <c r="AS387" s="45"/>
      <c r="AT387" s="45"/>
      <c r="AU387" s="45"/>
      <c r="AV387" s="45"/>
      <c r="AW387" s="19"/>
      <c r="AX387" s="19"/>
      <c r="AY387" s="19"/>
      <c r="AZ387" s="19"/>
      <c r="BA387" s="19"/>
      <c r="BB387" s="19"/>
      <c r="BC387" s="19"/>
      <c r="BD387" s="19"/>
      <c r="BE387" s="19"/>
      <c r="BF387" s="19"/>
      <c r="BG387" s="19"/>
      <c r="BH387" s="19"/>
      <c r="BI387" s="19"/>
      <c r="BJ387" s="19"/>
      <c r="BK387" s="19"/>
      <c r="BL387" s="19"/>
      <c r="BM387" s="19"/>
      <c r="BN387" s="19"/>
      <c r="BO387" s="19"/>
      <c r="BP387" s="19"/>
      <c r="BQ387" s="19"/>
      <c r="BR387" s="19"/>
      <c r="BS387" s="19"/>
      <c r="BT387" s="19"/>
      <c r="BU387" s="19"/>
      <c r="BV387" s="19"/>
      <c r="CG387" s="19"/>
      <c r="CH387" s="273"/>
      <c r="CI387" s="19"/>
    </row>
    <row r="388" spans="1:87">
      <c r="A388">
        <v>363</v>
      </c>
      <c r="B388" s="19"/>
      <c r="C388" s="19"/>
      <c r="D388" s="273"/>
      <c r="E388" s="273"/>
      <c r="H388" s="19"/>
      <c r="I388" s="19"/>
      <c r="N388" s="19"/>
      <c r="O388" s="19"/>
      <c r="P388" s="19"/>
      <c r="Q388" s="19"/>
      <c r="R388" s="19"/>
      <c r="S388" s="19"/>
      <c r="T388" s="273"/>
      <c r="U388" s="273"/>
      <c r="V388" s="273"/>
      <c r="W388" s="273"/>
      <c r="X388" s="19"/>
      <c r="Y388" s="19"/>
      <c r="Z388" s="19"/>
      <c r="AA388" s="19"/>
      <c r="AB388" s="19"/>
      <c r="AC388" s="19"/>
      <c r="AD388" s="19"/>
      <c r="AE388" s="19"/>
      <c r="AI388" s="53"/>
      <c r="AJ388" s="53"/>
      <c r="AK388" s="19"/>
      <c r="AL388" s="19"/>
      <c r="AM388" s="19"/>
      <c r="AN388" s="19"/>
      <c r="AO388" s="19"/>
      <c r="AP388" s="19"/>
      <c r="AQ388" s="19"/>
      <c r="AR388" s="45"/>
      <c r="AS388" s="45"/>
      <c r="AT388" s="45"/>
      <c r="AU388" s="45"/>
      <c r="AV388" s="45"/>
      <c r="AW388" s="19"/>
      <c r="AX388" s="19"/>
      <c r="AY388" s="19"/>
      <c r="AZ388" s="19"/>
      <c r="BA388" s="19"/>
      <c r="BB388" s="19"/>
      <c r="BC388" s="19"/>
      <c r="BD388" s="19"/>
      <c r="BE388" s="19"/>
      <c r="BF388" s="19"/>
      <c r="BG388" s="19"/>
      <c r="BH388" s="19"/>
      <c r="BI388" s="19"/>
      <c r="BJ388" s="19"/>
      <c r="BK388" s="19"/>
      <c r="BL388" s="19"/>
      <c r="BM388" s="19"/>
      <c r="BN388" s="19"/>
      <c r="BO388" s="19"/>
      <c r="BP388" s="19"/>
      <c r="BQ388" s="19"/>
      <c r="BR388" s="19"/>
      <c r="BS388" s="19"/>
      <c r="BT388" s="19"/>
      <c r="BU388" s="19"/>
      <c r="BV388" s="19"/>
      <c r="CG388" s="19"/>
      <c r="CH388" s="273"/>
      <c r="CI388" s="19"/>
    </row>
    <row r="389" spans="1:87">
      <c r="A389">
        <v>364</v>
      </c>
      <c r="B389" s="19"/>
      <c r="C389" s="19"/>
      <c r="D389" s="273"/>
      <c r="E389" s="273"/>
      <c r="H389" s="19"/>
      <c r="I389" s="19"/>
      <c r="N389" s="19"/>
      <c r="O389" s="19"/>
      <c r="P389" s="19"/>
      <c r="Q389" s="19"/>
      <c r="R389" s="19"/>
      <c r="S389" s="19"/>
      <c r="T389" s="273"/>
      <c r="U389" s="273"/>
      <c r="V389" s="273"/>
      <c r="W389" s="273"/>
      <c r="X389" s="19"/>
      <c r="Y389" s="19"/>
      <c r="Z389" s="19"/>
      <c r="AA389" s="19"/>
      <c r="AB389" s="19"/>
      <c r="AC389" s="19"/>
      <c r="AD389" s="19"/>
      <c r="AE389" s="19"/>
      <c r="AI389" s="53"/>
      <c r="AJ389" s="53"/>
      <c r="AK389" s="19"/>
      <c r="AL389" s="19"/>
      <c r="AM389" s="19"/>
      <c r="AN389" s="19"/>
      <c r="AO389" s="19"/>
      <c r="AP389" s="19"/>
      <c r="AQ389" s="19"/>
      <c r="AR389" s="45"/>
      <c r="AS389" s="45"/>
      <c r="AT389" s="45"/>
      <c r="AU389" s="45"/>
      <c r="AV389" s="45"/>
      <c r="AW389" s="19"/>
      <c r="AX389" s="19"/>
      <c r="AY389" s="19"/>
      <c r="AZ389" s="19"/>
      <c r="BA389" s="19"/>
      <c r="BB389" s="19"/>
      <c r="BC389" s="19"/>
      <c r="BD389" s="19"/>
      <c r="BE389" s="19"/>
      <c r="BF389" s="19"/>
      <c r="BG389" s="19"/>
      <c r="BH389" s="19"/>
      <c r="BI389" s="19"/>
      <c r="BJ389" s="19"/>
      <c r="BK389" s="19"/>
      <c r="BL389" s="19"/>
      <c r="BM389" s="19"/>
      <c r="BN389" s="19"/>
      <c r="BO389" s="19"/>
      <c r="BP389" s="19"/>
      <c r="BQ389" s="19"/>
      <c r="BR389" s="19"/>
      <c r="BS389" s="19"/>
      <c r="BT389" s="19"/>
      <c r="BU389" s="19"/>
      <c r="BV389" s="19"/>
      <c r="CG389" s="19"/>
      <c r="CH389" s="273"/>
      <c r="CI389" s="19"/>
    </row>
    <row r="390" spans="1:87">
      <c r="A390">
        <v>365</v>
      </c>
      <c r="B390" s="19"/>
      <c r="C390" s="19"/>
      <c r="D390" s="273"/>
      <c r="E390" s="273"/>
      <c r="H390" s="19"/>
      <c r="I390" s="19"/>
      <c r="N390" s="19"/>
      <c r="O390" s="19"/>
      <c r="P390" s="19"/>
      <c r="Q390" s="19"/>
      <c r="R390" s="19"/>
      <c r="S390" s="19"/>
      <c r="T390" s="273"/>
      <c r="U390" s="273"/>
      <c r="V390" s="273"/>
      <c r="W390" s="273"/>
      <c r="X390" s="19"/>
      <c r="Y390" s="19"/>
      <c r="Z390" s="19"/>
      <c r="AA390" s="19"/>
      <c r="AB390" s="19"/>
      <c r="AC390" s="19"/>
      <c r="AD390" s="19"/>
      <c r="AE390" s="19"/>
      <c r="AI390" s="53"/>
      <c r="AJ390" s="53"/>
      <c r="AK390" s="19"/>
      <c r="AL390" s="19"/>
      <c r="AM390" s="19"/>
      <c r="AN390" s="19"/>
      <c r="AO390" s="19"/>
      <c r="AP390" s="19"/>
      <c r="AQ390" s="19"/>
      <c r="AR390" s="45"/>
      <c r="AS390" s="45"/>
      <c r="AT390" s="45"/>
      <c r="AU390" s="45"/>
      <c r="AV390" s="45"/>
      <c r="AW390" s="19"/>
      <c r="AX390" s="19"/>
      <c r="AY390" s="19"/>
      <c r="AZ390" s="19"/>
      <c r="BA390" s="19"/>
      <c r="BB390" s="19"/>
      <c r="BC390" s="19"/>
      <c r="BD390" s="19"/>
      <c r="BE390" s="19"/>
      <c r="BF390" s="19"/>
      <c r="BG390" s="19"/>
      <c r="BH390" s="19"/>
      <c r="BI390" s="19"/>
      <c r="BJ390" s="19"/>
      <c r="BK390" s="19"/>
      <c r="BL390" s="19"/>
      <c r="BM390" s="19"/>
      <c r="BN390" s="19"/>
      <c r="BO390" s="19"/>
      <c r="BP390" s="19"/>
      <c r="BQ390" s="19"/>
      <c r="BR390" s="19"/>
      <c r="BS390" s="19"/>
      <c r="BT390" s="19"/>
      <c r="BU390" s="19"/>
      <c r="BV390" s="19"/>
      <c r="CG390" s="19"/>
      <c r="CH390" s="273"/>
      <c r="CI390" s="19"/>
    </row>
    <row r="391" spans="1:87">
      <c r="A391">
        <v>366</v>
      </c>
      <c r="B391" s="19"/>
      <c r="C391" s="19"/>
      <c r="D391" s="273"/>
      <c r="E391" s="273"/>
      <c r="H391" s="19"/>
      <c r="I391" s="19"/>
      <c r="N391" s="19"/>
      <c r="O391" s="19"/>
      <c r="P391" s="19"/>
      <c r="Q391" s="19"/>
      <c r="R391" s="19"/>
      <c r="S391" s="19"/>
      <c r="T391" s="273"/>
      <c r="U391" s="273"/>
      <c r="V391" s="273"/>
      <c r="W391" s="273"/>
      <c r="X391" s="19"/>
      <c r="Y391" s="19"/>
      <c r="Z391" s="19"/>
      <c r="AA391" s="19"/>
      <c r="AB391" s="19"/>
      <c r="AC391" s="19"/>
      <c r="AD391" s="19"/>
      <c r="AE391" s="19"/>
      <c r="AI391" s="53"/>
      <c r="AJ391" s="53"/>
      <c r="AK391" s="19"/>
      <c r="AL391" s="19"/>
      <c r="AM391" s="19"/>
      <c r="AN391" s="19"/>
      <c r="AO391" s="19"/>
      <c r="AP391" s="19"/>
      <c r="AQ391" s="19"/>
      <c r="AR391" s="45"/>
      <c r="AS391" s="45"/>
      <c r="AT391" s="45"/>
      <c r="AU391" s="45"/>
      <c r="AV391" s="45"/>
      <c r="AW391" s="19"/>
      <c r="AX391" s="19"/>
      <c r="AY391" s="19"/>
      <c r="AZ391" s="19"/>
      <c r="BA391" s="19"/>
      <c r="BB391" s="19"/>
      <c r="BC391" s="19"/>
      <c r="BD391" s="19"/>
      <c r="BE391" s="19"/>
      <c r="BF391" s="19"/>
      <c r="BG391" s="19"/>
      <c r="BH391" s="19"/>
      <c r="BI391" s="19"/>
      <c r="BJ391" s="19"/>
      <c r="BK391" s="19"/>
      <c r="BL391" s="19"/>
      <c r="BM391" s="19"/>
      <c r="BN391" s="19"/>
      <c r="BO391" s="19"/>
      <c r="BP391" s="19"/>
      <c r="BQ391" s="19"/>
      <c r="BR391" s="19"/>
      <c r="BS391" s="19"/>
      <c r="BT391" s="19"/>
      <c r="BU391" s="19"/>
      <c r="BV391" s="19"/>
      <c r="CG391" s="19"/>
      <c r="CH391" s="273"/>
      <c r="CI391" s="19"/>
    </row>
    <row r="392" spans="1:87">
      <c r="A392">
        <v>367</v>
      </c>
      <c r="B392" s="19"/>
      <c r="C392" s="19"/>
      <c r="D392" s="273"/>
      <c r="E392" s="273"/>
      <c r="H392" s="19"/>
      <c r="I392" s="19"/>
      <c r="N392" s="19"/>
      <c r="O392" s="19"/>
      <c r="P392" s="19"/>
      <c r="Q392" s="19"/>
      <c r="R392" s="19"/>
      <c r="S392" s="19"/>
      <c r="T392" s="273"/>
      <c r="U392" s="273"/>
      <c r="V392" s="273"/>
      <c r="W392" s="273"/>
      <c r="X392" s="19"/>
      <c r="Y392" s="19"/>
      <c r="Z392" s="19"/>
      <c r="AA392" s="19"/>
      <c r="AB392" s="19"/>
      <c r="AC392" s="19"/>
      <c r="AD392" s="19"/>
      <c r="AE392" s="19"/>
      <c r="AI392" s="53"/>
      <c r="AJ392" s="53"/>
      <c r="AK392" s="19"/>
      <c r="AL392" s="19"/>
      <c r="AM392" s="19"/>
      <c r="AN392" s="19"/>
      <c r="AO392" s="19"/>
      <c r="AP392" s="19"/>
      <c r="AQ392" s="19"/>
      <c r="AR392" s="45"/>
      <c r="AS392" s="45"/>
      <c r="AT392" s="45"/>
      <c r="AU392" s="45"/>
      <c r="AV392" s="45"/>
      <c r="AW392" s="19"/>
      <c r="AX392" s="19"/>
      <c r="AY392" s="19"/>
      <c r="AZ392" s="19"/>
      <c r="BA392" s="19"/>
      <c r="BB392" s="19"/>
      <c r="BC392" s="19"/>
      <c r="BD392" s="19"/>
      <c r="BE392" s="19"/>
      <c r="BF392" s="19"/>
      <c r="BG392" s="19"/>
      <c r="BH392" s="19"/>
      <c r="BI392" s="19"/>
      <c r="BJ392" s="19"/>
      <c r="BK392" s="19"/>
      <c r="BL392" s="19"/>
      <c r="BM392" s="19"/>
      <c r="BN392" s="19"/>
      <c r="BO392" s="19"/>
      <c r="BP392" s="19"/>
      <c r="BQ392" s="19"/>
      <c r="BR392" s="19"/>
      <c r="BS392" s="19"/>
      <c r="BT392" s="19"/>
      <c r="BU392" s="19"/>
      <c r="BV392" s="19"/>
      <c r="CG392" s="19"/>
      <c r="CH392" s="273"/>
      <c r="CI392" s="19"/>
    </row>
    <row r="393" spans="1:87">
      <c r="A393">
        <v>368</v>
      </c>
      <c r="B393" s="19"/>
      <c r="C393" s="19"/>
      <c r="D393" s="273"/>
      <c r="E393" s="273"/>
      <c r="H393" s="19"/>
      <c r="I393" s="19"/>
      <c r="N393" s="19"/>
      <c r="O393" s="19"/>
      <c r="P393" s="19"/>
      <c r="Q393" s="19"/>
      <c r="R393" s="19"/>
      <c r="S393" s="19"/>
      <c r="T393" s="273"/>
      <c r="U393" s="273"/>
      <c r="V393" s="273"/>
      <c r="W393" s="273"/>
      <c r="X393" s="19"/>
      <c r="Y393" s="19"/>
      <c r="Z393" s="19"/>
      <c r="AA393" s="19"/>
      <c r="AB393" s="19"/>
      <c r="AC393" s="19"/>
      <c r="AD393" s="19"/>
      <c r="AE393" s="19"/>
      <c r="AI393" s="53"/>
      <c r="AJ393" s="53"/>
      <c r="AK393" s="19"/>
      <c r="AL393" s="19"/>
      <c r="AM393" s="19"/>
      <c r="AN393" s="19"/>
      <c r="AO393" s="19"/>
      <c r="AP393" s="19"/>
      <c r="AQ393" s="19"/>
      <c r="AR393" s="45"/>
      <c r="AS393" s="45"/>
      <c r="AT393" s="45"/>
      <c r="AU393" s="45"/>
      <c r="AV393" s="45"/>
      <c r="AW393" s="19"/>
      <c r="AX393" s="19"/>
      <c r="AY393" s="19"/>
      <c r="AZ393" s="19"/>
      <c r="BA393" s="19"/>
      <c r="BB393" s="19"/>
      <c r="BC393" s="19"/>
      <c r="BD393" s="19"/>
      <c r="BE393" s="19"/>
      <c r="BF393" s="19"/>
      <c r="BG393" s="19"/>
      <c r="BH393" s="19"/>
      <c r="BI393" s="19"/>
      <c r="BJ393" s="19"/>
      <c r="BK393" s="19"/>
      <c r="BL393" s="19"/>
      <c r="BM393" s="19"/>
      <c r="BN393" s="19"/>
      <c r="BO393" s="19"/>
      <c r="BP393" s="19"/>
      <c r="BQ393" s="19"/>
      <c r="BR393" s="19"/>
      <c r="BS393" s="19"/>
      <c r="BT393" s="19"/>
      <c r="BU393" s="19"/>
      <c r="BV393" s="19"/>
      <c r="CG393" s="19"/>
      <c r="CH393" s="273"/>
      <c r="CI393" s="19"/>
    </row>
    <row r="394" spans="1:87">
      <c r="A394">
        <v>369</v>
      </c>
      <c r="B394" s="19"/>
      <c r="C394" s="19"/>
      <c r="D394" s="273"/>
      <c r="E394" s="273"/>
      <c r="H394" s="19"/>
      <c r="I394" s="19"/>
      <c r="N394" s="19"/>
      <c r="O394" s="19"/>
      <c r="P394" s="19"/>
      <c r="Q394" s="19"/>
      <c r="R394" s="19"/>
      <c r="S394" s="19"/>
      <c r="T394" s="273"/>
      <c r="U394" s="273"/>
      <c r="V394" s="273"/>
      <c r="W394" s="273"/>
      <c r="X394" s="19"/>
      <c r="Y394" s="19"/>
      <c r="Z394" s="19"/>
      <c r="AA394" s="19"/>
      <c r="AB394" s="19"/>
      <c r="AC394" s="19"/>
      <c r="AD394" s="19"/>
      <c r="AE394" s="19"/>
      <c r="AI394" s="53"/>
      <c r="AJ394" s="53"/>
      <c r="AK394" s="19"/>
      <c r="AL394" s="19"/>
      <c r="AM394" s="19"/>
      <c r="AN394" s="19"/>
      <c r="AO394" s="19"/>
      <c r="AP394" s="19"/>
      <c r="AQ394" s="19"/>
      <c r="AR394" s="45"/>
      <c r="AS394" s="45"/>
      <c r="AT394" s="45"/>
      <c r="AU394" s="45"/>
      <c r="AV394" s="45"/>
      <c r="AW394" s="19"/>
      <c r="AX394" s="19"/>
      <c r="AY394" s="19"/>
      <c r="AZ394" s="19"/>
      <c r="BA394" s="19"/>
      <c r="BB394" s="19"/>
      <c r="BC394" s="19"/>
      <c r="BD394" s="19"/>
      <c r="BE394" s="19"/>
      <c r="BF394" s="19"/>
      <c r="BG394" s="19"/>
      <c r="BH394" s="19"/>
      <c r="BI394" s="19"/>
      <c r="BJ394" s="19"/>
      <c r="BK394" s="19"/>
      <c r="BL394" s="19"/>
      <c r="BM394" s="19"/>
      <c r="BN394" s="19"/>
      <c r="BO394" s="19"/>
      <c r="BP394" s="19"/>
      <c r="BQ394" s="19"/>
      <c r="BR394" s="19"/>
      <c r="BS394" s="19"/>
      <c r="BT394" s="19"/>
      <c r="BU394" s="19"/>
      <c r="BV394" s="19"/>
      <c r="CG394" s="19"/>
      <c r="CH394" s="273"/>
      <c r="CI394" s="19"/>
    </row>
    <row r="395" spans="1:87">
      <c r="A395">
        <v>370</v>
      </c>
      <c r="B395" s="19"/>
      <c r="C395" s="19"/>
      <c r="D395" s="273"/>
      <c r="E395" s="273"/>
      <c r="H395" s="19"/>
      <c r="I395" s="19"/>
      <c r="N395" s="19"/>
      <c r="O395" s="19"/>
      <c r="P395" s="19"/>
      <c r="Q395" s="19"/>
      <c r="R395" s="19"/>
      <c r="S395" s="19"/>
      <c r="T395" s="273"/>
      <c r="U395" s="273"/>
      <c r="V395" s="273"/>
      <c r="W395" s="273"/>
      <c r="X395" s="19"/>
      <c r="Y395" s="19"/>
      <c r="Z395" s="19"/>
      <c r="AA395" s="19"/>
      <c r="AB395" s="19"/>
      <c r="AC395" s="19"/>
      <c r="AD395" s="19"/>
      <c r="AE395" s="19"/>
      <c r="AI395" s="53"/>
      <c r="AJ395" s="53"/>
      <c r="AK395" s="19"/>
      <c r="AL395" s="19"/>
      <c r="AM395" s="19"/>
      <c r="AN395" s="19"/>
      <c r="AO395" s="19"/>
      <c r="AP395" s="19"/>
      <c r="AQ395" s="19"/>
      <c r="AR395" s="45"/>
      <c r="AS395" s="45"/>
      <c r="AT395" s="45"/>
      <c r="AU395" s="45"/>
      <c r="AV395" s="45"/>
      <c r="AW395" s="19"/>
      <c r="AX395" s="19"/>
      <c r="AY395" s="19"/>
      <c r="AZ395" s="19"/>
      <c r="BA395" s="19"/>
      <c r="BB395" s="19"/>
      <c r="BC395" s="19"/>
      <c r="BD395" s="19"/>
      <c r="BE395" s="19"/>
      <c r="BF395" s="19"/>
      <c r="BG395" s="19"/>
      <c r="BH395" s="19"/>
      <c r="BI395" s="19"/>
      <c r="BJ395" s="19"/>
      <c r="BK395" s="19"/>
      <c r="BL395" s="19"/>
      <c r="BM395" s="19"/>
      <c r="BN395" s="19"/>
      <c r="BO395" s="19"/>
      <c r="BP395" s="19"/>
      <c r="BQ395" s="19"/>
      <c r="BR395" s="19"/>
      <c r="BS395" s="19"/>
      <c r="BT395" s="19"/>
      <c r="BU395" s="19"/>
      <c r="BV395" s="19"/>
      <c r="CG395" s="19"/>
      <c r="CH395" s="273"/>
      <c r="CI395" s="19"/>
    </row>
    <row r="396" spans="1:87">
      <c r="A396">
        <v>371</v>
      </c>
      <c r="B396" s="19"/>
      <c r="C396" s="19"/>
      <c r="D396" s="273"/>
      <c r="E396" s="273"/>
      <c r="H396" s="19"/>
      <c r="I396" s="19"/>
      <c r="N396" s="19"/>
      <c r="O396" s="19"/>
      <c r="P396" s="19"/>
      <c r="Q396" s="19"/>
      <c r="R396" s="19"/>
      <c r="S396" s="19"/>
      <c r="T396" s="273"/>
      <c r="U396" s="273"/>
      <c r="V396" s="273"/>
      <c r="W396" s="273"/>
      <c r="X396" s="19"/>
      <c r="Y396" s="19"/>
      <c r="Z396" s="19"/>
      <c r="AA396" s="19"/>
      <c r="AB396" s="19"/>
      <c r="AC396" s="19"/>
      <c r="AD396" s="19"/>
      <c r="AE396" s="19"/>
      <c r="AI396" s="53"/>
      <c r="AJ396" s="53"/>
      <c r="AK396" s="19"/>
      <c r="AL396" s="19"/>
      <c r="AM396" s="19"/>
      <c r="AN396" s="19"/>
      <c r="AO396" s="19"/>
      <c r="AP396" s="19"/>
      <c r="AQ396" s="19"/>
      <c r="AR396" s="45"/>
      <c r="AS396" s="45"/>
      <c r="AT396" s="45"/>
      <c r="AU396" s="45"/>
      <c r="AV396" s="45"/>
      <c r="AW396" s="19"/>
      <c r="AX396" s="19"/>
      <c r="AY396" s="19"/>
      <c r="AZ396" s="19"/>
      <c r="BA396" s="19"/>
      <c r="BB396" s="19"/>
      <c r="BC396" s="19"/>
      <c r="BD396" s="19"/>
      <c r="BE396" s="19"/>
      <c r="BF396" s="19"/>
      <c r="BG396" s="19"/>
      <c r="BH396" s="19"/>
      <c r="BI396" s="19"/>
      <c r="BJ396" s="19"/>
      <c r="BK396" s="19"/>
      <c r="BL396" s="19"/>
      <c r="BM396" s="19"/>
      <c r="BN396" s="19"/>
      <c r="BO396" s="19"/>
      <c r="BP396" s="19"/>
      <c r="BQ396" s="19"/>
      <c r="BR396" s="19"/>
      <c r="BS396" s="19"/>
      <c r="BT396" s="19"/>
      <c r="BU396" s="19"/>
      <c r="BV396" s="19"/>
      <c r="CG396" s="19"/>
      <c r="CH396" s="273"/>
      <c r="CI396" s="19"/>
    </row>
    <row r="397" spans="1:87">
      <c r="A397">
        <v>372</v>
      </c>
      <c r="B397" s="19"/>
      <c r="C397" s="19"/>
      <c r="D397" s="273"/>
      <c r="E397" s="273"/>
      <c r="H397" s="19"/>
      <c r="I397" s="19"/>
      <c r="N397" s="19"/>
      <c r="O397" s="19"/>
      <c r="P397" s="19"/>
      <c r="Q397" s="19"/>
      <c r="R397" s="19"/>
      <c r="S397" s="19"/>
      <c r="T397" s="273"/>
      <c r="U397" s="273"/>
      <c r="V397" s="273"/>
      <c r="W397" s="273"/>
      <c r="X397" s="19"/>
      <c r="Y397" s="19"/>
      <c r="Z397" s="19"/>
      <c r="AA397" s="19"/>
      <c r="AB397" s="19"/>
      <c r="AC397" s="19"/>
      <c r="AD397" s="19"/>
      <c r="AE397" s="19"/>
      <c r="AI397" s="53"/>
      <c r="AJ397" s="53"/>
      <c r="AK397" s="19"/>
      <c r="AL397" s="19"/>
      <c r="AM397" s="19"/>
      <c r="AN397" s="19"/>
      <c r="AO397" s="19"/>
      <c r="AP397" s="19"/>
      <c r="AQ397" s="19"/>
      <c r="AR397" s="45"/>
      <c r="AS397" s="45"/>
      <c r="AT397" s="45"/>
      <c r="AU397" s="45"/>
      <c r="AV397" s="45"/>
      <c r="AW397" s="19"/>
      <c r="AX397" s="19"/>
      <c r="AY397" s="19"/>
      <c r="AZ397" s="19"/>
      <c r="BA397" s="19"/>
      <c r="BB397" s="19"/>
      <c r="BC397" s="19"/>
      <c r="BD397" s="19"/>
      <c r="BE397" s="19"/>
      <c r="BF397" s="19"/>
      <c r="BG397" s="19"/>
      <c r="BH397" s="19"/>
      <c r="BI397" s="19"/>
      <c r="BJ397" s="19"/>
      <c r="BK397" s="19"/>
      <c r="BL397" s="19"/>
      <c r="BM397" s="19"/>
      <c r="BN397" s="19"/>
      <c r="BO397" s="19"/>
      <c r="BP397" s="19"/>
      <c r="BQ397" s="19"/>
      <c r="BR397" s="19"/>
      <c r="BS397" s="19"/>
      <c r="BT397" s="19"/>
      <c r="BU397" s="19"/>
      <c r="BV397" s="19"/>
      <c r="CG397" s="19"/>
      <c r="CH397" s="273"/>
      <c r="CI397" s="19"/>
    </row>
    <row r="398" spans="1:87">
      <c r="A398">
        <v>373</v>
      </c>
      <c r="B398" s="19"/>
      <c r="C398" s="19"/>
      <c r="D398" s="273"/>
      <c r="E398" s="273"/>
      <c r="H398" s="19"/>
      <c r="I398" s="19"/>
      <c r="N398" s="19"/>
      <c r="O398" s="19"/>
      <c r="P398" s="19"/>
      <c r="Q398" s="19"/>
      <c r="R398" s="19"/>
      <c r="S398" s="19"/>
      <c r="T398" s="273"/>
      <c r="U398" s="273"/>
      <c r="V398" s="273"/>
      <c r="W398" s="273"/>
      <c r="X398" s="19"/>
      <c r="Y398" s="19"/>
      <c r="Z398" s="19"/>
      <c r="AA398" s="19"/>
      <c r="AB398" s="19"/>
      <c r="AC398" s="19"/>
      <c r="AD398" s="19"/>
      <c r="AE398" s="19"/>
      <c r="AI398" s="53"/>
      <c r="AJ398" s="53"/>
      <c r="AK398" s="19"/>
      <c r="AL398" s="19"/>
      <c r="AM398" s="19"/>
      <c r="AN398" s="19"/>
      <c r="AO398" s="19"/>
      <c r="AP398" s="19"/>
      <c r="AQ398" s="19"/>
      <c r="AR398" s="45"/>
      <c r="AS398" s="45"/>
      <c r="AT398" s="45"/>
      <c r="AU398" s="45"/>
      <c r="AV398" s="45"/>
      <c r="AW398" s="19"/>
      <c r="AX398" s="19"/>
      <c r="AY398" s="19"/>
      <c r="AZ398" s="19"/>
      <c r="BA398" s="19"/>
      <c r="BB398" s="19"/>
      <c r="BC398" s="19"/>
      <c r="BD398" s="19"/>
      <c r="BE398" s="19"/>
      <c r="BF398" s="19"/>
      <c r="BG398" s="19"/>
      <c r="BH398" s="19"/>
      <c r="BI398" s="19"/>
      <c r="BJ398" s="19"/>
      <c r="BK398" s="19"/>
      <c r="BL398" s="19"/>
      <c r="BM398" s="19"/>
      <c r="BN398" s="19"/>
      <c r="BO398" s="19"/>
      <c r="BP398" s="19"/>
      <c r="BQ398" s="19"/>
      <c r="BR398" s="19"/>
      <c r="BS398" s="19"/>
      <c r="BT398" s="19"/>
      <c r="BU398" s="19"/>
      <c r="BV398" s="19"/>
      <c r="CG398" s="19"/>
      <c r="CH398" s="273"/>
      <c r="CI398" s="19"/>
    </row>
    <row r="399" spans="1:87">
      <c r="A399">
        <v>374</v>
      </c>
      <c r="B399" s="19"/>
      <c r="C399" s="19"/>
      <c r="D399" s="273"/>
      <c r="E399" s="273"/>
      <c r="H399" s="19"/>
      <c r="I399" s="19"/>
      <c r="N399" s="19"/>
      <c r="O399" s="19"/>
      <c r="P399" s="19"/>
      <c r="Q399" s="19"/>
      <c r="R399" s="19"/>
      <c r="S399" s="19"/>
      <c r="T399" s="273"/>
      <c r="U399" s="273"/>
      <c r="V399" s="273"/>
      <c r="W399" s="273"/>
      <c r="X399" s="19"/>
      <c r="Y399" s="19"/>
      <c r="Z399" s="19"/>
      <c r="AA399" s="19"/>
      <c r="AB399" s="19"/>
      <c r="AC399" s="19"/>
      <c r="AD399" s="19"/>
      <c r="AE399" s="19"/>
      <c r="AI399" s="53"/>
      <c r="AJ399" s="53"/>
      <c r="AK399" s="19"/>
      <c r="AL399" s="19"/>
      <c r="AM399" s="19"/>
      <c r="AN399" s="19"/>
      <c r="AO399" s="19"/>
      <c r="AP399" s="19"/>
      <c r="AQ399" s="19"/>
      <c r="AR399" s="45"/>
      <c r="AS399" s="45"/>
      <c r="AT399" s="45"/>
      <c r="AU399" s="45"/>
      <c r="AV399" s="45"/>
      <c r="AW399" s="19"/>
      <c r="AX399" s="19"/>
      <c r="AY399" s="19"/>
      <c r="AZ399" s="19"/>
      <c r="BA399" s="19"/>
      <c r="BB399" s="19"/>
      <c r="BC399" s="19"/>
      <c r="BD399" s="19"/>
      <c r="BE399" s="19"/>
      <c r="BF399" s="19"/>
      <c r="BG399" s="19"/>
      <c r="BH399" s="19"/>
      <c r="BI399" s="19"/>
      <c r="BJ399" s="19"/>
      <c r="BK399" s="19"/>
      <c r="BL399" s="19"/>
      <c r="BM399" s="19"/>
      <c r="BN399" s="19"/>
      <c r="BO399" s="19"/>
      <c r="BP399" s="19"/>
      <c r="BQ399" s="19"/>
      <c r="BR399" s="19"/>
      <c r="BS399" s="19"/>
      <c r="BT399" s="19"/>
      <c r="BU399" s="19"/>
      <c r="BV399" s="19"/>
      <c r="CG399" s="19"/>
      <c r="CH399" s="273"/>
      <c r="CI399" s="19"/>
    </row>
    <row r="400" spans="1:87">
      <c r="A400">
        <v>375</v>
      </c>
      <c r="B400" s="19"/>
      <c r="C400" s="19"/>
      <c r="D400" s="273"/>
      <c r="E400" s="273"/>
      <c r="H400" s="19"/>
      <c r="I400" s="19"/>
      <c r="N400" s="19"/>
      <c r="O400" s="19"/>
      <c r="P400" s="19"/>
      <c r="Q400" s="19"/>
      <c r="R400" s="19"/>
      <c r="S400" s="19"/>
      <c r="T400" s="273"/>
      <c r="U400" s="273"/>
      <c r="V400" s="273"/>
      <c r="W400" s="273"/>
      <c r="X400" s="19"/>
      <c r="Y400" s="19"/>
      <c r="Z400" s="19"/>
      <c r="AA400" s="19"/>
      <c r="AB400" s="19"/>
      <c r="AC400" s="19"/>
      <c r="AD400" s="19"/>
      <c r="AE400" s="19"/>
      <c r="AI400" s="53"/>
      <c r="AJ400" s="53"/>
      <c r="AK400" s="19"/>
      <c r="AL400" s="19"/>
      <c r="AM400" s="19"/>
      <c r="AN400" s="19"/>
      <c r="AO400" s="19"/>
      <c r="AP400" s="19"/>
      <c r="AQ400" s="19"/>
      <c r="AR400" s="45"/>
      <c r="AS400" s="45"/>
      <c r="AT400" s="45"/>
      <c r="AU400" s="45"/>
      <c r="AV400" s="45"/>
      <c r="AW400" s="19"/>
      <c r="AX400" s="19"/>
      <c r="AY400" s="19"/>
      <c r="AZ400" s="19"/>
      <c r="BA400" s="19"/>
      <c r="BB400" s="19"/>
      <c r="BC400" s="19"/>
      <c r="BD400" s="19"/>
      <c r="BE400" s="19"/>
      <c r="BF400" s="19"/>
      <c r="BG400" s="19"/>
      <c r="BH400" s="19"/>
      <c r="BI400" s="19"/>
      <c r="BJ400" s="19"/>
      <c r="BK400" s="19"/>
      <c r="BL400" s="19"/>
      <c r="BM400" s="19"/>
      <c r="BN400" s="19"/>
      <c r="BO400" s="19"/>
      <c r="BP400" s="19"/>
      <c r="BQ400" s="19"/>
      <c r="BR400" s="19"/>
      <c r="BS400" s="19"/>
      <c r="BT400" s="19"/>
      <c r="BU400" s="19"/>
      <c r="BV400" s="19"/>
      <c r="CG400" s="19"/>
      <c r="CH400" s="273"/>
      <c r="CI400" s="19"/>
    </row>
    <row r="401" spans="1:87">
      <c r="A401">
        <v>376</v>
      </c>
      <c r="B401" s="19"/>
      <c r="C401" s="19"/>
      <c r="D401" s="273"/>
      <c r="E401" s="273"/>
      <c r="H401" s="19"/>
      <c r="I401" s="19"/>
      <c r="N401" s="19"/>
      <c r="O401" s="19"/>
      <c r="P401" s="19"/>
      <c r="Q401" s="19"/>
      <c r="R401" s="19"/>
      <c r="S401" s="19"/>
      <c r="T401" s="273"/>
      <c r="U401" s="273"/>
      <c r="V401" s="273"/>
      <c r="W401" s="273"/>
      <c r="X401" s="19"/>
      <c r="Y401" s="19"/>
      <c r="Z401" s="19"/>
      <c r="AA401" s="19"/>
      <c r="AB401" s="19"/>
      <c r="AC401" s="19"/>
      <c r="AD401" s="19"/>
      <c r="AE401" s="19"/>
      <c r="AI401" s="53"/>
      <c r="AJ401" s="53"/>
      <c r="AK401" s="19"/>
      <c r="AL401" s="19"/>
      <c r="AM401" s="19"/>
      <c r="AN401" s="19"/>
      <c r="AO401" s="19"/>
      <c r="AP401" s="19"/>
      <c r="AQ401" s="19"/>
      <c r="AR401" s="45"/>
      <c r="AS401" s="45"/>
      <c r="AT401" s="45"/>
      <c r="AU401" s="45"/>
      <c r="AV401" s="45"/>
      <c r="AW401" s="19"/>
      <c r="AX401" s="19"/>
      <c r="AY401" s="19"/>
      <c r="AZ401" s="19"/>
      <c r="BA401" s="19"/>
      <c r="BB401" s="19"/>
      <c r="BC401" s="19"/>
      <c r="BD401" s="19"/>
      <c r="BE401" s="19"/>
      <c r="BF401" s="19"/>
      <c r="BG401" s="19"/>
      <c r="BH401" s="19"/>
      <c r="BI401" s="19"/>
      <c r="BJ401" s="19"/>
      <c r="BK401" s="19"/>
      <c r="BL401" s="19"/>
      <c r="BM401" s="19"/>
      <c r="BN401" s="19"/>
      <c r="BO401" s="19"/>
      <c r="BP401" s="19"/>
      <c r="BQ401" s="19"/>
      <c r="BR401" s="19"/>
      <c r="BS401" s="19"/>
      <c r="BT401" s="19"/>
      <c r="BU401" s="19"/>
      <c r="BV401" s="19"/>
      <c r="CG401" s="19"/>
      <c r="CH401" s="273"/>
      <c r="CI401" s="19"/>
    </row>
    <row r="402" spans="1:87">
      <c r="A402">
        <v>377</v>
      </c>
      <c r="B402" s="19"/>
      <c r="C402" s="19"/>
      <c r="D402" s="273"/>
      <c r="E402" s="273"/>
      <c r="H402" s="19"/>
      <c r="I402" s="19"/>
      <c r="N402" s="19"/>
      <c r="O402" s="19"/>
      <c r="P402" s="19"/>
      <c r="Q402" s="19"/>
      <c r="R402" s="19"/>
      <c r="S402" s="19"/>
      <c r="T402" s="273"/>
      <c r="U402" s="273"/>
      <c r="V402" s="273"/>
      <c r="W402" s="273"/>
      <c r="X402" s="19"/>
      <c r="Y402" s="19"/>
      <c r="Z402" s="19"/>
      <c r="AA402" s="19"/>
      <c r="AB402" s="19"/>
      <c r="AC402" s="19"/>
      <c r="AD402" s="19"/>
      <c r="AE402" s="19"/>
      <c r="AI402" s="53"/>
      <c r="AJ402" s="53"/>
      <c r="AK402" s="19"/>
      <c r="AL402" s="19"/>
      <c r="AM402" s="19"/>
      <c r="AN402" s="19"/>
      <c r="AO402" s="19"/>
      <c r="AP402" s="19"/>
      <c r="AQ402" s="19"/>
      <c r="AR402" s="45"/>
      <c r="AS402" s="45"/>
      <c r="AT402" s="45"/>
      <c r="AU402" s="45"/>
      <c r="AV402" s="45"/>
      <c r="AW402" s="19"/>
      <c r="AX402" s="19"/>
      <c r="AY402" s="19"/>
      <c r="AZ402" s="19"/>
      <c r="BA402" s="19"/>
      <c r="BB402" s="19"/>
      <c r="BC402" s="19"/>
      <c r="BD402" s="19"/>
      <c r="BE402" s="19"/>
      <c r="BF402" s="19"/>
      <c r="BG402" s="19"/>
      <c r="BH402" s="19"/>
      <c r="BI402" s="19"/>
      <c r="BJ402" s="19"/>
      <c r="BK402" s="19"/>
      <c r="BL402" s="19"/>
      <c r="BM402" s="19"/>
      <c r="BN402" s="19"/>
      <c r="BO402" s="19"/>
      <c r="BP402" s="19"/>
      <c r="BQ402" s="19"/>
      <c r="BR402" s="19"/>
      <c r="BS402" s="19"/>
      <c r="BT402" s="19"/>
      <c r="BU402" s="19"/>
      <c r="BV402" s="19"/>
      <c r="CG402" s="19"/>
      <c r="CH402" s="273"/>
      <c r="CI402" s="19"/>
    </row>
    <row r="403" spans="1:87">
      <c r="A403">
        <v>378</v>
      </c>
      <c r="B403" s="19"/>
      <c r="C403" s="19"/>
      <c r="D403" s="273"/>
      <c r="E403" s="273"/>
      <c r="H403" s="19"/>
      <c r="I403" s="19"/>
      <c r="N403" s="19"/>
      <c r="O403" s="19"/>
      <c r="P403" s="19"/>
      <c r="Q403" s="19"/>
      <c r="R403" s="19"/>
      <c r="S403" s="19"/>
      <c r="T403" s="273"/>
      <c r="U403" s="273"/>
      <c r="V403" s="273"/>
      <c r="W403" s="273"/>
      <c r="X403" s="19"/>
      <c r="Y403" s="19"/>
      <c r="Z403" s="19"/>
      <c r="AA403" s="19"/>
      <c r="AB403" s="19"/>
      <c r="AC403" s="19"/>
      <c r="AD403" s="19"/>
      <c r="AE403" s="19"/>
      <c r="AI403" s="53"/>
      <c r="AJ403" s="53"/>
      <c r="AK403" s="19"/>
      <c r="AL403" s="19"/>
      <c r="AM403" s="19"/>
      <c r="AN403" s="19"/>
      <c r="AO403" s="19"/>
      <c r="AP403" s="19"/>
      <c r="AQ403" s="19"/>
      <c r="AR403" s="45"/>
      <c r="AS403" s="45"/>
      <c r="AT403" s="45"/>
      <c r="AU403" s="45"/>
      <c r="AV403" s="45"/>
      <c r="AW403" s="19"/>
      <c r="AX403" s="19"/>
      <c r="AY403" s="19"/>
      <c r="AZ403" s="19"/>
      <c r="BA403" s="19"/>
      <c r="BB403" s="19"/>
      <c r="BC403" s="19"/>
      <c r="BD403" s="19"/>
      <c r="BE403" s="19"/>
      <c r="BF403" s="19"/>
      <c r="BG403" s="19"/>
      <c r="BH403" s="19"/>
      <c r="BI403" s="19"/>
      <c r="BJ403" s="19"/>
      <c r="BK403" s="19"/>
      <c r="BL403" s="19"/>
      <c r="BM403" s="19"/>
      <c r="BN403" s="19"/>
      <c r="BO403" s="19"/>
      <c r="BP403" s="19"/>
      <c r="BQ403" s="19"/>
      <c r="BR403" s="19"/>
      <c r="BS403" s="19"/>
      <c r="BT403" s="19"/>
      <c r="BU403" s="19"/>
      <c r="BV403" s="19"/>
      <c r="CG403" s="19"/>
      <c r="CH403" s="273"/>
      <c r="CI403" s="19"/>
    </row>
    <row r="404" spans="1:87">
      <c r="A404">
        <v>379</v>
      </c>
      <c r="B404" s="19"/>
      <c r="C404" s="19"/>
      <c r="D404" s="273"/>
      <c r="E404" s="273"/>
      <c r="H404" s="19"/>
      <c r="I404" s="19"/>
      <c r="N404" s="19"/>
      <c r="O404" s="19"/>
      <c r="P404" s="19"/>
      <c r="Q404" s="19"/>
      <c r="R404" s="19"/>
      <c r="S404" s="19"/>
      <c r="T404" s="273"/>
      <c r="U404" s="273"/>
      <c r="V404" s="273"/>
      <c r="W404" s="273"/>
      <c r="X404" s="19"/>
      <c r="Y404" s="19"/>
      <c r="Z404" s="19"/>
      <c r="AA404" s="19"/>
      <c r="AB404" s="19"/>
      <c r="AC404" s="19"/>
      <c r="AD404" s="19"/>
      <c r="AE404" s="19"/>
      <c r="AI404" s="53"/>
      <c r="AJ404" s="53"/>
      <c r="AK404" s="19"/>
      <c r="AL404" s="19"/>
      <c r="AM404" s="19"/>
      <c r="AN404" s="19"/>
      <c r="AO404" s="19"/>
      <c r="AP404" s="19"/>
      <c r="AQ404" s="19"/>
      <c r="AR404" s="45"/>
      <c r="AS404" s="45"/>
      <c r="AT404" s="45"/>
      <c r="AU404" s="45"/>
      <c r="AV404" s="45"/>
      <c r="AW404" s="19"/>
      <c r="AX404" s="19"/>
      <c r="AY404" s="19"/>
      <c r="AZ404" s="19"/>
      <c r="BA404" s="19"/>
      <c r="BB404" s="19"/>
      <c r="BC404" s="19"/>
      <c r="BD404" s="19"/>
      <c r="BE404" s="19"/>
      <c r="BF404" s="19"/>
      <c r="BG404" s="19"/>
      <c r="BH404" s="19"/>
      <c r="BI404" s="19"/>
      <c r="BJ404" s="19"/>
      <c r="BK404" s="19"/>
      <c r="BL404" s="19"/>
      <c r="BM404" s="19"/>
      <c r="BN404" s="19"/>
      <c r="BO404" s="19"/>
      <c r="BP404" s="19"/>
      <c r="BQ404" s="19"/>
      <c r="BR404" s="19"/>
      <c r="BS404" s="19"/>
      <c r="BT404" s="19"/>
      <c r="BU404" s="19"/>
      <c r="BV404" s="19"/>
      <c r="CG404" s="19"/>
      <c r="CH404" s="273"/>
      <c r="CI404" s="19"/>
    </row>
    <row r="405" spans="1:87">
      <c r="A405">
        <v>380</v>
      </c>
      <c r="B405" s="19"/>
      <c r="C405" s="19"/>
      <c r="D405" s="273"/>
      <c r="E405" s="273"/>
      <c r="H405" s="19"/>
      <c r="I405" s="19"/>
      <c r="N405" s="19"/>
      <c r="O405" s="19"/>
      <c r="P405" s="19"/>
      <c r="Q405" s="19"/>
      <c r="R405" s="19"/>
      <c r="S405" s="19"/>
      <c r="T405" s="273"/>
      <c r="U405" s="273"/>
      <c r="V405" s="273"/>
      <c r="W405" s="273"/>
      <c r="X405" s="19"/>
      <c r="Y405" s="19"/>
      <c r="Z405" s="19"/>
      <c r="AA405" s="19"/>
      <c r="AB405" s="19"/>
      <c r="AC405" s="19"/>
      <c r="AD405" s="19"/>
      <c r="AE405" s="19"/>
      <c r="AI405" s="53"/>
      <c r="AJ405" s="53"/>
      <c r="AK405" s="19"/>
      <c r="AL405" s="19"/>
      <c r="AM405" s="19"/>
      <c r="AN405" s="19"/>
      <c r="AO405" s="19"/>
      <c r="AP405" s="19"/>
      <c r="AQ405" s="19"/>
      <c r="AR405" s="45"/>
      <c r="AS405" s="45"/>
      <c r="AT405" s="45"/>
      <c r="AU405" s="45"/>
      <c r="AV405" s="45"/>
      <c r="AW405" s="19"/>
      <c r="AX405" s="19"/>
      <c r="AY405" s="19"/>
      <c r="AZ405" s="19"/>
      <c r="BA405" s="19"/>
      <c r="BB405" s="19"/>
      <c r="BC405" s="19"/>
      <c r="BD405" s="19"/>
      <c r="BE405" s="19"/>
      <c r="BF405" s="19"/>
      <c r="BG405" s="19"/>
      <c r="BH405" s="19"/>
      <c r="BI405" s="19"/>
      <c r="BJ405" s="19"/>
      <c r="BK405" s="19"/>
      <c r="BL405" s="19"/>
      <c r="BM405" s="19"/>
      <c r="BN405" s="19"/>
      <c r="BO405" s="19"/>
      <c r="BP405" s="19"/>
      <c r="BQ405" s="19"/>
      <c r="BR405" s="19"/>
      <c r="BS405" s="19"/>
      <c r="BT405" s="19"/>
      <c r="BU405" s="19"/>
      <c r="BV405" s="19"/>
      <c r="CG405" s="19"/>
      <c r="CH405" s="273"/>
      <c r="CI405" s="19"/>
    </row>
    <row r="406" spans="1:87">
      <c r="A406">
        <v>381</v>
      </c>
      <c r="B406" s="19"/>
      <c r="C406" s="19"/>
      <c r="D406" s="273"/>
      <c r="E406" s="273"/>
      <c r="H406" s="19"/>
      <c r="I406" s="19"/>
      <c r="N406" s="19"/>
      <c r="O406" s="19"/>
      <c r="P406" s="19"/>
      <c r="Q406" s="19"/>
      <c r="R406" s="19"/>
      <c r="S406" s="19"/>
      <c r="T406" s="273"/>
      <c r="U406" s="273"/>
      <c r="V406" s="273"/>
      <c r="W406" s="273"/>
      <c r="X406" s="19"/>
      <c r="Y406" s="19"/>
      <c r="Z406" s="19"/>
      <c r="AA406" s="19"/>
      <c r="AB406" s="19"/>
      <c r="AC406" s="19"/>
      <c r="AD406" s="19"/>
      <c r="AE406" s="19"/>
      <c r="AI406" s="53"/>
      <c r="AJ406" s="53"/>
      <c r="AK406" s="19"/>
      <c r="AL406" s="19"/>
      <c r="AM406" s="19"/>
      <c r="AN406" s="19"/>
      <c r="AO406" s="19"/>
      <c r="AP406" s="19"/>
      <c r="AQ406" s="19"/>
      <c r="AR406" s="45"/>
      <c r="AS406" s="45"/>
      <c r="AT406" s="45"/>
      <c r="AU406" s="45"/>
      <c r="AV406" s="45"/>
      <c r="AW406" s="19"/>
      <c r="AX406" s="19"/>
      <c r="AY406" s="19"/>
      <c r="AZ406" s="19"/>
      <c r="BA406" s="19"/>
      <c r="BB406" s="19"/>
      <c r="BC406" s="19"/>
      <c r="BD406" s="19"/>
      <c r="BE406" s="19"/>
      <c r="BF406" s="19"/>
      <c r="BG406" s="19"/>
      <c r="BH406" s="19"/>
      <c r="BI406" s="19"/>
      <c r="BJ406" s="19"/>
      <c r="BK406" s="19"/>
      <c r="BL406" s="19"/>
      <c r="BM406" s="19"/>
      <c r="BN406" s="19"/>
      <c r="BO406" s="19"/>
      <c r="BP406" s="19"/>
      <c r="BQ406" s="19"/>
      <c r="BR406" s="19"/>
      <c r="BS406" s="19"/>
      <c r="BT406" s="19"/>
      <c r="BU406" s="19"/>
      <c r="BV406" s="19"/>
      <c r="CG406" s="19"/>
      <c r="CH406" s="273"/>
      <c r="CI406" s="19"/>
    </row>
    <row r="407" spans="1:87">
      <c r="A407">
        <v>382</v>
      </c>
      <c r="B407" s="19"/>
      <c r="C407" s="19"/>
      <c r="D407" s="273"/>
      <c r="E407" s="273"/>
      <c r="H407" s="19"/>
      <c r="I407" s="19"/>
      <c r="N407" s="19"/>
      <c r="O407" s="19"/>
      <c r="P407" s="19"/>
      <c r="Q407" s="19"/>
      <c r="R407" s="19"/>
      <c r="S407" s="19"/>
      <c r="T407" s="273"/>
      <c r="U407" s="273"/>
      <c r="V407" s="273"/>
      <c r="W407" s="273"/>
      <c r="X407" s="19"/>
      <c r="Y407" s="19"/>
      <c r="Z407" s="19"/>
      <c r="AA407" s="19"/>
      <c r="AB407" s="19"/>
      <c r="AC407" s="19"/>
      <c r="AD407" s="19"/>
      <c r="AE407" s="19"/>
      <c r="AI407" s="53"/>
      <c r="AJ407" s="53"/>
      <c r="AK407" s="19"/>
      <c r="AL407" s="19"/>
      <c r="AM407" s="19"/>
      <c r="AN407" s="19"/>
      <c r="AO407" s="19"/>
      <c r="AP407" s="19"/>
      <c r="AQ407" s="19"/>
      <c r="AR407" s="45"/>
      <c r="AS407" s="45"/>
      <c r="AT407" s="45"/>
      <c r="AU407" s="45"/>
      <c r="AV407" s="45"/>
      <c r="AW407" s="19"/>
      <c r="AX407" s="19"/>
      <c r="AY407" s="19"/>
      <c r="AZ407" s="19"/>
      <c r="BA407" s="19"/>
      <c r="BB407" s="19"/>
      <c r="BC407" s="19"/>
      <c r="BD407" s="19"/>
      <c r="BE407" s="19"/>
      <c r="BF407" s="19"/>
      <c r="BG407" s="19"/>
      <c r="BH407" s="19"/>
      <c r="BI407" s="19"/>
      <c r="BJ407" s="19"/>
      <c r="BK407" s="19"/>
      <c r="BL407" s="19"/>
      <c r="BM407" s="19"/>
      <c r="BN407" s="19"/>
      <c r="BO407" s="19"/>
      <c r="BP407" s="19"/>
      <c r="BQ407" s="19"/>
      <c r="BR407" s="19"/>
      <c r="BS407" s="19"/>
      <c r="BT407" s="19"/>
      <c r="BU407" s="19"/>
      <c r="BV407" s="19"/>
      <c r="CG407" s="19"/>
      <c r="CH407" s="273"/>
      <c r="CI407" s="19"/>
    </row>
    <row r="408" spans="1:87">
      <c r="A408">
        <v>383</v>
      </c>
      <c r="B408" s="19"/>
      <c r="C408" s="19"/>
      <c r="D408" s="273"/>
      <c r="E408" s="273"/>
      <c r="H408" s="19"/>
      <c r="I408" s="19"/>
      <c r="N408" s="19"/>
      <c r="O408" s="19"/>
      <c r="P408" s="19"/>
      <c r="Q408" s="19"/>
      <c r="R408" s="19"/>
      <c r="S408" s="19"/>
      <c r="T408" s="273"/>
      <c r="U408" s="273"/>
      <c r="V408" s="273"/>
      <c r="W408" s="273"/>
      <c r="X408" s="19"/>
      <c r="Y408" s="19"/>
      <c r="Z408" s="19"/>
      <c r="AA408" s="19"/>
      <c r="AB408" s="19"/>
      <c r="AC408" s="19"/>
      <c r="AD408" s="19"/>
      <c r="AE408" s="19"/>
      <c r="AI408" s="53"/>
      <c r="AJ408" s="53"/>
      <c r="AK408" s="19"/>
      <c r="AL408" s="19"/>
      <c r="AM408" s="19"/>
      <c r="AN408" s="19"/>
      <c r="AO408" s="19"/>
      <c r="AP408" s="19"/>
      <c r="AQ408" s="19"/>
      <c r="AR408" s="45"/>
      <c r="AS408" s="45"/>
      <c r="AT408" s="45"/>
      <c r="AU408" s="45"/>
      <c r="AV408" s="45"/>
      <c r="AW408" s="19"/>
      <c r="AX408" s="19"/>
      <c r="AY408" s="19"/>
      <c r="AZ408" s="19"/>
      <c r="BA408" s="19"/>
      <c r="BB408" s="19"/>
      <c r="BC408" s="19"/>
      <c r="BD408" s="19"/>
      <c r="BE408" s="19"/>
      <c r="BF408" s="19"/>
      <c r="BG408" s="19"/>
      <c r="BH408" s="19"/>
      <c r="BI408" s="19"/>
      <c r="BJ408" s="19"/>
      <c r="BK408" s="19"/>
      <c r="BL408" s="19"/>
      <c r="BM408" s="19"/>
      <c r="BN408" s="19"/>
      <c r="BO408" s="19"/>
      <c r="BP408" s="19"/>
      <c r="BQ408" s="19"/>
      <c r="BR408" s="19"/>
      <c r="BS408" s="19"/>
      <c r="BT408" s="19"/>
      <c r="BU408" s="19"/>
      <c r="BV408" s="19"/>
      <c r="CG408" s="19"/>
      <c r="CH408" s="273"/>
      <c r="CI408" s="19"/>
    </row>
    <row r="409" spans="1:87">
      <c r="A409">
        <v>384</v>
      </c>
      <c r="B409" s="19"/>
      <c r="C409" s="19"/>
      <c r="D409" s="273"/>
      <c r="E409" s="273"/>
      <c r="H409" s="19"/>
      <c r="I409" s="19"/>
      <c r="N409" s="19"/>
      <c r="O409" s="19"/>
      <c r="P409" s="19"/>
      <c r="Q409" s="19"/>
      <c r="R409" s="19"/>
      <c r="S409" s="19"/>
      <c r="T409" s="273"/>
      <c r="U409" s="273"/>
      <c r="V409" s="273"/>
      <c r="W409" s="273"/>
      <c r="X409" s="19"/>
      <c r="Y409" s="19"/>
      <c r="Z409" s="19"/>
      <c r="AA409" s="19"/>
      <c r="AB409" s="19"/>
      <c r="AC409" s="19"/>
      <c r="AD409" s="19"/>
      <c r="AE409" s="19"/>
      <c r="AI409" s="53"/>
      <c r="AJ409" s="53"/>
      <c r="AK409" s="19"/>
      <c r="AL409" s="19"/>
      <c r="AM409" s="19"/>
      <c r="AN409" s="19"/>
      <c r="AO409" s="19"/>
      <c r="AP409" s="19"/>
      <c r="AQ409" s="19"/>
      <c r="AR409" s="45"/>
      <c r="AS409" s="45"/>
      <c r="AT409" s="45"/>
      <c r="AU409" s="45"/>
      <c r="AV409" s="45"/>
      <c r="AW409" s="19"/>
      <c r="AX409" s="19"/>
      <c r="AY409" s="19"/>
      <c r="AZ409" s="19"/>
      <c r="BA409" s="19"/>
      <c r="BB409" s="19"/>
      <c r="BC409" s="19"/>
      <c r="BD409" s="19"/>
      <c r="BE409" s="19"/>
      <c r="BF409" s="19"/>
      <c r="BG409" s="19"/>
      <c r="BH409" s="19"/>
      <c r="BI409" s="19"/>
      <c r="BJ409" s="19"/>
      <c r="BK409" s="19"/>
      <c r="BL409" s="19"/>
      <c r="BM409" s="19"/>
      <c r="BN409" s="19"/>
      <c r="BO409" s="19"/>
      <c r="BP409" s="19"/>
      <c r="BQ409" s="19"/>
      <c r="BR409" s="19"/>
      <c r="BS409" s="19"/>
      <c r="BT409" s="19"/>
      <c r="BU409" s="19"/>
      <c r="BV409" s="19"/>
      <c r="CG409" s="19"/>
      <c r="CH409" s="273"/>
      <c r="CI409" s="19"/>
    </row>
    <row r="410" spans="1:87">
      <c r="A410">
        <v>385</v>
      </c>
      <c r="B410" s="19"/>
      <c r="C410" s="19"/>
      <c r="D410" s="273"/>
      <c r="E410" s="273"/>
      <c r="H410" s="19"/>
      <c r="I410" s="19"/>
      <c r="N410" s="19"/>
      <c r="O410" s="19"/>
      <c r="P410" s="19"/>
      <c r="Q410" s="19"/>
      <c r="R410" s="19"/>
      <c r="S410" s="19"/>
      <c r="T410" s="273"/>
      <c r="U410" s="273"/>
      <c r="V410" s="273"/>
      <c r="W410" s="273"/>
      <c r="X410" s="19"/>
      <c r="Y410" s="19"/>
      <c r="Z410" s="19"/>
      <c r="AA410" s="19"/>
      <c r="AB410" s="19"/>
      <c r="AC410" s="19"/>
      <c r="AD410" s="19"/>
      <c r="AE410" s="19"/>
      <c r="AI410" s="53"/>
      <c r="AJ410" s="53"/>
      <c r="AK410" s="19"/>
      <c r="AL410" s="19"/>
      <c r="AM410" s="19"/>
      <c r="AN410" s="19"/>
      <c r="AO410" s="19"/>
      <c r="AP410" s="19"/>
      <c r="AQ410" s="19"/>
      <c r="AR410" s="45"/>
      <c r="AS410" s="45"/>
      <c r="AT410" s="45"/>
      <c r="AU410" s="45"/>
      <c r="AV410" s="45"/>
      <c r="AW410" s="19"/>
      <c r="AX410" s="19"/>
      <c r="AY410" s="19"/>
      <c r="AZ410" s="19"/>
      <c r="BA410" s="19"/>
      <c r="BB410" s="19"/>
      <c r="BC410" s="19"/>
      <c r="BD410" s="19"/>
      <c r="BE410" s="19"/>
      <c r="BF410" s="19"/>
      <c r="BG410" s="19"/>
      <c r="BH410" s="19"/>
      <c r="BI410" s="19"/>
      <c r="BJ410" s="19"/>
      <c r="BK410" s="19"/>
      <c r="BL410" s="19"/>
      <c r="BM410" s="19"/>
      <c r="BN410" s="19"/>
      <c r="BO410" s="19"/>
      <c r="BP410" s="19"/>
      <c r="BQ410" s="19"/>
      <c r="BR410" s="19"/>
      <c r="BS410" s="19"/>
      <c r="BT410" s="19"/>
      <c r="BU410" s="19"/>
      <c r="BV410" s="19"/>
      <c r="CG410" s="19"/>
      <c r="CH410" s="273"/>
      <c r="CI410" s="19"/>
    </row>
    <row r="411" spans="1:87">
      <c r="A411">
        <v>386</v>
      </c>
      <c r="B411" s="19"/>
      <c r="C411" s="19"/>
      <c r="D411" s="273"/>
      <c r="E411" s="273"/>
      <c r="H411" s="19"/>
      <c r="I411" s="19"/>
      <c r="N411" s="19"/>
      <c r="O411" s="19"/>
      <c r="P411" s="19"/>
      <c r="Q411" s="19"/>
      <c r="R411" s="19"/>
      <c r="S411" s="19"/>
      <c r="T411" s="273"/>
      <c r="U411" s="273"/>
      <c r="V411" s="273"/>
      <c r="W411" s="273"/>
      <c r="X411" s="19"/>
      <c r="Y411" s="19"/>
      <c r="Z411" s="19"/>
      <c r="AA411" s="19"/>
      <c r="AB411" s="19"/>
      <c r="AC411" s="19"/>
      <c r="AD411" s="19"/>
      <c r="AE411" s="19"/>
      <c r="AI411" s="53"/>
      <c r="AJ411" s="53"/>
      <c r="AK411" s="19"/>
      <c r="AL411" s="19"/>
      <c r="AM411" s="19"/>
      <c r="AN411" s="19"/>
      <c r="AO411" s="19"/>
      <c r="AP411" s="19"/>
      <c r="AQ411" s="19"/>
      <c r="AR411" s="45"/>
      <c r="AS411" s="45"/>
      <c r="AT411" s="45"/>
      <c r="AU411" s="45"/>
      <c r="AV411" s="45"/>
      <c r="AW411" s="19"/>
      <c r="AX411" s="19"/>
      <c r="AY411" s="19"/>
      <c r="AZ411" s="19"/>
      <c r="BA411" s="19"/>
      <c r="BB411" s="19"/>
      <c r="BC411" s="19"/>
      <c r="BD411" s="19"/>
      <c r="BE411" s="19"/>
      <c r="BF411" s="19"/>
      <c r="BG411" s="19"/>
      <c r="BH411" s="19"/>
      <c r="BI411" s="19"/>
      <c r="BJ411" s="19"/>
      <c r="BK411" s="19"/>
      <c r="BL411" s="19"/>
      <c r="BM411" s="19"/>
      <c r="BN411" s="19"/>
      <c r="BO411" s="19"/>
      <c r="BP411" s="19"/>
      <c r="BQ411" s="19"/>
      <c r="BR411" s="19"/>
      <c r="BS411" s="19"/>
      <c r="BT411" s="19"/>
      <c r="BU411" s="19"/>
      <c r="BV411" s="19"/>
      <c r="CG411" s="19"/>
      <c r="CH411" s="273"/>
      <c r="CI411" s="19"/>
    </row>
    <row r="412" spans="1:87">
      <c r="A412">
        <v>387</v>
      </c>
      <c r="B412" s="19"/>
      <c r="C412" s="19"/>
      <c r="D412" s="273"/>
      <c r="E412" s="273"/>
      <c r="H412" s="19"/>
      <c r="I412" s="19"/>
      <c r="N412" s="19"/>
      <c r="O412" s="19"/>
      <c r="P412" s="19"/>
      <c r="Q412" s="19"/>
      <c r="R412" s="19"/>
      <c r="S412" s="19"/>
      <c r="T412" s="273"/>
      <c r="U412" s="273"/>
      <c r="V412" s="273"/>
      <c r="W412" s="273"/>
      <c r="X412" s="19"/>
      <c r="Y412" s="19"/>
      <c r="Z412" s="19"/>
      <c r="AA412" s="19"/>
      <c r="AB412" s="19"/>
      <c r="AC412" s="19"/>
      <c r="AD412" s="19"/>
      <c r="AE412" s="19"/>
      <c r="AI412" s="53"/>
      <c r="AJ412" s="53"/>
      <c r="AK412" s="19"/>
      <c r="AL412" s="19"/>
      <c r="AM412" s="19"/>
      <c r="AN412" s="19"/>
      <c r="AO412" s="19"/>
      <c r="AP412" s="19"/>
      <c r="AQ412" s="19"/>
      <c r="AR412" s="45"/>
      <c r="AS412" s="45"/>
      <c r="AT412" s="45"/>
      <c r="AU412" s="45"/>
      <c r="AV412" s="45"/>
      <c r="AW412" s="19"/>
      <c r="AX412" s="19"/>
      <c r="AY412" s="19"/>
      <c r="AZ412" s="19"/>
      <c r="BA412" s="19"/>
      <c r="BB412" s="19"/>
      <c r="BC412" s="19"/>
      <c r="BD412" s="19"/>
      <c r="BE412" s="19"/>
      <c r="BF412" s="19"/>
      <c r="BG412" s="19"/>
      <c r="BH412" s="19"/>
      <c r="BI412" s="19"/>
      <c r="BJ412" s="19"/>
      <c r="BK412" s="19"/>
      <c r="BL412" s="19"/>
      <c r="BM412" s="19"/>
      <c r="BN412" s="19"/>
      <c r="BO412" s="19"/>
      <c r="BP412" s="19"/>
      <c r="BQ412" s="19"/>
      <c r="BR412" s="19"/>
      <c r="BS412" s="19"/>
      <c r="BT412" s="19"/>
      <c r="BU412" s="19"/>
      <c r="BV412" s="19"/>
      <c r="CG412" s="19"/>
      <c r="CH412" s="273"/>
      <c r="CI412" s="19"/>
    </row>
    <row r="413" spans="1:87">
      <c r="A413">
        <v>388</v>
      </c>
      <c r="B413" s="19"/>
      <c r="C413" s="19"/>
      <c r="D413" s="273"/>
      <c r="E413" s="273"/>
      <c r="H413" s="19"/>
      <c r="I413" s="19"/>
      <c r="N413" s="19"/>
      <c r="O413" s="19"/>
      <c r="P413" s="19"/>
      <c r="Q413" s="19"/>
      <c r="R413" s="19"/>
      <c r="S413" s="19"/>
      <c r="T413" s="273"/>
      <c r="U413" s="273"/>
      <c r="V413" s="273"/>
      <c r="W413" s="273"/>
      <c r="X413" s="19"/>
      <c r="Y413" s="19"/>
      <c r="Z413" s="19"/>
      <c r="AA413" s="19"/>
      <c r="AB413" s="19"/>
      <c r="AC413" s="19"/>
      <c r="AD413" s="19"/>
      <c r="AE413" s="19"/>
      <c r="AI413" s="53"/>
      <c r="AJ413" s="53"/>
      <c r="AK413" s="19"/>
      <c r="AL413" s="19"/>
      <c r="AM413" s="19"/>
      <c r="AN413" s="19"/>
      <c r="AO413" s="19"/>
      <c r="AP413" s="19"/>
      <c r="AQ413" s="19"/>
      <c r="AR413" s="45"/>
      <c r="AS413" s="45"/>
      <c r="AT413" s="45"/>
      <c r="AU413" s="45"/>
      <c r="AV413" s="45"/>
      <c r="AW413" s="19"/>
      <c r="AX413" s="19"/>
      <c r="AY413" s="19"/>
      <c r="AZ413" s="19"/>
      <c r="BA413" s="19"/>
      <c r="BB413" s="19"/>
      <c r="BC413" s="19"/>
      <c r="BD413" s="19"/>
      <c r="BE413" s="19"/>
      <c r="BF413" s="19"/>
      <c r="BG413" s="19"/>
      <c r="BH413" s="19"/>
      <c r="BI413" s="19"/>
      <c r="BJ413" s="19"/>
      <c r="BK413" s="19"/>
      <c r="BL413" s="19"/>
      <c r="BM413" s="19"/>
      <c r="BN413" s="19"/>
      <c r="BO413" s="19"/>
      <c r="BP413" s="19"/>
      <c r="BQ413" s="19"/>
      <c r="BR413" s="19"/>
      <c r="BS413" s="19"/>
      <c r="BT413" s="19"/>
      <c r="BU413" s="19"/>
      <c r="BV413" s="19"/>
      <c r="CG413" s="19"/>
      <c r="CH413" s="273"/>
      <c r="CI413" s="19"/>
    </row>
    <row r="414" spans="1:87">
      <c r="A414">
        <v>389</v>
      </c>
      <c r="B414" s="19"/>
      <c r="C414" s="19"/>
      <c r="D414" s="273"/>
      <c r="E414" s="273"/>
      <c r="H414" s="19"/>
      <c r="I414" s="19"/>
      <c r="N414" s="19"/>
      <c r="O414" s="19"/>
      <c r="P414" s="19"/>
      <c r="Q414" s="19"/>
      <c r="R414" s="19"/>
      <c r="S414" s="19"/>
      <c r="T414" s="273"/>
      <c r="U414" s="273"/>
      <c r="V414" s="273"/>
      <c r="W414" s="273"/>
      <c r="X414" s="19"/>
      <c r="Y414" s="19"/>
      <c r="Z414" s="19"/>
      <c r="AA414" s="19"/>
      <c r="AB414" s="19"/>
      <c r="AC414" s="19"/>
      <c r="AD414" s="19"/>
      <c r="AE414" s="19"/>
      <c r="AI414" s="53"/>
      <c r="AJ414" s="53"/>
      <c r="AK414" s="19"/>
      <c r="AL414" s="19"/>
      <c r="AM414" s="19"/>
      <c r="AN414" s="19"/>
      <c r="AO414" s="19"/>
      <c r="AP414" s="19"/>
      <c r="AQ414" s="19"/>
      <c r="AR414" s="45"/>
      <c r="AS414" s="45"/>
      <c r="AT414" s="45"/>
      <c r="AU414" s="45"/>
      <c r="AV414" s="45"/>
      <c r="AW414" s="19"/>
      <c r="AX414" s="19"/>
      <c r="AY414" s="19"/>
      <c r="AZ414" s="19"/>
      <c r="BA414" s="19"/>
      <c r="BB414" s="19"/>
      <c r="BC414" s="19"/>
      <c r="BD414" s="19"/>
      <c r="BE414" s="19"/>
      <c r="BF414" s="19"/>
      <c r="BG414" s="19"/>
      <c r="BH414" s="19"/>
      <c r="BI414" s="19"/>
      <c r="BJ414" s="19"/>
      <c r="BK414" s="19"/>
      <c r="BL414" s="19"/>
      <c r="BM414" s="19"/>
      <c r="BN414" s="19"/>
      <c r="BO414" s="19"/>
      <c r="BP414" s="19"/>
      <c r="BQ414" s="19"/>
      <c r="BR414" s="19"/>
      <c r="BS414" s="19"/>
      <c r="BT414" s="19"/>
      <c r="BU414" s="19"/>
      <c r="BV414" s="19"/>
      <c r="CG414" s="19"/>
      <c r="CH414" s="273"/>
      <c r="CI414" s="19"/>
    </row>
    <row r="415" spans="1:87">
      <c r="A415">
        <v>390</v>
      </c>
      <c r="B415" s="19"/>
      <c r="C415" s="19"/>
      <c r="D415" s="273"/>
      <c r="E415" s="273"/>
      <c r="H415" s="19"/>
      <c r="I415" s="19"/>
      <c r="N415" s="19"/>
      <c r="O415" s="19"/>
      <c r="P415" s="19"/>
      <c r="Q415" s="19"/>
      <c r="R415" s="19"/>
      <c r="S415" s="19"/>
      <c r="T415" s="273"/>
      <c r="U415" s="273"/>
      <c r="V415" s="273"/>
      <c r="W415" s="273"/>
      <c r="X415" s="19"/>
      <c r="Y415" s="19"/>
      <c r="Z415" s="19"/>
      <c r="AA415" s="19"/>
      <c r="AB415" s="19"/>
      <c r="AC415" s="19"/>
      <c r="AD415" s="19"/>
      <c r="AE415" s="19"/>
      <c r="AI415" s="53"/>
      <c r="AJ415" s="53"/>
      <c r="AK415" s="19"/>
      <c r="AL415" s="19"/>
      <c r="AM415" s="19"/>
      <c r="AN415" s="19"/>
      <c r="AO415" s="19"/>
      <c r="AP415" s="19"/>
      <c r="AQ415" s="19"/>
      <c r="AR415" s="45"/>
      <c r="AS415" s="45"/>
      <c r="AT415" s="45"/>
      <c r="AU415" s="45"/>
      <c r="AV415" s="45"/>
      <c r="AW415" s="19"/>
      <c r="AX415" s="19"/>
      <c r="AY415" s="19"/>
      <c r="AZ415" s="19"/>
      <c r="BA415" s="19"/>
      <c r="BB415" s="19"/>
      <c r="BC415" s="19"/>
      <c r="BD415" s="19"/>
      <c r="BE415" s="19"/>
      <c r="BF415" s="19"/>
      <c r="BG415" s="19"/>
      <c r="BH415" s="19"/>
      <c r="BI415" s="19"/>
      <c r="BJ415" s="19"/>
      <c r="BK415" s="19"/>
      <c r="BL415" s="19"/>
      <c r="BM415" s="19"/>
      <c r="BN415" s="19"/>
      <c r="BO415" s="19"/>
      <c r="BP415" s="19"/>
      <c r="BQ415" s="19"/>
      <c r="BR415" s="19"/>
      <c r="BS415" s="19"/>
      <c r="BT415" s="19"/>
      <c r="BU415" s="19"/>
      <c r="BV415" s="19"/>
      <c r="CG415" s="19"/>
      <c r="CH415" s="273"/>
      <c r="CI415" s="19"/>
    </row>
    <row r="416" spans="1:87">
      <c r="A416">
        <v>391</v>
      </c>
      <c r="B416" s="19"/>
      <c r="C416" s="19"/>
      <c r="D416" s="273"/>
      <c r="E416" s="273"/>
      <c r="H416" s="19"/>
      <c r="I416" s="19"/>
      <c r="N416" s="19"/>
      <c r="O416" s="19"/>
      <c r="P416" s="19"/>
      <c r="Q416" s="19"/>
      <c r="R416" s="19"/>
      <c r="S416" s="19"/>
      <c r="T416" s="273"/>
      <c r="U416" s="273"/>
      <c r="V416" s="273"/>
      <c r="W416" s="273"/>
      <c r="X416" s="19"/>
      <c r="Y416" s="19"/>
      <c r="Z416" s="19"/>
      <c r="AA416" s="19"/>
      <c r="AB416" s="19"/>
      <c r="AC416" s="19"/>
      <c r="AD416" s="19"/>
      <c r="AE416" s="19"/>
      <c r="AI416" s="53"/>
      <c r="AJ416" s="53"/>
      <c r="AK416" s="19"/>
      <c r="AL416" s="19"/>
      <c r="AM416" s="19"/>
      <c r="AN416" s="19"/>
      <c r="AO416" s="19"/>
      <c r="AP416" s="19"/>
      <c r="AQ416" s="19"/>
      <c r="AR416" s="45"/>
      <c r="AS416" s="45"/>
      <c r="AT416" s="45"/>
      <c r="AU416" s="45"/>
      <c r="AV416" s="45"/>
      <c r="AW416" s="19"/>
      <c r="AX416" s="19"/>
      <c r="AY416" s="19"/>
      <c r="AZ416" s="19"/>
      <c r="BA416" s="19"/>
      <c r="BB416" s="19"/>
      <c r="BC416" s="19"/>
      <c r="BD416" s="19"/>
      <c r="BE416" s="19"/>
      <c r="BF416" s="19"/>
      <c r="BG416" s="19"/>
      <c r="BH416" s="19"/>
      <c r="BI416" s="19"/>
      <c r="BJ416" s="19"/>
      <c r="BK416" s="19"/>
      <c r="BL416" s="19"/>
      <c r="BM416" s="19"/>
      <c r="BN416" s="19"/>
      <c r="BO416" s="19"/>
      <c r="BP416" s="19"/>
      <c r="BQ416" s="19"/>
      <c r="BR416" s="19"/>
      <c r="BS416" s="19"/>
      <c r="BT416" s="19"/>
      <c r="BU416" s="19"/>
      <c r="BV416" s="19"/>
      <c r="CG416" s="19"/>
      <c r="CH416" s="273"/>
      <c r="CI416" s="19"/>
    </row>
    <row r="417" spans="1:87">
      <c r="A417">
        <v>392</v>
      </c>
      <c r="B417" s="19"/>
      <c r="C417" s="19"/>
      <c r="D417" s="273"/>
      <c r="E417" s="273"/>
      <c r="H417" s="19"/>
      <c r="I417" s="19"/>
      <c r="N417" s="19"/>
      <c r="O417" s="19"/>
      <c r="P417" s="19"/>
      <c r="Q417" s="19"/>
      <c r="R417" s="19"/>
      <c r="S417" s="19"/>
      <c r="T417" s="273"/>
      <c r="U417" s="273"/>
      <c r="V417" s="273"/>
      <c r="W417" s="273"/>
      <c r="X417" s="19"/>
      <c r="Y417" s="19"/>
      <c r="Z417" s="19"/>
      <c r="AA417" s="19"/>
      <c r="AB417" s="19"/>
      <c r="AC417" s="19"/>
      <c r="AD417" s="19"/>
      <c r="AE417" s="19"/>
      <c r="AI417" s="53"/>
      <c r="AJ417" s="53"/>
      <c r="AK417" s="19"/>
      <c r="AL417" s="19"/>
      <c r="AM417" s="19"/>
      <c r="AN417" s="19"/>
      <c r="AO417" s="19"/>
      <c r="AP417" s="19"/>
      <c r="AQ417" s="19"/>
      <c r="AR417" s="45"/>
      <c r="AS417" s="45"/>
      <c r="AT417" s="45"/>
      <c r="AU417" s="45"/>
      <c r="AV417" s="45"/>
      <c r="AW417" s="19"/>
      <c r="AX417" s="19"/>
      <c r="AY417" s="19"/>
      <c r="AZ417" s="19"/>
      <c r="BA417" s="19"/>
      <c r="BB417" s="19"/>
      <c r="BC417" s="19"/>
      <c r="BD417" s="19"/>
      <c r="BE417" s="19"/>
      <c r="BF417" s="19"/>
      <c r="BG417" s="19"/>
      <c r="BH417" s="19"/>
      <c r="BI417" s="19"/>
      <c r="BJ417" s="19"/>
      <c r="BK417" s="19"/>
      <c r="BL417" s="19"/>
      <c r="BM417" s="19"/>
      <c r="BN417" s="19"/>
      <c r="BO417" s="19"/>
      <c r="BP417" s="19"/>
      <c r="BQ417" s="19"/>
      <c r="BR417" s="19"/>
      <c r="BS417" s="19"/>
      <c r="BT417" s="19"/>
      <c r="BU417" s="19"/>
      <c r="BV417" s="19"/>
      <c r="CG417" s="19"/>
      <c r="CH417" s="273"/>
      <c r="CI417" s="19"/>
    </row>
    <row r="418" spans="1:87">
      <c r="A418">
        <v>393</v>
      </c>
      <c r="B418" s="19"/>
      <c r="C418" s="19"/>
      <c r="D418" s="273"/>
      <c r="E418" s="273"/>
      <c r="H418" s="19"/>
      <c r="I418" s="19"/>
      <c r="N418" s="19"/>
      <c r="O418" s="19"/>
      <c r="P418" s="19"/>
      <c r="Q418" s="19"/>
      <c r="R418" s="19"/>
      <c r="S418" s="19"/>
      <c r="T418" s="273"/>
      <c r="U418" s="273"/>
      <c r="V418" s="273"/>
      <c r="W418" s="273"/>
      <c r="X418" s="19"/>
      <c r="Y418" s="19"/>
      <c r="Z418" s="19"/>
      <c r="AA418" s="19"/>
      <c r="AB418" s="19"/>
      <c r="AC418" s="19"/>
      <c r="AD418" s="19"/>
      <c r="AE418" s="19"/>
      <c r="AI418" s="53"/>
      <c r="AJ418" s="53"/>
      <c r="AK418" s="19"/>
      <c r="AL418" s="19"/>
      <c r="AM418" s="19"/>
      <c r="AN418" s="19"/>
      <c r="AO418" s="19"/>
      <c r="AP418" s="19"/>
      <c r="AQ418" s="19"/>
      <c r="AR418" s="45"/>
      <c r="AS418" s="45"/>
      <c r="AT418" s="45"/>
      <c r="AU418" s="45"/>
      <c r="AV418" s="45"/>
      <c r="AW418" s="19"/>
      <c r="AX418" s="19"/>
      <c r="AY418" s="19"/>
      <c r="AZ418" s="19"/>
      <c r="BA418" s="19"/>
      <c r="BB418" s="19"/>
      <c r="BC418" s="19"/>
      <c r="BD418" s="19"/>
      <c r="BE418" s="19"/>
      <c r="BF418" s="19"/>
      <c r="BG418" s="19"/>
      <c r="BH418" s="19"/>
      <c r="BI418" s="19"/>
      <c r="BJ418" s="19"/>
      <c r="BK418" s="19"/>
      <c r="BL418" s="19"/>
      <c r="BM418" s="19"/>
      <c r="BN418" s="19"/>
      <c r="BO418" s="19"/>
      <c r="BP418" s="19"/>
      <c r="BQ418" s="19"/>
      <c r="BR418" s="19"/>
      <c r="BS418" s="19"/>
      <c r="BT418" s="19"/>
      <c r="BU418" s="19"/>
      <c r="BV418" s="19"/>
      <c r="CG418" s="19"/>
      <c r="CH418" s="273"/>
      <c r="CI418" s="19"/>
    </row>
    <row r="419" spans="1:87">
      <c r="A419">
        <v>394</v>
      </c>
      <c r="B419" s="19"/>
      <c r="C419" s="19"/>
      <c r="D419" s="273"/>
      <c r="E419" s="273"/>
      <c r="H419" s="19"/>
      <c r="I419" s="19"/>
      <c r="N419" s="19"/>
      <c r="O419" s="19"/>
      <c r="P419" s="19"/>
      <c r="Q419" s="19"/>
      <c r="R419" s="19"/>
      <c r="S419" s="19"/>
      <c r="T419" s="273"/>
      <c r="U419" s="273"/>
      <c r="V419" s="273"/>
      <c r="W419" s="273"/>
      <c r="X419" s="19"/>
      <c r="Y419" s="19"/>
      <c r="Z419" s="19"/>
      <c r="AA419" s="19"/>
      <c r="AB419" s="19"/>
      <c r="AC419" s="19"/>
      <c r="AD419" s="19"/>
      <c r="AE419" s="19"/>
      <c r="AI419" s="53"/>
      <c r="AJ419" s="53"/>
      <c r="AK419" s="19"/>
      <c r="AL419" s="19"/>
      <c r="AM419" s="19"/>
      <c r="AN419" s="19"/>
      <c r="AO419" s="19"/>
      <c r="AP419" s="19"/>
      <c r="AQ419" s="19"/>
      <c r="AR419" s="45"/>
      <c r="AS419" s="45"/>
      <c r="AT419" s="45"/>
      <c r="AU419" s="45"/>
      <c r="AV419" s="45"/>
      <c r="AW419" s="19"/>
      <c r="AX419" s="19"/>
      <c r="AY419" s="19"/>
      <c r="AZ419" s="19"/>
      <c r="BA419" s="19"/>
      <c r="BB419" s="19"/>
      <c r="BC419" s="19"/>
      <c r="BD419" s="19"/>
      <c r="BE419" s="19"/>
      <c r="BF419" s="19"/>
      <c r="BG419" s="19"/>
      <c r="BH419" s="19"/>
      <c r="BI419" s="19"/>
      <c r="BJ419" s="19"/>
      <c r="BK419" s="19"/>
      <c r="BL419" s="19"/>
      <c r="BM419" s="19"/>
      <c r="BN419" s="19"/>
      <c r="BO419" s="19"/>
      <c r="BP419" s="19"/>
      <c r="BQ419" s="19"/>
      <c r="BR419" s="19"/>
      <c r="BS419" s="19"/>
      <c r="BT419" s="19"/>
      <c r="BU419" s="19"/>
      <c r="BV419" s="19"/>
      <c r="CG419" s="19"/>
      <c r="CH419" s="273"/>
      <c r="CI419" s="19"/>
    </row>
    <row r="420" spans="1:87">
      <c r="A420">
        <v>395</v>
      </c>
      <c r="B420" s="19"/>
      <c r="C420" s="19"/>
      <c r="D420" s="273"/>
      <c r="E420" s="273"/>
      <c r="H420" s="19"/>
      <c r="I420" s="19"/>
      <c r="N420" s="19"/>
      <c r="O420" s="19"/>
      <c r="P420" s="19"/>
      <c r="Q420" s="19"/>
      <c r="R420" s="19"/>
      <c r="S420" s="19"/>
      <c r="T420" s="273"/>
      <c r="U420" s="273"/>
      <c r="V420" s="273"/>
      <c r="W420" s="273"/>
      <c r="X420" s="19"/>
      <c r="Y420" s="19"/>
      <c r="Z420" s="19"/>
      <c r="AA420" s="19"/>
      <c r="AB420" s="19"/>
      <c r="AC420" s="19"/>
      <c r="AD420" s="19"/>
      <c r="AE420" s="19"/>
      <c r="AI420" s="53"/>
      <c r="AJ420" s="53"/>
      <c r="AK420" s="19"/>
      <c r="AL420" s="19"/>
      <c r="AM420" s="19"/>
      <c r="AN420" s="19"/>
      <c r="AO420" s="19"/>
      <c r="AP420" s="19"/>
      <c r="AQ420" s="19"/>
      <c r="AR420" s="45"/>
      <c r="AS420" s="45"/>
      <c r="AT420" s="45"/>
      <c r="AU420" s="45"/>
      <c r="AV420" s="45"/>
      <c r="AW420" s="19"/>
      <c r="AX420" s="19"/>
      <c r="AY420" s="19"/>
      <c r="AZ420" s="19"/>
      <c r="BA420" s="19"/>
      <c r="BB420" s="19"/>
      <c r="BC420" s="19"/>
      <c r="BD420" s="19"/>
      <c r="BE420" s="19"/>
      <c r="BF420" s="19"/>
      <c r="BG420" s="19"/>
      <c r="BH420" s="19"/>
      <c r="BI420" s="19"/>
      <c r="BJ420" s="19"/>
      <c r="BK420" s="19"/>
      <c r="BL420" s="19"/>
      <c r="BM420" s="19"/>
      <c r="BN420" s="19"/>
      <c r="BO420" s="19"/>
      <c r="BP420" s="19"/>
      <c r="BQ420" s="19"/>
      <c r="BR420" s="19"/>
      <c r="BS420" s="19"/>
      <c r="BT420" s="19"/>
      <c r="BU420" s="19"/>
      <c r="BV420" s="19"/>
      <c r="CG420" s="19"/>
      <c r="CH420" s="273"/>
      <c r="CI420" s="19"/>
    </row>
    <row r="421" spans="1:87">
      <c r="A421">
        <v>396</v>
      </c>
      <c r="B421" s="19"/>
      <c r="C421" s="19"/>
      <c r="D421" s="273"/>
      <c r="E421" s="273"/>
      <c r="H421" s="19"/>
      <c r="I421" s="19"/>
      <c r="N421" s="19"/>
      <c r="O421" s="19"/>
      <c r="P421" s="19"/>
      <c r="Q421" s="19"/>
      <c r="R421" s="19"/>
      <c r="S421" s="19"/>
      <c r="T421" s="273"/>
      <c r="U421" s="273"/>
      <c r="V421" s="273"/>
      <c r="W421" s="273"/>
      <c r="X421" s="19"/>
      <c r="Y421" s="19"/>
      <c r="Z421" s="19"/>
      <c r="AA421" s="19"/>
      <c r="AB421" s="19"/>
      <c r="AC421" s="19"/>
      <c r="AD421" s="19"/>
      <c r="AE421" s="19"/>
      <c r="AI421" s="53"/>
      <c r="AJ421" s="53"/>
      <c r="AK421" s="19"/>
      <c r="AL421" s="19"/>
      <c r="AM421" s="19"/>
      <c r="AN421" s="19"/>
      <c r="AO421" s="19"/>
      <c r="AP421" s="19"/>
      <c r="AQ421" s="19"/>
      <c r="AR421" s="45"/>
      <c r="AS421" s="45"/>
      <c r="AT421" s="45"/>
      <c r="AU421" s="45"/>
      <c r="AV421" s="45"/>
      <c r="AW421" s="19"/>
      <c r="AX421" s="19"/>
      <c r="AY421" s="19"/>
      <c r="AZ421" s="19"/>
      <c r="BA421" s="19"/>
      <c r="BB421" s="19"/>
      <c r="BC421" s="19"/>
      <c r="BD421" s="19"/>
      <c r="BE421" s="19"/>
      <c r="BF421" s="19"/>
      <c r="BG421" s="19"/>
      <c r="BH421" s="19"/>
      <c r="BI421" s="19"/>
      <c r="BJ421" s="19"/>
      <c r="BK421" s="19"/>
      <c r="BL421" s="19"/>
      <c r="BM421" s="19"/>
      <c r="BN421" s="19"/>
      <c r="BO421" s="19"/>
      <c r="BP421" s="19"/>
      <c r="BQ421" s="19"/>
      <c r="BR421" s="19"/>
      <c r="BS421" s="19"/>
      <c r="BT421" s="19"/>
      <c r="BU421" s="19"/>
      <c r="BV421" s="19"/>
      <c r="CG421" s="19"/>
      <c r="CH421" s="273"/>
      <c r="CI421" s="19"/>
    </row>
    <row r="422" spans="1:87">
      <c r="A422">
        <v>397</v>
      </c>
      <c r="B422" s="19"/>
      <c r="C422" s="19"/>
      <c r="D422" s="273"/>
      <c r="E422" s="273"/>
      <c r="H422" s="19"/>
      <c r="I422" s="19"/>
      <c r="N422" s="19"/>
      <c r="O422" s="19"/>
      <c r="P422" s="19"/>
      <c r="Q422" s="19"/>
      <c r="R422" s="19"/>
      <c r="S422" s="19"/>
      <c r="T422" s="273"/>
      <c r="U422" s="273"/>
      <c r="V422" s="273"/>
      <c r="W422" s="273"/>
      <c r="X422" s="19"/>
      <c r="Y422" s="19"/>
      <c r="Z422" s="19"/>
      <c r="AA422" s="19"/>
      <c r="AB422" s="19"/>
      <c r="AC422" s="19"/>
      <c r="AD422" s="19"/>
      <c r="AE422" s="19"/>
      <c r="AI422" s="53"/>
      <c r="AJ422" s="53"/>
      <c r="AK422" s="19"/>
      <c r="AL422" s="19"/>
      <c r="AM422" s="19"/>
      <c r="AN422" s="19"/>
      <c r="AO422" s="19"/>
      <c r="AP422" s="19"/>
      <c r="AQ422" s="19"/>
      <c r="AR422" s="45"/>
      <c r="AS422" s="45"/>
      <c r="AT422" s="45"/>
      <c r="AU422" s="45"/>
      <c r="AV422" s="45"/>
      <c r="AW422" s="19"/>
      <c r="AX422" s="19"/>
      <c r="AY422" s="19"/>
      <c r="AZ422" s="19"/>
      <c r="BA422" s="19"/>
      <c r="BB422" s="19"/>
      <c r="BC422" s="19"/>
      <c r="BD422" s="19"/>
      <c r="BE422" s="19"/>
      <c r="BF422" s="19"/>
      <c r="BG422" s="19"/>
      <c r="BH422" s="19"/>
      <c r="BI422" s="19"/>
      <c r="BJ422" s="19"/>
      <c r="BK422" s="19"/>
      <c r="BL422" s="19"/>
      <c r="BM422" s="19"/>
      <c r="BN422" s="19"/>
      <c r="BO422" s="19"/>
      <c r="BP422" s="19"/>
      <c r="BQ422" s="19"/>
      <c r="BR422" s="19"/>
      <c r="BS422" s="19"/>
      <c r="BT422" s="19"/>
      <c r="BU422" s="19"/>
      <c r="BV422" s="19"/>
      <c r="CG422" s="19"/>
      <c r="CH422" s="273"/>
      <c r="CI422" s="19"/>
    </row>
    <row r="423" spans="1:87">
      <c r="A423">
        <v>398</v>
      </c>
      <c r="B423" s="19"/>
      <c r="C423" s="19"/>
      <c r="D423" s="273"/>
      <c r="E423" s="273"/>
      <c r="H423" s="19"/>
      <c r="I423" s="19"/>
      <c r="N423" s="19"/>
      <c r="O423" s="19"/>
      <c r="P423" s="19"/>
      <c r="Q423" s="19"/>
      <c r="R423" s="19"/>
      <c r="S423" s="19"/>
      <c r="T423" s="273"/>
      <c r="U423" s="273"/>
      <c r="V423" s="273"/>
      <c r="W423" s="273"/>
      <c r="X423" s="19"/>
      <c r="Y423" s="19"/>
      <c r="Z423" s="19"/>
      <c r="AA423" s="19"/>
      <c r="AB423" s="19"/>
      <c r="AC423" s="19"/>
      <c r="AD423" s="19"/>
      <c r="AE423" s="19"/>
      <c r="AI423" s="53"/>
      <c r="AJ423" s="53"/>
      <c r="AK423" s="19"/>
      <c r="AL423" s="19"/>
      <c r="AM423" s="19"/>
      <c r="AN423" s="19"/>
      <c r="AO423" s="19"/>
      <c r="AP423" s="19"/>
      <c r="AQ423" s="19"/>
      <c r="AR423" s="45"/>
      <c r="AS423" s="45"/>
      <c r="AT423" s="45"/>
      <c r="AU423" s="45"/>
      <c r="AV423" s="45"/>
      <c r="AW423" s="19"/>
      <c r="AX423" s="19"/>
      <c r="AY423" s="19"/>
      <c r="AZ423" s="19"/>
      <c r="BA423" s="19"/>
      <c r="BB423" s="19"/>
      <c r="BC423" s="19"/>
      <c r="BD423" s="19"/>
      <c r="BE423" s="19"/>
      <c r="BF423" s="19"/>
      <c r="BG423" s="19"/>
      <c r="BH423" s="19"/>
      <c r="BI423" s="19"/>
      <c r="BJ423" s="19"/>
      <c r="BK423" s="19"/>
      <c r="BL423" s="19"/>
      <c r="BM423" s="19"/>
      <c r="BN423" s="19"/>
      <c r="BO423" s="19"/>
      <c r="BP423" s="19"/>
      <c r="BQ423" s="19"/>
      <c r="BR423" s="19"/>
      <c r="BS423" s="19"/>
      <c r="BT423" s="19"/>
      <c r="BU423" s="19"/>
      <c r="BV423" s="19"/>
      <c r="CG423" s="19"/>
      <c r="CH423" s="273"/>
      <c r="CI423" s="19"/>
    </row>
    <row r="424" spans="1:87">
      <c r="A424">
        <v>399</v>
      </c>
      <c r="B424" s="19"/>
      <c r="C424" s="19"/>
      <c r="D424" s="273"/>
      <c r="E424" s="273"/>
      <c r="H424" s="19"/>
      <c r="I424" s="19"/>
      <c r="N424" s="19"/>
      <c r="O424" s="19"/>
      <c r="P424" s="19"/>
      <c r="Q424" s="19"/>
      <c r="R424" s="19"/>
      <c r="S424" s="19"/>
      <c r="T424" s="273"/>
      <c r="U424" s="273"/>
      <c r="V424" s="273"/>
      <c r="W424" s="273"/>
      <c r="X424" s="19"/>
      <c r="Y424" s="19"/>
      <c r="Z424" s="19"/>
      <c r="AA424" s="19"/>
      <c r="AB424" s="19"/>
      <c r="AC424" s="19"/>
      <c r="AD424" s="19"/>
      <c r="AE424" s="19"/>
      <c r="AI424" s="53"/>
      <c r="AJ424" s="53"/>
      <c r="AK424" s="19"/>
      <c r="AL424" s="19"/>
      <c r="AM424" s="19"/>
      <c r="AN424" s="19"/>
      <c r="AO424" s="19"/>
      <c r="AP424" s="19"/>
      <c r="AQ424" s="19"/>
      <c r="AR424" s="45"/>
      <c r="AS424" s="45"/>
      <c r="AT424" s="45"/>
      <c r="AU424" s="45"/>
      <c r="AV424" s="45"/>
      <c r="AW424" s="19"/>
      <c r="AX424" s="19"/>
      <c r="AY424" s="19"/>
      <c r="AZ424" s="19"/>
      <c r="BA424" s="19"/>
      <c r="BB424" s="19"/>
      <c r="BC424" s="19"/>
      <c r="BD424" s="19"/>
      <c r="BE424" s="19"/>
      <c r="BF424" s="19"/>
      <c r="BG424" s="19"/>
      <c r="BH424" s="19"/>
      <c r="BI424" s="19"/>
      <c r="BJ424" s="19"/>
      <c r="BK424" s="19"/>
      <c r="BL424" s="19"/>
      <c r="BM424" s="19"/>
      <c r="BN424" s="19"/>
      <c r="BO424" s="19"/>
      <c r="BP424" s="19"/>
      <c r="BQ424" s="19"/>
      <c r="BR424" s="19"/>
      <c r="BS424" s="19"/>
      <c r="BT424" s="19"/>
      <c r="BU424" s="19"/>
      <c r="BV424" s="19"/>
      <c r="CG424" s="19"/>
      <c r="CH424" s="273"/>
      <c r="CI424" s="19"/>
    </row>
    <row r="425" spans="1:87">
      <c r="A425">
        <v>400</v>
      </c>
      <c r="B425" s="19"/>
      <c r="C425" s="19"/>
      <c r="D425" s="273"/>
      <c r="E425" s="273"/>
      <c r="H425" s="19"/>
      <c r="I425" s="19"/>
      <c r="N425" s="19"/>
      <c r="O425" s="19"/>
      <c r="P425" s="19"/>
      <c r="Q425" s="19"/>
      <c r="R425" s="19"/>
      <c r="S425" s="19"/>
      <c r="T425" s="273"/>
      <c r="U425" s="273"/>
      <c r="V425" s="273"/>
      <c r="W425" s="273"/>
      <c r="X425" s="19"/>
      <c r="Y425" s="19"/>
      <c r="Z425" s="19"/>
      <c r="AA425" s="19"/>
      <c r="AB425" s="19"/>
      <c r="AC425" s="19"/>
      <c r="AD425" s="19"/>
      <c r="AE425" s="19"/>
      <c r="AI425" s="53"/>
      <c r="AJ425" s="53"/>
      <c r="AK425" s="19"/>
      <c r="AL425" s="19"/>
      <c r="AM425" s="19"/>
      <c r="AN425" s="19"/>
      <c r="AO425" s="19"/>
      <c r="AP425" s="19"/>
      <c r="AQ425" s="19"/>
      <c r="AR425" s="45"/>
      <c r="AS425" s="45"/>
      <c r="AT425" s="45"/>
      <c r="AU425" s="45"/>
      <c r="AV425" s="45"/>
      <c r="AW425" s="19"/>
      <c r="AX425" s="19"/>
      <c r="AY425" s="19"/>
      <c r="AZ425" s="19"/>
      <c r="BA425" s="19"/>
      <c r="BB425" s="19"/>
      <c r="BC425" s="19"/>
      <c r="BD425" s="19"/>
      <c r="BE425" s="19"/>
      <c r="BF425" s="19"/>
      <c r="BG425" s="19"/>
      <c r="BH425" s="19"/>
      <c r="BI425" s="19"/>
      <c r="BJ425" s="19"/>
      <c r="BK425" s="19"/>
      <c r="BL425" s="19"/>
      <c r="BM425" s="19"/>
      <c r="BN425" s="19"/>
      <c r="BO425" s="19"/>
      <c r="BP425" s="19"/>
      <c r="BQ425" s="19"/>
      <c r="BR425" s="19"/>
      <c r="BS425" s="19"/>
      <c r="BT425" s="19"/>
      <c r="BU425" s="19"/>
      <c r="BV425" s="19"/>
      <c r="CG425" s="19"/>
      <c r="CH425" s="273"/>
      <c r="CI425" s="19"/>
    </row>
    <row r="426" spans="1:87">
      <c r="A426">
        <v>401</v>
      </c>
      <c r="B426" s="19"/>
      <c r="C426" s="19"/>
      <c r="D426" s="273"/>
      <c r="E426" s="273"/>
      <c r="H426" s="19"/>
      <c r="I426" s="19"/>
      <c r="N426" s="19"/>
      <c r="O426" s="19"/>
      <c r="P426" s="19"/>
      <c r="Q426" s="19"/>
      <c r="R426" s="19"/>
      <c r="S426" s="19"/>
      <c r="T426" s="273"/>
      <c r="U426" s="273"/>
      <c r="V426" s="273"/>
      <c r="W426" s="273"/>
      <c r="X426" s="19"/>
      <c r="Y426" s="19"/>
      <c r="Z426" s="19"/>
      <c r="AA426" s="19"/>
      <c r="AB426" s="19"/>
      <c r="AC426" s="19"/>
      <c r="AD426" s="19"/>
      <c r="AE426" s="19"/>
      <c r="AI426" s="53"/>
      <c r="AJ426" s="53"/>
      <c r="AK426" s="19"/>
      <c r="AL426" s="19"/>
      <c r="AM426" s="19"/>
      <c r="AN426" s="19"/>
      <c r="AO426" s="19"/>
      <c r="AP426" s="19"/>
      <c r="AQ426" s="19"/>
      <c r="AR426" s="45"/>
      <c r="AS426" s="45"/>
      <c r="AT426" s="45"/>
      <c r="AU426" s="45"/>
      <c r="AV426" s="45"/>
      <c r="AW426" s="19"/>
      <c r="AX426" s="19"/>
      <c r="AY426" s="19"/>
      <c r="AZ426" s="19"/>
      <c r="BA426" s="19"/>
      <c r="BB426" s="19"/>
      <c r="BC426" s="19"/>
      <c r="BD426" s="19"/>
      <c r="BE426" s="19"/>
      <c r="BF426" s="19"/>
      <c r="BG426" s="19"/>
      <c r="BH426" s="19"/>
      <c r="BI426" s="19"/>
      <c r="BJ426" s="19"/>
      <c r="BK426" s="19"/>
      <c r="BL426" s="19"/>
      <c r="BM426" s="19"/>
      <c r="BN426" s="19"/>
      <c r="BO426" s="19"/>
      <c r="BP426" s="19"/>
      <c r="BQ426" s="19"/>
      <c r="BR426" s="19"/>
      <c r="BS426" s="19"/>
      <c r="BT426" s="19"/>
      <c r="BU426" s="19"/>
      <c r="BV426" s="19"/>
      <c r="CG426" s="19"/>
      <c r="CH426" s="273"/>
      <c r="CI426" s="19"/>
    </row>
    <row r="427" spans="1:87">
      <c r="A427">
        <v>402</v>
      </c>
      <c r="B427" s="19"/>
      <c r="C427" s="19"/>
      <c r="D427" s="273"/>
      <c r="E427" s="273"/>
      <c r="H427" s="19"/>
      <c r="I427" s="19"/>
      <c r="N427" s="19"/>
      <c r="O427" s="19"/>
      <c r="P427" s="19"/>
      <c r="Q427" s="19"/>
      <c r="R427" s="19"/>
      <c r="S427" s="19"/>
      <c r="T427" s="273"/>
      <c r="U427" s="273"/>
      <c r="V427" s="273"/>
      <c r="W427" s="273"/>
      <c r="X427" s="19"/>
      <c r="Y427" s="19"/>
      <c r="Z427" s="19"/>
      <c r="AA427" s="19"/>
      <c r="AB427" s="19"/>
      <c r="AC427" s="19"/>
      <c r="AD427" s="19"/>
      <c r="AE427" s="19"/>
      <c r="AI427" s="53"/>
      <c r="AJ427" s="53"/>
      <c r="AK427" s="19"/>
      <c r="AL427" s="19"/>
      <c r="AM427" s="19"/>
      <c r="AN427" s="19"/>
      <c r="AO427" s="19"/>
      <c r="AP427" s="19"/>
      <c r="AQ427" s="19"/>
      <c r="AR427" s="45"/>
      <c r="AS427" s="45"/>
      <c r="AT427" s="45"/>
      <c r="AU427" s="45"/>
      <c r="AV427" s="45"/>
      <c r="AW427" s="19"/>
      <c r="AX427" s="19"/>
      <c r="AY427" s="19"/>
      <c r="AZ427" s="19"/>
      <c r="BA427" s="19"/>
      <c r="BB427" s="19"/>
      <c r="BC427" s="19"/>
      <c r="BD427" s="19"/>
      <c r="BE427" s="19"/>
      <c r="BF427" s="19"/>
      <c r="BG427" s="19"/>
      <c r="BH427" s="19"/>
      <c r="BI427" s="19"/>
      <c r="BJ427" s="19"/>
      <c r="BK427" s="19"/>
      <c r="BL427" s="19"/>
      <c r="BM427" s="19"/>
      <c r="BN427" s="19"/>
      <c r="BO427" s="19"/>
      <c r="BP427" s="19"/>
      <c r="BQ427" s="19"/>
      <c r="BR427" s="19"/>
      <c r="BS427" s="19"/>
      <c r="BT427" s="19"/>
      <c r="BU427" s="19"/>
      <c r="BV427" s="19"/>
      <c r="CG427" s="19"/>
      <c r="CH427" s="273"/>
      <c r="CI427" s="19"/>
    </row>
    <row r="428" spans="1:87">
      <c r="A428">
        <v>403</v>
      </c>
      <c r="B428" s="19"/>
      <c r="C428" s="19"/>
      <c r="D428" s="273"/>
      <c r="E428" s="273"/>
      <c r="H428" s="19"/>
      <c r="I428" s="19"/>
      <c r="N428" s="19"/>
      <c r="O428" s="19"/>
      <c r="P428" s="19"/>
      <c r="Q428" s="19"/>
      <c r="R428" s="19"/>
      <c r="S428" s="19"/>
      <c r="T428" s="273"/>
      <c r="U428" s="273"/>
      <c r="V428" s="273"/>
      <c r="W428" s="273"/>
      <c r="X428" s="19"/>
      <c r="Y428" s="19"/>
      <c r="Z428" s="19"/>
      <c r="AA428" s="19"/>
      <c r="AB428" s="19"/>
      <c r="AC428" s="19"/>
      <c r="AD428" s="19"/>
      <c r="AE428" s="19"/>
      <c r="AI428" s="53"/>
      <c r="AJ428" s="53"/>
      <c r="AK428" s="19"/>
      <c r="AL428" s="19"/>
      <c r="AM428" s="19"/>
      <c r="AN428" s="19"/>
      <c r="AO428" s="19"/>
      <c r="AP428" s="19"/>
      <c r="AQ428" s="19"/>
      <c r="AR428" s="45"/>
      <c r="AS428" s="45"/>
      <c r="AT428" s="45"/>
      <c r="AU428" s="45"/>
      <c r="AV428" s="45"/>
      <c r="AW428" s="19"/>
      <c r="AX428" s="19"/>
      <c r="AY428" s="19"/>
      <c r="AZ428" s="19"/>
      <c r="BA428" s="19"/>
      <c r="BB428" s="19"/>
      <c r="BC428" s="19"/>
      <c r="BD428" s="19"/>
      <c r="BE428" s="19"/>
      <c r="BF428" s="19"/>
      <c r="BG428" s="19"/>
      <c r="BH428" s="19"/>
      <c r="BI428" s="19"/>
      <c r="BJ428" s="19"/>
      <c r="BK428" s="19"/>
      <c r="BL428" s="19"/>
      <c r="BM428" s="19"/>
      <c r="BN428" s="19"/>
      <c r="BO428" s="19"/>
      <c r="BP428" s="19"/>
      <c r="BQ428" s="19"/>
      <c r="BR428" s="19"/>
      <c r="BS428" s="19"/>
      <c r="BT428" s="19"/>
      <c r="BU428" s="19"/>
      <c r="BV428" s="19"/>
      <c r="CG428" s="19"/>
      <c r="CH428" s="273"/>
      <c r="CI428" s="19"/>
    </row>
    <row r="429" spans="1:87">
      <c r="A429">
        <v>404</v>
      </c>
      <c r="B429" s="19"/>
      <c r="C429" s="19"/>
      <c r="D429" s="273"/>
      <c r="E429" s="273"/>
      <c r="H429" s="19"/>
      <c r="I429" s="19"/>
      <c r="N429" s="19"/>
      <c r="O429" s="19"/>
      <c r="P429" s="19"/>
      <c r="Q429" s="19"/>
      <c r="R429" s="19"/>
      <c r="S429" s="19"/>
      <c r="T429" s="273"/>
      <c r="U429" s="273"/>
      <c r="V429" s="273"/>
      <c r="W429" s="273"/>
      <c r="X429" s="19"/>
      <c r="Y429" s="19"/>
      <c r="Z429" s="19"/>
      <c r="AA429" s="19"/>
      <c r="AB429" s="19"/>
      <c r="AC429" s="19"/>
      <c r="AD429" s="19"/>
      <c r="AE429" s="19"/>
      <c r="AI429" s="53"/>
      <c r="AJ429" s="53"/>
      <c r="AK429" s="19"/>
      <c r="AL429" s="19"/>
      <c r="AM429" s="19"/>
      <c r="AN429" s="19"/>
      <c r="AO429" s="19"/>
      <c r="AP429" s="19"/>
      <c r="AQ429" s="19"/>
      <c r="AR429" s="45"/>
      <c r="AS429" s="45"/>
      <c r="AT429" s="45"/>
      <c r="AU429" s="45"/>
      <c r="AV429" s="45"/>
      <c r="AW429" s="19"/>
      <c r="AX429" s="19"/>
      <c r="AY429" s="19"/>
      <c r="AZ429" s="19"/>
      <c r="BA429" s="19"/>
      <c r="BB429" s="19"/>
      <c r="BC429" s="19"/>
      <c r="BD429" s="19"/>
      <c r="BE429" s="19"/>
      <c r="BF429" s="19"/>
      <c r="BG429" s="19"/>
      <c r="BH429" s="19"/>
      <c r="BI429" s="19"/>
      <c r="BJ429" s="19"/>
      <c r="BK429" s="19"/>
      <c r="BL429" s="19"/>
      <c r="BM429" s="19"/>
      <c r="BN429" s="19"/>
      <c r="BO429" s="19"/>
      <c r="BP429" s="19"/>
      <c r="BQ429" s="19"/>
      <c r="BR429" s="19"/>
      <c r="BS429" s="19"/>
      <c r="BT429" s="19"/>
      <c r="BU429" s="19"/>
      <c r="BV429" s="19"/>
      <c r="CG429" s="19"/>
      <c r="CH429" s="273"/>
      <c r="CI429" s="19"/>
    </row>
    <row r="430" spans="1:87">
      <c r="A430">
        <v>405</v>
      </c>
      <c r="B430" s="19"/>
      <c r="C430" s="19"/>
      <c r="D430" s="273"/>
      <c r="E430" s="273"/>
      <c r="H430" s="19"/>
      <c r="I430" s="19"/>
      <c r="N430" s="19"/>
      <c r="O430" s="19"/>
      <c r="P430" s="19"/>
      <c r="Q430" s="19"/>
      <c r="R430" s="19"/>
      <c r="S430" s="19"/>
      <c r="T430" s="273"/>
      <c r="U430" s="273"/>
      <c r="V430" s="273"/>
      <c r="W430" s="273"/>
      <c r="X430" s="19"/>
      <c r="Y430" s="19"/>
      <c r="Z430" s="19"/>
      <c r="AA430" s="19"/>
      <c r="AB430" s="19"/>
      <c r="AC430" s="19"/>
      <c r="AD430" s="19"/>
      <c r="AE430" s="19"/>
      <c r="AI430" s="53"/>
      <c r="AJ430" s="53"/>
      <c r="AK430" s="19"/>
      <c r="AL430" s="19"/>
      <c r="AM430" s="19"/>
      <c r="AN430" s="19"/>
      <c r="AO430" s="19"/>
      <c r="AP430" s="19"/>
      <c r="AQ430" s="19"/>
      <c r="AR430" s="45"/>
      <c r="AS430" s="45"/>
      <c r="AT430" s="45"/>
      <c r="AU430" s="45"/>
      <c r="AV430" s="45"/>
      <c r="AW430" s="19"/>
      <c r="AX430" s="19"/>
      <c r="AY430" s="19"/>
      <c r="AZ430" s="19"/>
      <c r="BA430" s="19"/>
      <c r="BB430" s="19"/>
      <c r="BC430" s="19"/>
      <c r="BD430" s="19"/>
      <c r="BE430" s="19"/>
      <c r="BF430" s="19"/>
      <c r="BG430" s="19"/>
      <c r="BH430" s="19"/>
      <c r="BI430" s="19"/>
      <c r="BJ430" s="19"/>
      <c r="BK430" s="19"/>
      <c r="BL430" s="19"/>
      <c r="BM430" s="19"/>
      <c r="BN430" s="19"/>
      <c r="BO430" s="19"/>
      <c r="BP430" s="19"/>
      <c r="BQ430" s="19"/>
      <c r="BR430" s="19"/>
      <c r="BS430" s="19"/>
      <c r="BT430" s="19"/>
      <c r="BU430" s="19"/>
      <c r="BV430" s="19"/>
      <c r="CG430" s="19"/>
      <c r="CH430" s="273"/>
      <c r="CI430" s="19"/>
    </row>
    <row r="431" spans="1:87">
      <c r="A431">
        <v>406</v>
      </c>
      <c r="B431" s="19"/>
      <c r="C431" s="19"/>
      <c r="D431" s="273"/>
      <c r="E431" s="273"/>
      <c r="H431" s="19"/>
      <c r="I431" s="19"/>
      <c r="N431" s="19"/>
      <c r="O431" s="19"/>
      <c r="P431" s="19"/>
      <c r="Q431" s="19"/>
      <c r="R431" s="19"/>
      <c r="S431" s="19"/>
      <c r="T431" s="273"/>
      <c r="U431" s="273"/>
      <c r="V431" s="273"/>
      <c r="W431" s="273"/>
      <c r="X431" s="19"/>
      <c r="Y431" s="19"/>
      <c r="Z431" s="19"/>
      <c r="AA431" s="19"/>
      <c r="AB431" s="19"/>
      <c r="AC431" s="19"/>
      <c r="AD431" s="19"/>
      <c r="AE431" s="19"/>
      <c r="AI431" s="53"/>
      <c r="AJ431" s="53"/>
      <c r="AK431" s="19"/>
      <c r="AL431" s="19"/>
      <c r="AM431" s="19"/>
      <c r="AN431" s="19"/>
      <c r="AO431" s="19"/>
      <c r="AP431" s="19"/>
      <c r="AQ431" s="19"/>
      <c r="AR431" s="45"/>
      <c r="AS431" s="45"/>
      <c r="AT431" s="45"/>
      <c r="AU431" s="45"/>
      <c r="AV431" s="45"/>
      <c r="AW431" s="19"/>
      <c r="AX431" s="19"/>
      <c r="AY431" s="19"/>
      <c r="AZ431" s="19"/>
      <c r="BA431" s="19"/>
      <c r="BB431" s="19"/>
      <c r="BC431" s="19"/>
      <c r="BD431" s="19"/>
      <c r="BE431" s="19"/>
      <c r="BF431" s="19"/>
      <c r="BG431" s="19"/>
      <c r="BH431" s="19"/>
      <c r="BI431" s="19"/>
      <c r="BJ431" s="19"/>
      <c r="BK431" s="19"/>
      <c r="BL431" s="19"/>
      <c r="BM431" s="19"/>
      <c r="BN431" s="19"/>
      <c r="BO431" s="19"/>
      <c r="BP431" s="19"/>
      <c r="BQ431" s="19"/>
      <c r="BR431" s="19"/>
      <c r="BS431" s="19"/>
      <c r="BT431" s="19"/>
      <c r="BU431" s="19"/>
      <c r="BV431" s="19"/>
      <c r="CG431" s="19"/>
      <c r="CH431" s="273"/>
      <c r="CI431" s="19"/>
    </row>
    <row r="432" spans="1:87">
      <c r="A432">
        <v>407</v>
      </c>
      <c r="B432" s="19"/>
      <c r="C432" s="19"/>
      <c r="D432" s="273"/>
      <c r="E432" s="273"/>
      <c r="H432" s="19"/>
      <c r="I432" s="19"/>
      <c r="N432" s="19"/>
      <c r="O432" s="19"/>
      <c r="P432" s="19"/>
      <c r="Q432" s="19"/>
      <c r="R432" s="19"/>
      <c r="S432" s="19"/>
      <c r="T432" s="273"/>
      <c r="U432" s="273"/>
      <c r="V432" s="273"/>
      <c r="W432" s="273"/>
      <c r="X432" s="19"/>
      <c r="Y432" s="19"/>
      <c r="Z432" s="19"/>
      <c r="AA432" s="19"/>
      <c r="AB432" s="19"/>
      <c r="AC432" s="19"/>
      <c r="AD432" s="19"/>
      <c r="AE432" s="19"/>
      <c r="AI432" s="53"/>
      <c r="AJ432" s="53"/>
      <c r="AK432" s="19"/>
      <c r="AL432" s="19"/>
      <c r="AM432" s="19"/>
      <c r="AN432" s="19"/>
      <c r="AO432" s="19"/>
      <c r="AP432" s="19"/>
      <c r="AQ432" s="19"/>
      <c r="AR432" s="45"/>
      <c r="AS432" s="45"/>
      <c r="AT432" s="45"/>
      <c r="AU432" s="45"/>
      <c r="AV432" s="45"/>
      <c r="AW432" s="19"/>
      <c r="AX432" s="19"/>
      <c r="AY432" s="19"/>
      <c r="AZ432" s="19"/>
      <c r="BA432" s="19"/>
      <c r="BB432" s="19"/>
      <c r="BC432" s="19"/>
      <c r="BD432" s="19"/>
      <c r="BE432" s="19"/>
      <c r="BF432" s="19"/>
      <c r="BG432" s="19"/>
      <c r="BH432" s="19"/>
      <c r="BI432" s="19"/>
      <c r="BJ432" s="19"/>
      <c r="BK432" s="19"/>
      <c r="BL432" s="19"/>
      <c r="BM432" s="19"/>
      <c r="BN432" s="19"/>
      <c r="BO432" s="19"/>
      <c r="BP432" s="19"/>
      <c r="BQ432" s="19"/>
      <c r="BR432" s="19"/>
      <c r="BS432" s="19"/>
      <c r="BT432" s="19"/>
      <c r="BU432" s="19"/>
      <c r="BV432" s="19"/>
      <c r="CG432" s="19"/>
      <c r="CH432" s="273"/>
      <c r="CI432" s="19"/>
    </row>
    <row r="433" spans="1:87">
      <c r="A433">
        <v>408</v>
      </c>
      <c r="B433" s="19"/>
      <c r="C433" s="19"/>
      <c r="D433" s="273"/>
      <c r="E433" s="273"/>
      <c r="H433" s="19"/>
      <c r="I433" s="19"/>
      <c r="N433" s="19"/>
      <c r="O433" s="19"/>
      <c r="P433" s="19"/>
      <c r="Q433" s="19"/>
      <c r="R433" s="19"/>
      <c r="S433" s="19"/>
      <c r="T433" s="273"/>
      <c r="U433" s="273"/>
      <c r="V433" s="273"/>
      <c r="W433" s="273"/>
      <c r="X433" s="19"/>
      <c r="Y433" s="19"/>
      <c r="Z433" s="19"/>
      <c r="AA433" s="19"/>
      <c r="AB433" s="19"/>
      <c r="AC433" s="19"/>
      <c r="AD433" s="19"/>
      <c r="AE433" s="19"/>
      <c r="AI433" s="53"/>
      <c r="AJ433" s="53"/>
      <c r="AK433" s="19"/>
      <c r="AL433" s="19"/>
      <c r="AM433" s="19"/>
      <c r="AN433" s="19"/>
      <c r="AO433" s="19"/>
      <c r="AP433" s="19"/>
      <c r="AQ433" s="19"/>
      <c r="AR433" s="45"/>
      <c r="AS433" s="45"/>
      <c r="AT433" s="45"/>
      <c r="AU433" s="45"/>
      <c r="AV433" s="45"/>
      <c r="AW433" s="19"/>
      <c r="AX433" s="19"/>
      <c r="AY433" s="19"/>
      <c r="AZ433" s="19"/>
      <c r="BA433" s="19"/>
      <c r="BB433" s="19"/>
      <c r="BC433" s="19"/>
      <c r="BD433" s="19"/>
      <c r="BE433" s="19"/>
      <c r="BF433" s="19"/>
      <c r="BG433" s="19"/>
      <c r="BH433" s="19"/>
      <c r="BI433" s="19"/>
      <c r="BJ433" s="19"/>
      <c r="BK433" s="19"/>
      <c r="BL433" s="19"/>
      <c r="BM433" s="19"/>
      <c r="BN433" s="19"/>
      <c r="BO433" s="19"/>
      <c r="BP433" s="19"/>
      <c r="BQ433" s="19"/>
      <c r="BR433" s="19"/>
      <c r="BS433" s="19"/>
      <c r="BT433" s="19"/>
      <c r="BU433" s="19"/>
      <c r="BV433" s="19"/>
      <c r="CG433" s="19"/>
      <c r="CH433" s="273"/>
      <c r="CI433" s="19"/>
    </row>
    <row r="434" spans="1:87">
      <c r="A434">
        <v>409</v>
      </c>
      <c r="B434" s="19"/>
      <c r="C434" s="19"/>
      <c r="D434" s="273"/>
      <c r="E434" s="273"/>
      <c r="H434" s="19"/>
      <c r="I434" s="19"/>
      <c r="N434" s="19"/>
      <c r="O434" s="19"/>
      <c r="P434" s="19"/>
      <c r="Q434" s="19"/>
      <c r="R434" s="19"/>
      <c r="S434" s="19"/>
      <c r="T434" s="273"/>
      <c r="U434" s="273"/>
      <c r="V434" s="273"/>
      <c r="W434" s="273"/>
      <c r="X434" s="19"/>
      <c r="Y434" s="19"/>
      <c r="Z434" s="19"/>
      <c r="AA434" s="19"/>
      <c r="AB434" s="19"/>
      <c r="AC434" s="19"/>
      <c r="AD434" s="19"/>
      <c r="AE434" s="19"/>
      <c r="AI434" s="53"/>
      <c r="AJ434" s="53"/>
      <c r="AK434" s="19"/>
      <c r="AL434" s="19"/>
      <c r="AM434" s="19"/>
      <c r="AN434" s="19"/>
      <c r="AO434" s="19"/>
      <c r="AP434" s="19"/>
      <c r="AQ434" s="19"/>
      <c r="AR434" s="45"/>
      <c r="AS434" s="45"/>
      <c r="AT434" s="45"/>
      <c r="AU434" s="45"/>
      <c r="AV434" s="45"/>
      <c r="AW434" s="19"/>
      <c r="AX434" s="19"/>
      <c r="AY434" s="19"/>
      <c r="AZ434" s="19"/>
      <c r="BA434" s="19"/>
      <c r="BB434" s="19"/>
      <c r="BC434" s="19"/>
      <c r="BD434" s="19"/>
      <c r="BE434" s="19"/>
      <c r="BF434" s="19"/>
      <c r="BG434" s="19"/>
      <c r="BH434" s="19"/>
      <c r="BI434" s="19"/>
      <c r="BJ434" s="19"/>
      <c r="BK434" s="19"/>
      <c r="BL434" s="19"/>
      <c r="BM434" s="19"/>
      <c r="BN434" s="19"/>
      <c r="BO434" s="19"/>
      <c r="BP434" s="19"/>
      <c r="BQ434" s="19"/>
      <c r="BR434" s="19"/>
      <c r="BS434" s="19"/>
      <c r="BT434" s="19"/>
      <c r="BU434" s="19"/>
      <c r="BV434" s="19"/>
      <c r="CG434" s="19"/>
      <c r="CH434" s="273"/>
      <c r="CI434" s="19"/>
    </row>
    <row r="435" spans="1:87">
      <c r="A435">
        <v>410</v>
      </c>
      <c r="B435" s="19"/>
      <c r="C435" s="19"/>
      <c r="D435" s="273"/>
      <c r="E435" s="273"/>
      <c r="H435" s="19"/>
      <c r="I435" s="19"/>
      <c r="N435" s="19"/>
      <c r="O435" s="19"/>
      <c r="P435" s="19"/>
      <c r="Q435" s="19"/>
      <c r="R435" s="19"/>
      <c r="S435" s="19"/>
      <c r="T435" s="273"/>
      <c r="U435" s="273"/>
      <c r="V435" s="273"/>
      <c r="W435" s="273"/>
      <c r="X435" s="19"/>
      <c r="Y435" s="19"/>
      <c r="Z435" s="19"/>
      <c r="AA435" s="19"/>
      <c r="AB435" s="19"/>
      <c r="AC435" s="19"/>
      <c r="AD435" s="19"/>
      <c r="AE435" s="19"/>
      <c r="AI435" s="53"/>
      <c r="AJ435" s="53"/>
      <c r="AK435" s="19"/>
      <c r="AL435" s="19"/>
      <c r="AM435" s="19"/>
      <c r="AN435" s="19"/>
      <c r="AO435" s="19"/>
      <c r="AP435" s="19"/>
      <c r="AQ435" s="19"/>
      <c r="AR435" s="45"/>
      <c r="AS435" s="45"/>
      <c r="AT435" s="45"/>
      <c r="AU435" s="45"/>
      <c r="AV435" s="45"/>
      <c r="AW435" s="19"/>
      <c r="AX435" s="19"/>
      <c r="AY435" s="19"/>
      <c r="AZ435" s="19"/>
      <c r="BA435" s="19"/>
      <c r="BB435" s="19"/>
      <c r="BC435" s="19"/>
      <c r="BD435" s="19"/>
      <c r="BE435" s="19"/>
      <c r="BF435" s="19"/>
      <c r="BG435" s="19"/>
      <c r="BH435" s="19"/>
      <c r="BI435" s="19"/>
      <c r="BJ435" s="19"/>
      <c r="BK435" s="19"/>
      <c r="BL435" s="19"/>
      <c r="BM435" s="19"/>
      <c r="BN435" s="19"/>
      <c r="BO435" s="19"/>
      <c r="BP435" s="19"/>
      <c r="BQ435" s="19"/>
      <c r="BR435" s="19"/>
      <c r="BS435" s="19"/>
      <c r="BT435" s="19"/>
      <c r="BU435" s="19"/>
      <c r="BV435" s="19"/>
      <c r="CG435" s="19"/>
      <c r="CH435" s="273"/>
      <c r="CI435" s="19"/>
    </row>
    <row r="436" spans="1:87">
      <c r="A436">
        <v>411</v>
      </c>
      <c r="B436" s="19"/>
      <c r="C436" s="19"/>
      <c r="D436" s="273"/>
      <c r="E436" s="273"/>
      <c r="H436" s="19"/>
      <c r="I436" s="19"/>
      <c r="N436" s="19"/>
      <c r="O436" s="19"/>
      <c r="P436" s="19"/>
      <c r="Q436" s="19"/>
      <c r="R436" s="19"/>
      <c r="S436" s="19"/>
      <c r="T436" s="273"/>
      <c r="U436" s="273"/>
      <c r="V436" s="273"/>
      <c r="W436" s="273"/>
      <c r="X436" s="19"/>
      <c r="Y436" s="19"/>
      <c r="Z436" s="19"/>
      <c r="AA436" s="19"/>
      <c r="AB436" s="19"/>
      <c r="AC436" s="19"/>
      <c r="AD436" s="19"/>
      <c r="AE436" s="19"/>
      <c r="AK436" s="19"/>
      <c r="AL436" s="19"/>
      <c r="AM436" s="19"/>
      <c r="AN436" s="19"/>
      <c r="AO436" s="19"/>
      <c r="AP436" s="19"/>
      <c r="AQ436" s="19"/>
      <c r="AR436" s="45"/>
      <c r="AS436" s="45"/>
      <c r="AT436" s="45"/>
      <c r="AU436" s="45"/>
      <c r="AV436" s="45"/>
      <c r="AW436" s="19"/>
      <c r="AX436" s="19"/>
      <c r="AY436" s="19"/>
      <c r="AZ436" s="19"/>
      <c r="BA436" s="19"/>
      <c r="BB436" s="19"/>
      <c r="BC436" s="19"/>
      <c r="BD436" s="19"/>
      <c r="BE436" s="19"/>
      <c r="BF436" s="19"/>
      <c r="BG436" s="19"/>
      <c r="BH436" s="19"/>
      <c r="BI436" s="19"/>
      <c r="BJ436" s="19"/>
      <c r="BK436" s="19"/>
      <c r="BL436" s="19"/>
      <c r="BM436" s="19"/>
      <c r="BN436" s="19"/>
      <c r="BO436" s="19"/>
      <c r="BP436" s="19"/>
      <c r="BQ436" s="19"/>
      <c r="BR436" s="19"/>
      <c r="BS436" s="19"/>
      <c r="BT436" s="19"/>
      <c r="BU436" s="19"/>
      <c r="BV436" s="19"/>
      <c r="CG436" s="19"/>
      <c r="CH436" s="273"/>
      <c r="CI436" s="19"/>
    </row>
    <row r="437" spans="1:87">
      <c r="A437">
        <v>412</v>
      </c>
      <c r="B437" s="19"/>
      <c r="C437" s="19"/>
      <c r="D437" s="273"/>
      <c r="E437" s="273"/>
      <c r="H437" s="19"/>
      <c r="I437" s="19"/>
      <c r="N437" s="19"/>
      <c r="O437" s="19"/>
      <c r="P437" s="19"/>
      <c r="Q437" s="19"/>
      <c r="R437" s="19"/>
      <c r="S437" s="19"/>
      <c r="T437" s="273"/>
      <c r="U437" s="273"/>
      <c r="V437" s="273"/>
      <c r="W437" s="273"/>
      <c r="X437" s="19"/>
      <c r="Y437" s="19"/>
      <c r="Z437" s="19"/>
      <c r="AA437" s="19"/>
      <c r="AB437" s="19"/>
      <c r="AC437" s="19"/>
      <c r="AD437" s="19"/>
      <c r="AE437" s="19"/>
      <c r="AK437" s="19"/>
      <c r="AL437" s="19"/>
      <c r="AM437" s="19"/>
      <c r="AN437" s="19"/>
      <c r="AO437" s="19"/>
      <c r="AP437" s="19"/>
      <c r="AQ437" s="19"/>
      <c r="AR437" s="45"/>
      <c r="AS437" s="45"/>
      <c r="AT437" s="45"/>
      <c r="AU437" s="45"/>
      <c r="AV437" s="45"/>
      <c r="AW437" s="19"/>
      <c r="AX437" s="19"/>
      <c r="AY437" s="19"/>
      <c r="AZ437" s="19"/>
      <c r="BA437" s="19"/>
      <c r="BB437" s="19"/>
      <c r="BC437" s="19"/>
      <c r="BD437" s="19"/>
      <c r="BE437" s="19"/>
      <c r="BF437" s="19"/>
      <c r="BG437" s="19"/>
      <c r="BH437" s="19"/>
      <c r="BI437" s="19"/>
      <c r="BJ437" s="19"/>
      <c r="BK437" s="19"/>
      <c r="BL437" s="19"/>
      <c r="BM437" s="19"/>
      <c r="BN437" s="19"/>
      <c r="BO437" s="19"/>
      <c r="BP437" s="19"/>
      <c r="BQ437" s="19"/>
      <c r="BR437" s="19"/>
      <c r="BS437" s="19"/>
      <c r="BT437" s="19"/>
      <c r="BU437" s="19"/>
      <c r="BV437" s="19"/>
      <c r="CG437" s="19"/>
      <c r="CH437" s="273"/>
      <c r="CI437" s="19"/>
    </row>
    <row r="438" spans="1:87">
      <c r="A438">
        <v>413</v>
      </c>
      <c r="B438" s="19"/>
      <c r="C438" s="19"/>
      <c r="D438" s="273"/>
      <c r="E438" s="273"/>
      <c r="H438" s="19"/>
      <c r="I438" s="19"/>
      <c r="N438" s="19"/>
      <c r="O438" s="19"/>
      <c r="P438" s="19"/>
      <c r="Q438" s="19"/>
      <c r="R438" s="19"/>
      <c r="S438" s="19"/>
      <c r="T438" s="273"/>
      <c r="U438" s="273"/>
      <c r="V438" s="273"/>
      <c r="W438" s="273"/>
      <c r="X438" s="19"/>
      <c r="Y438" s="19"/>
      <c r="Z438" s="19"/>
      <c r="AA438" s="19"/>
      <c r="AB438" s="19"/>
      <c r="AC438" s="19"/>
      <c r="AD438" s="19"/>
      <c r="AE438" s="19"/>
      <c r="AK438" s="19"/>
      <c r="AL438" s="19"/>
      <c r="AM438" s="19"/>
      <c r="AN438" s="19"/>
      <c r="AO438" s="19"/>
      <c r="AP438" s="19"/>
      <c r="AQ438" s="19"/>
      <c r="AR438" s="45"/>
      <c r="AS438" s="45"/>
      <c r="AT438" s="45"/>
      <c r="AU438" s="45"/>
      <c r="AV438" s="45"/>
      <c r="AW438" s="19"/>
      <c r="AX438" s="19"/>
      <c r="AY438" s="19"/>
      <c r="AZ438" s="19"/>
      <c r="BA438" s="19"/>
      <c r="BB438" s="19"/>
      <c r="BC438" s="19"/>
      <c r="BD438" s="19"/>
      <c r="BE438" s="19"/>
      <c r="BF438" s="19"/>
      <c r="BG438" s="19"/>
      <c r="BH438" s="19"/>
      <c r="BI438" s="19"/>
      <c r="BJ438" s="19"/>
      <c r="BK438" s="19"/>
      <c r="BL438" s="19"/>
      <c r="BM438" s="19"/>
      <c r="BN438" s="19"/>
      <c r="BO438" s="19"/>
      <c r="BP438" s="19"/>
      <c r="BQ438" s="19"/>
      <c r="BR438" s="19"/>
      <c r="BS438" s="19"/>
      <c r="BT438" s="19"/>
      <c r="BU438" s="19"/>
      <c r="BV438" s="19"/>
      <c r="CG438" s="19"/>
      <c r="CH438" s="273"/>
      <c r="CI438" s="19"/>
    </row>
    <row r="439" spans="1:87">
      <c r="A439">
        <v>414</v>
      </c>
      <c r="B439" s="19"/>
      <c r="C439" s="19"/>
      <c r="D439" s="273"/>
      <c r="E439" s="273"/>
      <c r="H439" s="19"/>
      <c r="I439" s="19"/>
      <c r="N439" s="19"/>
      <c r="O439" s="19"/>
      <c r="P439" s="19"/>
      <c r="Q439" s="19"/>
      <c r="R439" s="19"/>
      <c r="S439" s="19"/>
      <c r="T439" s="273"/>
      <c r="U439" s="273"/>
      <c r="V439" s="273"/>
      <c r="W439" s="273"/>
      <c r="X439" s="19"/>
      <c r="Y439" s="19"/>
      <c r="Z439" s="19"/>
      <c r="AA439" s="19"/>
      <c r="AB439" s="19"/>
      <c r="AC439" s="19"/>
      <c r="AD439" s="19"/>
      <c r="AE439" s="19"/>
      <c r="AK439" s="19"/>
      <c r="AL439" s="19"/>
      <c r="AM439" s="19"/>
      <c r="AN439" s="19"/>
      <c r="AO439" s="19"/>
      <c r="AP439" s="19"/>
      <c r="AQ439" s="19"/>
      <c r="AR439" s="45"/>
      <c r="AS439" s="45"/>
      <c r="AT439" s="45"/>
      <c r="AU439" s="45"/>
      <c r="AV439" s="45"/>
      <c r="AW439" s="19"/>
      <c r="AX439" s="19"/>
      <c r="AY439" s="19"/>
      <c r="AZ439" s="19"/>
      <c r="BA439" s="19"/>
      <c r="BB439" s="19"/>
      <c r="BC439" s="19"/>
      <c r="BD439" s="19"/>
      <c r="BE439" s="19"/>
      <c r="BF439" s="19"/>
      <c r="BG439" s="19"/>
      <c r="BH439" s="19"/>
      <c r="BI439" s="19"/>
      <c r="BJ439" s="19"/>
      <c r="BK439" s="19"/>
      <c r="BL439" s="19"/>
      <c r="BM439" s="19"/>
      <c r="BN439" s="19"/>
      <c r="BO439" s="19"/>
      <c r="BP439" s="19"/>
      <c r="BQ439" s="19"/>
      <c r="BR439" s="19"/>
      <c r="BS439" s="19"/>
      <c r="BT439" s="19"/>
      <c r="BU439" s="19"/>
      <c r="BV439" s="19"/>
      <c r="CG439" s="19"/>
      <c r="CH439" s="273"/>
      <c r="CI439" s="19"/>
    </row>
    <row r="440" spans="1:87">
      <c r="A440">
        <v>415</v>
      </c>
      <c r="B440" s="19"/>
      <c r="C440" s="19"/>
      <c r="D440" s="273"/>
      <c r="E440" s="273"/>
      <c r="H440" s="19"/>
      <c r="I440" s="19"/>
      <c r="N440" s="19"/>
      <c r="O440" s="19"/>
      <c r="P440" s="19"/>
      <c r="Q440" s="19"/>
      <c r="R440" s="19"/>
      <c r="S440" s="19"/>
      <c r="T440" s="273"/>
      <c r="U440" s="273"/>
      <c r="V440" s="273"/>
      <c r="W440" s="273"/>
      <c r="X440" s="19"/>
      <c r="Y440" s="19"/>
      <c r="Z440" s="19"/>
      <c r="AA440" s="19"/>
      <c r="AB440" s="19"/>
      <c r="AC440" s="19"/>
      <c r="AD440" s="19"/>
      <c r="AE440" s="19"/>
      <c r="AK440" s="19"/>
      <c r="AL440" s="19"/>
      <c r="AM440" s="19"/>
      <c r="AN440" s="19"/>
      <c r="AO440" s="19"/>
      <c r="AP440" s="19"/>
      <c r="AQ440" s="19"/>
      <c r="AR440" s="45"/>
      <c r="AS440" s="45"/>
      <c r="AT440" s="45"/>
      <c r="AU440" s="45"/>
      <c r="AV440" s="45"/>
      <c r="AW440" s="19"/>
      <c r="AX440" s="19"/>
      <c r="AY440" s="19"/>
      <c r="AZ440" s="19"/>
      <c r="BA440" s="19"/>
      <c r="BB440" s="19"/>
      <c r="BC440" s="19"/>
      <c r="BD440" s="19"/>
      <c r="BE440" s="19"/>
      <c r="BF440" s="19"/>
      <c r="BG440" s="19"/>
      <c r="BH440" s="19"/>
      <c r="BI440" s="19"/>
      <c r="BJ440" s="19"/>
      <c r="BK440" s="19"/>
      <c r="BL440" s="19"/>
      <c r="BM440" s="19"/>
      <c r="BN440" s="19"/>
      <c r="BO440" s="19"/>
      <c r="BP440" s="19"/>
      <c r="BQ440" s="19"/>
      <c r="BR440" s="19"/>
      <c r="BS440" s="19"/>
      <c r="BT440" s="19"/>
      <c r="BU440" s="19"/>
      <c r="BV440" s="19"/>
      <c r="CG440" s="19"/>
      <c r="CH440" s="273"/>
      <c r="CI440" s="19"/>
    </row>
    <row r="441" spans="1:87">
      <c r="A441">
        <v>416</v>
      </c>
      <c r="B441" s="19"/>
      <c r="C441" s="19"/>
      <c r="D441" s="273"/>
      <c r="E441" s="273"/>
      <c r="H441" s="19"/>
      <c r="I441" s="19"/>
      <c r="N441" s="19"/>
      <c r="O441" s="19"/>
      <c r="P441" s="19"/>
      <c r="Q441" s="19"/>
      <c r="R441" s="19"/>
      <c r="S441" s="19"/>
      <c r="T441" s="273"/>
      <c r="U441" s="273"/>
      <c r="V441" s="273"/>
      <c r="W441" s="273"/>
      <c r="X441" s="19"/>
      <c r="Y441" s="19"/>
      <c r="Z441" s="19"/>
      <c r="AA441" s="19"/>
      <c r="AB441" s="19"/>
      <c r="AC441" s="19"/>
      <c r="AD441" s="19"/>
      <c r="AE441" s="19"/>
      <c r="AK441" s="19"/>
      <c r="AL441" s="19"/>
      <c r="AM441" s="19"/>
      <c r="AN441" s="19"/>
      <c r="AO441" s="19"/>
      <c r="AP441" s="19"/>
      <c r="AQ441" s="19"/>
      <c r="AR441" s="45"/>
      <c r="AS441" s="45"/>
      <c r="AT441" s="45"/>
      <c r="AU441" s="45"/>
      <c r="AV441" s="45"/>
      <c r="AW441" s="19"/>
      <c r="AX441" s="19"/>
      <c r="AY441" s="19"/>
      <c r="AZ441" s="19"/>
      <c r="BA441" s="19"/>
      <c r="BB441" s="19"/>
      <c r="BC441" s="19"/>
      <c r="BD441" s="19"/>
      <c r="BE441" s="19"/>
      <c r="BF441" s="19"/>
      <c r="BG441" s="19"/>
      <c r="BH441" s="19"/>
      <c r="BI441" s="19"/>
      <c r="BJ441" s="19"/>
      <c r="BK441" s="19"/>
      <c r="BL441" s="19"/>
      <c r="BM441" s="19"/>
      <c r="BN441" s="19"/>
      <c r="BO441" s="19"/>
      <c r="BP441" s="19"/>
      <c r="BQ441" s="19"/>
      <c r="BR441" s="19"/>
      <c r="BS441" s="19"/>
      <c r="BT441" s="19"/>
      <c r="BU441" s="19"/>
      <c r="BV441" s="19"/>
      <c r="CG441" s="19"/>
      <c r="CH441" s="273"/>
      <c r="CI441" s="19"/>
    </row>
    <row r="442" spans="1:87">
      <c r="A442">
        <v>417</v>
      </c>
      <c r="B442" s="19"/>
      <c r="C442" s="19"/>
      <c r="D442" s="273"/>
      <c r="E442" s="273"/>
      <c r="H442" s="19"/>
      <c r="I442" s="19"/>
      <c r="N442" s="19"/>
      <c r="O442" s="19"/>
      <c r="P442" s="19"/>
      <c r="Q442" s="19"/>
      <c r="R442" s="19"/>
      <c r="S442" s="19"/>
      <c r="T442" s="273"/>
      <c r="U442" s="273"/>
      <c r="V442" s="273"/>
      <c r="W442" s="273"/>
      <c r="X442" s="19"/>
      <c r="Y442" s="19"/>
      <c r="Z442" s="19"/>
      <c r="AA442" s="19"/>
      <c r="AB442" s="19"/>
      <c r="AC442" s="19"/>
      <c r="AD442" s="19"/>
      <c r="AE442" s="19"/>
      <c r="AK442" s="19"/>
      <c r="AL442" s="19"/>
      <c r="AM442" s="19"/>
      <c r="AN442" s="19"/>
      <c r="AO442" s="19"/>
      <c r="AP442" s="19"/>
      <c r="AQ442" s="19"/>
      <c r="AR442" s="45"/>
      <c r="AS442" s="45"/>
      <c r="AT442" s="45"/>
      <c r="AU442" s="45"/>
      <c r="AV442" s="45"/>
      <c r="AW442" s="19"/>
      <c r="AX442" s="19"/>
      <c r="AY442" s="19"/>
      <c r="AZ442" s="19"/>
      <c r="BA442" s="19"/>
      <c r="BB442" s="19"/>
      <c r="BC442" s="19"/>
      <c r="BD442" s="19"/>
      <c r="BE442" s="19"/>
      <c r="BF442" s="19"/>
      <c r="BG442" s="19"/>
      <c r="BH442" s="19"/>
      <c r="BI442" s="19"/>
      <c r="BJ442" s="19"/>
      <c r="BK442" s="19"/>
      <c r="BL442" s="19"/>
      <c r="BM442" s="19"/>
      <c r="BN442" s="19"/>
      <c r="BO442" s="19"/>
      <c r="BP442" s="19"/>
      <c r="BQ442" s="19"/>
      <c r="BR442" s="19"/>
      <c r="BS442" s="19"/>
      <c r="BT442" s="19"/>
      <c r="BU442" s="19"/>
      <c r="BV442" s="19"/>
      <c r="CG442" s="19"/>
      <c r="CH442" s="273"/>
      <c r="CI442" s="19"/>
    </row>
    <row r="443" spans="1:87">
      <c r="A443">
        <v>418</v>
      </c>
      <c r="B443" s="19"/>
      <c r="C443" s="19"/>
      <c r="D443" s="273"/>
      <c r="E443" s="273"/>
      <c r="H443" s="19"/>
      <c r="I443" s="19"/>
      <c r="N443" s="19"/>
      <c r="O443" s="19"/>
      <c r="P443" s="19"/>
      <c r="Q443" s="19"/>
      <c r="R443" s="19"/>
      <c r="S443" s="19"/>
      <c r="T443" s="273"/>
      <c r="U443" s="273"/>
      <c r="V443" s="273"/>
      <c r="W443" s="273"/>
      <c r="X443" s="19"/>
      <c r="Y443" s="19"/>
      <c r="Z443" s="19"/>
      <c r="AA443" s="19"/>
      <c r="AB443" s="19"/>
      <c r="AC443" s="19"/>
      <c r="AD443" s="19"/>
      <c r="AE443" s="19"/>
      <c r="AK443" s="19"/>
      <c r="AL443" s="19"/>
      <c r="AM443" s="19"/>
      <c r="AN443" s="19"/>
      <c r="AO443" s="19"/>
      <c r="AP443" s="19"/>
      <c r="AQ443" s="19"/>
      <c r="AR443" s="45"/>
      <c r="AS443" s="45"/>
      <c r="AT443" s="45"/>
      <c r="AU443" s="45"/>
      <c r="AV443" s="45"/>
      <c r="AW443" s="19"/>
      <c r="AX443" s="19"/>
      <c r="AY443" s="19"/>
      <c r="AZ443" s="19"/>
      <c r="BA443" s="19"/>
      <c r="BB443" s="19"/>
      <c r="BC443" s="19"/>
      <c r="BD443" s="19"/>
      <c r="BE443" s="19"/>
      <c r="BF443" s="19"/>
      <c r="BG443" s="19"/>
      <c r="BH443" s="19"/>
      <c r="BI443" s="19"/>
      <c r="BJ443" s="19"/>
      <c r="BK443" s="19"/>
      <c r="BL443" s="19"/>
      <c r="BM443" s="19"/>
      <c r="BN443" s="19"/>
      <c r="BO443" s="19"/>
      <c r="BP443" s="19"/>
      <c r="BQ443" s="19"/>
      <c r="BR443" s="19"/>
      <c r="BS443" s="19"/>
      <c r="BT443" s="19"/>
      <c r="BU443" s="19"/>
      <c r="BV443" s="19"/>
      <c r="CG443" s="19"/>
      <c r="CH443" s="273"/>
      <c r="CI443" s="19"/>
    </row>
    <row r="444" spans="1:87">
      <c r="A444">
        <v>419</v>
      </c>
      <c r="B444" s="19"/>
      <c r="C444" s="19"/>
      <c r="D444" s="273"/>
      <c r="E444" s="273"/>
      <c r="H444" s="19"/>
      <c r="I444" s="19"/>
      <c r="N444" s="19"/>
      <c r="O444" s="19"/>
      <c r="P444" s="19"/>
      <c r="Q444" s="19"/>
      <c r="R444" s="19"/>
      <c r="S444" s="19"/>
      <c r="T444" s="273"/>
      <c r="U444" s="273"/>
      <c r="V444" s="273"/>
      <c r="W444" s="273"/>
      <c r="X444" s="19"/>
      <c r="Y444" s="19"/>
      <c r="Z444" s="19"/>
      <c r="AA444" s="19"/>
      <c r="AB444" s="19"/>
      <c r="AC444" s="19"/>
      <c r="AD444" s="19"/>
      <c r="AE444" s="19"/>
      <c r="AK444" s="19"/>
      <c r="AL444" s="19"/>
      <c r="AM444" s="19"/>
      <c r="AN444" s="19"/>
      <c r="AO444" s="19"/>
      <c r="AP444" s="19"/>
      <c r="AQ444" s="19"/>
      <c r="AR444" s="45"/>
      <c r="AS444" s="45"/>
      <c r="AT444" s="45"/>
      <c r="AU444" s="45"/>
      <c r="AV444" s="45"/>
      <c r="AW444" s="19"/>
      <c r="AX444" s="19"/>
      <c r="AY444" s="19"/>
      <c r="AZ444" s="19"/>
      <c r="BA444" s="19"/>
      <c r="BB444" s="19"/>
      <c r="BC444" s="19"/>
      <c r="BD444" s="19"/>
      <c r="BE444" s="19"/>
      <c r="BF444" s="19"/>
      <c r="BG444" s="19"/>
      <c r="BH444" s="19"/>
      <c r="BI444" s="19"/>
      <c r="BJ444" s="19"/>
      <c r="BK444" s="19"/>
      <c r="BL444" s="19"/>
      <c r="BM444" s="19"/>
      <c r="BN444" s="19"/>
      <c r="BO444" s="19"/>
      <c r="BP444" s="19"/>
      <c r="BQ444" s="19"/>
      <c r="BR444" s="19"/>
      <c r="BS444" s="19"/>
      <c r="BT444" s="19"/>
      <c r="BU444" s="19"/>
      <c r="BV444" s="19"/>
      <c r="CG444" s="19"/>
      <c r="CH444" s="273"/>
      <c r="CI444" s="19"/>
    </row>
    <row r="445" spans="1:87">
      <c r="A445">
        <v>420</v>
      </c>
      <c r="B445" s="19"/>
      <c r="C445" s="19"/>
      <c r="D445" s="273"/>
      <c r="E445" s="273"/>
      <c r="H445" s="19"/>
      <c r="I445" s="19"/>
      <c r="N445" s="19"/>
      <c r="O445" s="19"/>
      <c r="P445" s="19"/>
      <c r="Q445" s="19"/>
      <c r="R445" s="19"/>
      <c r="S445" s="19"/>
      <c r="T445" s="273"/>
      <c r="U445" s="273"/>
      <c r="V445" s="273"/>
      <c r="W445" s="273"/>
      <c r="X445" s="19"/>
      <c r="Y445" s="19"/>
      <c r="Z445" s="19"/>
      <c r="AA445" s="19"/>
      <c r="AB445" s="19"/>
      <c r="AC445" s="19"/>
      <c r="AD445" s="19"/>
      <c r="AE445" s="19"/>
      <c r="AK445" s="19"/>
      <c r="AL445" s="19"/>
      <c r="AM445" s="19"/>
      <c r="AN445" s="19"/>
      <c r="AO445" s="19"/>
      <c r="AP445" s="19"/>
      <c r="AQ445" s="19"/>
      <c r="AR445" s="45"/>
      <c r="AS445" s="45"/>
      <c r="AT445" s="45"/>
      <c r="AU445" s="45"/>
      <c r="AV445" s="45"/>
      <c r="AW445" s="19"/>
      <c r="AX445" s="19"/>
      <c r="AY445" s="19"/>
      <c r="AZ445" s="19"/>
      <c r="BA445" s="19"/>
      <c r="BB445" s="19"/>
      <c r="BC445" s="19"/>
      <c r="BD445" s="19"/>
      <c r="BE445" s="19"/>
      <c r="BF445" s="19"/>
      <c r="BG445" s="19"/>
      <c r="BH445" s="19"/>
      <c r="BI445" s="19"/>
      <c r="BJ445" s="19"/>
      <c r="BK445" s="19"/>
      <c r="BL445" s="19"/>
      <c r="BM445" s="19"/>
      <c r="BN445" s="19"/>
      <c r="BO445" s="19"/>
      <c r="BP445" s="19"/>
      <c r="BQ445" s="19"/>
      <c r="BR445" s="19"/>
      <c r="BS445" s="19"/>
      <c r="BT445" s="19"/>
      <c r="BU445" s="19"/>
      <c r="BV445" s="19"/>
      <c r="CG445" s="19"/>
      <c r="CH445" s="273"/>
      <c r="CI445" s="19"/>
    </row>
    <row r="446" spans="1:87">
      <c r="A446">
        <v>421</v>
      </c>
    </row>
    <row r="447" spans="1:87">
      <c r="A447">
        <v>422</v>
      </c>
    </row>
    <row r="448" spans="1:87">
      <c r="A448">
        <v>423</v>
      </c>
    </row>
    <row r="449" spans="1:1">
      <c r="A449">
        <v>424</v>
      </c>
    </row>
    <row r="450" spans="1:1">
      <c r="A450">
        <v>425</v>
      </c>
    </row>
    <row r="451" spans="1:1">
      <c r="A451">
        <v>426</v>
      </c>
    </row>
    <row r="452" spans="1:1">
      <c r="A452">
        <v>427</v>
      </c>
    </row>
    <row r="453" spans="1:1">
      <c r="A453">
        <v>428</v>
      </c>
    </row>
    <row r="454" spans="1:1">
      <c r="A454">
        <v>429</v>
      </c>
    </row>
    <row r="455" spans="1:1">
      <c r="A455">
        <v>430</v>
      </c>
    </row>
    <row r="456" spans="1:1">
      <c r="A456">
        <v>431</v>
      </c>
    </row>
    <row r="457" spans="1:1">
      <c r="A457">
        <v>432</v>
      </c>
    </row>
    <row r="458" spans="1:1">
      <c r="A458">
        <v>433</v>
      </c>
    </row>
    <row r="459" spans="1:1">
      <c r="A459">
        <v>434</v>
      </c>
    </row>
    <row r="460" spans="1:1">
      <c r="A460">
        <v>435</v>
      </c>
    </row>
    <row r="461" spans="1:1">
      <c r="A461">
        <v>436</v>
      </c>
    </row>
    <row r="462" spans="1:1">
      <c r="A462">
        <v>437</v>
      </c>
    </row>
    <row r="463" spans="1:1">
      <c r="A463">
        <v>438</v>
      </c>
    </row>
    <row r="464" spans="1:1">
      <c r="A464">
        <v>439</v>
      </c>
    </row>
    <row r="465" spans="1:1">
      <c r="A465">
        <v>440</v>
      </c>
    </row>
    <row r="466" spans="1:1">
      <c r="A466">
        <v>441</v>
      </c>
    </row>
    <row r="467" spans="1:1">
      <c r="A467">
        <v>442</v>
      </c>
    </row>
    <row r="468" spans="1:1">
      <c r="A468">
        <v>443</v>
      </c>
    </row>
    <row r="469" spans="1:1">
      <c r="A469">
        <v>444</v>
      </c>
    </row>
    <row r="470" spans="1:1">
      <c r="A470">
        <v>445</v>
      </c>
    </row>
    <row r="471" spans="1:1">
      <c r="A471">
        <v>446</v>
      </c>
    </row>
    <row r="472" spans="1:1">
      <c r="A472">
        <v>447</v>
      </c>
    </row>
    <row r="473" spans="1:1">
      <c r="A473">
        <v>448</v>
      </c>
    </row>
    <row r="474" spans="1:1">
      <c r="A474">
        <v>449</v>
      </c>
    </row>
    <row r="475" spans="1:1">
      <c r="A475">
        <v>450</v>
      </c>
    </row>
    <row r="476" spans="1:1">
      <c r="A476">
        <v>451</v>
      </c>
    </row>
    <row r="477" spans="1:1">
      <c r="A477">
        <v>452</v>
      </c>
    </row>
    <row r="478" spans="1:1">
      <c r="A478">
        <v>453</v>
      </c>
    </row>
    <row r="479" spans="1:1">
      <c r="A479">
        <v>454</v>
      </c>
    </row>
    <row r="480" spans="1:1">
      <c r="A480">
        <v>455</v>
      </c>
    </row>
    <row r="481" spans="1:1">
      <c r="A481">
        <v>456</v>
      </c>
    </row>
    <row r="482" spans="1:1">
      <c r="A482">
        <v>457</v>
      </c>
    </row>
    <row r="483" spans="1:1">
      <c r="A483">
        <v>458</v>
      </c>
    </row>
    <row r="484" spans="1:1">
      <c r="A484">
        <v>459</v>
      </c>
    </row>
    <row r="485" spans="1:1">
      <c r="A485">
        <v>460</v>
      </c>
    </row>
    <row r="486" spans="1:1">
      <c r="A486">
        <v>461</v>
      </c>
    </row>
    <row r="487" spans="1:1">
      <c r="A487">
        <v>462</v>
      </c>
    </row>
    <row r="488" spans="1:1">
      <c r="A488">
        <v>463</v>
      </c>
    </row>
    <row r="489" spans="1:1">
      <c r="A489">
        <v>464</v>
      </c>
    </row>
    <row r="490" spans="1:1">
      <c r="A490">
        <v>465</v>
      </c>
    </row>
    <row r="491" spans="1:1">
      <c r="A491">
        <v>466</v>
      </c>
    </row>
    <row r="492" spans="1:1">
      <c r="A492">
        <v>467</v>
      </c>
    </row>
    <row r="493" spans="1:1">
      <c r="A493">
        <v>468</v>
      </c>
    </row>
    <row r="494" spans="1:1">
      <c r="A494">
        <v>469</v>
      </c>
    </row>
    <row r="495" spans="1:1">
      <c r="A495">
        <v>470</v>
      </c>
    </row>
    <row r="496" spans="1:1">
      <c r="A496">
        <v>471</v>
      </c>
    </row>
    <row r="497" spans="1:1">
      <c r="A497">
        <v>472</v>
      </c>
    </row>
    <row r="498" spans="1:1">
      <c r="A498">
        <v>473</v>
      </c>
    </row>
    <row r="499" spans="1:1">
      <c r="A499">
        <v>474</v>
      </c>
    </row>
    <row r="500" spans="1:1">
      <c r="A500">
        <v>475</v>
      </c>
    </row>
    <row r="501" spans="1:1">
      <c r="A501">
        <v>476</v>
      </c>
    </row>
  </sheetData>
  <mergeCells count="12">
    <mergeCell ref="KJ24:KK24"/>
    <mergeCell ref="JY23:JY24"/>
    <mergeCell ref="KI23:KI24"/>
    <mergeCell ref="FN24:FO24"/>
    <mergeCell ref="GA24:GB24"/>
    <mergeCell ref="GN24:GO24"/>
    <mergeCell ref="HA24:HB24"/>
    <mergeCell ref="HN24:HO24"/>
    <mergeCell ref="IA24:IB24"/>
    <mergeCell ref="IN24:IO24"/>
    <mergeCell ref="JA24:JB24"/>
    <mergeCell ref="JZ24:KA24"/>
  </mergeCells>
  <pageMargins left="0.25" right="0.25" top="0.75" bottom="0.75" header="0.3" footer="0.3"/>
  <pageSetup paperSize="8" scale="61" fitToWidth="7" orientation="landscape"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1"/>
  </sheetPr>
  <dimension ref="A1:K78"/>
  <sheetViews>
    <sheetView workbookViewId="0">
      <selection activeCell="C22" sqref="C22"/>
    </sheetView>
  </sheetViews>
  <sheetFormatPr defaultRowHeight="15"/>
  <cols>
    <col min="1" max="1" width="20" customWidth="1"/>
    <col min="2" max="2" width="23.77734375" customWidth="1"/>
    <col min="3" max="3" width="13.6640625" customWidth="1"/>
    <col min="4" max="4" width="6.77734375" customWidth="1"/>
    <col min="5" max="5" width="10.33203125" customWidth="1"/>
    <col min="6" max="9" width="13.88671875" customWidth="1"/>
    <col min="10" max="10" width="18.44140625" customWidth="1"/>
  </cols>
  <sheetData>
    <row r="1" spans="1:11" ht="15.75">
      <c r="A1" s="10" t="s">
        <v>186</v>
      </c>
      <c r="B1" s="10"/>
      <c r="C1" s="10"/>
      <c r="E1" s="10" t="s">
        <v>197</v>
      </c>
      <c r="F1" s="10"/>
      <c r="G1" s="10"/>
      <c r="H1" s="10"/>
      <c r="I1" s="10"/>
      <c r="J1" s="10"/>
      <c r="K1" s="26"/>
    </row>
    <row r="2" spans="1:11" s="8" customFormat="1" ht="15.75">
      <c r="A2" s="151" t="s">
        <v>187</v>
      </c>
      <c r="B2" s="152">
        <v>0.8</v>
      </c>
      <c r="C2" s="150"/>
      <c r="E2" s="149" t="s">
        <v>0</v>
      </c>
      <c r="F2" s="149" t="s">
        <v>198</v>
      </c>
      <c r="G2" s="149" t="s">
        <v>199</v>
      </c>
      <c r="H2" s="149" t="s">
        <v>183</v>
      </c>
      <c r="I2" s="149" t="s">
        <v>184</v>
      </c>
      <c r="J2" s="8" t="s">
        <v>185</v>
      </c>
    </row>
    <row r="3" spans="1:11" ht="15.75">
      <c r="A3" s="151" t="s">
        <v>188</v>
      </c>
      <c r="B3" s="152">
        <v>5.0000000000000001E-3</v>
      </c>
      <c r="C3" s="153"/>
      <c r="E3" s="150">
        <v>55</v>
      </c>
      <c r="F3" s="160">
        <v>21732</v>
      </c>
      <c r="G3" s="160">
        <v>21732</v>
      </c>
      <c r="H3" s="463">
        <v>2000000</v>
      </c>
      <c r="I3" s="464">
        <v>0</v>
      </c>
      <c r="J3" s="161">
        <v>0</v>
      </c>
    </row>
    <row r="4" spans="1:11" ht="15.75">
      <c r="A4" s="154" t="s">
        <v>189</v>
      </c>
      <c r="B4" s="150" t="str">
        <f>TEXT(100*(B2-B3),"@") &amp; "% to " &amp; TEXT(100*(B2+B3),"@") &amp; "%"</f>
        <v>79.5% to 80.5%</v>
      </c>
      <c r="C4" s="150"/>
      <c r="E4" s="150">
        <v>60</v>
      </c>
      <c r="F4" s="160">
        <v>19906</v>
      </c>
      <c r="G4" s="160">
        <v>19906</v>
      </c>
      <c r="H4" s="463">
        <v>2000000</v>
      </c>
      <c r="I4" s="464"/>
      <c r="J4" s="161"/>
    </row>
    <row r="5" spans="1:11" ht="15.75">
      <c r="A5" s="98"/>
      <c r="B5" s="150"/>
      <c r="C5" s="150"/>
      <c r="E5" s="150">
        <v>65</v>
      </c>
      <c r="F5" s="160">
        <v>18080</v>
      </c>
      <c r="G5" s="160">
        <v>18080</v>
      </c>
      <c r="H5" s="463">
        <v>2000000</v>
      </c>
      <c r="I5" s="464"/>
      <c r="J5" s="161"/>
    </row>
    <row r="6" spans="1:11" ht="15.75">
      <c r="A6" s="151" t="s">
        <v>190</v>
      </c>
      <c r="B6" s="155" t="s">
        <v>533</v>
      </c>
      <c r="C6" s="150"/>
      <c r="E6" s="150"/>
      <c r="F6" s="160"/>
      <c r="G6" s="160"/>
      <c r="H6" s="463"/>
      <c r="I6" s="464"/>
      <c r="J6" s="161"/>
    </row>
    <row r="7" spans="1:11" ht="15.75">
      <c r="A7" s="86"/>
      <c r="B7" s="153"/>
      <c r="C7" s="150"/>
      <c r="E7" s="150"/>
      <c r="F7" s="160"/>
      <c r="G7" s="160"/>
      <c r="H7" s="463"/>
      <c r="I7" s="464"/>
      <c r="J7" s="161"/>
    </row>
    <row r="8" spans="1:11" ht="15.75">
      <c r="A8" s="151" t="s">
        <v>191</v>
      </c>
      <c r="B8" s="156" t="s">
        <v>532</v>
      </c>
      <c r="C8" s="150"/>
      <c r="E8" s="150"/>
      <c r="F8" s="160"/>
      <c r="G8" s="160"/>
      <c r="H8" s="463"/>
      <c r="I8" s="465"/>
      <c r="J8" s="161"/>
    </row>
    <row r="9" spans="1:11" ht="15.75">
      <c r="A9" s="151"/>
      <c r="B9" s="150"/>
      <c r="C9" s="150"/>
      <c r="E9" s="150"/>
      <c r="F9" s="160"/>
      <c r="G9" s="160"/>
      <c r="H9" s="463"/>
      <c r="I9" s="465"/>
      <c r="J9" s="161"/>
    </row>
    <row r="10" spans="1:11" ht="15.75">
      <c r="A10" s="150"/>
      <c r="B10" s="150"/>
      <c r="C10" s="150"/>
      <c r="E10" s="150"/>
      <c r="F10" s="160"/>
      <c r="G10" s="160"/>
      <c r="H10" s="463"/>
      <c r="I10" s="465"/>
      <c r="J10" s="161"/>
    </row>
    <row r="11" spans="1:11" s="271" customFormat="1" ht="15.75">
      <c r="A11" s="149" t="s">
        <v>184</v>
      </c>
      <c r="B11" s="455">
        <v>1613418.9723320201</v>
      </c>
      <c r="C11" s="456">
        <v>80</v>
      </c>
      <c r="E11" s="150"/>
      <c r="F11" s="160"/>
      <c r="G11" s="160"/>
      <c r="H11" s="463"/>
      <c r="I11" s="465"/>
      <c r="J11" s="161"/>
    </row>
    <row r="12" spans="1:11" s="271" customFormat="1" ht="15.75">
      <c r="A12" s="150"/>
      <c r="B12" s="150"/>
      <c r="C12" s="150"/>
      <c r="E12" s="150"/>
      <c r="F12" s="160"/>
      <c r="G12" s="160"/>
      <c r="H12" s="463"/>
      <c r="I12" s="465"/>
      <c r="J12" s="161"/>
    </row>
    <row r="13" spans="1:11" ht="15.75">
      <c r="A13" s="149" t="s">
        <v>192</v>
      </c>
      <c r="B13" s="150"/>
      <c r="C13" s="150"/>
      <c r="E13" s="150"/>
      <c r="F13" s="160"/>
      <c r="G13" s="160"/>
      <c r="H13" s="463"/>
      <c r="I13" s="465"/>
      <c r="J13" s="161"/>
    </row>
    <row r="14" spans="1:11" ht="15.75">
      <c r="A14" s="157" t="s">
        <v>193</v>
      </c>
      <c r="B14" s="154" t="str">
        <f>TEXT("Value of ","@") &amp; B6</f>
        <v>Value of SMSF Balance</v>
      </c>
      <c r="C14" s="157" t="s">
        <v>194</v>
      </c>
      <c r="E14" s="150"/>
      <c r="F14" s="160"/>
      <c r="G14" s="160"/>
      <c r="H14" s="463"/>
      <c r="I14" s="465"/>
      <c r="J14" s="161"/>
    </row>
    <row r="15" spans="1:11" ht="15.75">
      <c r="A15" s="460" t="s">
        <v>157</v>
      </c>
      <c r="B15" s="459">
        <v>1915000</v>
      </c>
      <c r="C15" s="457">
        <v>93</v>
      </c>
      <c r="E15" s="150"/>
      <c r="F15" s="160"/>
      <c r="G15" s="160"/>
      <c r="H15" s="463"/>
      <c r="I15" s="465"/>
      <c r="J15" s="161"/>
    </row>
    <row r="16" spans="1:11" ht="15.75">
      <c r="A16" s="460" t="s">
        <v>156</v>
      </c>
      <c r="B16" s="459">
        <v>2015000</v>
      </c>
      <c r="C16" s="457">
        <v>96</v>
      </c>
      <c r="E16" s="150"/>
      <c r="F16" s="160"/>
      <c r="G16" s="160"/>
      <c r="H16" s="463"/>
      <c r="I16" s="465"/>
      <c r="J16" s="161"/>
    </row>
    <row r="17" spans="1:10" ht="15.75">
      <c r="A17" s="460">
        <v>1</v>
      </c>
      <c r="B17" s="459">
        <v>1481666.6666666653</v>
      </c>
      <c r="C17" s="457">
        <v>70</v>
      </c>
      <c r="E17" s="150"/>
      <c r="F17" s="160"/>
      <c r="G17" s="160"/>
      <c r="H17" s="463"/>
      <c r="I17" s="465"/>
      <c r="J17" s="161"/>
    </row>
    <row r="18" spans="1:10" ht="15.75">
      <c r="A18" s="460">
        <v>2</v>
      </c>
      <c r="B18" s="459">
        <v>1670072.4637681153</v>
      </c>
      <c r="C18" s="457">
        <v>83</v>
      </c>
      <c r="E18" s="150"/>
      <c r="F18" s="160"/>
      <c r="G18" s="160"/>
      <c r="H18" s="463"/>
      <c r="I18" s="465"/>
      <c r="J18" s="161"/>
    </row>
    <row r="19" spans="1:10" ht="15.75">
      <c r="A19" s="460">
        <v>3</v>
      </c>
      <c r="B19" s="455">
        <v>1626594.2028985501</v>
      </c>
      <c r="C19" s="457">
        <v>81</v>
      </c>
      <c r="E19" s="150"/>
      <c r="F19" s="160"/>
      <c r="G19" s="160"/>
      <c r="H19" s="463"/>
      <c r="I19" s="465"/>
      <c r="J19" s="161"/>
    </row>
    <row r="20" spans="1:10" ht="15.75">
      <c r="A20" s="460">
        <v>4</v>
      </c>
      <c r="B20" s="455">
        <v>1613418.9723320152</v>
      </c>
      <c r="C20" s="457">
        <v>80</v>
      </c>
      <c r="E20" s="150"/>
      <c r="F20" s="160"/>
      <c r="G20" s="160"/>
      <c r="H20" s="463"/>
      <c r="I20" s="465"/>
      <c r="J20" s="161"/>
    </row>
    <row r="21" spans="1:10">
      <c r="A21" s="460"/>
      <c r="B21" s="455"/>
      <c r="C21" s="457"/>
      <c r="E21" s="2"/>
      <c r="F21" s="17"/>
      <c r="G21" s="17"/>
      <c r="H21" s="45"/>
      <c r="I21" s="45"/>
      <c r="J21" s="466"/>
    </row>
    <row r="22" spans="1:10">
      <c r="A22" s="460"/>
      <c r="B22" s="455"/>
      <c r="C22" s="457"/>
      <c r="E22" s="2"/>
      <c r="F22" s="17"/>
      <c r="G22" s="17"/>
      <c r="H22" s="45"/>
      <c r="I22" s="45"/>
      <c r="J22" s="466"/>
    </row>
    <row r="23" spans="1:10">
      <c r="A23" s="461"/>
      <c r="B23" s="455"/>
      <c r="C23" s="458"/>
      <c r="E23" s="2"/>
      <c r="F23" s="17"/>
      <c r="G23" s="17"/>
      <c r="H23" s="45"/>
      <c r="I23" s="45"/>
      <c r="J23" s="466"/>
    </row>
    <row r="24" spans="1:10">
      <c r="A24" s="461"/>
      <c r="B24" s="455"/>
      <c r="C24" s="458"/>
      <c r="E24" s="2"/>
      <c r="F24" s="17"/>
      <c r="G24" s="17"/>
      <c r="H24" s="45"/>
      <c r="I24" s="45"/>
      <c r="J24" s="466"/>
    </row>
    <row r="25" spans="1:10">
      <c r="A25" s="461"/>
      <c r="B25" s="455"/>
      <c r="C25" s="458"/>
      <c r="E25" s="2"/>
      <c r="F25" s="17"/>
      <c r="G25" s="17"/>
      <c r="H25" s="45"/>
      <c r="I25" s="45"/>
      <c r="J25" s="466"/>
    </row>
    <row r="26" spans="1:10">
      <c r="A26" s="462"/>
      <c r="B26" s="45"/>
      <c r="C26" s="21"/>
      <c r="E26" s="2"/>
      <c r="F26" s="17"/>
      <c r="G26" s="17"/>
      <c r="H26" s="45"/>
      <c r="I26" s="45"/>
      <c r="J26" s="466"/>
    </row>
    <row r="27" spans="1:10">
      <c r="A27" s="462"/>
      <c r="B27" s="45"/>
      <c r="C27" s="21"/>
      <c r="E27" s="2"/>
      <c r="F27" s="17"/>
      <c r="G27" s="17"/>
      <c r="H27" s="45"/>
      <c r="I27" s="45"/>
      <c r="J27" s="466"/>
    </row>
    <row r="28" spans="1:10">
      <c r="A28" s="462"/>
      <c r="B28" s="45"/>
      <c r="C28" s="21"/>
      <c r="E28" s="2"/>
      <c r="F28" s="17"/>
      <c r="G28" s="17"/>
      <c r="H28" s="45"/>
      <c r="I28" s="45"/>
      <c r="J28" s="466"/>
    </row>
    <row r="29" spans="1:10">
      <c r="A29" s="462"/>
      <c r="B29" s="45"/>
      <c r="C29" s="21"/>
      <c r="E29" s="2"/>
      <c r="F29" s="17"/>
      <c r="G29" s="17"/>
      <c r="H29" s="45"/>
      <c r="I29" s="45"/>
      <c r="J29" s="466"/>
    </row>
    <row r="30" spans="1:10">
      <c r="A30" s="462"/>
      <c r="B30" s="45"/>
      <c r="C30" s="21"/>
      <c r="E30" s="2"/>
      <c r="F30" s="17"/>
      <c r="G30" s="17"/>
      <c r="H30" s="45"/>
      <c r="I30" s="45"/>
      <c r="J30" s="466"/>
    </row>
    <row r="31" spans="1:10">
      <c r="A31" s="462"/>
      <c r="B31" s="45"/>
      <c r="C31" s="21"/>
      <c r="E31" s="2"/>
      <c r="F31" s="17"/>
      <c r="G31" s="17"/>
      <c r="H31" s="45"/>
      <c r="I31" s="45"/>
      <c r="J31" s="466"/>
    </row>
    <row r="32" spans="1:10">
      <c r="A32" s="462"/>
      <c r="B32" s="45"/>
      <c r="C32" s="21"/>
      <c r="E32" s="2"/>
      <c r="F32" s="17"/>
      <c r="G32" s="17"/>
      <c r="H32" s="45"/>
      <c r="I32" s="45"/>
      <c r="J32" s="466"/>
    </row>
    <row r="33" spans="1:10">
      <c r="A33" s="462"/>
      <c r="B33" s="45"/>
      <c r="C33" s="21"/>
      <c r="E33" s="2"/>
      <c r="F33" s="17"/>
      <c r="G33" s="17"/>
      <c r="H33" s="45"/>
      <c r="I33" s="45"/>
      <c r="J33" s="466"/>
    </row>
    <row r="34" spans="1:10">
      <c r="A34" s="462"/>
      <c r="B34" s="45"/>
      <c r="C34" s="21"/>
      <c r="E34" s="2"/>
      <c r="F34" s="17"/>
      <c r="G34" s="17"/>
      <c r="H34" s="45"/>
      <c r="I34" s="45"/>
      <c r="J34" s="466"/>
    </row>
    <row r="35" spans="1:10">
      <c r="A35" s="462"/>
      <c r="B35" s="45"/>
      <c r="C35" s="21"/>
      <c r="E35" s="2"/>
      <c r="F35" s="17"/>
      <c r="G35" s="17"/>
      <c r="H35" s="45"/>
      <c r="I35" s="45"/>
      <c r="J35" s="466"/>
    </row>
    <row r="36" spans="1:10">
      <c r="A36" s="462"/>
      <c r="B36" s="45"/>
      <c r="C36" s="21"/>
      <c r="E36" s="2"/>
      <c r="F36" s="17"/>
      <c r="G36" s="17"/>
      <c r="H36" s="45"/>
      <c r="I36" s="45"/>
      <c r="J36" s="466"/>
    </row>
    <row r="37" spans="1:10">
      <c r="A37" s="462"/>
      <c r="B37" s="45"/>
      <c r="C37" s="21"/>
      <c r="E37" s="2"/>
      <c r="F37" s="17"/>
      <c r="G37" s="17"/>
      <c r="H37" s="45"/>
      <c r="I37" s="45"/>
      <c r="J37" s="466"/>
    </row>
    <row r="38" spans="1:10">
      <c r="A38" s="462"/>
      <c r="B38" s="45"/>
      <c r="C38" s="21"/>
      <c r="E38" s="2"/>
      <c r="F38" s="17"/>
      <c r="G38" s="17"/>
      <c r="H38" s="45"/>
      <c r="I38" s="45"/>
      <c r="J38" s="466"/>
    </row>
    <row r="39" spans="1:10">
      <c r="A39" s="462"/>
      <c r="B39" s="45"/>
      <c r="C39" s="21"/>
      <c r="E39" s="2"/>
      <c r="F39" s="17"/>
      <c r="G39" s="17"/>
      <c r="H39" s="45"/>
      <c r="I39" s="45"/>
      <c r="J39" s="466"/>
    </row>
    <row r="40" spans="1:10">
      <c r="A40" s="462"/>
      <c r="B40" s="45"/>
      <c r="C40" s="21"/>
      <c r="E40" s="2"/>
      <c r="F40" s="17"/>
      <c r="G40" s="17"/>
      <c r="H40" s="45"/>
      <c r="I40" s="45"/>
      <c r="J40" s="466"/>
    </row>
    <row r="41" spans="1:10">
      <c r="A41" s="462"/>
      <c r="B41" s="45"/>
      <c r="C41" s="21"/>
      <c r="E41" s="2"/>
      <c r="F41" s="17"/>
      <c r="G41" s="17"/>
      <c r="H41" s="45"/>
      <c r="I41" s="45"/>
      <c r="J41" s="466"/>
    </row>
    <row r="42" spans="1:10">
      <c r="A42" s="462"/>
      <c r="B42" s="45"/>
      <c r="C42" s="21"/>
      <c r="E42" s="2"/>
      <c r="F42" s="17"/>
      <c r="G42" s="17"/>
      <c r="H42" s="45"/>
      <c r="I42" s="45"/>
      <c r="J42" s="466"/>
    </row>
    <row r="43" spans="1:10">
      <c r="A43" s="462"/>
      <c r="B43" s="45"/>
      <c r="C43" s="21"/>
      <c r="E43" s="2"/>
      <c r="F43" s="17"/>
      <c r="G43" s="17"/>
      <c r="H43" s="45"/>
      <c r="I43" s="45"/>
      <c r="J43" s="466"/>
    </row>
    <row r="44" spans="1:10">
      <c r="A44" s="462"/>
      <c r="B44" s="45"/>
      <c r="C44" s="21"/>
      <c r="E44" s="2"/>
      <c r="F44" s="17"/>
      <c r="G44" s="17"/>
      <c r="H44" s="45"/>
      <c r="I44" s="45"/>
      <c r="J44" s="466"/>
    </row>
    <row r="45" spans="1:10">
      <c r="A45" s="462"/>
      <c r="B45" s="45"/>
      <c r="C45" s="21"/>
      <c r="E45" s="2"/>
      <c r="F45" s="17"/>
      <c r="G45" s="17"/>
      <c r="H45" s="45"/>
      <c r="I45" s="45"/>
      <c r="J45" s="466"/>
    </row>
    <row r="46" spans="1:10">
      <c r="A46" s="462"/>
      <c r="B46" s="45"/>
      <c r="C46" s="21"/>
      <c r="E46" s="2"/>
      <c r="F46" s="17"/>
      <c r="G46" s="17"/>
      <c r="H46" s="45"/>
      <c r="I46" s="45"/>
      <c r="J46" s="466"/>
    </row>
    <row r="47" spans="1:10">
      <c r="A47" s="462"/>
      <c r="B47" s="45"/>
      <c r="C47" s="21"/>
      <c r="E47" s="2"/>
      <c r="F47" s="17"/>
      <c r="G47" s="17"/>
      <c r="H47" s="45"/>
      <c r="I47" s="45"/>
      <c r="J47" s="466"/>
    </row>
    <row r="48" spans="1:10">
      <c r="A48" s="462"/>
      <c r="B48" s="45"/>
      <c r="C48" s="21"/>
      <c r="E48" s="2"/>
      <c r="F48" s="17"/>
      <c r="G48" s="17"/>
      <c r="H48" s="45"/>
      <c r="I48" s="45"/>
      <c r="J48" s="466"/>
    </row>
    <row r="49" spans="1:10">
      <c r="A49" s="462"/>
      <c r="B49" s="45"/>
      <c r="C49" s="21"/>
      <c r="E49" s="2"/>
      <c r="F49" s="17"/>
      <c r="G49" s="17"/>
      <c r="H49" s="45"/>
      <c r="I49" s="45"/>
      <c r="J49" s="466"/>
    </row>
    <row r="50" spans="1:10">
      <c r="A50" s="462"/>
      <c r="B50" s="45"/>
      <c r="C50" s="21"/>
      <c r="E50" s="2"/>
      <c r="F50" s="17"/>
      <c r="G50" s="17"/>
      <c r="H50" s="45"/>
      <c r="I50" s="45"/>
      <c r="J50" s="466"/>
    </row>
    <row r="51" spans="1:10">
      <c r="A51" s="462"/>
      <c r="B51" s="45"/>
      <c r="C51" s="21"/>
      <c r="E51" s="2"/>
      <c r="F51" s="17"/>
      <c r="G51" s="17"/>
      <c r="H51" s="45"/>
      <c r="I51" s="45"/>
      <c r="J51" s="466"/>
    </row>
    <row r="52" spans="1:10">
      <c r="A52" s="462"/>
      <c r="B52" s="45"/>
      <c r="C52" s="21"/>
      <c r="E52" s="2"/>
      <c r="F52" s="17"/>
      <c r="G52" s="17"/>
      <c r="H52" s="45"/>
      <c r="I52" s="45"/>
      <c r="J52" s="466"/>
    </row>
    <row r="53" spans="1:10">
      <c r="A53" s="462"/>
      <c r="B53" s="45"/>
      <c r="C53" s="21"/>
      <c r="E53" s="2"/>
      <c r="F53" s="17"/>
      <c r="G53" s="17"/>
      <c r="H53" s="45"/>
      <c r="I53" s="45"/>
      <c r="J53" s="466"/>
    </row>
    <row r="54" spans="1:10">
      <c r="A54" s="462"/>
      <c r="B54" s="45"/>
      <c r="C54" s="21"/>
      <c r="E54" s="2"/>
      <c r="F54" s="17"/>
      <c r="G54" s="17"/>
      <c r="H54" s="45"/>
      <c r="I54" s="45"/>
      <c r="J54" s="466"/>
    </row>
    <row r="55" spans="1:10">
      <c r="A55" s="462"/>
      <c r="B55" s="45"/>
      <c r="C55" s="21"/>
      <c r="E55" s="2"/>
      <c r="F55" s="17"/>
      <c r="G55" s="17"/>
      <c r="H55" s="45"/>
      <c r="I55" s="45"/>
      <c r="J55" s="466"/>
    </row>
    <row r="56" spans="1:10">
      <c r="A56" s="462"/>
      <c r="B56" s="45"/>
      <c r="C56" s="21"/>
      <c r="E56" s="2"/>
      <c r="F56" s="17"/>
      <c r="G56" s="17"/>
      <c r="H56" s="45"/>
      <c r="I56" s="45"/>
      <c r="J56" s="466"/>
    </row>
    <row r="57" spans="1:10">
      <c r="A57" s="462"/>
      <c r="B57" s="45"/>
      <c r="C57" s="21"/>
      <c r="E57" s="2"/>
      <c r="F57" s="17"/>
      <c r="G57" s="17"/>
      <c r="H57" s="45"/>
      <c r="I57" s="45"/>
      <c r="J57" s="466"/>
    </row>
    <row r="58" spans="1:10">
      <c r="A58" s="462"/>
      <c r="B58" s="45"/>
      <c r="C58" s="21"/>
      <c r="E58" s="2"/>
      <c r="F58" s="17"/>
      <c r="G58" s="17"/>
      <c r="H58" s="45"/>
      <c r="I58" s="45"/>
      <c r="J58" s="466"/>
    </row>
    <row r="59" spans="1:10">
      <c r="A59" s="462"/>
      <c r="B59" s="45"/>
      <c r="C59" s="21"/>
      <c r="E59" s="2"/>
      <c r="F59" s="17"/>
      <c r="G59" s="17"/>
      <c r="H59" s="45"/>
      <c r="I59" s="45"/>
      <c r="J59" s="466"/>
    </row>
    <row r="60" spans="1:10">
      <c r="A60" s="462"/>
      <c r="B60" s="45"/>
      <c r="C60" s="21"/>
      <c r="E60" s="2"/>
      <c r="F60" s="17"/>
      <c r="G60" s="17"/>
      <c r="H60" s="45"/>
      <c r="I60" s="45"/>
      <c r="J60" s="466"/>
    </row>
    <row r="61" spans="1:10">
      <c r="A61" s="462"/>
      <c r="B61" s="45"/>
      <c r="C61" s="21"/>
      <c r="E61" s="2"/>
      <c r="F61" s="17"/>
      <c r="G61" s="17"/>
      <c r="H61" s="45"/>
      <c r="I61" s="45"/>
      <c r="J61" s="466"/>
    </row>
    <row r="62" spans="1:10">
      <c r="A62" s="462"/>
      <c r="B62" s="45"/>
      <c r="C62" s="21"/>
      <c r="E62" s="2"/>
      <c r="F62" s="17"/>
      <c r="G62" s="17"/>
      <c r="H62" s="45"/>
      <c r="I62" s="45"/>
      <c r="J62" s="466"/>
    </row>
    <row r="63" spans="1:10">
      <c r="A63" s="462"/>
      <c r="B63" s="45"/>
      <c r="C63" s="21"/>
      <c r="E63" s="2"/>
      <c r="F63" s="17"/>
      <c r="G63" s="17"/>
      <c r="H63" s="45"/>
      <c r="I63" s="45"/>
      <c r="J63" s="466"/>
    </row>
    <row r="64" spans="1:10">
      <c r="A64" s="462"/>
      <c r="B64" s="45"/>
      <c r="C64" s="21"/>
      <c r="E64" s="2"/>
      <c r="F64" s="17"/>
      <c r="G64" s="17"/>
      <c r="H64" s="45"/>
      <c r="I64" s="45"/>
      <c r="J64" s="466"/>
    </row>
    <row r="65" spans="1:10">
      <c r="A65" s="462"/>
      <c r="B65" s="45"/>
      <c r="C65" s="21"/>
      <c r="E65" s="2"/>
      <c r="F65" s="17"/>
      <c r="G65" s="17"/>
      <c r="H65" s="45"/>
      <c r="I65" s="45"/>
      <c r="J65" s="466"/>
    </row>
    <row r="66" spans="1:10">
      <c r="A66" s="462"/>
      <c r="B66" s="45"/>
      <c r="C66" s="21"/>
      <c r="E66" s="2"/>
      <c r="F66" s="17"/>
      <c r="G66" s="17"/>
      <c r="H66" s="45"/>
      <c r="I66" s="45"/>
      <c r="J66" s="466"/>
    </row>
    <row r="67" spans="1:10">
      <c r="A67" s="462"/>
      <c r="B67" s="45"/>
      <c r="C67" s="21"/>
      <c r="E67" s="2"/>
      <c r="F67" s="17"/>
      <c r="G67" s="17"/>
      <c r="H67" s="45"/>
      <c r="I67" s="45"/>
      <c r="J67" s="466"/>
    </row>
    <row r="68" spans="1:10">
      <c r="A68" s="462"/>
      <c r="B68" s="45"/>
      <c r="C68" s="21"/>
      <c r="E68" s="2"/>
      <c r="F68" s="17"/>
      <c r="G68" s="17"/>
      <c r="H68" s="45"/>
      <c r="I68" s="45"/>
      <c r="J68" s="466"/>
    </row>
    <row r="69" spans="1:10">
      <c r="A69" s="462"/>
      <c r="B69" s="45"/>
      <c r="C69" s="21"/>
      <c r="E69" s="2"/>
      <c r="F69" s="17"/>
      <c r="G69" s="17"/>
      <c r="H69" s="45"/>
      <c r="I69" s="45"/>
      <c r="J69" s="466"/>
    </row>
    <row r="70" spans="1:10">
      <c r="A70" s="462"/>
      <c r="B70" s="45"/>
      <c r="C70" s="21"/>
      <c r="E70" s="2"/>
      <c r="F70" s="17"/>
      <c r="G70" s="17"/>
      <c r="H70" s="45"/>
      <c r="I70" s="45"/>
      <c r="J70" s="466"/>
    </row>
    <row r="71" spans="1:10">
      <c r="A71" s="462"/>
      <c r="B71" s="45"/>
      <c r="C71" s="21"/>
      <c r="E71" s="2"/>
      <c r="F71" s="17"/>
      <c r="G71" s="17"/>
      <c r="H71" s="45"/>
      <c r="I71" s="45"/>
      <c r="J71" s="466"/>
    </row>
    <row r="72" spans="1:10">
      <c r="A72" s="462"/>
      <c r="B72" s="45"/>
      <c r="C72" s="21"/>
      <c r="E72" s="2"/>
      <c r="F72" s="17"/>
      <c r="G72" s="17"/>
      <c r="H72" s="45"/>
      <c r="I72" s="45"/>
      <c r="J72" s="466"/>
    </row>
    <row r="73" spans="1:10">
      <c r="A73" s="462"/>
      <c r="B73" s="45"/>
      <c r="C73" s="21"/>
      <c r="E73" s="2"/>
      <c r="F73" s="17"/>
      <c r="G73" s="17"/>
      <c r="H73" s="45"/>
      <c r="I73" s="45"/>
      <c r="J73" s="466"/>
    </row>
    <row r="74" spans="1:10">
      <c r="A74" s="462"/>
      <c r="B74" s="45"/>
      <c r="C74" s="21"/>
      <c r="E74" s="2"/>
      <c r="F74" s="17"/>
      <c r="G74" s="17"/>
      <c r="H74" s="45"/>
      <c r="I74" s="45"/>
      <c r="J74" s="466"/>
    </row>
    <row r="75" spans="1:10">
      <c r="A75" s="462"/>
      <c r="B75" s="45"/>
      <c r="C75" s="21"/>
      <c r="E75" s="2"/>
      <c r="F75" s="17"/>
      <c r="G75" s="17"/>
      <c r="H75" s="2"/>
      <c r="I75" s="45"/>
      <c r="J75" s="466"/>
    </row>
    <row r="76" spans="1:10">
      <c r="A76" s="462"/>
      <c r="B76" s="45"/>
      <c r="C76" s="21"/>
      <c r="E76" s="2"/>
      <c r="F76" s="17"/>
      <c r="G76" s="17"/>
      <c r="H76" s="2"/>
      <c r="I76" s="45"/>
      <c r="J76" s="466"/>
    </row>
    <row r="77" spans="1:10">
      <c r="A77" s="2"/>
      <c r="B77" s="45"/>
      <c r="C77" s="2"/>
      <c r="I77" s="45"/>
      <c r="J77" s="466"/>
    </row>
    <row r="78" spans="1:10">
      <c r="A78" s="2"/>
      <c r="B78" s="45"/>
      <c r="C78" s="2"/>
      <c r="J78" s="466"/>
    </row>
  </sheetData>
  <dataValidations count="2">
    <dataValidation type="list" allowBlank="1" showInputMessage="1" showErrorMessage="1" sqref="B8">
      <formula1>"Linear-quicker, Bisection-slower"</formula1>
    </dataValidation>
    <dataValidation type="list" allowBlank="1" showInputMessage="1" showErrorMessage="1" sqref="B6">
      <formula1>"Annual Spend,SMSF Balance,NonSuper Investment Portfolio"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29" r:id="rId3" name="Button 1">
              <controlPr defaultSize="0" print="0" autoFill="0" autoPict="0" macro="[0]!HealtchCheck_Batch">
                <anchor moveWithCells="1" sizeWithCells="1">
                  <from>
                    <xdr:col>6</xdr:col>
                    <xdr:colOff>0</xdr:colOff>
                    <xdr:row>0</xdr:row>
                    <xdr:rowOff>0</xdr:rowOff>
                  </from>
                  <to>
                    <xdr:col>9</xdr:col>
                    <xdr:colOff>438150</xdr:colOff>
                    <xdr:row>1</xdr:row>
                    <xdr:rowOff>0</xdr:rowOff>
                  </to>
                </anchor>
              </controlPr>
            </control>
          </mc:Choice>
        </mc:AlternateContent>
        <mc:AlternateContent xmlns:mc="http://schemas.openxmlformats.org/markup-compatibility/2006">
          <mc:Choice Requires="x14">
            <control shapeId="48130" r:id="rId4" name="Button 2">
              <controlPr defaultSize="0" print="0" autoFill="0" autoPict="0" macro="[0]!HealthCheck_GoalSeekMacro">
                <anchor moveWithCells="1" sizeWithCells="1">
                  <from>
                    <xdr:col>1</xdr:col>
                    <xdr:colOff>0</xdr:colOff>
                    <xdr:row>12</xdr:row>
                    <xdr:rowOff>0</xdr:rowOff>
                  </from>
                  <to>
                    <xdr:col>2</xdr:col>
                    <xdr:colOff>0</xdr:colOff>
                    <xdr:row>13</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5" tint="0.39997558519241921"/>
  </sheetPr>
  <dimension ref="A1:L64"/>
  <sheetViews>
    <sheetView showFormulas="1" topLeftCell="I1" workbookViewId="0">
      <selection activeCell="O56" sqref="O56"/>
    </sheetView>
  </sheetViews>
  <sheetFormatPr defaultRowHeight="14.25"/>
  <cols>
    <col min="1" max="1" width="5.21875" style="437" bestFit="1" customWidth="1"/>
    <col min="2" max="2" width="9.21875" style="437" customWidth="1"/>
    <col min="3" max="3" width="8.88671875" style="437"/>
    <col min="4" max="4" width="7.6640625" style="437" customWidth="1"/>
    <col min="5" max="5" width="8.88671875" style="437"/>
    <col min="6" max="6" width="10" style="437" customWidth="1"/>
    <col min="7" max="7" width="8.88671875" style="437"/>
    <col min="8" max="8" width="9.5546875" style="437" customWidth="1"/>
    <col min="9" max="10" width="8.88671875" style="437"/>
    <col min="11" max="11" width="9.6640625" style="437" bestFit="1" customWidth="1"/>
    <col min="12" max="16384" width="8.88671875" style="437"/>
  </cols>
  <sheetData>
    <row r="1" spans="1:10" ht="42.75">
      <c r="A1" s="435" t="s">
        <v>484</v>
      </c>
      <c r="B1" s="435" t="s">
        <v>485</v>
      </c>
      <c r="C1" s="435" t="s">
        <v>486</v>
      </c>
      <c r="D1" s="435" t="s">
        <v>487</v>
      </c>
      <c r="E1" s="435" t="s">
        <v>488</v>
      </c>
      <c r="F1" s="435" t="s">
        <v>489</v>
      </c>
      <c r="G1" s="435" t="s">
        <v>490</v>
      </c>
      <c r="H1" s="435" t="s">
        <v>491</v>
      </c>
      <c r="I1" s="436" t="s">
        <v>492</v>
      </c>
      <c r="J1" s="436" t="s">
        <v>493</v>
      </c>
    </row>
    <row r="2" spans="1:10">
      <c r="A2" s="437">
        <v>1</v>
      </c>
      <c r="B2" s="438">
        <v>100000</v>
      </c>
      <c r="C2" s="437">
        <v>1</v>
      </c>
      <c r="D2" s="437" t="b">
        <v>0</v>
      </c>
      <c r="E2" s="437" t="s">
        <v>481</v>
      </c>
      <c r="F2" s="439">
        <v>13103</v>
      </c>
      <c r="G2" s="437">
        <v>0</v>
      </c>
      <c r="H2" s="439">
        <v>0</v>
      </c>
      <c r="I2" s="437">
        <v>8414.1121642152793</v>
      </c>
      <c r="J2" s="437">
        <v>10.593209750529017</v>
      </c>
    </row>
    <row r="3" spans="1:10">
      <c r="A3" s="437">
        <v>2</v>
      </c>
      <c r="B3" s="438">
        <v>100000</v>
      </c>
      <c r="C3" s="437">
        <v>1</v>
      </c>
      <c r="D3" s="437" t="b">
        <v>0</v>
      </c>
      <c r="E3" s="437" t="s">
        <v>481</v>
      </c>
      <c r="F3" s="439">
        <v>13469</v>
      </c>
      <c r="G3" s="437">
        <v>0</v>
      </c>
      <c r="H3" s="439">
        <v>0</v>
      </c>
      <c r="I3" s="437">
        <v>7948.9680701196539</v>
      </c>
      <c r="J3" s="437">
        <v>11.544895005835242</v>
      </c>
    </row>
    <row r="4" spans="1:10">
      <c r="A4" s="437">
        <v>3</v>
      </c>
      <c r="B4" s="438">
        <v>100000</v>
      </c>
      <c r="C4" s="437">
        <v>1</v>
      </c>
      <c r="D4" s="437" t="b">
        <v>0</v>
      </c>
      <c r="E4" s="437" t="s">
        <v>481</v>
      </c>
      <c r="F4" s="439">
        <v>13834</v>
      </c>
      <c r="G4" s="437">
        <v>0</v>
      </c>
      <c r="H4" s="439">
        <v>0</v>
      </c>
      <c r="I4" s="437">
        <v>7521.6680943635847</v>
      </c>
      <c r="J4" s="437">
        <v>12.555830624803416</v>
      </c>
    </row>
    <row r="5" spans="1:10">
      <c r="A5" s="437">
        <v>4</v>
      </c>
      <c r="B5" s="438">
        <v>100000</v>
      </c>
      <c r="C5" s="437">
        <v>1</v>
      </c>
      <c r="D5" s="437" t="b">
        <v>0</v>
      </c>
      <c r="E5" s="437" t="s">
        <v>481</v>
      </c>
      <c r="F5" s="439">
        <v>14199</v>
      </c>
      <c r="G5" s="437">
        <v>0</v>
      </c>
      <c r="H5" s="439">
        <v>0</v>
      </c>
      <c r="I5" s="437">
        <v>7128.9019034144667</v>
      </c>
      <c r="J5" s="437">
        <v>13.619045938704257</v>
      </c>
    </row>
    <row r="6" spans="1:10">
      <c r="A6" s="437">
        <v>5</v>
      </c>
      <c r="B6" s="438">
        <v>100000</v>
      </c>
      <c r="C6" s="437">
        <v>1</v>
      </c>
      <c r="D6" s="437" t="b">
        <v>0</v>
      </c>
      <c r="E6" s="437" t="s">
        <v>481</v>
      </c>
      <c r="F6" s="439">
        <v>14564</v>
      </c>
      <c r="G6" s="437">
        <v>0</v>
      </c>
      <c r="H6" s="439">
        <v>0</v>
      </c>
      <c r="I6" s="437">
        <v>6768.1366903768221</v>
      </c>
      <c r="J6" s="437">
        <v>14.725449292813915</v>
      </c>
    </row>
    <row r="7" spans="1:10">
      <c r="A7" s="437">
        <v>6</v>
      </c>
      <c r="B7" s="438">
        <v>100000</v>
      </c>
      <c r="C7" s="437">
        <v>1</v>
      </c>
      <c r="D7" s="437" t="b">
        <v>0</v>
      </c>
      <c r="E7" s="437" t="s">
        <v>481</v>
      </c>
      <c r="F7" s="439">
        <v>14930</v>
      </c>
      <c r="G7" s="437">
        <v>0</v>
      </c>
      <c r="H7" s="439">
        <v>0</v>
      </c>
      <c r="I7" s="437">
        <v>6436.7146717652713</v>
      </c>
      <c r="J7" s="437">
        <v>15.863972727224841</v>
      </c>
    </row>
    <row r="8" spans="1:10">
      <c r="A8" s="437">
        <v>7</v>
      </c>
      <c r="B8" s="438">
        <v>100000</v>
      </c>
      <c r="C8" s="437">
        <v>1</v>
      </c>
      <c r="D8" s="437" t="b">
        <v>0</v>
      </c>
      <c r="E8" s="437" t="s">
        <v>481</v>
      </c>
      <c r="F8" s="439">
        <v>15295</v>
      </c>
      <c r="G8" s="437">
        <v>0</v>
      </c>
      <c r="H8" s="439">
        <v>0</v>
      </c>
      <c r="I8" s="437">
        <v>6131.6791915938356</v>
      </c>
      <c r="J8" s="437">
        <v>17.021869613335273</v>
      </c>
    </row>
    <row r="9" spans="1:10">
      <c r="A9" s="437">
        <v>8</v>
      </c>
      <c r="B9" s="438">
        <v>100000</v>
      </c>
      <c r="C9" s="437">
        <v>1</v>
      </c>
      <c r="D9" s="437" t="b">
        <v>0</v>
      </c>
      <c r="E9" s="437" t="s">
        <v>481</v>
      </c>
      <c r="F9" s="439">
        <v>15660</v>
      </c>
      <c r="G9" s="437">
        <v>0</v>
      </c>
      <c r="H9" s="439">
        <v>0</v>
      </c>
      <c r="I9" s="437">
        <v>5857.1885633429538</v>
      </c>
      <c r="J9" s="437">
        <v>18.161004015594195</v>
      </c>
    </row>
    <row r="10" spans="1:10">
      <c r="A10" s="437">
        <v>9</v>
      </c>
      <c r="B10" s="438">
        <v>100000</v>
      </c>
      <c r="C10" s="437">
        <v>1</v>
      </c>
      <c r="D10" s="437" t="b">
        <v>0</v>
      </c>
      <c r="E10" s="437" t="s">
        <v>481</v>
      </c>
      <c r="F10" s="439">
        <v>16025</v>
      </c>
      <c r="G10" s="437">
        <v>0</v>
      </c>
      <c r="H10" s="439">
        <v>0</v>
      </c>
      <c r="I10" s="437">
        <v>5610.5228621695924</v>
      </c>
      <c r="J10" s="437">
        <v>19.264619469467736</v>
      </c>
    </row>
    <row r="11" spans="1:10">
      <c r="A11" s="437">
        <v>10</v>
      </c>
      <c r="B11" s="438">
        <v>100000</v>
      </c>
      <c r="C11" s="437">
        <v>1</v>
      </c>
      <c r="D11" s="437" t="b">
        <v>0</v>
      </c>
      <c r="E11" s="437" t="s">
        <v>481</v>
      </c>
      <c r="F11" s="439">
        <v>16391</v>
      </c>
      <c r="G11" s="437">
        <v>0</v>
      </c>
      <c r="H11" s="439">
        <v>0</v>
      </c>
      <c r="I11" s="437">
        <v>5388.0802227353788</v>
      </c>
      <c r="J11" s="437">
        <v>20.321648485925117</v>
      </c>
    </row>
    <row r="12" spans="1:10">
      <c r="A12" s="437">
        <v>11</v>
      </c>
      <c r="B12" s="438">
        <v>100000</v>
      </c>
      <c r="C12" s="437">
        <v>1</v>
      </c>
      <c r="D12" s="437" t="b">
        <v>0</v>
      </c>
      <c r="E12" s="437" t="s">
        <v>481</v>
      </c>
      <c r="F12" s="439">
        <v>16756</v>
      </c>
      <c r="G12" s="437">
        <v>0</v>
      </c>
      <c r="H12" s="439">
        <v>0</v>
      </c>
      <c r="I12" s="437">
        <v>5187.8231176639765</v>
      </c>
      <c r="J12" s="437">
        <v>21.323696429512054</v>
      </c>
    </row>
    <row r="13" spans="1:10">
      <c r="A13" s="437">
        <v>12</v>
      </c>
      <c r="B13" s="438">
        <v>100000</v>
      </c>
      <c r="C13" s="437">
        <v>1</v>
      </c>
      <c r="D13" s="437" t="b">
        <v>0</v>
      </c>
      <c r="E13" s="437" t="s">
        <v>481</v>
      </c>
      <c r="F13" s="439">
        <v>17121</v>
      </c>
      <c r="G13" s="437">
        <v>0</v>
      </c>
      <c r="H13" s="439">
        <v>0</v>
      </c>
      <c r="I13" s="437">
        <v>5006.4399168611972</v>
      </c>
      <c r="J13" s="437">
        <v>22.265079939850601</v>
      </c>
    </row>
    <row r="14" spans="1:10">
      <c r="A14" s="437">
        <v>13</v>
      </c>
      <c r="B14" s="438">
        <v>100000</v>
      </c>
      <c r="C14" s="437">
        <v>1</v>
      </c>
      <c r="D14" s="437" t="b">
        <v>0</v>
      </c>
      <c r="E14" s="437" t="s">
        <v>481</v>
      </c>
      <c r="F14" s="439">
        <v>17486</v>
      </c>
      <c r="G14" s="437">
        <v>0</v>
      </c>
      <c r="H14" s="439">
        <v>0</v>
      </c>
      <c r="I14" s="437">
        <v>4842.2408638884817</v>
      </c>
      <c r="J14" s="437">
        <v>23.141606785879407</v>
      </c>
    </row>
    <row r="15" spans="1:10">
      <c r="A15" s="437">
        <v>14</v>
      </c>
      <c r="B15" s="438">
        <v>100000</v>
      </c>
      <c r="C15" s="437">
        <v>1</v>
      </c>
      <c r="D15" s="437" t="b">
        <v>0</v>
      </c>
      <c r="E15" s="437" t="s">
        <v>481</v>
      </c>
      <c r="F15" s="439">
        <v>17852</v>
      </c>
      <c r="G15" s="437">
        <v>0</v>
      </c>
      <c r="H15" s="439">
        <v>0</v>
      </c>
      <c r="I15" s="437">
        <v>4693.3333075966757</v>
      </c>
      <c r="J15" s="437">
        <v>23.951314557059987</v>
      </c>
    </row>
    <row r="16" spans="1:10">
      <c r="A16" s="437">
        <v>15</v>
      </c>
      <c r="B16" s="438">
        <v>100000</v>
      </c>
      <c r="C16" s="437">
        <v>1</v>
      </c>
      <c r="D16" s="437" t="b">
        <v>0</v>
      </c>
      <c r="E16" s="437" t="s">
        <v>481</v>
      </c>
      <c r="F16" s="439">
        <v>18217</v>
      </c>
      <c r="G16" s="437">
        <v>0</v>
      </c>
      <c r="H16" s="439">
        <v>0</v>
      </c>
      <c r="I16" s="437">
        <v>4557.7980820754728</v>
      </c>
      <c r="J16" s="437">
        <v>24.693860148226342</v>
      </c>
    </row>
    <row r="17" spans="1:10">
      <c r="A17" s="437">
        <v>16</v>
      </c>
      <c r="B17" s="438">
        <v>100000</v>
      </c>
      <c r="C17" s="437">
        <v>1</v>
      </c>
      <c r="D17" s="437" t="b">
        <v>0</v>
      </c>
      <c r="E17" s="437" t="s">
        <v>481</v>
      </c>
      <c r="F17" s="439">
        <v>18582</v>
      </c>
      <c r="G17" s="437">
        <v>0</v>
      </c>
      <c r="H17" s="439">
        <v>0</v>
      </c>
      <c r="I17" s="437">
        <v>4434.7897126027156</v>
      </c>
      <c r="J17" s="437">
        <v>25.370566945875645</v>
      </c>
    </row>
    <row r="18" spans="1:10">
      <c r="A18" s="437">
        <v>17</v>
      </c>
      <c r="B18" s="438">
        <v>100000</v>
      </c>
      <c r="C18" s="437">
        <v>1</v>
      </c>
      <c r="D18" s="437" t="b">
        <v>0</v>
      </c>
      <c r="E18" s="437" t="s">
        <v>481</v>
      </c>
      <c r="F18" s="439">
        <v>18947</v>
      </c>
      <c r="G18" s="437">
        <v>0</v>
      </c>
      <c r="H18" s="439">
        <v>0</v>
      </c>
      <c r="I18" s="437">
        <v>4323.0630314944638</v>
      </c>
      <c r="J18" s="437">
        <v>25.983649177980546</v>
      </c>
    </row>
    <row r="19" spans="1:10">
      <c r="A19" s="437">
        <v>18</v>
      </c>
      <c r="B19" s="438">
        <v>100000</v>
      </c>
      <c r="C19" s="437">
        <v>1</v>
      </c>
      <c r="D19" s="437" t="b">
        <v>0</v>
      </c>
      <c r="E19" s="437" t="s">
        <v>481</v>
      </c>
      <c r="F19" s="439">
        <v>19313</v>
      </c>
      <c r="G19" s="437">
        <v>0</v>
      </c>
      <c r="H19" s="439">
        <v>0</v>
      </c>
      <c r="I19" s="437">
        <v>4217.8657868973123</v>
      </c>
      <c r="J19" s="437">
        <v>26.549822514366792</v>
      </c>
    </row>
    <row r="20" spans="1:10">
      <c r="A20" s="437">
        <v>19</v>
      </c>
      <c r="B20" s="438">
        <v>100000</v>
      </c>
      <c r="C20" s="437">
        <v>1</v>
      </c>
      <c r="D20" s="437" t="b">
        <v>0</v>
      </c>
      <c r="E20" s="437" t="s">
        <v>481</v>
      </c>
      <c r="F20" s="439">
        <v>19678</v>
      </c>
      <c r="G20" s="437">
        <v>0</v>
      </c>
      <c r="H20" s="439">
        <v>0</v>
      </c>
      <c r="I20" s="437">
        <v>4118.5071582344735</v>
      </c>
      <c r="J20" s="437">
        <v>27.071628632420605</v>
      </c>
    </row>
    <row r="21" spans="1:10">
      <c r="A21" s="437">
        <v>20</v>
      </c>
      <c r="B21" s="438">
        <v>100000</v>
      </c>
      <c r="C21" s="437">
        <v>1</v>
      </c>
      <c r="D21" s="437" t="b">
        <v>0</v>
      </c>
      <c r="E21" s="437" t="s">
        <v>481</v>
      </c>
      <c r="F21" s="439">
        <v>20043</v>
      </c>
      <c r="G21" s="437">
        <v>0</v>
      </c>
      <c r="H21" s="439">
        <v>0</v>
      </c>
      <c r="I21" s="437">
        <v>4024.595808967711</v>
      </c>
      <c r="J21" s="437">
        <v>27.549782987841471</v>
      </c>
    </row>
    <row r="22" spans="1:10">
      <c r="A22" s="437">
        <v>21</v>
      </c>
      <c r="B22" s="438">
        <v>100000</v>
      </c>
      <c r="C22" s="437">
        <v>1</v>
      </c>
      <c r="D22" s="437" t="b">
        <v>0</v>
      </c>
      <c r="E22" s="437" t="s">
        <v>481</v>
      </c>
      <c r="F22" s="439">
        <v>20408</v>
      </c>
      <c r="G22" s="437">
        <v>0</v>
      </c>
      <c r="H22" s="439">
        <v>0</v>
      </c>
      <c r="I22" s="437">
        <v>3935.5217569471365</v>
      </c>
      <c r="J22" s="437">
        <v>27.985524789843666</v>
      </c>
    </row>
    <row r="23" spans="1:10">
      <c r="A23" s="437">
        <v>22</v>
      </c>
      <c r="B23" s="438">
        <v>100000</v>
      </c>
      <c r="C23" s="437">
        <v>1</v>
      </c>
      <c r="D23" s="437" t="b">
        <v>0</v>
      </c>
      <c r="E23" s="437" t="s">
        <v>326</v>
      </c>
      <c r="F23" s="439">
        <v>13103</v>
      </c>
      <c r="G23" s="437">
        <v>0</v>
      </c>
      <c r="H23" s="439">
        <v>0</v>
      </c>
      <c r="I23" s="437">
        <v>7583.9768279701129</v>
      </c>
      <c r="J23" s="437">
        <v>12.331079492588973</v>
      </c>
    </row>
    <row r="24" spans="1:10">
      <c r="A24" s="437">
        <v>23</v>
      </c>
      <c r="B24" s="438">
        <v>100000</v>
      </c>
      <c r="C24" s="437">
        <v>1</v>
      </c>
      <c r="D24" s="437" t="b">
        <v>0</v>
      </c>
      <c r="E24" s="437" t="s">
        <v>326</v>
      </c>
      <c r="F24" s="439">
        <v>13469</v>
      </c>
      <c r="G24" s="437">
        <v>0</v>
      </c>
      <c r="H24" s="439">
        <v>0</v>
      </c>
      <c r="I24" s="437">
        <v>7202.1021782783728</v>
      </c>
      <c r="J24" s="437">
        <v>13.311900885462261</v>
      </c>
    </row>
    <row r="25" spans="1:10">
      <c r="A25" s="437">
        <v>24</v>
      </c>
      <c r="B25" s="438">
        <v>100000</v>
      </c>
      <c r="C25" s="437">
        <v>1</v>
      </c>
      <c r="D25" s="437" t="b">
        <v>0</v>
      </c>
      <c r="E25" s="437" t="s">
        <v>326</v>
      </c>
      <c r="F25" s="439">
        <v>13834</v>
      </c>
      <c r="G25" s="437">
        <v>0</v>
      </c>
      <c r="H25" s="439">
        <v>0</v>
      </c>
      <c r="I25" s="437">
        <v>6847.2953822161453</v>
      </c>
      <c r="J25" s="437">
        <v>14.345162160409402</v>
      </c>
    </row>
    <row r="26" spans="1:10">
      <c r="A26" s="437">
        <v>25</v>
      </c>
      <c r="B26" s="438">
        <v>100000</v>
      </c>
      <c r="C26" s="437">
        <v>1</v>
      </c>
      <c r="D26" s="437" t="b">
        <v>0</v>
      </c>
      <c r="E26" s="437" t="s">
        <v>326</v>
      </c>
      <c r="F26" s="439">
        <v>14199</v>
      </c>
      <c r="G26" s="437">
        <v>0</v>
      </c>
      <c r="H26" s="439">
        <v>0</v>
      </c>
      <c r="I26" s="437">
        <v>6517.7949345886573</v>
      </c>
      <c r="J26" s="437">
        <v>15.422862611427654</v>
      </c>
    </row>
    <row r="27" spans="1:10">
      <c r="A27" s="437">
        <v>26</v>
      </c>
      <c r="B27" s="438">
        <v>100000</v>
      </c>
      <c r="C27" s="437">
        <v>1</v>
      </c>
      <c r="D27" s="437" t="b">
        <v>0</v>
      </c>
      <c r="E27" s="437" t="s">
        <v>326</v>
      </c>
      <c r="F27" s="439">
        <v>14564</v>
      </c>
      <c r="G27" s="437">
        <v>0</v>
      </c>
      <c r="H27" s="439">
        <v>0</v>
      </c>
      <c r="I27" s="437">
        <v>6212.4977619244282</v>
      </c>
      <c r="J27" s="437">
        <v>16.535091422376524</v>
      </c>
    </row>
    <row r="28" spans="1:10">
      <c r="A28" s="437">
        <v>27</v>
      </c>
      <c r="B28" s="438">
        <v>100000</v>
      </c>
      <c r="C28" s="437">
        <v>1</v>
      </c>
      <c r="D28" s="437" t="b">
        <v>0</v>
      </c>
      <c r="E28" s="437" t="s">
        <v>326</v>
      </c>
      <c r="F28" s="439">
        <v>14930</v>
      </c>
      <c r="G28" s="437">
        <v>0</v>
      </c>
      <c r="H28" s="439">
        <v>0</v>
      </c>
      <c r="I28" s="437">
        <v>5929.8747660886465</v>
      </c>
      <c r="J28" s="437">
        <v>17.670350447980265</v>
      </c>
    </row>
    <row r="29" spans="1:10">
      <c r="A29" s="437">
        <v>28</v>
      </c>
      <c r="B29" s="438">
        <v>100000</v>
      </c>
      <c r="C29" s="437">
        <v>1</v>
      </c>
      <c r="D29" s="437" t="b">
        <v>0</v>
      </c>
      <c r="E29" s="437" t="s">
        <v>326</v>
      </c>
      <c r="F29" s="439">
        <v>15295</v>
      </c>
      <c r="G29" s="437">
        <v>0</v>
      </c>
      <c r="H29" s="439">
        <v>0</v>
      </c>
      <c r="I29" s="437">
        <v>5667.8994892697683</v>
      </c>
      <c r="J29" s="437">
        <v>18.816089101404145</v>
      </c>
    </row>
    <row r="30" spans="1:10">
      <c r="A30" s="437">
        <v>29</v>
      </c>
      <c r="B30" s="438">
        <v>100000</v>
      </c>
      <c r="C30" s="437">
        <v>1</v>
      </c>
      <c r="D30" s="437" t="b">
        <v>0</v>
      </c>
      <c r="E30" s="437" t="s">
        <v>326</v>
      </c>
      <c r="F30" s="439">
        <v>15660</v>
      </c>
      <c r="G30" s="437">
        <v>0</v>
      </c>
      <c r="H30" s="439">
        <v>0</v>
      </c>
      <c r="I30" s="437">
        <v>5425.4667874191018</v>
      </c>
      <c r="J30" s="437">
        <v>19.959326379084363</v>
      </c>
    </row>
    <row r="31" spans="1:10">
      <c r="A31" s="437">
        <v>30</v>
      </c>
      <c r="B31" s="438">
        <v>100000</v>
      </c>
      <c r="C31" s="437">
        <v>1</v>
      </c>
      <c r="D31" s="437" t="b">
        <v>0</v>
      </c>
      <c r="E31" s="437" t="s">
        <v>326</v>
      </c>
      <c r="F31" s="439">
        <v>16025</v>
      </c>
      <c r="G31" s="437">
        <v>0</v>
      </c>
      <c r="H31" s="439">
        <v>0</v>
      </c>
      <c r="I31" s="437">
        <v>5201.0529311214041</v>
      </c>
      <c r="J31" s="437">
        <v>21.087436338538208</v>
      </c>
    </row>
    <row r="32" spans="1:10">
      <c r="A32" s="437">
        <v>31</v>
      </c>
      <c r="B32" s="438">
        <v>100000</v>
      </c>
      <c r="C32" s="437">
        <v>1</v>
      </c>
      <c r="D32" s="437" t="b">
        <v>0</v>
      </c>
      <c r="E32" s="437" t="s">
        <v>326</v>
      </c>
      <c r="F32" s="439">
        <v>16391</v>
      </c>
      <c r="G32" s="437">
        <v>0</v>
      </c>
      <c r="H32" s="439">
        <v>0</v>
      </c>
      <c r="I32" s="437">
        <v>4992.9399508939268</v>
      </c>
      <c r="J32" s="437">
        <v>22.188580046401441</v>
      </c>
    </row>
    <row r="33" spans="1:12">
      <c r="A33" s="437">
        <v>32</v>
      </c>
      <c r="B33" s="438">
        <v>100000</v>
      </c>
      <c r="C33" s="437">
        <v>1</v>
      </c>
      <c r="D33" s="437" t="b">
        <v>0</v>
      </c>
      <c r="E33" s="437" t="s">
        <v>326</v>
      </c>
      <c r="F33" s="439">
        <v>16756</v>
      </c>
      <c r="G33" s="437">
        <v>0</v>
      </c>
      <c r="H33" s="439">
        <v>0</v>
      </c>
      <c r="I33" s="437">
        <v>4801.3583694961471</v>
      </c>
      <c r="J33" s="437">
        <v>23.247910471228938</v>
      </c>
    </row>
    <row r="34" spans="1:12">
      <c r="A34" s="437">
        <v>33</v>
      </c>
      <c r="B34" s="438">
        <v>100000</v>
      </c>
      <c r="C34" s="437">
        <v>1</v>
      </c>
      <c r="D34" s="437" t="b">
        <v>0</v>
      </c>
      <c r="E34" s="437" t="s">
        <v>326</v>
      </c>
      <c r="F34" s="439">
        <v>17121</v>
      </c>
      <c r="G34" s="437">
        <v>0</v>
      </c>
      <c r="H34" s="439">
        <v>0</v>
      </c>
      <c r="I34" s="437">
        <v>4626.8287343260463</v>
      </c>
      <c r="J34" s="437">
        <v>24.241293331900032</v>
      </c>
    </row>
    <row r="35" spans="1:12">
      <c r="A35" s="437">
        <v>34</v>
      </c>
      <c r="B35" s="438">
        <v>100000</v>
      </c>
      <c r="C35" s="437">
        <v>1</v>
      </c>
      <c r="D35" s="437" t="b">
        <v>0</v>
      </c>
      <c r="E35" s="437" t="s">
        <v>326</v>
      </c>
      <c r="F35" s="439">
        <v>17486</v>
      </c>
      <c r="G35" s="437">
        <v>0</v>
      </c>
      <c r="H35" s="439">
        <v>0</v>
      </c>
      <c r="I35" s="437">
        <v>4468.2488971817884</v>
      </c>
      <c r="J35" s="437">
        <v>25.161467932235968</v>
      </c>
    </row>
    <row r="36" spans="1:12">
      <c r="A36" s="437">
        <v>35</v>
      </c>
      <c r="B36" s="438">
        <v>100000</v>
      </c>
      <c r="C36" s="437">
        <v>1</v>
      </c>
      <c r="D36" s="437" t="b">
        <v>0</v>
      </c>
      <c r="E36" s="437" t="s">
        <v>326</v>
      </c>
      <c r="F36" s="439">
        <v>17852</v>
      </c>
      <c r="G36" s="437">
        <v>0</v>
      </c>
      <c r="H36" s="439">
        <v>0</v>
      </c>
      <c r="I36" s="437">
        <v>4323.8446667267381</v>
      </c>
      <c r="J36" s="437">
        <v>26.005999404179533</v>
      </c>
    </row>
    <row r="37" spans="1:12">
      <c r="A37" s="437">
        <v>36</v>
      </c>
      <c r="B37" s="438">
        <v>100000</v>
      </c>
      <c r="C37" s="437">
        <v>1</v>
      </c>
      <c r="D37" s="437" t="b">
        <v>0</v>
      </c>
      <c r="E37" s="437" t="s">
        <v>326</v>
      </c>
      <c r="F37" s="439">
        <v>18217</v>
      </c>
      <c r="G37" s="437">
        <v>0</v>
      </c>
      <c r="H37" s="439">
        <v>0</v>
      </c>
      <c r="I37" s="437">
        <v>4191.7338907724834</v>
      </c>
      <c r="J37" s="437">
        <v>26.774422814522307</v>
      </c>
    </row>
    <row r="38" spans="1:12">
      <c r="A38" s="437">
        <v>37</v>
      </c>
      <c r="B38" s="438">
        <v>100000</v>
      </c>
      <c r="C38" s="437">
        <v>1</v>
      </c>
      <c r="D38" s="437" t="b">
        <v>0</v>
      </c>
      <c r="E38" s="437" t="s">
        <v>326</v>
      </c>
      <c r="F38" s="439">
        <v>18582</v>
      </c>
      <c r="G38" s="437">
        <v>0</v>
      </c>
      <c r="H38" s="439">
        <v>0</v>
      </c>
      <c r="I38" s="437">
        <v>4071.2414568432087</v>
      </c>
      <c r="J38" s="437">
        <v>27.468236003095303</v>
      </c>
    </row>
    <row r="39" spans="1:12">
      <c r="A39" s="437">
        <v>38</v>
      </c>
      <c r="B39" s="438">
        <v>100000</v>
      </c>
      <c r="C39" s="437">
        <v>1</v>
      </c>
      <c r="D39" s="437" t="b">
        <v>0</v>
      </c>
      <c r="E39" s="437" t="s">
        <v>326</v>
      </c>
      <c r="F39" s="439">
        <v>18947</v>
      </c>
      <c r="G39" s="437">
        <v>0</v>
      </c>
      <c r="H39" s="439">
        <v>0</v>
      </c>
      <c r="I39" s="437">
        <v>3961.1954071747841</v>
      </c>
      <c r="J39" s="437">
        <v>28.090168292277941</v>
      </c>
    </row>
    <row r="40" spans="1:12">
      <c r="A40" s="437">
        <v>39</v>
      </c>
      <c r="B40" s="438">
        <v>100000</v>
      </c>
      <c r="C40" s="437">
        <v>1</v>
      </c>
      <c r="D40" s="437" t="b">
        <v>0</v>
      </c>
      <c r="E40" s="437" t="s">
        <v>326</v>
      </c>
      <c r="F40" s="439">
        <v>19313</v>
      </c>
      <c r="G40" s="437">
        <v>0</v>
      </c>
      <c r="H40" s="439">
        <v>0</v>
      </c>
      <c r="I40" s="437">
        <v>3859.8867715813967</v>
      </c>
      <c r="J40" s="437">
        <v>28.643825680830012</v>
      </c>
    </row>
    <row r="41" spans="1:12">
      <c r="A41" s="437">
        <v>40</v>
      </c>
      <c r="B41" s="438">
        <v>100000</v>
      </c>
      <c r="C41" s="437">
        <v>1</v>
      </c>
      <c r="D41" s="437" t="b">
        <v>0</v>
      </c>
      <c r="E41" s="437" t="s">
        <v>326</v>
      </c>
      <c r="F41" s="439">
        <v>19678</v>
      </c>
      <c r="G41" s="437">
        <v>0</v>
      </c>
      <c r="H41" s="439">
        <v>0</v>
      </c>
      <c r="I41" s="437">
        <v>3766.7478828383914</v>
      </c>
      <c r="J41" s="437">
        <v>29.133511503682737</v>
      </c>
    </row>
    <row r="42" spans="1:12">
      <c r="A42" s="437">
        <v>41</v>
      </c>
      <c r="B42" s="438">
        <v>100000</v>
      </c>
      <c r="C42" s="437">
        <v>1</v>
      </c>
      <c r="D42" s="437" t="b">
        <v>0</v>
      </c>
      <c r="E42" s="437" t="s">
        <v>326</v>
      </c>
      <c r="F42" s="439">
        <v>20043</v>
      </c>
      <c r="G42" s="437">
        <v>0</v>
      </c>
      <c r="H42" s="439">
        <v>0</v>
      </c>
      <c r="I42" s="437">
        <v>3680.9837637450964</v>
      </c>
      <c r="J42" s="437">
        <v>29.563926295433404</v>
      </c>
    </row>
    <row r="43" spans="1:12">
      <c r="A43" s="437">
        <v>42</v>
      </c>
      <c r="B43" s="438">
        <v>100000</v>
      </c>
      <c r="C43" s="437">
        <v>1</v>
      </c>
      <c r="D43" s="437" t="b">
        <v>0</v>
      </c>
      <c r="E43" s="437" t="s">
        <v>326</v>
      </c>
      <c r="F43" s="439">
        <v>20408</v>
      </c>
      <c r="G43" s="437">
        <v>0</v>
      </c>
      <c r="H43" s="439">
        <v>0</v>
      </c>
      <c r="I43" s="437">
        <v>3601.5705977624302</v>
      </c>
      <c r="J43" s="437">
        <v>29.93992983326465</v>
      </c>
    </row>
    <row r="44" spans="1:12">
      <c r="A44" s="437">
        <v>43</v>
      </c>
      <c r="B44" s="438">
        <v>100000</v>
      </c>
      <c r="C44" s="437">
        <v>1</v>
      </c>
      <c r="D44" s="437" t="b">
        <v>1</v>
      </c>
      <c r="E44" s="437" t="s">
        <v>481</v>
      </c>
      <c r="F44" s="439">
        <v>13103</v>
      </c>
      <c r="G44" s="437" t="s">
        <v>326</v>
      </c>
      <c r="H44" s="439">
        <v>13103</v>
      </c>
      <c r="I44" s="437">
        <v>6240.3343845188901</v>
      </c>
      <c r="J44" s="437">
        <v>14.903746754831065</v>
      </c>
      <c r="K44" s="437">
        <f>I44*Input!AnnuityPP11/100000</f>
        <v>0</v>
      </c>
      <c r="L44" s="437">
        <f>100000*Input!AnnuityPmt11/'Annuity Rates'!I44</f>
        <v>0</v>
      </c>
    </row>
    <row r="45" spans="1:12">
      <c r="A45" s="437">
        <v>44</v>
      </c>
      <c r="B45" s="438">
        <v>100000</v>
      </c>
      <c r="C45" s="437">
        <v>1</v>
      </c>
      <c r="D45" s="437" t="b">
        <v>1</v>
      </c>
      <c r="E45" s="437" t="s">
        <v>481</v>
      </c>
      <c r="F45" s="439">
        <v>13469</v>
      </c>
      <c r="G45" s="437" t="s">
        <v>326</v>
      </c>
      <c r="H45" s="439">
        <v>13469</v>
      </c>
      <c r="I45" s="437">
        <v>5944.1066896198508</v>
      </c>
      <c r="J45" s="437">
        <v>16.212829295544761</v>
      </c>
      <c r="K45" s="437">
        <f>I45*Input!AnnuityPP11/100000</f>
        <v>0</v>
      </c>
      <c r="L45" s="437">
        <f>100000*Input!AnnuityPmt11/'Annuity Rates'!I45</f>
        <v>0</v>
      </c>
    </row>
    <row r="46" spans="1:12">
      <c r="A46" s="437">
        <v>45</v>
      </c>
      <c r="B46" s="438">
        <v>100000</v>
      </c>
      <c r="C46" s="437">
        <v>1</v>
      </c>
      <c r="D46" s="437" t="b">
        <v>1</v>
      </c>
      <c r="E46" s="437" t="s">
        <v>481</v>
      </c>
      <c r="F46" s="439">
        <v>13834</v>
      </c>
      <c r="G46" s="437" t="s">
        <v>326</v>
      </c>
      <c r="H46" s="439">
        <v>13834</v>
      </c>
      <c r="I46" s="437">
        <v>5670.1458988925688</v>
      </c>
      <c r="J46" s="437">
        <v>17.574197560850145</v>
      </c>
      <c r="K46" s="437">
        <f>I46*Input!AnnuityPP11/100000</f>
        <v>0</v>
      </c>
      <c r="L46" s="437">
        <f>100000*Input!AnnuityPmt11/'Annuity Rates'!I46</f>
        <v>0</v>
      </c>
    </row>
    <row r="47" spans="1:12">
      <c r="A47" s="437">
        <v>46</v>
      </c>
      <c r="B47" s="438">
        <v>100000</v>
      </c>
      <c r="C47" s="437">
        <v>1</v>
      </c>
      <c r="D47" s="437" t="b">
        <v>1</v>
      </c>
      <c r="E47" s="437" t="s">
        <v>481</v>
      </c>
      <c r="F47" s="439">
        <v>14199</v>
      </c>
      <c r="G47" s="437" t="s">
        <v>326</v>
      </c>
      <c r="H47" s="439">
        <v>14199</v>
      </c>
      <c r="I47" s="437">
        <v>5416.6249048330701</v>
      </c>
      <c r="J47" s="437">
        <v>18.968589770908931</v>
      </c>
      <c r="K47" s="437">
        <f>I47*Input!AnnuityPP11/100000</f>
        <v>0</v>
      </c>
      <c r="L47" s="437">
        <f>100000*Input!AnnuityPmt11/'Annuity Rates'!I47</f>
        <v>0</v>
      </c>
    </row>
    <row r="48" spans="1:12">
      <c r="A48" s="437">
        <v>47</v>
      </c>
      <c r="B48" s="438">
        <v>100000</v>
      </c>
      <c r="C48" s="437">
        <v>1</v>
      </c>
      <c r="D48" s="437" t="b">
        <v>1</v>
      </c>
      <c r="E48" s="437" t="s">
        <v>481</v>
      </c>
      <c r="F48" s="439">
        <v>14564</v>
      </c>
      <c r="G48" s="437" t="s">
        <v>326</v>
      </c>
      <c r="H48" s="439">
        <v>14564</v>
      </c>
      <c r="I48" s="437">
        <v>5182.5553238310376</v>
      </c>
      <c r="J48" s="437">
        <v>20.373747528956198</v>
      </c>
      <c r="K48" s="437">
        <f>I48*Input!AnnuityPP11/100000</f>
        <v>0</v>
      </c>
      <c r="L48" s="437">
        <f>100000*Input!AnnuityPmt11/'Annuity Rates'!I48</f>
        <v>0</v>
      </c>
    </row>
    <row r="49" spans="1:12">
      <c r="A49" s="437">
        <v>48</v>
      </c>
      <c r="B49" s="438">
        <v>100000</v>
      </c>
      <c r="C49" s="437">
        <v>1</v>
      </c>
      <c r="D49" s="437" t="b">
        <v>1</v>
      </c>
      <c r="E49" s="437" t="s">
        <v>481</v>
      </c>
      <c r="F49" s="439">
        <v>14930</v>
      </c>
      <c r="G49" s="437" t="s">
        <v>326</v>
      </c>
      <c r="H49" s="439">
        <v>14930</v>
      </c>
      <c r="I49" s="437">
        <v>4966.5245025044096</v>
      </c>
      <c r="J49" s="437">
        <v>21.765532962554975</v>
      </c>
      <c r="K49" s="437">
        <f>I49*Input!AnnuityPP11/100000</f>
        <v>0</v>
      </c>
      <c r="L49" s="437">
        <f>100000*Input!AnnuityPmt11/'Annuity Rates'!I49</f>
        <v>0</v>
      </c>
    </row>
    <row r="50" spans="1:12">
      <c r="A50" s="437">
        <v>49</v>
      </c>
      <c r="B50" s="438">
        <v>100000</v>
      </c>
      <c r="C50" s="437">
        <v>1</v>
      </c>
      <c r="D50" s="437" t="b">
        <v>1</v>
      </c>
      <c r="E50" s="437" t="s">
        <v>481</v>
      </c>
      <c r="F50" s="439">
        <v>15295</v>
      </c>
      <c r="G50" s="437" t="s">
        <v>326</v>
      </c>
      <c r="H50" s="439">
        <v>15295</v>
      </c>
      <c r="I50" s="437">
        <v>4766.5230489951045</v>
      </c>
      <c r="J50" s="437">
        <v>23.119406357175251</v>
      </c>
      <c r="K50" s="437">
        <f>I50*Input!AnnuityPP11/100000</f>
        <v>0</v>
      </c>
      <c r="L50" s="437">
        <f>100000*Input!AnnuityPmt11/'Annuity Rates'!I50</f>
        <v>0</v>
      </c>
    </row>
    <row r="51" spans="1:12">
      <c r="A51" s="437">
        <v>50</v>
      </c>
      <c r="B51" s="438">
        <v>100000</v>
      </c>
      <c r="C51" s="437">
        <v>1</v>
      </c>
      <c r="D51" s="437" t="b">
        <v>1</v>
      </c>
      <c r="E51" s="437" t="s">
        <v>481</v>
      </c>
      <c r="F51" s="439">
        <v>15660</v>
      </c>
      <c r="G51" s="437" t="s">
        <v>326</v>
      </c>
      <c r="H51" s="439">
        <v>15660</v>
      </c>
      <c r="I51" s="437">
        <v>4583.5222926097631</v>
      </c>
      <c r="J51" s="437">
        <v>24.399424432515808</v>
      </c>
      <c r="K51" s="437">
        <f>I51*Input!AnnuityPP11/100000</f>
        <v>0</v>
      </c>
      <c r="L51" s="437">
        <f>100000*Input!AnnuityPmt11/'Annuity Rates'!I51</f>
        <v>0</v>
      </c>
    </row>
    <row r="52" spans="1:12">
      <c r="A52" s="437">
        <v>51</v>
      </c>
      <c r="B52" s="438">
        <v>100000</v>
      </c>
      <c r="C52" s="437">
        <v>1</v>
      </c>
      <c r="D52" s="437" t="b">
        <v>1</v>
      </c>
      <c r="E52" s="437" t="s">
        <v>481</v>
      </c>
      <c r="F52" s="439">
        <v>16025</v>
      </c>
      <c r="G52" s="437" t="s">
        <v>326</v>
      </c>
      <c r="H52" s="439">
        <v>16025</v>
      </c>
      <c r="I52" s="437">
        <v>4416.1209302847528</v>
      </c>
      <c r="J52" s="437">
        <v>25.586522651624286</v>
      </c>
      <c r="K52" s="437">
        <f>I52*Input!AnnuityPP11/100000</f>
        <v>0</v>
      </c>
      <c r="L52" s="437">
        <f>100000*Input!AnnuityPmt11/'Annuity Rates'!I52</f>
        <v>0</v>
      </c>
    </row>
    <row r="53" spans="1:12">
      <c r="A53" s="437">
        <v>52</v>
      </c>
      <c r="B53" s="438">
        <v>100000</v>
      </c>
      <c r="C53" s="437">
        <v>1</v>
      </c>
      <c r="D53" s="437" t="b">
        <v>1</v>
      </c>
      <c r="E53" s="437" t="s">
        <v>481</v>
      </c>
      <c r="F53" s="439">
        <v>16391</v>
      </c>
      <c r="G53" s="437" t="s">
        <v>326</v>
      </c>
      <c r="H53" s="439">
        <v>16391</v>
      </c>
      <c r="I53" s="437">
        <v>4262.3408604202214</v>
      </c>
      <c r="J53" s="437">
        <v>26.66883661550651</v>
      </c>
      <c r="K53" s="437">
        <f>I53*Input!AnnuityPP11/100000</f>
        <v>0</v>
      </c>
      <c r="L53" s="437">
        <f>100000*Input!AnnuityPmt11/'Annuity Rates'!I53</f>
        <v>0</v>
      </c>
    </row>
    <row r="54" spans="1:12">
      <c r="A54" s="437">
        <v>53</v>
      </c>
      <c r="B54" s="438">
        <v>100000</v>
      </c>
      <c r="C54" s="437">
        <v>1</v>
      </c>
      <c r="D54" s="437" t="b">
        <v>1</v>
      </c>
      <c r="E54" s="437" t="s">
        <v>481</v>
      </c>
      <c r="F54" s="439">
        <v>16756</v>
      </c>
      <c r="G54" s="437" t="s">
        <v>326</v>
      </c>
      <c r="H54" s="439">
        <v>16756</v>
      </c>
      <c r="I54" s="437">
        <v>4122.2299340315349</v>
      </c>
      <c r="J54" s="437">
        <v>27.637764985867381</v>
      </c>
      <c r="K54" s="437">
        <f>I54*Input!AnnuityPP11/100000</f>
        <v>0</v>
      </c>
      <c r="L54" s="437">
        <f>100000*Input!AnnuityPmt11/'Annuity Rates'!I54</f>
        <v>0</v>
      </c>
    </row>
    <row r="55" spans="1:12">
      <c r="A55" s="437">
        <v>54</v>
      </c>
      <c r="B55" s="438">
        <v>100000</v>
      </c>
      <c r="C55" s="437">
        <v>1</v>
      </c>
      <c r="D55" s="437" t="b">
        <v>1</v>
      </c>
      <c r="E55" s="437" t="s">
        <v>481</v>
      </c>
      <c r="F55" s="439">
        <v>17121</v>
      </c>
      <c r="G55" s="437" t="s">
        <v>326</v>
      </c>
      <c r="H55" s="439">
        <v>17121</v>
      </c>
      <c r="I55" s="437">
        <v>3994.5722347235396</v>
      </c>
      <c r="J55" s="437">
        <v>28.484965937799817</v>
      </c>
      <c r="K55" s="437">
        <f>I55*Input!AnnuityPP11/100000</f>
        <v>0</v>
      </c>
      <c r="L55" s="437">
        <f>100000*Input!AnnuityPmt11/'Annuity Rates'!I55</f>
        <v>0</v>
      </c>
    </row>
    <row r="56" spans="1:12">
      <c r="A56" s="437">
        <v>55</v>
      </c>
      <c r="B56" s="438">
        <v>100000</v>
      </c>
      <c r="C56" s="437">
        <v>1</v>
      </c>
      <c r="D56" s="437" t="b">
        <v>1</v>
      </c>
      <c r="E56" s="437" t="s">
        <v>481</v>
      </c>
      <c r="F56" s="439">
        <v>17486</v>
      </c>
      <c r="G56" s="437" t="s">
        <v>326</v>
      </c>
      <c r="H56" s="439">
        <v>17486</v>
      </c>
      <c r="I56" s="437">
        <v>3878.5426995516423</v>
      </c>
      <c r="J56" s="437">
        <v>29.214465763663203</v>
      </c>
      <c r="K56" s="437">
        <f>I56*Input!AnnuityPP11/100000</f>
        <v>0</v>
      </c>
      <c r="L56" s="437">
        <f>100000*Input!AnnuityPmt11/'Annuity Rates'!I56</f>
        <v>0</v>
      </c>
    </row>
    <row r="57" spans="1:12">
      <c r="A57" s="437">
        <v>56</v>
      </c>
      <c r="B57" s="438">
        <v>100000</v>
      </c>
      <c r="C57" s="437">
        <v>1</v>
      </c>
      <c r="D57" s="437" t="b">
        <v>1</v>
      </c>
      <c r="E57" s="437" t="s">
        <v>481</v>
      </c>
      <c r="F57" s="439">
        <v>17852</v>
      </c>
      <c r="G57" s="437" t="s">
        <v>326</v>
      </c>
      <c r="H57" s="439">
        <v>17852</v>
      </c>
      <c r="I57" s="437">
        <v>3772.8403811620492</v>
      </c>
      <c r="J57" s="437">
        <v>29.83484147678012</v>
      </c>
      <c r="K57" s="437">
        <f>I57*Input!AnnuityPP11/100000</f>
        <v>0</v>
      </c>
      <c r="L57" s="437">
        <f>100000*Input!AnnuityPmt11/'Annuity Rates'!I57</f>
        <v>0</v>
      </c>
    </row>
    <row r="58" spans="1:12">
      <c r="A58" s="437">
        <v>57</v>
      </c>
      <c r="B58" s="438">
        <v>100000</v>
      </c>
      <c r="C58" s="437">
        <v>1</v>
      </c>
      <c r="D58" s="437" t="b">
        <v>1</v>
      </c>
      <c r="E58" s="437" t="s">
        <v>481</v>
      </c>
      <c r="F58" s="439">
        <v>18217</v>
      </c>
      <c r="G58" s="437" t="s">
        <v>326</v>
      </c>
      <c r="H58" s="439">
        <v>18217</v>
      </c>
      <c r="I58" s="437">
        <v>3675.8920278312594</v>
      </c>
      <c r="J58" s="437">
        <v>30.356517642865743</v>
      </c>
      <c r="K58" s="437">
        <f>I58*Input!AnnuityPP11/100000</f>
        <v>0</v>
      </c>
      <c r="L58" s="437">
        <f>100000*Input!AnnuityPmt11/'Annuity Rates'!I58</f>
        <v>0</v>
      </c>
    </row>
    <row r="59" spans="1:12">
      <c r="A59" s="437">
        <v>58</v>
      </c>
      <c r="B59" s="438">
        <v>100000</v>
      </c>
      <c r="C59" s="437">
        <v>1</v>
      </c>
      <c r="D59" s="437" t="b">
        <v>1</v>
      </c>
      <c r="E59" s="437" t="s">
        <v>481</v>
      </c>
      <c r="F59" s="439">
        <v>18582</v>
      </c>
      <c r="G59" s="437" t="s">
        <v>326</v>
      </c>
      <c r="H59" s="439">
        <v>18582</v>
      </c>
      <c r="I59" s="437">
        <v>3587.5875913817822</v>
      </c>
      <c r="J59" s="437">
        <v>30.791116513134305</v>
      </c>
      <c r="K59" s="437">
        <f>I59*Input!AnnuityPP11/100000</f>
        <v>0</v>
      </c>
      <c r="L59" s="437">
        <f>100000*Input!AnnuityPmt11/'Annuity Rates'!I59</f>
        <v>0</v>
      </c>
    </row>
    <row r="60" spans="1:12">
      <c r="A60" s="437">
        <v>59</v>
      </c>
      <c r="B60" s="438">
        <v>100000</v>
      </c>
      <c r="C60" s="437">
        <v>1</v>
      </c>
      <c r="D60" s="437" t="b">
        <v>1</v>
      </c>
      <c r="E60" s="437" t="s">
        <v>481</v>
      </c>
      <c r="F60" s="439">
        <v>18947</v>
      </c>
      <c r="G60" s="437" t="s">
        <v>326</v>
      </c>
      <c r="H60" s="439">
        <v>18947</v>
      </c>
      <c r="I60" s="437">
        <v>3507.0697422774756</v>
      </c>
      <c r="J60" s="437">
        <v>31.150203181546249</v>
      </c>
      <c r="K60" s="437">
        <f>I60*Input!AnnuityPP11/100000</f>
        <v>0</v>
      </c>
      <c r="L60" s="437">
        <f>100000*Input!AnnuityPmt11/'Annuity Rates'!I60</f>
        <v>0</v>
      </c>
    </row>
    <row r="61" spans="1:12">
      <c r="A61" s="437">
        <v>60</v>
      </c>
      <c r="B61" s="438">
        <v>100000</v>
      </c>
      <c r="C61" s="437">
        <v>1</v>
      </c>
      <c r="D61" s="437" t="b">
        <v>1</v>
      </c>
      <c r="E61" s="437" t="s">
        <v>481</v>
      </c>
      <c r="F61" s="439">
        <v>19313</v>
      </c>
      <c r="G61" s="437" t="s">
        <v>326</v>
      </c>
      <c r="H61" s="439">
        <v>19313</v>
      </c>
      <c r="I61" s="437">
        <v>3431.7679806699466</v>
      </c>
      <c r="J61" s="437">
        <v>31.447589995759536</v>
      </c>
      <c r="K61" s="437">
        <f>I61*Input!AnnuityPP11/100000</f>
        <v>0</v>
      </c>
      <c r="L61" s="437">
        <f>100000*Input!AnnuityPmt11/'Annuity Rates'!I61</f>
        <v>0</v>
      </c>
    </row>
    <row r="62" spans="1:12">
      <c r="A62" s="437">
        <v>61</v>
      </c>
      <c r="B62" s="438">
        <v>100000</v>
      </c>
      <c r="C62" s="437">
        <v>1</v>
      </c>
      <c r="D62" s="437" t="b">
        <v>1</v>
      </c>
      <c r="E62" s="437" t="s">
        <v>481</v>
      </c>
      <c r="F62" s="439">
        <v>19678</v>
      </c>
      <c r="G62" s="437" t="s">
        <v>326</v>
      </c>
      <c r="H62" s="439">
        <v>19678</v>
      </c>
      <c r="I62" s="437">
        <v>3361.4839958293346</v>
      </c>
      <c r="J62" s="437">
        <v>31.692314592931876</v>
      </c>
      <c r="K62" s="437">
        <f>I62*Input!AnnuityPP11/100000</f>
        <v>0</v>
      </c>
      <c r="L62" s="437">
        <f>100000*Input!AnnuityPmt11/'Annuity Rates'!I62</f>
        <v>0</v>
      </c>
    </row>
    <row r="63" spans="1:12">
      <c r="A63" s="437">
        <v>62</v>
      </c>
      <c r="B63" s="438">
        <v>100000</v>
      </c>
      <c r="C63" s="437">
        <v>1</v>
      </c>
      <c r="D63" s="437" t="b">
        <v>1</v>
      </c>
      <c r="E63" s="437" t="s">
        <v>481</v>
      </c>
      <c r="F63" s="439">
        <v>20043</v>
      </c>
      <c r="G63" s="437" t="s">
        <v>326</v>
      </c>
      <c r="H63" s="439">
        <v>20043</v>
      </c>
      <c r="I63" s="437">
        <v>3295.7921554881482</v>
      </c>
      <c r="J63" s="437">
        <v>31.892226413357371</v>
      </c>
      <c r="K63" s="437">
        <f>I63*Input!AnnuityPP11/100000</f>
        <v>0</v>
      </c>
      <c r="L63" s="437">
        <f>100000*Input!AnnuityPmt11/'Annuity Rates'!I63</f>
        <v>0</v>
      </c>
    </row>
    <row r="64" spans="1:12">
      <c r="A64" s="437">
        <v>63</v>
      </c>
      <c r="B64" s="438">
        <v>100000</v>
      </c>
      <c r="C64" s="437">
        <v>1</v>
      </c>
      <c r="D64" s="437" t="b">
        <v>1</v>
      </c>
      <c r="E64" s="437" t="s">
        <v>481</v>
      </c>
      <c r="F64" s="439">
        <v>20408</v>
      </c>
      <c r="G64" s="437" t="s">
        <v>326</v>
      </c>
      <c r="H64" s="439">
        <v>20408</v>
      </c>
      <c r="I64" s="437">
        <v>3233.8893138719295</v>
      </c>
      <c r="J64" s="437">
        <v>32.054460336324972</v>
      </c>
      <c r="K64" s="437">
        <f>I64*Input!AnnuityPP11/100000</f>
        <v>0</v>
      </c>
      <c r="L64" s="437">
        <f>100000*Input!AnnuityPmt11/'Annuity Rates'!I64</f>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C00000"/>
  </sheetPr>
  <dimension ref="B3:I10"/>
  <sheetViews>
    <sheetView workbookViewId="0">
      <selection activeCell="C42" sqref="C42"/>
    </sheetView>
  </sheetViews>
  <sheetFormatPr defaultRowHeight="15"/>
  <sheetData>
    <row r="3" spans="2:9" ht="15.75">
      <c r="B3" s="272" t="s">
        <v>501</v>
      </c>
      <c r="I3" t="s">
        <v>505</v>
      </c>
    </row>
    <row r="5" spans="2:9">
      <c r="B5" t="s">
        <v>502</v>
      </c>
      <c r="I5" s="449" t="s">
        <v>506</v>
      </c>
    </row>
    <row r="6" spans="2:9">
      <c r="B6" t="s">
        <v>503</v>
      </c>
    </row>
    <row r="7" spans="2:9">
      <c r="B7" t="s">
        <v>504</v>
      </c>
    </row>
    <row r="8" spans="2:9">
      <c r="B8" t="s">
        <v>508</v>
      </c>
    </row>
    <row r="10" spans="2:9">
      <c r="B10" t="s">
        <v>509</v>
      </c>
      <c r="I10" s="399" t="s">
        <v>507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872</vt:i4>
      </vt:variant>
    </vt:vector>
  </HeadingPairs>
  <TitlesOfParts>
    <vt:vector size="887" baseType="lpstr">
      <vt:lpstr>Input</vt:lpstr>
      <vt:lpstr>Client Results</vt:lpstr>
      <vt:lpstr>Report</vt:lpstr>
      <vt:lpstr>TheOutput</vt:lpstr>
      <vt:lpstr>Funnel of doubt</vt:lpstr>
      <vt:lpstr>Funnel of doubt - SMSF</vt:lpstr>
      <vt:lpstr>SMSFMinPmt</vt:lpstr>
      <vt:lpstr>SMSFMinCoverage</vt:lpstr>
      <vt:lpstr>MortalityTest</vt:lpstr>
      <vt:lpstr>LifetimeSpendingMetric</vt:lpstr>
      <vt:lpstr>Deterministic Output</vt:lpstr>
      <vt:lpstr>Test Sheet</vt:lpstr>
      <vt:lpstr>GoalSeek</vt:lpstr>
      <vt:lpstr>Annuity Rates</vt:lpstr>
      <vt:lpstr>VersionControl</vt:lpstr>
      <vt:lpstr>Report!AddInc1</vt:lpstr>
      <vt:lpstr>Report!AddInc2</vt:lpstr>
      <vt:lpstr>Report!AddIncYears1</vt:lpstr>
      <vt:lpstr>Report!AddIncYears2</vt:lpstr>
      <vt:lpstr>'Funnel of doubt - SMSF'!Age</vt:lpstr>
      <vt:lpstr>Age</vt:lpstr>
      <vt:lpstr>AnnualSpend</vt:lpstr>
      <vt:lpstr>Annuity</vt:lpstr>
      <vt:lpstr>Input!AnnuityAdviserFeeDollar11</vt:lpstr>
      <vt:lpstr>Input!AnnuityAdviserFeeDollar12</vt:lpstr>
      <vt:lpstr>Input!AnnuityAdviserFeeDollar21</vt:lpstr>
      <vt:lpstr>Input!AnnuityAdviserFeeDollar22</vt:lpstr>
      <vt:lpstr>Input!AnnuityAdviserFeePercent11</vt:lpstr>
      <vt:lpstr>Input!AnnuityAdviserFeePercent12</vt:lpstr>
      <vt:lpstr>Input!AnnuityAdviserFeePercent21</vt:lpstr>
      <vt:lpstr>Input!AnnuityAdviserFeePercent22</vt:lpstr>
      <vt:lpstr>AnnuityAssetTest11</vt:lpstr>
      <vt:lpstr>AnnuityAssetTest12</vt:lpstr>
      <vt:lpstr>AnnuityAssetTest13</vt:lpstr>
      <vt:lpstr>AnnuityAssetTest14</vt:lpstr>
      <vt:lpstr>AnnuityAssetTest21</vt:lpstr>
      <vt:lpstr>AnnuityAssetTest22</vt:lpstr>
      <vt:lpstr>AnnuityAssetTest23</vt:lpstr>
      <vt:lpstr>AnnuityAssetTest24</vt:lpstr>
      <vt:lpstr>AnnuityBal</vt:lpstr>
      <vt:lpstr>AnnuityBondYield</vt:lpstr>
      <vt:lpstr>AnnuityCashflow</vt:lpstr>
      <vt:lpstr>AnnuityCV11</vt:lpstr>
      <vt:lpstr>AnnuityCV12</vt:lpstr>
      <vt:lpstr>AnnuityCV13</vt:lpstr>
      <vt:lpstr>AnnuityCV14</vt:lpstr>
      <vt:lpstr>AnnuityCV21</vt:lpstr>
      <vt:lpstr>AnnuityCV22</vt:lpstr>
      <vt:lpstr>AnnuityCV23</vt:lpstr>
      <vt:lpstr>AnnuityCV24</vt:lpstr>
      <vt:lpstr>AnnuityDA11</vt:lpstr>
      <vt:lpstr>AnnuityDA12</vt:lpstr>
      <vt:lpstr>AnnuityDA13</vt:lpstr>
      <vt:lpstr>AnnuityDA14</vt:lpstr>
      <vt:lpstr>AnnuityDA21</vt:lpstr>
      <vt:lpstr>AnnuityDA22</vt:lpstr>
      <vt:lpstr>AnnuityDA23</vt:lpstr>
      <vt:lpstr>AnnuityDA24</vt:lpstr>
      <vt:lpstr>AnnuityDeathCV1</vt:lpstr>
      <vt:lpstr>AnnuityDeathCV2</vt:lpstr>
      <vt:lpstr>AnnuityDiscRate11</vt:lpstr>
      <vt:lpstr>AnnuityDiscRate12</vt:lpstr>
      <vt:lpstr>AnnuityDiscRate13</vt:lpstr>
      <vt:lpstr>AnnuityDiscRate14</vt:lpstr>
      <vt:lpstr>AnnuityDiscRate21</vt:lpstr>
      <vt:lpstr>AnnuityDiscRate22</vt:lpstr>
      <vt:lpstr>AnnuityDiscRate23</vt:lpstr>
      <vt:lpstr>AnnuityDiscRate24</vt:lpstr>
      <vt:lpstr>AnnuityFee11</vt:lpstr>
      <vt:lpstr>AnnuityFee12</vt:lpstr>
      <vt:lpstr>AnnuityFee13</vt:lpstr>
      <vt:lpstr>AnnuityFee14</vt:lpstr>
      <vt:lpstr>AnnuityFee21</vt:lpstr>
      <vt:lpstr>AnnuityFee22</vt:lpstr>
      <vt:lpstr>AnnuityFee23</vt:lpstr>
      <vt:lpstr>AnnuityFee24</vt:lpstr>
      <vt:lpstr>Input!AnnuityIndexation11</vt:lpstr>
      <vt:lpstr>AnnuityIndexation11</vt:lpstr>
      <vt:lpstr>Input!AnnuityIndexation12</vt:lpstr>
      <vt:lpstr>AnnuityIndexation12</vt:lpstr>
      <vt:lpstr>AnnuityIndexation13</vt:lpstr>
      <vt:lpstr>AnnuityIndexation14</vt:lpstr>
      <vt:lpstr>Input!AnnuityIndexation21</vt:lpstr>
      <vt:lpstr>AnnuityIndexation21</vt:lpstr>
      <vt:lpstr>Input!AnnuityIndexation22</vt:lpstr>
      <vt:lpstr>AnnuityIndexation22</vt:lpstr>
      <vt:lpstr>AnnuityIndexation23</vt:lpstr>
      <vt:lpstr>AnnuityIndexation24</vt:lpstr>
      <vt:lpstr>Input!AnnuityIndexationPercentage11</vt:lpstr>
      <vt:lpstr>Input!AnnuityIndexationPercentage12</vt:lpstr>
      <vt:lpstr>Input!AnnuityIndexationPercentage21</vt:lpstr>
      <vt:lpstr>Input!AnnuityIndexationPercentage22</vt:lpstr>
      <vt:lpstr>AnnuityIndexationType11</vt:lpstr>
      <vt:lpstr>AnnuityIndexationType12</vt:lpstr>
      <vt:lpstr>AnnuityIndexationType13</vt:lpstr>
      <vt:lpstr>AnnuityIndexationType14</vt:lpstr>
      <vt:lpstr>AnnuityIndexationType21</vt:lpstr>
      <vt:lpstr>AnnuityIndexationType22</vt:lpstr>
      <vt:lpstr>AnnuityIndexationType23</vt:lpstr>
      <vt:lpstr>AnnuityIndexationType24</vt:lpstr>
      <vt:lpstr>AnnuityIndexedDiscRate11</vt:lpstr>
      <vt:lpstr>AnnuityIndexedDiscRate12</vt:lpstr>
      <vt:lpstr>AnnuityIndexedDiscRate13</vt:lpstr>
      <vt:lpstr>AnnuityIndexedDiscRate14</vt:lpstr>
      <vt:lpstr>AnnuityIndexedDiscRate21</vt:lpstr>
      <vt:lpstr>AnnuityIndexedDiscRate22</vt:lpstr>
      <vt:lpstr>AnnuityIndexedDiscRate23</vt:lpstr>
      <vt:lpstr>AnnuityIndexedDiscRate24</vt:lpstr>
      <vt:lpstr>Input!AnnuityLiqPeriod11</vt:lpstr>
      <vt:lpstr>AnnuityLiqPeriod11</vt:lpstr>
      <vt:lpstr>Input!AnnuityLiqPeriod12</vt:lpstr>
      <vt:lpstr>AnnuityLiqPeriod12</vt:lpstr>
      <vt:lpstr>AnnuityLiqPeriod13</vt:lpstr>
      <vt:lpstr>AnnuityLiqPeriod14</vt:lpstr>
      <vt:lpstr>Input!AnnuityLiqPeriod21</vt:lpstr>
      <vt:lpstr>AnnuityLiqPeriod21</vt:lpstr>
      <vt:lpstr>Input!AnnuityLiqPeriod22</vt:lpstr>
      <vt:lpstr>AnnuityLiqPeriod22</vt:lpstr>
      <vt:lpstr>AnnuityLiqPeriod23</vt:lpstr>
      <vt:lpstr>AnnuityLiqPeriod24</vt:lpstr>
      <vt:lpstr>AnnuityLongTerm11</vt:lpstr>
      <vt:lpstr>AnnuityLongTerm12</vt:lpstr>
      <vt:lpstr>AnnuityLongTerm13</vt:lpstr>
      <vt:lpstr>AnnuityLongTerm14</vt:lpstr>
      <vt:lpstr>AnnuityLongTerm21</vt:lpstr>
      <vt:lpstr>AnnuityLongTerm22</vt:lpstr>
      <vt:lpstr>AnnuityLongTerm23</vt:lpstr>
      <vt:lpstr>AnnuityLongTerm24</vt:lpstr>
      <vt:lpstr>AnnuityOngoingFee11</vt:lpstr>
      <vt:lpstr>AnnuityOngoingFee12</vt:lpstr>
      <vt:lpstr>AnnuityOngoingFee13</vt:lpstr>
      <vt:lpstr>AnnuityOngoingFee14</vt:lpstr>
      <vt:lpstr>AnnuityOngoingFee21</vt:lpstr>
      <vt:lpstr>AnnuityOngoingFee22</vt:lpstr>
      <vt:lpstr>AnnuityOngoingFee23</vt:lpstr>
      <vt:lpstr>AnnuityOngoingFee24</vt:lpstr>
      <vt:lpstr>AnnuityP1</vt:lpstr>
      <vt:lpstr>AnnuityP2</vt:lpstr>
      <vt:lpstr>AnnuityPercentFee11</vt:lpstr>
      <vt:lpstr>AnnuityPercentFee12</vt:lpstr>
      <vt:lpstr>AnnuityPercentFee13</vt:lpstr>
      <vt:lpstr>AnnuityPercentFee14</vt:lpstr>
      <vt:lpstr>AnnuityPercentFee21</vt:lpstr>
      <vt:lpstr>AnnuityPercentFee22</vt:lpstr>
      <vt:lpstr>AnnuityPercentFee23</vt:lpstr>
      <vt:lpstr>AnnuityPercentFee24</vt:lpstr>
      <vt:lpstr>Input!AnnuityPmt11</vt:lpstr>
      <vt:lpstr>AnnuityPmt11</vt:lpstr>
      <vt:lpstr>Input!AnnuityPmt12</vt:lpstr>
      <vt:lpstr>AnnuityPmt12</vt:lpstr>
      <vt:lpstr>AnnuityPmt13</vt:lpstr>
      <vt:lpstr>AnnuityPmt14</vt:lpstr>
      <vt:lpstr>Input!AnnuityPmt21</vt:lpstr>
      <vt:lpstr>AnnuityPmt21</vt:lpstr>
      <vt:lpstr>Input!AnnuityPmt22</vt:lpstr>
      <vt:lpstr>AnnuityPmt22</vt:lpstr>
      <vt:lpstr>AnnuityPmt23</vt:lpstr>
      <vt:lpstr>AnnuityPmt24</vt:lpstr>
      <vt:lpstr>AnnuityPmtTaxable11</vt:lpstr>
      <vt:lpstr>AnnuityPmtTaxable12</vt:lpstr>
      <vt:lpstr>AnnuityPmtTaxable13</vt:lpstr>
      <vt:lpstr>AnnuityPmtTaxable14</vt:lpstr>
      <vt:lpstr>AnnuityPmtTaxable21</vt:lpstr>
      <vt:lpstr>AnnuityPmtTaxable22</vt:lpstr>
      <vt:lpstr>AnnuityPmtTaxable23</vt:lpstr>
      <vt:lpstr>AnnuityPmtTaxable24</vt:lpstr>
      <vt:lpstr>Input!AnnuityPP11</vt:lpstr>
      <vt:lpstr>AnnuityPP11</vt:lpstr>
      <vt:lpstr>Input!AnnuityPP12</vt:lpstr>
      <vt:lpstr>AnnuityPP12</vt:lpstr>
      <vt:lpstr>AnnuityPP13</vt:lpstr>
      <vt:lpstr>AnnuityPP14</vt:lpstr>
      <vt:lpstr>Input!AnnuityPP21</vt:lpstr>
      <vt:lpstr>AnnuityPP21</vt:lpstr>
      <vt:lpstr>Input!AnnuityPP22</vt:lpstr>
      <vt:lpstr>AnnuityPP22</vt:lpstr>
      <vt:lpstr>AnnuityPP23</vt:lpstr>
      <vt:lpstr>AnnuityPP24</vt:lpstr>
      <vt:lpstr>AnnuityRCV11</vt:lpstr>
      <vt:lpstr>AnnuityRCV12</vt:lpstr>
      <vt:lpstr>AnnuityRCV21</vt:lpstr>
      <vt:lpstr>AnnuityRCV22</vt:lpstr>
      <vt:lpstr>AnnuityResidualCapitalValue11</vt:lpstr>
      <vt:lpstr>AnnuityResidualCapitalValue12</vt:lpstr>
      <vt:lpstr>AnnuityResidualCapitalValue13</vt:lpstr>
      <vt:lpstr>AnnuityResidualCapitalValue14</vt:lpstr>
      <vt:lpstr>AnnuityResidualCapitalValue21</vt:lpstr>
      <vt:lpstr>AnnuityResidualCapitalValue22</vt:lpstr>
      <vt:lpstr>AnnuityResidualCapitalValue23</vt:lpstr>
      <vt:lpstr>AnnuityResidualCapitalValue24</vt:lpstr>
      <vt:lpstr>Input!AnnuityReversion11</vt:lpstr>
      <vt:lpstr>AnnuityReversion11</vt:lpstr>
      <vt:lpstr>Input!AnnuityReversion12</vt:lpstr>
      <vt:lpstr>AnnuityReversion12</vt:lpstr>
      <vt:lpstr>AnnuityReversion13</vt:lpstr>
      <vt:lpstr>AnnuityReversion14</vt:lpstr>
      <vt:lpstr>Input!AnnuityReversion21</vt:lpstr>
      <vt:lpstr>AnnuityReversion21</vt:lpstr>
      <vt:lpstr>Input!AnnuityReversion22</vt:lpstr>
      <vt:lpstr>AnnuityReversion22</vt:lpstr>
      <vt:lpstr>AnnuityReversion23</vt:lpstr>
      <vt:lpstr>AnnuityReversion24</vt:lpstr>
      <vt:lpstr>AnnuityRN11</vt:lpstr>
      <vt:lpstr>AnnuityRN12</vt:lpstr>
      <vt:lpstr>AnnuityRN13</vt:lpstr>
      <vt:lpstr>AnnuityRN14</vt:lpstr>
      <vt:lpstr>AnnuityRN21</vt:lpstr>
      <vt:lpstr>AnnuityRN22</vt:lpstr>
      <vt:lpstr>AnnuityRN23</vt:lpstr>
      <vt:lpstr>AnnuityRN24</vt:lpstr>
      <vt:lpstr>Input!AnnuityStartDate11</vt:lpstr>
      <vt:lpstr>AnnuityStartDate11</vt:lpstr>
      <vt:lpstr>Input!AnnuityStartDate12</vt:lpstr>
      <vt:lpstr>AnnuityStartDate12</vt:lpstr>
      <vt:lpstr>AnnuityStartDate13</vt:lpstr>
      <vt:lpstr>AnnuityStartDate14</vt:lpstr>
      <vt:lpstr>Input!AnnuityStartDate21</vt:lpstr>
      <vt:lpstr>AnnuityStartDate21</vt:lpstr>
      <vt:lpstr>Input!AnnuityStartDate22</vt:lpstr>
      <vt:lpstr>AnnuityStartDate22</vt:lpstr>
      <vt:lpstr>AnnuityStartDate23</vt:lpstr>
      <vt:lpstr>AnnuityStartDate24</vt:lpstr>
      <vt:lpstr>AnnuityTerm11</vt:lpstr>
      <vt:lpstr>AnnuityTerm12</vt:lpstr>
      <vt:lpstr>AnnuityTerm13</vt:lpstr>
      <vt:lpstr>AnnuityTerm14</vt:lpstr>
      <vt:lpstr>AnnuityTerm21</vt:lpstr>
      <vt:lpstr>AnnuityTerm22</vt:lpstr>
      <vt:lpstr>AnnuityTerm23</vt:lpstr>
      <vt:lpstr>AnnuityTerm24</vt:lpstr>
      <vt:lpstr>AnnuityType11</vt:lpstr>
      <vt:lpstr>AnnuityType12</vt:lpstr>
      <vt:lpstr>AnnuityType13</vt:lpstr>
      <vt:lpstr>AnnuityType14</vt:lpstr>
      <vt:lpstr>AnnuityType21</vt:lpstr>
      <vt:lpstr>AnnuityType22</vt:lpstr>
      <vt:lpstr>AnnuityType23</vt:lpstr>
      <vt:lpstr>AnnuityType24</vt:lpstr>
      <vt:lpstr>ApportionedEntitlement</vt:lpstr>
      <vt:lpstr>AssessableAssets</vt:lpstr>
      <vt:lpstr>AssessableIncome</vt:lpstr>
      <vt:lpstr>Report!Assessment</vt:lpstr>
      <vt:lpstr>AssetTest</vt:lpstr>
      <vt:lpstr>AssetTestLower</vt:lpstr>
      <vt:lpstr>Report!AusShareFee</vt:lpstr>
      <vt:lpstr>Input!AusShFee</vt:lpstr>
      <vt:lpstr>Input!AWOTE</vt:lpstr>
      <vt:lpstr>Report!Balan11</vt:lpstr>
      <vt:lpstr>Report!Balan12</vt:lpstr>
      <vt:lpstr>Report!Balan21</vt:lpstr>
      <vt:lpstr>Report!Balan22</vt:lpstr>
      <vt:lpstr>Report!Balan31</vt:lpstr>
      <vt:lpstr>Report!Balan32</vt:lpstr>
      <vt:lpstr>Report!Balan41</vt:lpstr>
      <vt:lpstr>Report!Balan42</vt:lpstr>
      <vt:lpstr>Input!Balance11</vt:lpstr>
      <vt:lpstr>Balance11</vt:lpstr>
      <vt:lpstr>Input!Balance12</vt:lpstr>
      <vt:lpstr>Balance12</vt:lpstr>
      <vt:lpstr>Balance13</vt:lpstr>
      <vt:lpstr>Balance14</vt:lpstr>
      <vt:lpstr>Balance15</vt:lpstr>
      <vt:lpstr>Balance16</vt:lpstr>
      <vt:lpstr>Input!Balance21</vt:lpstr>
      <vt:lpstr>Balance21</vt:lpstr>
      <vt:lpstr>Input!Balance22</vt:lpstr>
      <vt:lpstr>Balance22</vt:lpstr>
      <vt:lpstr>Balance23</vt:lpstr>
      <vt:lpstr>Balance24</vt:lpstr>
      <vt:lpstr>Balance25</vt:lpstr>
      <vt:lpstr>Balance26</vt:lpstr>
      <vt:lpstr>Input!Balance31</vt:lpstr>
      <vt:lpstr>Input!Balance32</vt:lpstr>
      <vt:lpstr>Input!Balance41</vt:lpstr>
      <vt:lpstr>Input!Balance42</vt:lpstr>
      <vt:lpstr>BatchReference</vt:lpstr>
      <vt:lpstr>Report!BlankReportFile</vt:lpstr>
      <vt:lpstr>CashNSAllocation</vt:lpstr>
      <vt:lpstr>CentrelinkPmt</vt:lpstr>
      <vt:lpstr>ChosenSpendSuccess</vt:lpstr>
      <vt:lpstr>Input!Commencement11</vt:lpstr>
      <vt:lpstr>Report!Commencement11</vt:lpstr>
      <vt:lpstr>Input!Commencement12</vt:lpstr>
      <vt:lpstr>Report!Commencement12</vt:lpstr>
      <vt:lpstr>Input!Commencement21</vt:lpstr>
      <vt:lpstr>Report!Commencement21</vt:lpstr>
      <vt:lpstr>Input!Commencement22</vt:lpstr>
      <vt:lpstr>Report!Commencement22</vt:lpstr>
      <vt:lpstr>Input!Commencement31</vt:lpstr>
      <vt:lpstr>Report!Commencement31</vt:lpstr>
      <vt:lpstr>Input!Commencement32</vt:lpstr>
      <vt:lpstr>Report!Commencement32</vt:lpstr>
      <vt:lpstr>Input!Commencement41</vt:lpstr>
      <vt:lpstr>Report!Commencement41</vt:lpstr>
      <vt:lpstr>Input!Commencement42</vt:lpstr>
      <vt:lpstr>Report!Commencement42</vt:lpstr>
      <vt:lpstr>CommValueEnd</vt:lpstr>
      <vt:lpstr>Report!Company</vt:lpstr>
      <vt:lpstr>Input!CompanyABN</vt:lpstr>
      <vt:lpstr>Input!CompanyName</vt:lpstr>
      <vt:lpstr>Report!CompanyName</vt:lpstr>
      <vt:lpstr>Report!CompletedReportFile</vt:lpstr>
      <vt:lpstr>Report!Contact</vt:lpstr>
      <vt:lpstr>Input!ContactName</vt:lpstr>
      <vt:lpstr>Couple?</vt:lpstr>
      <vt:lpstr>CoupleProp</vt:lpstr>
      <vt:lpstr>Report!CoupleSingle</vt:lpstr>
      <vt:lpstr>CPI</vt:lpstr>
      <vt:lpstr>CPIDeflator</vt:lpstr>
      <vt:lpstr>CurrentDate</vt:lpstr>
      <vt:lpstr>Input!DateOfBirth1</vt:lpstr>
      <vt:lpstr>Report!DateOfBirth1</vt:lpstr>
      <vt:lpstr>Input!DateOfBirth2</vt:lpstr>
      <vt:lpstr>Report!DateOfBirth2</vt:lpstr>
      <vt:lpstr>DateUseHybridAssetTest</vt:lpstr>
      <vt:lpstr>Report!DAusShares</vt:lpstr>
      <vt:lpstr>Report!DCash</vt:lpstr>
      <vt:lpstr>Report!DCPI</vt:lpstr>
      <vt:lpstr>Report!DDefensive</vt:lpstr>
      <vt:lpstr>DeathCV11</vt:lpstr>
      <vt:lpstr>DeathCV12</vt:lpstr>
      <vt:lpstr>DeathCV13</vt:lpstr>
      <vt:lpstr>DeathCV14</vt:lpstr>
      <vt:lpstr>DeathCV21</vt:lpstr>
      <vt:lpstr>DeathCV22</vt:lpstr>
      <vt:lpstr>DeathCV23</vt:lpstr>
      <vt:lpstr>DeathCV24</vt:lpstr>
      <vt:lpstr>Report!DeathDrop</vt:lpstr>
      <vt:lpstr>DebtRepair1</vt:lpstr>
      <vt:lpstr>DebtRepair2</vt:lpstr>
      <vt:lpstr>DedAmt11</vt:lpstr>
      <vt:lpstr>DedAmt12</vt:lpstr>
      <vt:lpstr>DedAmt13</vt:lpstr>
      <vt:lpstr>DedAmt14</vt:lpstr>
      <vt:lpstr>DedAmt15</vt:lpstr>
      <vt:lpstr>DedAmt16</vt:lpstr>
      <vt:lpstr>DedAmt21</vt:lpstr>
      <vt:lpstr>DedAmt22</vt:lpstr>
      <vt:lpstr>DedAmt23</vt:lpstr>
      <vt:lpstr>DedAmt24</vt:lpstr>
      <vt:lpstr>DedAmt25</vt:lpstr>
      <vt:lpstr>DedAmt26</vt:lpstr>
      <vt:lpstr>DeemableAssets</vt:lpstr>
      <vt:lpstr>DeemedIncome</vt:lpstr>
      <vt:lpstr>DeemingChange</vt:lpstr>
      <vt:lpstr>deemingRateLower</vt:lpstr>
      <vt:lpstr>deemingRateUpper</vt:lpstr>
      <vt:lpstr>DefensiveNSAllocation</vt:lpstr>
      <vt:lpstr>Input!DesiredSpend</vt:lpstr>
      <vt:lpstr>Report!DesiredSpend</vt:lpstr>
      <vt:lpstr>DetAnnuity</vt:lpstr>
      <vt:lpstr>Input!DetAusShares</vt:lpstr>
      <vt:lpstr>DetAvgeRtn</vt:lpstr>
      <vt:lpstr>DetAvgeRtnNS</vt:lpstr>
      <vt:lpstr>Report!DetAvgRtn</vt:lpstr>
      <vt:lpstr>Report!DetAvgRtnNS</vt:lpstr>
      <vt:lpstr>Input!DetCash</vt:lpstr>
      <vt:lpstr>DetCentrelink</vt:lpstr>
      <vt:lpstr>Input!DetCPI</vt:lpstr>
      <vt:lpstr>Input!DetDefensive</vt:lpstr>
      <vt:lpstr>DeterministicOutput</vt:lpstr>
      <vt:lpstr>Input!DetFI</vt:lpstr>
      <vt:lpstr>Input!DetGrowth</vt:lpstr>
      <vt:lpstr>DetNS</vt:lpstr>
      <vt:lpstr>Input!DetOtherGrowth</vt:lpstr>
      <vt:lpstr>DetOtherIncome</vt:lpstr>
      <vt:lpstr>Input!DetOverseasShares</vt:lpstr>
      <vt:lpstr>DetPension</vt:lpstr>
      <vt:lpstr>Input!DetProp</vt:lpstr>
      <vt:lpstr>DetSpend</vt:lpstr>
      <vt:lpstr>DetWealth</vt:lpstr>
      <vt:lpstr>Report!DFixedInterest</vt:lpstr>
      <vt:lpstr>Report!DGrowth</vt:lpstr>
      <vt:lpstr>Died11</vt:lpstr>
      <vt:lpstr>Died12</vt:lpstr>
      <vt:lpstr>Died13</vt:lpstr>
      <vt:lpstr>Died14</vt:lpstr>
      <vt:lpstr>Died21</vt:lpstr>
      <vt:lpstr>Died22</vt:lpstr>
      <vt:lpstr>Died23</vt:lpstr>
      <vt:lpstr>Died24</vt:lpstr>
      <vt:lpstr>Report!DIntShares</vt:lpstr>
      <vt:lpstr>Report!DOther</vt:lpstr>
      <vt:lpstr>Report!DProperty</vt:lpstr>
      <vt:lpstr>Input!Drop1Death</vt:lpstr>
      <vt:lpstr>FailYear</vt:lpstr>
      <vt:lpstr>FamilyMedicare1</vt:lpstr>
      <vt:lpstr>FamilyMedicare2</vt:lpstr>
      <vt:lpstr>FamilyReduction1</vt:lpstr>
      <vt:lpstr>FamilyReduction2</vt:lpstr>
      <vt:lpstr>Input!FIFee</vt:lpstr>
      <vt:lpstr>Report!FIFee</vt:lpstr>
      <vt:lpstr>Report!FiveYrAvgInflation</vt:lpstr>
      <vt:lpstr>Input!FundName</vt:lpstr>
      <vt:lpstr>'Funnel of doubt - SMSF'!FunnelOutput</vt:lpstr>
      <vt:lpstr>FunnelOutput</vt:lpstr>
      <vt:lpstr>Input!Gender1</vt:lpstr>
      <vt:lpstr>Report!Gender1</vt:lpstr>
      <vt:lpstr>Input!Gender2</vt:lpstr>
      <vt:lpstr>Report!Gender2</vt:lpstr>
      <vt:lpstr>GoalProbability</vt:lpstr>
      <vt:lpstr>GoalResult</vt:lpstr>
      <vt:lpstr>GoalSeekAlgorithm</vt:lpstr>
      <vt:lpstr>GoalSeekResultsLocation</vt:lpstr>
      <vt:lpstr>GoalSeekTarget</vt:lpstr>
      <vt:lpstr>GoalSeekTolerance</vt:lpstr>
      <vt:lpstr>GoalSeekVariable</vt:lpstr>
      <vt:lpstr>GrowthNSAllocation</vt:lpstr>
      <vt:lpstr>HasTermAnnuity1</vt:lpstr>
      <vt:lpstr>HasTermAnnuity2</vt:lpstr>
      <vt:lpstr>Homeowner</vt:lpstr>
      <vt:lpstr>Input!Income1</vt:lpstr>
      <vt:lpstr>Input!Income2</vt:lpstr>
      <vt:lpstr>IncomeTest</vt:lpstr>
      <vt:lpstr>Report!IncomeTest11</vt:lpstr>
      <vt:lpstr>Report!IncomeTest12</vt:lpstr>
      <vt:lpstr>Report!IncomeTest21</vt:lpstr>
      <vt:lpstr>Report!IncomeTest22</vt:lpstr>
      <vt:lpstr>Report!IncomeTest31</vt:lpstr>
      <vt:lpstr>Report!IncomeTest32</vt:lpstr>
      <vt:lpstr>Report!IncomeTest41</vt:lpstr>
      <vt:lpstr>Report!IncomeTest42</vt:lpstr>
      <vt:lpstr>IncTest11</vt:lpstr>
      <vt:lpstr>IncTest12</vt:lpstr>
      <vt:lpstr>IncTest13</vt:lpstr>
      <vt:lpstr>IncTest14</vt:lpstr>
      <vt:lpstr>IncTest15</vt:lpstr>
      <vt:lpstr>IncTest16</vt:lpstr>
      <vt:lpstr>IncTest21</vt:lpstr>
      <vt:lpstr>IncTest22</vt:lpstr>
      <vt:lpstr>IncTest23</vt:lpstr>
      <vt:lpstr>IncTest24</vt:lpstr>
      <vt:lpstr>IncTest25</vt:lpstr>
      <vt:lpstr>IncTest26</vt:lpstr>
      <vt:lpstr>IncThreshold1</vt:lpstr>
      <vt:lpstr>IncThreshold2</vt:lpstr>
      <vt:lpstr>IndMedicare1</vt:lpstr>
      <vt:lpstr>IndMedicare2</vt:lpstr>
      <vt:lpstr>IndOffset1</vt:lpstr>
      <vt:lpstr>IndOffset2</vt:lpstr>
      <vt:lpstr>InitialSpend</vt:lpstr>
      <vt:lpstr>Report!IntShareFee</vt:lpstr>
      <vt:lpstr>Report!InvestCapitalGainTaxable</vt:lpstr>
      <vt:lpstr>Input!InvestmentCapitalGainTaxable</vt:lpstr>
      <vt:lpstr>InvestmentIncome</vt:lpstr>
      <vt:lpstr>Input!InvNSFee</vt:lpstr>
      <vt:lpstr>Report!lastUpdateDate</vt:lpstr>
      <vt:lpstr>Input!LaterLifeCosts</vt:lpstr>
      <vt:lpstr>LifeExpectancies</vt:lpstr>
      <vt:lpstr>Input!LifeInsNonSuper1</vt:lpstr>
      <vt:lpstr>Input!LifeInsNonSuper2</vt:lpstr>
      <vt:lpstr>LifeInsRecNS</vt:lpstr>
      <vt:lpstr>lifespan</vt:lpstr>
      <vt:lpstr>LifetimeSpending</vt:lpstr>
      <vt:lpstr>LifetimeSpendMetric</vt:lpstr>
      <vt:lpstr>LiquidBal</vt:lpstr>
      <vt:lpstr>LiquidBalEnd</vt:lpstr>
      <vt:lpstr>LITO1</vt:lpstr>
      <vt:lpstr>LITO2</vt:lpstr>
      <vt:lpstr>Report!LongevityYou</vt:lpstr>
      <vt:lpstr>LowerFD</vt:lpstr>
      <vt:lpstr>Report!LTInfl</vt:lpstr>
      <vt:lpstr>MaxAgePension</vt:lpstr>
      <vt:lpstr>MaxTaxOffset1</vt:lpstr>
      <vt:lpstr>MaxTaxOffset2</vt:lpstr>
      <vt:lpstr>Medicare1</vt:lpstr>
      <vt:lpstr>Medicare2</vt:lpstr>
      <vt:lpstr>MidFD</vt:lpstr>
      <vt:lpstr>Report!MinBuff</vt:lpstr>
      <vt:lpstr>MinBuffer</vt:lpstr>
      <vt:lpstr>ModelTerms?</vt:lpstr>
      <vt:lpstr>Mortality</vt:lpstr>
      <vt:lpstr>Report!Name</vt:lpstr>
      <vt:lpstr>Input!Name1</vt:lpstr>
      <vt:lpstr>Report!Name1</vt:lpstr>
      <vt:lpstr>Input!Name2</vt:lpstr>
      <vt:lpstr>Report!Name2</vt:lpstr>
      <vt:lpstr>Report!NetWorth</vt:lpstr>
      <vt:lpstr>NewAssetTest</vt:lpstr>
      <vt:lpstr>NewAssetTestThreshold</vt:lpstr>
      <vt:lpstr>NewEntitlement</vt:lpstr>
      <vt:lpstr>NewIncomeTest</vt:lpstr>
      <vt:lpstr>NewTaper</vt:lpstr>
      <vt:lpstr>NewWorkBonus</vt:lpstr>
      <vt:lpstr>NominalSMSFBalance</vt:lpstr>
      <vt:lpstr>NonSuper</vt:lpstr>
      <vt:lpstr>NonSuper0</vt:lpstr>
      <vt:lpstr>Input!NonSuperCash</vt:lpstr>
      <vt:lpstr>NonSuperReturn</vt:lpstr>
      <vt:lpstr>NonSuperShortfall</vt:lpstr>
      <vt:lpstr>Input!NonSuperTotal</vt:lpstr>
      <vt:lpstr>Report!NonSupFee</vt:lpstr>
      <vt:lpstr>Input!NoPensions1</vt:lpstr>
      <vt:lpstr>Input!NoPensions2</vt:lpstr>
      <vt:lpstr>NSAllocation</vt:lpstr>
      <vt:lpstr>NSAssets0</vt:lpstr>
      <vt:lpstr>NSBal</vt:lpstr>
      <vt:lpstr>NSCapitalIncome</vt:lpstr>
      <vt:lpstr>Input!NSCash</vt:lpstr>
      <vt:lpstr>Report!NSCash</vt:lpstr>
      <vt:lpstr>NSCashIncome</vt:lpstr>
      <vt:lpstr>Input!NSFee</vt:lpstr>
      <vt:lpstr>Input!NSGrowth</vt:lpstr>
      <vt:lpstr>Input!NSInvestment</vt:lpstr>
      <vt:lpstr>Report!NSInvestment</vt:lpstr>
      <vt:lpstr>Report!NSInvFee</vt:lpstr>
      <vt:lpstr>NSPortfolioCG</vt:lpstr>
      <vt:lpstr>NSPortfolioIncome</vt:lpstr>
      <vt:lpstr>Input!NSProperty</vt:lpstr>
      <vt:lpstr>Report!NSProperty</vt:lpstr>
      <vt:lpstr>Report!NSPropertyFee</vt:lpstr>
      <vt:lpstr>NSRentalIncome</vt:lpstr>
      <vt:lpstr>NSReturn</vt:lpstr>
      <vt:lpstr>NumberAnnuities1</vt:lpstr>
      <vt:lpstr>NumberAnnuities2</vt:lpstr>
      <vt:lpstr>NumberExpired</vt:lpstr>
      <vt:lpstr>Report!NumberOfSimulations</vt:lpstr>
      <vt:lpstr>numberOfTermProducts</vt:lpstr>
      <vt:lpstr>NumberTerm1</vt:lpstr>
      <vt:lpstr>NumberTerm2</vt:lpstr>
      <vt:lpstr>Input!OldAgeDrop</vt:lpstr>
      <vt:lpstr>Report!OldAgeDrop</vt:lpstr>
      <vt:lpstr>Input!OldAgeYrs</vt:lpstr>
      <vt:lpstr>Report!OldAgeYrs</vt:lpstr>
      <vt:lpstr>OldAssetTest</vt:lpstr>
      <vt:lpstr>OldAssetTestThreshold</vt:lpstr>
      <vt:lpstr>OldEntitlement</vt:lpstr>
      <vt:lpstr>OldIncomeTest</vt:lpstr>
      <vt:lpstr>OldTaper</vt:lpstr>
      <vt:lpstr>OldWorkBonus</vt:lpstr>
      <vt:lpstr>Report!OneOf</vt:lpstr>
      <vt:lpstr>Input!OneOffExpense</vt:lpstr>
      <vt:lpstr>Report!OneOffExpense</vt:lpstr>
      <vt:lpstr>Report!OneOffExpenseYear</vt:lpstr>
      <vt:lpstr>Input!OneOffExpenseYr</vt:lpstr>
      <vt:lpstr>Report!OneOffInc</vt:lpstr>
      <vt:lpstr>Input!OneOffIncome</vt:lpstr>
      <vt:lpstr>Input!OneOffIncomeYear</vt:lpstr>
      <vt:lpstr>Report!OneOffIncYear</vt:lpstr>
      <vt:lpstr>Input!OtherFee</vt:lpstr>
      <vt:lpstr>Report!OtherFee</vt:lpstr>
      <vt:lpstr>OtherIncome</vt:lpstr>
      <vt:lpstr>Output</vt:lpstr>
      <vt:lpstr>OverallShortfall</vt:lpstr>
      <vt:lpstr>Input!OvsShFee</vt:lpstr>
      <vt:lpstr>Input!OwnHome</vt:lpstr>
      <vt:lpstr>Report!OwnHome</vt:lpstr>
      <vt:lpstr>P1Age</vt:lpstr>
      <vt:lpstr>P1AgePensAvge</vt:lpstr>
      <vt:lpstr>P1AgeValn</vt:lpstr>
      <vt:lpstr>P1Annuities</vt:lpstr>
      <vt:lpstr>P1Annuity0</vt:lpstr>
      <vt:lpstr>P1DOB</vt:lpstr>
      <vt:lpstr>P1Gender</vt:lpstr>
      <vt:lpstr>P1Health</vt:lpstr>
      <vt:lpstr>P1Name</vt:lpstr>
      <vt:lpstr>P1Pensions</vt:lpstr>
      <vt:lpstr>P1Qx</vt:lpstr>
      <vt:lpstr>P1Rand</vt:lpstr>
      <vt:lpstr>P1Super</vt:lpstr>
      <vt:lpstr>P1TaxableIncome</vt:lpstr>
      <vt:lpstr>P1TaxAvge</vt:lpstr>
      <vt:lpstr>P2Age</vt:lpstr>
      <vt:lpstr>P2AgePensAvge</vt:lpstr>
      <vt:lpstr>P2AgeValn</vt:lpstr>
      <vt:lpstr>P2Annuities</vt:lpstr>
      <vt:lpstr>P2Annuity0</vt:lpstr>
      <vt:lpstr>P2DOB</vt:lpstr>
      <vt:lpstr>P2Gender</vt:lpstr>
      <vt:lpstr>P2Health</vt:lpstr>
      <vt:lpstr>P2Name</vt:lpstr>
      <vt:lpstr>P2Pensions</vt:lpstr>
      <vt:lpstr>P2Qx</vt:lpstr>
      <vt:lpstr>P2Rand</vt:lpstr>
      <vt:lpstr>P2Super</vt:lpstr>
      <vt:lpstr>P2TaxableIncome</vt:lpstr>
      <vt:lpstr>P2TaxAvge</vt:lpstr>
      <vt:lpstr>Pension1</vt:lpstr>
      <vt:lpstr>Pension2</vt:lpstr>
      <vt:lpstr>PensPmt11</vt:lpstr>
      <vt:lpstr>PensPmt12</vt:lpstr>
      <vt:lpstr>PensPmt13</vt:lpstr>
      <vt:lpstr>PensPmt14</vt:lpstr>
      <vt:lpstr>PensPmt15</vt:lpstr>
      <vt:lpstr>PensPmt16</vt:lpstr>
      <vt:lpstr>PensPmt21</vt:lpstr>
      <vt:lpstr>PensPmt22</vt:lpstr>
      <vt:lpstr>PensPmt23</vt:lpstr>
      <vt:lpstr>PensPmt24</vt:lpstr>
      <vt:lpstr>PensPmt25</vt:lpstr>
      <vt:lpstr>PensPmt26</vt:lpstr>
      <vt:lpstr>PensPmts</vt:lpstr>
      <vt:lpstr>Person1Age</vt:lpstr>
      <vt:lpstr>Person1Alive</vt:lpstr>
      <vt:lpstr>Person1Prop</vt:lpstr>
      <vt:lpstr>Person2Age</vt:lpstr>
      <vt:lpstr>Person2Alive</vt:lpstr>
      <vt:lpstr>Person2Prop</vt:lpstr>
      <vt:lpstr>Personal</vt:lpstr>
      <vt:lpstr>Input!PersonalAssets</vt:lpstr>
      <vt:lpstr>Report!PersonalAssets</vt:lpstr>
      <vt:lpstr>'Test Sheet'!Print_Area</vt:lpstr>
      <vt:lpstr>Report!PropCapitalGainTaxable</vt:lpstr>
      <vt:lpstr>Input!PropertyCapitalGainTaxable</vt:lpstr>
      <vt:lpstr>Report!PropertyFee</vt:lpstr>
      <vt:lpstr>PropertyNSAllocation</vt:lpstr>
      <vt:lpstr>Input!PropFee</vt:lpstr>
      <vt:lpstr>Input!PropNSFee</vt:lpstr>
      <vt:lpstr>ProportionNewAssetTest</vt:lpstr>
      <vt:lpstr>ProportionOfAgePension</vt:lpstr>
      <vt:lpstr>Purchase11</vt:lpstr>
      <vt:lpstr>Purchase12</vt:lpstr>
      <vt:lpstr>Purchase13</vt:lpstr>
      <vt:lpstr>Purchase14</vt:lpstr>
      <vt:lpstr>Purchase15</vt:lpstr>
      <vt:lpstr>Purchase16</vt:lpstr>
      <vt:lpstr>Purchase21</vt:lpstr>
      <vt:lpstr>Purchase22</vt:lpstr>
      <vt:lpstr>Purchase23</vt:lpstr>
      <vt:lpstr>Purchase24</vt:lpstr>
      <vt:lpstr>Purchase25</vt:lpstr>
      <vt:lpstr>Purchase26</vt:lpstr>
      <vt:lpstr>Input!PurchasePrice11</vt:lpstr>
      <vt:lpstr>Report!PurchasePrice11</vt:lpstr>
      <vt:lpstr>Input!PurchasePrice12</vt:lpstr>
      <vt:lpstr>Report!PurchasePrice12</vt:lpstr>
      <vt:lpstr>Input!PurchasePrice21</vt:lpstr>
      <vt:lpstr>Report!PurchasePrice21</vt:lpstr>
      <vt:lpstr>Input!PurchasePrice22</vt:lpstr>
      <vt:lpstr>Report!PurchasePrice22</vt:lpstr>
      <vt:lpstr>Input!PurchasePrice31</vt:lpstr>
      <vt:lpstr>Report!PurchasePrice31</vt:lpstr>
      <vt:lpstr>Input!PurchasePrice32</vt:lpstr>
      <vt:lpstr>Report!PurchasePrice32</vt:lpstr>
      <vt:lpstr>Input!PurchasePrice41</vt:lpstr>
      <vt:lpstr>Report!PurchasePrice41</vt:lpstr>
      <vt:lpstr>Input!PurchasePrice42</vt:lpstr>
      <vt:lpstr>Report!PurchasePrice42</vt:lpstr>
      <vt:lpstr>QuartileAge</vt:lpstr>
      <vt:lpstr>QuartileYears</vt:lpstr>
      <vt:lpstr>RCVPayment</vt:lpstr>
      <vt:lpstr>RebateInc1</vt:lpstr>
      <vt:lpstr>RebateInc2</vt:lpstr>
      <vt:lpstr>ReductionRate1</vt:lpstr>
      <vt:lpstr>ReductionRate2</vt:lpstr>
      <vt:lpstr>RelNumber11</vt:lpstr>
      <vt:lpstr>RelNumber12</vt:lpstr>
      <vt:lpstr>RelNumber13</vt:lpstr>
      <vt:lpstr>RelNumber14</vt:lpstr>
      <vt:lpstr>RelNumber15</vt:lpstr>
      <vt:lpstr>RelNumber16</vt:lpstr>
      <vt:lpstr>RelNumber21</vt:lpstr>
      <vt:lpstr>RelNumber22</vt:lpstr>
      <vt:lpstr>RelNumber23</vt:lpstr>
      <vt:lpstr>RelNumber24</vt:lpstr>
      <vt:lpstr>RelNumber25</vt:lpstr>
      <vt:lpstr>RelNumber26</vt:lpstr>
      <vt:lpstr>Report!ReportDate</vt:lpstr>
      <vt:lpstr>Report!ResBal</vt:lpstr>
      <vt:lpstr>ResidBal</vt:lpstr>
      <vt:lpstr>Input!ResidualBal</vt:lpstr>
      <vt:lpstr>Input!Reversionary11</vt:lpstr>
      <vt:lpstr>Report!Reversionary11</vt:lpstr>
      <vt:lpstr>Input!Reversionary12</vt:lpstr>
      <vt:lpstr>Report!Reversionary12</vt:lpstr>
      <vt:lpstr>Input!Reversionary21</vt:lpstr>
      <vt:lpstr>Report!Reversionary21</vt:lpstr>
      <vt:lpstr>Input!Reversionary22</vt:lpstr>
      <vt:lpstr>Report!Reversionary22</vt:lpstr>
      <vt:lpstr>Input!Reversionary31</vt:lpstr>
      <vt:lpstr>Report!Reversionary31</vt:lpstr>
      <vt:lpstr>Input!Reversionary32</vt:lpstr>
      <vt:lpstr>Report!Reversionary32</vt:lpstr>
      <vt:lpstr>Input!Reversionary41</vt:lpstr>
      <vt:lpstr>Report!Reversionary41</vt:lpstr>
      <vt:lpstr>Input!Reversionary42</vt:lpstr>
      <vt:lpstr>Report!Reversionary42</vt:lpstr>
      <vt:lpstr>SAPTO1</vt:lpstr>
      <vt:lpstr>SAPTO2</vt:lpstr>
      <vt:lpstr>SavedHCFolderparent</vt:lpstr>
      <vt:lpstr>SBal</vt:lpstr>
      <vt:lpstr>Shortfall</vt:lpstr>
      <vt:lpstr>SInvestmentIncome</vt:lpstr>
      <vt:lpstr>Input!SInvFee</vt:lpstr>
      <vt:lpstr>Input!SMSFAccum1</vt:lpstr>
      <vt:lpstr>Report!SMSFAccum1</vt:lpstr>
      <vt:lpstr>Input!SMSFAccum1TFC</vt:lpstr>
      <vt:lpstr>Input!SMSFAccum2</vt:lpstr>
      <vt:lpstr>Report!SMSFAccum2</vt:lpstr>
      <vt:lpstr>Input!SMSFAccum2TFC</vt:lpstr>
      <vt:lpstr>Report!SMSFAccumTF1</vt:lpstr>
      <vt:lpstr>Report!SMSFAccumTF2</vt:lpstr>
      <vt:lpstr>SMSFAllocation</vt:lpstr>
      <vt:lpstr>SMSFAnnuityIncome</vt:lpstr>
      <vt:lpstr>SMSFBal</vt:lpstr>
      <vt:lpstr>SMSFBalEnd</vt:lpstr>
      <vt:lpstr>SMSFCV</vt:lpstr>
      <vt:lpstr>SMSFExpense</vt:lpstr>
      <vt:lpstr>SMSFExtraSpend</vt:lpstr>
      <vt:lpstr>SMSFExtraSpending</vt:lpstr>
      <vt:lpstr>Input!SMSFFee</vt:lpstr>
      <vt:lpstr>Report!SMSFFees</vt:lpstr>
      <vt:lpstr>Input!SMSFInv1</vt:lpstr>
      <vt:lpstr>Report!SMSFInv1</vt:lpstr>
      <vt:lpstr>Input!SMSFInv2</vt:lpstr>
      <vt:lpstr>Report!SMSFInv2</vt:lpstr>
      <vt:lpstr>Input!SMSFInv3</vt:lpstr>
      <vt:lpstr>Report!SMSFInv3</vt:lpstr>
      <vt:lpstr>Input!SMSFInv4</vt:lpstr>
      <vt:lpstr>Report!SMSFInv4</vt:lpstr>
      <vt:lpstr>Input!SMSFInv5</vt:lpstr>
      <vt:lpstr>Report!SMSFInv5</vt:lpstr>
      <vt:lpstr>Input!SMSFInv6</vt:lpstr>
      <vt:lpstr>Report!SMSFInv6</vt:lpstr>
      <vt:lpstr>Report!SMSFInvFee</vt:lpstr>
      <vt:lpstr>SMSFLiquidAssetMix</vt:lpstr>
      <vt:lpstr>SMSFMinPension</vt:lpstr>
      <vt:lpstr>SMSFMinPmt!SMSFMins</vt:lpstr>
      <vt:lpstr>SMSFMins</vt:lpstr>
      <vt:lpstr>SMSFMinPmt!SMSFMinSheet</vt:lpstr>
      <vt:lpstr>SMSFMinSheet</vt:lpstr>
      <vt:lpstr>SMSFNewPP</vt:lpstr>
      <vt:lpstr>SMSFPensMin</vt:lpstr>
      <vt:lpstr>SMSFRCVs</vt:lpstr>
      <vt:lpstr>SMSFSTInv1</vt:lpstr>
      <vt:lpstr>SMSFSTInv2</vt:lpstr>
      <vt:lpstr>SMSFSTInv3</vt:lpstr>
      <vt:lpstr>SMSFSTInv4</vt:lpstr>
      <vt:lpstr>SMSFSTInv5</vt:lpstr>
      <vt:lpstr>SMSFSTInv6</vt:lpstr>
      <vt:lpstr>SMSFTermIndexation1</vt:lpstr>
      <vt:lpstr>SMSFTermIndexation2</vt:lpstr>
      <vt:lpstr>SMSFTermIndexationRate1</vt:lpstr>
      <vt:lpstr>SMSFTermIndexationRate2</vt:lpstr>
      <vt:lpstr>SMSFTermOngoingFee1</vt:lpstr>
      <vt:lpstr>SMSFTermOngoingFee2</vt:lpstr>
      <vt:lpstr>SMSFTermPercentFee1</vt:lpstr>
      <vt:lpstr>SMSFTermPercentFee2</vt:lpstr>
      <vt:lpstr>SMSFTermPP1</vt:lpstr>
      <vt:lpstr>SMSFTermPP2</vt:lpstr>
      <vt:lpstr>SMSFTermRCV1</vt:lpstr>
      <vt:lpstr>SMSFTermRCV2</vt:lpstr>
      <vt:lpstr>SMSFTermRenew1</vt:lpstr>
      <vt:lpstr>SMSFTermRenew2</vt:lpstr>
      <vt:lpstr>SMSFTermStartDate1</vt:lpstr>
      <vt:lpstr>SMSFTermStartDate2</vt:lpstr>
      <vt:lpstr>SMSFTermTerm1</vt:lpstr>
      <vt:lpstr>SMSFTermTerm2</vt:lpstr>
      <vt:lpstr>Input!SMSFTotal</vt:lpstr>
      <vt:lpstr>SMSFValue</vt:lpstr>
      <vt:lpstr>SMSFValueNom</vt:lpstr>
      <vt:lpstr>SpendingLevel</vt:lpstr>
      <vt:lpstr>Report!SpendSuccess</vt:lpstr>
      <vt:lpstr>SpouseUnused1</vt:lpstr>
      <vt:lpstr>SpouseUnused2</vt:lpstr>
      <vt:lpstr>SReturn</vt:lpstr>
      <vt:lpstr>'Funnel of doubt - SMSF'!StartAge</vt:lpstr>
      <vt:lpstr>SMSFMinCoverage!StartAge</vt:lpstr>
      <vt:lpstr>SMSFMinPmt!StartAge</vt:lpstr>
      <vt:lpstr>StartAge</vt:lpstr>
      <vt:lpstr>StartRow</vt:lpstr>
      <vt:lpstr>Report!SumOfBalances1</vt:lpstr>
      <vt:lpstr>Report!sumOfBalances2</vt:lpstr>
      <vt:lpstr>Report!sumOfPensions1</vt:lpstr>
      <vt:lpstr>Report!sumOfPensions2</vt:lpstr>
      <vt:lpstr>Super</vt:lpstr>
      <vt:lpstr>Super0</vt:lpstr>
      <vt:lpstr>Input!Super1</vt:lpstr>
      <vt:lpstr>Report!Super1</vt:lpstr>
      <vt:lpstr>Input!Super1TFC</vt:lpstr>
      <vt:lpstr>Report!Super1TFC</vt:lpstr>
      <vt:lpstr>Input!Super2</vt:lpstr>
      <vt:lpstr>Report!Super2</vt:lpstr>
      <vt:lpstr>Input!Super2TFC</vt:lpstr>
      <vt:lpstr>Report!Super2TFC</vt:lpstr>
      <vt:lpstr>SuperIncome</vt:lpstr>
      <vt:lpstr>SuperP1</vt:lpstr>
      <vt:lpstr>SuperP2</vt:lpstr>
      <vt:lpstr>SuperReturn</vt:lpstr>
      <vt:lpstr>SuperShortfall</vt:lpstr>
      <vt:lpstr>SuperStart</vt:lpstr>
      <vt:lpstr>TaxBill</vt:lpstr>
      <vt:lpstr>Input!TaxFreePerc11</vt:lpstr>
      <vt:lpstr>Report!TaxFreePerc11</vt:lpstr>
      <vt:lpstr>Input!TaxFreePerc12</vt:lpstr>
      <vt:lpstr>Report!TaxFreePerc12</vt:lpstr>
      <vt:lpstr>Input!TaxFreePerc21</vt:lpstr>
      <vt:lpstr>Report!TaxFreePerc21</vt:lpstr>
      <vt:lpstr>Input!TaxFreePerc22</vt:lpstr>
      <vt:lpstr>Report!TaxFreePerc22</vt:lpstr>
      <vt:lpstr>Input!TaxFreePerc31</vt:lpstr>
      <vt:lpstr>Report!TaxFreePerc31</vt:lpstr>
      <vt:lpstr>Input!TaxFreePerc32</vt:lpstr>
      <vt:lpstr>Report!TaxFreePerc32</vt:lpstr>
      <vt:lpstr>Input!TaxFreePerc41</vt:lpstr>
      <vt:lpstr>Report!TaxFreePerc41</vt:lpstr>
      <vt:lpstr>Input!TaxFreePerc42</vt:lpstr>
      <vt:lpstr>Report!TaxFreePerc42</vt:lpstr>
      <vt:lpstr>TaxToPay</vt:lpstr>
      <vt:lpstr>Term11</vt:lpstr>
      <vt:lpstr>Term12</vt:lpstr>
      <vt:lpstr>Term21</vt:lpstr>
      <vt:lpstr>Term22</vt:lpstr>
      <vt:lpstr>TermAnnuityIndexation1</vt:lpstr>
      <vt:lpstr>TermAnnuityIndexation2</vt:lpstr>
      <vt:lpstr>TermAnnuityPmt1</vt:lpstr>
      <vt:lpstr>TermAnnuityPmt2</vt:lpstr>
      <vt:lpstr>TermAnnuityPurchaseDate1</vt:lpstr>
      <vt:lpstr>TermAnnuityPurchaseDate2</vt:lpstr>
      <vt:lpstr>TermDate1</vt:lpstr>
      <vt:lpstr>TermDate2</vt:lpstr>
      <vt:lpstr>TermElapsed1</vt:lpstr>
      <vt:lpstr>TermElapsed11</vt:lpstr>
      <vt:lpstr>TermElapsed12</vt:lpstr>
      <vt:lpstr>TermElapsed13</vt:lpstr>
      <vt:lpstr>TermElapsed14</vt:lpstr>
      <vt:lpstr>TermElapsed2</vt:lpstr>
      <vt:lpstr>TermElapsed21</vt:lpstr>
      <vt:lpstr>TermElapsed22</vt:lpstr>
      <vt:lpstr>TermElapsed23</vt:lpstr>
      <vt:lpstr>TermElapsed24</vt:lpstr>
      <vt:lpstr>TermExpiryDescription1</vt:lpstr>
      <vt:lpstr>TermExpiryDescription2</vt:lpstr>
      <vt:lpstr>TermFee1</vt:lpstr>
      <vt:lpstr>TermFee2</vt:lpstr>
      <vt:lpstr>TermForcedCommutation1</vt:lpstr>
      <vt:lpstr>TermForcedCommutation2</vt:lpstr>
      <vt:lpstr>TermIndexation1</vt:lpstr>
      <vt:lpstr>TermIndexation2</vt:lpstr>
      <vt:lpstr>TermIndexationRate1</vt:lpstr>
      <vt:lpstr>TermIndexationRate2</vt:lpstr>
      <vt:lpstr>TermOngoingFeeDollar1</vt:lpstr>
      <vt:lpstr>TermOngoingFeeDollar2</vt:lpstr>
      <vt:lpstr>TermOngoingFeePercent1</vt:lpstr>
      <vt:lpstr>TermOngoingFeePercent2</vt:lpstr>
      <vt:lpstr>TermPayment1</vt:lpstr>
      <vt:lpstr>TermPayment2</vt:lpstr>
      <vt:lpstr>TermPmt1</vt:lpstr>
      <vt:lpstr>TermPmt2</vt:lpstr>
      <vt:lpstr>TermPP1</vt:lpstr>
      <vt:lpstr>TermPP2</vt:lpstr>
      <vt:lpstr>TermRCV1</vt:lpstr>
      <vt:lpstr>TermRCV2</vt:lpstr>
      <vt:lpstr>TermRCVPayout1</vt:lpstr>
      <vt:lpstr>TermRCVPayout2</vt:lpstr>
      <vt:lpstr>TermRenew1</vt:lpstr>
      <vt:lpstr>TermRenew2</vt:lpstr>
      <vt:lpstr>TermRenewalDescription1</vt:lpstr>
      <vt:lpstr>TermRenewalDescription2</vt:lpstr>
      <vt:lpstr>TermTerm1</vt:lpstr>
      <vt:lpstr>TermTerm2</vt:lpstr>
      <vt:lpstr>TermVolCV1</vt:lpstr>
      <vt:lpstr>TermVolCV2</vt:lpstr>
      <vt:lpstr>TermVolCVDiscRate1</vt:lpstr>
      <vt:lpstr>TermVolCVDiscRate2</vt:lpstr>
      <vt:lpstr>TermVolIndexedDiscRate1</vt:lpstr>
      <vt:lpstr>TermVolIndexedDiscRate2</vt:lpstr>
      <vt:lpstr>TestData</vt:lpstr>
      <vt:lpstr>TestFileFolder</vt:lpstr>
      <vt:lpstr>TestFileList</vt:lpstr>
      <vt:lpstr>Input!theABN</vt:lpstr>
      <vt:lpstr>Report!TheAssessment</vt:lpstr>
      <vt:lpstr>theRCV11</vt:lpstr>
      <vt:lpstr>theRCV12</vt:lpstr>
      <vt:lpstr>theRCV13</vt:lpstr>
      <vt:lpstr>theRCV14</vt:lpstr>
      <vt:lpstr>theRCV21</vt:lpstr>
      <vt:lpstr>theRCV22</vt:lpstr>
      <vt:lpstr>theRCV23</vt:lpstr>
      <vt:lpstr>theRCV24</vt:lpstr>
      <vt:lpstr>TotalCommVal</vt:lpstr>
      <vt:lpstr>Input!TotalResidualBalance</vt:lpstr>
      <vt:lpstr>TotalSuperBalance</vt:lpstr>
      <vt:lpstr>Report!TotalWorth</vt:lpstr>
      <vt:lpstr>UpperFD</vt:lpstr>
      <vt:lpstr>ValDate</vt:lpstr>
      <vt:lpstr>Input!ValuationDate</vt:lpstr>
      <vt:lpstr>'Funnel of doubt - SMSF'!WealthOutput</vt:lpstr>
      <vt:lpstr>SMSFMinCoverage!WealthOutput</vt:lpstr>
      <vt:lpstr>SMSFMinPmt!WealthOutput</vt:lpstr>
      <vt:lpstr>WealthOutput</vt:lpstr>
      <vt:lpstr>WorkBonus1</vt:lpstr>
      <vt:lpstr>WorkBonus2</vt:lpstr>
      <vt:lpstr>Input!YearsIncome1</vt:lpstr>
      <vt:lpstr>Input!YearsIncome2</vt:lpstr>
      <vt:lpstr>Input!YearsUntilRetirement</vt:lpstr>
      <vt:lpstr>YrsTo90</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Melanie Dunn</dc:creator>
  <cp:lastModifiedBy>James Jackson</cp:lastModifiedBy>
  <cp:lastPrinted>2014-11-11T03:20:26Z</cp:lastPrinted>
  <dcterms:created xsi:type="dcterms:W3CDTF">2013-12-15T03:48:31Z</dcterms:created>
  <dcterms:modified xsi:type="dcterms:W3CDTF">2016-11-22T02:33:08Z</dcterms:modified>
</cp:coreProperties>
</file>